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4.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270" windowWidth="14220" windowHeight="5850" firstSheet="1" activeTab="1"/>
  </bookViews>
  <sheets>
    <sheet name="BDC" sheetId="6" state="hidden" r:id="rId1"/>
    <sheet name="RE 2013" sheetId="9" r:id="rId2"/>
    <sheet name="X" sheetId="10" state="hidden" r:id="rId3"/>
    <sheet name="BDS" sheetId="5" state="hidden" r:id="rId4"/>
    <sheet name="TMB 050" sheetId="4" state="hidden" r:id="rId5"/>
    <sheet name="CERTIFICADO" sheetId="7" state="hidden" r:id="rId6"/>
  </sheets>
  <externalReferences>
    <externalReference r:id="rId7"/>
  </externalReferences>
  <definedNames>
    <definedName name="_xlnm._FilterDatabase" localSheetId="5" hidden="1">CERTIFICADO!$E$23:$V$30</definedName>
    <definedName name="_xlnm._FilterDatabase" localSheetId="4" hidden="1">'TMB 050'!$E$23:$V$30</definedName>
    <definedName name="_xlnm.Print_Area" localSheetId="0">BDC!$B$1:$H$81</definedName>
    <definedName name="_xlnm.Print_Area" localSheetId="3">BDS!$B$1:$W$496</definedName>
    <definedName name="_xlnm.Print_Area" localSheetId="5">CERTIFICADO!$C$1:$W$178</definedName>
    <definedName name="_xlnm.Print_Area" localSheetId="1">'RE 2013'!$B$2:$W$112</definedName>
    <definedName name="_xlnm.Print_Area" localSheetId="4">'TMB 050'!$C$1:$X$178</definedName>
    <definedName name="OLE_LINK1_1" localSheetId="0">#REF!</definedName>
    <definedName name="OLE_LINK1_1" localSheetId="3">#REF!</definedName>
    <definedName name="OLE_LINK1_1" localSheetId="5">#REF!</definedName>
    <definedName name="OLE_LINK1_1" localSheetId="2">#REF!</definedName>
    <definedName name="OLE_LINK1_1">#REF!</definedName>
  </definedNames>
  <calcPr calcId="145621"/>
</workbook>
</file>

<file path=xl/calcChain.xml><?xml version="1.0" encoding="utf-8"?>
<calcChain xmlns="http://schemas.openxmlformats.org/spreadsheetml/2006/main">
  <c r="K66" i="9" l="1"/>
  <c r="B6" i="10" l="1"/>
  <c r="W27" i="9"/>
  <c r="IN6" i="10"/>
  <c r="IM6" i="10"/>
  <c r="IL6" i="10"/>
  <c r="IA6" i="10"/>
  <c r="HZ6" i="10"/>
  <c r="HX6" i="10"/>
  <c r="HY6" i="10"/>
  <c r="IB6" i="10"/>
  <c r="IO6" i="10"/>
  <c r="IK6" i="10"/>
  <c r="IJ6" i="10"/>
  <c r="II6" i="10"/>
  <c r="IH6" i="10"/>
  <c r="HW6" i="10"/>
  <c r="K6" i="10" l="1"/>
  <c r="H6" i="10"/>
  <c r="HC6" i="10" l="1"/>
  <c r="HB6" i="10"/>
  <c r="HA6" i="10" l="1"/>
  <c r="GZ6" i="10"/>
  <c r="GY6" i="10"/>
  <c r="GX6" i="10"/>
  <c r="GW6" i="10"/>
  <c r="GQ6" i="10"/>
  <c r="GP6" i="10"/>
  <c r="GO6" i="10"/>
  <c r="GN6" i="10"/>
  <c r="GM6" i="10"/>
  <c r="GL6" i="10"/>
  <c r="GK6" i="10"/>
  <c r="GE6" i="10"/>
  <c r="GD6" i="10"/>
  <c r="GC6" i="10"/>
  <c r="GB6" i="10"/>
  <c r="GA6" i="10"/>
  <c r="FZ6" i="10"/>
  <c r="FY6" i="10"/>
  <c r="DV6" i="10"/>
  <c r="DW6" i="10"/>
  <c r="DX6" i="10"/>
  <c r="DY6" i="10"/>
  <c r="DZ6" i="10"/>
  <c r="EA6" i="10"/>
  <c r="FG6" i="10"/>
  <c r="KS6" i="10" l="1"/>
  <c r="HV6" i="10"/>
  <c r="HU6" i="10"/>
  <c r="FR6" i="10"/>
  <c r="FS6" i="10"/>
  <c r="FQ6" i="10"/>
  <c r="FP6" i="10"/>
  <c r="FO6" i="10"/>
  <c r="FN6" i="10"/>
  <c r="FH6" i="10"/>
  <c r="FF6" i="10"/>
  <c r="FE6" i="10"/>
  <c r="FD6" i="10"/>
  <c r="FC6" i="10"/>
  <c r="EV6" i="10"/>
  <c r="EW6" i="10"/>
  <c r="EU6" i="10"/>
  <c r="ET6" i="10"/>
  <c r="ES6" i="10"/>
  <c r="ER6" i="10"/>
  <c r="EK6" i="10"/>
  <c r="EL6" i="10"/>
  <c r="EJ6" i="10"/>
  <c r="EI6" i="10"/>
  <c r="EH6" i="10"/>
  <c r="EG6" i="10"/>
  <c r="DO6" i="10" l="1"/>
  <c r="DP6" i="10"/>
  <c r="DN6" i="10"/>
  <c r="DM6" i="10"/>
  <c r="DL6" i="10"/>
  <c r="DK6" i="10"/>
  <c r="G6" i="10"/>
  <c r="F6" i="10"/>
  <c r="C6" i="10" l="1"/>
  <c r="KT6" i="10" s="1"/>
  <c r="K65" i="9" l="1"/>
  <c r="K68" i="9" l="1"/>
  <c r="K69" i="9"/>
  <c r="K67" i="9"/>
  <c r="V6" i="10"/>
  <c r="AQ6" i="10"/>
  <c r="O66" i="4"/>
  <c r="T56" i="4"/>
  <c r="O54" i="4"/>
  <c r="T51" i="4"/>
  <c r="W6" i="10" l="1"/>
  <c r="KU6" i="10"/>
  <c r="DC6" i="10"/>
  <c r="DD6" i="10"/>
  <c r="DB6" i="10"/>
  <c r="CZ6" i="10"/>
  <c r="DE6" i="10"/>
  <c r="DA6" i="10"/>
  <c r="CS6" i="10"/>
  <c r="CQ6" i="10"/>
  <c r="CO6" i="10"/>
  <c r="CT6" i="10"/>
  <c r="CR6" i="10"/>
  <c r="CP6" i="10"/>
  <c r="CH6" i="10"/>
  <c r="CF6" i="10"/>
  <c r="CD6" i="10"/>
  <c r="CI6" i="10"/>
  <c r="CG6" i="10"/>
  <c r="CE6" i="10"/>
  <c r="BV6" i="10"/>
  <c r="BW6" i="10"/>
  <c r="BU6" i="10"/>
  <c r="BS6" i="10"/>
  <c r="BX6" i="10"/>
  <c r="BT6" i="10"/>
  <c r="B2" i="6"/>
  <c r="G2" i="6" s="1"/>
  <c r="F13" i="4" s="1"/>
  <c r="E40" i="6"/>
  <c r="F39" i="6"/>
  <c r="E39" i="6"/>
  <c r="G38" i="6"/>
  <c r="G27" i="6"/>
  <c r="D27" i="6"/>
  <c r="E25" i="6"/>
  <c r="C25" i="6"/>
  <c r="C24" i="6"/>
  <c r="G12" i="6"/>
  <c r="D2" i="6" l="1"/>
  <c r="P12" i="4" s="1"/>
  <c r="F2" i="6"/>
  <c r="N14" i="4" s="1"/>
  <c r="C2" i="6"/>
  <c r="K13" i="4" s="1"/>
  <c r="E2" i="6"/>
  <c r="G14" i="4" s="1"/>
  <c r="U25" i="7"/>
  <c r="C496" i="5" l="1"/>
  <c r="C495" i="5"/>
  <c r="C494" i="5"/>
  <c r="C493" i="5"/>
  <c r="C492" i="5"/>
  <c r="C491" i="5"/>
  <c r="C490" i="5"/>
  <c r="C489" i="5"/>
  <c r="C488" i="5"/>
  <c r="C487" i="5"/>
  <c r="C486" i="5"/>
  <c r="C485" i="5"/>
  <c r="C484" i="5"/>
  <c r="C483" i="5"/>
  <c r="C482" i="5"/>
  <c r="C481" i="5"/>
  <c r="C480" i="5"/>
  <c r="C479" i="5"/>
  <c r="C478" i="5"/>
  <c r="C477" i="5"/>
  <c r="C476" i="5"/>
  <c r="C475" i="5"/>
  <c r="C474" i="5"/>
  <c r="C473" i="5"/>
  <c r="C472" i="5"/>
  <c r="C471" i="5"/>
  <c r="C470" i="5"/>
  <c r="C469" i="5"/>
  <c r="C468" i="5"/>
  <c r="C467" i="5"/>
  <c r="C466" i="5"/>
  <c r="C465" i="5"/>
  <c r="C464" i="5"/>
  <c r="C463" i="5"/>
  <c r="C462" i="5"/>
  <c r="C461" i="5"/>
  <c r="C460" i="5"/>
  <c r="C459" i="5"/>
  <c r="C458" i="5"/>
  <c r="C457" i="5"/>
  <c r="C456" i="5"/>
  <c r="C455" i="5"/>
  <c r="C454" i="5"/>
  <c r="C453" i="5"/>
  <c r="C452" i="5"/>
  <c r="C451" i="5"/>
  <c r="C450" i="5"/>
  <c r="C449" i="5"/>
  <c r="C448" i="5"/>
  <c r="C447" i="5"/>
  <c r="C446" i="5"/>
  <c r="C445" i="5"/>
  <c r="C444" i="5"/>
  <c r="C443" i="5"/>
  <c r="C442" i="5"/>
  <c r="C441" i="5"/>
  <c r="C440" i="5"/>
  <c r="C439" i="5"/>
  <c r="C438" i="5"/>
  <c r="C437" i="5"/>
  <c r="C436" i="5"/>
  <c r="C435" i="5"/>
  <c r="C434" i="5"/>
  <c r="C433" i="5"/>
  <c r="C432" i="5"/>
  <c r="C431" i="5"/>
  <c r="C430" i="5"/>
  <c r="C429" i="5"/>
  <c r="C428" i="5"/>
  <c r="C427" i="5"/>
  <c r="C426" i="5"/>
  <c r="C425" i="5"/>
  <c r="C424" i="5"/>
  <c r="C423" i="5"/>
  <c r="C422" i="5"/>
  <c r="C421" i="5"/>
  <c r="C420" i="5"/>
  <c r="C419" i="5"/>
  <c r="C418" i="5"/>
  <c r="C417" i="5"/>
  <c r="C416" i="5"/>
  <c r="C415" i="5"/>
  <c r="C414" i="5"/>
  <c r="C413" i="5"/>
  <c r="C412" i="5"/>
  <c r="C411" i="5"/>
  <c r="C410" i="5"/>
  <c r="C409" i="5"/>
  <c r="C408" i="5"/>
  <c r="C407" i="5"/>
  <c r="C406" i="5"/>
  <c r="C405" i="5"/>
  <c r="C404" i="5"/>
  <c r="C403" i="5"/>
  <c r="C402" i="5"/>
  <c r="C401" i="5"/>
  <c r="C400" i="5"/>
  <c r="C399" i="5"/>
  <c r="C398" i="5"/>
  <c r="C397" i="5"/>
  <c r="C396" i="5"/>
  <c r="C395" i="5"/>
  <c r="C394" i="5"/>
  <c r="C393" i="5"/>
  <c r="C392" i="5"/>
  <c r="C391" i="5"/>
  <c r="C390" i="5"/>
  <c r="C389" i="5"/>
  <c r="C388" i="5"/>
  <c r="C387" i="5"/>
  <c r="C386" i="5"/>
  <c r="C385" i="5"/>
  <c r="C384" i="5"/>
  <c r="C383" i="5"/>
  <c r="C382" i="5"/>
  <c r="C381" i="5"/>
  <c r="C380" i="5"/>
  <c r="C379" i="5"/>
  <c r="C378" i="5"/>
  <c r="C377" i="5"/>
  <c r="C376" i="5"/>
  <c r="C375" i="5"/>
  <c r="C374" i="5"/>
  <c r="C373" i="5"/>
  <c r="C372" i="5"/>
  <c r="C371" i="5"/>
  <c r="C370" i="5"/>
  <c r="C369" i="5"/>
  <c r="C368" i="5"/>
  <c r="C367" i="5"/>
  <c r="C366" i="5"/>
  <c r="C365" i="5"/>
  <c r="C364" i="5"/>
  <c r="C363" i="5"/>
  <c r="C362" i="5"/>
  <c r="C361" i="5"/>
  <c r="C360" i="5"/>
  <c r="C359" i="5"/>
  <c r="C358" i="5"/>
  <c r="C357" i="5"/>
  <c r="C356" i="5"/>
  <c r="C355" i="5"/>
  <c r="C354" i="5"/>
  <c r="C353" i="5"/>
  <c r="C352" i="5"/>
  <c r="C351" i="5"/>
  <c r="C350" i="5"/>
  <c r="C349" i="5"/>
  <c r="C348" i="5"/>
  <c r="C347" i="5"/>
  <c r="C346" i="5"/>
  <c r="C345" i="5"/>
  <c r="C344" i="5"/>
  <c r="C343" i="5"/>
  <c r="C342" i="5"/>
  <c r="C341" i="5"/>
  <c r="C340" i="5"/>
  <c r="C339" i="5"/>
  <c r="C338" i="5"/>
  <c r="C337" i="5"/>
  <c r="C336" i="5"/>
  <c r="C335" i="5"/>
  <c r="C334" i="5"/>
  <c r="C333" i="5"/>
  <c r="C332" i="5"/>
  <c r="C331" i="5"/>
  <c r="C330" i="5"/>
  <c r="C329" i="5"/>
  <c r="C328" i="5"/>
  <c r="C327" i="5"/>
  <c r="C326" i="5"/>
  <c r="C325" i="5"/>
  <c r="C324" i="5"/>
  <c r="C323" i="5"/>
  <c r="C322" i="5"/>
  <c r="C321" i="5"/>
  <c r="C320" i="5"/>
  <c r="C319" i="5"/>
  <c r="C318" i="5"/>
  <c r="C317" i="5"/>
  <c r="C316" i="5"/>
  <c r="C315" i="5"/>
  <c r="C314" i="5"/>
  <c r="C313" i="5"/>
  <c r="C312" i="5"/>
  <c r="C311" i="5"/>
  <c r="C310" i="5"/>
  <c r="C309" i="5"/>
  <c r="C308" i="5"/>
  <c r="C307" i="5"/>
  <c r="C306" i="5"/>
  <c r="C305" i="5"/>
  <c r="C304" i="5"/>
  <c r="C303" i="5"/>
  <c r="C302" i="5"/>
  <c r="C301" i="5"/>
  <c r="C300" i="5"/>
  <c r="C299" i="5"/>
  <c r="C298" i="5"/>
  <c r="C297" i="5"/>
  <c r="C296" i="5"/>
  <c r="C295" i="5"/>
  <c r="C294" i="5"/>
  <c r="C293" i="5"/>
  <c r="C292" i="5"/>
  <c r="C291" i="5"/>
  <c r="C290" i="5"/>
  <c r="C289" i="5"/>
  <c r="C288" i="5"/>
  <c r="C287" i="5"/>
  <c r="C286" i="5"/>
  <c r="C285" i="5"/>
  <c r="C284" i="5"/>
  <c r="C283" i="5"/>
  <c r="C282" i="5"/>
  <c r="C281" i="5"/>
  <c r="C280" i="5"/>
  <c r="C279" i="5"/>
  <c r="C278" i="5"/>
  <c r="C277" i="5"/>
  <c r="C276" i="5"/>
  <c r="C275" i="5"/>
  <c r="C274" i="5"/>
  <c r="C273" i="5"/>
  <c r="C272" i="5"/>
  <c r="C271" i="5"/>
  <c r="C270" i="5"/>
  <c r="C269" i="5"/>
  <c r="C268" i="5"/>
  <c r="C267" i="5"/>
  <c r="C266" i="5"/>
  <c r="C265" i="5"/>
  <c r="C264" i="5"/>
  <c r="C263" i="5"/>
  <c r="C262" i="5"/>
  <c r="C261" i="5"/>
  <c r="C260" i="5"/>
  <c r="C259" i="5"/>
  <c r="C258" i="5"/>
  <c r="C257" i="5"/>
  <c r="C256" i="5"/>
  <c r="C255" i="5"/>
  <c r="C254" i="5"/>
  <c r="C253" i="5"/>
  <c r="C252" i="5"/>
  <c r="C251" i="5"/>
  <c r="C250" i="5"/>
  <c r="C249" i="5"/>
  <c r="C248" i="5"/>
  <c r="C247" i="5"/>
  <c r="C246" i="5"/>
  <c r="C245" i="5"/>
  <c r="C244" i="5"/>
  <c r="C243" i="5"/>
  <c r="C242" i="5"/>
  <c r="C241" i="5"/>
  <c r="C240" i="5"/>
  <c r="C239" i="5"/>
  <c r="C238" i="5"/>
  <c r="C237" i="5"/>
  <c r="C236" i="5"/>
  <c r="C235" i="5"/>
  <c r="C234" i="5"/>
  <c r="C233" i="5"/>
  <c r="C232" i="5"/>
  <c r="C231" i="5"/>
  <c r="C230" i="5"/>
  <c r="C229" i="5"/>
  <c r="C228" i="5"/>
  <c r="C227" i="5"/>
  <c r="C226" i="5"/>
  <c r="C225" i="5"/>
  <c r="C224" i="5"/>
  <c r="C223" i="5"/>
  <c r="C222" i="5"/>
  <c r="C221" i="5"/>
  <c r="C220" i="5"/>
  <c r="C219" i="5"/>
  <c r="C218" i="5"/>
  <c r="C217" i="5"/>
  <c r="C216" i="5"/>
  <c r="C215" i="5"/>
  <c r="C214" i="5"/>
  <c r="C213" i="5"/>
  <c r="C212" i="5"/>
  <c r="C211" i="5"/>
  <c r="C210" i="5"/>
  <c r="C209" i="5"/>
  <c r="C208" i="5"/>
  <c r="C207" i="5"/>
  <c r="C206" i="5"/>
  <c r="C205" i="5"/>
  <c r="C204" i="5"/>
  <c r="C203" i="5"/>
  <c r="C202" i="5"/>
  <c r="C201" i="5"/>
  <c r="C200" i="5"/>
  <c r="C199" i="5"/>
  <c r="C198" i="5"/>
  <c r="C197" i="5"/>
  <c r="C196" i="5"/>
  <c r="C195" i="5"/>
  <c r="C194" i="5"/>
  <c r="C193" i="5"/>
  <c r="C192" i="5"/>
  <c r="C191" i="5"/>
  <c r="C190" i="5"/>
  <c r="C189" i="5"/>
  <c r="C188" i="5"/>
  <c r="C187" i="5"/>
  <c r="C186" i="5"/>
  <c r="C185" i="5"/>
  <c r="C184" i="5"/>
  <c r="C183" i="5"/>
  <c r="C182" i="5"/>
  <c r="C181" i="5"/>
  <c r="C180" i="5"/>
  <c r="C179" i="5"/>
  <c r="C178" i="5"/>
  <c r="C177" i="5"/>
  <c r="C176" i="5"/>
  <c r="C175" i="5"/>
  <c r="C174" i="5"/>
  <c r="C173" i="5"/>
  <c r="C172" i="5"/>
  <c r="C171" i="5"/>
  <c r="C170" i="5"/>
  <c r="C169" i="5"/>
  <c r="C168" i="5"/>
  <c r="C167" i="5"/>
  <c r="C166" i="5"/>
  <c r="C165" i="5"/>
  <c r="C164" i="5"/>
  <c r="C163" i="5"/>
  <c r="C162" i="5"/>
  <c r="C161" i="5"/>
  <c r="C160" i="5"/>
  <c r="C159" i="5"/>
  <c r="C158" i="5"/>
  <c r="C157" i="5"/>
  <c r="C156" i="5"/>
  <c r="C155" i="5"/>
  <c r="C154" i="5"/>
  <c r="C153" i="5"/>
  <c r="C152" i="5"/>
  <c r="C151" i="5"/>
  <c r="C150" i="5"/>
  <c r="C149" i="5"/>
  <c r="C148" i="5"/>
  <c r="C147" i="5"/>
  <c r="C146" i="5"/>
  <c r="C145" i="5"/>
  <c r="C144" i="5"/>
  <c r="C143" i="5"/>
  <c r="C142" i="5"/>
  <c r="C141" i="5"/>
  <c r="C140" i="5"/>
  <c r="C139" i="5"/>
  <c r="C138" i="5"/>
  <c r="C137" i="5"/>
  <c r="C136" i="5"/>
  <c r="C135" i="5"/>
  <c r="C134" i="5"/>
  <c r="C133" i="5"/>
  <c r="C132" i="5"/>
  <c r="C131" i="5"/>
  <c r="C130" i="5"/>
  <c r="C129" i="5"/>
  <c r="C128" i="5"/>
  <c r="C127" i="5"/>
  <c r="C126" i="5"/>
  <c r="C125" i="5"/>
  <c r="C124" i="5"/>
  <c r="C123" i="5"/>
  <c r="C122" i="5"/>
  <c r="C121" i="5"/>
  <c r="C120" i="5"/>
  <c r="C119" i="5"/>
  <c r="C118" i="5"/>
  <c r="C117" i="5"/>
  <c r="C116" i="5"/>
  <c r="C115" i="5"/>
  <c r="C114" i="5"/>
  <c r="C113" i="5"/>
  <c r="C112" i="5"/>
  <c r="C111" i="5"/>
  <c r="C110" i="5"/>
  <c r="C109" i="5"/>
  <c r="C108" i="5"/>
  <c r="C107" i="5"/>
  <c r="C106" i="5"/>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C6" i="5"/>
  <c r="C5" i="5"/>
  <c r="C4" i="5"/>
  <c r="R20" i="7" l="1"/>
  <c r="F20" i="7"/>
  <c r="E34" i="7"/>
  <c r="G30" i="7"/>
  <c r="H27" i="7" l="1"/>
  <c r="G28" i="7"/>
  <c r="H29" i="7"/>
  <c r="M219" i="7"/>
  <c r="M218" i="7"/>
  <c r="M217" i="7"/>
  <c r="M216" i="7"/>
  <c r="M215" i="7"/>
  <c r="O204" i="7"/>
  <c r="V204" i="7" s="1"/>
  <c r="O205" i="7" s="1"/>
  <c r="R198" i="7"/>
  <c r="AE193" i="7"/>
  <c r="AH190" i="7"/>
  <c r="AE190" i="7"/>
  <c r="AG186" i="7"/>
  <c r="F177" i="7"/>
  <c r="O176" i="7"/>
  <c r="S167" i="7"/>
  <c r="P167" i="7"/>
  <c r="K167" i="7"/>
  <c r="I167" i="7"/>
  <c r="S166" i="7"/>
  <c r="P166" i="7"/>
  <c r="K166" i="7"/>
  <c r="L162" i="7"/>
  <c r="AH117" i="7"/>
  <c r="AJ114" i="7"/>
  <c r="AJ113" i="7"/>
  <c r="AE111" i="7"/>
  <c r="AE110" i="7"/>
  <c r="AJ108" i="7"/>
  <c r="AJ107" i="7"/>
  <c r="AF107" i="7"/>
  <c r="AF106" i="7"/>
  <c r="AL105" i="7"/>
  <c r="AF105" i="7"/>
  <c r="AF104" i="7"/>
  <c r="AO100" i="7"/>
  <c r="AC93" i="7"/>
  <c r="F87" i="7"/>
  <c r="E87" i="7"/>
  <c r="AK86" i="7"/>
  <c r="AM85" i="7"/>
  <c r="AH85" i="7"/>
  <c r="AM84" i="7"/>
  <c r="AM83" i="7"/>
  <c r="AM82" i="7"/>
  <c r="AK82" i="7"/>
  <c r="AM81" i="7"/>
  <c r="AK81" i="7"/>
  <c r="AM80" i="7"/>
  <c r="AL80" i="7"/>
  <c r="AK80" i="7"/>
  <c r="AM79" i="7"/>
  <c r="AI79" i="7"/>
  <c r="AM78" i="7"/>
  <c r="AK78" i="7"/>
  <c r="AI78" i="7"/>
  <c r="AK77" i="7"/>
  <c r="AI77" i="7"/>
  <c r="AM75" i="7"/>
  <c r="AK75" i="7"/>
  <c r="AM74" i="7"/>
  <c r="AK74" i="7"/>
  <c r="AH74" i="7"/>
  <c r="AM73" i="7"/>
  <c r="AL73" i="7"/>
  <c r="AM72" i="7"/>
  <c r="AM71" i="7"/>
  <c r="AK71" i="7"/>
  <c r="AH71" i="7"/>
  <c r="AM70" i="7"/>
  <c r="AK70" i="7"/>
  <c r="AH70" i="7"/>
  <c r="AM69" i="7"/>
  <c r="AJ69" i="7"/>
  <c r="AM68" i="7"/>
  <c r="AK68" i="7"/>
  <c r="AH68" i="7"/>
  <c r="M68" i="7"/>
  <c r="AI73" i="7" s="1"/>
  <c r="BA67" i="7"/>
  <c r="AM67" i="7"/>
  <c r="AK67" i="7"/>
  <c r="AH67" i="7"/>
  <c r="AE67" i="7"/>
  <c r="T67" i="7"/>
  <c r="AM66" i="7"/>
  <c r="AK66" i="7"/>
  <c r="AI65" i="7"/>
  <c r="T65" i="7"/>
  <c r="M65" i="7"/>
  <c r="AI81" i="7" s="1"/>
  <c r="AK64" i="7"/>
  <c r="AI64" i="7"/>
  <c r="T64" i="7"/>
  <c r="M64" i="7"/>
  <c r="AI84" i="7" s="1"/>
  <c r="AK63" i="7"/>
  <c r="AI63" i="7"/>
  <c r="T63" i="7"/>
  <c r="M63" i="7"/>
  <c r="AI86" i="7" s="1"/>
  <c r="AM62" i="7"/>
  <c r="AK62" i="7"/>
  <c r="AI62" i="7"/>
  <c r="O62" i="7"/>
  <c r="E62" i="7"/>
  <c r="AM61" i="7"/>
  <c r="AK61" i="7"/>
  <c r="M61" i="7"/>
  <c r="AI83" i="7" s="1"/>
  <c r="AM60" i="7"/>
  <c r="M60" i="7"/>
  <c r="AI80" i="7" s="1"/>
  <c r="M59" i="7"/>
  <c r="AI68" i="7" s="1"/>
  <c r="M58" i="7"/>
  <c r="AI70" i="7" s="1"/>
  <c r="E57" i="7"/>
  <c r="AR85" i="7" s="1"/>
  <c r="T56" i="7"/>
  <c r="E56" i="7"/>
  <c r="T54" i="7"/>
  <c r="O54" i="7"/>
  <c r="E54" i="7"/>
  <c r="AO53" i="7"/>
  <c r="E53" i="7"/>
  <c r="AO52" i="7"/>
  <c r="D52" i="7"/>
  <c r="AA51" i="7"/>
  <c r="T51" i="7"/>
  <c r="I50" i="7"/>
  <c r="E50" i="7"/>
  <c r="AR48" i="7"/>
  <c r="AY58" i="7" s="1"/>
  <c r="O48" i="7"/>
  <c r="AP44" i="7"/>
  <c r="AN44" i="7"/>
  <c r="AI39" i="7"/>
  <c r="AA34" i="7"/>
  <c r="AH31" i="7"/>
  <c r="O30" i="7"/>
  <c r="AI60" i="7"/>
  <c r="H28" i="7"/>
  <c r="AH25" i="7"/>
  <c r="BS24" i="7" s="1"/>
  <c r="BR24" i="7"/>
  <c r="BL24" i="7"/>
  <c r="BJ24" i="7"/>
  <c r="BC24" i="7"/>
  <c r="BB24" i="7"/>
  <c r="AT24" i="7"/>
  <c r="AR24" i="7"/>
  <c r="BR23" i="7"/>
  <c r="BJ23" i="7"/>
  <c r="BD23" i="7"/>
  <c r="BB23" i="7"/>
  <c r="AS23" i="7"/>
  <c r="AR23" i="7"/>
  <c r="BS22" i="7"/>
  <c r="BR22" i="7"/>
  <c r="BL22" i="7"/>
  <c r="BJ22" i="7"/>
  <c r="BC22" i="7"/>
  <c r="BB22" i="7"/>
  <c r="AT22" i="7"/>
  <c r="AR22" i="7"/>
  <c r="BR21" i="7"/>
  <c r="BK21" i="7"/>
  <c r="BJ21" i="7"/>
  <c r="BD21" i="7"/>
  <c r="BB21" i="7"/>
  <c r="AS21" i="7"/>
  <c r="AR21" i="7"/>
  <c r="BS20" i="7"/>
  <c r="BR20" i="7"/>
  <c r="BL20" i="7"/>
  <c r="BJ20" i="7"/>
  <c r="BC20" i="7"/>
  <c r="BB20" i="7"/>
  <c r="AT20" i="7"/>
  <c r="AR20" i="7"/>
  <c r="BR19" i="7"/>
  <c r="BK19" i="7"/>
  <c r="BJ19" i="7"/>
  <c r="BD19" i="7"/>
  <c r="BB19" i="7"/>
  <c r="AS19" i="7"/>
  <c r="AR19" i="7"/>
  <c r="BS18" i="7"/>
  <c r="BR18" i="7"/>
  <c r="BL18" i="7"/>
  <c r="BJ18" i="7"/>
  <c r="BC18" i="7"/>
  <c r="BB18" i="7"/>
  <c r="AT18" i="7"/>
  <c r="AR18" i="7"/>
  <c r="BR17" i="7"/>
  <c r="BK17" i="7"/>
  <c r="BJ17" i="7"/>
  <c r="BD17" i="7"/>
  <c r="BB17" i="7"/>
  <c r="AS17" i="7"/>
  <c r="AR17" i="7"/>
  <c r="BS16" i="7"/>
  <c r="BR16" i="7"/>
  <c r="BL16" i="7"/>
  <c r="BJ16" i="7"/>
  <c r="BC16" i="7"/>
  <c r="BB16" i="7"/>
  <c r="AT16" i="7"/>
  <c r="AR16" i="7"/>
  <c r="BR15" i="7"/>
  <c r="BK15" i="7"/>
  <c r="BJ15" i="7"/>
  <c r="BD15" i="7"/>
  <c r="BB15" i="7"/>
  <c r="AS15" i="7"/>
  <c r="AR15" i="7"/>
  <c r="BS14" i="7"/>
  <c r="BR14" i="7"/>
  <c r="BL14" i="7"/>
  <c r="BJ14" i="7"/>
  <c r="BC14" i="7"/>
  <c r="BB14" i="7"/>
  <c r="AT14" i="7"/>
  <c r="AR14" i="7"/>
  <c r="BS13" i="7"/>
  <c r="BR13" i="7"/>
  <c r="BL13" i="7"/>
  <c r="BJ13" i="7"/>
  <c r="BC13" i="7"/>
  <c r="BB13" i="7"/>
  <c r="AT13" i="7"/>
  <c r="AS13" i="7"/>
  <c r="AN13" i="7"/>
  <c r="AU30" i="7" s="1"/>
  <c r="P13" i="7"/>
  <c r="F13" i="7"/>
  <c r="BC5" i="7"/>
  <c r="A2" i="5"/>
  <c r="T24" i="4" s="1"/>
  <c r="B2" i="5"/>
  <c r="E4" i="5"/>
  <c r="J4" i="5"/>
  <c r="K4" i="5"/>
  <c r="L4" i="5"/>
  <c r="M4" i="5"/>
  <c r="N4" i="5"/>
  <c r="P4" i="5"/>
  <c r="D5" i="5"/>
  <c r="J5" i="5"/>
  <c r="K5" i="5"/>
  <c r="L5" i="5"/>
  <c r="M5" i="5"/>
  <c r="N5" i="5"/>
  <c r="P5" i="5"/>
  <c r="J6" i="5"/>
  <c r="K6" i="5"/>
  <c r="L6" i="5"/>
  <c r="M6" i="5"/>
  <c r="N6" i="5"/>
  <c r="P6" i="5"/>
  <c r="E7" i="5"/>
  <c r="J7" i="5"/>
  <c r="K7" i="5"/>
  <c r="L7" i="5"/>
  <c r="M7" i="5"/>
  <c r="N7" i="5"/>
  <c r="P7" i="5"/>
  <c r="E8" i="5"/>
  <c r="J8" i="5"/>
  <c r="K8" i="5"/>
  <c r="L8" i="5"/>
  <c r="M8" i="5"/>
  <c r="N8" i="5"/>
  <c r="P8" i="5"/>
  <c r="D9" i="5"/>
  <c r="J9" i="5"/>
  <c r="K9" i="5"/>
  <c r="L9" i="5"/>
  <c r="M9" i="5"/>
  <c r="N9" i="5"/>
  <c r="P9" i="5"/>
  <c r="F10" i="5"/>
  <c r="J10" i="5"/>
  <c r="K10" i="5"/>
  <c r="L10" i="5"/>
  <c r="M10" i="5"/>
  <c r="N10" i="5"/>
  <c r="P10" i="5"/>
  <c r="E11" i="5"/>
  <c r="J11" i="5"/>
  <c r="K11" i="5"/>
  <c r="L11" i="5"/>
  <c r="M11" i="5"/>
  <c r="N11" i="5"/>
  <c r="P11" i="5"/>
  <c r="D12" i="5"/>
  <c r="J12" i="5"/>
  <c r="K12" i="5"/>
  <c r="L12" i="5"/>
  <c r="M12" i="5"/>
  <c r="N12" i="5"/>
  <c r="P12" i="5"/>
  <c r="J13" i="5"/>
  <c r="K13" i="5"/>
  <c r="L13" i="5"/>
  <c r="M13" i="5"/>
  <c r="N13" i="5"/>
  <c r="P13" i="5"/>
  <c r="E14" i="5"/>
  <c r="J14" i="5"/>
  <c r="K14" i="5"/>
  <c r="L14" i="5"/>
  <c r="M14" i="5"/>
  <c r="N14" i="5"/>
  <c r="P14" i="5"/>
  <c r="E15" i="5"/>
  <c r="J15" i="5"/>
  <c r="K15" i="5"/>
  <c r="L15" i="5"/>
  <c r="M15" i="5"/>
  <c r="N15" i="5"/>
  <c r="P15" i="5"/>
  <c r="D16" i="5"/>
  <c r="J16" i="5"/>
  <c r="K16" i="5"/>
  <c r="L16" i="5"/>
  <c r="M16" i="5"/>
  <c r="N16" i="5"/>
  <c r="P16" i="5"/>
  <c r="J17" i="5"/>
  <c r="K17" i="5"/>
  <c r="L17" i="5"/>
  <c r="M17" i="5"/>
  <c r="N17" i="5"/>
  <c r="P17" i="5"/>
  <c r="E18" i="5"/>
  <c r="I18" i="5"/>
  <c r="J18" i="5"/>
  <c r="K18" i="5"/>
  <c r="L18" i="5"/>
  <c r="M18" i="5"/>
  <c r="N18" i="5"/>
  <c r="P18" i="5"/>
  <c r="E19" i="5"/>
  <c r="J19" i="5"/>
  <c r="K19" i="5"/>
  <c r="L19" i="5"/>
  <c r="M19" i="5"/>
  <c r="N19" i="5"/>
  <c r="P19" i="5"/>
  <c r="E20" i="5"/>
  <c r="J20" i="5"/>
  <c r="K20" i="5"/>
  <c r="L20" i="5"/>
  <c r="M20" i="5"/>
  <c r="N20" i="5"/>
  <c r="P20" i="5"/>
  <c r="D21" i="5"/>
  <c r="J21" i="5"/>
  <c r="K21" i="5"/>
  <c r="L21" i="5"/>
  <c r="M21" i="5"/>
  <c r="N21" i="5"/>
  <c r="P21" i="5"/>
  <c r="J22" i="5"/>
  <c r="K22" i="5"/>
  <c r="L22" i="5"/>
  <c r="M22" i="5"/>
  <c r="N22" i="5"/>
  <c r="P22" i="5"/>
  <c r="E23" i="5"/>
  <c r="J23" i="5"/>
  <c r="K23" i="5"/>
  <c r="L23" i="5"/>
  <c r="M23" i="5"/>
  <c r="N23" i="5"/>
  <c r="P23" i="5"/>
  <c r="E24" i="5"/>
  <c r="J24" i="5"/>
  <c r="K24" i="5"/>
  <c r="L24" i="5"/>
  <c r="M24" i="5"/>
  <c r="N24" i="5"/>
  <c r="P24" i="5"/>
  <c r="D25" i="5"/>
  <c r="J25" i="5"/>
  <c r="K25" i="5"/>
  <c r="L25" i="5"/>
  <c r="M25" i="5"/>
  <c r="N25" i="5"/>
  <c r="P25" i="5"/>
  <c r="J26" i="5"/>
  <c r="K26" i="5"/>
  <c r="L26" i="5"/>
  <c r="M26" i="5"/>
  <c r="N26" i="5"/>
  <c r="P26" i="5"/>
  <c r="E27" i="5"/>
  <c r="J27" i="5"/>
  <c r="K27" i="5"/>
  <c r="L27" i="5"/>
  <c r="M27" i="5"/>
  <c r="N27" i="5"/>
  <c r="P27" i="5"/>
  <c r="E28" i="5"/>
  <c r="J28" i="5"/>
  <c r="K28" i="5"/>
  <c r="L28" i="5"/>
  <c r="M28" i="5"/>
  <c r="N28" i="5"/>
  <c r="P28" i="5"/>
  <c r="D29" i="5"/>
  <c r="J29" i="5"/>
  <c r="K29" i="5"/>
  <c r="L29" i="5"/>
  <c r="M29" i="5"/>
  <c r="N29" i="5"/>
  <c r="P29" i="5"/>
  <c r="J30" i="5"/>
  <c r="K30" i="5"/>
  <c r="L30" i="5"/>
  <c r="M30" i="5"/>
  <c r="N30" i="5"/>
  <c r="P30" i="5"/>
  <c r="E31" i="5"/>
  <c r="J31" i="5"/>
  <c r="K31" i="5"/>
  <c r="L31" i="5"/>
  <c r="M31" i="5"/>
  <c r="N31" i="5"/>
  <c r="P31" i="5"/>
  <c r="E32" i="5"/>
  <c r="J32" i="5"/>
  <c r="K32" i="5"/>
  <c r="L32" i="5"/>
  <c r="M32" i="5"/>
  <c r="N32" i="5"/>
  <c r="P32" i="5"/>
  <c r="D33" i="5"/>
  <c r="J33" i="5"/>
  <c r="K33" i="5"/>
  <c r="L33" i="5"/>
  <c r="M33" i="5"/>
  <c r="N33" i="5"/>
  <c r="P33" i="5"/>
  <c r="J34" i="5"/>
  <c r="K34" i="5"/>
  <c r="L34" i="5"/>
  <c r="M34" i="5"/>
  <c r="N34" i="5"/>
  <c r="P34" i="5"/>
  <c r="E35" i="5"/>
  <c r="J35" i="5"/>
  <c r="K35" i="5"/>
  <c r="L35" i="5"/>
  <c r="M35" i="5"/>
  <c r="N35" i="5"/>
  <c r="P35" i="5"/>
  <c r="E36" i="5"/>
  <c r="J36" i="5"/>
  <c r="K36" i="5"/>
  <c r="L36" i="5"/>
  <c r="M36" i="5"/>
  <c r="N36" i="5"/>
  <c r="P36" i="5"/>
  <c r="D37" i="5"/>
  <c r="J37" i="5"/>
  <c r="K37" i="5"/>
  <c r="L37" i="5"/>
  <c r="M37" i="5"/>
  <c r="N37" i="5"/>
  <c r="P37" i="5"/>
  <c r="J38" i="5"/>
  <c r="K38" i="5"/>
  <c r="L38" i="5"/>
  <c r="M38" i="5"/>
  <c r="N38" i="5"/>
  <c r="P38" i="5"/>
  <c r="E39" i="5"/>
  <c r="J39" i="5"/>
  <c r="K39" i="5"/>
  <c r="L39" i="5"/>
  <c r="M39" i="5"/>
  <c r="N39" i="5"/>
  <c r="P39" i="5"/>
  <c r="E40" i="5"/>
  <c r="J40" i="5"/>
  <c r="K40" i="5"/>
  <c r="L40" i="5"/>
  <c r="M40" i="5"/>
  <c r="N40" i="5"/>
  <c r="P40" i="5"/>
  <c r="D41" i="5"/>
  <c r="J41" i="5"/>
  <c r="K41" i="5"/>
  <c r="L41" i="5"/>
  <c r="M41" i="5"/>
  <c r="N41" i="5"/>
  <c r="P41" i="5"/>
  <c r="J42" i="5"/>
  <c r="K42" i="5"/>
  <c r="L42" i="5"/>
  <c r="M42" i="5"/>
  <c r="N42" i="5"/>
  <c r="P42" i="5"/>
  <c r="E43" i="5"/>
  <c r="J43" i="5"/>
  <c r="K43" i="5"/>
  <c r="L43" i="5"/>
  <c r="M43" i="5"/>
  <c r="N43" i="5"/>
  <c r="P43" i="5"/>
  <c r="E44" i="5"/>
  <c r="J44" i="5"/>
  <c r="K44" i="5"/>
  <c r="L44" i="5"/>
  <c r="M44" i="5"/>
  <c r="N44" i="5"/>
  <c r="P44" i="5"/>
  <c r="D45" i="5"/>
  <c r="J45" i="5"/>
  <c r="K45" i="5"/>
  <c r="L45" i="5"/>
  <c r="M45" i="5"/>
  <c r="N45" i="5"/>
  <c r="P45" i="5"/>
  <c r="J46" i="5"/>
  <c r="K46" i="5"/>
  <c r="L46" i="5"/>
  <c r="M46" i="5"/>
  <c r="N46" i="5"/>
  <c r="P46" i="5"/>
  <c r="E47" i="5"/>
  <c r="J47" i="5"/>
  <c r="K47" i="5"/>
  <c r="L47" i="5"/>
  <c r="M47" i="5"/>
  <c r="N47" i="5"/>
  <c r="P47" i="5"/>
  <c r="E48" i="5"/>
  <c r="J48" i="5"/>
  <c r="K48" i="5"/>
  <c r="L48" i="5"/>
  <c r="M48" i="5"/>
  <c r="N48" i="5"/>
  <c r="P48" i="5"/>
  <c r="D49" i="5"/>
  <c r="J49" i="5"/>
  <c r="K49" i="5"/>
  <c r="L49" i="5"/>
  <c r="M49" i="5"/>
  <c r="N49" i="5"/>
  <c r="P49" i="5"/>
  <c r="J50" i="5"/>
  <c r="K50" i="5"/>
  <c r="L50" i="5"/>
  <c r="M50" i="5"/>
  <c r="N50" i="5"/>
  <c r="P50" i="5"/>
  <c r="D51" i="5"/>
  <c r="J51" i="5"/>
  <c r="K51" i="5"/>
  <c r="L51" i="5"/>
  <c r="M51" i="5"/>
  <c r="N51" i="5"/>
  <c r="P51" i="5"/>
  <c r="E52" i="5"/>
  <c r="J52" i="5"/>
  <c r="K52" i="5"/>
  <c r="L52" i="5"/>
  <c r="M52" i="5"/>
  <c r="N52" i="5"/>
  <c r="P52" i="5"/>
  <c r="J53" i="5"/>
  <c r="K53" i="5"/>
  <c r="L53" i="5"/>
  <c r="M53" i="5"/>
  <c r="N53" i="5"/>
  <c r="P53" i="5"/>
  <c r="J54" i="5"/>
  <c r="K54" i="5"/>
  <c r="L54" i="5"/>
  <c r="M54" i="5"/>
  <c r="N54" i="5"/>
  <c r="P54" i="5"/>
  <c r="E55" i="5"/>
  <c r="J55" i="5"/>
  <c r="K55" i="5"/>
  <c r="L55" i="5"/>
  <c r="M55" i="5"/>
  <c r="N55" i="5"/>
  <c r="P55" i="5"/>
  <c r="E56" i="5"/>
  <c r="J56" i="5"/>
  <c r="K56" i="5"/>
  <c r="L56" i="5"/>
  <c r="M56" i="5"/>
  <c r="N56" i="5"/>
  <c r="P56" i="5"/>
  <c r="G57" i="5"/>
  <c r="J57" i="5"/>
  <c r="K57" i="5"/>
  <c r="L57" i="5"/>
  <c r="M57" i="5"/>
  <c r="N57" i="5"/>
  <c r="P57" i="5"/>
  <c r="E58" i="5"/>
  <c r="J58" i="5"/>
  <c r="K58" i="5"/>
  <c r="L58" i="5"/>
  <c r="M58" i="5"/>
  <c r="N58" i="5"/>
  <c r="P58" i="5"/>
  <c r="G59" i="5"/>
  <c r="J59" i="5"/>
  <c r="L59" i="5"/>
  <c r="N59" i="5"/>
  <c r="P59" i="5"/>
  <c r="E60" i="5"/>
  <c r="J60" i="5"/>
  <c r="K60" i="5"/>
  <c r="L60" i="5"/>
  <c r="M60" i="5"/>
  <c r="N60" i="5"/>
  <c r="P60" i="5"/>
  <c r="J61" i="5"/>
  <c r="K61" i="5"/>
  <c r="L61" i="5"/>
  <c r="M61" i="5"/>
  <c r="N61" i="5"/>
  <c r="P61" i="5"/>
  <c r="J62" i="5"/>
  <c r="K62" i="5"/>
  <c r="L62" i="5"/>
  <c r="M62" i="5"/>
  <c r="N62" i="5"/>
  <c r="P62" i="5"/>
  <c r="E63" i="5"/>
  <c r="J63" i="5"/>
  <c r="K63" i="5"/>
  <c r="L63" i="5"/>
  <c r="M63" i="5"/>
  <c r="N63" i="5"/>
  <c r="P63" i="5"/>
  <c r="E64" i="5"/>
  <c r="J64" i="5"/>
  <c r="K64" i="5"/>
  <c r="L64" i="5"/>
  <c r="M64" i="5"/>
  <c r="N64" i="5"/>
  <c r="P64" i="5"/>
  <c r="G65" i="5"/>
  <c r="J65" i="5"/>
  <c r="K65" i="5"/>
  <c r="L65" i="5"/>
  <c r="M65" i="5"/>
  <c r="N65" i="5"/>
  <c r="P65" i="5"/>
  <c r="E66" i="5"/>
  <c r="J66" i="5"/>
  <c r="K66" i="5"/>
  <c r="L66" i="5"/>
  <c r="M66" i="5"/>
  <c r="N66" i="5"/>
  <c r="P66" i="5"/>
  <c r="G67" i="5"/>
  <c r="J67" i="5"/>
  <c r="K67" i="5"/>
  <c r="L67" i="5"/>
  <c r="M67" i="5"/>
  <c r="N67" i="5"/>
  <c r="P67" i="5"/>
  <c r="E68" i="5"/>
  <c r="J68" i="5"/>
  <c r="K68" i="5"/>
  <c r="L68" i="5"/>
  <c r="M68" i="5"/>
  <c r="N68" i="5"/>
  <c r="P68" i="5"/>
  <c r="J69" i="5"/>
  <c r="K69" i="5"/>
  <c r="L69" i="5"/>
  <c r="M69" i="5"/>
  <c r="N69" i="5"/>
  <c r="P69" i="5"/>
  <c r="J70" i="5"/>
  <c r="K70" i="5"/>
  <c r="L70" i="5"/>
  <c r="M70" i="5"/>
  <c r="N70" i="5"/>
  <c r="P70" i="5"/>
  <c r="E71" i="5"/>
  <c r="J71" i="5"/>
  <c r="K71" i="5"/>
  <c r="L71" i="5"/>
  <c r="M71" i="5"/>
  <c r="N71" i="5"/>
  <c r="P71" i="5"/>
  <c r="G72" i="5"/>
  <c r="J72" i="5"/>
  <c r="K72" i="5"/>
  <c r="L72" i="5"/>
  <c r="M72" i="5"/>
  <c r="N72" i="5"/>
  <c r="P72" i="5"/>
  <c r="E73" i="5"/>
  <c r="J73" i="5"/>
  <c r="K73" i="5"/>
  <c r="L73" i="5"/>
  <c r="M73" i="5"/>
  <c r="N73" i="5"/>
  <c r="P73" i="5"/>
  <c r="J74" i="5"/>
  <c r="K74" i="5"/>
  <c r="L74" i="5"/>
  <c r="M74" i="5"/>
  <c r="N74" i="5"/>
  <c r="P74" i="5"/>
  <c r="E75" i="5"/>
  <c r="J75" i="5"/>
  <c r="K75" i="5"/>
  <c r="L75" i="5"/>
  <c r="M75" i="5"/>
  <c r="N75" i="5"/>
  <c r="P75" i="5"/>
  <c r="G76" i="5"/>
  <c r="J76" i="5"/>
  <c r="K76" i="5"/>
  <c r="L76" i="5"/>
  <c r="M76" i="5"/>
  <c r="N76" i="5"/>
  <c r="P76" i="5"/>
  <c r="G77" i="5"/>
  <c r="J77" i="5"/>
  <c r="K77" i="5"/>
  <c r="L77" i="5"/>
  <c r="M77" i="5"/>
  <c r="N77" i="5"/>
  <c r="P77" i="5"/>
  <c r="J78" i="5"/>
  <c r="K78" i="5"/>
  <c r="L78" i="5"/>
  <c r="M78" i="5"/>
  <c r="N78" i="5"/>
  <c r="P78" i="5"/>
  <c r="G79" i="5"/>
  <c r="J79" i="5"/>
  <c r="K79" i="5"/>
  <c r="L79" i="5"/>
  <c r="M79" i="5"/>
  <c r="N79" i="5"/>
  <c r="P79" i="5"/>
  <c r="F80" i="5"/>
  <c r="J80" i="5"/>
  <c r="K80" i="5"/>
  <c r="L80" i="5"/>
  <c r="M80" i="5"/>
  <c r="N80" i="5"/>
  <c r="P80" i="5"/>
  <c r="J81" i="5"/>
  <c r="K81" i="5"/>
  <c r="L81" i="5"/>
  <c r="M81" i="5"/>
  <c r="N81" i="5"/>
  <c r="P81" i="5"/>
  <c r="G82" i="5"/>
  <c r="J82" i="5"/>
  <c r="K82" i="5"/>
  <c r="L82" i="5"/>
  <c r="M82" i="5"/>
  <c r="N82" i="5"/>
  <c r="P82" i="5"/>
  <c r="E83" i="5"/>
  <c r="J83" i="5"/>
  <c r="K83" i="5"/>
  <c r="L83" i="5"/>
  <c r="M83" i="5"/>
  <c r="N83" i="5"/>
  <c r="P83" i="5"/>
  <c r="G84" i="5"/>
  <c r="J84" i="5"/>
  <c r="K84" i="5"/>
  <c r="L84" i="5"/>
  <c r="M84" i="5"/>
  <c r="N84" i="5"/>
  <c r="P84" i="5"/>
  <c r="E85" i="5"/>
  <c r="J85" i="5"/>
  <c r="K85" i="5"/>
  <c r="L85" i="5"/>
  <c r="M85" i="5"/>
  <c r="N85" i="5"/>
  <c r="P85" i="5"/>
  <c r="J86" i="5"/>
  <c r="K86" i="5"/>
  <c r="L86" i="5"/>
  <c r="M86" i="5"/>
  <c r="N86" i="5"/>
  <c r="P86" i="5"/>
  <c r="J87" i="5"/>
  <c r="K87" i="5"/>
  <c r="L87" i="5"/>
  <c r="M87" i="5"/>
  <c r="N87" i="5"/>
  <c r="P87" i="5"/>
  <c r="E88" i="5"/>
  <c r="J88" i="5"/>
  <c r="K88" i="5"/>
  <c r="L88" i="5"/>
  <c r="M88" i="5"/>
  <c r="N88" i="5"/>
  <c r="P88" i="5"/>
  <c r="E89" i="5"/>
  <c r="J89" i="5"/>
  <c r="K89" i="5"/>
  <c r="L89" i="5"/>
  <c r="M89" i="5"/>
  <c r="N89" i="5"/>
  <c r="P89" i="5"/>
  <c r="J90" i="5"/>
  <c r="K90" i="5"/>
  <c r="L90" i="5"/>
  <c r="M90" i="5"/>
  <c r="N90" i="5"/>
  <c r="P90" i="5"/>
  <c r="G91" i="5"/>
  <c r="J91" i="5"/>
  <c r="K91" i="5"/>
  <c r="L91" i="5"/>
  <c r="M91" i="5"/>
  <c r="N91" i="5"/>
  <c r="P91" i="5"/>
  <c r="E92" i="5"/>
  <c r="J92" i="5"/>
  <c r="K92" i="5"/>
  <c r="L92" i="5"/>
  <c r="M92" i="5"/>
  <c r="N92" i="5"/>
  <c r="P92" i="5"/>
  <c r="G93" i="5"/>
  <c r="J93" i="5"/>
  <c r="K93" i="5"/>
  <c r="L93" i="5"/>
  <c r="M93" i="5"/>
  <c r="N93" i="5"/>
  <c r="P93" i="5"/>
  <c r="E94" i="5"/>
  <c r="J94" i="5"/>
  <c r="K94" i="5"/>
  <c r="L94" i="5"/>
  <c r="M94" i="5"/>
  <c r="N94" i="5"/>
  <c r="P94" i="5"/>
  <c r="J95" i="5"/>
  <c r="K95" i="5"/>
  <c r="L95" i="5"/>
  <c r="M95" i="5"/>
  <c r="N95" i="5"/>
  <c r="P95" i="5"/>
  <c r="J96" i="5"/>
  <c r="K96" i="5"/>
  <c r="L96" i="5"/>
  <c r="M96" i="5"/>
  <c r="N96" i="5"/>
  <c r="P96" i="5"/>
  <c r="E97" i="5"/>
  <c r="J97" i="5"/>
  <c r="K97" i="5"/>
  <c r="L97" i="5"/>
  <c r="M97" i="5"/>
  <c r="N97" i="5"/>
  <c r="P97" i="5"/>
  <c r="E98" i="5"/>
  <c r="J98" i="5"/>
  <c r="K98" i="5"/>
  <c r="L98" i="5"/>
  <c r="M98" i="5"/>
  <c r="N98" i="5"/>
  <c r="P98" i="5"/>
  <c r="G99" i="5"/>
  <c r="J99" i="5"/>
  <c r="K99" i="5"/>
  <c r="L99" i="5"/>
  <c r="M99" i="5"/>
  <c r="N99" i="5"/>
  <c r="P99" i="5"/>
  <c r="E100" i="5"/>
  <c r="J100" i="5"/>
  <c r="K100" i="5"/>
  <c r="L100" i="5"/>
  <c r="M100" i="5"/>
  <c r="N100" i="5"/>
  <c r="P100" i="5"/>
  <c r="G101" i="5"/>
  <c r="J101" i="5"/>
  <c r="K101" i="5"/>
  <c r="L101" i="5"/>
  <c r="M101" i="5"/>
  <c r="N101" i="5"/>
  <c r="P101" i="5"/>
  <c r="E102" i="5"/>
  <c r="J102" i="5"/>
  <c r="K102" i="5"/>
  <c r="L102" i="5"/>
  <c r="M102" i="5"/>
  <c r="N102" i="5"/>
  <c r="P102" i="5"/>
  <c r="E103" i="5"/>
  <c r="F103" i="5" s="1"/>
  <c r="K103" i="5"/>
  <c r="L103" i="5"/>
  <c r="M103" i="5"/>
  <c r="N103" i="5"/>
  <c r="P103" i="5"/>
  <c r="J104" i="5"/>
  <c r="K104" i="5"/>
  <c r="L104" i="5"/>
  <c r="M104" i="5"/>
  <c r="N104" i="5"/>
  <c r="P104" i="5"/>
  <c r="G105" i="5"/>
  <c r="J105" i="5"/>
  <c r="K105" i="5"/>
  <c r="L105" i="5"/>
  <c r="M105" i="5"/>
  <c r="N105" i="5"/>
  <c r="P105" i="5"/>
  <c r="E106" i="5"/>
  <c r="J106" i="5"/>
  <c r="K106" i="5"/>
  <c r="L106" i="5"/>
  <c r="M106" i="5"/>
  <c r="N106" i="5"/>
  <c r="P106" i="5"/>
  <c r="D107" i="5"/>
  <c r="G107" i="5"/>
  <c r="J107" i="5"/>
  <c r="K107" i="5"/>
  <c r="L107" i="5"/>
  <c r="M107" i="5"/>
  <c r="N107" i="5"/>
  <c r="P107" i="5"/>
  <c r="J108" i="5"/>
  <c r="K108" i="5"/>
  <c r="L108" i="5"/>
  <c r="M108" i="5"/>
  <c r="N108" i="5"/>
  <c r="P108" i="5"/>
  <c r="G109" i="5"/>
  <c r="J109" i="5"/>
  <c r="K109" i="5"/>
  <c r="L109" i="5"/>
  <c r="M109" i="5"/>
  <c r="N109" i="5"/>
  <c r="P109" i="5"/>
  <c r="E110" i="5"/>
  <c r="J110" i="5"/>
  <c r="K110" i="5"/>
  <c r="L110" i="5"/>
  <c r="M110" i="5"/>
  <c r="N110" i="5"/>
  <c r="P110" i="5"/>
  <c r="D111" i="5"/>
  <c r="J111" i="5"/>
  <c r="K111" i="5"/>
  <c r="L111" i="5"/>
  <c r="M111" i="5"/>
  <c r="N111" i="5"/>
  <c r="P111" i="5"/>
  <c r="J112" i="5"/>
  <c r="K112" i="5"/>
  <c r="L112" i="5"/>
  <c r="M112" i="5"/>
  <c r="N112" i="5"/>
  <c r="P112" i="5"/>
  <c r="G113" i="5"/>
  <c r="J113" i="5"/>
  <c r="K113" i="5"/>
  <c r="L113" i="5"/>
  <c r="M113" i="5"/>
  <c r="N113" i="5"/>
  <c r="P113" i="5"/>
  <c r="E114" i="5"/>
  <c r="J114" i="5"/>
  <c r="K114" i="5"/>
  <c r="L114" i="5"/>
  <c r="M114" i="5"/>
  <c r="N114" i="5"/>
  <c r="P114" i="5"/>
  <c r="D115" i="5"/>
  <c r="J115" i="5"/>
  <c r="K115" i="5"/>
  <c r="L115" i="5"/>
  <c r="M115" i="5"/>
  <c r="N115" i="5"/>
  <c r="P115" i="5"/>
  <c r="J116" i="5"/>
  <c r="K116" i="5"/>
  <c r="L116" i="5"/>
  <c r="M116" i="5"/>
  <c r="N116" i="5"/>
  <c r="P116" i="5"/>
  <c r="G117" i="5"/>
  <c r="J117" i="5"/>
  <c r="K117" i="5"/>
  <c r="L117" i="5"/>
  <c r="M117" i="5"/>
  <c r="N117" i="5"/>
  <c r="P117" i="5"/>
  <c r="E118" i="5"/>
  <c r="J118" i="5"/>
  <c r="K118" i="5"/>
  <c r="L118" i="5"/>
  <c r="M118" i="5"/>
  <c r="N118" i="5"/>
  <c r="P118" i="5"/>
  <c r="D119" i="5"/>
  <c r="J119" i="5"/>
  <c r="K119" i="5"/>
  <c r="L119" i="5"/>
  <c r="M119" i="5"/>
  <c r="N119" i="5"/>
  <c r="P119" i="5"/>
  <c r="J120" i="5"/>
  <c r="K120" i="5"/>
  <c r="L120" i="5"/>
  <c r="M120" i="5"/>
  <c r="N120" i="5"/>
  <c r="P120" i="5"/>
  <c r="G121" i="5"/>
  <c r="J121" i="5"/>
  <c r="K121" i="5"/>
  <c r="L121" i="5"/>
  <c r="M121" i="5"/>
  <c r="N121" i="5"/>
  <c r="P121" i="5"/>
  <c r="E122" i="5"/>
  <c r="J122" i="5"/>
  <c r="K122" i="5"/>
  <c r="L122" i="5"/>
  <c r="M122" i="5"/>
  <c r="N122" i="5"/>
  <c r="P122" i="5"/>
  <c r="D123" i="5"/>
  <c r="L123" i="5"/>
  <c r="M123" i="5"/>
  <c r="P123" i="5"/>
  <c r="J124" i="5"/>
  <c r="K124" i="5"/>
  <c r="L124" i="5"/>
  <c r="M124" i="5"/>
  <c r="N124" i="5"/>
  <c r="P124" i="5"/>
  <c r="F125" i="5"/>
  <c r="J125" i="5"/>
  <c r="K125" i="5"/>
  <c r="L125" i="5"/>
  <c r="M125" i="5"/>
  <c r="N125" i="5"/>
  <c r="P125" i="5"/>
  <c r="E126" i="5"/>
  <c r="J126" i="5"/>
  <c r="K126" i="5"/>
  <c r="L126" i="5"/>
  <c r="M126" i="5"/>
  <c r="N126" i="5"/>
  <c r="P126" i="5"/>
  <c r="D127" i="5"/>
  <c r="J127" i="5"/>
  <c r="K127" i="5"/>
  <c r="L127" i="5"/>
  <c r="M127" i="5"/>
  <c r="N127" i="5"/>
  <c r="P127" i="5"/>
  <c r="J128" i="5"/>
  <c r="K128" i="5"/>
  <c r="L128" i="5"/>
  <c r="M128" i="5"/>
  <c r="N128" i="5"/>
  <c r="P128" i="5"/>
  <c r="E129" i="5"/>
  <c r="J129" i="5"/>
  <c r="K129" i="5"/>
  <c r="L129" i="5"/>
  <c r="M129" i="5"/>
  <c r="N129" i="5"/>
  <c r="P129" i="5"/>
  <c r="D130" i="5"/>
  <c r="J130" i="5"/>
  <c r="K130" i="5"/>
  <c r="L130" i="5"/>
  <c r="M130" i="5"/>
  <c r="N130" i="5"/>
  <c r="P130" i="5"/>
  <c r="J131" i="5"/>
  <c r="K131" i="5"/>
  <c r="L131" i="5"/>
  <c r="M131" i="5"/>
  <c r="N131" i="5"/>
  <c r="P131" i="5"/>
  <c r="E132" i="5"/>
  <c r="J132" i="5"/>
  <c r="K132" i="5"/>
  <c r="L132" i="5"/>
  <c r="M132" i="5"/>
  <c r="N132" i="5"/>
  <c r="E133" i="5"/>
  <c r="J133" i="5"/>
  <c r="K133" i="5"/>
  <c r="L133" i="5"/>
  <c r="M133" i="5"/>
  <c r="N133" i="5"/>
  <c r="P133" i="5"/>
  <c r="D134" i="5"/>
  <c r="J134" i="5"/>
  <c r="K134" i="5"/>
  <c r="L134" i="5"/>
  <c r="M134" i="5"/>
  <c r="N134" i="5"/>
  <c r="P134" i="5"/>
  <c r="D135" i="5"/>
  <c r="J135" i="5"/>
  <c r="K135" i="5"/>
  <c r="L135" i="5"/>
  <c r="M135" i="5"/>
  <c r="N135" i="5"/>
  <c r="P135" i="5"/>
  <c r="J136" i="5"/>
  <c r="K136" i="5"/>
  <c r="L136" i="5"/>
  <c r="M136" i="5"/>
  <c r="N136" i="5"/>
  <c r="P136" i="5"/>
  <c r="F137" i="5"/>
  <c r="J137" i="5"/>
  <c r="K137" i="5"/>
  <c r="L137" i="5"/>
  <c r="M137" i="5"/>
  <c r="N137" i="5"/>
  <c r="P137" i="5"/>
  <c r="E138" i="5"/>
  <c r="J138" i="5"/>
  <c r="K138" i="5"/>
  <c r="L138" i="5"/>
  <c r="M138" i="5"/>
  <c r="N138" i="5"/>
  <c r="P138" i="5"/>
  <c r="D139" i="5"/>
  <c r="J139" i="5"/>
  <c r="K139" i="5"/>
  <c r="L139" i="5"/>
  <c r="M139" i="5"/>
  <c r="N139" i="5"/>
  <c r="P139" i="5"/>
  <c r="D140" i="5"/>
  <c r="J140" i="5"/>
  <c r="K140" i="5"/>
  <c r="L140" i="5"/>
  <c r="M140" i="5"/>
  <c r="N140" i="5"/>
  <c r="P140" i="5"/>
  <c r="J141" i="5"/>
  <c r="K141" i="5"/>
  <c r="L141" i="5"/>
  <c r="M141" i="5"/>
  <c r="N141" i="5"/>
  <c r="P141" i="5"/>
  <c r="E142" i="5"/>
  <c r="J142" i="5"/>
  <c r="K142" i="5"/>
  <c r="L142" i="5"/>
  <c r="M142" i="5"/>
  <c r="N142" i="5"/>
  <c r="P142" i="5"/>
  <c r="D143" i="5"/>
  <c r="J143" i="5"/>
  <c r="K143" i="5"/>
  <c r="L143" i="5"/>
  <c r="M143" i="5"/>
  <c r="N143" i="5"/>
  <c r="P143" i="5"/>
  <c r="J144" i="5"/>
  <c r="K144" i="5"/>
  <c r="L144" i="5"/>
  <c r="M144" i="5"/>
  <c r="N144" i="5"/>
  <c r="P144" i="5"/>
  <c r="E145" i="5"/>
  <c r="J145" i="5"/>
  <c r="K145" i="5"/>
  <c r="L145" i="5"/>
  <c r="M145" i="5"/>
  <c r="N145" i="5"/>
  <c r="P145" i="5"/>
  <c r="D146" i="5"/>
  <c r="J146" i="5"/>
  <c r="K146" i="5"/>
  <c r="L146" i="5"/>
  <c r="M146" i="5"/>
  <c r="N146" i="5"/>
  <c r="P146" i="5"/>
  <c r="D147" i="5"/>
  <c r="J147" i="5"/>
  <c r="K147" i="5"/>
  <c r="L147" i="5"/>
  <c r="M147" i="5"/>
  <c r="N147" i="5"/>
  <c r="P147" i="5"/>
  <c r="D148" i="5"/>
  <c r="G148" i="5"/>
  <c r="J148" i="5"/>
  <c r="K148" i="5"/>
  <c r="L148" i="5"/>
  <c r="M148" i="5"/>
  <c r="N148" i="5"/>
  <c r="P148" i="5"/>
  <c r="D149" i="5"/>
  <c r="J149" i="5"/>
  <c r="K149" i="5"/>
  <c r="L149" i="5"/>
  <c r="M149" i="5"/>
  <c r="N149" i="5"/>
  <c r="P149" i="5"/>
  <c r="D150" i="5"/>
  <c r="J150" i="5"/>
  <c r="K150" i="5"/>
  <c r="L150" i="5"/>
  <c r="M150" i="5"/>
  <c r="N150" i="5"/>
  <c r="P150" i="5"/>
  <c r="J151" i="5"/>
  <c r="K151" i="5"/>
  <c r="L151" i="5"/>
  <c r="M151" i="5"/>
  <c r="N151" i="5"/>
  <c r="P151" i="5"/>
  <c r="E152" i="5"/>
  <c r="J152" i="5"/>
  <c r="K152" i="5"/>
  <c r="L152" i="5"/>
  <c r="M152" i="5"/>
  <c r="N152" i="5"/>
  <c r="P152" i="5"/>
  <c r="D153" i="5"/>
  <c r="J153" i="5"/>
  <c r="K153" i="5"/>
  <c r="L153" i="5"/>
  <c r="M153" i="5"/>
  <c r="N153" i="5"/>
  <c r="P153" i="5"/>
  <c r="G154" i="5"/>
  <c r="J154" i="5"/>
  <c r="K154" i="5"/>
  <c r="L154" i="5"/>
  <c r="M154" i="5"/>
  <c r="N154" i="5"/>
  <c r="P154" i="5"/>
  <c r="D155" i="5"/>
  <c r="J155" i="5"/>
  <c r="K155" i="5"/>
  <c r="L155" i="5"/>
  <c r="M155" i="5"/>
  <c r="N155" i="5"/>
  <c r="P155" i="5"/>
  <c r="D156" i="5"/>
  <c r="J156" i="5"/>
  <c r="K156" i="5"/>
  <c r="L156" i="5"/>
  <c r="M156" i="5"/>
  <c r="N156" i="5"/>
  <c r="P156" i="5"/>
  <c r="D157" i="5"/>
  <c r="J157" i="5"/>
  <c r="K157" i="5"/>
  <c r="L157" i="5"/>
  <c r="M157" i="5"/>
  <c r="N157" i="5"/>
  <c r="P157" i="5"/>
  <c r="D158" i="5"/>
  <c r="J158" i="5"/>
  <c r="K158" i="5"/>
  <c r="L158" i="5"/>
  <c r="M158" i="5"/>
  <c r="N158" i="5"/>
  <c r="P158" i="5"/>
  <c r="J159" i="5"/>
  <c r="K159" i="5"/>
  <c r="L159" i="5"/>
  <c r="M159" i="5"/>
  <c r="N159" i="5"/>
  <c r="P159" i="5"/>
  <c r="E160" i="5"/>
  <c r="J160" i="5"/>
  <c r="K160" i="5"/>
  <c r="L160" i="5"/>
  <c r="M160" i="5"/>
  <c r="N160" i="5"/>
  <c r="P160" i="5"/>
  <c r="D161" i="5"/>
  <c r="J161" i="5"/>
  <c r="K161" i="5"/>
  <c r="L161" i="5"/>
  <c r="M161" i="5"/>
  <c r="N161" i="5"/>
  <c r="P161" i="5"/>
  <c r="G162" i="5"/>
  <c r="J162" i="5"/>
  <c r="K162" i="5"/>
  <c r="L162" i="5"/>
  <c r="M162" i="5"/>
  <c r="N162" i="5"/>
  <c r="P162" i="5"/>
  <c r="D163" i="5"/>
  <c r="J163" i="5"/>
  <c r="K163" i="5"/>
  <c r="L163" i="5"/>
  <c r="M163" i="5"/>
  <c r="N163" i="5"/>
  <c r="P163" i="5"/>
  <c r="D164" i="5"/>
  <c r="J164" i="5"/>
  <c r="K164" i="5"/>
  <c r="L164" i="5"/>
  <c r="M164" i="5"/>
  <c r="N164" i="5"/>
  <c r="P164" i="5"/>
  <c r="D165" i="5"/>
  <c r="J165" i="5"/>
  <c r="K165" i="5"/>
  <c r="L165" i="5"/>
  <c r="M165" i="5"/>
  <c r="N165" i="5"/>
  <c r="P165" i="5"/>
  <c r="D166" i="5"/>
  <c r="J166" i="5"/>
  <c r="K166" i="5"/>
  <c r="L166" i="5"/>
  <c r="M166" i="5"/>
  <c r="N166" i="5"/>
  <c r="P166" i="5"/>
  <c r="G167" i="5"/>
  <c r="J167" i="5"/>
  <c r="K167" i="5"/>
  <c r="L167" i="5"/>
  <c r="M167" i="5"/>
  <c r="N167" i="5"/>
  <c r="P167" i="5"/>
  <c r="D168" i="5"/>
  <c r="J168" i="5"/>
  <c r="K168" i="5"/>
  <c r="L168" i="5"/>
  <c r="M168" i="5"/>
  <c r="N168" i="5"/>
  <c r="P168" i="5"/>
  <c r="J169" i="5"/>
  <c r="K169" i="5"/>
  <c r="L169" i="5"/>
  <c r="M169" i="5"/>
  <c r="N169" i="5"/>
  <c r="P169" i="5"/>
  <c r="G170" i="5"/>
  <c r="J170" i="5"/>
  <c r="K170" i="5"/>
  <c r="L170" i="5"/>
  <c r="M170" i="5"/>
  <c r="N170" i="5"/>
  <c r="P170" i="5"/>
  <c r="F171" i="5"/>
  <c r="J171" i="5"/>
  <c r="K171" i="5"/>
  <c r="L171" i="5"/>
  <c r="M171" i="5"/>
  <c r="N171" i="5"/>
  <c r="P171" i="5"/>
  <c r="D172" i="5"/>
  <c r="J172" i="5"/>
  <c r="K172" i="5"/>
  <c r="L172" i="5"/>
  <c r="M172" i="5"/>
  <c r="N172" i="5"/>
  <c r="P172" i="5"/>
  <c r="J173" i="5"/>
  <c r="K173" i="5"/>
  <c r="L173" i="5"/>
  <c r="M173" i="5"/>
  <c r="N173" i="5"/>
  <c r="P173" i="5"/>
  <c r="D174" i="5"/>
  <c r="J174" i="5"/>
  <c r="K174" i="5"/>
  <c r="L174" i="5"/>
  <c r="M174" i="5"/>
  <c r="N174" i="5"/>
  <c r="P174" i="5"/>
  <c r="D175" i="5"/>
  <c r="J175" i="5"/>
  <c r="K175" i="5"/>
  <c r="L175" i="5"/>
  <c r="M175" i="5"/>
  <c r="N175" i="5"/>
  <c r="P175" i="5"/>
  <c r="D176" i="5"/>
  <c r="J176" i="5"/>
  <c r="K176" i="5"/>
  <c r="L176" i="5"/>
  <c r="M176" i="5"/>
  <c r="N176" i="5"/>
  <c r="P176" i="5"/>
  <c r="D177" i="5"/>
  <c r="L177" i="5"/>
  <c r="M177" i="5"/>
  <c r="N177" i="5"/>
  <c r="P177" i="5"/>
  <c r="D178" i="5"/>
  <c r="J178" i="5"/>
  <c r="K178" i="5"/>
  <c r="L178" i="5"/>
  <c r="M178" i="5"/>
  <c r="N178" i="5"/>
  <c r="P178" i="5"/>
  <c r="D179" i="5"/>
  <c r="J179" i="5"/>
  <c r="K179" i="5"/>
  <c r="L179" i="5"/>
  <c r="M179" i="5"/>
  <c r="N179" i="5"/>
  <c r="P179" i="5"/>
  <c r="D180" i="5"/>
  <c r="J180" i="5"/>
  <c r="K180" i="5"/>
  <c r="L180" i="5"/>
  <c r="M180" i="5"/>
  <c r="N180" i="5"/>
  <c r="P180" i="5"/>
  <c r="D181" i="5"/>
  <c r="J181" i="5"/>
  <c r="K181" i="5"/>
  <c r="L181" i="5"/>
  <c r="M181" i="5"/>
  <c r="N181" i="5"/>
  <c r="P181" i="5"/>
  <c r="D182" i="5"/>
  <c r="J182" i="5"/>
  <c r="K182" i="5"/>
  <c r="L182" i="5"/>
  <c r="M182" i="5"/>
  <c r="N182" i="5"/>
  <c r="P182" i="5"/>
  <c r="D183" i="5"/>
  <c r="J183" i="5"/>
  <c r="K183" i="5"/>
  <c r="L183" i="5"/>
  <c r="M183" i="5"/>
  <c r="N183" i="5"/>
  <c r="P183" i="5"/>
  <c r="D184" i="5"/>
  <c r="J184" i="5"/>
  <c r="K184" i="5"/>
  <c r="L184" i="5"/>
  <c r="M184" i="5"/>
  <c r="N184" i="5"/>
  <c r="P184" i="5"/>
  <c r="D185" i="5"/>
  <c r="J185" i="5"/>
  <c r="K185" i="5"/>
  <c r="L185" i="5"/>
  <c r="M185" i="5"/>
  <c r="N185" i="5"/>
  <c r="P185" i="5"/>
  <c r="D186" i="5"/>
  <c r="J186" i="5"/>
  <c r="K186" i="5"/>
  <c r="L186" i="5"/>
  <c r="M186" i="5"/>
  <c r="N186" i="5"/>
  <c r="P186" i="5"/>
  <c r="D187" i="5"/>
  <c r="J187" i="5"/>
  <c r="K187" i="5"/>
  <c r="L187" i="5"/>
  <c r="M187" i="5"/>
  <c r="N187" i="5"/>
  <c r="P187" i="5"/>
  <c r="D188" i="5"/>
  <c r="J188" i="5"/>
  <c r="K188" i="5"/>
  <c r="L188" i="5"/>
  <c r="M188" i="5"/>
  <c r="N188" i="5"/>
  <c r="P188" i="5"/>
  <c r="D189" i="5"/>
  <c r="J189" i="5"/>
  <c r="K189" i="5"/>
  <c r="L189" i="5"/>
  <c r="M189" i="5"/>
  <c r="N189" i="5"/>
  <c r="P189" i="5"/>
  <c r="D190" i="5"/>
  <c r="J190" i="5"/>
  <c r="K190" i="5"/>
  <c r="L190" i="5"/>
  <c r="M190" i="5"/>
  <c r="N190" i="5"/>
  <c r="P190" i="5"/>
  <c r="D191" i="5"/>
  <c r="J191" i="5"/>
  <c r="K191" i="5"/>
  <c r="L191" i="5"/>
  <c r="M191" i="5"/>
  <c r="N191" i="5"/>
  <c r="P191" i="5"/>
  <c r="D192" i="5"/>
  <c r="J192" i="5"/>
  <c r="K192" i="5"/>
  <c r="L192" i="5"/>
  <c r="M192" i="5"/>
  <c r="N192" i="5"/>
  <c r="P192" i="5"/>
  <c r="D193" i="5"/>
  <c r="J193" i="5"/>
  <c r="K193" i="5"/>
  <c r="L193" i="5"/>
  <c r="M193" i="5"/>
  <c r="N193" i="5"/>
  <c r="P193" i="5"/>
  <c r="D194" i="5"/>
  <c r="J194" i="5"/>
  <c r="K194" i="5"/>
  <c r="L194" i="5"/>
  <c r="M194" i="5"/>
  <c r="N194" i="5"/>
  <c r="P194" i="5"/>
  <c r="D195" i="5"/>
  <c r="J195" i="5"/>
  <c r="K195" i="5"/>
  <c r="L195" i="5"/>
  <c r="M195" i="5"/>
  <c r="N195" i="5"/>
  <c r="P195" i="5"/>
  <c r="D196" i="5"/>
  <c r="J196" i="5"/>
  <c r="K196" i="5"/>
  <c r="L196" i="5"/>
  <c r="M196" i="5"/>
  <c r="N196" i="5"/>
  <c r="P196" i="5"/>
  <c r="D197" i="5"/>
  <c r="J197" i="5"/>
  <c r="K197" i="5"/>
  <c r="L197" i="5"/>
  <c r="M197" i="5"/>
  <c r="N197" i="5"/>
  <c r="P197" i="5"/>
  <c r="D198" i="5"/>
  <c r="J198" i="5"/>
  <c r="K198" i="5"/>
  <c r="L198" i="5"/>
  <c r="M198" i="5"/>
  <c r="N198" i="5"/>
  <c r="P198" i="5"/>
  <c r="D199" i="5"/>
  <c r="J199" i="5"/>
  <c r="K199" i="5"/>
  <c r="L199" i="5"/>
  <c r="M199" i="5"/>
  <c r="N199" i="5"/>
  <c r="P199" i="5"/>
  <c r="D200" i="5"/>
  <c r="J200" i="5"/>
  <c r="K200" i="5"/>
  <c r="L200" i="5"/>
  <c r="M200" i="5"/>
  <c r="N200" i="5"/>
  <c r="P200" i="5"/>
  <c r="D201" i="5"/>
  <c r="J201" i="5"/>
  <c r="K201" i="5"/>
  <c r="L201" i="5"/>
  <c r="M201" i="5"/>
  <c r="N201" i="5"/>
  <c r="P201" i="5"/>
  <c r="D202" i="5"/>
  <c r="J202" i="5"/>
  <c r="K202" i="5"/>
  <c r="L202" i="5"/>
  <c r="M202" i="5"/>
  <c r="N202" i="5"/>
  <c r="P202" i="5"/>
  <c r="D203" i="5"/>
  <c r="J203" i="5"/>
  <c r="K203" i="5"/>
  <c r="L203" i="5"/>
  <c r="M203" i="5"/>
  <c r="N203" i="5"/>
  <c r="P203" i="5"/>
  <c r="D204" i="5"/>
  <c r="J204" i="5"/>
  <c r="K204" i="5"/>
  <c r="L204" i="5"/>
  <c r="M204" i="5"/>
  <c r="N204" i="5"/>
  <c r="P204" i="5"/>
  <c r="D205" i="5"/>
  <c r="J205" i="5"/>
  <c r="K205" i="5"/>
  <c r="L205" i="5"/>
  <c r="M205" i="5"/>
  <c r="N205" i="5"/>
  <c r="P205" i="5"/>
  <c r="D206" i="5"/>
  <c r="J206" i="5"/>
  <c r="K206" i="5"/>
  <c r="L206" i="5"/>
  <c r="M206" i="5"/>
  <c r="N206" i="5"/>
  <c r="P206" i="5"/>
  <c r="D207" i="5"/>
  <c r="J207" i="5"/>
  <c r="K207" i="5"/>
  <c r="L207" i="5"/>
  <c r="M207" i="5"/>
  <c r="N207" i="5"/>
  <c r="P207" i="5"/>
  <c r="D208" i="5"/>
  <c r="J208" i="5"/>
  <c r="K208" i="5"/>
  <c r="L208" i="5"/>
  <c r="M208" i="5"/>
  <c r="N208" i="5"/>
  <c r="P208" i="5"/>
  <c r="D209" i="5"/>
  <c r="J209" i="5"/>
  <c r="K209" i="5"/>
  <c r="L209" i="5"/>
  <c r="M209" i="5"/>
  <c r="N209" i="5"/>
  <c r="P209" i="5"/>
  <c r="D210" i="5"/>
  <c r="J210" i="5"/>
  <c r="K210" i="5"/>
  <c r="L210" i="5"/>
  <c r="M210" i="5"/>
  <c r="N210" i="5"/>
  <c r="P210" i="5"/>
  <c r="D211" i="5"/>
  <c r="J211" i="5"/>
  <c r="K211" i="5"/>
  <c r="L211" i="5"/>
  <c r="M211" i="5"/>
  <c r="N211" i="5"/>
  <c r="P211" i="5"/>
  <c r="D212" i="5"/>
  <c r="J212" i="5"/>
  <c r="K212" i="5"/>
  <c r="L212" i="5"/>
  <c r="M212" i="5"/>
  <c r="N212" i="5"/>
  <c r="P212" i="5"/>
  <c r="D213" i="5"/>
  <c r="J213" i="5"/>
  <c r="K213" i="5"/>
  <c r="L213" i="5"/>
  <c r="M213" i="5"/>
  <c r="N213" i="5"/>
  <c r="P213" i="5"/>
  <c r="D214" i="5"/>
  <c r="J214" i="5"/>
  <c r="L214" i="5"/>
  <c r="N214" i="5"/>
  <c r="P214" i="5"/>
  <c r="D215" i="5"/>
  <c r="J215" i="5"/>
  <c r="K215" i="5"/>
  <c r="L215" i="5"/>
  <c r="M215" i="5"/>
  <c r="N215" i="5"/>
  <c r="P215" i="5"/>
  <c r="D216" i="5"/>
  <c r="J216" i="5"/>
  <c r="K216" i="5"/>
  <c r="L216" i="5"/>
  <c r="M216" i="5"/>
  <c r="N216" i="5"/>
  <c r="P216" i="5"/>
  <c r="D217" i="5"/>
  <c r="G217" i="5"/>
  <c r="J217" i="5"/>
  <c r="K217" i="5"/>
  <c r="L217" i="5"/>
  <c r="M217" i="5"/>
  <c r="N217" i="5"/>
  <c r="P217" i="5"/>
  <c r="D218" i="5"/>
  <c r="J218" i="5"/>
  <c r="K218" i="5"/>
  <c r="L218" i="5"/>
  <c r="M218" i="5"/>
  <c r="N218" i="5"/>
  <c r="P218" i="5"/>
  <c r="D219" i="5"/>
  <c r="J219" i="5"/>
  <c r="K219" i="5"/>
  <c r="L219" i="5"/>
  <c r="M219" i="5"/>
  <c r="N219" i="5"/>
  <c r="P219" i="5"/>
  <c r="D220" i="5"/>
  <c r="J220" i="5"/>
  <c r="K220" i="5"/>
  <c r="L220" i="5"/>
  <c r="M220" i="5"/>
  <c r="N220" i="5"/>
  <c r="P220" i="5"/>
  <c r="D221" i="5"/>
  <c r="J221" i="5"/>
  <c r="K221" i="5"/>
  <c r="L221" i="5"/>
  <c r="M221" i="5"/>
  <c r="N221" i="5"/>
  <c r="P221" i="5"/>
  <c r="D222" i="5"/>
  <c r="J222" i="5"/>
  <c r="K222" i="5"/>
  <c r="L222" i="5"/>
  <c r="M222" i="5"/>
  <c r="N222" i="5"/>
  <c r="P222" i="5"/>
  <c r="D223" i="5"/>
  <c r="J223" i="5"/>
  <c r="K223" i="5"/>
  <c r="L223" i="5"/>
  <c r="M223" i="5"/>
  <c r="N223" i="5"/>
  <c r="P223" i="5"/>
  <c r="D224" i="5"/>
  <c r="J224" i="5"/>
  <c r="K224" i="5"/>
  <c r="L224" i="5"/>
  <c r="M224" i="5"/>
  <c r="N224" i="5"/>
  <c r="P224" i="5"/>
  <c r="D225" i="5"/>
  <c r="E225" i="5"/>
  <c r="J225" i="5"/>
  <c r="L225" i="5"/>
  <c r="M225" i="5"/>
  <c r="N225" i="5"/>
  <c r="P225" i="5"/>
  <c r="D226" i="5"/>
  <c r="J226" i="5"/>
  <c r="K226" i="5"/>
  <c r="L226" i="5"/>
  <c r="M226" i="5"/>
  <c r="N226" i="5"/>
  <c r="P226" i="5"/>
  <c r="G227" i="5"/>
  <c r="J227" i="5"/>
  <c r="K227" i="5"/>
  <c r="L227" i="5"/>
  <c r="M227" i="5"/>
  <c r="N227" i="5"/>
  <c r="P227" i="5"/>
  <c r="D228" i="5"/>
  <c r="J228" i="5"/>
  <c r="K228" i="5"/>
  <c r="L228" i="5"/>
  <c r="M228" i="5"/>
  <c r="N228" i="5"/>
  <c r="P228" i="5"/>
  <c r="E229" i="5"/>
  <c r="J229" i="5"/>
  <c r="K229" i="5"/>
  <c r="L229" i="5"/>
  <c r="M229" i="5"/>
  <c r="N229" i="5"/>
  <c r="P229" i="5"/>
  <c r="D230" i="5"/>
  <c r="J230" i="5"/>
  <c r="K230" i="5"/>
  <c r="L230" i="5"/>
  <c r="M230" i="5"/>
  <c r="N230" i="5"/>
  <c r="P230" i="5"/>
  <c r="E231" i="5"/>
  <c r="J231" i="5"/>
  <c r="K231" i="5"/>
  <c r="L231" i="5"/>
  <c r="M231" i="5"/>
  <c r="N231" i="5"/>
  <c r="P231" i="5"/>
  <c r="D232" i="5"/>
  <c r="J232" i="5"/>
  <c r="K232" i="5"/>
  <c r="L232" i="5"/>
  <c r="M232" i="5"/>
  <c r="N232" i="5"/>
  <c r="P232" i="5"/>
  <c r="D233" i="5"/>
  <c r="J233" i="5"/>
  <c r="K233" i="5"/>
  <c r="L233" i="5"/>
  <c r="M233" i="5"/>
  <c r="N233" i="5"/>
  <c r="P233" i="5"/>
  <c r="E234" i="5"/>
  <c r="J234" i="5"/>
  <c r="K234" i="5"/>
  <c r="L234" i="5"/>
  <c r="M234" i="5"/>
  <c r="N234" i="5"/>
  <c r="P234" i="5"/>
  <c r="D235" i="5"/>
  <c r="J235" i="5"/>
  <c r="K235" i="5"/>
  <c r="L235" i="5"/>
  <c r="M235" i="5"/>
  <c r="N235" i="5"/>
  <c r="P235" i="5"/>
  <c r="E236" i="5"/>
  <c r="J236" i="5"/>
  <c r="K236" i="5"/>
  <c r="L236" i="5"/>
  <c r="M236" i="5"/>
  <c r="N236" i="5"/>
  <c r="P236" i="5"/>
  <c r="D237" i="5"/>
  <c r="J237" i="5"/>
  <c r="K237" i="5"/>
  <c r="L237" i="5"/>
  <c r="M237" i="5"/>
  <c r="N237" i="5"/>
  <c r="P237" i="5"/>
  <c r="E238" i="5"/>
  <c r="J238" i="5"/>
  <c r="K238" i="5"/>
  <c r="L238" i="5"/>
  <c r="M238" i="5"/>
  <c r="N238" i="5"/>
  <c r="P238" i="5"/>
  <c r="D239" i="5"/>
  <c r="J239" i="5"/>
  <c r="K239" i="5"/>
  <c r="L239" i="5"/>
  <c r="M239" i="5"/>
  <c r="N239" i="5"/>
  <c r="P239" i="5"/>
  <c r="E240" i="5"/>
  <c r="J240" i="5"/>
  <c r="K240" i="5"/>
  <c r="L240" i="5"/>
  <c r="M240" i="5"/>
  <c r="N240" i="5"/>
  <c r="P240" i="5"/>
  <c r="D241" i="5"/>
  <c r="J241" i="5"/>
  <c r="K241" i="5"/>
  <c r="L241" i="5"/>
  <c r="M241" i="5"/>
  <c r="N241" i="5"/>
  <c r="P241" i="5"/>
  <c r="E242" i="5"/>
  <c r="J242" i="5"/>
  <c r="K242" i="5"/>
  <c r="L242" i="5"/>
  <c r="M242" i="5"/>
  <c r="N242" i="5"/>
  <c r="P242" i="5"/>
  <c r="D243" i="5"/>
  <c r="J243" i="5"/>
  <c r="K243" i="5"/>
  <c r="L243" i="5"/>
  <c r="M243" i="5"/>
  <c r="N243" i="5"/>
  <c r="P243" i="5"/>
  <c r="F244" i="5"/>
  <c r="J244" i="5"/>
  <c r="K244" i="5"/>
  <c r="L244" i="5"/>
  <c r="M244" i="5"/>
  <c r="N244" i="5"/>
  <c r="P244" i="5"/>
  <c r="E245" i="5"/>
  <c r="J245" i="5"/>
  <c r="K245" i="5"/>
  <c r="L245" i="5"/>
  <c r="M245" i="5"/>
  <c r="N245" i="5"/>
  <c r="P245" i="5"/>
  <c r="D246" i="5"/>
  <c r="J246" i="5"/>
  <c r="K246" i="5"/>
  <c r="L246" i="5"/>
  <c r="M246" i="5"/>
  <c r="N246" i="5"/>
  <c r="P246" i="5"/>
  <c r="E247" i="5"/>
  <c r="J247" i="5"/>
  <c r="K247" i="5"/>
  <c r="L247" i="5"/>
  <c r="M247" i="5"/>
  <c r="N247" i="5"/>
  <c r="P247" i="5"/>
  <c r="D248" i="5"/>
  <c r="J248" i="5"/>
  <c r="K248" i="5"/>
  <c r="L248" i="5"/>
  <c r="M248" i="5"/>
  <c r="N248" i="5"/>
  <c r="P248" i="5"/>
  <c r="E249" i="5"/>
  <c r="J249" i="5"/>
  <c r="K249" i="5"/>
  <c r="L249" i="5"/>
  <c r="M249" i="5"/>
  <c r="N249" i="5"/>
  <c r="P249" i="5"/>
  <c r="D250" i="5"/>
  <c r="G250" i="5"/>
  <c r="J250" i="5"/>
  <c r="K250" i="5"/>
  <c r="L250" i="5"/>
  <c r="M250" i="5"/>
  <c r="N250" i="5"/>
  <c r="P250" i="5"/>
  <c r="D251" i="5"/>
  <c r="J251" i="5"/>
  <c r="K251" i="5"/>
  <c r="L251" i="5"/>
  <c r="M251" i="5"/>
  <c r="N251" i="5"/>
  <c r="P251" i="5"/>
  <c r="D252" i="5"/>
  <c r="J252" i="5"/>
  <c r="K252" i="5"/>
  <c r="L252" i="5"/>
  <c r="M252" i="5"/>
  <c r="N252" i="5"/>
  <c r="P252" i="5"/>
  <c r="D253" i="5"/>
  <c r="J253" i="5"/>
  <c r="K253" i="5"/>
  <c r="L253" i="5"/>
  <c r="M253" i="5"/>
  <c r="N253" i="5"/>
  <c r="D254" i="5"/>
  <c r="J254" i="5"/>
  <c r="K254" i="5"/>
  <c r="L254" i="5"/>
  <c r="M254" i="5"/>
  <c r="N254" i="5"/>
  <c r="P254" i="5"/>
  <c r="D255" i="5"/>
  <c r="J255" i="5"/>
  <c r="K255" i="5"/>
  <c r="L255" i="5"/>
  <c r="M255" i="5"/>
  <c r="N255" i="5"/>
  <c r="P255" i="5"/>
  <c r="D256" i="5"/>
  <c r="J256" i="5"/>
  <c r="K256" i="5"/>
  <c r="L256" i="5"/>
  <c r="M256" i="5"/>
  <c r="N256" i="5"/>
  <c r="P256" i="5"/>
  <c r="D257" i="5"/>
  <c r="J257" i="5"/>
  <c r="K257" i="5"/>
  <c r="L257" i="5"/>
  <c r="M257" i="5"/>
  <c r="N257" i="5"/>
  <c r="P257" i="5"/>
  <c r="D258" i="5"/>
  <c r="J258" i="5"/>
  <c r="K258" i="5"/>
  <c r="L258" i="5"/>
  <c r="M258" i="5"/>
  <c r="N258" i="5"/>
  <c r="P258" i="5"/>
  <c r="D259" i="5"/>
  <c r="J259" i="5"/>
  <c r="K259" i="5"/>
  <c r="L259" i="5"/>
  <c r="M259" i="5"/>
  <c r="N259" i="5"/>
  <c r="P259" i="5"/>
  <c r="D260" i="5"/>
  <c r="J260" i="5"/>
  <c r="K260" i="5"/>
  <c r="L260" i="5"/>
  <c r="M260" i="5"/>
  <c r="N260" i="5"/>
  <c r="P260" i="5"/>
  <c r="D261" i="5"/>
  <c r="J261" i="5"/>
  <c r="K261" i="5"/>
  <c r="L261" i="5"/>
  <c r="M261" i="5"/>
  <c r="N261" i="5"/>
  <c r="P261" i="5"/>
  <c r="D262" i="5"/>
  <c r="J262" i="5"/>
  <c r="L262" i="5"/>
  <c r="M262" i="5"/>
  <c r="N262" i="5"/>
  <c r="P262" i="5"/>
  <c r="D263" i="5"/>
  <c r="J263" i="5"/>
  <c r="K263" i="5"/>
  <c r="L263" i="5"/>
  <c r="M263" i="5"/>
  <c r="N263" i="5"/>
  <c r="P263" i="5"/>
  <c r="D264" i="5"/>
  <c r="J264" i="5"/>
  <c r="K264" i="5"/>
  <c r="L264" i="5"/>
  <c r="M264" i="5"/>
  <c r="N264" i="5"/>
  <c r="P264" i="5"/>
  <c r="D265" i="5"/>
  <c r="J265" i="5"/>
  <c r="K265" i="5"/>
  <c r="L265" i="5"/>
  <c r="M265" i="5"/>
  <c r="N265" i="5"/>
  <c r="P265" i="5"/>
  <c r="D266" i="5"/>
  <c r="G266" i="5"/>
  <c r="K266" i="5"/>
  <c r="L266" i="5"/>
  <c r="N266" i="5"/>
  <c r="P266" i="5"/>
  <c r="D267" i="5"/>
  <c r="J267" i="5"/>
  <c r="K267" i="5"/>
  <c r="L267" i="5"/>
  <c r="M267" i="5"/>
  <c r="N267" i="5"/>
  <c r="P267" i="5"/>
  <c r="D268" i="5"/>
  <c r="J268" i="5"/>
  <c r="K268" i="5"/>
  <c r="L268" i="5"/>
  <c r="M268" i="5"/>
  <c r="N268" i="5"/>
  <c r="P268" i="5"/>
  <c r="D269" i="5"/>
  <c r="J269" i="5"/>
  <c r="K269" i="5"/>
  <c r="L269" i="5"/>
  <c r="M269" i="5"/>
  <c r="N269" i="5"/>
  <c r="P269" i="5"/>
  <c r="D270" i="5"/>
  <c r="J270" i="5"/>
  <c r="K270" i="5"/>
  <c r="L270" i="5"/>
  <c r="M270" i="5"/>
  <c r="N270" i="5"/>
  <c r="P270" i="5"/>
  <c r="D271" i="5"/>
  <c r="J271" i="5"/>
  <c r="K271" i="5"/>
  <c r="L271" i="5"/>
  <c r="M271" i="5"/>
  <c r="N271" i="5"/>
  <c r="P271" i="5"/>
  <c r="D272" i="5"/>
  <c r="J272" i="5"/>
  <c r="K272" i="5"/>
  <c r="L272" i="5"/>
  <c r="M272" i="5"/>
  <c r="N272" i="5"/>
  <c r="P272" i="5"/>
  <c r="D273" i="5"/>
  <c r="J273" i="5"/>
  <c r="K273" i="5"/>
  <c r="L273" i="5"/>
  <c r="M273" i="5"/>
  <c r="N273" i="5"/>
  <c r="P273" i="5"/>
  <c r="D274" i="5"/>
  <c r="J274" i="5"/>
  <c r="K274" i="5"/>
  <c r="L274" i="5"/>
  <c r="M274" i="5"/>
  <c r="N274" i="5"/>
  <c r="P274" i="5"/>
  <c r="D275" i="5"/>
  <c r="J275" i="5"/>
  <c r="K275" i="5"/>
  <c r="L275" i="5"/>
  <c r="M275" i="5"/>
  <c r="N275" i="5"/>
  <c r="P275" i="5"/>
  <c r="E276" i="5"/>
  <c r="G276" i="5" s="1"/>
  <c r="K276" i="5"/>
  <c r="L276" i="5"/>
  <c r="M276" i="5"/>
  <c r="N276" i="5"/>
  <c r="P276" i="5"/>
  <c r="D277" i="5"/>
  <c r="J277" i="5"/>
  <c r="K277" i="5"/>
  <c r="L277" i="5"/>
  <c r="M277" i="5"/>
  <c r="N277" i="5"/>
  <c r="P277" i="5"/>
  <c r="D278" i="5"/>
  <c r="J278" i="5"/>
  <c r="K278" i="5"/>
  <c r="L278" i="5"/>
  <c r="M278" i="5"/>
  <c r="N278" i="5"/>
  <c r="P278" i="5"/>
  <c r="D279" i="5"/>
  <c r="L279" i="5"/>
  <c r="P279" i="5"/>
  <c r="D280" i="5"/>
  <c r="J280" i="5"/>
  <c r="K280" i="5"/>
  <c r="L280" i="5"/>
  <c r="M280" i="5"/>
  <c r="N280" i="5"/>
  <c r="P280" i="5"/>
  <c r="D281" i="5"/>
  <c r="J281" i="5"/>
  <c r="K281" i="5"/>
  <c r="L281" i="5"/>
  <c r="M281" i="5"/>
  <c r="N281" i="5"/>
  <c r="P281" i="5"/>
  <c r="D282" i="5"/>
  <c r="J282" i="5"/>
  <c r="K282" i="5"/>
  <c r="L282" i="5"/>
  <c r="M282" i="5"/>
  <c r="N282" i="5"/>
  <c r="P282" i="5"/>
  <c r="D283" i="5"/>
  <c r="J283" i="5"/>
  <c r="K283" i="5"/>
  <c r="L283" i="5"/>
  <c r="M283" i="5"/>
  <c r="N283" i="5"/>
  <c r="P283" i="5"/>
  <c r="D284" i="5"/>
  <c r="J284" i="5"/>
  <c r="K284" i="5"/>
  <c r="L284" i="5"/>
  <c r="M284" i="5"/>
  <c r="N284" i="5"/>
  <c r="P284" i="5"/>
  <c r="D285" i="5"/>
  <c r="J285" i="5"/>
  <c r="K285" i="5"/>
  <c r="L285" i="5"/>
  <c r="M285" i="5"/>
  <c r="N285" i="5"/>
  <c r="P285" i="5"/>
  <c r="D286" i="5"/>
  <c r="J286" i="5"/>
  <c r="K286" i="5"/>
  <c r="L286" i="5"/>
  <c r="M286" i="5"/>
  <c r="N286" i="5"/>
  <c r="P286" i="5"/>
  <c r="D287" i="5"/>
  <c r="J287" i="5"/>
  <c r="K287" i="5"/>
  <c r="L287" i="5"/>
  <c r="M287" i="5"/>
  <c r="N287" i="5"/>
  <c r="P287" i="5"/>
  <c r="D288" i="5"/>
  <c r="J288" i="5"/>
  <c r="K288" i="5"/>
  <c r="L288" i="5"/>
  <c r="M288" i="5"/>
  <c r="N288" i="5"/>
  <c r="P288" i="5"/>
  <c r="D289" i="5"/>
  <c r="J289" i="5"/>
  <c r="K289" i="5"/>
  <c r="L289" i="5"/>
  <c r="M289" i="5"/>
  <c r="N289" i="5"/>
  <c r="P289" i="5"/>
  <c r="D290" i="5"/>
  <c r="J290" i="5"/>
  <c r="K290" i="5"/>
  <c r="L290" i="5"/>
  <c r="M290" i="5"/>
  <c r="N290" i="5"/>
  <c r="P290" i="5"/>
  <c r="D291" i="5"/>
  <c r="J291" i="5"/>
  <c r="K291" i="5"/>
  <c r="L291" i="5"/>
  <c r="M291" i="5"/>
  <c r="N291" i="5"/>
  <c r="P291" i="5"/>
  <c r="D292" i="5"/>
  <c r="J292" i="5"/>
  <c r="K292" i="5"/>
  <c r="L292" i="5"/>
  <c r="M292" i="5"/>
  <c r="N292" i="5"/>
  <c r="P292" i="5"/>
  <c r="D293" i="5"/>
  <c r="J293" i="5"/>
  <c r="K293" i="5"/>
  <c r="L293" i="5"/>
  <c r="M293" i="5"/>
  <c r="N293" i="5"/>
  <c r="P293" i="5"/>
  <c r="D294" i="5"/>
  <c r="J294" i="5"/>
  <c r="K294" i="5"/>
  <c r="L294" i="5"/>
  <c r="M294" i="5"/>
  <c r="N294" i="5"/>
  <c r="P294" i="5"/>
  <c r="D295" i="5"/>
  <c r="J295" i="5"/>
  <c r="K295" i="5"/>
  <c r="L295" i="5"/>
  <c r="M295" i="5"/>
  <c r="N295" i="5"/>
  <c r="P295" i="5"/>
  <c r="D296" i="5"/>
  <c r="J296" i="5"/>
  <c r="K296" i="5"/>
  <c r="L296" i="5"/>
  <c r="M296" i="5"/>
  <c r="N296" i="5"/>
  <c r="P296" i="5"/>
  <c r="D297" i="5"/>
  <c r="J297" i="5"/>
  <c r="K297" i="5"/>
  <c r="L297" i="5"/>
  <c r="M297" i="5"/>
  <c r="N297" i="5"/>
  <c r="P297" i="5"/>
  <c r="D298" i="5"/>
  <c r="J298" i="5"/>
  <c r="K298" i="5"/>
  <c r="L298" i="5"/>
  <c r="M298" i="5"/>
  <c r="N298" i="5"/>
  <c r="P298" i="5"/>
  <c r="D299" i="5"/>
  <c r="J299" i="5"/>
  <c r="K299" i="5"/>
  <c r="L299" i="5"/>
  <c r="M299" i="5"/>
  <c r="N299" i="5"/>
  <c r="P299" i="5"/>
  <c r="D300" i="5"/>
  <c r="J300" i="5"/>
  <c r="K300" i="5"/>
  <c r="L300" i="5"/>
  <c r="M300" i="5"/>
  <c r="N300" i="5"/>
  <c r="P300" i="5"/>
  <c r="D301" i="5"/>
  <c r="J301" i="5"/>
  <c r="K301" i="5"/>
  <c r="L301" i="5"/>
  <c r="M301" i="5"/>
  <c r="N301" i="5"/>
  <c r="P301" i="5"/>
  <c r="D302" i="5"/>
  <c r="J302" i="5"/>
  <c r="K302" i="5"/>
  <c r="L302" i="5"/>
  <c r="M302" i="5"/>
  <c r="N302" i="5"/>
  <c r="P302" i="5"/>
  <c r="D303" i="5"/>
  <c r="J303" i="5"/>
  <c r="K303" i="5"/>
  <c r="L303" i="5"/>
  <c r="M303" i="5"/>
  <c r="N303" i="5"/>
  <c r="P303" i="5"/>
  <c r="D304" i="5"/>
  <c r="J304" i="5"/>
  <c r="K304" i="5"/>
  <c r="L304" i="5"/>
  <c r="M304" i="5"/>
  <c r="N304" i="5"/>
  <c r="P304" i="5"/>
  <c r="D305" i="5"/>
  <c r="J305" i="5"/>
  <c r="K305" i="5"/>
  <c r="L305" i="5"/>
  <c r="M305" i="5"/>
  <c r="N305" i="5"/>
  <c r="P305" i="5"/>
  <c r="D306" i="5"/>
  <c r="J306" i="5"/>
  <c r="K306" i="5"/>
  <c r="L306" i="5"/>
  <c r="M306" i="5"/>
  <c r="N306" i="5"/>
  <c r="P306" i="5"/>
  <c r="D307" i="5"/>
  <c r="J307" i="5"/>
  <c r="K307" i="5"/>
  <c r="L307" i="5"/>
  <c r="M307" i="5"/>
  <c r="N307" i="5"/>
  <c r="P307" i="5"/>
  <c r="D308" i="5"/>
  <c r="J308" i="5"/>
  <c r="K308" i="5"/>
  <c r="L308" i="5"/>
  <c r="M308" i="5"/>
  <c r="N308" i="5"/>
  <c r="P308" i="5"/>
  <c r="D309" i="5"/>
  <c r="J309" i="5"/>
  <c r="K309" i="5"/>
  <c r="L309" i="5"/>
  <c r="M309" i="5"/>
  <c r="N309" i="5"/>
  <c r="P309" i="5"/>
  <c r="D310" i="5"/>
  <c r="J310" i="5"/>
  <c r="K310" i="5"/>
  <c r="L310" i="5"/>
  <c r="M310" i="5"/>
  <c r="N310" i="5"/>
  <c r="P310" i="5"/>
  <c r="D311" i="5"/>
  <c r="J311" i="5"/>
  <c r="K311" i="5"/>
  <c r="L311" i="5"/>
  <c r="M311" i="5"/>
  <c r="N311" i="5"/>
  <c r="P311" i="5"/>
  <c r="D312" i="5"/>
  <c r="J312" i="5"/>
  <c r="K312" i="5"/>
  <c r="L312" i="5"/>
  <c r="M312" i="5"/>
  <c r="N312" i="5"/>
  <c r="P312" i="5"/>
  <c r="D313" i="5"/>
  <c r="J313" i="5"/>
  <c r="K313" i="5"/>
  <c r="L313" i="5"/>
  <c r="M313" i="5"/>
  <c r="N313" i="5"/>
  <c r="P313" i="5"/>
  <c r="D314" i="5"/>
  <c r="J314" i="5"/>
  <c r="K314" i="5"/>
  <c r="L314" i="5"/>
  <c r="M314" i="5"/>
  <c r="N314" i="5"/>
  <c r="P314" i="5"/>
  <c r="D315" i="5"/>
  <c r="J315" i="5"/>
  <c r="K315" i="5"/>
  <c r="L315" i="5"/>
  <c r="M315" i="5"/>
  <c r="N315" i="5"/>
  <c r="P315" i="5"/>
  <c r="D316" i="5"/>
  <c r="J316" i="5"/>
  <c r="K316" i="5"/>
  <c r="L316" i="5"/>
  <c r="M316" i="5"/>
  <c r="N316" i="5"/>
  <c r="P316" i="5"/>
  <c r="D317" i="5"/>
  <c r="J317" i="5"/>
  <c r="K317" i="5"/>
  <c r="L317" i="5"/>
  <c r="M317" i="5"/>
  <c r="N317" i="5"/>
  <c r="P317" i="5"/>
  <c r="D318" i="5"/>
  <c r="J318" i="5"/>
  <c r="K318" i="5"/>
  <c r="L318" i="5"/>
  <c r="M318" i="5"/>
  <c r="N318" i="5"/>
  <c r="P318" i="5"/>
  <c r="D319" i="5"/>
  <c r="J319" i="5"/>
  <c r="K319" i="5"/>
  <c r="L319" i="5"/>
  <c r="M319" i="5"/>
  <c r="N319" i="5"/>
  <c r="P319" i="5"/>
  <c r="D320" i="5"/>
  <c r="J320" i="5"/>
  <c r="K320" i="5"/>
  <c r="L320" i="5"/>
  <c r="M320" i="5"/>
  <c r="N320" i="5"/>
  <c r="P320" i="5"/>
  <c r="D321" i="5"/>
  <c r="J321" i="5"/>
  <c r="K321" i="5"/>
  <c r="L321" i="5"/>
  <c r="M321" i="5"/>
  <c r="N321" i="5"/>
  <c r="P321" i="5"/>
  <c r="D322" i="5"/>
  <c r="J322" i="5"/>
  <c r="K322" i="5"/>
  <c r="L322" i="5"/>
  <c r="M322" i="5"/>
  <c r="N322" i="5"/>
  <c r="P322" i="5"/>
  <c r="D323" i="5"/>
  <c r="J323" i="5"/>
  <c r="K323" i="5"/>
  <c r="L323" i="5"/>
  <c r="M323" i="5"/>
  <c r="N323" i="5"/>
  <c r="P323" i="5"/>
  <c r="D324" i="5"/>
  <c r="J324" i="5"/>
  <c r="K324" i="5"/>
  <c r="L324" i="5"/>
  <c r="M324" i="5"/>
  <c r="N324" i="5"/>
  <c r="P324" i="5"/>
  <c r="D325" i="5"/>
  <c r="J325" i="5"/>
  <c r="K325" i="5"/>
  <c r="L325" i="5"/>
  <c r="M325" i="5"/>
  <c r="N325" i="5"/>
  <c r="P325" i="5"/>
  <c r="D326" i="5"/>
  <c r="J326" i="5"/>
  <c r="K326" i="5"/>
  <c r="L326" i="5"/>
  <c r="M326" i="5"/>
  <c r="N326" i="5"/>
  <c r="P326" i="5"/>
  <c r="D327" i="5"/>
  <c r="J327" i="5"/>
  <c r="K327" i="5"/>
  <c r="L327" i="5"/>
  <c r="M327" i="5"/>
  <c r="N327" i="5"/>
  <c r="P327" i="5"/>
  <c r="D328" i="5"/>
  <c r="J328" i="5"/>
  <c r="K328" i="5"/>
  <c r="L328" i="5"/>
  <c r="M328" i="5"/>
  <c r="N328" i="5"/>
  <c r="P328" i="5"/>
  <c r="D329" i="5"/>
  <c r="J329" i="5"/>
  <c r="K329" i="5"/>
  <c r="L329" i="5"/>
  <c r="M329" i="5"/>
  <c r="N329" i="5"/>
  <c r="P329" i="5"/>
  <c r="D330" i="5"/>
  <c r="J330" i="5"/>
  <c r="K330" i="5"/>
  <c r="L330" i="5"/>
  <c r="M330" i="5"/>
  <c r="N330" i="5"/>
  <c r="P330" i="5"/>
  <c r="D331" i="5"/>
  <c r="J331" i="5"/>
  <c r="K331" i="5"/>
  <c r="L331" i="5"/>
  <c r="M331" i="5"/>
  <c r="N331" i="5"/>
  <c r="P331" i="5"/>
  <c r="D332" i="5"/>
  <c r="J332" i="5"/>
  <c r="K332" i="5"/>
  <c r="L332" i="5"/>
  <c r="M332" i="5"/>
  <c r="N332" i="5"/>
  <c r="P332" i="5"/>
  <c r="D333" i="5"/>
  <c r="J333" i="5"/>
  <c r="K333" i="5"/>
  <c r="L333" i="5"/>
  <c r="M333" i="5"/>
  <c r="N333" i="5"/>
  <c r="P333" i="5"/>
  <c r="D334" i="5"/>
  <c r="J334" i="5"/>
  <c r="K334" i="5"/>
  <c r="L334" i="5"/>
  <c r="M334" i="5"/>
  <c r="N334" i="5"/>
  <c r="P334" i="5"/>
  <c r="D335" i="5"/>
  <c r="J335" i="5"/>
  <c r="K335" i="5"/>
  <c r="L335" i="5"/>
  <c r="M335" i="5"/>
  <c r="N335" i="5"/>
  <c r="P335" i="5"/>
  <c r="D336" i="5"/>
  <c r="J336" i="5"/>
  <c r="K336" i="5"/>
  <c r="L336" i="5"/>
  <c r="M336" i="5"/>
  <c r="N336" i="5"/>
  <c r="P336" i="5"/>
  <c r="D337" i="5"/>
  <c r="J337" i="5"/>
  <c r="K337" i="5"/>
  <c r="L337" i="5"/>
  <c r="M337" i="5"/>
  <c r="N337" i="5"/>
  <c r="P337" i="5"/>
  <c r="D338" i="5"/>
  <c r="J338" i="5"/>
  <c r="K338" i="5"/>
  <c r="L338" i="5"/>
  <c r="M338" i="5"/>
  <c r="N338" i="5"/>
  <c r="P338" i="5"/>
  <c r="D339" i="5"/>
  <c r="J339" i="5"/>
  <c r="K339" i="5"/>
  <c r="L339" i="5"/>
  <c r="M339" i="5"/>
  <c r="N339" i="5"/>
  <c r="P339" i="5"/>
  <c r="D340" i="5"/>
  <c r="J340" i="5"/>
  <c r="K340" i="5"/>
  <c r="L340" i="5"/>
  <c r="M340" i="5"/>
  <c r="N340" i="5"/>
  <c r="P340" i="5"/>
  <c r="D341" i="5"/>
  <c r="J341" i="5"/>
  <c r="L341" i="5"/>
  <c r="P341" i="5"/>
  <c r="L342" i="5"/>
  <c r="P342" i="5"/>
  <c r="D343" i="5"/>
  <c r="J343" i="5"/>
  <c r="K343" i="5"/>
  <c r="L343" i="5"/>
  <c r="M343" i="5"/>
  <c r="N343" i="5"/>
  <c r="P343" i="5"/>
  <c r="D344" i="5"/>
  <c r="J344" i="5"/>
  <c r="K344" i="5"/>
  <c r="L344" i="5"/>
  <c r="M344" i="5"/>
  <c r="N344" i="5"/>
  <c r="P344" i="5"/>
  <c r="D345" i="5"/>
  <c r="J345" i="5"/>
  <c r="K345" i="5"/>
  <c r="L345" i="5"/>
  <c r="M345" i="5"/>
  <c r="N345" i="5"/>
  <c r="P345" i="5"/>
  <c r="D346" i="5"/>
  <c r="K346" i="5"/>
  <c r="L346" i="5"/>
  <c r="M346" i="5"/>
  <c r="N346" i="5"/>
  <c r="P346" i="5"/>
  <c r="E347" i="5"/>
  <c r="J347" i="5"/>
  <c r="K347" i="5"/>
  <c r="L347" i="5"/>
  <c r="M347" i="5"/>
  <c r="N347" i="5"/>
  <c r="P347" i="5"/>
  <c r="D348" i="5"/>
  <c r="J348" i="5"/>
  <c r="K348" i="5"/>
  <c r="L348" i="5"/>
  <c r="M348" i="5"/>
  <c r="N348" i="5"/>
  <c r="P348" i="5"/>
  <c r="D349" i="5"/>
  <c r="J349" i="5"/>
  <c r="K349" i="5"/>
  <c r="L349" i="5"/>
  <c r="M349" i="5"/>
  <c r="N349" i="5"/>
  <c r="P349" i="5"/>
  <c r="D350" i="5"/>
  <c r="J350" i="5"/>
  <c r="K350" i="5"/>
  <c r="L350" i="5"/>
  <c r="M350" i="5"/>
  <c r="N350" i="5"/>
  <c r="P350" i="5"/>
  <c r="D351" i="5"/>
  <c r="J351" i="5"/>
  <c r="K351" i="5"/>
  <c r="L351" i="5"/>
  <c r="M351" i="5"/>
  <c r="N351" i="5"/>
  <c r="P351" i="5"/>
  <c r="D352" i="5"/>
  <c r="J352" i="5"/>
  <c r="K352" i="5"/>
  <c r="L352" i="5"/>
  <c r="M352" i="5"/>
  <c r="N352" i="5"/>
  <c r="P352" i="5"/>
  <c r="D353" i="5"/>
  <c r="J353" i="5"/>
  <c r="K353" i="5"/>
  <c r="L353" i="5"/>
  <c r="M353" i="5"/>
  <c r="N353" i="5"/>
  <c r="P353" i="5"/>
  <c r="D354" i="5"/>
  <c r="J354" i="5"/>
  <c r="K354" i="5"/>
  <c r="L354" i="5"/>
  <c r="M354" i="5"/>
  <c r="N354" i="5"/>
  <c r="P354" i="5"/>
  <c r="D355" i="5"/>
  <c r="J355" i="5"/>
  <c r="K355" i="5"/>
  <c r="L355" i="5"/>
  <c r="M355" i="5"/>
  <c r="N355" i="5"/>
  <c r="P355" i="5"/>
  <c r="E356" i="5"/>
  <c r="J356" i="5"/>
  <c r="K356" i="5"/>
  <c r="L356" i="5"/>
  <c r="M356" i="5"/>
  <c r="N356" i="5"/>
  <c r="P356" i="5"/>
  <c r="D357" i="5"/>
  <c r="J357" i="5"/>
  <c r="K357" i="5"/>
  <c r="L357" i="5"/>
  <c r="M357" i="5"/>
  <c r="N357" i="5"/>
  <c r="P357" i="5"/>
  <c r="D358" i="5"/>
  <c r="J358" i="5"/>
  <c r="K358" i="5"/>
  <c r="L358" i="5"/>
  <c r="M358" i="5"/>
  <c r="N358" i="5"/>
  <c r="P358" i="5"/>
  <c r="D359" i="5"/>
  <c r="J359" i="5"/>
  <c r="K359" i="5"/>
  <c r="L359" i="5"/>
  <c r="M359" i="5"/>
  <c r="N359" i="5"/>
  <c r="P359" i="5"/>
  <c r="E360" i="5"/>
  <c r="J360" i="5"/>
  <c r="K360" i="5"/>
  <c r="L360" i="5"/>
  <c r="M360" i="5"/>
  <c r="N360" i="5"/>
  <c r="P360" i="5"/>
  <c r="D361" i="5"/>
  <c r="J361" i="5"/>
  <c r="K361" i="5"/>
  <c r="L361" i="5"/>
  <c r="M361" i="5"/>
  <c r="N361" i="5"/>
  <c r="P361" i="5"/>
  <c r="D362" i="5"/>
  <c r="J362" i="5"/>
  <c r="K362" i="5"/>
  <c r="L362" i="5"/>
  <c r="M362" i="5"/>
  <c r="N362" i="5"/>
  <c r="P362" i="5"/>
  <c r="D363" i="5"/>
  <c r="J363" i="5"/>
  <c r="K363" i="5"/>
  <c r="L363" i="5"/>
  <c r="M363" i="5"/>
  <c r="N363" i="5"/>
  <c r="P363" i="5"/>
  <c r="D364" i="5"/>
  <c r="J364" i="5"/>
  <c r="K364" i="5"/>
  <c r="L364" i="5"/>
  <c r="M364" i="5"/>
  <c r="N364" i="5"/>
  <c r="P364" i="5"/>
  <c r="D365" i="5"/>
  <c r="J365" i="5"/>
  <c r="K365" i="5"/>
  <c r="L365" i="5"/>
  <c r="M365" i="5"/>
  <c r="N365" i="5"/>
  <c r="P365" i="5"/>
  <c r="D366" i="5"/>
  <c r="J366" i="5"/>
  <c r="K366" i="5"/>
  <c r="L366" i="5"/>
  <c r="M366" i="5"/>
  <c r="N366" i="5"/>
  <c r="P366" i="5"/>
  <c r="D367" i="5"/>
  <c r="J367" i="5"/>
  <c r="K367" i="5"/>
  <c r="L367" i="5"/>
  <c r="M367" i="5"/>
  <c r="N367" i="5"/>
  <c r="P367" i="5"/>
  <c r="D368" i="5"/>
  <c r="J368" i="5"/>
  <c r="K368" i="5"/>
  <c r="L368" i="5"/>
  <c r="M368" i="5"/>
  <c r="N368" i="5"/>
  <c r="P368" i="5"/>
  <c r="D369" i="5"/>
  <c r="J369" i="5"/>
  <c r="K369" i="5"/>
  <c r="L369" i="5"/>
  <c r="M369" i="5"/>
  <c r="N369" i="5"/>
  <c r="P369" i="5"/>
  <c r="D370" i="5"/>
  <c r="J370" i="5"/>
  <c r="K370" i="5"/>
  <c r="L370" i="5"/>
  <c r="M370" i="5"/>
  <c r="N370" i="5"/>
  <c r="P370" i="5"/>
  <c r="D371" i="5"/>
  <c r="J371" i="5"/>
  <c r="K371" i="5"/>
  <c r="L371" i="5"/>
  <c r="M371" i="5"/>
  <c r="N371" i="5"/>
  <c r="P371" i="5"/>
  <c r="D372" i="5"/>
  <c r="J372" i="5"/>
  <c r="K372" i="5"/>
  <c r="L372" i="5"/>
  <c r="M372" i="5"/>
  <c r="N372" i="5"/>
  <c r="P372" i="5"/>
  <c r="D373" i="5"/>
  <c r="J373" i="5"/>
  <c r="K373" i="5"/>
  <c r="L373" i="5"/>
  <c r="M373" i="5"/>
  <c r="N373" i="5"/>
  <c r="P373" i="5"/>
  <c r="D374" i="5"/>
  <c r="J374" i="5"/>
  <c r="K374" i="5"/>
  <c r="L374" i="5"/>
  <c r="M374" i="5"/>
  <c r="N374" i="5"/>
  <c r="P374" i="5"/>
  <c r="D375" i="5"/>
  <c r="J375" i="5"/>
  <c r="K375" i="5"/>
  <c r="L375" i="5"/>
  <c r="M375" i="5"/>
  <c r="N375" i="5"/>
  <c r="P375" i="5"/>
  <c r="D376" i="5"/>
  <c r="J376" i="5"/>
  <c r="K376" i="5"/>
  <c r="L376" i="5"/>
  <c r="M376" i="5"/>
  <c r="N376" i="5"/>
  <c r="P376" i="5"/>
  <c r="D377" i="5"/>
  <c r="J377" i="5"/>
  <c r="K377" i="5"/>
  <c r="L377" i="5"/>
  <c r="M377" i="5"/>
  <c r="N377" i="5"/>
  <c r="P377" i="5"/>
  <c r="D378" i="5"/>
  <c r="J378" i="5"/>
  <c r="K378" i="5"/>
  <c r="L378" i="5"/>
  <c r="M378" i="5"/>
  <c r="N378" i="5"/>
  <c r="P378" i="5"/>
  <c r="D379" i="5"/>
  <c r="L379" i="5"/>
  <c r="P379" i="5"/>
  <c r="D380" i="5"/>
  <c r="J380" i="5"/>
  <c r="K380" i="5"/>
  <c r="L380" i="5"/>
  <c r="M380" i="5"/>
  <c r="N380" i="5"/>
  <c r="P380" i="5"/>
  <c r="D381" i="5"/>
  <c r="J381" i="5"/>
  <c r="K381" i="5"/>
  <c r="L381" i="5"/>
  <c r="M381" i="5"/>
  <c r="N381" i="5"/>
  <c r="P381" i="5"/>
  <c r="D382" i="5"/>
  <c r="J382" i="5"/>
  <c r="K382" i="5"/>
  <c r="L382" i="5"/>
  <c r="M382" i="5"/>
  <c r="N382" i="5"/>
  <c r="P382" i="5"/>
  <c r="D383" i="5"/>
  <c r="J383" i="5"/>
  <c r="K383" i="5"/>
  <c r="L383" i="5"/>
  <c r="M383" i="5"/>
  <c r="N383" i="5"/>
  <c r="P383" i="5"/>
  <c r="D384" i="5"/>
  <c r="J384" i="5"/>
  <c r="K384" i="5"/>
  <c r="L384" i="5"/>
  <c r="M384" i="5"/>
  <c r="N384" i="5"/>
  <c r="P384" i="5"/>
  <c r="D385" i="5"/>
  <c r="K385" i="5"/>
  <c r="L385" i="5"/>
  <c r="M385" i="5"/>
  <c r="N385" i="5"/>
  <c r="P385" i="5"/>
  <c r="D386" i="5"/>
  <c r="J386" i="5"/>
  <c r="K386" i="5"/>
  <c r="L386" i="5"/>
  <c r="M386" i="5"/>
  <c r="N386" i="5"/>
  <c r="P386" i="5"/>
  <c r="D387" i="5"/>
  <c r="E387" i="5"/>
  <c r="J387" i="5"/>
  <c r="K387" i="5"/>
  <c r="L387" i="5"/>
  <c r="M387" i="5"/>
  <c r="N387" i="5"/>
  <c r="P387" i="5"/>
  <c r="D388" i="5"/>
  <c r="J388" i="5"/>
  <c r="K388" i="5"/>
  <c r="L388" i="5"/>
  <c r="M388" i="5"/>
  <c r="N388" i="5"/>
  <c r="P388" i="5"/>
  <c r="D389" i="5"/>
  <c r="J389" i="5"/>
  <c r="K389" i="5"/>
  <c r="L389" i="5"/>
  <c r="M389" i="5"/>
  <c r="N389" i="5"/>
  <c r="P389" i="5"/>
  <c r="D390" i="5"/>
  <c r="J390" i="5"/>
  <c r="K390" i="5"/>
  <c r="L390" i="5"/>
  <c r="M390" i="5"/>
  <c r="N390" i="5"/>
  <c r="P390" i="5"/>
  <c r="D391" i="5"/>
  <c r="J391" i="5"/>
  <c r="K391" i="5"/>
  <c r="L391" i="5"/>
  <c r="M391" i="5"/>
  <c r="N391" i="5"/>
  <c r="P391" i="5"/>
  <c r="D392" i="5"/>
  <c r="J392" i="5"/>
  <c r="K392" i="5"/>
  <c r="L392" i="5"/>
  <c r="M392" i="5"/>
  <c r="N392" i="5"/>
  <c r="P392" i="5"/>
  <c r="D393" i="5"/>
  <c r="J393" i="5"/>
  <c r="K393" i="5"/>
  <c r="L393" i="5"/>
  <c r="M393" i="5"/>
  <c r="N393" i="5"/>
  <c r="P393" i="5"/>
  <c r="D394" i="5"/>
  <c r="J394" i="5"/>
  <c r="K394" i="5"/>
  <c r="L394" i="5"/>
  <c r="M394" i="5"/>
  <c r="N394" i="5"/>
  <c r="P394" i="5"/>
  <c r="D395" i="5"/>
  <c r="J395" i="5"/>
  <c r="K395" i="5"/>
  <c r="L395" i="5"/>
  <c r="M395" i="5"/>
  <c r="N395" i="5"/>
  <c r="P395" i="5"/>
  <c r="D396" i="5"/>
  <c r="J396" i="5"/>
  <c r="K396" i="5"/>
  <c r="L396" i="5"/>
  <c r="M396" i="5"/>
  <c r="N396" i="5"/>
  <c r="P396" i="5"/>
  <c r="D397" i="5"/>
  <c r="J397" i="5"/>
  <c r="K397" i="5"/>
  <c r="L397" i="5"/>
  <c r="M397" i="5"/>
  <c r="N397" i="5"/>
  <c r="P397" i="5"/>
  <c r="D398" i="5"/>
  <c r="J398" i="5"/>
  <c r="K398" i="5"/>
  <c r="L398" i="5"/>
  <c r="M398" i="5"/>
  <c r="N398" i="5"/>
  <c r="P398" i="5"/>
  <c r="D399" i="5"/>
  <c r="J399" i="5"/>
  <c r="K399" i="5"/>
  <c r="L399" i="5"/>
  <c r="M399" i="5"/>
  <c r="N399" i="5"/>
  <c r="P399" i="5"/>
  <c r="D400" i="5"/>
  <c r="J400" i="5"/>
  <c r="K400" i="5"/>
  <c r="L400" i="5"/>
  <c r="M400" i="5"/>
  <c r="N400" i="5"/>
  <c r="P400" i="5"/>
  <c r="D401" i="5"/>
  <c r="J401" i="5"/>
  <c r="K401" i="5"/>
  <c r="L401" i="5"/>
  <c r="M401" i="5"/>
  <c r="N401" i="5"/>
  <c r="P401" i="5"/>
  <c r="D402" i="5"/>
  <c r="J402" i="5"/>
  <c r="K402" i="5"/>
  <c r="L402" i="5"/>
  <c r="M402" i="5"/>
  <c r="N402" i="5"/>
  <c r="P402" i="5"/>
  <c r="D403" i="5"/>
  <c r="J403" i="5"/>
  <c r="K403" i="5"/>
  <c r="L403" i="5"/>
  <c r="M403" i="5"/>
  <c r="N403" i="5"/>
  <c r="P403" i="5"/>
  <c r="D404" i="5"/>
  <c r="J404" i="5"/>
  <c r="K404" i="5"/>
  <c r="L404" i="5"/>
  <c r="M404" i="5"/>
  <c r="N404" i="5"/>
  <c r="P404" i="5"/>
  <c r="D405" i="5"/>
  <c r="K405" i="5"/>
  <c r="L405" i="5"/>
  <c r="M405" i="5"/>
  <c r="N405" i="5"/>
  <c r="P405" i="5"/>
  <c r="D406" i="5"/>
  <c r="J406" i="5"/>
  <c r="K406" i="5"/>
  <c r="L406" i="5"/>
  <c r="M406" i="5"/>
  <c r="N406" i="5"/>
  <c r="P406" i="5"/>
  <c r="D407" i="5"/>
  <c r="J407" i="5"/>
  <c r="K407" i="5"/>
  <c r="L407" i="5"/>
  <c r="M407" i="5"/>
  <c r="N407" i="5"/>
  <c r="P407" i="5"/>
  <c r="D408" i="5"/>
  <c r="J408" i="5"/>
  <c r="K408" i="5"/>
  <c r="L408" i="5"/>
  <c r="M408" i="5"/>
  <c r="N408" i="5"/>
  <c r="P408" i="5"/>
  <c r="D409" i="5"/>
  <c r="J409" i="5"/>
  <c r="K409" i="5"/>
  <c r="L409" i="5"/>
  <c r="M409" i="5"/>
  <c r="N409" i="5"/>
  <c r="P409" i="5"/>
  <c r="D410" i="5"/>
  <c r="J410" i="5"/>
  <c r="K410" i="5"/>
  <c r="L410" i="5"/>
  <c r="M410" i="5"/>
  <c r="N410" i="5"/>
  <c r="P410" i="5"/>
  <c r="D411" i="5"/>
  <c r="J411" i="5"/>
  <c r="K411" i="5"/>
  <c r="L411" i="5"/>
  <c r="M411" i="5"/>
  <c r="N411" i="5"/>
  <c r="P411" i="5"/>
  <c r="D412" i="5"/>
  <c r="J412" i="5"/>
  <c r="K412" i="5"/>
  <c r="L412" i="5"/>
  <c r="M412" i="5"/>
  <c r="N412" i="5"/>
  <c r="P412" i="5"/>
  <c r="D413" i="5"/>
  <c r="J413" i="5"/>
  <c r="K413" i="5"/>
  <c r="L413" i="5"/>
  <c r="M413" i="5"/>
  <c r="N413" i="5"/>
  <c r="P413" i="5"/>
  <c r="D414" i="5"/>
  <c r="J414" i="5"/>
  <c r="K414" i="5"/>
  <c r="L414" i="5"/>
  <c r="M414" i="5"/>
  <c r="N414" i="5"/>
  <c r="P414" i="5"/>
  <c r="D415" i="5"/>
  <c r="J415" i="5"/>
  <c r="K415" i="5"/>
  <c r="L415" i="5"/>
  <c r="M415" i="5"/>
  <c r="N415" i="5"/>
  <c r="P415" i="5"/>
  <c r="D416" i="5"/>
  <c r="J416" i="5"/>
  <c r="K416" i="5"/>
  <c r="L416" i="5"/>
  <c r="M416" i="5"/>
  <c r="N416" i="5"/>
  <c r="P416" i="5"/>
  <c r="D417" i="5"/>
  <c r="J417" i="5"/>
  <c r="K417" i="5"/>
  <c r="L417" i="5"/>
  <c r="M417" i="5"/>
  <c r="N417" i="5"/>
  <c r="P417" i="5"/>
  <c r="E418" i="5"/>
  <c r="J418" i="5"/>
  <c r="K418" i="5"/>
  <c r="L418" i="5"/>
  <c r="M418" i="5"/>
  <c r="N418" i="5"/>
  <c r="P418" i="5"/>
  <c r="D419" i="5"/>
  <c r="J419" i="5"/>
  <c r="K419" i="5"/>
  <c r="L419" i="5"/>
  <c r="M419" i="5"/>
  <c r="N419" i="5"/>
  <c r="P419" i="5"/>
  <c r="D420" i="5"/>
  <c r="J420" i="5"/>
  <c r="K420" i="5"/>
  <c r="L420" i="5"/>
  <c r="M420" i="5"/>
  <c r="N420" i="5"/>
  <c r="P420" i="5"/>
  <c r="D421" i="5"/>
  <c r="J421" i="5"/>
  <c r="K421" i="5"/>
  <c r="L421" i="5"/>
  <c r="M421" i="5"/>
  <c r="N421" i="5"/>
  <c r="P421" i="5"/>
  <c r="D422" i="5"/>
  <c r="J422" i="5"/>
  <c r="K422" i="5"/>
  <c r="L422" i="5"/>
  <c r="M422" i="5"/>
  <c r="N422" i="5"/>
  <c r="P422" i="5"/>
  <c r="D423" i="5"/>
  <c r="J423" i="5"/>
  <c r="K423" i="5"/>
  <c r="L423" i="5"/>
  <c r="M423" i="5"/>
  <c r="N423" i="5"/>
  <c r="P423" i="5"/>
  <c r="D424" i="5"/>
  <c r="J424" i="5"/>
  <c r="K424" i="5"/>
  <c r="L424" i="5"/>
  <c r="M424" i="5"/>
  <c r="N424" i="5"/>
  <c r="P424" i="5"/>
  <c r="D425" i="5"/>
  <c r="K425" i="5"/>
  <c r="L425" i="5"/>
  <c r="M425" i="5"/>
  <c r="N425" i="5"/>
  <c r="P425" i="5"/>
  <c r="D426" i="5"/>
  <c r="J426" i="5"/>
  <c r="K426" i="5"/>
  <c r="L426" i="5"/>
  <c r="M426" i="5"/>
  <c r="N426" i="5"/>
  <c r="P426" i="5"/>
  <c r="J427" i="5"/>
  <c r="K427" i="5"/>
  <c r="L427" i="5"/>
  <c r="M427" i="5"/>
  <c r="N427" i="5"/>
  <c r="P427" i="5"/>
  <c r="E428" i="5"/>
  <c r="J428" i="5"/>
  <c r="K428" i="5"/>
  <c r="L428" i="5"/>
  <c r="M428" i="5"/>
  <c r="N428" i="5"/>
  <c r="P428" i="5"/>
  <c r="D429" i="5"/>
  <c r="J429" i="5"/>
  <c r="K429" i="5"/>
  <c r="L429" i="5"/>
  <c r="M429" i="5"/>
  <c r="N429" i="5"/>
  <c r="P429" i="5"/>
  <c r="D430" i="5"/>
  <c r="J430" i="5"/>
  <c r="K430" i="5"/>
  <c r="L430" i="5"/>
  <c r="M430" i="5"/>
  <c r="N430" i="5"/>
  <c r="P430" i="5"/>
  <c r="J431" i="5"/>
  <c r="K431" i="5"/>
  <c r="L431" i="5"/>
  <c r="M431" i="5"/>
  <c r="N431" i="5"/>
  <c r="P431" i="5"/>
  <c r="G432" i="5"/>
  <c r="J432" i="5"/>
  <c r="K432" i="5"/>
  <c r="L432" i="5"/>
  <c r="M432" i="5"/>
  <c r="N432" i="5"/>
  <c r="P432" i="5"/>
  <c r="D433" i="5"/>
  <c r="J433" i="5"/>
  <c r="K433" i="5"/>
  <c r="L433" i="5"/>
  <c r="M433" i="5"/>
  <c r="N433" i="5"/>
  <c r="P433" i="5"/>
  <c r="D434" i="5"/>
  <c r="J434" i="5"/>
  <c r="K434" i="5"/>
  <c r="L434" i="5"/>
  <c r="M434" i="5"/>
  <c r="N434" i="5"/>
  <c r="P434" i="5"/>
  <c r="J435" i="5"/>
  <c r="K435" i="5"/>
  <c r="L435" i="5"/>
  <c r="M435" i="5"/>
  <c r="N435" i="5"/>
  <c r="P435" i="5"/>
  <c r="F436" i="5"/>
  <c r="J436" i="5"/>
  <c r="K436" i="5"/>
  <c r="L436" i="5"/>
  <c r="M436" i="5"/>
  <c r="N436" i="5"/>
  <c r="P436" i="5"/>
  <c r="E437" i="5"/>
  <c r="J437" i="5"/>
  <c r="K437" i="5"/>
  <c r="L437" i="5"/>
  <c r="M437" i="5"/>
  <c r="N437" i="5"/>
  <c r="P437" i="5"/>
  <c r="D438" i="5"/>
  <c r="J438" i="5"/>
  <c r="K438" i="5"/>
  <c r="L438" i="5"/>
  <c r="N438" i="5"/>
  <c r="P438" i="5"/>
  <c r="D439" i="5"/>
  <c r="J439" i="5"/>
  <c r="K439" i="5"/>
  <c r="L439" i="5"/>
  <c r="M439" i="5"/>
  <c r="N439" i="5"/>
  <c r="P439" i="5"/>
  <c r="D440" i="5"/>
  <c r="J440" i="5"/>
  <c r="K440" i="5"/>
  <c r="L440" i="5"/>
  <c r="M440" i="5"/>
  <c r="N440" i="5"/>
  <c r="P440" i="5"/>
  <c r="J441" i="5"/>
  <c r="K441" i="5"/>
  <c r="L441" i="5"/>
  <c r="M441" i="5"/>
  <c r="N441" i="5"/>
  <c r="P441" i="5"/>
  <c r="E442" i="5"/>
  <c r="J442" i="5"/>
  <c r="K442" i="5"/>
  <c r="L442" i="5"/>
  <c r="M442" i="5"/>
  <c r="N442" i="5"/>
  <c r="P442" i="5"/>
  <c r="J443" i="5"/>
  <c r="K443" i="5"/>
  <c r="L443" i="5"/>
  <c r="M443" i="5"/>
  <c r="N443" i="5"/>
  <c r="P443" i="5"/>
  <c r="E444" i="5"/>
  <c r="J444" i="5"/>
  <c r="K444" i="5"/>
  <c r="L444" i="5"/>
  <c r="M444" i="5"/>
  <c r="N444" i="5"/>
  <c r="P444" i="5"/>
  <c r="J445" i="5"/>
  <c r="K445" i="5"/>
  <c r="L445" i="5"/>
  <c r="M445" i="5"/>
  <c r="N445" i="5"/>
  <c r="P445" i="5"/>
  <c r="F446" i="5"/>
  <c r="J446" i="5"/>
  <c r="K446" i="5"/>
  <c r="L446" i="5"/>
  <c r="M446" i="5"/>
  <c r="N446" i="5"/>
  <c r="P446" i="5"/>
  <c r="D447" i="5"/>
  <c r="J447" i="5"/>
  <c r="K447" i="5"/>
  <c r="L447" i="5"/>
  <c r="M447" i="5"/>
  <c r="N447" i="5"/>
  <c r="P447" i="5"/>
  <c r="D448" i="5"/>
  <c r="J448" i="5"/>
  <c r="K448" i="5"/>
  <c r="L448" i="5"/>
  <c r="M448" i="5"/>
  <c r="N448" i="5"/>
  <c r="P448" i="5"/>
  <c r="D449" i="5"/>
  <c r="J449" i="5"/>
  <c r="K449" i="5"/>
  <c r="L449" i="5"/>
  <c r="M449" i="5"/>
  <c r="N449" i="5"/>
  <c r="P449" i="5"/>
  <c r="D450" i="5"/>
  <c r="J450" i="5"/>
  <c r="K450" i="5"/>
  <c r="L450" i="5"/>
  <c r="M450" i="5"/>
  <c r="N450" i="5"/>
  <c r="P450" i="5"/>
  <c r="D451" i="5"/>
  <c r="J451" i="5"/>
  <c r="K451" i="5"/>
  <c r="L451" i="5"/>
  <c r="M451" i="5"/>
  <c r="N451" i="5"/>
  <c r="P451" i="5"/>
  <c r="D452" i="5"/>
  <c r="J452" i="5"/>
  <c r="K452" i="5"/>
  <c r="L452" i="5"/>
  <c r="M452" i="5"/>
  <c r="N452" i="5"/>
  <c r="P452" i="5"/>
  <c r="D453" i="5"/>
  <c r="J453" i="5"/>
  <c r="K453" i="5"/>
  <c r="L453" i="5"/>
  <c r="M453" i="5"/>
  <c r="N453" i="5"/>
  <c r="P453" i="5"/>
  <c r="D454" i="5"/>
  <c r="J454" i="5"/>
  <c r="K454" i="5"/>
  <c r="L454" i="5"/>
  <c r="M454" i="5"/>
  <c r="N454" i="5"/>
  <c r="P454" i="5"/>
  <c r="D455" i="5"/>
  <c r="J455" i="5"/>
  <c r="K455" i="5"/>
  <c r="L455" i="5"/>
  <c r="M455" i="5"/>
  <c r="N455" i="5"/>
  <c r="P455" i="5"/>
  <c r="D456" i="5"/>
  <c r="J456" i="5"/>
  <c r="K456" i="5"/>
  <c r="L456" i="5"/>
  <c r="M456" i="5"/>
  <c r="N456" i="5"/>
  <c r="P456" i="5"/>
  <c r="D457" i="5"/>
  <c r="J457" i="5"/>
  <c r="K457" i="5"/>
  <c r="L457" i="5"/>
  <c r="M457" i="5"/>
  <c r="N457" i="5"/>
  <c r="P457" i="5"/>
  <c r="D458" i="5"/>
  <c r="J458" i="5"/>
  <c r="K458" i="5"/>
  <c r="L458" i="5"/>
  <c r="M458" i="5"/>
  <c r="N458" i="5"/>
  <c r="P458" i="5"/>
  <c r="D459" i="5"/>
  <c r="J459" i="5"/>
  <c r="K459" i="5"/>
  <c r="L459" i="5"/>
  <c r="M459" i="5"/>
  <c r="N459" i="5"/>
  <c r="P459" i="5"/>
  <c r="D460" i="5"/>
  <c r="J460" i="5"/>
  <c r="K460" i="5"/>
  <c r="L460" i="5"/>
  <c r="M460" i="5"/>
  <c r="N460" i="5"/>
  <c r="P460" i="5"/>
  <c r="D461" i="5"/>
  <c r="J461" i="5"/>
  <c r="K461" i="5"/>
  <c r="L461" i="5"/>
  <c r="M461" i="5"/>
  <c r="N461" i="5"/>
  <c r="P461" i="5"/>
  <c r="D462" i="5"/>
  <c r="J462" i="5"/>
  <c r="K462" i="5"/>
  <c r="L462" i="5"/>
  <c r="M462" i="5"/>
  <c r="N462" i="5"/>
  <c r="P462" i="5"/>
  <c r="D463" i="5"/>
  <c r="J463" i="5"/>
  <c r="K463" i="5"/>
  <c r="L463" i="5"/>
  <c r="M463" i="5"/>
  <c r="N463" i="5"/>
  <c r="P463" i="5"/>
  <c r="D464" i="5"/>
  <c r="J464" i="5"/>
  <c r="K464" i="5"/>
  <c r="L464" i="5"/>
  <c r="M464" i="5"/>
  <c r="N464" i="5"/>
  <c r="P464" i="5"/>
  <c r="D465" i="5"/>
  <c r="J465" i="5"/>
  <c r="K465" i="5"/>
  <c r="L465" i="5"/>
  <c r="M465" i="5"/>
  <c r="N465" i="5"/>
  <c r="P465" i="5"/>
  <c r="D466" i="5"/>
  <c r="J466" i="5"/>
  <c r="K466" i="5"/>
  <c r="L466" i="5"/>
  <c r="M466" i="5"/>
  <c r="N466" i="5"/>
  <c r="P466" i="5"/>
  <c r="D467" i="5"/>
  <c r="J467" i="5"/>
  <c r="K467" i="5"/>
  <c r="L467" i="5"/>
  <c r="M467" i="5"/>
  <c r="N467" i="5"/>
  <c r="P467" i="5"/>
  <c r="D468" i="5"/>
  <c r="J468" i="5"/>
  <c r="K468" i="5"/>
  <c r="L468" i="5"/>
  <c r="M468" i="5"/>
  <c r="N468" i="5"/>
  <c r="P468" i="5"/>
  <c r="D469" i="5"/>
  <c r="J469" i="5"/>
  <c r="K469" i="5"/>
  <c r="L469" i="5"/>
  <c r="M469" i="5"/>
  <c r="N469" i="5"/>
  <c r="P469" i="5"/>
  <c r="D470" i="5"/>
  <c r="J470" i="5"/>
  <c r="K470" i="5"/>
  <c r="L470" i="5"/>
  <c r="M470" i="5"/>
  <c r="N470" i="5"/>
  <c r="P470" i="5"/>
  <c r="D471" i="5"/>
  <c r="J471" i="5"/>
  <c r="K471" i="5"/>
  <c r="L471" i="5"/>
  <c r="M471" i="5"/>
  <c r="N471" i="5"/>
  <c r="P471" i="5"/>
  <c r="D472" i="5"/>
  <c r="J472" i="5"/>
  <c r="K472" i="5"/>
  <c r="L472" i="5"/>
  <c r="M472" i="5"/>
  <c r="N472" i="5"/>
  <c r="P472" i="5"/>
  <c r="D473" i="5"/>
  <c r="J473" i="5"/>
  <c r="K473" i="5"/>
  <c r="L473" i="5"/>
  <c r="M473" i="5"/>
  <c r="N473" i="5"/>
  <c r="P473" i="5"/>
  <c r="D474" i="5"/>
  <c r="J474" i="5"/>
  <c r="K474" i="5"/>
  <c r="L474" i="5"/>
  <c r="M474" i="5"/>
  <c r="N474" i="5"/>
  <c r="P474" i="5"/>
  <c r="D475" i="5"/>
  <c r="J475" i="5"/>
  <c r="K475" i="5"/>
  <c r="L475" i="5"/>
  <c r="M475" i="5"/>
  <c r="N475" i="5"/>
  <c r="P475" i="5"/>
  <c r="D476" i="5"/>
  <c r="J476" i="5"/>
  <c r="K476" i="5"/>
  <c r="L476" i="5"/>
  <c r="M476" i="5"/>
  <c r="N476" i="5"/>
  <c r="P476" i="5"/>
  <c r="D477" i="5"/>
  <c r="J477" i="5"/>
  <c r="K477" i="5"/>
  <c r="L477" i="5"/>
  <c r="M477" i="5"/>
  <c r="N477" i="5"/>
  <c r="P477" i="5"/>
  <c r="D478" i="5"/>
  <c r="J478" i="5"/>
  <c r="K478" i="5"/>
  <c r="L478" i="5"/>
  <c r="M478" i="5"/>
  <c r="N478" i="5"/>
  <c r="P478" i="5"/>
  <c r="D479" i="5"/>
  <c r="J479" i="5"/>
  <c r="K479" i="5"/>
  <c r="L479" i="5"/>
  <c r="M479" i="5"/>
  <c r="N479" i="5"/>
  <c r="P479" i="5"/>
  <c r="E480" i="5"/>
  <c r="J480" i="5"/>
  <c r="K480" i="5"/>
  <c r="L480" i="5"/>
  <c r="M480" i="5"/>
  <c r="N480" i="5"/>
  <c r="P480" i="5"/>
  <c r="D481" i="5"/>
  <c r="J481" i="5"/>
  <c r="K481" i="5"/>
  <c r="L481" i="5"/>
  <c r="M481" i="5"/>
  <c r="N481" i="5"/>
  <c r="P481" i="5"/>
  <c r="D482" i="5"/>
  <c r="J482" i="5"/>
  <c r="K482" i="5"/>
  <c r="L482" i="5"/>
  <c r="M482" i="5"/>
  <c r="N482" i="5"/>
  <c r="P482" i="5"/>
  <c r="D483" i="5"/>
  <c r="J483" i="5"/>
  <c r="K483" i="5"/>
  <c r="L483" i="5"/>
  <c r="M483" i="5"/>
  <c r="N483" i="5"/>
  <c r="P483" i="5"/>
  <c r="D484" i="5"/>
  <c r="J484" i="5"/>
  <c r="K484" i="5"/>
  <c r="L484" i="5"/>
  <c r="M484" i="5"/>
  <c r="N484" i="5"/>
  <c r="P484" i="5"/>
  <c r="D485" i="5"/>
  <c r="J485" i="5"/>
  <c r="N485" i="5" s="1"/>
  <c r="L485" i="5"/>
  <c r="M485" i="5"/>
  <c r="P485" i="5"/>
  <c r="D486" i="5"/>
  <c r="J486" i="5"/>
  <c r="K486" i="5"/>
  <c r="L486" i="5"/>
  <c r="M486" i="5"/>
  <c r="N486" i="5"/>
  <c r="P486" i="5"/>
  <c r="D487" i="5"/>
  <c r="J487" i="5"/>
  <c r="K487" i="5"/>
  <c r="L487" i="5"/>
  <c r="M487" i="5"/>
  <c r="N487" i="5"/>
  <c r="P487" i="5"/>
  <c r="D488" i="5"/>
  <c r="J488" i="5"/>
  <c r="K488" i="5"/>
  <c r="L488" i="5"/>
  <c r="M488" i="5"/>
  <c r="N488" i="5"/>
  <c r="P488" i="5"/>
  <c r="D489" i="5"/>
  <c r="J489" i="5"/>
  <c r="K489" i="5"/>
  <c r="L489" i="5"/>
  <c r="M489" i="5"/>
  <c r="N489" i="5"/>
  <c r="P489" i="5"/>
  <c r="D490" i="5"/>
  <c r="J490" i="5"/>
  <c r="J2" i="5" s="1"/>
  <c r="M55" i="4" s="1"/>
  <c r="K490" i="5"/>
  <c r="L490" i="5"/>
  <c r="M490" i="5"/>
  <c r="N490" i="5"/>
  <c r="N2" i="5" s="1"/>
  <c r="M62" i="4" s="1"/>
  <c r="P490" i="5"/>
  <c r="D491" i="5"/>
  <c r="J491" i="5"/>
  <c r="K491" i="5"/>
  <c r="L491" i="5"/>
  <c r="M491" i="5"/>
  <c r="N491" i="5"/>
  <c r="P491" i="5"/>
  <c r="D492" i="5"/>
  <c r="G492" i="5"/>
  <c r="J492" i="5"/>
  <c r="K492" i="5"/>
  <c r="L492" i="5"/>
  <c r="M492" i="5"/>
  <c r="N492" i="5"/>
  <c r="P492" i="5"/>
  <c r="D493" i="5"/>
  <c r="J493" i="5"/>
  <c r="K493" i="5"/>
  <c r="L493" i="5"/>
  <c r="M493" i="5"/>
  <c r="N493" i="5"/>
  <c r="P493" i="5"/>
  <c r="D494" i="5"/>
  <c r="J494" i="5"/>
  <c r="K494" i="5"/>
  <c r="L494" i="5"/>
  <c r="M494" i="5"/>
  <c r="N494" i="5"/>
  <c r="P494" i="5"/>
  <c r="D495" i="5"/>
  <c r="J495" i="5"/>
  <c r="K495" i="5"/>
  <c r="L495" i="5"/>
  <c r="M495" i="5"/>
  <c r="N495" i="5"/>
  <c r="P495" i="5"/>
  <c r="D496" i="5"/>
  <c r="J496" i="5"/>
  <c r="K496" i="5"/>
  <c r="L496" i="5"/>
  <c r="M496" i="5"/>
  <c r="N496" i="5"/>
  <c r="P496" i="5"/>
  <c r="M218" i="4"/>
  <c r="M217" i="4"/>
  <c r="M216" i="4"/>
  <c r="M215" i="4"/>
  <c r="M214" i="4"/>
  <c r="O203" i="4"/>
  <c r="V203" i="4" s="1"/>
  <c r="O204" i="4" s="1"/>
  <c r="M4" i="4" s="1"/>
  <c r="R197" i="4"/>
  <c r="R195" i="4"/>
  <c r="R196" i="4" s="1"/>
  <c r="AE192" i="4"/>
  <c r="S192" i="4"/>
  <c r="O192" i="4"/>
  <c r="AH191" i="4"/>
  <c r="AC190" i="4"/>
  <c r="AH189" i="4"/>
  <c r="AE189" i="4"/>
  <c r="AG185" i="4"/>
  <c r="P177" i="4"/>
  <c r="I177" i="4"/>
  <c r="S167" i="4"/>
  <c r="P167" i="4"/>
  <c r="K167" i="4"/>
  <c r="I167" i="4"/>
  <c r="S166" i="4"/>
  <c r="P166" i="4"/>
  <c r="L162" i="4"/>
  <c r="AH117" i="4"/>
  <c r="AJ114" i="4"/>
  <c r="AJ113" i="4"/>
  <c r="AE111" i="4"/>
  <c r="AE110" i="4"/>
  <c r="AJ108" i="4"/>
  <c r="AJ107" i="4"/>
  <c r="AF107" i="4"/>
  <c r="AF106" i="4"/>
  <c r="AL105" i="4"/>
  <c r="AF105" i="4"/>
  <c r="AF104" i="4"/>
  <c r="AO100" i="4"/>
  <c r="F100" i="4"/>
  <c r="E100" i="4"/>
  <c r="AC93" i="4"/>
  <c r="F87" i="4"/>
  <c r="E87" i="4"/>
  <c r="AK86" i="4"/>
  <c r="AM85" i="4"/>
  <c r="AH85" i="4"/>
  <c r="AM84" i="4"/>
  <c r="AM83" i="4"/>
  <c r="AM82" i="4"/>
  <c r="AK82" i="4"/>
  <c r="AM81" i="4"/>
  <c r="AK81" i="4"/>
  <c r="AM80" i="4"/>
  <c r="AL80" i="4"/>
  <c r="AK80" i="4"/>
  <c r="AM79" i="4"/>
  <c r="AI79" i="4"/>
  <c r="AM78" i="4"/>
  <c r="AK78" i="4"/>
  <c r="AI78" i="4"/>
  <c r="AK77" i="4"/>
  <c r="AI77" i="4"/>
  <c r="AM75" i="4"/>
  <c r="AK75" i="4"/>
  <c r="AM74" i="4"/>
  <c r="AK74" i="4"/>
  <c r="AH74" i="4"/>
  <c r="AM73" i="4"/>
  <c r="AL73" i="4"/>
  <c r="AM72" i="4"/>
  <c r="AI72" i="4"/>
  <c r="AM71" i="4"/>
  <c r="AK71" i="4"/>
  <c r="AH71" i="4"/>
  <c r="AM70" i="4"/>
  <c r="AK70" i="4"/>
  <c r="AH70" i="4"/>
  <c r="AM69" i="4"/>
  <c r="AJ69" i="4"/>
  <c r="AM68" i="4"/>
  <c r="AK68" i="4"/>
  <c r="AI68" i="4"/>
  <c r="AH68" i="4"/>
  <c r="BA67" i="4"/>
  <c r="AM67" i="4"/>
  <c r="AK67" i="4"/>
  <c r="AH67" i="4"/>
  <c r="AE67" i="4"/>
  <c r="T67" i="4"/>
  <c r="AM66" i="4"/>
  <c r="AK66" i="4"/>
  <c r="O66" i="7"/>
  <c r="E66" i="4"/>
  <c r="AI65" i="4"/>
  <c r="T65" i="4"/>
  <c r="M65" i="4"/>
  <c r="AI81" i="4" s="1"/>
  <c r="AK64" i="4"/>
  <c r="AI64" i="4"/>
  <c r="T64" i="4"/>
  <c r="M64" i="4"/>
  <c r="AI84" i="4" s="1"/>
  <c r="AK63" i="4"/>
  <c r="AI63" i="4"/>
  <c r="T63" i="4"/>
  <c r="M63" i="4"/>
  <c r="AI86" i="4" s="1"/>
  <c r="AM62" i="4"/>
  <c r="AK62" i="4"/>
  <c r="AI62" i="4"/>
  <c r="E62" i="4"/>
  <c r="AM61" i="4"/>
  <c r="AK61" i="4"/>
  <c r="M61" i="4"/>
  <c r="AI83" i="4" s="1"/>
  <c r="AM60" i="4"/>
  <c r="AI60" i="4"/>
  <c r="M60" i="4"/>
  <c r="AI80" i="4" s="1"/>
  <c r="M59" i="4"/>
  <c r="M58" i="4"/>
  <c r="AI70" i="4" s="1"/>
  <c r="E57" i="4"/>
  <c r="AR85" i="4" s="1"/>
  <c r="E56" i="4"/>
  <c r="E54" i="4"/>
  <c r="AO53" i="4"/>
  <c r="E53" i="4"/>
  <c r="AO52" i="4"/>
  <c r="D52" i="4"/>
  <c r="AA51" i="4"/>
  <c r="I50" i="4"/>
  <c r="E50" i="4"/>
  <c r="AR48" i="4"/>
  <c r="AY58" i="4" s="1"/>
  <c r="AA48" i="4"/>
  <c r="AP44" i="4"/>
  <c r="AN44" i="4"/>
  <c r="M44" i="4"/>
  <c r="AI39" i="4"/>
  <c r="AA34" i="4"/>
  <c r="S32" i="4"/>
  <c r="S32" i="7" s="1"/>
  <c r="AH31" i="4"/>
  <c r="J30" i="4"/>
  <c r="H28" i="4"/>
  <c r="AH25" i="4"/>
  <c r="BS24" i="4" s="1"/>
  <c r="BR24" i="4"/>
  <c r="BK24" i="4"/>
  <c r="BJ24" i="4"/>
  <c r="BD24" i="4"/>
  <c r="BB24" i="4"/>
  <c r="AS24" i="4"/>
  <c r="AR24" i="4"/>
  <c r="BS23" i="4"/>
  <c r="BR23" i="4"/>
  <c r="BL23" i="4"/>
  <c r="BJ23" i="4"/>
  <c r="BC23" i="4"/>
  <c r="BB23" i="4"/>
  <c r="AT23" i="4"/>
  <c r="AR23" i="4"/>
  <c r="BR22" i="4"/>
  <c r="BK22" i="4"/>
  <c r="BJ22" i="4"/>
  <c r="BD22" i="4"/>
  <c r="BB22" i="4"/>
  <c r="AS22" i="4"/>
  <c r="AR22" i="4"/>
  <c r="BS21" i="4"/>
  <c r="BR21" i="4"/>
  <c r="BL21" i="4"/>
  <c r="BJ21" i="4"/>
  <c r="BD21" i="4"/>
  <c r="BC21" i="4"/>
  <c r="BB21" i="4"/>
  <c r="AT21" i="4"/>
  <c r="AS21" i="4"/>
  <c r="AR21" i="4"/>
  <c r="BS20" i="4"/>
  <c r="BR20" i="4"/>
  <c r="BL20" i="4"/>
  <c r="BK20" i="4"/>
  <c r="BJ20" i="4"/>
  <c r="BD20" i="4"/>
  <c r="BC20" i="4"/>
  <c r="BB20" i="4"/>
  <c r="AT20" i="4"/>
  <c r="AS20" i="4"/>
  <c r="AR20" i="4"/>
  <c r="BS19" i="4"/>
  <c r="BR19" i="4"/>
  <c r="BL19" i="4"/>
  <c r="BK19" i="4"/>
  <c r="BJ19" i="4"/>
  <c r="BD19" i="4"/>
  <c r="BC19" i="4"/>
  <c r="BB19" i="4"/>
  <c r="AT19" i="4"/>
  <c r="AS19" i="4"/>
  <c r="AR19" i="4"/>
  <c r="BS18" i="4"/>
  <c r="BR18" i="4"/>
  <c r="BL18" i="4"/>
  <c r="BK18" i="4"/>
  <c r="BJ18" i="4"/>
  <c r="BD18" i="4"/>
  <c r="BC18" i="4"/>
  <c r="BB18" i="4"/>
  <c r="AT18" i="4"/>
  <c r="AS18" i="4"/>
  <c r="AR18" i="4"/>
  <c r="BS17" i="4"/>
  <c r="BR17" i="4"/>
  <c r="BL17" i="4"/>
  <c r="BK17" i="4"/>
  <c r="BJ17" i="4"/>
  <c r="BD17" i="4"/>
  <c r="BC17" i="4"/>
  <c r="BB17" i="4"/>
  <c r="AT17" i="4"/>
  <c r="AS17" i="4"/>
  <c r="AR17" i="4"/>
  <c r="BS16" i="4"/>
  <c r="BR16" i="4"/>
  <c r="BL16" i="4"/>
  <c r="BK16" i="4"/>
  <c r="BJ16" i="4"/>
  <c r="BD16" i="4"/>
  <c r="BC16" i="4"/>
  <c r="BB16" i="4"/>
  <c r="AT16" i="4"/>
  <c r="AS16" i="4"/>
  <c r="AR16" i="4"/>
  <c r="S16" i="4"/>
  <c r="BS15" i="4"/>
  <c r="BR15" i="4"/>
  <c r="BL15" i="4"/>
  <c r="BK15" i="4"/>
  <c r="BJ15" i="4"/>
  <c r="BD15" i="4"/>
  <c r="BC15" i="4"/>
  <c r="BB15" i="4"/>
  <c r="AT15" i="4"/>
  <c r="AS15" i="4"/>
  <c r="AR15" i="4"/>
  <c r="O15" i="4"/>
  <c r="F15" i="4"/>
  <c r="BS14" i="4"/>
  <c r="BR14" i="4"/>
  <c r="BL14" i="4"/>
  <c r="BK14" i="4"/>
  <c r="BJ14" i="4"/>
  <c r="BD14" i="4"/>
  <c r="BC14" i="4"/>
  <c r="BB14" i="4"/>
  <c r="AT14" i="4"/>
  <c r="AR14" i="4"/>
  <c r="AS14" i="4" s="1"/>
  <c r="BS13" i="4"/>
  <c r="BR13" i="4"/>
  <c r="BL13" i="4"/>
  <c r="BK13" i="4"/>
  <c r="BJ13" i="4"/>
  <c r="BD13" i="4"/>
  <c r="BC13" i="4"/>
  <c r="BB13" i="4"/>
  <c r="AT13" i="4"/>
  <c r="AS13" i="4"/>
  <c r="AN13" i="4"/>
  <c r="AU30" i="4" s="1"/>
  <c r="F162" i="4"/>
  <c r="BC5" i="4"/>
  <c r="U5" i="4"/>
  <c r="BK23" i="7" l="1"/>
  <c r="BK21" i="4"/>
  <c r="BK27" i="4" s="1"/>
  <c r="AT22" i="4"/>
  <c r="BC22" i="4"/>
  <c r="BL22" i="4"/>
  <c r="BS22" i="4"/>
  <c r="AS23" i="4"/>
  <c r="AS27" i="4" s="1"/>
  <c r="AS30" i="4" s="1"/>
  <c r="BD23" i="4"/>
  <c r="BD27" i="4" s="1"/>
  <c r="BK23" i="4"/>
  <c r="AT24" i="4"/>
  <c r="BC24" i="4"/>
  <c r="BL24" i="4"/>
  <c r="L2" i="5"/>
  <c r="M49" i="4" s="1"/>
  <c r="M49" i="7" s="1"/>
  <c r="AT27" i="4"/>
  <c r="BC27" i="4"/>
  <c r="BL27" i="4"/>
  <c r="BS26" i="4"/>
  <c r="BD13" i="7"/>
  <c r="BK13" i="7"/>
  <c r="AS14" i="7"/>
  <c r="BD14" i="7"/>
  <c r="BK14" i="7"/>
  <c r="AT15" i="7"/>
  <c r="BC15" i="7"/>
  <c r="BL15" i="7"/>
  <c r="BS15" i="7"/>
  <c r="AS16" i="7"/>
  <c r="BD16" i="7"/>
  <c r="BK16" i="7"/>
  <c r="AT17" i="7"/>
  <c r="BC17" i="7"/>
  <c r="BL17" i="7"/>
  <c r="BS17" i="7"/>
  <c r="AS18" i="7"/>
  <c r="BD18" i="7"/>
  <c r="BK18" i="7"/>
  <c r="AT19" i="7"/>
  <c r="BC19" i="7"/>
  <c r="BL19" i="7"/>
  <c r="BS19" i="7"/>
  <c r="AS20" i="7"/>
  <c r="BD20" i="7"/>
  <c r="BK20" i="7"/>
  <c r="AT21" i="7"/>
  <c r="BC21" i="7"/>
  <c r="BL21" i="7"/>
  <c r="BS21" i="7"/>
  <c r="AS22" i="7"/>
  <c r="BD22" i="7"/>
  <c r="BK22" i="7"/>
  <c r="AT23" i="7"/>
  <c r="BC23" i="7"/>
  <c r="BL23" i="7"/>
  <c r="BS23" i="7"/>
  <c r="AS24" i="7"/>
  <c r="BD24" i="7"/>
  <c r="BK24" i="7"/>
  <c r="BC27" i="7"/>
  <c r="AC64" i="4"/>
  <c r="AB64" i="4" s="1"/>
  <c r="AA64" i="4" s="1"/>
  <c r="AR51" i="4" s="1"/>
  <c r="AV55" i="4" s="1"/>
  <c r="M44" i="7"/>
  <c r="M67" i="7" s="1"/>
  <c r="AI72" i="7" s="1"/>
  <c r="F12" i="7"/>
  <c r="G272" i="5"/>
  <c r="E272" i="5"/>
  <c r="G393" i="5"/>
  <c r="E250" i="5"/>
  <c r="G49" i="5"/>
  <c r="G474" i="5"/>
  <c r="G461" i="5"/>
  <c r="G399" i="5"/>
  <c r="G325" i="5"/>
  <c r="G268" i="5"/>
  <c r="G201" i="5"/>
  <c r="G172" i="5"/>
  <c r="G132" i="5"/>
  <c r="G25" i="5"/>
  <c r="G430" i="5"/>
  <c r="G401" i="5"/>
  <c r="E399" i="5"/>
  <c r="F398" i="5"/>
  <c r="F397" i="5"/>
  <c r="E393" i="5"/>
  <c r="F392" i="5"/>
  <c r="G389" i="5"/>
  <c r="F376" i="5"/>
  <c r="F375" i="5"/>
  <c r="F374" i="5"/>
  <c r="F373" i="5"/>
  <c r="F372" i="5"/>
  <c r="F367" i="5"/>
  <c r="G305" i="5"/>
  <c r="G298" i="5"/>
  <c r="G295" i="5"/>
  <c r="G274" i="5"/>
  <c r="F272" i="5"/>
  <c r="G271" i="5"/>
  <c r="G270" i="5"/>
  <c r="E268" i="5"/>
  <c r="E266" i="5"/>
  <c r="G260" i="5"/>
  <c r="G246" i="5"/>
  <c r="G235" i="5"/>
  <c r="G230" i="5"/>
  <c r="G164" i="5"/>
  <c r="G55" i="5"/>
  <c r="E49" i="5"/>
  <c r="G496" i="5"/>
  <c r="G482" i="5"/>
  <c r="G447" i="5"/>
  <c r="G440" i="5"/>
  <c r="G434" i="5"/>
  <c r="G333" i="5"/>
  <c r="G321" i="5"/>
  <c r="F250" i="5"/>
  <c r="G249" i="5"/>
  <c r="G248" i="5"/>
  <c r="E246" i="5"/>
  <c r="G243" i="5"/>
  <c r="G209" i="5"/>
  <c r="G187" i="5"/>
  <c r="G176" i="5"/>
  <c r="E172" i="5"/>
  <c r="G156" i="5"/>
  <c r="G119" i="5"/>
  <c r="G37" i="5"/>
  <c r="G12" i="5"/>
  <c r="G5" i="5"/>
  <c r="P192" i="4"/>
  <c r="M29" i="4" s="1"/>
  <c r="M29" i="7" s="1"/>
  <c r="E496" i="5"/>
  <c r="E492" i="5"/>
  <c r="G476" i="5"/>
  <c r="E474" i="5"/>
  <c r="G463" i="5"/>
  <c r="G449" i="5"/>
  <c r="E447" i="5"/>
  <c r="G444" i="5"/>
  <c r="E434" i="5"/>
  <c r="E430" i="5"/>
  <c r="G410" i="5"/>
  <c r="G359" i="5"/>
  <c r="G343" i="5"/>
  <c r="G337" i="5"/>
  <c r="G329" i="5"/>
  <c r="F323" i="5"/>
  <c r="E321" i="5"/>
  <c r="G256" i="5"/>
  <c r="G239" i="5"/>
  <c r="E230" i="5"/>
  <c r="G221" i="5"/>
  <c r="G213" i="5"/>
  <c r="G205" i="5"/>
  <c r="G197" i="5"/>
  <c r="G183" i="5"/>
  <c r="G180" i="5"/>
  <c r="F174" i="5"/>
  <c r="F172" i="5"/>
  <c r="G171" i="5"/>
  <c r="G168" i="5"/>
  <c r="G160" i="5"/>
  <c r="G152" i="5"/>
  <c r="G140" i="5"/>
  <c r="G133" i="5"/>
  <c r="G126" i="5"/>
  <c r="G115" i="5"/>
  <c r="G41" i="5"/>
  <c r="G33" i="5"/>
  <c r="G16" i="5"/>
  <c r="G97" i="5"/>
  <c r="G88" i="5"/>
  <c r="G71" i="5"/>
  <c r="G45" i="5"/>
  <c r="G39" i="5"/>
  <c r="E37" i="5"/>
  <c r="E33" i="5"/>
  <c r="G21" i="5"/>
  <c r="G14" i="5"/>
  <c r="E12" i="5"/>
  <c r="G9" i="5"/>
  <c r="G488" i="5"/>
  <c r="G478" i="5"/>
  <c r="G470" i="5"/>
  <c r="G465" i="5"/>
  <c r="E463" i="5"/>
  <c r="E461" i="5"/>
  <c r="G460" i="5"/>
  <c r="G459" i="5"/>
  <c r="G456" i="5"/>
  <c r="G453" i="5"/>
  <c r="G452" i="5"/>
  <c r="G451" i="5"/>
  <c r="E449" i="5"/>
  <c r="F447" i="5"/>
  <c r="G437" i="5"/>
  <c r="G426" i="5"/>
  <c r="G420" i="5"/>
  <c r="G417" i="5"/>
  <c r="G412" i="5"/>
  <c r="F408" i="5"/>
  <c r="G383" i="5"/>
  <c r="G378" i="5"/>
  <c r="F363" i="5"/>
  <c r="G362" i="5"/>
  <c r="F361" i="5"/>
  <c r="E359" i="5"/>
  <c r="G358" i="5"/>
  <c r="G357" i="5"/>
  <c r="G345" i="5"/>
  <c r="E343" i="5"/>
  <c r="E341" i="5"/>
  <c r="G335" i="5"/>
  <c r="E333" i="5"/>
  <c r="G327" i="5"/>
  <c r="E325" i="5"/>
  <c r="G313" i="5"/>
  <c r="G291" i="5"/>
  <c r="G290" i="5"/>
  <c r="G289" i="5"/>
  <c r="G288" i="5"/>
  <c r="G258" i="5"/>
  <c r="E256" i="5"/>
  <c r="G241" i="5"/>
  <c r="E239" i="5"/>
  <c r="G233" i="5"/>
  <c r="G226" i="5"/>
  <c r="G223" i="5"/>
  <c r="E221" i="5"/>
  <c r="G215" i="5"/>
  <c r="E213" i="5"/>
  <c r="G207" i="5"/>
  <c r="E205" i="5"/>
  <c r="G199" i="5"/>
  <c r="E197" i="5"/>
  <c r="G192" i="5"/>
  <c r="G191" i="5"/>
  <c r="G190" i="5"/>
  <c r="G178" i="5"/>
  <c r="E176" i="5"/>
  <c r="G166" i="5"/>
  <c r="E164" i="5"/>
  <c r="G158" i="5"/>
  <c r="E156" i="5"/>
  <c r="G150" i="5"/>
  <c r="E148" i="5"/>
  <c r="F147" i="5"/>
  <c r="G142" i="5"/>
  <c r="E140" i="5"/>
  <c r="G490" i="5"/>
  <c r="E488" i="5"/>
  <c r="G487" i="5"/>
  <c r="G486" i="5"/>
  <c r="G480" i="5"/>
  <c r="E478" i="5"/>
  <c r="E476" i="5"/>
  <c r="F474" i="5"/>
  <c r="G473" i="5"/>
  <c r="G472" i="5"/>
  <c r="E470" i="5"/>
  <c r="F469" i="5"/>
  <c r="E456" i="5"/>
  <c r="G455" i="5"/>
  <c r="D446" i="5"/>
  <c r="E446" i="5"/>
  <c r="G446" i="5"/>
  <c r="D444" i="5"/>
  <c r="F444" i="5"/>
  <c r="D443" i="5"/>
  <c r="G443" i="5"/>
  <c r="G442" i="5"/>
  <c r="E440" i="5"/>
  <c r="F434" i="5"/>
  <c r="G433" i="5"/>
  <c r="F430" i="5"/>
  <c r="G429" i="5"/>
  <c r="G428" i="5"/>
  <c r="E426" i="5"/>
  <c r="G422" i="5"/>
  <c r="E420" i="5"/>
  <c r="G419" i="5"/>
  <c r="E417" i="5"/>
  <c r="G416" i="5"/>
  <c r="F415" i="5"/>
  <c r="F414" i="5"/>
  <c r="G413" i="5"/>
  <c r="E410" i="5"/>
  <c r="F405" i="5"/>
  <c r="F404" i="5"/>
  <c r="G403" i="5"/>
  <c r="E401" i="5"/>
  <c r="F399" i="5"/>
  <c r="G398" i="5"/>
  <c r="E398" i="5"/>
  <c r="G397" i="5"/>
  <c r="E397" i="5"/>
  <c r="G396" i="5"/>
  <c r="E389" i="5"/>
  <c r="E378" i="5"/>
  <c r="F377" i="5"/>
  <c r="G376" i="5"/>
  <c r="E376" i="5"/>
  <c r="G375" i="5"/>
  <c r="E375" i="5"/>
  <c r="G374" i="5"/>
  <c r="E374" i="5"/>
  <c r="G373" i="5"/>
  <c r="E373" i="5"/>
  <c r="G372" i="5"/>
  <c r="E372" i="5"/>
  <c r="G371" i="5"/>
  <c r="F370" i="5"/>
  <c r="F369" i="5"/>
  <c r="F368" i="5"/>
  <c r="G353" i="5"/>
  <c r="G352" i="5"/>
  <c r="G351" i="5"/>
  <c r="G350" i="5"/>
  <c r="G349" i="5"/>
  <c r="G317" i="5"/>
  <c r="G309" i="5"/>
  <c r="G301" i="5"/>
  <c r="G284" i="5"/>
  <c r="G275" i="5"/>
  <c r="E187" i="5"/>
  <c r="G186" i="5"/>
  <c r="G185" i="5"/>
  <c r="E183" i="5"/>
  <c r="G182" i="5"/>
  <c r="E180" i="5"/>
  <c r="E178" i="5"/>
  <c r="G177" i="5"/>
  <c r="F140" i="5"/>
  <c r="G139" i="5"/>
  <c r="G138" i="5"/>
  <c r="G135" i="5"/>
  <c r="G129" i="5"/>
  <c r="G29" i="5"/>
  <c r="G23" i="5"/>
  <c r="E21" i="5"/>
  <c r="G293" i="5"/>
  <c r="E291" i="5"/>
  <c r="E260" i="5"/>
  <c r="E258" i="5"/>
  <c r="F256" i="5"/>
  <c r="G255" i="5"/>
  <c r="G254" i="5"/>
  <c r="E243" i="5"/>
  <c r="E241" i="5"/>
  <c r="F239" i="5"/>
  <c r="G238" i="5"/>
  <c r="G237" i="5"/>
  <c r="E235" i="5"/>
  <c r="E233" i="5"/>
  <c r="F232" i="5"/>
  <c r="F230" i="5"/>
  <c r="G229" i="5"/>
  <c r="G228" i="5"/>
  <c r="E223" i="5"/>
  <c r="F221" i="5"/>
  <c r="G220" i="5"/>
  <c r="G219" i="5"/>
  <c r="E217" i="5"/>
  <c r="E215" i="5"/>
  <c r="F213" i="5"/>
  <c r="G212" i="5"/>
  <c r="G211" i="5"/>
  <c r="E209" i="5"/>
  <c r="E207" i="5"/>
  <c r="F205" i="5"/>
  <c r="G204" i="5"/>
  <c r="G203" i="5"/>
  <c r="E201" i="5"/>
  <c r="E199" i="5"/>
  <c r="F197" i="5"/>
  <c r="G196" i="5"/>
  <c r="G195" i="5"/>
  <c r="G194" i="5"/>
  <c r="E192" i="5"/>
  <c r="G111" i="5"/>
  <c r="G75" i="5"/>
  <c r="G63" i="5"/>
  <c r="E9" i="5"/>
  <c r="E5" i="5"/>
  <c r="V2" i="5"/>
  <c r="F26" i="4" s="1"/>
  <c r="F26" i="7" s="1"/>
  <c r="W2" i="5"/>
  <c r="U2" i="5"/>
  <c r="S2" i="5"/>
  <c r="T2" i="5"/>
  <c r="R2" i="5"/>
  <c r="AI85" i="4"/>
  <c r="M62" i="7"/>
  <c r="AI85" i="7" s="1"/>
  <c r="AI74" i="4"/>
  <c r="M55" i="7"/>
  <c r="G484" i="5"/>
  <c r="E482" i="5"/>
  <c r="G467" i="5"/>
  <c r="F366" i="5"/>
  <c r="F365" i="5"/>
  <c r="F364" i="5"/>
  <c r="E357" i="5"/>
  <c r="G356" i="5"/>
  <c r="G355" i="5"/>
  <c r="E353" i="5"/>
  <c r="E349" i="5"/>
  <c r="F348" i="5"/>
  <c r="G347" i="5"/>
  <c r="E288" i="5"/>
  <c r="G287" i="5"/>
  <c r="G286" i="5"/>
  <c r="E284" i="5"/>
  <c r="G283" i="5"/>
  <c r="G282" i="5"/>
  <c r="E279" i="5"/>
  <c r="G278" i="5"/>
  <c r="G277" i="5"/>
  <c r="F264" i="5"/>
  <c r="G253" i="5"/>
  <c r="E248" i="5"/>
  <c r="F246" i="5"/>
  <c r="G245" i="5"/>
  <c r="F243" i="5"/>
  <c r="G242" i="5"/>
  <c r="E237" i="5"/>
  <c r="F235" i="5"/>
  <c r="G234" i="5"/>
  <c r="E228" i="5"/>
  <c r="E226" i="5"/>
  <c r="E194" i="5"/>
  <c r="G193" i="5"/>
  <c r="E190" i="5"/>
  <c r="F189" i="5"/>
  <c r="G188" i="5"/>
  <c r="E185" i="5"/>
  <c r="F455" i="5"/>
  <c r="E451" i="5"/>
  <c r="G450" i="5"/>
  <c r="F440" i="5"/>
  <c r="G438" i="5"/>
  <c r="F426" i="5"/>
  <c r="G424" i="5"/>
  <c r="E422" i="5"/>
  <c r="G421" i="5"/>
  <c r="E412" i="5"/>
  <c r="F410" i="5"/>
  <c r="G409" i="5"/>
  <c r="G408" i="5"/>
  <c r="E408" i="5"/>
  <c r="G407" i="5"/>
  <c r="G406" i="5"/>
  <c r="F393" i="5"/>
  <c r="G392" i="5"/>
  <c r="E392" i="5"/>
  <c r="G391" i="5"/>
  <c r="F389" i="5"/>
  <c r="G388" i="5"/>
  <c r="G385" i="5"/>
  <c r="E383" i="5"/>
  <c r="G382" i="5"/>
  <c r="G381" i="5"/>
  <c r="E362" i="5"/>
  <c r="E351" i="5"/>
  <c r="E345" i="5"/>
  <c r="F343" i="5"/>
  <c r="G341" i="5"/>
  <c r="G340" i="5"/>
  <c r="G339" i="5"/>
  <c r="E337" i="5"/>
  <c r="E335" i="5"/>
  <c r="F333" i="5"/>
  <c r="G332" i="5"/>
  <c r="G331" i="5"/>
  <c r="E329" i="5"/>
  <c r="E327" i="5"/>
  <c r="F325" i="5"/>
  <c r="G324" i="5"/>
  <c r="G323" i="5"/>
  <c r="E323" i="5"/>
  <c r="F321" i="5"/>
  <c r="G320" i="5"/>
  <c r="G319" i="5"/>
  <c r="F315" i="5"/>
  <c r="E313" i="5"/>
  <c r="G312" i="5"/>
  <c r="G311" i="5"/>
  <c r="E309" i="5"/>
  <c r="G308" i="5"/>
  <c r="G307" i="5"/>
  <c r="E305" i="5"/>
  <c r="G304" i="5"/>
  <c r="G303" i="5"/>
  <c r="E301" i="5"/>
  <c r="G300" i="5"/>
  <c r="E298" i="5"/>
  <c r="G297" i="5"/>
  <c r="E295" i="5"/>
  <c r="G294" i="5"/>
  <c r="F178" i="5"/>
  <c r="G184" i="5"/>
  <c r="E168" i="5"/>
  <c r="E166" i="5"/>
  <c r="F164" i="5"/>
  <c r="G163" i="5"/>
  <c r="E158" i="5"/>
  <c r="F156" i="5"/>
  <c r="G155" i="5"/>
  <c r="E150" i="5"/>
  <c r="F148" i="5"/>
  <c r="G147" i="5"/>
  <c r="E147" i="5"/>
  <c r="G146" i="5"/>
  <c r="G145" i="5"/>
  <c r="E135" i="5"/>
  <c r="G134" i="5"/>
  <c r="E123" i="5"/>
  <c r="G122" i="5"/>
  <c r="E119" i="5"/>
  <c r="G118" i="5"/>
  <c r="E115" i="5"/>
  <c r="G114" i="5"/>
  <c r="E111" i="5"/>
  <c r="G110" i="5"/>
  <c r="E107" i="5"/>
  <c r="G106" i="5"/>
  <c r="G73" i="5"/>
  <c r="F51" i="5"/>
  <c r="F49" i="5"/>
  <c r="G48" i="5"/>
  <c r="G47" i="5"/>
  <c r="E45" i="5"/>
  <c r="E41" i="5"/>
  <c r="F37" i="5"/>
  <c r="G36" i="5"/>
  <c r="G35" i="5"/>
  <c r="F33" i="5"/>
  <c r="G32" i="5"/>
  <c r="G31" i="5"/>
  <c r="E29" i="5"/>
  <c r="E25" i="5"/>
  <c r="F21" i="5"/>
  <c r="G20" i="5"/>
  <c r="G19" i="5"/>
  <c r="E16" i="5"/>
  <c r="F12" i="5"/>
  <c r="G11" i="5"/>
  <c r="F9" i="5"/>
  <c r="G8" i="5"/>
  <c r="G7" i="5"/>
  <c r="F5" i="5"/>
  <c r="G4" i="5"/>
  <c r="D445" i="5"/>
  <c r="G445" i="5"/>
  <c r="D442" i="5"/>
  <c r="F442" i="5"/>
  <c r="D435" i="5"/>
  <c r="G435" i="5"/>
  <c r="D432" i="5"/>
  <c r="F432" i="5"/>
  <c r="D427" i="5"/>
  <c r="G427" i="5"/>
  <c r="F496" i="5"/>
  <c r="G495" i="5"/>
  <c r="G494" i="5"/>
  <c r="F492" i="5"/>
  <c r="G491" i="5"/>
  <c r="F488" i="5"/>
  <c r="E484" i="5"/>
  <c r="F482" i="5"/>
  <c r="G481" i="5"/>
  <c r="F478" i="5"/>
  <c r="G477" i="5"/>
  <c r="E472" i="5"/>
  <c r="F470" i="5"/>
  <c r="G469" i="5"/>
  <c r="E469" i="5"/>
  <c r="E467" i="5"/>
  <c r="E465" i="5"/>
  <c r="G464" i="5"/>
  <c r="E459" i="5"/>
  <c r="G458" i="5"/>
  <c r="F456" i="5"/>
  <c r="E455" i="5"/>
  <c r="E453" i="5"/>
  <c r="F449" i="5"/>
  <c r="G448" i="5"/>
  <c r="D441" i="5"/>
  <c r="G441" i="5"/>
  <c r="D437" i="5"/>
  <c r="F437" i="5"/>
  <c r="D436" i="5"/>
  <c r="E436" i="5"/>
  <c r="G436" i="5"/>
  <c r="E432" i="5"/>
  <c r="D431" i="5"/>
  <c r="G431" i="5"/>
  <c r="D428" i="5"/>
  <c r="F428" i="5"/>
  <c r="E424" i="5"/>
  <c r="F423" i="5"/>
  <c r="E421" i="5"/>
  <c r="E419" i="5"/>
  <c r="G418" i="5"/>
  <c r="E413" i="5"/>
  <c r="E406" i="5"/>
  <c r="E403" i="5"/>
  <c r="F402" i="5"/>
  <c r="E396" i="5"/>
  <c r="F395" i="5"/>
  <c r="F394" i="5"/>
  <c r="E391" i="5"/>
  <c r="F390" i="5"/>
  <c r="G386" i="5"/>
  <c r="E385" i="5"/>
  <c r="G384" i="5"/>
  <c r="E381" i="5"/>
  <c r="G380" i="5"/>
  <c r="J379" i="5"/>
  <c r="N379" i="5" s="1"/>
  <c r="F362" i="5"/>
  <c r="G361" i="5"/>
  <c r="E361" i="5"/>
  <c r="G360" i="5"/>
  <c r="E358" i="5"/>
  <c r="E355" i="5"/>
  <c r="G354" i="5"/>
  <c r="E352" i="5"/>
  <c r="E350" i="5"/>
  <c r="F346" i="5"/>
  <c r="E339" i="5"/>
  <c r="F337" i="5"/>
  <c r="G336" i="5"/>
  <c r="E331" i="5"/>
  <c r="F329" i="5"/>
  <c r="G328" i="5"/>
  <c r="E319" i="5"/>
  <c r="F317" i="5"/>
  <c r="G316" i="5"/>
  <c r="G315" i="5"/>
  <c r="E315" i="5"/>
  <c r="G314" i="5"/>
  <c r="E311" i="5"/>
  <c r="G310" i="5"/>
  <c r="E307" i="5"/>
  <c r="G306" i="5"/>
  <c r="E303" i="5"/>
  <c r="G302" i="5"/>
  <c r="E300" i="5"/>
  <c r="G299" i="5"/>
  <c r="E297" i="5"/>
  <c r="G296" i="5"/>
  <c r="E293" i="5"/>
  <c r="G292" i="5"/>
  <c r="E289" i="5"/>
  <c r="E286" i="5"/>
  <c r="G285" i="5"/>
  <c r="E282" i="5"/>
  <c r="G281" i="5"/>
  <c r="E277" i="5"/>
  <c r="E274" i="5"/>
  <c r="G273" i="5"/>
  <c r="E270" i="5"/>
  <c r="F268" i="5"/>
  <c r="G267" i="5"/>
  <c r="G264" i="5"/>
  <c r="E264" i="5"/>
  <c r="G263" i="5"/>
  <c r="F260" i="5"/>
  <c r="G259" i="5"/>
  <c r="E254" i="5"/>
  <c r="E253" i="5"/>
  <c r="F252" i="5"/>
  <c r="F251" i="5"/>
  <c r="F248" i="5"/>
  <c r="G247" i="5"/>
  <c r="F241" i="5"/>
  <c r="G240" i="5"/>
  <c r="F237" i="5"/>
  <c r="G236" i="5"/>
  <c r="F233" i="5"/>
  <c r="G232" i="5"/>
  <c r="E232" i="5"/>
  <c r="G231" i="5"/>
  <c r="F228" i="5"/>
  <c r="F226" i="5"/>
  <c r="G224" i="5"/>
  <c r="E219" i="5"/>
  <c r="F217" i="5"/>
  <c r="G216" i="5"/>
  <c r="E211" i="5"/>
  <c r="F209" i="5"/>
  <c r="G208" i="5"/>
  <c r="E203" i="5"/>
  <c r="F201" i="5"/>
  <c r="G200" i="5"/>
  <c r="E195" i="5"/>
  <c r="E193" i="5"/>
  <c r="E191" i="5"/>
  <c r="E188" i="5"/>
  <c r="E186" i="5"/>
  <c r="E184" i="5"/>
  <c r="E182" i="5"/>
  <c r="F180" i="5"/>
  <c r="G179" i="5"/>
  <c r="F176" i="5"/>
  <c r="G175" i="5"/>
  <c r="G174" i="5"/>
  <c r="E174" i="5"/>
  <c r="D173" i="5"/>
  <c r="G173" i="5"/>
  <c r="D169" i="5"/>
  <c r="F169" i="5"/>
  <c r="D162" i="5"/>
  <c r="E162" i="5"/>
  <c r="D160" i="5"/>
  <c r="F160" i="5"/>
  <c r="D154" i="5"/>
  <c r="E154" i="5"/>
  <c r="D152" i="5"/>
  <c r="F152" i="5"/>
  <c r="D144" i="5"/>
  <c r="G144" i="5"/>
  <c r="D142" i="5"/>
  <c r="F142" i="5"/>
  <c r="D136" i="5"/>
  <c r="G136" i="5"/>
  <c r="D133" i="5"/>
  <c r="F133" i="5"/>
  <c r="D132" i="5"/>
  <c r="F132" i="5"/>
  <c r="D128" i="5"/>
  <c r="G128" i="5"/>
  <c r="D126" i="5"/>
  <c r="F126" i="5"/>
  <c r="D125" i="5"/>
  <c r="E125" i="5"/>
  <c r="G125" i="5"/>
  <c r="D121" i="5"/>
  <c r="E121" i="5"/>
  <c r="D117" i="5"/>
  <c r="E117" i="5"/>
  <c r="D113" i="5"/>
  <c r="E113" i="5"/>
  <c r="D109" i="5"/>
  <c r="E109" i="5"/>
  <c r="D105" i="5"/>
  <c r="E105" i="5"/>
  <c r="D101" i="5"/>
  <c r="E101" i="5"/>
  <c r="E96" i="5"/>
  <c r="G96" i="5"/>
  <c r="D93" i="5"/>
  <c r="E93" i="5"/>
  <c r="D90" i="5"/>
  <c r="E90" i="5"/>
  <c r="D88" i="5"/>
  <c r="F88" i="5"/>
  <c r="D86" i="5"/>
  <c r="G86" i="5"/>
  <c r="D82" i="5"/>
  <c r="E82" i="5"/>
  <c r="D79" i="5"/>
  <c r="E79" i="5"/>
  <c r="E70" i="5"/>
  <c r="G70" i="5"/>
  <c r="D67" i="5"/>
  <c r="E67" i="5"/>
  <c r="E62" i="5"/>
  <c r="G62" i="5"/>
  <c r="D59" i="5"/>
  <c r="E59" i="5"/>
  <c r="E54" i="5"/>
  <c r="G54" i="5"/>
  <c r="D170" i="5"/>
  <c r="E170" i="5"/>
  <c r="D167" i="5"/>
  <c r="E167" i="5"/>
  <c r="D159" i="5"/>
  <c r="G159" i="5"/>
  <c r="D151" i="5"/>
  <c r="G151" i="5"/>
  <c r="D145" i="5"/>
  <c r="F145" i="5"/>
  <c r="D141" i="5"/>
  <c r="G141" i="5"/>
  <c r="D138" i="5"/>
  <c r="F138" i="5"/>
  <c r="D137" i="5"/>
  <c r="E137" i="5"/>
  <c r="G137" i="5"/>
  <c r="D131" i="5"/>
  <c r="G131" i="5"/>
  <c r="D129" i="5"/>
  <c r="F129" i="5"/>
  <c r="D124" i="5"/>
  <c r="G124" i="5"/>
  <c r="E120" i="5"/>
  <c r="G120" i="5"/>
  <c r="E116" i="5"/>
  <c r="G116" i="5"/>
  <c r="E112" i="5"/>
  <c r="G112" i="5"/>
  <c r="E108" i="5"/>
  <c r="G108" i="5"/>
  <c r="E104" i="5"/>
  <c r="G104" i="5"/>
  <c r="D99" i="5"/>
  <c r="E99" i="5"/>
  <c r="D97" i="5"/>
  <c r="F97" i="5"/>
  <c r="D95" i="5"/>
  <c r="G95" i="5"/>
  <c r="D91" i="5"/>
  <c r="E91" i="5"/>
  <c r="E87" i="5"/>
  <c r="G87" i="5"/>
  <c r="D84" i="5"/>
  <c r="E84" i="5"/>
  <c r="E81" i="5"/>
  <c r="G81" i="5"/>
  <c r="D77" i="5"/>
  <c r="E77" i="5"/>
  <c r="D75" i="5"/>
  <c r="F75" i="5"/>
  <c r="D73" i="5"/>
  <c r="F73" i="5"/>
  <c r="D71" i="5"/>
  <c r="F71" i="5"/>
  <c r="D69" i="5"/>
  <c r="G69" i="5"/>
  <c r="D65" i="5"/>
  <c r="D2" i="5" s="1"/>
  <c r="M45" i="4" s="1"/>
  <c r="E65" i="5"/>
  <c r="D63" i="5"/>
  <c r="F63" i="5"/>
  <c r="D61" i="5"/>
  <c r="G61" i="5"/>
  <c r="D57" i="5"/>
  <c r="E57" i="5"/>
  <c r="D55" i="5"/>
  <c r="F55" i="5"/>
  <c r="D53" i="5"/>
  <c r="G53" i="5"/>
  <c r="H2" i="5"/>
  <c r="M51" i="4" s="1"/>
  <c r="M66" i="4" s="1"/>
  <c r="O28" i="7"/>
  <c r="E494" i="5"/>
  <c r="E490" i="5"/>
  <c r="E486" i="5"/>
  <c r="G468" i="5"/>
  <c r="G466" i="5"/>
  <c r="G454" i="5"/>
  <c r="G439" i="5"/>
  <c r="E354" i="5"/>
  <c r="F494" i="5"/>
  <c r="G493" i="5"/>
  <c r="F490" i="5"/>
  <c r="G489" i="5"/>
  <c r="F486" i="5"/>
  <c r="F484" i="5"/>
  <c r="G483" i="5"/>
  <c r="F480" i="5"/>
  <c r="D480" i="5"/>
  <c r="G479" i="5"/>
  <c r="F476" i="5"/>
  <c r="G475" i="5"/>
  <c r="F472" i="5"/>
  <c r="G471" i="5"/>
  <c r="E468" i="5"/>
  <c r="E466" i="5"/>
  <c r="E464" i="5"/>
  <c r="E462" i="5"/>
  <c r="E460" i="5"/>
  <c r="E458" i="5"/>
  <c r="F457" i="5"/>
  <c r="E454" i="5"/>
  <c r="E452" i="5"/>
  <c r="E450" i="5"/>
  <c r="E448" i="5"/>
  <c r="E445" i="5"/>
  <c r="E443" i="5"/>
  <c r="E441" i="5"/>
  <c r="E439" i="5"/>
  <c r="E438" i="5"/>
  <c r="E435" i="5"/>
  <c r="E433" i="5"/>
  <c r="E431" i="5"/>
  <c r="E429" i="5"/>
  <c r="E427" i="5"/>
  <c r="F425" i="5"/>
  <c r="F422" i="5"/>
  <c r="F420" i="5"/>
  <c r="F418" i="5"/>
  <c r="D418" i="5"/>
  <c r="F416" i="5"/>
  <c r="G415" i="5"/>
  <c r="E415" i="5"/>
  <c r="G414" i="5"/>
  <c r="E414" i="5"/>
  <c r="F412" i="5"/>
  <c r="G411" i="5"/>
  <c r="E407" i="5"/>
  <c r="G405" i="5"/>
  <c r="E405" i="5"/>
  <c r="G404" i="5"/>
  <c r="E404" i="5"/>
  <c r="F401" i="5"/>
  <c r="G400" i="5"/>
  <c r="F396" i="5"/>
  <c r="G395" i="5"/>
  <c r="E395" i="5"/>
  <c r="G394" i="5"/>
  <c r="E394" i="5"/>
  <c r="F391" i="5"/>
  <c r="G390" i="5"/>
  <c r="E390" i="5"/>
  <c r="E388" i="5"/>
  <c r="E384" i="5"/>
  <c r="E382" i="5"/>
  <c r="E380" i="5"/>
  <c r="H379" i="5"/>
  <c r="M379" i="5" s="1"/>
  <c r="E379" i="5"/>
  <c r="F371" i="5"/>
  <c r="G370" i="5"/>
  <c r="E370" i="5"/>
  <c r="G369" i="5"/>
  <c r="E369" i="5"/>
  <c r="G368" i="5"/>
  <c r="E368" i="5"/>
  <c r="G367" i="5"/>
  <c r="E367" i="5"/>
  <c r="G366" i="5"/>
  <c r="E366" i="5"/>
  <c r="G365" i="5"/>
  <c r="E365" i="5"/>
  <c r="G364" i="5"/>
  <c r="E364" i="5"/>
  <c r="G363" i="5"/>
  <c r="E363" i="5"/>
  <c r="F360" i="5"/>
  <c r="D360" i="5"/>
  <c r="F358" i="5"/>
  <c r="F356" i="5"/>
  <c r="D356" i="5"/>
  <c r="F354" i="5"/>
  <c r="F352" i="5"/>
  <c r="F350" i="5"/>
  <c r="F347" i="5"/>
  <c r="D347" i="5"/>
  <c r="F345" i="5"/>
  <c r="G344" i="5"/>
  <c r="F339" i="5"/>
  <c r="G338" i="5"/>
  <c r="F335" i="5"/>
  <c r="G334" i="5"/>
  <c r="F331" i="5"/>
  <c r="G330" i="5"/>
  <c r="F327" i="5"/>
  <c r="G326" i="5"/>
  <c r="G462" i="5"/>
  <c r="G379" i="5"/>
  <c r="G322" i="5"/>
  <c r="F319" i="5"/>
  <c r="G318" i="5"/>
  <c r="E317" i="5"/>
  <c r="E299" i="5"/>
  <c r="E287" i="5"/>
  <c r="E285" i="5"/>
  <c r="E283" i="5"/>
  <c r="E281" i="5"/>
  <c r="E280" i="5"/>
  <c r="F274" i="5"/>
  <c r="F270" i="5"/>
  <c r="G269" i="5"/>
  <c r="F266" i="5"/>
  <c r="G265" i="5"/>
  <c r="G261" i="5"/>
  <c r="F258" i="5"/>
  <c r="G257" i="5"/>
  <c r="F254" i="5"/>
  <c r="F253" i="5"/>
  <c r="G252" i="5"/>
  <c r="E252" i="5"/>
  <c r="G251" i="5"/>
  <c r="E251" i="5"/>
  <c r="F223" i="5"/>
  <c r="G222" i="5"/>
  <c r="F219" i="5"/>
  <c r="G218" i="5"/>
  <c r="F215" i="5"/>
  <c r="G214" i="5"/>
  <c r="F211" i="5"/>
  <c r="G210" i="5"/>
  <c r="F207" i="5"/>
  <c r="G206" i="5"/>
  <c r="F203" i="5"/>
  <c r="G202" i="5"/>
  <c r="F199" i="5"/>
  <c r="G198" i="5"/>
  <c r="F195" i="5"/>
  <c r="F193" i="5"/>
  <c r="F191" i="5"/>
  <c r="F188" i="5"/>
  <c r="F186" i="5"/>
  <c r="F184" i="5"/>
  <c r="F182" i="5"/>
  <c r="G181" i="5"/>
  <c r="E179" i="5"/>
  <c r="E177" i="5"/>
  <c r="E175" i="5"/>
  <c r="E173" i="5"/>
  <c r="E314" i="5"/>
  <c r="E312" i="5"/>
  <c r="E310" i="5"/>
  <c r="E308" i="5"/>
  <c r="E306" i="5"/>
  <c r="E304" i="5"/>
  <c r="E302" i="5"/>
  <c r="E296" i="5"/>
  <c r="E294" i="5"/>
  <c r="E292" i="5"/>
  <c r="E290" i="5"/>
  <c r="E278" i="5"/>
  <c r="D171" i="5"/>
  <c r="E171" i="5"/>
  <c r="F168" i="5"/>
  <c r="F166" i="5"/>
  <c r="G165" i="5"/>
  <c r="F162" i="5"/>
  <c r="G161" i="5"/>
  <c r="F158" i="5"/>
  <c r="G157" i="5"/>
  <c r="F154" i="5"/>
  <c r="G153" i="5"/>
  <c r="F150" i="5"/>
  <c r="G149" i="5"/>
  <c r="E146" i="5"/>
  <c r="E144" i="5"/>
  <c r="F143" i="5"/>
  <c r="E141" i="5"/>
  <c r="E139" i="5"/>
  <c r="E136" i="5"/>
  <c r="E134" i="5"/>
  <c r="E131" i="5"/>
  <c r="F130" i="5"/>
  <c r="E128" i="5"/>
  <c r="F127" i="5"/>
  <c r="E124" i="5"/>
  <c r="F101" i="5"/>
  <c r="G100" i="5"/>
  <c r="E95" i="5"/>
  <c r="F93" i="5"/>
  <c r="G92" i="5"/>
  <c r="E86" i="5"/>
  <c r="F84" i="5"/>
  <c r="G83" i="5"/>
  <c r="E69" i="5"/>
  <c r="F67" i="5"/>
  <c r="G66" i="5"/>
  <c r="E61" i="5"/>
  <c r="F59" i="5"/>
  <c r="G58" i="5"/>
  <c r="E53" i="5"/>
  <c r="F45" i="5"/>
  <c r="G44" i="5"/>
  <c r="G43" i="5"/>
  <c r="F41" i="5"/>
  <c r="G40" i="5"/>
  <c r="F29" i="5"/>
  <c r="G28" i="5"/>
  <c r="G27" i="5"/>
  <c r="F25" i="5"/>
  <c r="G24" i="5"/>
  <c r="G18" i="5"/>
  <c r="F16" i="5"/>
  <c r="G15" i="5"/>
  <c r="F4" i="5"/>
  <c r="BS26" i="7"/>
  <c r="U27" i="4"/>
  <c r="U27" i="7" s="1"/>
  <c r="M68" i="4"/>
  <c r="AI73" i="4" s="1"/>
  <c r="Q2" i="5"/>
  <c r="G25" i="4" s="1"/>
  <c r="G25" i="7" s="1"/>
  <c r="AH83" i="7"/>
  <c r="AH79" i="7"/>
  <c r="AH62" i="7"/>
  <c r="AH61" i="7"/>
  <c r="AH58" i="7"/>
  <c r="AJ104" i="7"/>
  <c r="AJ105" i="7"/>
  <c r="AR13" i="7"/>
  <c r="S193" i="7"/>
  <c r="O193" i="7"/>
  <c r="R196" i="7"/>
  <c r="R197" i="7" s="1"/>
  <c r="AC191" i="7"/>
  <c r="AY53" i="7"/>
  <c r="AY55" i="7"/>
  <c r="AY102" i="7"/>
  <c r="AY104" i="7"/>
  <c r="AY100" i="7"/>
  <c r="AC64" i="7"/>
  <c r="AB64" i="7" s="1"/>
  <c r="AA64" i="7" s="1"/>
  <c r="AR51" i="7" s="1"/>
  <c r="AJ73" i="7"/>
  <c r="AK73" i="7" s="1"/>
  <c r="S12" i="7"/>
  <c r="N14" i="7"/>
  <c r="G14" i="7"/>
  <c r="E495" i="5"/>
  <c r="E493" i="5"/>
  <c r="E491" i="5"/>
  <c r="E489" i="5"/>
  <c r="E487" i="5"/>
  <c r="E483" i="5"/>
  <c r="E481" i="5"/>
  <c r="E479" i="5"/>
  <c r="E477" i="5"/>
  <c r="E475" i="5"/>
  <c r="E473" i="5"/>
  <c r="E471" i="5"/>
  <c r="F468" i="5"/>
  <c r="F466" i="5"/>
  <c r="F464" i="5"/>
  <c r="F462" i="5"/>
  <c r="F460" i="5"/>
  <c r="F458" i="5"/>
  <c r="G457" i="5"/>
  <c r="E457" i="5"/>
  <c r="F454" i="5"/>
  <c r="F452" i="5"/>
  <c r="F450" i="5"/>
  <c r="F448" i="5"/>
  <c r="F445" i="5"/>
  <c r="F443" i="5"/>
  <c r="F441" i="5"/>
  <c r="F439" i="5"/>
  <c r="F438" i="5"/>
  <c r="F435" i="5"/>
  <c r="F433" i="5"/>
  <c r="F431" i="5"/>
  <c r="F429" i="5"/>
  <c r="F427" i="5"/>
  <c r="G425" i="5"/>
  <c r="E425" i="5"/>
  <c r="F406" i="5"/>
  <c r="F384" i="5"/>
  <c r="F382" i="5"/>
  <c r="F380" i="5"/>
  <c r="E371" i="5"/>
  <c r="F313" i="5"/>
  <c r="F311" i="5"/>
  <c r="F309" i="5"/>
  <c r="F307" i="5"/>
  <c r="F305" i="5"/>
  <c r="F303" i="5"/>
  <c r="F301" i="5"/>
  <c r="F299" i="5"/>
  <c r="F297" i="5"/>
  <c r="F295" i="5"/>
  <c r="F293" i="5"/>
  <c r="F291" i="5"/>
  <c r="F289" i="5"/>
  <c r="F287" i="5"/>
  <c r="F285" i="5"/>
  <c r="F283" i="5"/>
  <c r="F281" i="5"/>
  <c r="G280" i="5"/>
  <c r="G279" i="5"/>
  <c r="F277" i="5"/>
  <c r="E275" i="5"/>
  <c r="E273" i="5"/>
  <c r="E271" i="5"/>
  <c r="E269" i="5"/>
  <c r="E267" i="5"/>
  <c r="E265" i="5"/>
  <c r="E263" i="5"/>
  <c r="E261" i="5"/>
  <c r="E259" i="5"/>
  <c r="E257" i="5"/>
  <c r="E255" i="5"/>
  <c r="D249" i="5"/>
  <c r="F249" i="5"/>
  <c r="D247" i="5"/>
  <c r="F247" i="5"/>
  <c r="D245" i="5"/>
  <c r="F245" i="5"/>
  <c r="D244" i="5"/>
  <c r="E244" i="5"/>
  <c r="G244" i="5"/>
  <c r="D242" i="5"/>
  <c r="F242" i="5"/>
  <c r="D240" i="5"/>
  <c r="F240" i="5"/>
  <c r="D238" i="5"/>
  <c r="F238" i="5"/>
  <c r="D236" i="5"/>
  <c r="F236" i="5"/>
  <c r="D234" i="5"/>
  <c r="F234" i="5"/>
  <c r="D231" i="5"/>
  <c r="F231" i="5"/>
  <c r="D229" i="5"/>
  <c r="F229" i="5"/>
  <c r="F424" i="5"/>
  <c r="G423" i="5"/>
  <c r="E423" i="5"/>
  <c r="F421" i="5"/>
  <c r="F419" i="5"/>
  <c r="F417" i="5"/>
  <c r="E416" i="5"/>
  <c r="F413" i="5"/>
  <c r="E411" i="5"/>
  <c r="E409" i="5"/>
  <c r="F403" i="5"/>
  <c r="G402" i="5"/>
  <c r="E402" i="5"/>
  <c r="E400" i="5"/>
  <c r="F388" i="5"/>
  <c r="E386" i="5"/>
  <c r="F378" i="5"/>
  <c r="G377" i="5"/>
  <c r="E377" i="5"/>
  <c r="F359" i="5"/>
  <c r="F357" i="5"/>
  <c r="F355" i="5"/>
  <c r="F353" i="5"/>
  <c r="F351" i="5"/>
  <c r="F349" i="5"/>
  <c r="G348" i="5"/>
  <c r="E348" i="5"/>
  <c r="G346" i="5"/>
  <c r="E346" i="5"/>
  <c r="E344" i="5"/>
  <c r="E340" i="5"/>
  <c r="E338" i="5"/>
  <c r="E336" i="5"/>
  <c r="E334" i="5"/>
  <c r="E332" i="5"/>
  <c r="E330" i="5"/>
  <c r="E328" i="5"/>
  <c r="E326" i="5"/>
  <c r="E324" i="5"/>
  <c r="E322" i="5"/>
  <c r="E320" i="5"/>
  <c r="E318" i="5"/>
  <c r="E316" i="5"/>
  <c r="D227" i="5"/>
  <c r="E227" i="5"/>
  <c r="E224" i="5"/>
  <c r="E222" i="5"/>
  <c r="E220" i="5"/>
  <c r="E218" i="5"/>
  <c r="E216" i="5"/>
  <c r="E214" i="5"/>
  <c r="E212" i="5"/>
  <c r="E210" i="5"/>
  <c r="E208" i="5"/>
  <c r="E206" i="5"/>
  <c r="E204" i="5"/>
  <c r="E202" i="5"/>
  <c r="E200" i="5"/>
  <c r="E198" i="5"/>
  <c r="E196" i="5"/>
  <c r="F194" i="5"/>
  <c r="F192" i="5"/>
  <c r="F190" i="5"/>
  <c r="G189" i="5"/>
  <c r="E189" i="5"/>
  <c r="F187" i="5"/>
  <c r="F185" i="5"/>
  <c r="F183" i="5"/>
  <c r="E181" i="5"/>
  <c r="F179" i="5"/>
  <c r="F177" i="5"/>
  <c r="F175" i="5"/>
  <c r="F173" i="5"/>
  <c r="F170" i="5"/>
  <c r="G169" i="5"/>
  <c r="E169" i="5"/>
  <c r="F167" i="5"/>
  <c r="E165" i="5"/>
  <c r="E163" i="5"/>
  <c r="E161" i="5"/>
  <c r="E159" i="5"/>
  <c r="E157" i="5"/>
  <c r="E155" i="5"/>
  <c r="E153" i="5"/>
  <c r="E151" i="5"/>
  <c r="E149" i="5"/>
  <c r="F146" i="5"/>
  <c r="F144" i="5"/>
  <c r="G143" i="5"/>
  <c r="E143" i="5"/>
  <c r="F141" i="5"/>
  <c r="F139" i="5"/>
  <c r="F136" i="5"/>
  <c r="F134" i="5"/>
  <c r="F131" i="5"/>
  <c r="G130" i="5"/>
  <c r="E130" i="5"/>
  <c r="F128" i="5"/>
  <c r="G127" i="5"/>
  <c r="E127" i="5"/>
  <c r="F124" i="5"/>
  <c r="F121" i="5"/>
  <c r="F119" i="5"/>
  <c r="F117" i="5"/>
  <c r="F115" i="5"/>
  <c r="F113" i="5"/>
  <c r="F111" i="5"/>
  <c r="F109" i="5"/>
  <c r="F107" i="5"/>
  <c r="F105" i="5"/>
  <c r="G102" i="5"/>
  <c r="F99" i="5"/>
  <c r="G98" i="5"/>
  <c r="F95" i="5"/>
  <c r="G94" i="5"/>
  <c r="F91" i="5"/>
  <c r="G90" i="5"/>
  <c r="G89" i="5"/>
  <c r="F86" i="5"/>
  <c r="G85" i="5"/>
  <c r="F82" i="5"/>
  <c r="F79" i="5"/>
  <c r="F77" i="5"/>
  <c r="F69" i="5"/>
  <c r="G68" i="5"/>
  <c r="F65" i="5"/>
  <c r="G64" i="5"/>
  <c r="F61" i="5"/>
  <c r="G60" i="5"/>
  <c r="F57" i="5"/>
  <c r="G56" i="5"/>
  <c r="F53" i="5"/>
  <c r="G52" i="5"/>
  <c r="G51" i="5"/>
  <c r="E51" i="5"/>
  <c r="E50" i="5"/>
  <c r="G50" i="5"/>
  <c r="D47" i="5"/>
  <c r="F47" i="5"/>
  <c r="E42" i="5"/>
  <c r="G42" i="5"/>
  <c r="D39" i="5"/>
  <c r="F39" i="5"/>
  <c r="E34" i="5"/>
  <c r="G34" i="5"/>
  <c r="D31" i="5"/>
  <c r="F31" i="5"/>
  <c r="E26" i="5"/>
  <c r="G26" i="5"/>
  <c r="D23" i="5"/>
  <c r="F23" i="5"/>
  <c r="E17" i="5"/>
  <c r="G17" i="5"/>
  <c r="D14" i="5"/>
  <c r="F14" i="5"/>
  <c r="E6" i="5"/>
  <c r="G6" i="5"/>
  <c r="E46" i="5"/>
  <c r="G46" i="5"/>
  <c r="D43" i="5"/>
  <c r="F43" i="5"/>
  <c r="E38" i="5"/>
  <c r="G38" i="5"/>
  <c r="D35" i="5"/>
  <c r="F35" i="5"/>
  <c r="E30" i="5"/>
  <c r="G30" i="5"/>
  <c r="D27" i="5"/>
  <c r="F27" i="5"/>
  <c r="E22" i="5"/>
  <c r="G22" i="5"/>
  <c r="D19" i="5"/>
  <c r="F19" i="5"/>
  <c r="D18" i="5"/>
  <c r="F18" i="5"/>
  <c r="E13" i="5"/>
  <c r="G13" i="5"/>
  <c r="D7" i="5"/>
  <c r="F7" i="5"/>
  <c r="Q26" i="4"/>
  <c r="Q26" i="7" s="1"/>
  <c r="F495" i="5"/>
  <c r="F493" i="5"/>
  <c r="F491" i="5"/>
  <c r="F489" i="5"/>
  <c r="F487" i="5"/>
  <c r="F483" i="5"/>
  <c r="F481" i="5"/>
  <c r="F479" i="5"/>
  <c r="F477" i="5"/>
  <c r="F475" i="5"/>
  <c r="F473" i="5"/>
  <c r="F471" i="5"/>
  <c r="F227" i="5"/>
  <c r="F224" i="5"/>
  <c r="F222" i="5"/>
  <c r="F220" i="5"/>
  <c r="F218" i="5"/>
  <c r="F216" i="5"/>
  <c r="F214" i="5"/>
  <c r="F212" i="5"/>
  <c r="F210" i="5"/>
  <c r="F208" i="5"/>
  <c r="F206" i="5"/>
  <c r="F204" i="5"/>
  <c r="F202" i="5"/>
  <c r="F200" i="5"/>
  <c r="F198" i="5"/>
  <c r="F196" i="5"/>
  <c r="D122" i="5"/>
  <c r="F122" i="5"/>
  <c r="D120" i="5"/>
  <c r="F120" i="5"/>
  <c r="D118" i="5"/>
  <c r="F118" i="5"/>
  <c r="D116" i="5"/>
  <c r="F116" i="5"/>
  <c r="D114" i="5"/>
  <c r="F114" i="5"/>
  <c r="D112" i="5"/>
  <c r="F112" i="5"/>
  <c r="D110" i="5"/>
  <c r="F110" i="5"/>
  <c r="D108" i="5"/>
  <c r="F108" i="5"/>
  <c r="D106" i="5"/>
  <c r="F106" i="5"/>
  <c r="D104" i="5"/>
  <c r="F104" i="5"/>
  <c r="G103" i="5"/>
  <c r="D78" i="5"/>
  <c r="F78" i="5"/>
  <c r="E78" i="5"/>
  <c r="D74" i="5"/>
  <c r="F74" i="5"/>
  <c r="E74" i="5"/>
  <c r="F467" i="5"/>
  <c r="F465" i="5"/>
  <c r="F463" i="5"/>
  <c r="F461" i="5"/>
  <c r="F459" i="5"/>
  <c r="F453" i="5"/>
  <c r="F451" i="5"/>
  <c r="F411" i="5"/>
  <c r="F409" i="5"/>
  <c r="F407" i="5"/>
  <c r="F400" i="5"/>
  <c r="F386" i="5"/>
  <c r="F385" i="5"/>
  <c r="F383" i="5"/>
  <c r="F381" i="5"/>
  <c r="F379" i="5"/>
  <c r="F344" i="5"/>
  <c r="F340" i="5"/>
  <c r="F338" i="5"/>
  <c r="F336" i="5"/>
  <c r="F334" i="5"/>
  <c r="F332" i="5"/>
  <c r="F330" i="5"/>
  <c r="F328" i="5"/>
  <c r="F326" i="5"/>
  <c r="F324" i="5"/>
  <c r="F322" i="5"/>
  <c r="F320" i="5"/>
  <c r="F318" i="5"/>
  <c r="F316" i="5"/>
  <c r="F314" i="5"/>
  <c r="F312" i="5"/>
  <c r="F310" i="5"/>
  <c r="F308" i="5"/>
  <c r="F306" i="5"/>
  <c r="F304" i="5"/>
  <c r="F302" i="5"/>
  <c r="F300" i="5"/>
  <c r="F298" i="5"/>
  <c r="F296" i="5"/>
  <c r="F294" i="5"/>
  <c r="F292" i="5"/>
  <c r="F290" i="5"/>
  <c r="F288" i="5"/>
  <c r="F286" i="5"/>
  <c r="F284" i="5"/>
  <c r="F282" i="5"/>
  <c r="F278" i="5"/>
  <c r="F275" i="5"/>
  <c r="F273" i="5"/>
  <c r="F271" i="5"/>
  <c r="F269" i="5"/>
  <c r="F267" i="5"/>
  <c r="F265" i="5"/>
  <c r="F263" i="5"/>
  <c r="F261" i="5"/>
  <c r="F259" i="5"/>
  <c r="F257" i="5"/>
  <c r="F255" i="5"/>
  <c r="F181" i="5"/>
  <c r="F165" i="5"/>
  <c r="F163" i="5"/>
  <c r="F161" i="5"/>
  <c r="F159" i="5"/>
  <c r="F157" i="5"/>
  <c r="F155" i="5"/>
  <c r="F153" i="5"/>
  <c r="F151" i="5"/>
  <c r="F149" i="5"/>
  <c r="F135" i="5"/>
  <c r="D102" i="5"/>
  <c r="F102" i="5"/>
  <c r="D100" i="5"/>
  <c r="F100" i="5"/>
  <c r="D98" i="5"/>
  <c r="F98" i="5"/>
  <c r="D96" i="5"/>
  <c r="F96" i="5"/>
  <c r="D94" i="5"/>
  <c r="F94" i="5"/>
  <c r="D92" i="5"/>
  <c r="F92" i="5"/>
  <c r="D89" i="5"/>
  <c r="F89" i="5"/>
  <c r="D87" i="5"/>
  <c r="F87" i="5"/>
  <c r="D85" i="5"/>
  <c r="F85" i="5"/>
  <c r="D83" i="5"/>
  <c r="F83" i="5"/>
  <c r="D81" i="5"/>
  <c r="F81" i="5"/>
  <c r="D80" i="5"/>
  <c r="E80" i="5"/>
  <c r="G80" i="5"/>
  <c r="G78" i="5"/>
  <c r="D76" i="5"/>
  <c r="F76" i="5"/>
  <c r="E76" i="5"/>
  <c r="G74" i="5"/>
  <c r="D72" i="5"/>
  <c r="F72" i="5"/>
  <c r="E72" i="5"/>
  <c r="C2" i="5"/>
  <c r="D70" i="5"/>
  <c r="F70" i="5"/>
  <c r="D68" i="5"/>
  <c r="F68" i="5"/>
  <c r="D66" i="5"/>
  <c r="F66" i="5"/>
  <c r="D64" i="5"/>
  <c r="F64" i="5"/>
  <c r="D62" i="5"/>
  <c r="F62" i="5"/>
  <c r="D60" i="5"/>
  <c r="F60" i="5"/>
  <c r="D58" i="5"/>
  <c r="F58" i="5"/>
  <c r="D56" i="5"/>
  <c r="F56" i="5"/>
  <c r="D54" i="5"/>
  <c r="F54" i="5"/>
  <c r="D52" i="5"/>
  <c r="F52" i="5"/>
  <c r="D50" i="5"/>
  <c r="F50" i="5"/>
  <c r="D48" i="5"/>
  <c r="F48" i="5"/>
  <c r="D46" i="5"/>
  <c r="F46" i="5"/>
  <c r="D44" i="5"/>
  <c r="F44" i="5"/>
  <c r="D42" i="5"/>
  <c r="F42" i="5"/>
  <c r="D40" i="5"/>
  <c r="F40" i="5"/>
  <c r="D38" i="5"/>
  <c r="F38" i="5"/>
  <c r="D36" i="5"/>
  <c r="F36" i="5"/>
  <c r="D34" i="5"/>
  <c r="F34" i="5"/>
  <c r="D32" i="5"/>
  <c r="F32" i="5"/>
  <c r="D30" i="5"/>
  <c r="F30" i="5"/>
  <c r="D28" i="5"/>
  <c r="F28" i="5"/>
  <c r="D26" i="5"/>
  <c r="F26" i="5"/>
  <c r="D24" i="5"/>
  <c r="F24" i="5"/>
  <c r="D22" i="5"/>
  <c r="F22" i="5"/>
  <c r="D20" i="5"/>
  <c r="F20" i="5"/>
  <c r="D17" i="5"/>
  <c r="F17" i="5"/>
  <c r="D15" i="5"/>
  <c r="F15" i="5"/>
  <c r="D13" i="5"/>
  <c r="F13" i="5"/>
  <c r="D11" i="5"/>
  <c r="F11" i="5"/>
  <c r="D10" i="5"/>
  <c r="G10" i="5"/>
  <c r="D8" i="5"/>
  <c r="F8" i="5"/>
  <c r="D6" i="5"/>
  <c r="F6" i="5"/>
  <c r="D4" i="5"/>
  <c r="P2" i="5"/>
  <c r="M2" i="5"/>
  <c r="K2" i="5"/>
  <c r="I2" i="5"/>
  <c r="G2" i="5"/>
  <c r="E2" i="5"/>
  <c r="AH83" i="4"/>
  <c r="AH79" i="4"/>
  <c r="AH62" i="4"/>
  <c r="AH61" i="4"/>
  <c r="AH58" i="4"/>
  <c r="AT55" i="4"/>
  <c r="AS54" i="4"/>
  <c r="AT53" i="4"/>
  <c r="AS52" i="4"/>
  <c r="AS51" i="4"/>
  <c r="AT48" i="4"/>
  <c r="AS55" i="4"/>
  <c r="AT54" i="4"/>
  <c r="AS53" i="4"/>
  <c r="AT52" i="4"/>
  <c r="AT51" i="4"/>
  <c r="AS48" i="4"/>
  <c r="I176" i="4"/>
  <c r="P176" i="4"/>
  <c r="E176" i="4"/>
  <c r="V12" i="4"/>
  <c r="AR13" i="4"/>
  <c r="S15" i="4"/>
  <c r="J32" i="4"/>
  <c r="J32" i="7" s="1"/>
  <c r="T44" i="4"/>
  <c r="T44" i="7" s="1"/>
  <c r="AY53" i="4"/>
  <c r="AY55" i="4"/>
  <c r="AY102" i="4"/>
  <c r="AY104" i="4"/>
  <c r="AY100" i="4"/>
  <c r="AJ73" i="4"/>
  <c r="AK73" i="4" s="1"/>
  <c r="AN74" i="4"/>
  <c r="AL74" i="4" s="1"/>
  <c r="AF92" i="4"/>
  <c r="AC192" i="4"/>
  <c r="AF91" i="4"/>
  <c r="AB93" i="4"/>
  <c r="AA93" i="4" s="1"/>
  <c r="AC79" i="4"/>
  <c r="AB79" i="4" s="1"/>
  <c r="AA79" i="4" s="1"/>
  <c r="AR86" i="4" s="1"/>
  <c r="AI66" i="4"/>
  <c r="AJ104" i="4"/>
  <c r="AJ105" i="4"/>
  <c r="BL27" i="7" l="1"/>
  <c r="AT27" i="7"/>
  <c r="AS27" i="7"/>
  <c r="AI61" i="4"/>
  <c r="T45" i="4"/>
  <c r="T45" i="7" s="1"/>
  <c r="M45" i="7"/>
  <c r="F2" i="5"/>
  <c r="M47" i="4" s="1"/>
  <c r="M47" i="7" s="1"/>
  <c r="O50" i="4"/>
  <c r="AS64" i="4"/>
  <c r="AY51" i="4" s="1"/>
  <c r="AU48" i="4"/>
  <c r="AV51" i="4"/>
  <c r="AV52" i="4"/>
  <c r="AU53" i="4"/>
  <c r="AV54" i="4"/>
  <c r="AU55" i="4"/>
  <c r="AV48" i="4"/>
  <c r="AU51" i="4"/>
  <c r="AU52" i="4"/>
  <c r="AV53" i="4"/>
  <c r="AU54" i="4"/>
  <c r="AY64" i="4"/>
  <c r="BD27" i="7"/>
  <c r="AS32" i="7" s="1"/>
  <c r="BK27" i="7"/>
  <c r="AS30" i="7" s="1"/>
  <c r="AS32" i="4"/>
  <c r="AI61" i="7"/>
  <c r="AI74" i="7"/>
  <c r="D51" i="4"/>
  <c r="M51" i="7"/>
  <c r="AI69" i="4"/>
  <c r="M66" i="7"/>
  <c r="E66" i="7"/>
  <c r="AV55" i="7"/>
  <c r="AT55" i="7"/>
  <c r="AU54" i="7"/>
  <c r="AS54" i="7"/>
  <c r="AV53" i="7"/>
  <c r="AT53" i="7"/>
  <c r="AU52" i="7"/>
  <c r="AS52" i="7"/>
  <c r="AU51" i="7"/>
  <c r="AS51" i="7"/>
  <c r="AV48" i="7"/>
  <c r="AT48" i="7"/>
  <c r="AU55" i="7"/>
  <c r="AS55" i="7"/>
  <c r="AV54" i="7"/>
  <c r="AT54" i="7"/>
  <c r="AU53" i="7"/>
  <c r="AS53" i="7"/>
  <c r="AV52" i="7"/>
  <c r="AT52" i="7"/>
  <c r="AV51" i="7"/>
  <c r="AT51" i="7"/>
  <c r="AU48" i="7"/>
  <c r="AU64" i="7" s="1"/>
  <c r="AS48" i="7"/>
  <c r="AS64" i="7" s="1"/>
  <c r="AY51" i="7" s="1"/>
  <c r="AY64" i="7" s="1"/>
  <c r="P193" i="7"/>
  <c r="AK65" i="7"/>
  <c r="AK60" i="7"/>
  <c r="AK72" i="7" s="1"/>
  <c r="M46" i="4"/>
  <c r="M46" i="7" s="1"/>
  <c r="M53" i="4"/>
  <c r="M54" i="4"/>
  <c r="J26" i="4"/>
  <c r="J26" i="7" s="1"/>
  <c r="M48" i="4"/>
  <c r="M48" i="7" s="1"/>
  <c r="M56" i="4"/>
  <c r="AK65" i="4"/>
  <c r="AK60" i="4"/>
  <c r="AK72" i="4" s="1"/>
  <c r="AH69" i="4"/>
  <c r="AN69" i="4" s="1"/>
  <c r="AL69" i="4" s="1"/>
  <c r="AH66" i="4"/>
  <c r="AR64" i="4"/>
  <c r="AN52" i="4" s="1"/>
  <c r="AV90" i="4"/>
  <c r="AT90" i="4"/>
  <c r="AV89" i="4"/>
  <c r="AT89" i="4"/>
  <c r="AV88" i="4"/>
  <c r="AT88" i="4"/>
  <c r="AV87" i="4"/>
  <c r="AT87" i="4"/>
  <c r="AV86" i="4"/>
  <c r="AT86" i="4"/>
  <c r="AV85" i="4"/>
  <c r="AV109" i="4" s="1"/>
  <c r="AT85" i="4"/>
  <c r="AT109" i="4" s="1"/>
  <c r="AU90" i="4"/>
  <c r="AS90" i="4"/>
  <c r="AU89" i="4"/>
  <c r="AS89" i="4"/>
  <c r="AU88" i="4"/>
  <c r="AS88" i="4"/>
  <c r="AU87" i="4"/>
  <c r="AS87" i="4"/>
  <c r="AU86" i="4"/>
  <c r="AS86" i="4"/>
  <c r="AU85" i="4"/>
  <c r="AU109" i="4" s="1"/>
  <c r="AS85" i="4"/>
  <c r="AS109" i="4" s="1"/>
  <c r="AY86" i="4" s="1"/>
  <c r="AY109" i="4" s="1"/>
  <c r="AF85" i="4"/>
  <c r="AF74" i="4"/>
  <c r="AC193" i="4"/>
  <c r="AF86" i="4"/>
  <c r="AF70" i="4"/>
  <c r="AN70" i="4" s="1"/>
  <c r="AL70" i="4" s="1"/>
  <c r="AF68" i="4"/>
  <c r="AF67" i="4"/>
  <c r="AN68" i="4" s="1"/>
  <c r="AL68" i="4" s="1"/>
  <c r="AD85" i="4"/>
  <c r="AN85" i="4" s="1"/>
  <c r="AL85" i="4" s="1"/>
  <c r="AD76" i="4"/>
  <c r="AD71" i="4"/>
  <c r="AC194" i="4"/>
  <c r="AD79" i="4"/>
  <c r="AD73" i="4"/>
  <c r="AV64" i="4"/>
  <c r="AN66" i="4"/>
  <c r="AL66" i="4" s="1"/>
  <c r="AT64" i="4"/>
  <c r="AH78" i="4"/>
  <c r="AN78" i="4" s="1"/>
  <c r="AL78" i="4" s="1"/>
  <c r="AH81" i="4"/>
  <c r="AN81" i="4" s="1"/>
  <c r="AL81" i="4" s="1"/>
  <c r="AH72" i="4"/>
  <c r="AN72" i="4" s="1"/>
  <c r="AL72" i="4" s="1"/>
  <c r="AS31" i="4"/>
  <c r="AH60" i="4"/>
  <c r="M54" i="7" l="1"/>
  <c r="T54" i="4"/>
  <c r="AU64" i="4"/>
  <c r="AE84" i="7"/>
  <c r="AE81" i="7"/>
  <c r="AE69" i="7"/>
  <c r="AE82" i="7"/>
  <c r="AE75" i="7"/>
  <c r="AE62" i="7"/>
  <c r="AN62" i="7" s="1"/>
  <c r="AL62" i="7" s="1"/>
  <c r="AE66" i="7"/>
  <c r="AE83" i="7"/>
  <c r="AN83" i="7" s="1"/>
  <c r="AL83" i="7" s="1"/>
  <c r="AE79" i="7"/>
  <c r="AN79" i="7" s="1"/>
  <c r="AL79" i="7" s="1"/>
  <c r="AE85" i="7"/>
  <c r="AE78" i="7"/>
  <c r="AE74" i="7"/>
  <c r="AE61" i="7"/>
  <c r="AN61" i="7" s="1"/>
  <c r="AL61" i="7" s="1"/>
  <c r="AH78" i="7"/>
  <c r="AN78" i="7" s="1"/>
  <c r="AL78" i="7" s="1"/>
  <c r="AH60" i="7"/>
  <c r="AH81" i="7"/>
  <c r="AN81" i="7" s="1"/>
  <c r="AL81" i="7" s="1"/>
  <c r="AS31" i="7"/>
  <c r="AH72" i="7"/>
  <c r="AN72" i="7" s="1"/>
  <c r="AL72" i="7" s="1"/>
  <c r="AE83" i="4"/>
  <c r="AN83" i="4" s="1"/>
  <c r="AL83" i="4" s="1"/>
  <c r="AE74" i="4"/>
  <c r="AE84" i="4"/>
  <c r="AE81" i="4"/>
  <c r="AE69" i="4"/>
  <c r="AE82" i="4"/>
  <c r="AE75" i="4"/>
  <c r="AE66" i="4"/>
  <c r="AE62" i="4"/>
  <c r="AN62" i="4" s="1"/>
  <c r="AL62" i="4" s="1"/>
  <c r="AE79" i="4"/>
  <c r="AN79" i="4" s="1"/>
  <c r="AL79" i="4" s="1"/>
  <c r="AE85" i="4"/>
  <c r="AE78" i="4"/>
  <c r="AE61" i="4"/>
  <c r="AN61" i="4" s="1"/>
  <c r="AL61" i="4" s="1"/>
  <c r="AI69" i="7"/>
  <c r="AI82" i="7"/>
  <c r="AI75" i="4"/>
  <c r="M56" i="7"/>
  <c r="AI71" i="4"/>
  <c r="AN71" i="4" s="1"/>
  <c r="AL71" i="4" s="1"/>
  <c r="M53" i="7"/>
  <c r="AC79" i="7"/>
  <c r="AB79" i="7" s="1"/>
  <c r="AA79" i="7" s="1"/>
  <c r="AR86" i="7" s="1"/>
  <c r="D51" i="7"/>
  <c r="AB93" i="7"/>
  <c r="AA93" i="7" s="1"/>
  <c r="AI66" i="7"/>
  <c r="O50" i="7"/>
  <c r="AH116" i="7"/>
  <c r="AJ109" i="7"/>
  <c r="AH69" i="7"/>
  <c r="AH66" i="7"/>
  <c r="AR64" i="7"/>
  <c r="AN52" i="7" s="1"/>
  <c r="AT64" i="7"/>
  <c r="AF92" i="7"/>
  <c r="AC193" i="7"/>
  <c r="AF91" i="7"/>
  <c r="AV64" i="7"/>
  <c r="T48" i="4"/>
  <c r="T48" i="7" s="1"/>
  <c r="O48" i="4"/>
  <c r="AI82" i="4"/>
  <c r="AA191" i="4"/>
  <c r="AH82" i="4"/>
  <c r="AH84" i="4"/>
  <c r="AN84" i="4" s="1"/>
  <c r="AL84" i="4" s="1"/>
  <c r="AN60" i="4"/>
  <c r="AR109" i="4"/>
  <c r="AH75" i="4"/>
  <c r="AH116" i="4" l="1"/>
  <c r="AJ109" i="4"/>
  <c r="AH84" i="7"/>
  <c r="AN84" i="7" s="1"/>
  <c r="AL84" i="7" s="1"/>
  <c r="AH82" i="7"/>
  <c r="AN82" i="7" s="1"/>
  <c r="AL82" i="7" s="1"/>
  <c r="AN60" i="7"/>
  <c r="AL60" i="7" s="1"/>
  <c r="AN75" i="4"/>
  <c r="AL75" i="4" s="1"/>
  <c r="AN69" i="7"/>
  <c r="AL69" i="7" s="1"/>
  <c r="AI71" i="7"/>
  <c r="AI75" i="7"/>
  <c r="AN66" i="7"/>
  <c r="AL66" i="7" s="1"/>
  <c r="AV90" i="7"/>
  <c r="AV89" i="7"/>
  <c r="AV88" i="7"/>
  <c r="AV87" i="7"/>
  <c r="AV86" i="7"/>
  <c r="AV85" i="7"/>
  <c r="AU90" i="7"/>
  <c r="AU89" i="7"/>
  <c r="AU88" i="7"/>
  <c r="AU87" i="7"/>
  <c r="AU86" i="7"/>
  <c r="AU85" i="7"/>
  <c r="AT90" i="7"/>
  <c r="AT89" i="7"/>
  <c r="AT88" i="7"/>
  <c r="AT87" i="7"/>
  <c r="AT86" i="7"/>
  <c r="AT85" i="7"/>
  <c r="AS90" i="7"/>
  <c r="AS89" i="7"/>
  <c r="AS88" i="7"/>
  <c r="AS87" i="7"/>
  <c r="AS86" i="7"/>
  <c r="AS85" i="7"/>
  <c r="AF85" i="7"/>
  <c r="AF74" i="7"/>
  <c r="AN74" i="7" s="1"/>
  <c r="AL74" i="7" s="1"/>
  <c r="AC194" i="7"/>
  <c r="AF86" i="7"/>
  <c r="AF70" i="7"/>
  <c r="AN70" i="7" s="1"/>
  <c r="AL70" i="7" s="1"/>
  <c r="AF68" i="7"/>
  <c r="AF67" i="7"/>
  <c r="AN68" i="7" s="1"/>
  <c r="AD85" i="7"/>
  <c r="AN85" i="7" s="1"/>
  <c r="AL85" i="7" s="1"/>
  <c r="AD76" i="7"/>
  <c r="AD71" i="7"/>
  <c r="AN71" i="7" s="1"/>
  <c r="AL71" i="7" s="1"/>
  <c r="AC195" i="7"/>
  <c r="AD79" i="7"/>
  <c r="AD73" i="7"/>
  <c r="AN82" i="4"/>
  <c r="AL82" i="4" s="1"/>
  <c r="AL60" i="4"/>
  <c r="AN87" i="4" l="1"/>
  <c r="AI87" i="4" s="1"/>
  <c r="AI96" i="4" s="1"/>
  <c r="AS109" i="7"/>
  <c r="AY86" i="7" s="1"/>
  <c r="AY109" i="7" s="1"/>
  <c r="AT109" i="7"/>
  <c r="AU109" i="7"/>
  <c r="AV109" i="7"/>
  <c r="AL68" i="7"/>
  <c r="AL87" i="4"/>
  <c r="AL97" i="4" s="1"/>
  <c r="AI97" i="4" l="1"/>
  <c r="AI98" i="4" s="1"/>
  <c r="AH187" i="4" s="1"/>
  <c r="AH75" i="7"/>
  <c r="AN75" i="7" s="1"/>
  <c r="AR109" i="7"/>
  <c r="AL75" i="7" l="1"/>
  <c r="AL87" i="7" s="1"/>
  <c r="AL97" i="7" s="1"/>
  <c r="AN87" i="7"/>
  <c r="AI87" i="7" s="1"/>
  <c r="AI189" i="4"/>
  <c r="AE191" i="4" s="1"/>
  <c r="AE190" i="4" s="1"/>
  <c r="Q30" i="4" s="1"/>
  <c r="AI96" i="7" l="1"/>
  <c r="AI97" i="7"/>
  <c r="G162" i="4"/>
  <c r="AE193" i="4"/>
  <c r="O162" i="4" s="1"/>
  <c r="AI98" i="7" l="1"/>
  <c r="AE194" i="4"/>
  <c r="Q162" i="4" s="1"/>
  <c r="AI190" i="7" l="1"/>
  <c r="AE192" i="7" s="1"/>
  <c r="AH188" i="7"/>
  <c r="O209" i="4"/>
  <c r="P209" i="4" s="1"/>
  <c r="Q209" i="4" s="1"/>
  <c r="T176" i="7"/>
  <c r="O210" i="4"/>
  <c r="P210" i="4" s="1"/>
  <c r="Q210" i="4" s="1"/>
  <c r="O207" i="4"/>
  <c r="P207" i="4" s="1"/>
  <c r="Q207" i="4" s="1"/>
  <c r="O206" i="4"/>
  <c r="P206" i="4" s="1"/>
  <c r="I166" i="4"/>
  <c r="K166" i="4" s="1"/>
  <c r="O208" i="4"/>
  <c r="P208" i="4" s="1"/>
  <c r="Q208" i="4" s="1"/>
  <c r="R198" i="4"/>
  <c r="R199" i="4" s="1"/>
  <c r="R200" i="4" s="1"/>
  <c r="AE194" i="7" l="1"/>
  <c r="N162" i="7" s="1"/>
  <c r="E162" i="7"/>
  <c r="AA48" i="7" s="1"/>
  <c r="AE191" i="7"/>
  <c r="AE195" i="7" l="1"/>
  <c r="Q162" i="7" s="1"/>
  <c r="O208" i="7" l="1"/>
  <c r="P208" i="7" s="1"/>
  <c r="Q208" i="7" s="1"/>
  <c r="O210" i="7"/>
  <c r="P210" i="7" s="1"/>
  <c r="Q210" i="7" s="1"/>
  <c r="O211" i="7"/>
  <c r="P211" i="7" s="1"/>
  <c r="Q211" i="7" s="1"/>
  <c r="O207" i="7"/>
  <c r="P207" i="7" s="1"/>
  <c r="R199" i="7"/>
  <c r="R200" i="7" s="1"/>
  <c r="R201" i="7" s="1"/>
  <c r="O209" i="7"/>
  <c r="P209" i="7" s="1"/>
  <c r="Q209" i="7" s="1"/>
</calcChain>
</file>

<file path=xl/comments1.xml><?xml version="1.0" encoding="utf-8"?>
<comments xmlns="http://schemas.openxmlformats.org/spreadsheetml/2006/main">
  <authors>
    <author>Jose Leonardo Garcia</author>
  </authors>
  <commentList>
    <comment ref="H6" authorId="0">
      <text>
        <r>
          <rPr>
            <b/>
            <sz val="9"/>
            <color indexed="81"/>
            <rFont val="Tahoma"/>
            <family val="2"/>
          </rPr>
          <t xml:space="preserve">Milton Ferreira 
Fone:11-5572-6422 / Fax: 11-5083-7016 
milton@personalprev.com.br 
</t>
        </r>
      </text>
    </comment>
    <comment ref="H27" authorId="0">
      <text>
        <r>
          <rPr>
            <b/>
            <sz val="9"/>
            <color indexed="81"/>
            <rFont val="Tahoma"/>
            <family val="2"/>
          </rPr>
          <t xml:space="preserve">Fabiano Pinheiro
Candinho Corretora de Seguros – TRABALHANDO PARA A SUA TRANQUILIDADE
Tel: 11 4316-3136 / 4316-3188 / 7611-4084
</t>
        </r>
      </text>
    </comment>
    <comment ref="F54" authorId="0">
      <text>
        <r>
          <rPr>
            <b/>
            <sz val="9"/>
            <color indexed="81"/>
            <rFont val="Tahoma"/>
            <family val="2"/>
          </rPr>
          <t xml:space="preserve">Leila Monteiro 
Aon Risk Solutions | Relacionamento RJ | RJ1
Rua Teófilo Otoni, 15 - 5º e 6º andares | 
CEP: 20090.080 | Centro | Rio de Janeiro - RJ | Brasil
t +55.21.2169.7318 | f +55.21.2169.7340 | 
leila.monteiro@aon.com | aon.com/brasil
</t>
        </r>
      </text>
    </comment>
    <comment ref="H55" authorId="0">
      <text>
        <r>
          <rPr>
            <b/>
            <sz val="9"/>
            <color indexed="81"/>
            <rFont val="Tahoma"/>
            <family val="2"/>
          </rPr>
          <t xml:space="preserve">Leila Monteiro 
Aon Risk Solutions | Relacionamento RJ | RJ1
Rua Teófilo Otoni, 15 - 5º e 6º andares | 
CEP: 20090.080 | Centro | Rio de Janeiro - RJ | Brasil
t +55.21.2169.7318 | f +55.21.2169.7340 | 
leila.monteiro@aon.com | aon.com/brasil
</t>
        </r>
      </text>
    </comment>
  </commentList>
</comments>
</file>

<file path=xl/comments2.xml><?xml version="1.0" encoding="utf-8"?>
<comments xmlns="http://schemas.openxmlformats.org/spreadsheetml/2006/main">
  <authors>
    <author>Jose Leonardo Garcia</author>
    <author>Garcia</author>
  </authors>
  <commentList>
    <comment ref="E2" authorId="0">
      <text>
        <r>
          <rPr>
            <b/>
            <sz val="9"/>
            <color indexed="81"/>
            <rFont val="Tahoma"/>
            <family val="2"/>
          </rPr>
          <t>Risco de Engenharia:</t>
        </r>
        <r>
          <rPr>
            <sz val="9"/>
            <color indexed="81"/>
            <rFont val="Tahoma"/>
            <family val="2"/>
          </rPr>
          <t xml:space="preserve"> Este produto é destinado às empresas incorporadoras, construtoras, empreiteiras, subempreiteiras, proprietários da obra e demais interessados que realizam obras civis e/ou instalação e montagem (pessoas físicas ou jurídicas) de construções novas e/ou instalação e montagem de máquinas, ampliações e reformas gerais. Riscos enquadrados com valor até R$ 200.000.000,00 dentro de nossos contratos de resseguro (exceto os excluídos)</t>
        </r>
        <r>
          <rPr>
            <sz val="9"/>
            <color indexed="81"/>
            <rFont val="Tahoma"/>
            <family val="2"/>
          </rPr>
          <t xml:space="preserve">
</t>
        </r>
      </text>
    </comment>
    <comment ref="R16" authorId="0">
      <text>
        <r>
          <rPr>
            <b/>
            <sz val="9"/>
            <color indexed="81"/>
            <rFont val="Tahoma"/>
            <family val="2"/>
          </rPr>
          <t>Favor digitar sem pontos.</t>
        </r>
      </text>
    </comment>
    <comment ref="B86" authorId="1">
      <text>
        <r>
          <rPr>
            <b/>
            <sz val="8"/>
            <color indexed="81"/>
            <rFont val="Arial"/>
            <family val="2"/>
          </rPr>
          <t>Afretamento de Aeronaves : 
Até 10% do valor do contrato com o máximo de R$ 400.000,00</t>
        </r>
        <r>
          <rPr>
            <sz val="8"/>
            <color indexed="81"/>
            <rFont val="Arial"/>
            <family val="2"/>
          </rPr>
          <t xml:space="preserve">
Com a inclusão desta cobertura serão também reembolsadas ao segurado à título de Despesas Extraordinárias as despesas com Afretamento de aeronaves, realizadas em decorrência de sinistros cobertos pela apólice e limitadas ao espaço aéreo nacional.</t>
        </r>
        <r>
          <rPr>
            <b/>
            <sz val="8"/>
            <color indexed="81"/>
            <rFont val="Arial"/>
            <family val="2"/>
          </rPr>
          <t xml:space="preserve">
</t>
        </r>
        <r>
          <rPr>
            <b/>
            <sz val="9"/>
            <color indexed="81"/>
            <rFont val="Tahoma"/>
            <family val="2"/>
          </rPr>
          <t xml:space="preserve">
</t>
        </r>
      </text>
    </comment>
    <comment ref="B87" authorId="1">
      <text>
        <r>
          <rPr>
            <b/>
            <sz val="8"/>
            <color indexed="81"/>
            <rFont val="Arial"/>
            <family val="2"/>
          </rPr>
          <t>Incêndio após entrega da obra período de cobertura de 30 dias 
 Ate 100% do Valor do Contrato no Máximo de 01 (hum) mês.</t>
        </r>
        <r>
          <rPr>
            <sz val="8"/>
            <color indexed="81"/>
            <rFont val="Arial"/>
            <family val="2"/>
          </rPr>
          <t xml:space="preserve">
Garante a cobertura de Prédio e Conteúdo de apartamentos, escritórios, estabelecimentos comerciais, hotéis, hospitais, sanatórios, asilos, clínicas, shopping centers, lojas de departamentos, objeto do seguro contratado, durante até 01 (um) mês após a entrega da obra, desde que, em caso de Incêndio, tal sinistro não seja, em hipótese alguma, decorrente de nenhum serviço de construção, instalação e montagem da obra.
</t>
        </r>
      </text>
    </comment>
  </commentList>
</comments>
</file>

<file path=xl/comments3.xml><?xml version="1.0" encoding="utf-8"?>
<comments xmlns="http://schemas.openxmlformats.org/spreadsheetml/2006/main">
  <authors>
    <author>Jose Leonardo Garcia</author>
    <author>leo</author>
  </authors>
  <commentList>
    <comment ref="U12" authorId="0">
      <text>
        <r>
          <rPr>
            <b/>
            <sz val="9"/>
            <color indexed="81"/>
            <rFont val="Tahoma"/>
            <family val="2"/>
          </rPr>
          <t>INSERIR COMISSÃO ATÉ 25%</t>
        </r>
        <r>
          <rPr>
            <sz val="9"/>
            <color indexed="81"/>
            <rFont val="Tahoma"/>
            <family val="2"/>
          </rPr>
          <t xml:space="preserve">
</t>
        </r>
      </text>
    </comment>
    <comment ref="F26" authorId="0">
      <text>
        <r>
          <rPr>
            <b/>
            <sz val="9"/>
            <color indexed="81"/>
            <rFont val="Tahoma"/>
            <family val="2"/>
          </rPr>
          <t>Digitir sem ponto. Ex: 14500100</t>
        </r>
      </text>
    </comment>
    <comment ref="E58" authorId="1">
      <text>
        <r>
          <rPr>
            <b/>
            <sz val="8"/>
            <color indexed="81"/>
            <rFont val="Calibri"/>
            <family val="2"/>
          </rPr>
          <t xml:space="preserve">Equipamentos Móveis e Estacionários (007): </t>
        </r>
        <r>
          <rPr>
            <sz val="8"/>
            <color indexed="81"/>
            <rFont val="Calibri"/>
            <family val="2"/>
          </rPr>
          <t xml:space="preserve">
</t>
        </r>
        <r>
          <rPr>
            <b/>
            <sz val="8"/>
            <color indexed="81"/>
            <rFont val="Calibri"/>
            <family val="2"/>
          </rPr>
          <t>Até 5% do valor do contrato, limitado ao máximo de R$ 200.000,00</t>
        </r>
        <r>
          <rPr>
            <sz val="8"/>
            <color indexed="81"/>
            <rFont val="Calibri"/>
            <family val="2"/>
          </rPr>
          <t xml:space="preserve">
Cobre danos a equipamentos dentro do canteiro de obras / instalação, que servem exclusivamente de apoio (a obra / instalação) e nunca incorporados aos bens segurados. Não estarão cobertos quaisquer defeitos ou desarranjos mecânicos ou elétricos (danos internos aos equipamentos), assim como quaisquer acidentes fora do canteiro de obras do segurado.
</t>
        </r>
        <r>
          <rPr>
            <sz val="9"/>
            <color indexed="81"/>
            <rFont val="Tahoma"/>
            <family val="2"/>
          </rPr>
          <t xml:space="preserve">
</t>
        </r>
      </text>
    </comment>
    <comment ref="E59" authorId="1">
      <text>
        <r>
          <rPr>
            <b/>
            <sz val="8"/>
            <color indexed="81"/>
            <rFont val="Calibri"/>
            <family val="2"/>
          </rPr>
          <t xml:space="preserve">Ferramentas de Pequeno e Médio Porte (032): </t>
        </r>
        <r>
          <rPr>
            <sz val="8"/>
            <color indexed="81"/>
            <rFont val="Calibri"/>
            <family val="2"/>
          </rPr>
          <t xml:space="preserve">
Até 5% da Cobertura Básica com Máximo de R$ 50.000,00
Garante perdas e danos materiais causados a equipamentos e ferramentas (como furadeiras, marteletes, serras elétricas, compressores, lixadeiras, betoneiras, de propriedade do segurado e/ou por ele alugados) utilizados na obra e nas instalações provisórias dentro do canteiro de obras.</t>
        </r>
        <r>
          <rPr>
            <b/>
            <sz val="9"/>
            <color indexed="81"/>
            <rFont val="Tahoma"/>
            <family val="2"/>
          </rPr>
          <t xml:space="preserve">
</t>
        </r>
      </text>
    </comment>
    <comment ref="E60" authorId="1">
      <text>
        <r>
          <rPr>
            <b/>
            <sz val="8"/>
            <color indexed="81"/>
            <rFont val="Calibri"/>
            <family val="2"/>
          </rPr>
          <t xml:space="preserve">Equipamentos de Escritório (022): </t>
        </r>
        <r>
          <rPr>
            <sz val="8"/>
            <color indexed="81"/>
            <rFont val="Calibri"/>
            <family val="2"/>
          </rPr>
          <t xml:space="preserve">
Até 5% da Cobertura Básica com Máximo de R$ 50.000,00
Cobre os danos causados aos Equipamentos de Escritórios, de propriedade ou sob o controle do Segurado por quaisquer acidentes de causa externa que não sejam resultantes de Riscos Excluídos ou Bens Não Cobertos pela apólice.</t>
        </r>
        <r>
          <rPr>
            <sz val="9"/>
            <color indexed="81"/>
            <rFont val="Calibri"/>
            <family val="2"/>
          </rPr>
          <t xml:space="preserve">
</t>
        </r>
      </text>
    </comment>
    <comment ref="E61" authorId="1">
      <text>
        <r>
          <rPr>
            <b/>
            <sz val="8"/>
            <color indexed="81"/>
            <rFont val="Calibri"/>
            <family val="2"/>
          </rPr>
          <t xml:space="preserve">Honorários de Perito (013): </t>
        </r>
        <r>
          <rPr>
            <sz val="8"/>
            <color indexed="81"/>
            <rFont val="Calibri"/>
            <family val="2"/>
          </rPr>
          <t xml:space="preserve">
Ate 5% do valor do Contrato limitado a R$ 50.000,00
Serão garantidas as quantias despendidas com honorários de serviços profissionais prestados por arquitetos, engenheiros, peritos, consultores, com exceção de advogados, necessários e devidamente incorridas para a análise e investigação da causa, natureza e extensão dos danos ou prejuízos cobertos por esta Apólice, até o limite constante em sua Especificação.</t>
        </r>
        <r>
          <rPr>
            <sz val="9"/>
            <color indexed="81"/>
            <rFont val="Tahoma"/>
            <family val="2"/>
          </rPr>
          <t xml:space="preserve">
</t>
        </r>
      </text>
    </comment>
    <comment ref="E63" authorId="1">
      <text>
        <r>
          <rPr>
            <b/>
            <sz val="8"/>
            <color indexed="81"/>
            <rFont val="Calibri"/>
            <family val="2"/>
          </rPr>
          <t>Incêndio após entrega da obra período de cobertura de 30 dias  (020)
 Ate 100% do Valor do Contrato no Máximo de 01 (hum) mês.</t>
        </r>
        <r>
          <rPr>
            <sz val="8"/>
            <color indexed="81"/>
            <rFont val="Calibri"/>
            <family val="2"/>
          </rPr>
          <t xml:space="preserve">
Garante a cobertura de Prédio e Conteúdo de apartamentos, escritórios, estabelecimentos comerciais, hotéis, hospitais, sanatórios, asilos, clínicas, shopping centers, lojas de departamentos, objeto do seguro contratado, durante até 01 (um) mês após a entrega da obra, desde que, em caso de Incêndio, tal sinistro não seja, em hipótese alguma, decorrente de nenhum serviço de construção, instalação e montagem da obra.</t>
        </r>
        <r>
          <rPr>
            <sz val="9"/>
            <color indexed="81"/>
            <rFont val="Tahoma"/>
            <family val="2"/>
          </rPr>
          <t xml:space="preserve">
</t>
        </r>
      </text>
    </comment>
    <comment ref="E64" authorId="1">
      <text>
        <r>
          <rPr>
            <b/>
            <sz val="8"/>
            <color indexed="81"/>
            <rFont val="Calibri"/>
            <family val="2"/>
          </rPr>
          <t>Obras civis, instalações e montagens concluídas (017): 
Até 20% da Cobertura Básica</t>
        </r>
        <r>
          <rPr>
            <sz val="8"/>
            <color indexed="81"/>
            <rFont val="Calibri"/>
            <family val="2"/>
          </rPr>
          <t xml:space="preserve">
Garante os prejuízos resultantes de danos materiais causados às obras civis e às máquinas e equipamentos utilizados em apoio à execução do empreendimento segurado, desde que tais danos decorram de evento amparado por este contrato. 
Ex: Elevador  Quando instalado serve, para transportar materiais e pessoas que executem serviços   na obra</t>
        </r>
      </text>
    </comment>
    <comment ref="E65" authorId="1">
      <text>
        <r>
          <rPr>
            <b/>
            <sz val="8"/>
            <color indexed="81"/>
            <rFont val="Calibri"/>
            <family val="2"/>
          </rPr>
          <t>Manutenção Ampla (004): 
(6 meses) Até 100% da Cobertura Básica</t>
        </r>
        <r>
          <rPr>
            <sz val="8"/>
            <color indexed="81"/>
            <rFont val="Calibri"/>
            <family val="2"/>
          </rPr>
          <t xml:space="preserve">
Além de cobrir quaisquer  danos decorrentes dos trabalhos desta manutenção nos bens sob sua responsabilidade, irá cobrir também as perdas e danos materiais e acidentais aos bens segurados de ocorrência havida no canteiro durante o período segurado da obra.
Além das exclusões previstas, não estão amparadas por esta cobertura os danos causados direta ou indiretamente por incêndio ou explosão, erro de projeto, defeito de fabricação e de material. </t>
        </r>
      </text>
    </comment>
    <comment ref="E66" authorId="1">
      <text>
        <r>
          <rPr>
            <b/>
            <sz val="8"/>
            <color indexed="81"/>
            <rFont val="Calibri"/>
            <family val="2"/>
          </rPr>
          <t>Extensão da cobertura de RC geral e cruzada para os riscos de derramamento, infiltração ou descargas de água (109)</t>
        </r>
        <r>
          <rPr>
            <sz val="8"/>
            <color indexed="81"/>
            <rFont val="Calibri"/>
            <family val="2"/>
          </rPr>
          <t xml:space="preserve">
Até 5% da Cobertura Básica com Máximo de R$ 50.000,00
Para garantir, as reclamações de indenização por danos causados a imóveis vizinhos a obra segurada, e seus conteúdos, em consequência de derramamento, infiltração ou descarga de água, desde que resultante de acidente súbito e imprevisto.</t>
        </r>
      </text>
    </comment>
    <comment ref="E67" authorId="1">
      <text>
        <r>
          <rPr>
            <b/>
            <sz val="8"/>
            <color indexed="81"/>
            <rFont val="Calibri"/>
            <family val="2"/>
          </rPr>
          <t xml:space="preserve">Obras / instalações contratadas - aceitas ou colocadas em operação (008)
Até 20% da Cobertura Básica </t>
        </r>
        <r>
          <rPr>
            <sz val="8"/>
            <color indexed="81"/>
            <rFont val="Calibri"/>
            <family val="2"/>
          </rPr>
          <t xml:space="preserve">
Garante os danos físicos acidentais, causados pela obra em execução,  parte dos trabalhos contratados segurados, que tenham sido aceitos ou colocados em operação antes do término da obra contratada.
       Ex: Duas torres residenciais entregues antes do final de construção da terceira. 
</t>
        </r>
        <r>
          <rPr>
            <sz val="9"/>
            <color indexed="81"/>
            <rFont val="Tahoma"/>
            <family val="2"/>
          </rPr>
          <t xml:space="preserve">
</t>
        </r>
      </text>
    </comment>
    <comment ref="E111" authorId="1">
      <text>
        <r>
          <rPr>
            <b/>
            <sz val="8"/>
            <color indexed="81"/>
            <rFont val="Calibri"/>
            <family val="2"/>
          </rPr>
          <t>104 - CLÁUSULA PARTICULAR DE RECONSTRUÇÃO E/OU REINSTALAÇÃO / MONTAGEM EM CASO DE SINISTRO</t>
        </r>
        <r>
          <rPr>
            <sz val="8"/>
            <color indexed="81"/>
            <rFont val="Calibri"/>
            <family val="2"/>
          </rPr>
          <t xml:space="preserve">
1. Fica entendido e acordado que, sujeito aos termos, exclusões, dispositivos e condições contidos na apólice ou a ela endossados, este seguro se estenderá para cobrir danos físicos acidentais indenizáveis às coisas seguradas, ficando, no entanto, o montante máximo pagável sob a presente contrato, limitado às despesas incorridas para reintegrar as coisas seguradas de acordo com um padrão ou condição tecnicamente equivalente àquela que existia imediatamente antes da ocorrência dos danos físicos, mas não em excesso a 5% (cinco por cento) do custo médio original de construção ou instalação da área diretamente danificada.
2. Permanecem em vigor as demais condições contratuais que não foram alteradas por esta cláusula particular.
</t>
        </r>
        <r>
          <rPr>
            <sz val="9"/>
            <color indexed="81"/>
            <rFont val="Tahoma"/>
            <family val="2"/>
          </rPr>
          <t xml:space="preserve">
</t>
        </r>
      </text>
    </comment>
    <comment ref="E112" authorId="1">
      <text>
        <r>
          <rPr>
            <b/>
            <sz val="8"/>
            <color indexed="81"/>
            <rFont val="Calibri"/>
            <family val="2"/>
          </rPr>
          <t>105 - CLÁUSULA PARTICULAR DE TOLERÂNCIA DE VARIAÇÃO DO VALOR EM RISCO DECLARADO E RATEIO EM VARIAÇÕES INFERIORES AO ÍNDICE ESTIPULADO</t>
        </r>
        <r>
          <rPr>
            <sz val="8"/>
            <color indexed="81"/>
            <rFont val="Calibri"/>
            <family val="2"/>
          </rPr>
          <t xml:space="preserve">
1. Fica entendido e acordado que, sujeito aos termos, exclusões, dispositivos e condições contidos na apólice ou a ela endossados, a Seguradora responderá pelos danos físicos garantidos até o limite máximo de garantia da apólice, desde que o valor em risco declarado na apólice seja igual ou superior a 95% (noventa e cinco por cento) do valor em risco apurado no momento do sinistro. Em caso contrário, correrá por conta do segurado a parte proporcional dos danos físicos correspondente à diferença entre o valor em risco declarado e a totalidade do valor em risco apurado no momento do sinistro. Cada verba, se houver mais de uma na Apólice, ficará separadamente sujeita a esta condição, não podendo o segurado alegar excesso de valor em risco declarado numa verba para a compensação da insuficiência de outra.
2. Permanecem em vigor as demais condições contratuais que não foram alteradas por esta cláusula particular.
</t>
        </r>
        <r>
          <rPr>
            <sz val="9"/>
            <color indexed="81"/>
            <rFont val="Tahoma"/>
            <family val="2"/>
          </rPr>
          <t xml:space="preserve">
</t>
        </r>
      </text>
    </comment>
    <comment ref="E117" authorId="1">
      <text>
        <r>
          <rPr>
            <b/>
            <sz val="8"/>
            <color indexed="81"/>
            <rFont val="Calibri"/>
            <family val="2"/>
          </rPr>
          <t>304 - cláusula particular para cabos, tubulações e demais instalações Subterrâneas</t>
        </r>
        <r>
          <rPr>
            <sz val="8"/>
            <color indexed="81"/>
            <rFont val="Calibri"/>
            <family val="2"/>
          </rPr>
          <t xml:space="preserve">
1. Fica ajustado que a Seguradora, em conformidade com o que estiver expresso na apólice, somente responderá pelas reclamações de indenização por danos materiais causados a cabos, tubulações e demais instalações subterrâneas, se ficar comprovado que, antes de iniciarem os trabalhos, o segurado tenha se informado junto às autoridades responsáveis sobre a localização exata de ditos cabos, tubulações e instalações, tendo tomado todas as medidas necessárias para prevenir eventuais danos. Para tanto, o segurado deverá apresentar à Seguradora, se exigido, protocolo de consulta ao órgão
municipal correspondente.
2. Na ocorrência de sinistro envolvendo os cabos, tubulações e instalações subterrâneas que se encontrem estendidos exatamente no local das plantas de situação (especificação dos cabos estendidos das instalações subterrâneas), se levará em conta uma franquia de 20% dos prejuízos indenizáveis, limitada ao valor mínimo de R$ 15.000,00 (quinze mil reais), ou a soma indicada na apólice como franquia, segundo o valor mais elevado.
3. Na hipótese de se verificar uma indenização por danos materiais as instalações, cujos cabos estendidos não estejam exatamente indicados no local das plantas de situação, aplicar-se-á a franquia dedutível indicada na apólice para a cobertura principal.
4. Em qualquer caso, a indenização a pagar não excederá os custos de reparação de ditos cabos, tubulações e instalações subterrâneas, ficando excluída da cobertura do seguro toda indenização por danos conseqüenciais e multas convencionais.
5. Estão também excluídas da cobertura do seguro, as despesas, gastos e danos caracterizados durante a pesquisa do segurado, para a localização e identificação dos trechos onde os cabos, tubulações e instalações subterrâneas se encontrem danificadas, ficando a indenização restrita aos custos dos citados itens.
6. Não estão amparadas, também, as reclamações de indenização relativas às responsabilidades atribuídas ao segurado por força da inobservância dos procedimentos mencionados nesta cláusula.
7. Permanecem em vigor as demais condições deste seguro que não tenham sido expressamente alteradas ou revogadas pela presente cláusula.
</t>
        </r>
      </text>
    </comment>
    <comment ref="E118" authorId="1">
      <text>
        <r>
          <rPr>
            <b/>
            <sz val="8"/>
            <color indexed="81"/>
            <rFont val="Calibri"/>
            <family val="2"/>
          </rPr>
          <t>306 - CLÁUSULA PARTICULAR PARA RECALQUE DIFERENCIAL E REBAIXAMENTO DE LENÇOL FREÁTICO</t>
        </r>
        <r>
          <rPr>
            <sz val="8"/>
            <color indexed="81"/>
            <rFont val="Calibri"/>
            <family val="2"/>
          </rPr>
          <t xml:space="preserve">
1. Fica ajustado que a Seguradora não responderá pelas reclamações de indenização por perdas, danos,
responsabilidades, ou quaisquer outras despesas ou custos, que forem causados por, ou que resultarem, direta ou
indiretamente, de recalque diferencial, aluimento de terra, rebaixamento de lençol freático, ou de alterações das
características do subsolo ou das condições do terreno.
2. Permanecem em vigor as demais condições deste seguro que não tenham sido expressamente alteradas ou
revogadas pela presente cláusula.</t>
        </r>
        <r>
          <rPr>
            <sz val="9"/>
            <color indexed="81"/>
            <rFont val="Tahoma"/>
            <family val="2"/>
          </rPr>
          <t xml:space="preserve">
</t>
        </r>
      </text>
    </comment>
    <comment ref="E119" authorId="1">
      <text>
        <r>
          <rPr>
            <b/>
            <sz val="8"/>
            <color indexed="81"/>
            <rFont val="Calibri"/>
            <family val="2"/>
          </rPr>
          <t>307 - CLÁUSULA PARTICULAR DE REFORÇO ESTRUTURAL</t>
        </r>
        <r>
          <rPr>
            <sz val="8"/>
            <color indexed="81"/>
            <rFont val="Calibri"/>
            <family val="2"/>
          </rPr>
          <t xml:space="preserve">
1. Fica ajustado que a Seguradora não responderá pelas reclamações de indenização por perdas, danos,
responsabilidades, ou quaisquer outras despesas ou custos, que forem causados por, ou que resultarem, direta ou
indiretamente, de reforço estrutural, entendido como sendo, a alteração das características da estrutura existente,
buscando a recomposição da capacidade inicial do projeto e/ou adequá-la a novos parâmetros devido a mudanças e/ou
aumento das cargas atuantes.
2. Permanecem em vigor as demais condições deste seguro que não tenham sido expressamente alteradas ou
revogadas pela presente cláusula.</t>
        </r>
      </text>
    </comment>
    <comment ref="E120" authorId="1">
      <text>
        <r>
          <rPr>
            <b/>
            <sz val="8"/>
            <color indexed="81"/>
            <rFont val="Calibri"/>
            <family val="2"/>
          </rPr>
          <t>308 - CLÁUSULA PARTICULAR DE ROUBO E FURTO</t>
        </r>
        <r>
          <rPr>
            <sz val="8"/>
            <color indexed="81"/>
            <rFont val="Calibri"/>
            <family val="2"/>
          </rPr>
          <t xml:space="preserve">
1. Fica ajustado que a cobertura básica contratada, em conformidade com o que estiver expresso na apólice, somente
abrangerá as reclamações de indenização por perdas, danos, e quaisquer outros custos ou despesas, diretamente
causados por roubo e furto, se no local do risco tenham sido atendidas as seguintes disposições:
&lt;a) manter sistema regular de controle de entrada e saída do local;&gt;
&lt;b) manter vigilância treinada e equipada, 24 horas por dia, 7 dias por semana;&gt;
2. Não obstante ao acima exposto, permanecem excluídas da cobertura básica deste seguro, as reclamações de
indenização por furto cometido com abuso de confiança, fraude, escalada, destreza, ou que não tenha deixado
vestígios materiais inequívocos de arrombamento, destruição ou rompimento de obstáculos no local do risco.
3. Permanecem em vigor as demais</t>
        </r>
        <r>
          <rPr>
            <sz val="9"/>
            <color indexed="81"/>
            <rFont val="Tahoma"/>
            <family val="2"/>
          </rPr>
          <t xml:space="preserve">
</t>
        </r>
      </text>
    </comment>
    <comment ref="E122" authorId="1">
      <text>
        <r>
          <rPr>
            <b/>
            <sz val="8"/>
            <color indexed="81"/>
            <rFont val="Calibri"/>
            <family val="2"/>
          </rPr>
          <t>309 - CLÁUSULA PARTICULAR DE EXCLUSÃO DE DANOS DECORRENTES DE SISTEMAS DE REFRIGERAÇÃO,
AR CONDICIONADO, CHUVEIROS AUUTOMÁTICOS (SPRINKLERS) E HIDRANTES</t>
        </r>
        <r>
          <rPr>
            <sz val="8"/>
            <color indexed="81"/>
            <rFont val="Calibri"/>
            <family val="2"/>
          </rPr>
          <t xml:space="preserve">
1. Fica ajustado que a Seguradora não responderá pelas reclamações de indenização por perdas, danos,
responsabilidades, ou quaisquer outras despesas ou custos, que forem causados por, ou decorrentes, direta ou
indiretamente, de vazamento de água ou qualquer outra substância líquida, contida em sistemas de refrigeração, ar
condicionado, chuveiros automáticos (sprinklers) e hidrantes.
2. Permanecem em vigor as demais condições deste seguro que não tenham sido expressamente alteradas ou
revogadas pela presente cláusula.</t>
        </r>
      </text>
    </comment>
    <comment ref="E123" authorId="1">
      <text>
        <r>
          <rPr>
            <b/>
            <sz val="8"/>
            <color indexed="81"/>
            <rFont val="Calibri"/>
            <family val="2"/>
          </rPr>
          <t>310 - CLÁUSULA PARTICULAR DE PATRIMÔNIO HISTÓRICO</t>
        </r>
        <r>
          <rPr>
            <sz val="8"/>
            <color indexed="81"/>
            <rFont val="Calibri"/>
            <family val="2"/>
          </rPr>
          <t xml:space="preserve">
1. Se o local do risco especificado na apólice for identificado como tombado pelo patrimônio histórico, fica desde já
ajustado, que em caso de sinistro, a Seguradora responderá somente pela parcela da indenização correspondente a um
prédio convencional, isto é, estão excluídas deste seguro, as reclamações de indenização pelos custos ou despesas
relativas à restauração das particularidades arquitetônicas que o levaram ao tombamento, como também, por qualquer
prejuízo decorrente da depreciação artística do valor do imóvel.</t>
        </r>
        <r>
          <rPr>
            <sz val="9"/>
            <color indexed="81"/>
            <rFont val="Tahoma"/>
            <family val="2"/>
          </rPr>
          <t xml:space="preserve">
</t>
        </r>
      </text>
    </comment>
    <comment ref="E162" authorId="0">
      <text>
        <r>
          <rPr>
            <b/>
            <sz val="9"/>
            <color indexed="81"/>
            <rFont val="Tahoma"/>
            <family val="2"/>
          </rPr>
          <t>AGRAVAÇAO DE PREMIO : EXEMPLO: 1,10 = 10%</t>
        </r>
        <r>
          <rPr>
            <sz val="9"/>
            <color indexed="81"/>
            <rFont val="Tahoma"/>
            <family val="2"/>
          </rPr>
          <t xml:space="preserve">
</t>
        </r>
      </text>
    </comment>
  </commentList>
</comments>
</file>

<file path=xl/comments4.xml><?xml version="1.0" encoding="utf-8"?>
<comments xmlns="http://schemas.openxmlformats.org/spreadsheetml/2006/main">
  <authors>
    <author>leo</author>
  </authors>
  <commentList>
    <comment ref="E58" authorId="0">
      <text>
        <r>
          <rPr>
            <b/>
            <sz val="8"/>
            <color indexed="81"/>
            <rFont val="Calibri"/>
            <family val="2"/>
          </rPr>
          <t xml:space="preserve">Equipamentos Móveis e Estacionários (007): </t>
        </r>
        <r>
          <rPr>
            <sz val="8"/>
            <color indexed="81"/>
            <rFont val="Calibri"/>
            <family val="2"/>
          </rPr>
          <t xml:space="preserve">
</t>
        </r>
        <r>
          <rPr>
            <b/>
            <sz val="8"/>
            <color indexed="81"/>
            <rFont val="Calibri"/>
            <family val="2"/>
          </rPr>
          <t>Até 5% do valor do contrato, limitado ao máximo de R$ 200.000,00</t>
        </r>
        <r>
          <rPr>
            <sz val="8"/>
            <color indexed="81"/>
            <rFont val="Calibri"/>
            <family val="2"/>
          </rPr>
          <t xml:space="preserve">
Cobre danos a equipamentos dentro do canteiro de obras / instalação, que servem exclusivamente de apoio (a obra / instalação) e nunca incorporados aos bens segurados. Não estarão cobertos quaisquer defeitos ou desarranjos mecânicos ou elétricos (danos internos aos equipamentos), assim como quaisquer acidentes fora do canteiro de obras do segurado.
</t>
        </r>
        <r>
          <rPr>
            <sz val="9"/>
            <color indexed="81"/>
            <rFont val="Tahoma"/>
            <family val="2"/>
          </rPr>
          <t xml:space="preserve">
</t>
        </r>
      </text>
    </comment>
    <comment ref="E59" authorId="0">
      <text>
        <r>
          <rPr>
            <b/>
            <sz val="8"/>
            <color indexed="81"/>
            <rFont val="Calibri"/>
            <family val="2"/>
          </rPr>
          <t xml:space="preserve">Ferramentas de Pequeno e Médio Porte (032): </t>
        </r>
        <r>
          <rPr>
            <sz val="8"/>
            <color indexed="81"/>
            <rFont val="Calibri"/>
            <family val="2"/>
          </rPr>
          <t xml:space="preserve">
Até 5% da Cobertura Básica com Máximo de R$ 50.000,00
Garante perdas e danos materiais causados a equipamentos e ferramentas (como furadeiras, marteletes, serras elétricas, compressores, lixadeiras, betoneiras, de propriedade do segurado e/ou por ele alugados) utilizados na obra e nas instalações provisórias dentro do canteiro de obras.</t>
        </r>
        <r>
          <rPr>
            <b/>
            <sz val="9"/>
            <color indexed="81"/>
            <rFont val="Tahoma"/>
            <family val="2"/>
          </rPr>
          <t xml:space="preserve">
</t>
        </r>
      </text>
    </comment>
    <comment ref="E60" authorId="0">
      <text>
        <r>
          <rPr>
            <b/>
            <sz val="8"/>
            <color indexed="81"/>
            <rFont val="Calibri"/>
            <family val="2"/>
          </rPr>
          <t xml:space="preserve">Equipamentos de Escritório (022): </t>
        </r>
        <r>
          <rPr>
            <sz val="8"/>
            <color indexed="81"/>
            <rFont val="Calibri"/>
            <family val="2"/>
          </rPr>
          <t xml:space="preserve">
Até 5% da Cobertura Básica com Máximo de R$ 50.000,00
Cobre os danos causados aos Equipamentos de Escritórios, de propriedade ou sob o controle do Segurado por quaisquer acidentes de causa externa que não sejam resultantes de Riscos Excluídos ou Bens Não Cobertos pela apólice.</t>
        </r>
        <r>
          <rPr>
            <sz val="9"/>
            <color indexed="81"/>
            <rFont val="Calibri"/>
            <family val="2"/>
          </rPr>
          <t xml:space="preserve">
</t>
        </r>
      </text>
    </comment>
    <comment ref="E61" authorId="0">
      <text>
        <r>
          <rPr>
            <b/>
            <sz val="8"/>
            <color indexed="81"/>
            <rFont val="Calibri"/>
            <family val="2"/>
          </rPr>
          <t xml:space="preserve">Honorários de Perito (013): </t>
        </r>
        <r>
          <rPr>
            <sz val="8"/>
            <color indexed="81"/>
            <rFont val="Calibri"/>
            <family val="2"/>
          </rPr>
          <t xml:space="preserve">
Ate 5% do valor do Contrato limitado a R$ 50.000,00
Serão garantidas as quantias despendidas com honorários de serviços profissionais prestados por arquitetos, engenheiros, peritos, consultores, com exceção de advogados, necessários e devidamente incorridas para a análise e investigação da causa, natureza e extensão dos danos ou prejuízos cobertos por esta Apólice, até o limite constante em sua Especificação.</t>
        </r>
        <r>
          <rPr>
            <sz val="9"/>
            <color indexed="81"/>
            <rFont val="Tahoma"/>
            <family val="2"/>
          </rPr>
          <t xml:space="preserve">
</t>
        </r>
      </text>
    </comment>
    <comment ref="E63" authorId="0">
      <text>
        <r>
          <rPr>
            <b/>
            <sz val="8"/>
            <color indexed="81"/>
            <rFont val="Calibri"/>
            <family val="2"/>
          </rPr>
          <t>Incêndio após entrega da obra período de cobertura de 30 dias  (020)
 Ate 100% do Valor do Contrato no Máximo de 01 (hum) mês.</t>
        </r>
        <r>
          <rPr>
            <sz val="8"/>
            <color indexed="81"/>
            <rFont val="Calibri"/>
            <family val="2"/>
          </rPr>
          <t xml:space="preserve">
Garante a cobertura de Prédio e Conteúdo de apartamentos, escritórios, estabelecimentos comerciais, hotéis, hospitais, sanatórios, asilos, clínicas, shopping centers, lojas de departamentos, objeto do seguro contratado, durante até 01 (um) mês após a entrega da obra, desde que, em caso de Incêndio, tal sinistro não seja, em hipótese alguma, decorrente de nenhum serviço de construção, instalação e montagem da obra.</t>
        </r>
        <r>
          <rPr>
            <sz val="9"/>
            <color indexed="81"/>
            <rFont val="Tahoma"/>
            <family val="2"/>
          </rPr>
          <t xml:space="preserve">
</t>
        </r>
      </text>
    </comment>
    <comment ref="E64" authorId="0">
      <text>
        <r>
          <rPr>
            <b/>
            <sz val="8"/>
            <color indexed="81"/>
            <rFont val="Calibri"/>
            <family val="2"/>
          </rPr>
          <t>Obras civis, instalações e montagens concluídas (017): 
Até 20% da Cobertura Básica</t>
        </r>
        <r>
          <rPr>
            <sz val="8"/>
            <color indexed="81"/>
            <rFont val="Calibri"/>
            <family val="2"/>
          </rPr>
          <t xml:space="preserve">
Garante os prejuízos resultantes de danos materiais causados às obras civis e às máquinas e equipamentos utilizados em apoio à execução do empreendimento segurado, desde que tais danos decorram de evento amparado por este contrato. 
Ex: Elevador  Quando instalado serve, para transportar materiais e pessoas que executem serviços   na obra</t>
        </r>
      </text>
    </comment>
    <comment ref="E65" authorId="0">
      <text>
        <r>
          <rPr>
            <b/>
            <sz val="8"/>
            <color indexed="81"/>
            <rFont val="Calibri"/>
            <family val="2"/>
          </rPr>
          <t>Manutenção Ampla (004): 
(6 meses) Até 100% da Cobertura Básica</t>
        </r>
        <r>
          <rPr>
            <sz val="8"/>
            <color indexed="81"/>
            <rFont val="Calibri"/>
            <family val="2"/>
          </rPr>
          <t xml:space="preserve">
Além de cobrir quaisquer  danos decorrentes dos trabalhos desta manutenção nos bens sob sua responsabilidade, irá cobrir também as perdas e danos materiais e acidentais aos bens segurados de ocorrência havida no canteiro durante o período segurado da obra.
Além das exclusões previstas, não estão amparadas por esta cobertura os danos causados direta ou indiretamente por incêndio ou explosão, erro de projeto, defeito de fabricação e de material. </t>
        </r>
      </text>
    </comment>
    <comment ref="E67" authorId="0">
      <text>
        <r>
          <rPr>
            <b/>
            <sz val="8"/>
            <color indexed="81"/>
            <rFont val="Calibri"/>
            <family val="2"/>
          </rPr>
          <t xml:space="preserve">Obras / instalações contratadas - aceitas ou colocadas em operação (008)
Até 20% da Cobertura Básica </t>
        </r>
        <r>
          <rPr>
            <sz val="8"/>
            <color indexed="81"/>
            <rFont val="Calibri"/>
            <family val="2"/>
          </rPr>
          <t xml:space="preserve">
Garante os danos físicos acidentais, causados pela obra em execução,  parte dos trabalhos contratados segurados, que tenham sido aceitos ou colocados em operação antes do término da obra contratada.
       Ex: Duas torres residenciais entregues antes do final de construção da terceira. 
</t>
        </r>
        <r>
          <rPr>
            <sz val="9"/>
            <color indexed="81"/>
            <rFont val="Tahoma"/>
            <family val="2"/>
          </rPr>
          <t xml:space="preserve">
</t>
        </r>
      </text>
    </comment>
    <comment ref="E111" authorId="0">
      <text>
        <r>
          <rPr>
            <b/>
            <sz val="8"/>
            <color indexed="81"/>
            <rFont val="Calibri"/>
            <family val="2"/>
          </rPr>
          <t>104 - CLÁUSULA PARTICULAR DE RECONSTRUÇÃO E/OU REINSTALAÇÃO / MONTAGEM EM CASO DE SINISTRO</t>
        </r>
        <r>
          <rPr>
            <sz val="8"/>
            <color indexed="81"/>
            <rFont val="Calibri"/>
            <family val="2"/>
          </rPr>
          <t xml:space="preserve">
1. Fica entendido e acordado que, sujeito aos termos, exclusões, dispositivos e condições contidos na apólice ou a ela endossados, este seguro se estenderá para cobrir danos físicos acidentais indenizáveis às coisas seguradas, ficando, no entanto, o montante máximo pagável sob a presente contrato, limitado às despesas incorridas para reintegrar as coisas seguradas de acordo com um padrão ou condição tecnicamente equivalente àquela que existia imediatamente antes da ocorrência dos danos físicos, mas não em excesso a 5% (cinco por cento) do custo médio original de construção ou instalação da área diretamente danificada.
2. Permanecem em vigor as demais condições contratuais que não foram alteradas por esta cláusula particular.
</t>
        </r>
        <r>
          <rPr>
            <sz val="9"/>
            <color indexed="81"/>
            <rFont val="Tahoma"/>
            <family val="2"/>
          </rPr>
          <t xml:space="preserve">
</t>
        </r>
      </text>
    </comment>
    <comment ref="E112" authorId="0">
      <text>
        <r>
          <rPr>
            <b/>
            <sz val="8"/>
            <color indexed="81"/>
            <rFont val="Calibri"/>
            <family val="2"/>
          </rPr>
          <t>105 - CLÁUSULA PARTICULAR DE TOLERÂNCIA DE VARIAÇÃO DO VALOR EM RISCO DECLARADO E RATEIO EM VARIAÇÕES INFERIORES AO ÍNDICE ESTIPULADO</t>
        </r>
        <r>
          <rPr>
            <sz val="8"/>
            <color indexed="81"/>
            <rFont val="Calibri"/>
            <family val="2"/>
          </rPr>
          <t xml:space="preserve">
1. Fica entendido e acordado que, sujeito aos termos, exclusões, dispositivos e condições contidos na apólice ou a ela endossados, a Seguradora responderá pelos danos físicos garantidos até o limite máximo de garantia da apólice, desde que o valor em risco declarado na apólice seja igual ou superior a 95% (noventa e cinco por cento) do valor em risco apurado no momento do sinistro. Em caso contrário, correrá por conta do segurado a parte proporcional dos danos físicos correspondente à diferença entre o valor em risco declarado e a totalidade do valor em risco apurado no momento do sinistro. Cada verba, se houver mais de uma na Apólice, ficará separadamente sujeita a esta condição, não podendo o segurado alegar excesso de valor em risco declarado numa verba para a compensação da insuficiência de outra.
2. Permanecem em vigor as demais condições contratuais que não foram alteradas por esta cláusula particular.
</t>
        </r>
        <r>
          <rPr>
            <sz val="9"/>
            <color indexed="81"/>
            <rFont val="Tahoma"/>
            <family val="2"/>
          </rPr>
          <t xml:space="preserve">
</t>
        </r>
      </text>
    </comment>
    <comment ref="E117" authorId="0">
      <text>
        <r>
          <rPr>
            <b/>
            <sz val="8"/>
            <color indexed="81"/>
            <rFont val="Calibri"/>
            <family val="2"/>
          </rPr>
          <t>304 - cláusula particular para cabos, tubulações e demais instalações Subterrâneas</t>
        </r>
        <r>
          <rPr>
            <sz val="8"/>
            <color indexed="81"/>
            <rFont val="Calibri"/>
            <family val="2"/>
          </rPr>
          <t xml:space="preserve">
1. Fica ajustado que a Seguradora, em conformidade com o que estiver expresso na apólice, somente responderá pelas reclamações de indenização por danos materiais causados a cabos, tubulações e demais instalações subterrâneas, se ficar comprovado que, antes de iniciarem os trabalhos, o segurado tenha se informado junto às autoridades responsáveis sobre a localização exata de ditos cabos, tubulações e instalações, tendo tomado todas as medidas necessárias para prevenir eventuais danos. Para tanto, o segurado deverá apresentar à Seguradora, se exigido, protocolo de consulta ao órgão
municipal correspondente.
2. Na ocorrência de sinistro envolvendo os cabos, tubulações e instalações subterrâneas que se encontrem estendidos exatamente no local das plantas de situação (especificação dos cabos estendidos das instalações subterrâneas), se levará em conta uma franquia de 20% dos prejuízos indenizáveis, limitada ao valor mínimo de R$ 15.000,00 (quinze mil reais), ou a soma indicada na apólice como franquia, segundo o valor mais elevado.
3. Na hipótese de se verificar uma indenização por danos materiais as instalações, cujos cabos estendidos não estejam exatamente indicados no local das plantas de situação, aplicar-se-á a franquia dedutível indicada na apólice para a cobertura principal.
4. Em qualquer caso, a indenização a pagar não excederá os custos de reparação de ditos cabos, tubulações e instalações subterrâneas, ficando excluída da cobertura do seguro toda indenização por danos conseqüenciais e multas convencionais.
5. Estão também excluídas da cobertura do seguro, as despesas, gastos e danos caracterizados durante a pesquisa do segurado, para a localização e identificação dos trechos onde os cabos, tubulações e instalações subterrâneas se encontrem danificadas, ficando a indenização restrita aos custos dos citados itens.
6. Não estão amparadas, também, as reclamações de indenização relativas às responsabilidades atribuídas ao segurado por força da inobservância dos procedimentos mencionados nesta cláusula.
7. Permanecem em vigor as demais condições deste seguro que não tenham sido expressamente alteradas ou revogadas pela presente cláusula.
</t>
        </r>
      </text>
    </comment>
    <comment ref="E118" authorId="0">
      <text>
        <r>
          <rPr>
            <b/>
            <sz val="8"/>
            <color indexed="81"/>
            <rFont val="Calibri"/>
            <family val="2"/>
          </rPr>
          <t>306 - CLÁUSULA PARTICULAR PARA RECALQUE DIFERENCIAL E REBAIXAMENTO DE LENÇOL FREÁTICO</t>
        </r>
        <r>
          <rPr>
            <sz val="8"/>
            <color indexed="81"/>
            <rFont val="Calibri"/>
            <family val="2"/>
          </rPr>
          <t xml:space="preserve">
1. Fica ajustado que a Seguradora não responderá pelas reclamações de indenização por perdas, danos,
responsabilidades, ou quaisquer outras despesas ou custos, que forem causados por, ou que resultarem, direta ou
indiretamente, de recalque diferencial, aluimento de terra, rebaixamento de lençol freático, ou de alterações das
características do subsolo ou das condições do terreno.
2. Permanecem em vigor as demais condições deste seguro que não tenham sido expressamente alteradas ou
revogadas pela presente cláusula.</t>
        </r>
        <r>
          <rPr>
            <sz val="9"/>
            <color indexed="81"/>
            <rFont val="Tahoma"/>
            <family val="2"/>
          </rPr>
          <t xml:space="preserve">
</t>
        </r>
      </text>
    </comment>
    <comment ref="E119" authorId="0">
      <text>
        <r>
          <rPr>
            <b/>
            <sz val="8"/>
            <color indexed="81"/>
            <rFont val="Calibri"/>
            <family val="2"/>
          </rPr>
          <t>307 - CLÁUSULA PARTICULAR DE REFORÇO ESTRUTURAL</t>
        </r>
        <r>
          <rPr>
            <sz val="8"/>
            <color indexed="81"/>
            <rFont val="Calibri"/>
            <family val="2"/>
          </rPr>
          <t xml:space="preserve">
1. Fica ajustado que a Seguradora não responderá pelas reclamações de indenização por perdas, danos,
responsabilidades, ou quaisquer outras despesas ou custos, que forem causados por, ou que resultarem, direta ou
indiretamente, de reforço estrutural, entendido como sendo, a alteração das características da estrutura existente,
buscando a recomposição da capacidade inicial do projeto e/ou adequá-la a novos parâmetros devido a mudanças e/ou
aumento das cargas atuantes.
2. Permanecem em vigor as demais condições deste seguro que não tenham sido expressamente alteradas ou
revogadas pela presente cláusula.</t>
        </r>
      </text>
    </comment>
    <comment ref="E120" authorId="0">
      <text>
        <r>
          <rPr>
            <b/>
            <sz val="8"/>
            <color indexed="81"/>
            <rFont val="Calibri"/>
            <family val="2"/>
          </rPr>
          <t>308 - CLÁUSULA PARTICULAR DE ROUBO E FURTO</t>
        </r>
        <r>
          <rPr>
            <sz val="8"/>
            <color indexed="81"/>
            <rFont val="Calibri"/>
            <family val="2"/>
          </rPr>
          <t xml:space="preserve">
1. Fica ajustado que a cobertura básica contratada, em conformidade com o que estiver expresso na apólice, somente
abrangerá as reclamações de indenização por perdas, danos, e quaisquer outros custos ou despesas, diretamente
causados por roubo e furto, se no local do risco tenham sido atendidas as seguintes disposições:
&lt;a) manter sistema regular de controle de entrada e saída do local;&gt;
&lt;b) manter vigilância treinada e equipada, 24 horas por dia, 7 dias por semana;&gt;
2. Não obstante ao acima exposto, permanecem excluídas da cobertura básica deste seguro, as reclamações de
indenização por furto cometido com abuso de confiança, fraude, escalada, destreza, ou que não tenha deixado
vestígios materiais inequívocos de arrombamento, destruição ou rompimento de obstáculos no local do risco.
3. Permanecem em vigor as demais</t>
        </r>
        <r>
          <rPr>
            <sz val="9"/>
            <color indexed="81"/>
            <rFont val="Tahoma"/>
            <family val="2"/>
          </rPr>
          <t xml:space="preserve">
</t>
        </r>
      </text>
    </comment>
    <comment ref="E122" authorId="0">
      <text>
        <r>
          <rPr>
            <b/>
            <sz val="8"/>
            <color indexed="81"/>
            <rFont val="Calibri"/>
            <family val="2"/>
          </rPr>
          <t>309 - CLÁUSULA PARTICULAR DE EXCLUSÃO DE DANOS DECORRENTES DE SISTEMAS DE REFRIGERAÇÃO,
AR CONDICIONADO, CHUVEIROS AUUTOMÁTICOS (SPRINKLERS) E HIDRANTES</t>
        </r>
        <r>
          <rPr>
            <sz val="8"/>
            <color indexed="81"/>
            <rFont val="Calibri"/>
            <family val="2"/>
          </rPr>
          <t xml:space="preserve">
1. Fica ajustado que a Seguradora não responderá pelas reclamações de indenização por perdas, danos,
responsabilidades, ou quaisquer outras despesas ou custos, que forem causados por, ou decorrentes, direta ou
indiretamente, de vazamento de água ou qualquer outra substância líquida, contida em sistemas de refrigeração, ar
condicionado, chuveiros automáticos (sprinklers) e hidrantes.
2. Permanecem em vigor as demais condições deste seguro que não tenham sido expressamente alteradas ou
revogadas pela presente cláusula.</t>
        </r>
      </text>
    </comment>
    <comment ref="E123" authorId="0">
      <text>
        <r>
          <rPr>
            <b/>
            <sz val="8"/>
            <color indexed="81"/>
            <rFont val="Calibri"/>
            <family val="2"/>
          </rPr>
          <t>310 - CLÁUSULA PARTICULAR DE PATRIMÔNIO HISTÓRICO</t>
        </r>
        <r>
          <rPr>
            <sz val="8"/>
            <color indexed="81"/>
            <rFont val="Calibri"/>
            <family val="2"/>
          </rPr>
          <t xml:space="preserve">
1. Se o local do risco especificado na apólice for identificado como tombado pelo patrimônio histórico, fica desde já
ajustado, que em caso de sinistro, a Seguradora responderá somente pela parcela da indenização correspondente a um
prédio convencional, isto é, estão excluídas deste seguro, as reclamações de indenização pelos custos ou despesas
relativas à restauração das particularidades arquitetônicas que o levaram ao tombamento, como também, por qualquer
prejuízo decorrente da depreciação artística do valor do imóvel.</t>
        </r>
        <r>
          <rPr>
            <sz val="9"/>
            <color indexed="81"/>
            <rFont val="Tahoma"/>
            <family val="2"/>
          </rPr>
          <t xml:space="preserve">
</t>
        </r>
      </text>
    </comment>
  </commentList>
</comments>
</file>

<file path=xl/sharedStrings.xml><?xml version="1.0" encoding="utf-8"?>
<sst xmlns="http://schemas.openxmlformats.org/spreadsheetml/2006/main" count="4452" uniqueCount="2318">
  <si>
    <t>ITEM</t>
  </si>
  <si>
    <t>DT ÍNÍCIO VIGÊNCIA</t>
  </si>
  <si>
    <t>DT TÉRMINO VIGÊNCIA</t>
  </si>
  <si>
    <t>DADOS DOS ITENS</t>
  </si>
  <si>
    <t>TIPO BEM</t>
  </si>
  <si>
    <t>CARAC.</t>
  </si>
  <si>
    <t>RÚBRICA</t>
  </si>
  <si>
    <t>TIPO SEGURO</t>
  </si>
  <si>
    <t>CEP</t>
  </si>
  <si>
    <t>COMPLEMENTO</t>
  </si>
  <si>
    <t>NÚMERO</t>
  </si>
  <si>
    <t>RISCO</t>
  </si>
  <si>
    <t>BEM COBERTO</t>
  </si>
  <si>
    <t>OBJ. SEG. / ATIVIDADE</t>
  </si>
  <si>
    <t>VR BEM</t>
  </si>
  <si>
    <t>VR BEM ISOLADO</t>
  </si>
  <si>
    <t>% IS/VR</t>
  </si>
  <si>
    <t>CIA CONGENERE</t>
  </si>
  <si>
    <t>APÓLICE CONGENERE</t>
  </si>
  <si>
    <t>LOCAL RENOV</t>
  </si>
  <si>
    <t>RAMO RENOV</t>
  </si>
  <si>
    <t>APÓLICE RENOV</t>
  </si>
  <si>
    <t>ITEM APÓLICE RENOV</t>
  </si>
  <si>
    <t>TIPO  RES.</t>
  </si>
  <si>
    <t>TEMPO RES.</t>
  </si>
  <si>
    <t>CLASSE CONSTRUÇÃO</t>
  </si>
  <si>
    <t>LOCALIZAÇÃO</t>
  </si>
  <si>
    <t>RAMO</t>
  </si>
  <si>
    <t>IMPORT. SEGURADA</t>
  </si>
  <si>
    <t>DADOS DO RAMO (1)</t>
  </si>
  <si>
    <t>DADOS DO RAMO (2)</t>
  </si>
  <si>
    <t>COB. BÁS.</t>
  </si>
  <si>
    <t>COBERTURA BÁSICA (1)</t>
  </si>
  <si>
    <t>COBERTURA ADICIONAL (1)</t>
  </si>
  <si>
    <t>COBERTURA ESPECIAL (1)</t>
  </si>
  <si>
    <t>COBERTURA ESPECIAL DA ESPECIAL (1)</t>
  </si>
  <si>
    <t>COBERTURA BÁSICA (3)</t>
  </si>
  <si>
    <t>COBERTURA ADICIONAL (3)</t>
  </si>
  <si>
    <t>COBERTURA ESPECIAL (3)</t>
  </si>
  <si>
    <t>COBERTURA BÁSICA (2)</t>
  </si>
  <si>
    <t>COBERTURA BÁSICA (4)</t>
  </si>
  <si>
    <t>COB. ADICI</t>
  </si>
  <si>
    <t>COBERTURA ADICIONAL (2)</t>
  </si>
  <si>
    <t>COBERTURA ADICIONAL (4)</t>
  </si>
  <si>
    <t>COBERTURA ADICIONAL (5)</t>
  </si>
  <si>
    <t>COBERTURA ADICIONAL (7)</t>
  </si>
  <si>
    <t>COBERTURA ADICIONAL (8)</t>
  </si>
  <si>
    <t>DADOS DAS COBERTURAS BÁSICAS</t>
  </si>
  <si>
    <t>DADOS DAS COBERTURAS ADICIONAIS</t>
  </si>
  <si>
    <t>DADOS DAS COBERTURAS ESPECIAIS</t>
  </si>
  <si>
    <t>COB. ESP</t>
  </si>
  <si>
    <t>COBERTURA ESPECIAL (2)</t>
  </si>
  <si>
    <t>COBERTURA ESPECIAL (4)</t>
  </si>
  <si>
    <t>DADOS DAS COBERTURAS ESPECIAIS DAS ESPECIAIS</t>
  </si>
  <si>
    <t>COBERTURA ESPECIAL DA ESPECIAL (4)</t>
  </si>
  <si>
    <t>DADOS DE RENOVAÇÃO</t>
  </si>
  <si>
    <t>N</t>
  </si>
  <si>
    <t>%  DMP/VR</t>
  </si>
  <si>
    <t>DADOS DOS RAMOS</t>
  </si>
  <si>
    <t>COBERTURA ADICIONAL (9)</t>
  </si>
  <si>
    <t>COBERTURA ADICIONAL (10)</t>
  </si>
  <si>
    <t>PER. INDENITÁRIO</t>
  </si>
  <si>
    <t>FRANQUIA FACUL</t>
  </si>
  <si>
    <t>MÚLTP. PREJ.</t>
  </si>
  <si>
    <t>MULT. FRANQUIA</t>
  </si>
  <si>
    <t>COBERTURA ADICIONAL (6)</t>
  </si>
  <si>
    <t>COBERTURA ESPECIAL DA ESPECIAL (2)</t>
  </si>
  <si>
    <t>COBERTURA ESPECIAL DA ESPECIAL (3)</t>
  </si>
  <si>
    <t>DADOS DO BEM SEGURADO</t>
  </si>
  <si>
    <t>MÚLT. FRANQUIA</t>
  </si>
  <si>
    <t>MÚLT. PREJ.</t>
  </si>
  <si>
    <t>COB. ESP. ESP</t>
  </si>
  <si>
    <t>REGIÃO TARIFÁRIA</t>
  </si>
  <si>
    <t>CLASSE LOCALIZAÇÃO</t>
  </si>
  <si>
    <t>DADOS DOS DESCONTOS TÉCNICOS</t>
  </si>
  <si>
    <t>DESCONTO TÉCNICO (1)</t>
  </si>
  <si>
    <t>DESCONTO TÉCNICO (2)</t>
  </si>
  <si>
    <t>DESCONTO TÉCNICO (3)</t>
  </si>
  <si>
    <t>DESCONTO TÉCNICO (4)</t>
  </si>
  <si>
    <t>DESCONTO TÉCNICO (5)</t>
  </si>
  <si>
    <t>DESCONTO TÉCNICO (6)</t>
  </si>
  <si>
    <t>COD. DESCONTO</t>
  </si>
  <si>
    <t>SUB-RÚBRICA</t>
  </si>
  <si>
    <t>CLASSE BÔNUS</t>
  </si>
  <si>
    <t>VALOR DA OBRA</t>
  </si>
  <si>
    <t>FUNDAÇÕES?</t>
  </si>
  <si>
    <t>TIPO FUNDAÇÕES</t>
  </si>
  <si>
    <t>SEVERIDADE</t>
  </si>
  <si>
    <t>ESCAVAÇÃO SUBSOLO?</t>
  </si>
  <si>
    <t>QT. SUBSOLOS</t>
  </si>
  <si>
    <t>REBAIXAMENTO LENÇOL?</t>
  </si>
  <si>
    <t>FINANCIADA PELO SFH</t>
  </si>
  <si>
    <t>TIPO DE OBRA(VOLUME)</t>
  </si>
  <si>
    <t>DT TÉRMINO OBRA</t>
  </si>
  <si>
    <t>DT INÍCIO OBRA</t>
  </si>
  <si>
    <t>DADOS DA OBRA</t>
  </si>
  <si>
    <t>(RISCO DE ENGENHARIA E RC OBRAS)</t>
  </si>
  <si>
    <t xml:space="preserve"> </t>
  </si>
  <si>
    <r>
      <t xml:space="preserve">RISCO DE ENGENHARIA                    </t>
    </r>
    <r>
      <rPr>
        <sz val="10"/>
        <rFont val="Arial Narrow"/>
        <family val="2"/>
      </rPr>
      <t xml:space="preserve">   </t>
    </r>
  </si>
  <si>
    <t>RISCOS DE ENGENHARIA</t>
  </si>
  <si>
    <t xml:space="preserve"> TOKIO MARINE CONSTRUÇÕES   </t>
  </si>
  <si>
    <t>REFORMA EM LOJAS DE SHOPPING (Não Estrutural)</t>
  </si>
  <si>
    <t>RE Nº</t>
  </si>
  <si>
    <t>VALIDADE:</t>
  </si>
  <si>
    <t>não</t>
  </si>
  <si>
    <t>sim</t>
  </si>
  <si>
    <t>mês(es)</t>
  </si>
  <si>
    <t>taxa</t>
  </si>
  <si>
    <t>básica</t>
  </si>
  <si>
    <t>CORRETOR:</t>
  </si>
  <si>
    <t>CODIGO TMB:</t>
  </si>
  <si>
    <t>CODIGO COM</t>
  </si>
  <si>
    <t>SUCURSAL:</t>
  </si>
  <si>
    <t>SUSEP</t>
  </si>
  <si>
    <t/>
  </si>
  <si>
    <t>TEL.CORRETOR</t>
  </si>
  <si>
    <t>E-MAIL CORRETOR:</t>
  </si>
  <si>
    <t xml:space="preserve"> Plus Eng.</t>
  </si>
  <si>
    <t>PARTICIPAÇAO(%)</t>
  </si>
  <si>
    <t>CO-CORRETOR:</t>
  </si>
  <si>
    <t xml:space="preserve"> DADOS   DO  SEGURADO</t>
  </si>
  <si>
    <t>SELECIONE</t>
  </si>
  <si>
    <t>SEGURANÇA 24 HS</t>
  </si>
  <si>
    <t>SEGURADO:</t>
  </si>
  <si>
    <t>CNPJ/CPF:</t>
  </si>
  <si>
    <t>MAGAZINE</t>
  </si>
  <si>
    <t>NÃO HÁ</t>
  </si>
  <si>
    <t>SEM SEGURANÇA</t>
  </si>
  <si>
    <t>CO-SEGURADOS:</t>
  </si>
  <si>
    <t>CONTRATANTE(s),CONTRATADOS(s),EMPREITEIROS e demais subempreiteiros vinculados contratualmente a obra .</t>
  </si>
  <si>
    <t>PAPELARIA</t>
  </si>
  <si>
    <t>SIM (não estrutural - gesso e outros elementos não estruturais)</t>
  </si>
  <si>
    <t>FUNCIONÁRIOS</t>
  </si>
  <si>
    <t>INFORMATICA</t>
  </si>
  <si>
    <t>SIM (estrutural-somente sob análise)</t>
  </si>
  <si>
    <t>DO PROPRIO LOCAL</t>
  </si>
  <si>
    <t>DADOS   DO   SEGURO</t>
  </si>
  <si>
    <t>QUIOSQUE</t>
  </si>
  <si>
    <t>SHOPPING CENTER:</t>
  </si>
  <si>
    <t>CODIGO INTERNO (BDS):</t>
  </si>
  <si>
    <t>ARTIGOS ESPORTIVOS</t>
  </si>
  <si>
    <t>LOCAL DO RISCO:</t>
  </si>
  <si>
    <t>ALIMENTAÇAO</t>
  </si>
  <si>
    <t xml:space="preserve">    Prazo da obra (até 60 meses)</t>
  </si>
  <si>
    <t>CEP:</t>
  </si>
  <si>
    <t>BAIRRO:</t>
  </si>
  <si>
    <t>CIDADE:</t>
  </si>
  <si>
    <t>CONFECÇÃO</t>
  </si>
  <si>
    <t xml:space="preserve">  </t>
  </si>
  <si>
    <t>COMPLEMENTO/LUC/LOJA:</t>
  </si>
  <si>
    <t>UF:</t>
  </si>
  <si>
    <t>AUTOMOTIVO</t>
  </si>
  <si>
    <t>TOTAL</t>
  </si>
  <si>
    <t>PRAZO DA OBRA:</t>
  </si>
  <si>
    <t>OUTROS</t>
  </si>
  <si>
    <t>PRAZO DE DURAÇÃO DA OBRA:</t>
  </si>
  <si>
    <t>a</t>
  </si>
  <si>
    <r>
      <rPr>
        <b/>
        <sz val="10"/>
        <rFont val="Arial Narrow"/>
        <family val="2"/>
      </rPr>
      <t>INICIO VIGENCIA</t>
    </r>
    <r>
      <rPr>
        <sz val="10"/>
        <rFont val="Arial Narrow"/>
        <family val="2"/>
      </rPr>
      <t xml:space="preserve">: </t>
    </r>
    <r>
      <rPr>
        <sz val="8"/>
        <rFont val="Arial Narrow"/>
        <family val="2"/>
      </rPr>
      <t>Das 24h do dia do protocolo na Sucursal</t>
    </r>
  </si>
  <si>
    <t>NOVA</t>
  </si>
  <si>
    <t xml:space="preserve">                                 Despesas Extraordinárias</t>
  </si>
  <si>
    <t>Taxa Liquida:</t>
  </si>
  <si>
    <t>Taxa basica</t>
  </si>
  <si>
    <t>Taxa referencial</t>
  </si>
  <si>
    <t>simples</t>
  </si>
  <si>
    <t>REFORMA (não estrutural) COM AMPLIAÇÃO</t>
  </si>
  <si>
    <t xml:space="preserve">                                 Despesas com Desentulho</t>
  </si>
  <si>
    <t xml:space="preserve">    Equip. Peq Médio Porte</t>
  </si>
  <si>
    <t>Pr. Básica</t>
  </si>
  <si>
    <t>LIMITE MAXIMO DE GARANTIA APOLICE:</t>
  </si>
  <si>
    <r>
      <t xml:space="preserve">INICIO DA VIGENCIA: </t>
    </r>
    <r>
      <rPr>
        <b/>
        <sz val="8"/>
        <color indexed="9"/>
        <rFont val="Arial Narrow"/>
        <family val="2"/>
      </rPr>
      <t>Das 24h do dia</t>
    </r>
  </si>
  <si>
    <t>ampla</t>
  </si>
  <si>
    <t>REFORÇO ESTRUTURAL (somente sob análise da Cia)</t>
  </si>
  <si>
    <t>Coeficiente</t>
  </si>
  <si>
    <t xml:space="preserve">   OBJETO DO SEGURO E CONDIÇÕES DE COBERTURA</t>
  </si>
  <si>
    <t>OBRAS DO PRÓPRIO SHOPPING (não lojistas)</t>
  </si>
  <si>
    <t>INFORMAÇÕES ADCIONAIS</t>
  </si>
  <si>
    <t>OCUPAÇÃO:</t>
  </si>
  <si>
    <t>TIPO DE OBRA:</t>
  </si>
  <si>
    <r>
      <t xml:space="preserve"> </t>
    </r>
    <r>
      <rPr>
        <b/>
        <sz val="8"/>
        <color indexed="12"/>
        <rFont val="Arial"/>
        <family val="2"/>
      </rPr>
      <t>Danos Morais</t>
    </r>
  </si>
  <si>
    <t>SEGURANÇA:</t>
  </si>
  <si>
    <t>DEMOLIÇÃO ?:</t>
  </si>
  <si>
    <t>sem fundação</t>
  </si>
  <si>
    <t>CONDIÇÕES  DE  COBERTURA</t>
  </si>
  <si>
    <t>fundação normal</t>
  </si>
  <si>
    <t>GRUPO:  PATRIMONIAL</t>
  </si>
  <si>
    <t>RAMO:   RISCO DE ENGENHARIA</t>
  </si>
  <si>
    <t>PROCESSO SUSEP  N. :  15414.003062/2011-40</t>
  </si>
  <si>
    <t>fundação grave</t>
  </si>
  <si>
    <t>COBERTURAS CONTRATADAS</t>
  </si>
  <si>
    <t>1ª Seção- Riscos Eng.</t>
  </si>
  <si>
    <t>LMI</t>
  </si>
  <si>
    <t xml:space="preserve">FRANQUIA </t>
  </si>
  <si>
    <t>fundação m.grave</t>
  </si>
  <si>
    <t>RC empregador</t>
  </si>
  <si>
    <t xml:space="preserve">Prêmio </t>
  </si>
  <si>
    <t>Básica : Obras Civis em Construção(Grupo I)</t>
  </si>
  <si>
    <t xml:space="preserve">10% dos prejuízos dos prejuízos indenizáveis limitada ao mínimo de </t>
  </si>
  <si>
    <t xml:space="preserve">Danos em Consequencia de Erro de Projeto </t>
  </si>
  <si>
    <r>
      <t>Despesas Extraordinárias</t>
    </r>
    <r>
      <rPr>
        <sz val="8"/>
        <rFont val="Arial Narrow"/>
        <family val="2"/>
      </rPr>
      <t xml:space="preserve"> </t>
    </r>
    <r>
      <rPr>
        <sz val="7"/>
        <rFont val="Arial Narrow"/>
        <family val="2"/>
      </rPr>
      <t xml:space="preserve">(Atenção: Será Aplicada A Franquia Da Cobertura Principal Sobre A Soma Dos Prejuízos Dos Danos Físicos + Despesas Extraordinárias) </t>
    </r>
    <r>
      <rPr>
        <sz val="8"/>
        <rFont val="Arial Narrow"/>
        <family val="2"/>
      </rPr>
      <t xml:space="preserve">
</t>
    </r>
  </si>
  <si>
    <t>Não há</t>
  </si>
  <si>
    <t>Prêmio RC</t>
  </si>
  <si>
    <t>taxa rc</t>
  </si>
  <si>
    <t>sem fund</t>
  </si>
  <si>
    <t>f.normal</t>
  </si>
  <si>
    <t>f.grave</t>
  </si>
  <si>
    <t>f.m.grave</t>
  </si>
  <si>
    <t xml:space="preserve">Taxa RC </t>
  </si>
  <si>
    <r>
      <t>Despesas de Desentulho</t>
    </r>
    <r>
      <rPr>
        <sz val="7"/>
        <rFont val="Arial Narrow"/>
        <family val="2"/>
      </rPr>
      <t xml:space="preserve"> (Atenção: Será Aplicada A Franquia Da Cobertura Principal Sobre A Soma Dos Prejuízos Dos Danos Físicos + Despesas De Desentulho) 
</t>
    </r>
  </si>
  <si>
    <t>Tumultos</t>
  </si>
  <si>
    <t>Contenção e Despesas de Salvamento de Sinistro</t>
  </si>
  <si>
    <t>20% dos prejuízos</t>
  </si>
  <si>
    <t xml:space="preserve">Responsabilidade Civil Empregador </t>
  </si>
  <si>
    <t xml:space="preserve">       Equipamentos Moveis e Estacionários</t>
  </si>
  <si>
    <t>10% dos prejuízos dos prejuízos indenizáveis limitada ao mínimo R$ 1.500,00 por equipamento</t>
  </si>
  <si>
    <t>Taxa básica referencial</t>
  </si>
  <si>
    <t>M.grave</t>
  </si>
  <si>
    <t xml:space="preserve">        Ferramentas de Pequeno e Médio Porte</t>
  </si>
  <si>
    <t>10% dos prejuízos dos prejuízos indenizáveis limitada ao mínimo R$ 1.000,00 por ferramenta/equipamento</t>
  </si>
  <si>
    <t>Rel.VIG</t>
  </si>
  <si>
    <t xml:space="preserve">Coef  </t>
  </si>
  <si>
    <t>Rel. PZO</t>
  </si>
  <si>
    <t xml:space="preserve">Coberturas                                         </t>
  </si>
  <si>
    <t>Taxas</t>
  </si>
  <si>
    <t>IS</t>
  </si>
  <si>
    <t>POS</t>
  </si>
  <si>
    <t>Com Mínimo</t>
  </si>
  <si>
    <t>Premio Net</t>
  </si>
  <si>
    <t>Comissão</t>
  </si>
  <si>
    <t>Prem. Liq</t>
  </si>
  <si>
    <t xml:space="preserve">       Equipamentos de Escritório</t>
  </si>
  <si>
    <t>10% dos prejuízos dos prejuízos indenizáveis limitada ao mínimo R$ 1.000,00 por equipamento</t>
  </si>
  <si>
    <t xml:space="preserve">Básica                             </t>
  </si>
  <si>
    <t xml:space="preserve">       Honorários de Perito</t>
  </si>
  <si>
    <t xml:space="preserve">Erro de Projeto                       </t>
  </si>
  <si>
    <t>Risco do Fabricante</t>
  </si>
  <si>
    <t xml:space="preserve">        Incêndio após entrega (período de 30 dias )</t>
  </si>
  <si>
    <t xml:space="preserve">Desentulho do Local </t>
  </si>
  <si>
    <t xml:space="preserve">       Obras civis, instalações e montagens concluídas </t>
  </si>
  <si>
    <t xml:space="preserve">Despesas Extraordinárias     </t>
  </si>
  <si>
    <t>Final</t>
  </si>
  <si>
    <t xml:space="preserve">       Manutenção Ampla </t>
  </si>
  <si>
    <t xml:space="preserve">Tumultos                               </t>
  </si>
  <si>
    <t xml:space="preserve">      </t>
  </si>
  <si>
    <t>Coef RC</t>
  </si>
  <si>
    <t>Resp.Civil geral e Cruzada</t>
  </si>
  <si>
    <t>D.M</t>
  </si>
  <si>
    <t xml:space="preserve">       Obras / instalações - aceitas ou colocadas em operação</t>
  </si>
  <si>
    <t>10% do v.o</t>
  </si>
  <si>
    <t xml:space="preserve"> Contenção e Despesas de Salvamento de Sinistro</t>
  </si>
  <si>
    <t>20% do v.o</t>
  </si>
  <si>
    <t xml:space="preserve">Ferramamentas                              </t>
  </si>
  <si>
    <t>30% do v.o</t>
  </si>
  <si>
    <t>Extensão de RC (derramento)</t>
  </si>
  <si>
    <r>
      <t xml:space="preserve">GRUPO:  </t>
    </r>
    <r>
      <rPr>
        <sz val="10"/>
        <rFont val="Arial Narrow"/>
        <family val="2"/>
      </rPr>
      <t>RESPONSABILIDADES</t>
    </r>
  </si>
  <si>
    <r>
      <t xml:space="preserve">RAMO: </t>
    </r>
    <r>
      <rPr>
        <sz val="10"/>
        <rFont val="Arial Narrow"/>
        <family val="2"/>
      </rPr>
      <t xml:space="preserve">  RESPONSABILIADE CIVIL</t>
    </r>
  </si>
  <si>
    <r>
      <t xml:space="preserve">PROCESSO SUSEP  N. :  </t>
    </r>
    <r>
      <rPr>
        <sz val="10"/>
        <rFont val="Arial Narrow"/>
        <family val="2"/>
      </rPr>
      <t>15414.0060/2012-80</t>
    </r>
  </si>
  <si>
    <t>40% do v.o</t>
  </si>
  <si>
    <t>Equipamentos Moveis e Estacionários</t>
  </si>
  <si>
    <t>50% do v.o</t>
  </si>
  <si>
    <t>Danos Morais</t>
  </si>
  <si>
    <t>60% do v.o</t>
  </si>
  <si>
    <t>Obras Aceitas ou colocadas</t>
  </si>
  <si>
    <t>70% do v.o</t>
  </si>
  <si>
    <t>Despesas de Salvamento</t>
  </si>
  <si>
    <t>sem cobrança</t>
  </si>
  <si>
    <t>80% do v.o</t>
  </si>
  <si>
    <t>Rc empregador</t>
  </si>
  <si>
    <t>90% do v.o</t>
  </si>
  <si>
    <t>Prop. Circunvizinhas</t>
  </si>
  <si>
    <t>100% do v.o</t>
  </si>
  <si>
    <t xml:space="preserve">CLAUSULAS  CONTRATUAIS RISCO DE ENGENHARIA E DE RC OBRAS (QUANDO SOLICITADAS) </t>
  </si>
  <si>
    <t>Manunt. Simples</t>
  </si>
  <si>
    <t>Riscos de Engenharia      Ramo 67  - Basica</t>
  </si>
  <si>
    <t>Responsabilidade Civil     Ramo 51- Basica</t>
  </si>
  <si>
    <t xml:space="preserve">Afretamento </t>
  </si>
  <si>
    <t>10% dos prrejuizos indenizaveis</t>
  </si>
  <si>
    <t xml:space="preserve">Cobertura 001 </t>
  </si>
  <si>
    <t>Cobertura Adicional de Despesas Extraordinarias</t>
  </si>
  <si>
    <t>Cobertura 004</t>
  </si>
  <si>
    <t>Danos Materias causados ao prop.da obra</t>
  </si>
  <si>
    <t>Coef PC</t>
  </si>
  <si>
    <t>equipamentos de escritorio</t>
  </si>
  <si>
    <t xml:space="preserve">Cobertura 002 </t>
  </si>
  <si>
    <t>Cobertura  adicional de Tumultos</t>
  </si>
  <si>
    <t>Cobertura 005</t>
  </si>
  <si>
    <t>Cláusula Particular  Danos Morais (todas)</t>
  </si>
  <si>
    <t>10% da IS de RCGC</t>
  </si>
  <si>
    <t>Manunt. Ampla</t>
  </si>
  <si>
    <t>Cobertura Adicional de  Manutenção Ampla</t>
  </si>
  <si>
    <t>20% da IS de RCGC</t>
  </si>
  <si>
    <t>Obras Temporarias</t>
  </si>
  <si>
    <t xml:space="preserve">Cobertura 006 </t>
  </si>
  <si>
    <t>Cobertura  adicional de Despesas de Desentulho</t>
  </si>
  <si>
    <t>Cobertura 006</t>
  </si>
  <si>
    <t>Cláusula Particular Empregador</t>
  </si>
  <si>
    <t>Honorarios de Perito</t>
  </si>
  <si>
    <t>20% dos prejuizos indenizaveis</t>
  </si>
  <si>
    <t>Cobertura 007</t>
  </si>
  <si>
    <t>Cobertura Adicional de  Equipamentos Moveis e Estacionários</t>
  </si>
  <si>
    <t>40% da IS de RCGC</t>
  </si>
  <si>
    <t>Obras Concluidas</t>
  </si>
  <si>
    <t>Taxa PC</t>
  </si>
  <si>
    <t>Cobertura 008</t>
  </si>
  <si>
    <t>Cobertura  adicional Obras / instalações contratadas - aceitas ou colocadas em operação</t>
  </si>
  <si>
    <t>50% da IS de RCGC</t>
  </si>
  <si>
    <t>Danos Morais (rc empreg)</t>
  </si>
  <si>
    <t>não há</t>
  </si>
  <si>
    <t>Cobertura 009</t>
  </si>
  <si>
    <t>Cobertura  adicional Risco do Fabricante para Maquinas e Equipamentos Novos.</t>
  </si>
  <si>
    <t>60% da IS de RCGC</t>
  </si>
  <si>
    <t>Incendio  Termino da Obra</t>
  </si>
  <si>
    <t>Cláusula Particular Erro de Projeto</t>
  </si>
  <si>
    <t>70% da IS de RCGC</t>
  </si>
  <si>
    <t>Prêmio Líquido</t>
  </si>
  <si>
    <t>total</t>
  </si>
  <si>
    <t>Cobertura 011</t>
  </si>
  <si>
    <t>Cobertura Adicional de  Propriedade Circunvizinhas</t>
  </si>
  <si>
    <t>Lucros cessantes</t>
  </si>
  <si>
    <t>Danos decorrentes de Lucros Cessantes</t>
  </si>
  <si>
    <t>80% da IS de RCGC</t>
  </si>
  <si>
    <t xml:space="preserve">Cobertura 013 </t>
  </si>
  <si>
    <t>Cobertura Adicional de  Honorarios de Perito</t>
  </si>
  <si>
    <t>90% da IS de RCGC</t>
  </si>
  <si>
    <t>Cobertura 017</t>
  </si>
  <si>
    <t xml:space="preserve">Cobertura Adicional de Obras civis, instalações e montagens concluídas </t>
  </si>
  <si>
    <t>100% da IS de RCGC</t>
  </si>
  <si>
    <t>Cobertura 020</t>
  </si>
  <si>
    <t xml:space="preserve">Cobertura Adicional de  Incêndio após entrega da obra período de cobertura de 30 dias </t>
  </si>
  <si>
    <t>Relaçao /Prazo</t>
  </si>
  <si>
    <t>Cobertura 022</t>
  </si>
  <si>
    <t>Cobertura Adicional de Equipamentos de Escritorio</t>
  </si>
  <si>
    <t>Relaçao /Vigencia</t>
  </si>
  <si>
    <t>Cobertura 023</t>
  </si>
  <si>
    <t>Cobertura Adicional de Responsabilidade civil (excluindo o Risco de Fundações)</t>
  </si>
  <si>
    <t>Cobertura 024</t>
  </si>
  <si>
    <t>Cobertura  adicional de Danos Morais</t>
  </si>
  <si>
    <t>Coef empregador</t>
  </si>
  <si>
    <t>Cobertura 026</t>
  </si>
  <si>
    <t>Cobertura adIcional  Responsabilidade civil empregador</t>
  </si>
  <si>
    <t>Cobertura 027</t>
  </si>
  <si>
    <t xml:space="preserve">Cobertura Adicional de  Danos morais (extensão de cobertura de responsabilidade civil empregador </t>
  </si>
  <si>
    <t>Agravo Coml</t>
  </si>
  <si>
    <t>Cobertura 028</t>
  </si>
  <si>
    <t>Cobertura Adicional de  Obras Temporarias</t>
  </si>
  <si>
    <t>30% da IS de RCGC</t>
  </si>
  <si>
    <t>Desconto Coml</t>
  </si>
  <si>
    <t>Taxa Net</t>
  </si>
  <si>
    <t>Cobertura 031</t>
  </si>
  <si>
    <t>Clausula Particular Contençao e Salvamento de Sinistros</t>
  </si>
  <si>
    <t>Premio  Final</t>
  </si>
  <si>
    <t>Cobertura 032</t>
  </si>
  <si>
    <t xml:space="preserve">Cobertura Adicional de Ferramentas de Pequeno e Médio Porte </t>
  </si>
  <si>
    <t>Prêmio PC</t>
  </si>
  <si>
    <t>Cobertura 107</t>
  </si>
  <si>
    <t>Extensão de Garantia de Responsabilidade Civil Geral e Cruzada para danos causados por vibração, remoção ou enfraquecimento de sustentação</t>
  </si>
  <si>
    <t>basica</t>
  </si>
  <si>
    <t>Básica</t>
  </si>
  <si>
    <t>basica x2</t>
  </si>
  <si>
    <t>basica x 3</t>
  </si>
  <si>
    <t>basica x4</t>
  </si>
  <si>
    <t>RC Geral sem Fundaçao</t>
  </si>
  <si>
    <t>CONDIÇÕES ESPECIAIS DA APOLICE DE SEGURO DE RISCOS DE ENGENHARIA</t>
  </si>
  <si>
    <t>PC Geral sem Fundaçao</t>
  </si>
  <si>
    <t>Clausula 101</t>
  </si>
  <si>
    <r>
      <t>Cláusula particular para instalações de combate ao fogo e segurança contra incêndio no local do risco e canteiro de obras:</t>
    </r>
    <r>
      <rPr>
        <sz val="7"/>
        <color indexed="12"/>
        <rFont val="Arial Narrow"/>
        <family val="2"/>
      </rPr>
      <t xml:space="preserve"> Alojamento: R$ 50.000,00 no agregado  ; Valor individual por local de armazenagem:R$ 500.000,00 no agregado              </t>
    </r>
    <r>
      <rPr>
        <sz val="7"/>
        <rFont val="Arial Narrow"/>
        <family val="2"/>
      </rPr>
      <t xml:space="preserve">   </t>
    </r>
    <r>
      <rPr>
        <sz val="10"/>
        <rFont val="Arial Narrow"/>
        <family val="2"/>
      </rPr>
      <t xml:space="preserve">                                                                                                                                                                                                                                                                                                                                                                                                                                                                                             </t>
    </r>
  </si>
  <si>
    <t>PC Geral com Fundaçao</t>
  </si>
  <si>
    <t>Clausula 102</t>
  </si>
  <si>
    <r>
      <t xml:space="preserve">Cláusula particular para exclusão de alagamento e inundação.                                                                                                                       </t>
    </r>
    <r>
      <rPr>
        <sz val="10"/>
        <color indexed="12"/>
        <rFont val="Arial Narrow"/>
        <family val="2"/>
      </rPr>
      <t>- Periodo mínimo de recorrencia: 50 anos                                                                                                                                                                                                  - Demanda maxima: 07 dias</t>
    </r>
  </si>
  <si>
    <t>Instal.prov</t>
  </si>
  <si>
    <t>Ferramentas</t>
  </si>
  <si>
    <t>Clausula 104</t>
  </si>
  <si>
    <r>
      <t xml:space="preserve">Cláusula particular de reconstruçao e/ou de reconstruçao e/ou reinstalaçao/montagem em caso de sinistro.                                                          </t>
    </r>
    <r>
      <rPr>
        <sz val="10"/>
        <color indexed="12"/>
        <rFont val="Arial Narrow"/>
        <family val="2"/>
      </rPr>
      <t>- porcentagem máxima: 110%</t>
    </r>
  </si>
  <si>
    <t>Est</t>
  </si>
  <si>
    <t>Equipamentos</t>
  </si>
  <si>
    <t>Clausula 105</t>
  </si>
  <si>
    <r>
      <t xml:space="preserve">Cláusula Particular de Tolerância de Variação do Valor em Risco Declarado e Rateio em Variações Inferiores ao Índice Estipulado                                                                                                                                                </t>
    </r>
    <r>
      <rPr>
        <sz val="10"/>
        <color indexed="12"/>
        <rFont val="Arial Narrow"/>
        <family val="2"/>
      </rPr>
      <t>Porcentagem máxima: 95%.</t>
    </r>
  </si>
  <si>
    <t>RC Geral com Fundaçao</t>
  </si>
  <si>
    <t>Clausula 205</t>
  </si>
  <si>
    <t>Cláusula Particular para Escavações a Céu Aberto e Escavações Subterrâneas</t>
  </si>
  <si>
    <t>Rc extensao derramamento</t>
  </si>
  <si>
    <t>Clausula 301</t>
  </si>
  <si>
    <t>Cláusula Particular de Exclusão de Perdas, Danos ou Responsabilidades Resultantes de Perfurações Horizontais Direcionais;</t>
  </si>
  <si>
    <t>Clausula 302</t>
  </si>
  <si>
    <t>Cláusula Particular para Desmontagem e Remontagem de Máquinas ou Equipamentos Usados;</t>
  </si>
  <si>
    <t>Não se aplica</t>
  </si>
  <si>
    <t>pc</t>
  </si>
  <si>
    <t>Clausula 304</t>
  </si>
  <si>
    <t>Cláusula particular para cabos, tubulações e demais instalações Subterrâneas;</t>
  </si>
  <si>
    <t>rc</t>
  </si>
  <si>
    <t>Clausula 306</t>
  </si>
  <si>
    <t>Cláusula Particular para RECALQUE DIFERENCIAL E REBAIXAMENTO DE LENÇOL FREÁTICO</t>
  </si>
  <si>
    <t>Clausula 307</t>
  </si>
  <si>
    <t>Cláusula particular de Reforço estrutural;</t>
  </si>
  <si>
    <t>Clausula 308</t>
  </si>
  <si>
    <t>Cláusula particular de Roubo ou Furto;</t>
  </si>
  <si>
    <t>Clausula 309</t>
  </si>
  <si>
    <t>Cláusula particular de exclusao de danos decorrentes de Sistemas de refrigeraçao, ar condicionado, chuveiros automaticos (Sprinklers) e Hidrantes.</t>
  </si>
  <si>
    <t>Clausula 310</t>
  </si>
  <si>
    <t>Cláusula particular de Patrimonio Historico</t>
  </si>
  <si>
    <t>Coef</t>
  </si>
  <si>
    <t>Franquia normal</t>
  </si>
  <si>
    <t>Franquia  x 2</t>
  </si>
  <si>
    <t>Franquia  x 3</t>
  </si>
  <si>
    <t>Franquia  x 4</t>
  </si>
  <si>
    <t>Torre 30 m de altura com instalaçao</t>
  </si>
  <si>
    <t>Torre 20 m de altura com instalaçao</t>
  </si>
  <si>
    <t>Poste Metalico de 50 m de altura</t>
  </si>
  <si>
    <t xml:space="preserve"> CLAUSULAS PARTICULARES DE RISCO DE ENGENHARIA</t>
  </si>
  <si>
    <t>Ponteiras Filtrante</t>
  </si>
  <si>
    <t>Poços injetores</t>
  </si>
  <si>
    <t>Bombas injetoras</t>
  </si>
  <si>
    <t>Selecione</t>
  </si>
  <si>
    <t xml:space="preserve"> DADOS CADASTRAIS</t>
  </si>
  <si>
    <t>risco isolado</t>
  </si>
  <si>
    <t>somente ruas/avenidas</t>
  </si>
  <si>
    <t xml:space="preserve">Pessoa Fisica: Deverão ser preenchidos obrigatoriamente os campos: RG, órgão expedidor, data de expedição (pessoa física), data de nascimento, telefone, endereço completo, no ato do fechamento da proposta e encaminhamento para a emissão.                                                                 </t>
  </si>
  <si>
    <r>
      <rPr>
        <b/>
        <sz val="8"/>
        <rFont val="Arial"/>
        <family val="2"/>
      </rPr>
      <t>Pessoa Juridica:</t>
    </r>
    <r>
      <rPr>
        <sz val="8"/>
        <rFont val="Arial"/>
        <family val="2"/>
      </rPr>
      <t xml:space="preserve"> deverao ser preenchidos obrigatoriamente os campos: telefone, endereço completo com CEP, no ato do fechamento da proposta e encaminhado para emissao:</t>
    </r>
  </si>
  <si>
    <t>R.G.:</t>
  </si>
  <si>
    <t>ORGÃO EXPEDIDOR:</t>
  </si>
  <si>
    <t>DATA DE EXPEDIÇÃO:</t>
  </si>
  <si>
    <t>DATA NASCIMENTO</t>
  </si>
  <si>
    <t>TELEFONE/CONTATO:</t>
  </si>
  <si>
    <t>ENDEREÇO:</t>
  </si>
  <si>
    <t>Nº</t>
  </si>
  <si>
    <t>Com.</t>
  </si>
  <si>
    <t>Sim-Explosivos</t>
  </si>
  <si>
    <t xml:space="preserve">  RESUMO DO PREMIO</t>
  </si>
  <si>
    <t xml:space="preserve">      COD.CORRETOR</t>
  </si>
  <si>
    <t>PREMIO LIQUIDO R$</t>
  </si>
  <si>
    <t>CUSTO APOLICE R$</t>
  </si>
  <si>
    <t>IOF (R$)</t>
  </si>
  <si>
    <t>PREMIO TOTAL (A VISTA)  R$</t>
  </si>
  <si>
    <t>OPÇÕES DE PAGAMENTO</t>
  </si>
  <si>
    <t>Parcela (R$)</t>
  </si>
  <si>
    <t>Prêmio Total (R$)</t>
  </si>
  <si>
    <t>SEM VIGILANCIA</t>
  </si>
  <si>
    <t>VIGILANCIA TERCERIZADA</t>
  </si>
  <si>
    <t>FUNCIONARIOS DO LOCAL</t>
  </si>
  <si>
    <t>NOTAS COMPLEMENTARES</t>
  </si>
  <si>
    <t>FUNCIONARIOS DO SEGURADO</t>
  </si>
  <si>
    <r>
      <t>O segurado poderá consultar a situação cadastral de seu corretor de  seguros  no  site  www.susep.gov.br,  por meio do número de registro, nome, CNPJ ou CPF. 
- O registro deste plano  na  SUSEP  não implica, por  parte  da  autarquia,  incentivo  ou  recomendação  à sua comercialização. 
SE, APÓS ANÁLISE FOREM CONSTATADAS DIVERGÊNCIAS NAS INFORMAÇÕES  QUE  SERVIRAM  DE  BASE  PARA  EMISSÃO  DESTA  PROPOSTA E/OU SE O RISCO NÃO APRESENTAR AS CONDIÇÕES DE SEGURANÇA  NECESSÁRIAS  PARA  SUA  ACEITAÇÃO, A  TOKIO MARINE SEGURADORA  PODERÁ  PROPOR  ALTERAÇÕES  NAS  CONDIÇÕES  DE  COBERTURA  E/OU  NOS  VALORES  DOS  LIMITES  MÁXIMOS DE INDENIZAÇÃO, FRANQUIAS, PARTICIPAÇÕES OBRIGATÓRIAS DO SEGURADO EM CASO DE SINISTRO  E  PRÊMIO, COMO  TAMBÉM CONDICIONAR A ACEITAÇÃO DO SEGURO APÓS TEREM SIDO IMPLANTADAS PELO SEGURADO AS MELHORIAS NO  RISCO  POR  ELA REQUERIDAS. EM QUALQUER UMA DESTAS HIPÓTESES, A EFETIVAÇÃO DO SEGURO DEPENDERÁ DA  CONCORDÂNCIA  ENTRE  AS  PARTES CONTRATANTES DAS NOVAS BASES ESTABELECIDAS. 
- O início de vigência coincidirá com a data de aceitação da proposta pela Seguradora ou  Resseguradora,  quando for o caso. 
- Deverão ser informados na proposta os dados cadastrais do estipulante/segurado, exigidos por meio da  Circular SUSEP n.º 200. 
- A presente proposta foi elaborada considerando-se as disposições tarifárias e cláusulas  contratuais dos ramos e modalidades descritas neste documento, tornando-se nulas e sem efeito quaisquer condições  que  não  estejam expressamente ratificadas.                                                                    
-</t>
    </r>
    <r>
      <rPr>
        <sz val="8.5"/>
        <rFont val="Calibri"/>
        <family val="2"/>
      </rPr>
      <t xml:space="preserve"> Proposta válida:  por 5(cinco) dias a contar da data de seu recebimento.</t>
    </r>
    <r>
      <rPr>
        <b/>
        <sz val="8.5"/>
        <rFont val="Calibri"/>
        <family val="2"/>
      </rPr>
      <t xml:space="preserve">                                                                                                                                      - </t>
    </r>
    <r>
      <rPr>
        <b/>
        <sz val="8.5"/>
        <color indexed="10"/>
        <rFont val="Calibri"/>
        <family val="2"/>
      </rPr>
      <t>Obrigátorio anexar: Orçamento de execuçao da obra e/ou Contrato de execuçao da obra .</t>
    </r>
  </si>
  <si>
    <t xml:space="preserve">O segurado acima, por si ou através de seu representante legal ou corretor de seguros, propõe  a  seguradora a realização deste seguro, para o que presta as informações necessárias  descritas nesta proposta. Assume integral responsabilidade pelas mesmas,  escritas  de  próprio  punho  ou  fornecidas  a  seu  corretor de seguros, autorizando a seguradora, caso aceite a sua proposta, a emitir a apólice, cujo prêmio se compromete a pagar, tão logo lhe seja exigido.  Declara ter  conhecimento,  por  si  ou através de seu representante legal ou corretor de seguros, das cláusulas contratuais que regem  este  seguro, e de que a seguradora terá o prazo de 15(quinze) dias  a  contar  do  recebimento  desta proposta para proceder sua análise e se pronunciar a respeito de sua aceitação ou recusa. 
</t>
  </si>
  <si>
    <r>
      <t xml:space="preserve">Solicitamos a emissao desse documento conforme dados acima e/ou anexos, se o resultado da inspeçao de Risco de Engenharia resultar em Risco Normal para aceitaçao, caso contrario favor formalizar a recusa.                                                                                                                                                                                                                                                                                                </t>
    </r>
    <r>
      <rPr>
        <b/>
        <sz val="8"/>
        <color indexed="10"/>
        <rFont val="Arial Narrow"/>
        <family val="2"/>
      </rPr>
      <t>CASO COMPROVE PAGAMENTO DE PREMIO POR BOLETO BANCÁRIO, ESTE DOCUMENTO SUBSTITUIRÁ O CERTIFICADO DE PROCESSO DE EMISSÃO.</t>
    </r>
  </si>
  <si>
    <t>Local e Data</t>
  </si>
  <si>
    <t>(obrigatorio assinatura)</t>
  </si>
  <si>
    <t>SIM</t>
  </si>
  <si>
    <t>REFORMA GERAL(não estrutural)</t>
  </si>
  <si>
    <t>NÃO</t>
  </si>
  <si>
    <t>REFORMA GERAL (não estrutural) COM AMPLIAÇÃO</t>
  </si>
  <si>
    <t>era 56% passei para 50% em 30/08</t>
  </si>
  <si>
    <t>selecione</t>
  </si>
  <si>
    <t>Desc:</t>
  </si>
  <si>
    <t>Desconto/agravaçao Comercial</t>
  </si>
  <si>
    <t>Brocas e Sapatas</t>
  </si>
  <si>
    <t>Agravaça</t>
  </si>
  <si>
    <t>Comissao(%)</t>
  </si>
  <si>
    <t>Prmio Liqu Minimo</t>
  </si>
  <si>
    <t>Prazo Obra:</t>
  </si>
  <si>
    <t>Taxa Liquida</t>
  </si>
  <si>
    <t>Datas</t>
  </si>
  <si>
    <t>Pre.Liquido</t>
  </si>
  <si>
    <t>plus</t>
  </si>
  <si>
    <t>Dias de obra vigencia</t>
  </si>
  <si>
    <t>Custo Apolice</t>
  </si>
  <si>
    <t>IOF</t>
  </si>
  <si>
    <t>Pre. Total</t>
  </si>
  <si>
    <t>Estacas Barrete</t>
  </si>
  <si>
    <t>Opção de pagamento</t>
  </si>
  <si>
    <t>Prazo</t>
  </si>
  <si>
    <t>Estacas Helice Continua</t>
  </si>
  <si>
    <t>1 Parcela</t>
  </si>
  <si>
    <t>n-1</t>
  </si>
  <si>
    <t>Estacas Strauss</t>
  </si>
  <si>
    <t xml:space="preserve">Até 2 Parcelas </t>
  </si>
  <si>
    <t>Parc min</t>
  </si>
  <si>
    <t>Estacas Raiz</t>
  </si>
  <si>
    <t xml:space="preserve">Até 3 Parcelas </t>
  </si>
  <si>
    <t>P T</t>
  </si>
  <si>
    <t>Estaca Mega</t>
  </si>
  <si>
    <t xml:space="preserve">Até 4 Parcelas </t>
  </si>
  <si>
    <t>PT/PARC</t>
  </si>
  <si>
    <t>Estaca Franki</t>
  </si>
  <si>
    <t xml:space="preserve">Até 5 Parcelas </t>
  </si>
  <si>
    <t>outros</t>
  </si>
  <si>
    <t>P Min</t>
  </si>
  <si>
    <t>Val</t>
  </si>
  <si>
    <t>validade</t>
  </si>
  <si>
    <t>Parcela</t>
  </si>
  <si>
    <t>Total</t>
  </si>
  <si>
    <t>Parcelas</t>
  </si>
  <si>
    <t>à vista</t>
  </si>
  <si>
    <t>1+1</t>
  </si>
  <si>
    <t>1+2</t>
  </si>
  <si>
    <t>1+3</t>
  </si>
  <si>
    <t>1+4</t>
  </si>
  <si>
    <t>empregador</t>
  </si>
  <si>
    <t>sim-100.000,00</t>
  </si>
  <si>
    <t>sim-200.000,00</t>
  </si>
  <si>
    <t>sim-300.000,00</t>
  </si>
  <si>
    <t>sim-500.000,00</t>
  </si>
  <si>
    <t>sim-1.000.000,00</t>
  </si>
  <si>
    <t>41 3026-1000</t>
  </si>
  <si>
    <t>RJ</t>
  </si>
  <si>
    <t>RIO DE JANEIRO</t>
  </si>
  <si>
    <t>WEST SHOPPING RIO</t>
  </si>
  <si>
    <t>SP</t>
  </si>
  <si>
    <t>SÃO PAULO</t>
  </si>
  <si>
    <t>ÁGUA BRANCA</t>
  </si>
  <si>
    <t>AV.FRANCISCO MATARAZZO, S/N - 5º BL - B</t>
  </si>
  <si>
    <t>WEST PLAZA SHOPPING</t>
  </si>
  <si>
    <t>AMERICANA</t>
  </si>
  <si>
    <t>WELCOME CENTER</t>
  </si>
  <si>
    <t>21 2667-1787</t>
  </si>
  <si>
    <t>18090-200</t>
  </si>
  <si>
    <t>SOROCABA</t>
  </si>
  <si>
    <t>SANTA ROSALIA</t>
  </si>
  <si>
    <t>PRAÇA PIO XII, 131</t>
  </si>
  <si>
    <t>VILLAGIO SHOPPING PRAÇA PIO XII</t>
  </si>
  <si>
    <t>VILLÀGIO SHOPPING</t>
  </si>
  <si>
    <t>22.640-102</t>
  </si>
  <si>
    <t>Barra da Tijuca</t>
  </si>
  <si>
    <t xml:space="preserve">Av. das Américas, 3.900 </t>
  </si>
  <si>
    <t>VILLAGEMALL (*)</t>
  </si>
  <si>
    <t>67 3389-8000</t>
  </si>
  <si>
    <t>69906-383</t>
  </si>
  <si>
    <t>AC</t>
  </si>
  <si>
    <t>RIO BRANCO</t>
  </si>
  <si>
    <t>CENTRO</t>
  </si>
  <si>
    <t>BR 364 COM ESTRADA DA FLORESTA, 1707 -</t>
  </si>
  <si>
    <t>VIA VERDE SHOPPING</t>
  </si>
  <si>
    <t>(31)3286.8343</t>
  </si>
  <si>
    <t xml:space="preserve">12091-000 </t>
  </si>
  <si>
    <t>TAUBATE</t>
  </si>
  <si>
    <t xml:space="preserve">SÃO GONÇALO </t>
  </si>
  <si>
    <t>AVENIDA PEDRO I, 7181</t>
  </si>
  <si>
    <t>VIA VALE GARDEN SHOPPING</t>
  </si>
  <si>
    <t>75 3225-3000</t>
  </si>
  <si>
    <t>MG</t>
  </si>
  <si>
    <t>BELO HORIZONTE</t>
  </si>
  <si>
    <t>VIA SHOPPING BARREIRO</t>
  </si>
  <si>
    <t>81 3059-2000</t>
  </si>
  <si>
    <t>VIA PARQUE SHOPPING CENTER</t>
  </si>
  <si>
    <t>81 3727-5000</t>
  </si>
  <si>
    <t>RN</t>
  </si>
  <si>
    <t>NATAL</t>
  </si>
  <si>
    <t>VIA DIRETA SHOPPING CENTER</t>
  </si>
  <si>
    <t>CAMPINAS</t>
  </si>
  <si>
    <t xml:space="preserve">VENTURA MALL </t>
  </si>
  <si>
    <t>41 3095-9347</t>
  </si>
  <si>
    <t>MINAS GERAIS</t>
  </si>
  <si>
    <t>VENDA NOVA SHOPPING</t>
  </si>
  <si>
    <t>SÃO JOSÉ DOS CAMPOS</t>
  </si>
  <si>
    <t>VALE SUL SHOPPING</t>
  </si>
  <si>
    <t>ITU</t>
  </si>
  <si>
    <t>UNISHOPPING</t>
  </si>
  <si>
    <t>24 3355-1501</t>
  </si>
  <si>
    <t>PA</t>
  </si>
  <si>
    <t xml:space="preserve">PARAUAPEBAS </t>
  </si>
  <si>
    <t>UNIQUE SHOPPING PARAUAPEBAS</t>
  </si>
  <si>
    <t>21 2529-2233</t>
  </si>
  <si>
    <t>38400-000</t>
  </si>
  <si>
    <t>UBERLANDIA</t>
  </si>
  <si>
    <t>AVENIDA PAULO GRACINDO</t>
  </si>
  <si>
    <t>UBERLANDIA SHOPPING</t>
  </si>
  <si>
    <t>19 3756-7500</t>
  </si>
  <si>
    <t>AM</t>
  </si>
  <si>
    <t>MANAUS</t>
  </si>
  <si>
    <t>UAI SHOPPING MANAUS</t>
  </si>
  <si>
    <t>22 2737-9000</t>
  </si>
  <si>
    <t>UAI SHOPPING CÉU AZUL</t>
  </si>
  <si>
    <t>61 3448-3300</t>
  </si>
  <si>
    <t>UAI SHOPPING</t>
  </si>
  <si>
    <t>TUCURUÍ</t>
  </si>
  <si>
    <t>TUCURUÍ SHOPPING CENTER</t>
  </si>
  <si>
    <t>ARARAQUARA</t>
  </si>
  <si>
    <t>TROPICAL SHOPPING (FECHADO)</t>
  </si>
  <si>
    <t>16 3902-1000</t>
  </si>
  <si>
    <t>NOVA IGUACU</t>
  </si>
  <si>
    <t>TOPSHOPPING</t>
  </si>
  <si>
    <t xml:space="preserve">TOP CENTER SHOPPING </t>
  </si>
  <si>
    <t>51 3333-1060</t>
  </si>
  <si>
    <t>SANTA BÁRBARA D`OESTE</t>
  </si>
  <si>
    <t>VILA MOLLON</t>
  </si>
  <si>
    <t>AV SANTA BARBARA, 77</t>
  </si>
  <si>
    <t>TIVOLI SHOPPING</t>
  </si>
  <si>
    <t xml:space="preserve">TILLI CENTER </t>
  </si>
  <si>
    <t xml:space="preserve">THE MALL </t>
  </si>
  <si>
    <t>JAÚ</t>
  </si>
  <si>
    <t>TERRITÓRIO DO CALÇADO</t>
  </si>
  <si>
    <t>IBITINGA</t>
  </si>
  <si>
    <t>TERRITÓRIO DO BORDADO</t>
  </si>
  <si>
    <t>70660-090</t>
  </si>
  <si>
    <t>DF</t>
  </si>
  <si>
    <t>BRASILIA</t>
  </si>
  <si>
    <t xml:space="preserve">Sul Brasília </t>
  </si>
  <si>
    <t xml:space="preserve"> AOS 2/8 lote 05 Área Octogonal Sul Brasília </t>
  </si>
  <si>
    <t>TERRAÇO SHOPPING</t>
  </si>
  <si>
    <t>TERESOPOLIS</t>
  </si>
  <si>
    <t>TERESÓPOLIS SHOPPING CENTER</t>
  </si>
  <si>
    <t>92 3644-3241</t>
  </si>
  <si>
    <t>PI</t>
  </si>
  <si>
    <t>TERESINA/PI</t>
  </si>
  <si>
    <t>TERESINA SHOPPING</t>
  </si>
  <si>
    <t>31 3271-2112</t>
  </si>
  <si>
    <t>12030-900</t>
  </si>
  <si>
    <t>VILA COSTA</t>
  </si>
  <si>
    <t>AV.CHARLES SCHNEIDER, 1700</t>
  </si>
  <si>
    <t>TAUBATÉ SHOPPING CENTER</t>
  </si>
  <si>
    <t>SUZANO</t>
  </si>
  <si>
    <t>SUZANO SHOPPING</t>
  </si>
  <si>
    <t>19 2119-0081</t>
  </si>
  <si>
    <t>OSASCO</t>
  </si>
  <si>
    <t>AV DOS AUTONOMISTAS , 1828</t>
  </si>
  <si>
    <t>SUPERSHOPPING OSASCO</t>
  </si>
  <si>
    <t>SANTOS</t>
  </si>
  <si>
    <t>SUPER CENTRO COMERCIAL DO BOQUEIRÃO</t>
  </si>
  <si>
    <t>TAUBATÉ</t>
  </si>
  <si>
    <t>STAR SHOP</t>
  </si>
  <si>
    <t xml:space="preserve">SPAZIO OURO VERDE </t>
  </si>
  <si>
    <t>032210-000</t>
  </si>
  <si>
    <t>CONTAGEM/MG</t>
  </si>
  <si>
    <t>Av. cardeal Eugênio Pacelli,1336</t>
  </si>
  <si>
    <t>SÓMARCAS SHOPPING OUTLET(*)</t>
  </si>
  <si>
    <t>SOROCABA SHOPPING</t>
  </si>
  <si>
    <t>11 4506-6000</t>
  </si>
  <si>
    <t>CE</t>
  </si>
  <si>
    <t>SOBRAL</t>
  </si>
  <si>
    <t>SOBRAL SHOPPING</t>
  </si>
  <si>
    <t xml:space="preserve">SÍLVIO ROMERO PLAZA SHOPPING </t>
  </si>
  <si>
    <t>27260-315</t>
  </si>
  <si>
    <t>VOLTA REDONDA</t>
  </si>
  <si>
    <t>VILA SANTA CECÍLIA</t>
  </si>
  <si>
    <t>RUA 12, 300</t>
  </si>
  <si>
    <t>SIDER SHOPPING</t>
  </si>
  <si>
    <t xml:space="preserve">SHOPPING WEST PLAZA </t>
  </si>
  <si>
    <t>29050-902</t>
  </si>
  <si>
    <t>ES</t>
  </si>
  <si>
    <t>VITORIA</t>
  </si>
  <si>
    <t>ENSEADA DO SUÁ</t>
  </si>
  <si>
    <t>AV.AMERICO BUAIZ</t>
  </si>
  <si>
    <t>SHOPPING VITORIA</t>
  </si>
  <si>
    <t>05477-000</t>
  </si>
  <si>
    <t>ALTO DE PINHEIROS</t>
  </si>
  <si>
    <t>AV.DAS NACOES UNIDAS, 4777</t>
  </si>
  <si>
    <t>SHOPPING VILLA-LOBOS</t>
  </si>
  <si>
    <t>CARAGUATATUBA</t>
  </si>
  <si>
    <t>SHOPPING VILLA MARES</t>
  </si>
  <si>
    <t>SHOPPING VILLA</t>
  </si>
  <si>
    <t>VILA OLÍMPIA</t>
  </si>
  <si>
    <t>RUA OLIMPÍADAS, 360</t>
  </si>
  <si>
    <t>SHOPPING VILA OLÍMPIA</t>
  </si>
  <si>
    <t xml:space="preserve">21230-500 </t>
  </si>
  <si>
    <t>IRAJA</t>
  </si>
  <si>
    <t>R. ITAPERA</t>
  </si>
  <si>
    <t xml:space="preserve">SHOPPING VIA BRASIL </t>
  </si>
  <si>
    <t xml:space="preserve">68.500-000 </t>
  </si>
  <si>
    <t>MARABÁ</t>
  </si>
  <si>
    <t>Folha 27, Qd Esp - Shopping Verdes Mares, sala 22</t>
  </si>
  <si>
    <t>SHOPPING VERDES MARES</t>
  </si>
  <si>
    <t>21 2421-9238</t>
  </si>
  <si>
    <t>13271-600</t>
  </si>
  <si>
    <t>VALINHOS</t>
  </si>
  <si>
    <t>PAIQUERE</t>
  </si>
  <si>
    <t>RUA PAIQUERE, 200</t>
  </si>
  <si>
    <t>SHOPPING VALINHOS</t>
  </si>
  <si>
    <t>19 3241-1071</t>
  </si>
  <si>
    <t>13024-500</t>
  </si>
  <si>
    <t xml:space="preserve">CHACARA DA REPÚBLICA </t>
  </si>
  <si>
    <t xml:space="preserve">AVENIDA JOHN BOYD DUNLOP, 350 </t>
  </si>
  <si>
    <t xml:space="preserve">SHOPPING UNIMART </t>
  </si>
  <si>
    <t>SHOPPING UNIÃO DE OSASCO</t>
  </si>
  <si>
    <t>21 3513-7200</t>
  </si>
  <si>
    <t>RS</t>
  </si>
  <si>
    <t>PORTO ALEGRE</t>
  </si>
  <si>
    <t>SHOPPING TOTAL</t>
  </si>
  <si>
    <t>61 2106-9700</t>
  </si>
  <si>
    <t>SHOPPING TIJUCA</t>
  </si>
  <si>
    <t>47 3263-8444</t>
  </si>
  <si>
    <t>06460-030</t>
  </si>
  <si>
    <t>ARARAS</t>
  </si>
  <si>
    <t>ALPHAVILE</t>
  </si>
  <si>
    <t>AV.PIRACEMA, 669</t>
  </si>
  <si>
    <t>SHOPPING TAMBORÉ</t>
  </si>
  <si>
    <t>11 3311-2800</t>
  </si>
  <si>
    <t>PE</t>
  </si>
  <si>
    <t>RECIFE</t>
  </si>
  <si>
    <t>SHOPPING TACARUNA</t>
  </si>
  <si>
    <t>06768-200</t>
  </si>
  <si>
    <t>TABOÃO DA SERRA</t>
  </si>
  <si>
    <t>CIDADE INTERCAP</t>
  </si>
  <si>
    <t>ROD.REGIS BITTENCOURT, 0</t>
  </si>
  <si>
    <t>SHOPPING TABOÃO</t>
  </si>
  <si>
    <t>JURUBATUBA</t>
  </si>
  <si>
    <t>AV.DAS NACOES UNIDAS, 22540</t>
  </si>
  <si>
    <t>SHOPPING SP MARKET</t>
  </si>
  <si>
    <t>21 2643-3995</t>
  </si>
  <si>
    <t>SETE LAGOAS/MG</t>
  </si>
  <si>
    <t>SHOPPING SETE LAGOAS</t>
  </si>
  <si>
    <t>SANTANA DE PARNAÍBA</t>
  </si>
  <si>
    <t>SHOPPING SERVICE</t>
  </si>
  <si>
    <t>41 3883-3000</t>
  </si>
  <si>
    <t>11666-000</t>
  </si>
  <si>
    <t>SANTA MARIA</t>
  </si>
  <si>
    <t>AV. JOSÉ HERCULANO, 1086</t>
  </si>
  <si>
    <t>SHOPPING SERRA MAR</t>
  </si>
  <si>
    <t>ITUPEVA</t>
  </si>
  <si>
    <t>SHOPPING SERRA AZUL</t>
  </si>
  <si>
    <t>SÃO VICENTE</t>
  </si>
  <si>
    <t>SHOPPING SÃO VICENTE</t>
  </si>
  <si>
    <t>09190-210</t>
  </si>
  <si>
    <t>SANTO ANDRÉ</t>
  </si>
  <si>
    <t>VILA GILDA</t>
  </si>
  <si>
    <t>AV.PEREIRA BARRETO, 42</t>
  </si>
  <si>
    <t>SHOPPING SANTO ANDRÉ (*)</t>
  </si>
  <si>
    <t>RIBEIRAO PRETO</t>
  </si>
  <si>
    <t>SHOPPING SANTA ÚRSULA</t>
  </si>
  <si>
    <t>SE</t>
  </si>
  <si>
    <t>ARACAJU</t>
  </si>
  <si>
    <t>SHOPPING RIOMAR ARACAJU</t>
  </si>
  <si>
    <t>71 2108-8222</t>
  </si>
  <si>
    <t>5110-160</t>
  </si>
  <si>
    <t>PINA</t>
  </si>
  <si>
    <t>AV.REPUBLICA DO LIBANO</t>
  </si>
  <si>
    <t>SHOPPING RIO MAR</t>
  </si>
  <si>
    <t>11 4003-4133</t>
  </si>
  <si>
    <t>51020-280</t>
  </si>
  <si>
    <t>BOA VIAGEM</t>
  </si>
  <si>
    <t>RUA PE CARAPUCEIRO</t>
  </si>
  <si>
    <t>SHOPPING RECIFE</t>
  </si>
  <si>
    <t xml:space="preserve">SHOPPING RAPOSO </t>
  </si>
  <si>
    <t>SHOPPING PRIMITIVA</t>
  </si>
  <si>
    <t>31 2126-3200</t>
  </si>
  <si>
    <t>29.101-950</t>
  </si>
  <si>
    <t>VILA VELHA/ES</t>
  </si>
  <si>
    <t>PRAIA DA COSTA,</t>
  </si>
  <si>
    <t>AV. DR. OLÍVIO LIRA, 353</t>
  </si>
  <si>
    <t>SHOPPING PRAIA DA COSTA</t>
  </si>
  <si>
    <t xml:space="preserve">SHOPPING PRADO </t>
  </si>
  <si>
    <t>DIADEMA</t>
  </si>
  <si>
    <t>SHOPPING PRAÇA DA MOÇA</t>
  </si>
  <si>
    <t>UBATUBA</t>
  </si>
  <si>
    <t>SHOPPING PORTO ITAGUÁ</t>
  </si>
  <si>
    <t>POMPEIA</t>
  </si>
  <si>
    <t>SHOPPING POMPEIA NOBRE</t>
  </si>
  <si>
    <t>51 3018-7000</t>
  </si>
  <si>
    <t>04151-100</t>
  </si>
  <si>
    <t>JARDIM DA SAUDE</t>
  </si>
  <si>
    <t>PRACA LEONOR KAUPA, 100</t>
  </si>
  <si>
    <t>SHOPPING PLAZA SUL</t>
  </si>
  <si>
    <t>12 3924-3000</t>
  </si>
  <si>
    <t>MACAÉ</t>
  </si>
  <si>
    <t>SHOPPING PLAZA MACAÉ</t>
  </si>
  <si>
    <t>PIRITUBA</t>
  </si>
  <si>
    <t xml:space="preserve">SHOPPING PIRITUBA </t>
  </si>
  <si>
    <t>21 2122-8070</t>
  </si>
  <si>
    <t>PIRACICABA</t>
  </si>
  <si>
    <t>VILA REZENDE</t>
  </si>
  <si>
    <t>AVENIDA LIMEIRA, 722</t>
  </si>
  <si>
    <t>SHOPPING PIRACICABA</t>
  </si>
  <si>
    <t>21 3461-9999</t>
  </si>
  <si>
    <t>PELOTAS/RS</t>
  </si>
  <si>
    <t>SHOPPING PELOTAS</t>
  </si>
  <si>
    <t>SHOPPING PAULISTAR</t>
  </si>
  <si>
    <t>31 2571-7500</t>
  </si>
  <si>
    <t>SHOPPING PÁTIO SAVASSI</t>
  </si>
  <si>
    <t>21 2176-6102</t>
  </si>
  <si>
    <t>BELA VISTA</t>
  </si>
  <si>
    <t>RUA TREZE DE MAIO, 1947</t>
  </si>
  <si>
    <t>SHOPPING PÁTIO PAULISTA</t>
  </si>
  <si>
    <t>68507-445</t>
  </si>
  <si>
    <t>NOVA MARABÁ</t>
  </si>
  <si>
    <t>FOLHA 30, QUDRA 15, LOTE 10</t>
  </si>
  <si>
    <t>SHOPPING PATIO MARABÁ (*)</t>
  </si>
  <si>
    <t>LIMEIRA</t>
  </si>
  <si>
    <t>SHOPPING PÁTIO LIMEIRA</t>
  </si>
  <si>
    <t>19 3727-2300</t>
  </si>
  <si>
    <t>01238-000</t>
  </si>
  <si>
    <t>HIGIENOPOLIS</t>
  </si>
  <si>
    <t>AV.HIGIENOPOLIS, 618</t>
  </si>
  <si>
    <t>SHOPPING PÁTIO HIGIENÓPOLIS</t>
  </si>
  <si>
    <t xml:space="preserve">FORTALEZA </t>
  </si>
  <si>
    <t>SHOPPING PÁTIO DOM LUIS</t>
  </si>
  <si>
    <t>SHOPPING PÁTIO DO SOL</t>
  </si>
  <si>
    <t>SHOPPING PÁTIO CIANÊ</t>
  </si>
  <si>
    <t>51 3257-9657</t>
  </si>
  <si>
    <t>BELEM</t>
  </si>
  <si>
    <t>SHOPPING PÁTIO BELÉM</t>
  </si>
  <si>
    <t>57310-400</t>
  </si>
  <si>
    <t>AL</t>
  </si>
  <si>
    <t>ALAGOAS</t>
  </si>
  <si>
    <t>SANTA EDWIGES</t>
  </si>
  <si>
    <t>RUA JOSÉ LEITE BEZERRA, S/N</t>
  </si>
  <si>
    <t>SHOPPING PÁTIO ARAPIRACA</t>
  </si>
  <si>
    <t>13087-901</t>
  </si>
  <si>
    <t>PARQUE DAS FLORES</t>
  </si>
  <si>
    <t>AV.GUILHERME CAMPOS,500</t>
  </si>
  <si>
    <t>SHOPPING PARQUE DOM PEDRO</t>
  </si>
  <si>
    <t>11 3779-3900</t>
  </si>
  <si>
    <t>SHOPPING PARQUE DAS BANDEIRAS</t>
  </si>
  <si>
    <t>SHOPPING PARQUE BALNEÁRIO</t>
  </si>
  <si>
    <t>GUARULHOS</t>
  </si>
  <si>
    <t>SHOPPING PARK CENTER</t>
  </si>
  <si>
    <t>SHOPPING PANORÂMICO</t>
  </si>
  <si>
    <t>JUNDIAÍ</t>
  </si>
  <si>
    <t>SHOPPING PAINEIRAS</t>
  </si>
  <si>
    <t>85 3243-1000</t>
  </si>
  <si>
    <t>SHOPPING PAÇO ALFÂNDEGA</t>
  </si>
  <si>
    <t>16 3335-7286</t>
  </si>
  <si>
    <t>SHOPPING NOVA AMÉRICA</t>
  </si>
  <si>
    <t>11 3471-8000</t>
  </si>
  <si>
    <t>79005-471</t>
  </si>
  <si>
    <t>MS</t>
  </si>
  <si>
    <t>CAMPO GRANDE</t>
  </si>
  <si>
    <t>JOCKEY CLUB</t>
  </si>
  <si>
    <t>AV ERNESTO GEISEL</t>
  </si>
  <si>
    <t>SHOPPING NORTE SUL PLAZA</t>
  </si>
  <si>
    <t>81 3412-6000</t>
  </si>
  <si>
    <t>04578-910</t>
  </si>
  <si>
    <t>BROOKLIN</t>
  </si>
  <si>
    <t>AV.NACOES UNIDAS, 12901</t>
  </si>
  <si>
    <t>SHOPPING NAÇÕES UNIDAS</t>
  </si>
  <si>
    <t>17013-231</t>
  </si>
  <si>
    <t>BAURU</t>
  </si>
  <si>
    <t>Rua MARCONDES SALGADO,396</t>
  </si>
  <si>
    <t>SHOPPING NAÇÕES BAURU(*)</t>
  </si>
  <si>
    <t>84 3209-8199</t>
  </si>
  <si>
    <t>SC</t>
  </si>
  <si>
    <t>JOINVILLE</t>
  </si>
  <si>
    <t>SHOPPING MUELLER JOINVILLE</t>
  </si>
  <si>
    <t>03126-000</t>
  </si>
  <si>
    <t>MOOCA</t>
  </si>
  <si>
    <t>RUA CAPITÃO PACHECO CHAVES, 313</t>
  </si>
  <si>
    <t>SHOPPING MOOCA</t>
  </si>
  <si>
    <t>62 3546-2000</t>
  </si>
  <si>
    <t>CATANHAL</t>
  </si>
  <si>
    <t>SHOPPING MODELO</t>
  </si>
  <si>
    <t>35.180-014</t>
  </si>
  <si>
    <t>POÇOS DE CALDAS</t>
  </si>
  <si>
    <t xml:space="preserve">VILA CASCATA DAS ANTAS </t>
  </si>
  <si>
    <t xml:space="preserve">Av. SILVIO MONTEIRO DOS SANTOS,180 </t>
  </si>
  <si>
    <t>SHOPPING MINAS SUL</t>
  </si>
  <si>
    <t>32 3214-1505</t>
  </si>
  <si>
    <t xml:space="preserve">ANANINDEUA </t>
  </si>
  <si>
    <t>SHOPPING METRÓPOLE - PA</t>
  </si>
  <si>
    <t>SÃO BERNARDO DO CAMPO</t>
  </si>
  <si>
    <t>SHOPPING METRÓPOLE</t>
  </si>
  <si>
    <t>21 2294-1096</t>
  </si>
  <si>
    <t>09750-902</t>
  </si>
  <si>
    <t>PRACA SAMUEL SABATINI, 200</t>
  </si>
  <si>
    <t>02240-000</t>
  </si>
  <si>
    <t>TUCURUVÍ</t>
  </si>
  <si>
    <t>AVENIDA DR.ANTONIO MARIA DE LAET,566</t>
  </si>
  <si>
    <t>SHOPPING METRÔ TUCURUVI(*)</t>
  </si>
  <si>
    <t>31 2106-3800</t>
  </si>
  <si>
    <t>03306-010</t>
  </si>
  <si>
    <t>TATUAPE</t>
  </si>
  <si>
    <t>RUA DOMINGOS AGOSTIN, 91</t>
  </si>
  <si>
    <t>SHOPPING METRÔ TATUAPÉ</t>
  </si>
  <si>
    <t>11 4437-5000</t>
  </si>
  <si>
    <t>04036-100</t>
  </si>
  <si>
    <t>VILA MARIANA</t>
  </si>
  <si>
    <t>RUA DOMINGOS DE MORAES, , 2564</t>
  </si>
  <si>
    <t>SHOPPING METRÔ SANTA CRUZ</t>
  </si>
  <si>
    <t>79 3234-6300</t>
  </si>
  <si>
    <t>08220-900</t>
  </si>
  <si>
    <t>ITAQUERA</t>
  </si>
  <si>
    <t>RUA JOSÉ PINHEIRO BORGES, 0</t>
  </si>
  <si>
    <t>SHOPPING METRÔ ITAQUERA</t>
  </si>
  <si>
    <t>11 6489-9690</t>
  </si>
  <si>
    <t>03066-030</t>
  </si>
  <si>
    <t>R. GONCALVES CRESPO, 78</t>
  </si>
  <si>
    <t>SHOPPING METRO BOULEVARD TATUAPÉ</t>
  </si>
  <si>
    <t>21 2561-8868</t>
  </si>
  <si>
    <t>29160-161</t>
  </si>
  <si>
    <t>EURICO SALLES</t>
  </si>
  <si>
    <t>SERRA</t>
  </si>
  <si>
    <t>AV JOÃO PALACIOS</t>
  </si>
  <si>
    <t xml:space="preserve">SHOPPING MESTRE ALVARO </t>
  </si>
  <si>
    <t xml:space="preserve">SHOPPING MART CENTER </t>
  </si>
  <si>
    <t>85 3256 1270</t>
  </si>
  <si>
    <t>ADRIANÓPOLIS</t>
  </si>
  <si>
    <t>AV. MARIO YPIRANGA MONTEIRO</t>
  </si>
  <si>
    <t>SHOPPING MANAURA</t>
  </si>
  <si>
    <t>81 3423-5666</t>
  </si>
  <si>
    <t>21351-970</t>
  </si>
  <si>
    <t>MADUREIRA</t>
  </si>
  <si>
    <t>ESTRADA DO PORTELA</t>
  </si>
  <si>
    <t>SHOPPING MADUREIRA</t>
  </si>
  <si>
    <t>SHOPPING LUPO</t>
  </si>
  <si>
    <t>LORENA</t>
  </si>
  <si>
    <t>SHOPPING LORENA</t>
  </si>
  <si>
    <t>86078-020</t>
  </si>
  <si>
    <t>PR</t>
  </si>
  <si>
    <t>LONDRINA</t>
  </si>
  <si>
    <t>JARDIM PACAEMBU</t>
  </si>
  <si>
    <t xml:space="preserve">Av. Sylvio Barros, 100 </t>
  </si>
  <si>
    <t>SHOPPING LONDRINA NORTE(*)</t>
  </si>
  <si>
    <t>93 3523-5714</t>
  </si>
  <si>
    <t xml:space="preserve">13480-013 </t>
  </si>
  <si>
    <t xml:space="preserve">CENTRO </t>
  </si>
  <si>
    <t>RUA CARLOS GOMES, 1.321</t>
  </si>
  <si>
    <t>SHOPPING LIMEIRA</t>
  </si>
  <si>
    <t xml:space="preserve">SHOPPING LIGHT </t>
  </si>
  <si>
    <t>11 3677-4052</t>
  </si>
  <si>
    <t>SHOPPING LEBLON</t>
  </si>
  <si>
    <t>SANTANA</t>
  </si>
  <si>
    <t xml:space="preserve">SHOPPING LAR CENTER </t>
  </si>
  <si>
    <t>31 3429-3545</t>
  </si>
  <si>
    <t>11410-221</t>
  </si>
  <si>
    <t>GUARUJA</t>
  </si>
  <si>
    <t>PITANGUEIRAS</t>
  </si>
  <si>
    <t>AV.MAL.DEODORO DA FONSECA, 885</t>
  </si>
  <si>
    <t>SHOPPING LA PLAGE</t>
  </si>
  <si>
    <t>21 2178-4444</t>
  </si>
  <si>
    <t>JUAZEIRO DO NORTE</t>
  </si>
  <si>
    <t>SHOPPING JUAZEIRO</t>
  </si>
  <si>
    <t xml:space="preserve">SHOPPING JK IGUATEMI </t>
  </si>
  <si>
    <t>51 2123-2000</t>
  </si>
  <si>
    <t>BA</t>
  </si>
  <si>
    <t>ITABUNA</t>
  </si>
  <si>
    <t>SHOPPING JEQUITIBÁ</t>
  </si>
  <si>
    <t>SHOPPING JEQUITI</t>
  </si>
  <si>
    <t>92 3003-9000</t>
  </si>
  <si>
    <t>SHOPPING JARDINS</t>
  </si>
  <si>
    <t>11 3723-3900</t>
  </si>
  <si>
    <t>05724-003</t>
  </si>
  <si>
    <t>JARDIM SUL</t>
  </si>
  <si>
    <t>AV.GIOVANNI GRONCHI, 5819</t>
  </si>
  <si>
    <t>SHOPPING JARDIM SUL</t>
  </si>
  <si>
    <t>11 3168-6454</t>
  </si>
  <si>
    <t>SHOPPING JARDIM GUADALUPE</t>
  </si>
  <si>
    <t>11 5509-1434</t>
  </si>
  <si>
    <t>CURITIBA</t>
  </si>
  <si>
    <t>SHOPPING JARDIM DAS AMÉRICAS</t>
  </si>
  <si>
    <t xml:space="preserve">SHOPPING JARAGUÁ CONCEIÇÃO </t>
  </si>
  <si>
    <t>62 3243-4400</t>
  </si>
  <si>
    <t>14804-300</t>
  </si>
  <si>
    <t>JARDIM DOS MANACÁS</t>
  </si>
  <si>
    <t>AV.ALBERTO BENASSI, 2270</t>
  </si>
  <si>
    <t>SHOPPING JARAGUÁ ARARAQUARA</t>
  </si>
  <si>
    <t>INDAIATUBA</t>
  </si>
  <si>
    <t>SHOPPING JARAGUÁ</t>
  </si>
  <si>
    <t>JANDIRA</t>
  </si>
  <si>
    <t>SHOPPING JANDIRA</t>
  </si>
  <si>
    <t>ITAIM PAULISTA</t>
  </si>
  <si>
    <t xml:space="preserve">SHOPPING ITAIM PAULISTA </t>
  </si>
  <si>
    <t>88 3572-1811</t>
  </si>
  <si>
    <t>SAO JOSE/SC</t>
  </si>
  <si>
    <t>SHOPPING ITAGUAÇU</t>
  </si>
  <si>
    <t>IPIRANGA</t>
  </si>
  <si>
    <t xml:space="preserve">SHOPPING IPIRANGA </t>
  </si>
  <si>
    <t>SHOPPING IPEROIG</t>
  </si>
  <si>
    <t xml:space="preserve">07042-040 </t>
  </si>
  <si>
    <t>VILA ENDRES</t>
  </si>
  <si>
    <t xml:space="preserve">Rod. Pres. Dutra, Km 397 + 650 Mts. </t>
  </si>
  <si>
    <t>SHOPPING INTERNACIONAL</t>
  </si>
  <si>
    <t>INTERLAGOS</t>
  </si>
  <si>
    <t xml:space="preserve">SHOPPING INTERLAGOS </t>
  </si>
  <si>
    <t>SHOPPING INDEPENDÊNCIA - TAUBATÉ</t>
  </si>
  <si>
    <t>11 2224-5900</t>
  </si>
  <si>
    <t>SALVADOR</t>
  </si>
  <si>
    <t>SHOPPING IGUATEMI SALVADOR</t>
  </si>
  <si>
    <t>51 3211-6600</t>
  </si>
  <si>
    <t>91340-001</t>
  </si>
  <si>
    <t>PASSO DA AREIA</t>
  </si>
  <si>
    <t>AV.JOAO WALLIG,1800</t>
  </si>
  <si>
    <t>SHOPPING IGUATEMI PORTO ALEGRE</t>
  </si>
  <si>
    <t>11 3823-2300</t>
  </si>
  <si>
    <t>3477-3560</t>
  </si>
  <si>
    <t>COCÓ</t>
  </si>
  <si>
    <t>AVENIDA WASHINGTON SOARES</t>
  </si>
  <si>
    <t>SHOPPING IGUATEMI FORTALEZA</t>
  </si>
  <si>
    <t>PINHEIROS</t>
  </si>
  <si>
    <t xml:space="preserve">SHOPPING IGUATEMI </t>
  </si>
  <si>
    <t>27 3205-6200</t>
  </si>
  <si>
    <t>04029-902</t>
  </si>
  <si>
    <t>MOEMA</t>
  </si>
  <si>
    <t>AV.IBIRAPUERA, 3103</t>
  </si>
  <si>
    <t>SHOPPING IBIRAPUERA</t>
  </si>
  <si>
    <t>17 3355-0200</t>
  </si>
  <si>
    <t>13184-494</t>
  </si>
  <si>
    <t>HORTOLÂNDIA</t>
  </si>
  <si>
    <t>REMANSO CAMPINEIRO</t>
  </si>
  <si>
    <t>RUA JOÃO BLUMER, 05</t>
  </si>
  <si>
    <t>SHOPPING HORTOLÂNDIA</t>
  </si>
  <si>
    <t>SHOPPING HAPPY DAY</t>
  </si>
  <si>
    <t>84 3422-7000</t>
  </si>
  <si>
    <t>JAB.DOS GUARARAPES/PE</t>
  </si>
  <si>
    <t>SHOPPING GUARARAPES</t>
  </si>
  <si>
    <t>41 3015-2917/2831</t>
  </si>
  <si>
    <t>21670-000</t>
  </si>
  <si>
    <t>AVENIDA BRSIL</t>
  </si>
  <si>
    <t>SHOPPING GUADALUPE</t>
  </si>
  <si>
    <t>92 3655-3400</t>
  </si>
  <si>
    <t>GRAVATAÍ</t>
  </si>
  <si>
    <t>SHOPPING GRAVATAÍ</t>
  </si>
  <si>
    <t>COTIA</t>
  </si>
  <si>
    <t>SHOPPING GRANJA VIANNA</t>
  </si>
  <si>
    <t>SHOPPING GRANJA OLGA</t>
  </si>
  <si>
    <t>XXXX</t>
  </si>
  <si>
    <t>25586-140</t>
  </si>
  <si>
    <t>SÃO JOÃO DO MERITI</t>
  </si>
  <si>
    <t>RODOVIA PRESIDENTE DUTRA</t>
  </si>
  <si>
    <t>SHOPPING GRANDE RIO</t>
  </si>
  <si>
    <t>SHOPPING GALERIA</t>
  </si>
  <si>
    <t>01307-001</t>
  </si>
  <si>
    <t>CONSOLAÇÃO</t>
  </si>
  <si>
    <t>RUA FREI CANECA, 569</t>
  </si>
  <si>
    <t>SHOPPING FREI CANECA</t>
  </si>
  <si>
    <t>SHOPPING FLAMINGO</t>
  </si>
  <si>
    <t>SANTO AMARO</t>
  </si>
  <si>
    <t xml:space="preserve">SHOPPING FIESTA </t>
  </si>
  <si>
    <t>SHOPPING FERRY BOAT'S PLAZA</t>
  </si>
  <si>
    <t>22610-001</t>
  </si>
  <si>
    <t>São Conrado</t>
  </si>
  <si>
    <t xml:space="preserve"> Estrada da Gavea, 899</t>
  </si>
  <si>
    <t xml:space="preserve">SHOPPING FASHION MALL </t>
  </si>
  <si>
    <t>SHOPPING FARO</t>
  </si>
  <si>
    <t>ITAPIRA</t>
  </si>
  <si>
    <t>SHOPPING ESTAÇÃO PLAZA</t>
  </si>
  <si>
    <t>21 3206-9100/3206-9106</t>
  </si>
  <si>
    <t xml:space="preserve">PETRÓPOLIS </t>
  </si>
  <si>
    <t>SHOPPING ESTAÇÃO ITAIPAVA</t>
  </si>
  <si>
    <t>16 3603-2400</t>
  </si>
  <si>
    <t>SHOPPING ESTAÇÃO</t>
  </si>
  <si>
    <t>SHOPPING ESPLANADA</t>
  </si>
  <si>
    <t>11 5077-7300</t>
  </si>
  <si>
    <t>05402-918</t>
  </si>
  <si>
    <t>AV.REBOUCAS, 3970</t>
  </si>
  <si>
    <t>SHOPPING ELDORADO</t>
  </si>
  <si>
    <t>35160-290</t>
  </si>
  <si>
    <t>IPATINGA</t>
  </si>
  <si>
    <t>Bairro Industrial</t>
  </si>
  <si>
    <t>Avenida Pedro Linhares Gomes, 3900</t>
  </si>
  <si>
    <t>SHOPPING DO VALE</t>
  </si>
  <si>
    <t>SHOPPING DO LAR</t>
  </si>
  <si>
    <t>SHOPPING DO CALÇADO DE JAÚ</t>
  </si>
  <si>
    <t>FRANCA</t>
  </si>
  <si>
    <t>SHOPPING DO CALÇADO DE FRANCA</t>
  </si>
  <si>
    <t>31 3330-8600</t>
  </si>
  <si>
    <t>CARUARU</t>
  </si>
  <si>
    <t>SHOPPING DIFUSORA</t>
  </si>
  <si>
    <t>91 3299-0500</t>
  </si>
  <si>
    <t>SHOPPING DEL REY</t>
  </si>
  <si>
    <t>11 3191-1100</t>
  </si>
  <si>
    <t>SHOPPING DEL PASEO</t>
  </si>
  <si>
    <t>65074-115</t>
  </si>
  <si>
    <t>MA</t>
  </si>
  <si>
    <t>SÃO LUIS</t>
  </si>
  <si>
    <t>COHAMA</t>
  </si>
  <si>
    <t>Av. Daniel de La Touche,987</t>
  </si>
  <si>
    <t>SHOPPING DA ILHA</t>
  </si>
  <si>
    <t>12 3681-1100</t>
  </si>
  <si>
    <t>SHOPPING DA GÁVEA</t>
  </si>
  <si>
    <t>SHOPPING D&amp;D</t>
  </si>
  <si>
    <t>22 3311-5454</t>
  </si>
  <si>
    <t>CANINDÉ</t>
  </si>
  <si>
    <t>AV CRUZEIRO DO SUL, 1100</t>
  </si>
  <si>
    <t>SHOPPING D</t>
  </si>
  <si>
    <t>98 3212-1040</t>
  </si>
  <si>
    <t>SHOPPING CURITIBA</t>
  </si>
  <si>
    <t>SHOPPING CRISTAL CENTER</t>
  </si>
  <si>
    <t>21 3688-2001</t>
  </si>
  <si>
    <t>CABO DE SANTO AGOSTINHO/PE</t>
  </si>
  <si>
    <t>SHOPPING COSTA DOURADA</t>
  </si>
  <si>
    <t>SHOPPING CORAÇÃO</t>
  </si>
  <si>
    <t xml:space="preserve">SHOPPING CONTINENTAL </t>
  </si>
  <si>
    <t>51 3415-5100</t>
  </si>
  <si>
    <t>SHOPPING CONJUNTO NACIONAL</t>
  </si>
  <si>
    <t>21 3855-0078</t>
  </si>
  <si>
    <t>12242-000</t>
  </si>
  <si>
    <t>SAO JOSE DOS CAMPOS</t>
  </si>
  <si>
    <t>JARDIM DAS COLINAS</t>
  </si>
  <si>
    <t>AV.SAO JOAO, 2200</t>
  </si>
  <si>
    <t>SHOPPING COLINAS</t>
  </si>
  <si>
    <t>SHOPPING CIDADE SOROCABA</t>
  </si>
  <si>
    <t>SÃO JOSÉ DO RIO PRETO</t>
  </si>
  <si>
    <t xml:space="preserve">SHOPPING CIDADE NORTE </t>
  </si>
  <si>
    <t>13 3279-2000</t>
  </si>
  <si>
    <t>CHÁCARA ITAIM</t>
  </si>
  <si>
    <t>RUA IGUATEMI, 192 - CONJ 182</t>
  </si>
  <si>
    <t>SHOPPING CIDADE MORENA</t>
  </si>
  <si>
    <t>53 3027-3900</t>
  </si>
  <si>
    <t>05502-001</t>
  </si>
  <si>
    <t>CIDADE JARDIM</t>
  </si>
  <si>
    <t>AV.MAGALHÃES DE CASTRO, 12000</t>
  </si>
  <si>
    <t>SHOPPING CIDADE JARDIM</t>
  </si>
  <si>
    <t>49 8402 9404</t>
  </si>
  <si>
    <t>SHOPPING CIDADE</t>
  </si>
  <si>
    <t>SHOPPING CENTRO</t>
  </si>
  <si>
    <t>SHOPPING CENTRAL</t>
  </si>
  <si>
    <t>94 3013-1000</t>
  </si>
  <si>
    <t>UBERABA/MG</t>
  </si>
  <si>
    <t>SHOPPING CENTER UBERABA</t>
  </si>
  <si>
    <t>11 3437-7222</t>
  </si>
  <si>
    <t>50110-900</t>
  </si>
  <si>
    <t>AV.GOVERNADOR AGAMENON MAGALHAES</t>
  </si>
  <si>
    <t>SHOPPING CENTER TACARUNA</t>
  </si>
  <si>
    <t>09020-140</t>
  </si>
  <si>
    <t xml:space="preserve">  Rua Alvares de Azevedo, 99 </t>
  </si>
  <si>
    <t>SHOPPING CENTER SANTO ANDRÉ (*)</t>
  </si>
  <si>
    <t>RIO CLARO</t>
  </si>
  <si>
    <t>SHOPPING CENTER RIO CLARO</t>
  </si>
  <si>
    <t>21 2662-7222</t>
  </si>
  <si>
    <t>SHOPPING CENTER PIEDADE</t>
  </si>
  <si>
    <t>31 3263-8500</t>
  </si>
  <si>
    <t>03634-010</t>
  </si>
  <si>
    <t>PENHA</t>
  </si>
  <si>
    <t>RUA DR.JOAO RIBEIRO 2O. ANDAR/ADM., 304</t>
  </si>
  <si>
    <t>SHOPPING CENTER PENHA</t>
  </si>
  <si>
    <t>41730-101</t>
  </si>
  <si>
    <t>PARALELA</t>
  </si>
  <si>
    <t>AVENIDA LUIZ VIANA,8544</t>
  </si>
  <si>
    <t>SHOPPING CENTER PARALELA</t>
  </si>
  <si>
    <t>84 32171260</t>
  </si>
  <si>
    <t>SHOPPING CENTER PAÇO DO OUVIDOR</t>
  </si>
  <si>
    <t>02089-900</t>
  </si>
  <si>
    <t>VILA GUILHERME</t>
  </si>
  <si>
    <t>TRAVESSA CASALBUONO, 0</t>
  </si>
  <si>
    <t>SHOPPING CENTER NORTE</t>
  </si>
  <si>
    <t>11 6140-3640</t>
  </si>
  <si>
    <t>BLUMENAU</t>
  </si>
  <si>
    <t>SHOPPING CENTER NEUMARKT BLUMENAU</t>
  </si>
  <si>
    <t>SHOPPING CENTER LIMEIRA (REVITALIZAÇÃO)</t>
  </si>
  <si>
    <t>05049-901</t>
  </si>
  <si>
    <t>LAPA</t>
  </si>
  <si>
    <t>RUA CATAO, 72</t>
  </si>
  <si>
    <t>SHOPPING CENTER LAPA-SP</t>
  </si>
  <si>
    <t>24 2222-6266</t>
  </si>
  <si>
    <t>SHOPPING CENTER LAPA-BA</t>
  </si>
  <si>
    <t>85 4011-5999</t>
  </si>
  <si>
    <t>04543-011</t>
  </si>
  <si>
    <t>ITAIM BIBI</t>
  </si>
  <si>
    <t>AV. JUSCELINO KUBSTICHEK, 2041</t>
  </si>
  <si>
    <t>SHOPPING CENTER JK IGUATEMI</t>
  </si>
  <si>
    <t>91 4008-5800</t>
  </si>
  <si>
    <t>01489-900</t>
  </si>
  <si>
    <t>JARDIM PAULISTANO</t>
  </si>
  <si>
    <t>AV.BRIG.FARIA LIMA, 2232</t>
  </si>
  <si>
    <t>SHOPPING CENTER IGUATEMI SAO PAULO</t>
  </si>
  <si>
    <t>21 2488-1342/11/82</t>
  </si>
  <si>
    <t>FLORIANOPOLIS</t>
  </si>
  <si>
    <t>SHOPPING CENTER IGUATEMI FLORIANOPOLIS</t>
  </si>
  <si>
    <t>11 3769-3769</t>
  </si>
  <si>
    <t>CAXIAS DO SUL</t>
  </si>
  <si>
    <t>SHOPPING CENTER IGUATEMI CAXIAS</t>
  </si>
  <si>
    <t>54 3227-1977</t>
  </si>
  <si>
    <t>13092-902</t>
  </si>
  <si>
    <t>VILA BRANDINA</t>
  </si>
  <si>
    <t>AV.IGUATEMI, 777</t>
  </si>
  <si>
    <t>SHOPPING CENTER IGUATEMI CAMPINAS(*)</t>
  </si>
  <si>
    <t>71503-504</t>
  </si>
  <si>
    <t>ASA NORTE</t>
  </si>
  <si>
    <t>ST SHI/NORTE QUADRA , Nº CA-04 LOTE A</t>
  </si>
  <si>
    <t>SHOPPING CENTER IGUATEMI BRASILIA(*)</t>
  </si>
  <si>
    <t>IBIÚNA</t>
  </si>
  <si>
    <t>SHOPPING CENTER IBIUNA</t>
  </si>
  <si>
    <t>FERNANDÓPOLIS</t>
  </si>
  <si>
    <t>SHOPPING CENTER FERNANDÓPOLIS</t>
  </si>
  <si>
    <t>SHOPPING CENTER ENSEADA</t>
  </si>
  <si>
    <t>SHOPPING CENTER DUAIK</t>
  </si>
  <si>
    <t>12 3924-4200</t>
  </si>
  <si>
    <t>SHOPPING CENTER BOA VISTA</t>
  </si>
  <si>
    <t>BERTIOGA</t>
  </si>
  <si>
    <t>SHOPPING CENTER BERTIOGA</t>
  </si>
  <si>
    <t>31 3329-3000</t>
  </si>
  <si>
    <t>SHOPPING CENTER AGUAVERDE</t>
  </si>
  <si>
    <t>19 3045-5121</t>
  </si>
  <si>
    <t>AV PAULISTA, 2064</t>
  </si>
  <si>
    <t>SHOPPING CENTER 3</t>
  </si>
  <si>
    <t>91 3182-4155</t>
  </si>
  <si>
    <t xml:space="preserve">RODOVIA CELSO GARCIA </t>
  </si>
  <si>
    <t>SHOPPING CATUAI</t>
  </si>
  <si>
    <t>SHOPPING CARAGUÁ</t>
  </si>
  <si>
    <t xml:space="preserve">SHOPPING CAPITAL </t>
  </si>
  <si>
    <t>81 3194-2100</t>
  </si>
  <si>
    <t>BAIRRO VILA PREL</t>
  </si>
  <si>
    <t>ESTRADA DO CAMPO LIMPO, 459</t>
  </si>
  <si>
    <t>SHOPPING CAMPO LIMPO</t>
  </si>
  <si>
    <t>11 2090-7400</t>
  </si>
  <si>
    <t xml:space="preserve">Estrada do Monteiro, 1200   </t>
  </si>
  <si>
    <t>SHOPPING CAMPO GRANDE</t>
  </si>
  <si>
    <t>21 3083-1000</t>
  </si>
  <si>
    <t>05512-300</t>
  </si>
  <si>
    <t>BUTANTÃ</t>
  </si>
  <si>
    <t>AV.FRANCISCO MORATO, 2718</t>
  </si>
  <si>
    <t>SHOPPING BUTANTÃ</t>
  </si>
  <si>
    <t>31 3279-1200</t>
  </si>
  <si>
    <t>SHOPPING BOULEVARD RIO IGUATEMI</t>
  </si>
  <si>
    <t>11 3444-2000</t>
  </si>
  <si>
    <t>91010-006</t>
  </si>
  <si>
    <t>CRISTO REDENTOR</t>
  </si>
  <si>
    <t>AV.ASSIS BRASIL</t>
  </si>
  <si>
    <t>SHOPPING BOUBON WALLIG</t>
  </si>
  <si>
    <t>32 3215-1343</t>
  </si>
  <si>
    <t>PIMENTAS</t>
  </si>
  <si>
    <t>AV. PRES. JUSCELINO KUBITSCHEK, 5308</t>
  </si>
  <si>
    <t>SHOPPING BONSUCESSO</t>
  </si>
  <si>
    <t>92 3643 4700</t>
  </si>
  <si>
    <t>SHOPPING BENFICA</t>
  </si>
  <si>
    <t>81 2103-9773</t>
  </si>
  <si>
    <t>41150-125</t>
  </si>
  <si>
    <t>LADEIRA DO CUBUA</t>
  </si>
  <si>
    <t>RUA DOS RODOVIARIOS</t>
  </si>
  <si>
    <t>SHOPPING BELA VISTA SALVADOR</t>
  </si>
  <si>
    <t>21 3423-9234</t>
  </si>
  <si>
    <t>17011-900</t>
  </si>
  <si>
    <t>V NOVA CID UNIV</t>
  </si>
  <si>
    <t>RUA HENRIQUE SAVI, 15-55</t>
  </si>
  <si>
    <t>SHOPPING BAURU</t>
  </si>
  <si>
    <t>41 3094-5300</t>
  </si>
  <si>
    <t>SHOPPING BARRA</t>
  </si>
  <si>
    <t>87013-040</t>
  </si>
  <si>
    <t>MARINGA</t>
  </si>
  <si>
    <t>Av. São Paulo, 458 Zona 09</t>
  </si>
  <si>
    <t>SHOPPING AVENIDA CENTER</t>
  </si>
  <si>
    <t>ARICANDUVA</t>
  </si>
  <si>
    <t xml:space="preserve">SHOPPING ARICANDUVA </t>
  </si>
  <si>
    <t>19 3207-1333</t>
  </si>
  <si>
    <t>03342-000</t>
  </si>
  <si>
    <t>AV. REGENTE FEIJO, 1739</t>
  </si>
  <si>
    <t>SHOPPING ANÁLIA FRANCO</t>
  </si>
  <si>
    <t>SHOPPING ALPHAVILLE</t>
  </si>
  <si>
    <t xml:space="preserve">SHOPPING ABC </t>
  </si>
  <si>
    <t>11 2117-2777</t>
  </si>
  <si>
    <t>22640-100</t>
  </si>
  <si>
    <t>AV DAS AMERICAS</t>
  </si>
  <si>
    <t xml:space="preserve">SHOPPING  DOWN TOWN </t>
  </si>
  <si>
    <t>SERRAMAR PARQUE SHOPPING</t>
  </si>
  <si>
    <t>SÃO ROQUE</t>
  </si>
  <si>
    <t>SÃO ROQUE SHOPPING CENTER</t>
  </si>
  <si>
    <t>21 3138-8000</t>
  </si>
  <si>
    <t>SAO LUIS</t>
  </si>
  <si>
    <t>SÃO LUÍS SHOPPING CENTER</t>
  </si>
  <si>
    <t>11 5547-6000</t>
  </si>
  <si>
    <t>SÃO GONÇALO</t>
  </si>
  <si>
    <t>SÃO GONÇALO SHOPPING</t>
  </si>
  <si>
    <t>34 3334-5500</t>
  </si>
  <si>
    <t>SÃO CONRADO FASHION MALL</t>
  </si>
  <si>
    <t>EM INAUGURAÇAO</t>
  </si>
  <si>
    <t>09790-000</t>
  </si>
  <si>
    <t>AV ALBERTO SCHWEITVER,256</t>
  </si>
  <si>
    <t>SÃO BERNARDO PLAZA SHOPPING (*)</t>
  </si>
  <si>
    <t>SANTANA SHOPPING</t>
  </si>
  <si>
    <t>02430-001</t>
  </si>
  <si>
    <t>RUA CONSELHEIRO MOREIRA DE BARROS, 2780</t>
  </si>
  <si>
    <t>SANTANA PARQUE SHOPPING</t>
  </si>
  <si>
    <t>11 3048-7000</t>
  </si>
  <si>
    <t>SAN PELEGRINO SHOPPING MALL</t>
  </si>
  <si>
    <t>SALVADOR SHOPPING</t>
  </si>
  <si>
    <t>31 3479-2000</t>
  </si>
  <si>
    <t>SALVADOR NORTE SHOPPING</t>
  </si>
  <si>
    <t>11 2699-4000</t>
  </si>
  <si>
    <t>RUA DA PRAIA SHOPPING</t>
  </si>
  <si>
    <t>ROAD SHOPPING</t>
  </si>
  <si>
    <t>21 3611-7979</t>
  </si>
  <si>
    <t>RIVIERA SÃO LOURENÇO</t>
  </si>
  <si>
    <t>AV. DA RIVIERA, 1256</t>
  </si>
  <si>
    <t>RIVIERA SHOPPING CENTER</t>
  </si>
  <si>
    <t>79 2107-5555</t>
  </si>
  <si>
    <t>15090-000</t>
  </si>
  <si>
    <t>SAO JOSE RIO PRETO</t>
  </si>
  <si>
    <t>JARDIM MORUMBI</t>
  </si>
  <si>
    <t>AV.BRIGADEIRO FARIA LIMA, 6363</t>
  </si>
  <si>
    <t>RIOPRETO SHOPPING CENTER</t>
  </si>
  <si>
    <t>RIO SUL SHOPPING CENTER</t>
  </si>
  <si>
    <t>RIO PRETO SHOPPING</t>
  </si>
  <si>
    <t>71 3444-1555</t>
  </si>
  <si>
    <t>RIO PLAZA SHOPPING</t>
  </si>
  <si>
    <t>19 3457-9966</t>
  </si>
  <si>
    <t>RIO DESIGN LEBLON</t>
  </si>
  <si>
    <t>71 3555-7019</t>
  </si>
  <si>
    <t>RIO DESIGN BARRA</t>
  </si>
  <si>
    <t>11 4548-4000</t>
  </si>
  <si>
    <t xml:space="preserve">SÃO LUIS </t>
  </si>
  <si>
    <t>TURU</t>
  </si>
  <si>
    <t xml:space="preserve">Av. São Luís Rei de França, nº08 </t>
  </si>
  <si>
    <t>RIO ANIL SHOPPING</t>
  </si>
  <si>
    <t>RILO CENTER</t>
  </si>
  <si>
    <t>21 2577-8777</t>
  </si>
  <si>
    <t>14026-900</t>
  </si>
  <si>
    <t>JARDIM CALIFORNIA</t>
  </si>
  <si>
    <t>AV.CEL.FERNANDO FERREIRA LEITE, 1540</t>
  </si>
  <si>
    <t>RIBEIRÃOSHOPPING</t>
  </si>
  <si>
    <t>11 3735-0780</t>
  </si>
  <si>
    <t>RESENDE</t>
  </si>
  <si>
    <t>RESENDE SHOPPING</t>
  </si>
  <si>
    <t>REGISTRO</t>
  </si>
  <si>
    <t>REGISTRO PLAZA SHOPPING</t>
  </si>
  <si>
    <t>21 2232-1304</t>
  </si>
  <si>
    <t>RECREIO SHOPPING CENTER</t>
  </si>
  <si>
    <t>05577-200</t>
  </si>
  <si>
    <t>JARDIM BOA VISTA</t>
  </si>
  <si>
    <t>RODOVIA RAPOSO TAVARES, KM 14,5</t>
  </si>
  <si>
    <t>RAPOSO SHOPPING</t>
  </si>
  <si>
    <t>SÃO CARLOS</t>
  </si>
  <si>
    <t>QUARTEIRÃO SHOPPING</t>
  </si>
  <si>
    <t>PRESIDENTE PRUDENTE</t>
  </si>
  <si>
    <t>PRUDENTE PARQUE SHOPPING</t>
  </si>
  <si>
    <t>PRUDENSHOPPING</t>
  </si>
  <si>
    <t>16 3712-9999</t>
  </si>
  <si>
    <t>PRATAVIERA SHOPPING</t>
  </si>
  <si>
    <t>71 3350-5050</t>
  </si>
  <si>
    <t>11025-200</t>
  </si>
  <si>
    <t>APARECIDA</t>
  </si>
  <si>
    <t>R.ALEXANDRE MARTINS, 80</t>
  </si>
  <si>
    <t>PRAIAMAR SHOPPING CENTER</t>
  </si>
  <si>
    <t>81 3265-8100</t>
  </si>
  <si>
    <t>PRAIA SHOPPING</t>
  </si>
  <si>
    <t>13 3386-6905</t>
  </si>
  <si>
    <t>90110-001</t>
  </si>
  <si>
    <t>PRAIA DE BELAS</t>
  </si>
  <si>
    <t>AV PRAIA DE BELAS,1181</t>
  </si>
  <si>
    <t>PRAIA DE BELAS SHOPPING</t>
  </si>
  <si>
    <t>85 3456-3131</t>
  </si>
  <si>
    <t>S.J DO RIO PRETO</t>
  </si>
  <si>
    <t>RUA BERNARDINO DE CAMPOS, 2940</t>
  </si>
  <si>
    <t>PRAÇA SHOPPING</t>
  </si>
  <si>
    <t>98 3313 3760</t>
  </si>
  <si>
    <t>32530-520</t>
  </si>
  <si>
    <t>RO</t>
  </si>
  <si>
    <t>PORTO VELHO</t>
  </si>
  <si>
    <t>BETIM</t>
  </si>
  <si>
    <t xml:space="preserve">AV RIO MADEIRA, 3288 </t>
  </si>
  <si>
    <t>PORTO VELHO SHOPPING</t>
  </si>
  <si>
    <t>21 3171-9559</t>
  </si>
  <si>
    <t>PONTEIO LAR SHOPPING</t>
  </si>
  <si>
    <t>POLO SHOPPING INDAIATUBA</t>
  </si>
  <si>
    <t>POLO CARUARU</t>
  </si>
  <si>
    <t>POLI SHOPPING OSASCO</t>
  </si>
  <si>
    <t>POLI SHOPPING</t>
  </si>
  <si>
    <t>PODIUM CENTER</t>
  </si>
  <si>
    <t>13304-300</t>
  </si>
  <si>
    <t>JARDIM PARAISO</t>
  </si>
  <si>
    <t>AV.DR.ERMELINO MAFFEI, 1199</t>
  </si>
  <si>
    <t>PLAZA SHOPPING ITU</t>
  </si>
  <si>
    <t>PLAZA SHOPPING ITAVUVU</t>
  </si>
  <si>
    <t>13 3569-7900</t>
  </si>
  <si>
    <t>PLAZA SHOPPING CASA FORTE</t>
  </si>
  <si>
    <t>24020-125</t>
  </si>
  <si>
    <t>NITEROI</t>
  </si>
  <si>
    <t>RUA XV DE NOVEMBRO</t>
  </si>
  <si>
    <t xml:space="preserve">PLAZA SHOPPING </t>
  </si>
  <si>
    <t>73 3617-0500</t>
  </si>
  <si>
    <t>15085-350</t>
  </si>
  <si>
    <t>SÃO JOSE RIO PRETO</t>
  </si>
  <si>
    <t>JD. REDENTOR</t>
  </si>
  <si>
    <t>AV. JOSÉ MUNIA, 4775</t>
  </si>
  <si>
    <t>PLAZA AVENIDA SHOPPING</t>
  </si>
  <si>
    <t>PLAZA AVENIDA SAUDADE MALL</t>
  </si>
  <si>
    <t>11 2225-7000</t>
  </si>
  <si>
    <t>PLAZA ANCHIETA</t>
  </si>
  <si>
    <t>PENÁPOLIS</t>
  </si>
  <si>
    <t>PENAPOLIS SHOPPING CENTER</t>
  </si>
  <si>
    <t>PAULISTA POLO SHOP</t>
  </si>
  <si>
    <t>PAULÍNIA</t>
  </si>
  <si>
    <t>PAULÍNIA SHOPPING</t>
  </si>
  <si>
    <t>MOGI MIRIM</t>
  </si>
  <si>
    <t>PÁTIO MOGI SHOPPING</t>
  </si>
  <si>
    <t>PÁTIO IPORANGA</t>
  </si>
  <si>
    <t>11 3471-8888</t>
  </si>
  <si>
    <t>PATIO BRASIL SHOPPING</t>
  </si>
  <si>
    <t>21 2608-0011</t>
  </si>
  <si>
    <t>PÁTIO BATEL</t>
  </si>
  <si>
    <t>12 3622-1155</t>
  </si>
  <si>
    <t>PASSEIO SHOPPING</t>
  </si>
  <si>
    <t>06440-180</t>
  </si>
  <si>
    <t>NOVA ALDEINHA</t>
  </si>
  <si>
    <t>RUA GAL. DIVISAO PEDRO RODRIGUES DA SILVA, 400</t>
  </si>
  <si>
    <t>PARQUE SHOPPING BARUERI</t>
  </si>
  <si>
    <t>44 3123-5000</t>
  </si>
  <si>
    <t>RODOVIA DOM PEDRO I, KM 137</t>
  </si>
  <si>
    <t>PARQUE D.PEDRO SHOPPING</t>
  </si>
  <si>
    <t>11 2144-3500</t>
  </si>
  <si>
    <t>PARNAÍBA/PI</t>
  </si>
  <si>
    <t>PARNAÍBA SHOPPING</t>
  </si>
  <si>
    <t>23 036 -340</t>
  </si>
  <si>
    <t>PARKSHOPPING CAMPO GRANDE (*)</t>
  </si>
  <si>
    <t>VILHENA</t>
  </si>
  <si>
    <t>PARK SHOPPING VILHENA</t>
  </si>
  <si>
    <t>48 4001-3131</t>
  </si>
  <si>
    <t>SÃO CAETANO DO SUL</t>
  </si>
  <si>
    <t>CERÂMICA</t>
  </si>
  <si>
    <t>ALAMEDA TERRACOTA, 545</t>
  </si>
  <si>
    <t>PARK SHOPPING SÃO CAETANO</t>
  </si>
  <si>
    <t>21 4003-4131</t>
  </si>
  <si>
    <t>66635-110</t>
  </si>
  <si>
    <t>PARQUE VERDE</t>
  </si>
  <si>
    <t>RUA AUGUSTO MONTENEGRO</t>
  </si>
  <si>
    <t>PARK SHOPPING BELEM</t>
  </si>
  <si>
    <t>11 2197-7800</t>
  </si>
  <si>
    <t>81200-100</t>
  </si>
  <si>
    <t>MOSSUNGUE</t>
  </si>
  <si>
    <t>RUA PROF. PEDRO VIRIATO PARIGOT DE SOUZA</t>
  </si>
  <si>
    <t xml:space="preserve">PARK SHOP BARIGUI  </t>
  </si>
  <si>
    <t>21 2138-9888</t>
  </si>
  <si>
    <t>PARAGOMINAS</t>
  </si>
  <si>
    <t>PARICÁ SHOPPING</t>
  </si>
  <si>
    <t>81 2122-2211</t>
  </si>
  <si>
    <t>SANTARÉM</t>
  </si>
  <si>
    <t>PARAÍSO SHOPPING CENTER</t>
  </si>
  <si>
    <t>MT</t>
  </si>
  <si>
    <t>CUIABA</t>
  </si>
  <si>
    <t>PANTANAL SHOPPING</t>
  </si>
  <si>
    <t>54 3028-2029</t>
  </si>
  <si>
    <t>TO</t>
  </si>
  <si>
    <t xml:space="preserve">PALMAS </t>
  </si>
  <si>
    <t>PALMAS SHOPPING</t>
  </si>
  <si>
    <t>11 4523-3333</t>
  </si>
  <si>
    <t>PALLADIUM SHOPPING CENTER</t>
  </si>
  <si>
    <t>74150 - 080</t>
  </si>
  <si>
    <t>GO</t>
  </si>
  <si>
    <t>GOIAS</t>
  </si>
  <si>
    <t>GOIANIA</t>
  </si>
  <si>
    <t xml:space="preserve"> RODOVIA BR - 060, KM 21 - CEP: 74150  </t>
  </si>
  <si>
    <t>OUTLET PREMIUM BRASILIA</t>
  </si>
  <si>
    <t>OUTLET STREET SHOPPING</t>
  </si>
  <si>
    <t>OUTLET PREMIUM SÃO PAULO</t>
  </si>
  <si>
    <t>SERRA NEGRA</t>
  </si>
  <si>
    <t>OSCAR PLAZA SHOPPING</t>
  </si>
  <si>
    <t>84 4008-0800</t>
  </si>
  <si>
    <t>OSASCO CENTRO</t>
  </si>
  <si>
    <t>RUA TENENTE AVELAR PIRES DE AZEVEDO, 81</t>
  </si>
  <si>
    <t>OSASCO PLAZA SHOPPING</t>
  </si>
  <si>
    <t>47 3903-3000</t>
  </si>
  <si>
    <t>VILA ANDRADE</t>
  </si>
  <si>
    <t>RUA JOSÉ RAMON URTIZA, 975</t>
  </si>
  <si>
    <t>OPEN MALL PANAMBY</t>
  </si>
  <si>
    <t>ANDRADINA</t>
  </si>
  <si>
    <t>OESTE PLAZA SHOPPING</t>
  </si>
  <si>
    <t>11 2166-9700</t>
  </si>
  <si>
    <t>RIBEIRANIA</t>
  </si>
  <si>
    <t>AV. PRES. KENNEDY, 1500</t>
  </si>
  <si>
    <t>NOVO SHOPPING CENTER RIBEIRÃO PRETO</t>
  </si>
  <si>
    <t>NOVA CARAGUÁ CENTER</t>
  </si>
  <si>
    <t>BARRETOS</t>
  </si>
  <si>
    <t>NORTH SHOPPING BARRETOS</t>
  </si>
  <si>
    <t>47 3326-5566</t>
  </si>
  <si>
    <t>NORTESHOPPING</t>
  </si>
  <si>
    <t>13 3316-6033</t>
  </si>
  <si>
    <t>NITEROISHOPPING</t>
  </si>
  <si>
    <t>11 2095-8222</t>
  </si>
  <si>
    <t>NATAL SHOPPING CENTER</t>
  </si>
  <si>
    <t>MULTISHOP ABC</t>
  </si>
  <si>
    <t>ARAÇATUBA</t>
  </si>
  <si>
    <t>MULTI SHOP ARAÇATUBA</t>
  </si>
  <si>
    <t>MULTI MODA CENTER</t>
  </si>
  <si>
    <t>32 3241-3600</t>
  </si>
  <si>
    <t>MUELLER SHOPPING CENTER DE CURITIBA</t>
  </si>
  <si>
    <t>MOSSORÓ</t>
  </si>
  <si>
    <t>MOSSORÓ WEST SHOPPING</t>
  </si>
  <si>
    <t>04707-900</t>
  </si>
  <si>
    <t>VILA GERTRUDES</t>
  </si>
  <si>
    <t>AV.ROQUE PETRONI JUNIOR, 1089</t>
  </si>
  <si>
    <t>MORUMBI SHOPPING</t>
  </si>
  <si>
    <t xml:space="preserve">MOOCA PLAZA SHOPPING </t>
  </si>
  <si>
    <t xml:space="preserve"> 39400-546</t>
  </si>
  <si>
    <t>MONTES CLAROS</t>
  </si>
  <si>
    <t>Av: Donato Quintino, 90</t>
  </si>
  <si>
    <t>MONTES CLAROS SHOPPING (*)</t>
  </si>
  <si>
    <t>MONGAGUÁ</t>
  </si>
  <si>
    <t>MONGAGUÁ PRAIA SHOPPING</t>
  </si>
  <si>
    <t>54 3225-7000</t>
  </si>
  <si>
    <t>MOINHOS SHOPPING</t>
  </si>
  <si>
    <t>31 2552-6700</t>
  </si>
  <si>
    <t>08780-910</t>
  </si>
  <si>
    <t>MOGI DAS CRUZES</t>
  </si>
  <si>
    <t>SOCORRO</t>
  </si>
  <si>
    <t>AV.VEREADOR NARCISO YAGUE GUIMARAES, 1001</t>
  </si>
  <si>
    <t>MOGISHOPPING</t>
  </si>
  <si>
    <t>MOGI GUAÇU</t>
  </si>
  <si>
    <t>MOGI GUAÇU SHOPPING</t>
  </si>
  <si>
    <t>11 4022-9400</t>
  </si>
  <si>
    <t>JUIZ DE FORA/MG</t>
  </si>
  <si>
    <t>MISTER SHOPPING</t>
  </si>
  <si>
    <t>17 3216-9844</t>
  </si>
  <si>
    <t>11065-900</t>
  </si>
  <si>
    <t>GONZAGA</t>
  </si>
  <si>
    <t>R. EUCLIDES CUNHA, 21</t>
  </si>
  <si>
    <t>MIRAMAR SHOPPING CENTER</t>
  </si>
  <si>
    <t>31 3228-4000</t>
  </si>
  <si>
    <t>MINAS SHOPPING</t>
  </si>
  <si>
    <t>61 3362-1301</t>
  </si>
  <si>
    <t>MILLENNIUM SHOPPING</t>
  </si>
  <si>
    <t>METROPOLITANO SHOPPING</t>
  </si>
  <si>
    <t>83 2106-6000</t>
  </si>
  <si>
    <t>MESSEJANA SHOPPING</t>
  </si>
  <si>
    <t>MERCADO CENTRAL HALL</t>
  </si>
  <si>
    <t>ITANHAÉM</t>
  </si>
  <si>
    <t>MENDES PRAIA SHOPPING</t>
  </si>
  <si>
    <t>03010-000</t>
  </si>
  <si>
    <t>BRÁS</t>
  </si>
  <si>
    <t>RUA BARÃO DE LADÁRIO, 670</t>
  </si>
  <si>
    <t>MEGA POLO MODA</t>
  </si>
  <si>
    <t>63 3223-1100</t>
  </si>
  <si>
    <t>13215-900</t>
  </si>
  <si>
    <t>VILA RIO BRANCO</t>
  </si>
  <si>
    <t>AV. ANTONIO FREDERICO OZANAN, 6000</t>
  </si>
  <si>
    <t>MAXI SHOPPING JUNDIAI</t>
  </si>
  <si>
    <t>11 3816-6116</t>
  </si>
  <si>
    <t>SANTA CRUZ DO SUL/RS</t>
  </si>
  <si>
    <t>MAX SHOPPING CENTER</t>
  </si>
  <si>
    <t>21 2414-0003</t>
  </si>
  <si>
    <t>MAUÁ</t>
  </si>
  <si>
    <t>AV. GOVERNADOR MARIO COVAS JR., 01</t>
  </si>
  <si>
    <t>MAUÁ PLAZA SHOPPING</t>
  </si>
  <si>
    <t>04583-903</t>
  </si>
  <si>
    <t>VILA CORDEIRO</t>
  </si>
  <si>
    <t>AV.DR.CHUCRI ZAIDAN, 902</t>
  </si>
  <si>
    <t>MARKET PLACE SHOPPING CENTER</t>
  </si>
  <si>
    <t>11 3043-9000</t>
  </si>
  <si>
    <t>MARINGÁ PARK SHOPPING CENTER</t>
  </si>
  <si>
    <t>MARÍLIA</t>
  </si>
  <si>
    <t>MARÍLIA SHOPPING</t>
  </si>
  <si>
    <t>MARECHAL PLAZA SHOPPING</t>
  </si>
  <si>
    <t>MANAUARA SHOPPING</t>
  </si>
  <si>
    <t>41 3074-1000</t>
  </si>
  <si>
    <t>PB</t>
  </si>
  <si>
    <t>JOÃO PESSOA</t>
  </si>
  <si>
    <t>MANAÍRA SHOPPING CENTER</t>
  </si>
  <si>
    <t>11 3552-1000</t>
  </si>
  <si>
    <t>RUA AMADOR BUENO, 219 - 235</t>
  </si>
  <si>
    <t>MAIS SHOPPING LARGO 13</t>
  </si>
  <si>
    <t>11 3699-9400</t>
  </si>
  <si>
    <t>MADUREIRA SHOPPING</t>
  </si>
  <si>
    <t xml:space="preserve"> 86079-225</t>
  </si>
  <si>
    <t xml:space="preserve"> Pacaembu </t>
  </si>
  <si>
    <t>Av. Americo Deolinda Garla, n.º224</t>
  </si>
  <si>
    <t>LONDRINA NORTE SHOPPING (*)</t>
  </si>
  <si>
    <t xml:space="preserve">LOEMA SHOPPING </t>
  </si>
  <si>
    <t xml:space="preserve">LITORAL SHOPPING </t>
  </si>
  <si>
    <t>11 3675-2011</t>
  </si>
  <si>
    <t>11726-000</t>
  </si>
  <si>
    <t>PRAIA GRANDE</t>
  </si>
  <si>
    <t>JARDIM INTERMARES</t>
  </si>
  <si>
    <t>AV.AYRTON SENNA DA SILVA, 1511</t>
  </si>
  <si>
    <t>LITORAL PLAZA SHOPPING</t>
  </si>
  <si>
    <t>71 3417-6000</t>
  </si>
  <si>
    <t>LINDOIA SHOPPING</t>
  </si>
  <si>
    <t>11 4729-5398</t>
  </si>
  <si>
    <t xml:space="preserve">BRASÍLIA </t>
  </si>
  <si>
    <t>LIBERTY MALL</t>
  </si>
  <si>
    <t>71 3415-8212</t>
  </si>
  <si>
    <t>LEOPOLDINA SHOPPING</t>
  </si>
  <si>
    <t>LAS CASAS MALL</t>
  </si>
  <si>
    <t>02049-000</t>
  </si>
  <si>
    <t>AV.OTTO BAUMGART, 0</t>
  </si>
  <si>
    <t>LAR CENTER</t>
  </si>
  <si>
    <t>41 3212-3500</t>
  </si>
  <si>
    <t>13208-056</t>
  </si>
  <si>
    <t>VIANELO</t>
  </si>
  <si>
    <t xml:space="preserve">AV. NOVE DE JULHO, S/N </t>
  </si>
  <si>
    <t>JUNDIAI SHOPPING CENTER(*)</t>
  </si>
  <si>
    <t>JAÚ SHOPPING CENTER</t>
  </si>
  <si>
    <t>11 3041-5232</t>
  </si>
  <si>
    <t>JARACATI SHOPPING</t>
  </si>
  <si>
    <t>JACAREÍ</t>
  </si>
  <si>
    <t>JACAREÍ SHOPPING</t>
  </si>
  <si>
    <t>JABOTICABAL</t>
  </si>
  <si>
    <t>JABOTICABAL SHOPPING</t>
  </si>
  <si>
    <t>65 3315-2300</t>
  </si>
  <si>
    <t>ITAÚPOWER SHOPPING</t>
  </si>
  <si>
    <t>ITATIBA</t>
  </si>
  <si>
    <t>ITATIBA SHOPPING CENTER</t>
  </si>
  <si>
    <t>ITAPETININGA</t>
  </si>
  <si>
    <t>ITAPETININGA SHOPPING</t>
  </si>
  <si>
    <t>ITAPECERICA DA SERRA</t>
  </si>
  <si>
    <t>ITAPECERICA SHOPPING</t>
  </si>
  <si>
    <t>NITERÓI</t>
  </si>
  <si>
    <t>ITAIPU MULTICENTER</t>
  </si>
  <si>
    <t>ITAPEVI</t>
  </si>
  <si>
    <t>ITA SHOPPING</t>
  </si>
  <si>
    <t>11 3472-2000</t>
  </si>
  <si>
    <t>07034-911</t>
  </si>
  <si>
    <t>ITAPEGICA</t>
  </si>
  <si>
    <t>RODOVIA PRESIDENTE DUTRA, 397 + 650 M</t>
  </si>
  <si>
    <t>INTERNACIONAL SHOPPING GUARULHOS</t>
  </si>
  <si>
    <t>INDEPENDÊNCIA SHOPPING</t>
  </si>
  <si>
    <t>ILHA SOLTEIRA</t>
  </si>
  <si>
    <t>ILHA SHOPPING</t>
  </si>
  <si>
    <t>11 3024-4104</t>
  </si>
  <si>
    <t>ILHA PLAZA SHOPPING</t>
  </si>
  <si>
    <t>13561-352</t>
  </si>
  <si>
    <t>PARQUE FABER CASTELL I</t>
  </si>
  <si>
    <t>FLAMBOYANTS, N.º 200 – Q 103</t>
  </si>
  <si>
    <t>IGUATEMI SÃO CARLOS</t>
  </si>
  <si>
    <t xml:space="preserve">IGUATEMI RIO PRETO </t>
  </si>
  <si>
    <t xml:space="preserve">IGUATEMI ALPHAVILLE </t>
  </si>
  <si>
    <t>GUARUJÁ CENTER SHOPPING</t>
  </si>
  <si>
    <t>GREEN PLAZA SHOPPING</t>
  </si>
  <si>
    <t>13 3285-4400</t>
  </si>
  <si>
    <t>09080-500</t>
  </si>
  <si>
    <t>SANTO ANDRE</t>
  </si>
  <si>
    <t>JARDIM</t>
  </si>
  <si>
    <t>AV.INDUSTRIAL, 600</t>
  </si>
  <si>
    <t>GRAND PLAZA SHOPPING (*)</t>
  </si>
  <si>
    <t xml:space="preserve">GRAMADO MALL </t>
  </si>
  <si>
    <t>62 3237-0500</t>
  </si>
  <si>
    <t>74223-060</t>
  </si>
  <si>
    <t xml:space="preserve">SETOR BUENO </t>
  </si>
  <si>
    <t xml:space="preserve">AV.T-10,  1300 </t>
  </si>
  <si>
    <t>GOIANIA SHOPPING</t>
  </si>
  <si>
    <t>CUIABÁ</t>
  </si>
  <si>
    <t>GOIABEIRAS SHOPPING CENTER</t>
  </si>
  <si>
    <t>CATANDUVA</t>
  </si>
  <si>
    <t>GARDEN CATANDUVA SHOPPING CENTER</t>
  </si>
  <si>
    <t>GALLERIAS POPULARES</t>
  </si>
  <si>
    <t>43 3315-5000</t>
  </si>
  <si>
    <t>JD NILÓPOLIS</t>
  </si>
  <si>
    <t>ROD. DOM PEDRO I, KM 131,5</t>
  </si>
  <si>
    <t>GALLERIA SHOPPING</t>
  </si>
  <si>
    <t>SERTÃOZINHO</t>
  </si>
  <si>
    <t>GALERIA SOLANO</t>
  </si>
  <si>
    <t>51 2106-2800</t>
  </si>
  <si>
    <t>JARDIM ROSELÂNDIA</t>
  </si>
  <si>
    <t>AV.RIO NEGRO, 1100</t>
  </si>
  <si>
    <t>FRANCA SHOPPING CENTER</t>
  </si>
  <si>
    <t>11 2238-3002</t>
  </si>
  <si>
    <t>FLORIPA SHOPPING</t>
  </si>
  <si>
    <t>85 3402-6300</t>
  </si>
  <si>
    <t>FLAMBOYANT SHOPPING CENTER</t>
  </si>
  <si>
    <t>FASHION CENTER</t>
  </si>
  <si>
    <t>FANTASY SHOPPING</t>
  </si>
  <si>
    <t>CAMPOLIM</t>
  </si>
  <si>
    <t>ESPLANADA SHOPPING</t>
  </si>
  <si>
    <t xml:space="preserve">ESPAÇO PAINEIRAS </t>
  </si>
  <si>
    <t>ESPAÇO ANDRÔMEDA</t>
  </si>
  <si>
    <t>ESMERALDA SHOPPING</t>
  </si>
  <si>
    <t>EMBARÉ SHOPPING CENTER</t>
  </si>
  <si>
    <t>54 3317-1000</t>
  </si>
  <si>
    <t>DIAMONDMALL</t>
  </si>
  <si>
    <t>BROOKLIN NOVO</t>
  </si>
  <si>
    <t>D&amp;D SHOPPING</t>
  </si>
  <si>
    <t>21 2468-8100</t>
  </si>
  <si>
    <t>CRYSTAL PLAZA SHOPPING CENTER</t>
  </si>
  <si>
    <t>COSMÓPOLIS</t>
  </si>
  <si>
    <t>COSMOPÓLIS PLAZA</t>
  </si>
  <si>
    <t xml:space="preserve">SÃO JOSE  </t>
  </si>
  <si>
    <t>Distrito Industrial</t>
  </si>
  <si>
    <t xml:space="preserve">Rod. BR101, km 211, esquina Rod. SC 407 </t>
  </si>
  <si>
    <t>CONTINENTE PARK SHOPPING (*)</t>
  </si>
  <si>
    <t>BUTANTA</t>
  </si>
  <si>
    <t>CONTINENTAL SHOPPING CENTER</t>
  </si>
  <si>
    <t>JARDIM UMUARAMA</t>
  </si>
  <si>
    <t>COMPLEXO COMERCIAL SHOPPING INTERLAGOS</t>
  </si>
  <si>
    <t>COMPANHIA DO CALÇADO</t>
  </si>
  <si>
    <t>CLUBE DA MODA CENTER</t>
  </si>
  <si>
    <t>CITY HALL</t>
  </si>
  <si>
    <t>CHRIS SHOPPING</t>
  </si>
  <si>
    <t>CHEDA'S MALL</t>
  </si>
  <si>
    <t>CENTRO POPULAR DE COMPRAS (CPC)</t>
  </si>
  <si>
    <t>CENTRO COMERCIAL JK</t>
  </si>
  <si>
    <t>CARAPICUÍBA</t>
  </si>
  <si>
    <t>CENTRO COMERCIAL DE CARAPICUÍBA</t>
  </si>
  <si>
    <t>CENTRO COMERCIAL CASA PIA</t>
  </si>
  <si>
    <t>VL. MATILDE</t>
  </si>
  <si>
    <t>CENTRO COMERCIAL ARICANDUVA</t>
  </si>
  <si>
    <t>CENTRO COMERCIAL ALPHAVILLE</t>
  </si>
  <si>
    <t xml:space="preserve">CENTRAL SHOPPING </t>
  </si>
  <si>
    <t>VL.PRUDENTE</t>
  </si>
  <si>
    <t>CENTRAL PLAZA SHOPPING</t>
  </si>
  <si>
    <t>JARDIM OSWALDO CRUZ</t>
  </si>
  <si>
    <t>CENTERVALE SHOPPING</t>
  </si>
  <si>
    <t>11 3047-6001</t>
  </si>
  <si>
    <t>CENTER SHOPPING RIO</t>
  </si>
  <si>
    <t>84 3234-5252/6114</t>
  </si>
  <si>
    <t>UBERLANDIA/MG</t>
  </si>
  <si>
    <t>CENTER SHOPPING</t>
  </si>
  <si>
    <t>CENTER HALL</t>
  </si>
  <si>
    <t>48 3331-7000</t>
  </si>
  <si>
    <t>CAXIAS MARTCENTER</t>
  </si>
  <si>
    <t>11 2165-8212</t>
  </si>
  <si>
    <t>MARINGÁ</t>
  </si>
  <si>
    <t>CATUAÍ SHOPPING MARINGÁ</t>
  </si>
  <si>
    <t>11 2414-5000</t>
  </si>
  <si>
    <t>CATUAÍ SHOPPING CENTER LONDRINA</t>
  </si>
  <si>
    <t>51 3131-2000</t>
  </si>
  <si>
    <t>CASASHOPPING</t>
  </si>
  <si>
    <t>86 3230-2000</t>
  </si>
  <si>
    <t>CARREFOUR PRAIA SHOPPING</t>
  </si>
  <si>
    <t>21 2620-4904</t>
  </si>
  <si>
    <t>CARIRI SHOPPING CENTER</t>
  </si>
  <si>
    <t>85 3477-3577</t>
  </si>
  <si>
    <t>CARIOCA SHOPPING</t>
  </si>
  <si>
    <t>11 5682-3666</t>
  </si>
  <si>
    <t>PALMAS</t>
  </si>
  <si>
    <t>CAPIM DOURADO SHOPPING CENTER</t>
  </si>
  <si>
    <t>11 6842-9900</t>
  </si>
  <si>
    <t>CANOAS</t>
  </si>
  <si>
    <t>CANOAS SHOPPING</t>
  </si>
  <si>
    <t>21 2108-8000</t>
  </si>
  <si>
    <t>JARDIM DO LAGO</t>
  </si>
  <si>
    <t>CAMPINAS SHOPPING CENTER</t>
  </si>
  <si>
    <t>88 21015444</t>
  </si>
  <si>
    <t>CABO FRIO</t>
  </si>
  <si>
    <t>CABO FRIO LESTE SHOPPING</t>
  </si>
  <si>
    <t>GUARATINGUETÁ</t>
  </si>
  <si>
    <t>BURITI SHOPPING GUARÁ</t>
  </si>
  <si>
    <t>61 3352-1234</t>
  </si>
  <si>
    <t>APARECIDA DE GOIÂNIA</t>
  </si>
  <si>
    <t>VILA SÃO TOMAZ</t>
  </si>
  <si>
    <t xml:space="preserve">AV RIO VERDE </t>
  </si>
  <si>
    <t>BURITI SHOPPING</t>
  </si>
  <si>
    <t>BRISAMAR SHOPPING</t>
  </si>
  <si>
    <t xml:space="preserve">BRASCAN OPEN MALL GREEN VALLEY ALPHAVILLE </t>
  </si>
  <si>
    <t>11 4233-8200</t>
  </si>
  <si>
    <t>BRASCAN CENTURY OPEN MALL</t>
  </si>
  <si>
    <t>(61) 2109-2122</t>
  </si>
  <si>
    <t>SCN Qd 05 BL. A</t>
  </si>
  <si>
    <t>BRASILIA SHOPPING</t>
  </si>
  <si>
    <t xml:space="preserve">BOURBON SHOPPING </t>
  </si>
  <si>
    <t>VILA VELHA</t>
  </si>
  <si>
    <t xml:space="preserve"> ITAPARICA</t>
  </si>
  <si>
    <t>BOULEVARD SHOPPING VILA VELHA (*)</t>
  </si>
  <si>
    <t>BOULEVARD SHOPPING SÃO GONÇALO</t>
  </si>
  <si>
    <t>61 3328-8915</t>
  </si>
  <si>
    <t>FEIRA DE SANTANA</t>
  </si>
  <si>
    <t>BOULEVARD SHOPPING FEIRA DE SANTANA</t>
  </si>
  <si>
    <t>11 3702-1900</t>
  </si>
  <si>
    <t>CAMPOS DOS GOYTACAZES</t>
  </si>
  <si>
    <t>BOULEVARD SHOPPING CAMPOS</t>
  </si>
  <si>
    <t>63 3228-2900</t>
  </si>
  <si>
    <t>BRASÍLIA</t>
  </si>
  <si>
    <t>BOULEVARD SHOPPING BRASÍLIA</t>
  </si>
  <si>
    <t>13 3476-2000</t>
  </si>
  <si>
    <t>BOULEVARD SHOPPING BELO HORIZONTE</t>
  </si>
  <si>
    <t>24 2237-0312</t>
  </si>
  <si>
    <t>BELÉM</t>
  </si>
  <si>
    <t>BOULEVARD SHOPPING BELÉM</t>
  </si>
  <si>
    <t>BOULEVARD RIO BRANCO</t>
  </si>
  <si>
    <t>65 3617-4000</t>
  </si>
  <si>
    <t>LAGES</t>
  </si>
  <si>
    <t>BOULEVARD LAGES SHOPPING</t>
  </si>
  <si>
    <t>BOULEVARD FLAMBOYANT</t>
  </si>
  <si>
    <t>BOULEVAR CENTER</t>
  </si>
  <si>
    <t>48 3239-8700</t>
  </si>
  <si>
    <t>BOTAFOGO PRAIA SHOPPING</t>
  </si>
  <si>
    <t>BOQUEIRÃO PRAIA SHOPPING</t>
  </si>
  <si>
    <t>19 3131-4646</t>
  </si>
  <si>
    <t>ALTO DA BOA VISTA</t>
  </si>
  <si>
    <t>BOAVISTA SHOPPING</t>
  </si>
  <si>
    <t>BIRIGUI</t>
  </si>
  <si>
    <t>BIRIGUI SHOPPING DO CALÇADO</t>
  </si>
  <si>
    <t>21 2620-2330</t>
  </si>
  <si>
    <t>BH SHOPPING</t>
  </si>
  <si>
    <t>98 4009-6900</t>
  </si>
  <si>
    <t>PASSO FUNDO/RS</t>
  </si>
  <si>
    <t>BELLA CITTÁ SHOPPING CENTER</t>
  </si>
  <si>
    <t>51 3347-2888</t>
  </si>
  <si>
    <t>RUA BOCAIUVA</t>
  </si>
  <si>
    <t>BEIRAMAR SHOPPING</t>
  </si>
  <si>
    <t>BEIRA PRAIA SHOPPING</t>
  </si>
  <si>
    <t>BEBEDOURO</t>
  </si>
  <si>
    <t>BEBEDOURO SHOPPING CENTER</t>
  </si>
  <si>
    <t>31 3503-2500</t>
  </si>
  <si>
    <t>BAY MARKET CENTER</t>
  </si>
  <si>
    <t>BAURU SHOPPING CENTER</t>
  </si>
  <si>
    <t>21 2542-5693</t>
  </si>
  <si>
    <t>PETROPOLIS</t>
  </si>
  <si>
    <t>BAUHAUS SHOPPING CENTER</t>
  </si>
  <si>
    <t>71 3417-6500</t>
  </si>
  <si>
    <t>BARRASHOPPINGSUL</t>
  </si>
  <si>
    <t>54 3289-9292</t>
  </si>
  <si>
    <t>BARRA DA TIJUCA</t>
  </si>
  <si>
    <t>BARRASHOPPING</t>
  </si>
  <si>
    <t>BARRA BONITA</t>
  </si>
  <si>
    <t>BARRA BONITA SHOPPING CENTER</t>
  </si>
  <si>
    <t>BANGU SHOPPING</t>
  </si>
  <si>
    <t>CAMBORIÚ</t>
  </si>
  <si>
    <t>BALNEÁRIO CAMBORIÚ SHOPPING</t>
  </si>
  <si>
    <t>ASSIS</t>
  </si>
  <si>
    <t>ASSIS PLAZA SHOPPING</t>
  </si>
  <si>
    <t>61 2107-7400</t>
  </si>
  <si>
    <t>ITAPETI</t>
  </si>
  <si>
    <t>AV.PRES GENERAL DUTRA, 0</t>
  </si>
  <si>
    <t>ARUÃ BOULEVARD</t>
  </si>
  <si>
    <t>19 3403-3833</t>
  </si>
  <si>
    <t>ARAGUAIA SHOPPING</t>
  </si>
  <si>
    <t>18 3622-2369</t>
  </si>
  <si>
    <t>JD. NOVA IORQUE</t>
  </si>
  <si>
    <t>ARAÇATUBA SHOPPING</t>
  </si>
  <si>
    <t>AQUARIUS SHOPPING</t>
  </si>
  <si>
    <t>11 5095-2300</t>
  </si>
  <si>
    <t>AMAZONAS SHOPPING CENTER</t>
  </si>
  <si>
    <t>BARUERI</t>
  </si>
  <si>
    <t>alphaville</t>
  </si>
  <si>
    <t xml:space="preserve">ALPHA SQUARE MALL </t>
  </si>
  <si>
    <t xml:space="preserve">ALPHA MALL </t>
  </si>
  <si>
    <t>TAGUATINGA</t>
  </si>
  <si>
    <t>ALAMEDA SHOPPING</t>
  </si>
  <si>
    <t>11 3285-2458</t>
  </si>
  <si>
    <t>JUIZ DE FORA</t>
  </si>
  <si>
    <t>ALAMEDA JUIZ DE FORA</t>
  </si>
  <si>
    <t>61 3436-1600</t>
  </si>
  <si>
    <t>AGUAS CLARAS</t>
  </si>
  <si>
    <t>AGUAS CLARAS SHOPPING</t>
  </si>
  <si>
    <t>ABC LAR SHOPPING</t>
  </si>
  <si>
    <t>Tel</t>
  </si>
  <si>
    <t>EST</t>
  </si>
  <si>
    <t>CIDADE</t>
  </si>
  <si>
    <t>BAIRRO</t>
  </si>
  <si>
    <t>ENDEREÇO</t>
  </si>
  <si>
    <t>SHOPPING</t>
  </si>
  <si>
    <t>D.MORAIS EMPREGADOR</t>
  </si>
  <si>
    <t>LUCROS CESSANTES</t>
  </si>
  <si>
    <t>CONTENÇAO</t>
  </si>
  <si>
    <t>PROPRIEDADE CIRCUNVIZINHA/DANOS MATERIAIS CAUSADOS AO PROPRIETARIO DA OBRA</t>
  </si>
  <si>
    <t>RC EMPREGADOR</t>
  </si>
  <si>
    <t>DANOS MORAIS</t>
  </si>
  <si>
    <t>RESPONSABILIDADE CIVIL E  CRUZADA</t>
  </si>
  <si>
    <t>TUMULTO</t>
  </si>
  <si>
    <t>DESENTU</t>
  </si>
  <si>
    <t>DESP. EXTRAOR</t>
  </si>
  <si>
    <t>ERRO DE PROJETO</t>
  </si>
  <si>
    <t>BASICA</t>
  </si>
  <si>
    <t>ESCOLHA/DIGITE NOME DO CORRETOR</t>
  </si>
  <si>
    <t>TMB</t>
  </si>
  <si>
    <t>E-mail</t>
  </si>
  <si>
    <t>Sucursal</t>
  </si>
  <si>
    <t>CONTATO</t>
  </si>
  <si>
    <t>Data liberaçao</t>
  </si>
  <si>
    <t>AGENCIA PINHEIROS CORRETORA</t>
  </si>
  <si>
    <t>A INFORMAR</t>
  </si>
  <si>
    <t>(11) 3151-3580</t>
  </si>
  <si>
    <t>engenharia@agenciaseguros.com.br</t>
  </si>
  <si>
    <t>JARDINS</t>
  </si>
  <si>
    <t>REVITHA CORR SEG LTDA</t>
  </si>
  <si>
    <t>(48) 3324-3040</t>
  </si>
  <si>
    <t>renato@revithaseguro.com.br</t>
  </si>
  <si>
    <t>RENATO</t>
  </si>
  <si>
    <t>UNITY ADM (obra garantida)</t>
  </si>
  <si>
    <t xml:space="preserve">(11) 5572-6422 </t>
  </si>
  <si>
    <t>dir.comercial@obragarantida.com.br</t>
  </si>
  <si>
    <t>ASSESSORIA SP</t>
  </si>
  <si>
    <t>MILTON FERREIRA</t>
  </si>
  <si>
    <t>SOMATEC CORRETAGEM SC LTDA</t>
  </si>
  <si>
    <t>(11) 2207 6799</t>
  </si>
  <si>
    <t>affinity1@somatecseguros.com.br</t>
  </si>
  <si>
    <t>SUC TUCURUVI</t>
  </si>
  <si>
    <t>PATRCIA MOSCA</t>
  </si>
  <si>
    <t>PEREIRA E BUENO CORRETORA DE SEGS</t>
  </si>
  <si>
    <t>(11) 4806-3000</t>
  </si>
  <si>
    <t>sergio@pereirabuenoseguro.com.br</t>
  </si>
  <si>
    <t>SUC JUNDIAI</t>
  </si>
  <si>
    <t>SERGIO</t>
  </si>
  <si>
    <t>O2 ADM E CORRETORA DE SEGUROS</t>
  </si>
  <si>
    <t>humberto@o2invest.com.br</t>
  </si>
  <si>
    <t>HUMBERTO</t>
  </si>
  <si>
    <t>ANDRADE &amp; ESPOSITO CORR DE SEGS</t>
  </si>
  <si>
    <t>11  4526-5400</t>
  </si>
  <si>
    <t xml:space="preserve"> felipe@andradeesposito.com.br</t>
  </si>
  <si>
    <t>FELIPE</t>
  </si>
  <si>
    <t>EFICIENCIA CORRETORA DE SEGS</t>
  </si>
  <si>
    <t xml:space="preserve">(43) 3321-1819 </t>
  </si>
  <si>
    <t>eficiencia@eficienciaseguros.com.br</t>
  </si>
  <si>
    <t>MARLY</t>
  </si>
  <si>
    <t>TRR SECURITAS</t>
  </si>
  <si>
    <t xml:space="preserve"> 2155-7393</t>
  </si>
  <si>
    <t>leandro.almeida@trrsecuritas.com.br</t>
  </si>
  <si>
    <t>LEANDRO</t>
  </si>
  <si>
    <t>ARATU SEGUROS</t>
  </si>
  <si>
    <t>(71) 3444-2234</t>
  </si>
  <si>
    <t>alexandre@aratuseguros.com.br</t>
  </si>
  <si>
    <t>ALEXANDRE</t>
  </si>
  <si>
    <t xml:space="preserve">SALT LAKE  </t>
  </si>
  <si>
    <t>(69)3222-0266</t>
  </si>
  <si>
    <t xml:space="preserve"> saltlakeseguros@hotmail.com</t>
  </si>
  <si>
    <t>CATEC PLUS CORRETORA DE SEGUROS</t>
  </si>
  <si>
    <t>(43) 3344-4220</t>
  </si>
  <si>
    <t>alex.cateli@catecseguros.com.br</t>
  </si>
  <si>
    <t>ALEX CATELI</t>
  </si>
  <si>
    <t>GEBRAM</t>
  </si>
  <si>
    <t>4583-1111</t>
  </si>
  <si>
    <t>Paulore@gebrmaseguro.com.br</t>
  </si>
  <si>
    <t>ALAN</t>
  </si>
  <si>
    <t>OSW CORRETORA DE SEGUROS</t>
  </si>
  <si>
    <t>100.722.80-4</t>
  </si>
  <si>
    <t>(11)2361-6973</t>
  </si>
  <si>
    <t>osw.seg@gmail.com</t>
  </si>
  <si>
    <t>ESTADOS UNIDOS</t>
  </si>
  <si>
    <t>OSWALDO</t>
  </si>
  <si>
    <t>QUALISEG ADM CORRETORA</t>
  </si>
  <si>
    <t>(71) 3241-1763</t>
  </si>
  <si>
    <t>qualiseg@qualiseguros.com.br</t>
  </si>
  <si>
    <t>MILANO CORRETORA</t>
  </si>
  <si>
    <t>(11) 4587-5870</t>
  </si>
  <si>
    <t>marcio.a.bastos@uol.com.br</t>
  </si>
  <si>
    <t>MARCIO</t>
  </si>
  <si>
    <t>MARISTA CORRETORA DE SEGUROS</t>
  </si>
  <si>
    <t>(62) 3545-4500</t>
  </si>
  <si>
    <t>marcelo@marista.com.br</t>
  </si>
  <si>
    <t>MARCELO</t>
  </si>
  <si>
    <t>A COSTA CORRETORA DE SEGUROS</t>
  </si>
  <si>
    <t xml:space="preserve">  (98)-3227-7499</t>
  </si>
  <si>
    <t xml:space="preserve">  acostacorretora@yahoo.com.br </t>
  </si>
  <si>
    <t xml:space="preserve"> BELEM</t>
  </si>
  <si>
    <t xml:space="preserve">MARECHAL CORRETORA  </t>
  </si>
  <si>
    <t>JUNDIAI</t>
  </si>
  <si>
    <t>MKT  SEGUROS</t>
  </si>
  <si>
    <t xml:space="preserve">(11) 4990-0025 </t>
  </si>
  <si>
    <t>aurelio@mktseguros.com.br</t>
  </si>
  <si>
    <t>DECIDE CORRETORA DE SEGUROS</t>
  </si>
  <si>
    <t>3405-6161</t>
  </si>
  <si>
    <t>cristina@decideseguros.com.br</t>
  </si>
  <si>
    <t>TUCURUVI</t>
  </si>
  <si>
    <t>GOLD STAR SEGUROS</t>
  </si>
  <si>
    <t>goldstarseguros@goldstarseguros.com.br</t>
  </si>
  <si>
    <t>MILA CORRETORA DE SEGUROS</t>
  </si>
  <si>
    <t>CANDINHO CORRETORA DE SEGUROS</t>
  </si>
  <si>
    <t>(11) 4316-3136</t>
  </si>
  <si>
    <t>fabiano@candinhoseguros.com.br]</t>
  </si>
  <si>
    <t>FABIANO</t>
  </si>
  <si>
    <t xml:space="preserve">MEGA INSURANCE ASSESSORIA </t>
  </si>
  <si>
    <t>(19)7815-9567</t>
  </si>
  <si>
    <t>selma@megainsurance.com.br</t>
  </si>
  <si>
    <t>SELMA MARIANO</t>
  </si>
  <si>
    <t>DUARTE PAES CORRETORA</t>
  </si>
  <si>
    <t>(11) 45838400</t>
  </si>
  <si>
    <t>claudia@duartepaes.com.br</t>
  </si>
  <si>
    <t>CLAUDIA</t>
  </si>
  <si>
    <t>LAFISE CORRETORA DE SEGUROS</t>
  </si>
  <si>
    <t>100.67.5865</t>
  </si>
  <si>
    <t>79 3041-7031</t>
  </si>
  <si>
    <t>consultoria.war@gmail.com</t>
  </si>
  <si>
    <t>WILSON</t>
  </si>
  <si>
    <t>DOM PEDRO CORRETORA DE SEGUROS</t>
  </si>
  <si>
    <t>(11) 9962-8057</t>
  </si>
  <si>
    <t>marcelo@dompedroseguros.com.br</t>
  </si>
  <si>
    <t>MARCELO Hufnagel</t>
  </si>
  <si>
    <t xml:space="preserve">HRD CORRETORA DE SEGUROS </t>
  </si>
  <si>
    <t>(27) 3205-7000</t>
  </si>
  <si>
    <t>marcelolima@hrdseguros.com.br</t>
  </si>
  <si>
    <t>VITORIA/ES</t>
  </si>
  <si>
    <t>MARCELO LIMA</t>
  </si>
  <si>
    <t>MARLIN AZUL ADM E CORRETORA DE SEGUROS</t>
  </si>
  <si>
    <t>marlin_azul_assessoria@hotmail.com</t>
  </si>
  <si>
    <t xml:space="preserve">JGS MAUAN CORRETORA DE SEGUROS </t>
  </si>
  <si>
    <t xml:space="preserve">(91) 3181-4444 </t>
  </si>
  <si>
    <t>ajvs@jgsseguros.com.br</t>
  </si>
  <si>
    <t>ANTONIO JORGE</t>
  </si>
  <si>
    <t>SUPERA CORRETORA DE SEGURO LTDA</t>
  </si>
  <si>
    <t>(11) 3506-7083</t>
  </si>
  <si>
    <t>ilan_kajan@superaseg.com.br</t>
  </si>
  <si>
    <t>CORPORATE SP 1</t>
  </si>
  <si>
    <t>ILAN</t>
  </si>
  <si>
    <t>CINNANTI CONS CORRETORA SEGUROS LTDA</t>
  </si>
  <si>
    <t>(61)3328 0046</t>
  </si>
  <si>
    <t>aderson@cinnanti.com.br</t>
  </si>
  <si>
    <t>ADERSON</t>
  </si>
  <si>
    <t>MITRUS´s CORRETORA DE SEGUROS</t>
  </si>
  <si>
    <t>(14) 3622-0255</t>
  </si>
  <si>
    <t>andre@mitruscorretora.com.br</t>
  </si>
  <si>
    <t> Cristiano Miranda</t>
  </si>
  <si>
    <t>MAG CORRETORA DE SEGUROS</t>
  </si>
  <si>
    <t xml:space="preserve">3951-5799  </t>
  </si>
  <si>
    <t>silvia@magcorretora.com.br</t>
  </si>
  <si>
    <t>SILVIA</t>
  </si>
  <si>
    <t>Betshar</t>
  </si>
  <si>
    <t xml:space="preserve">JACKLINE AMORIM </t>
  </si>
  <si>
    <t>jacklinecerqueira@hotmail.com</t>
  </si>
  <si>
    <t>CARRIÇO VIEIRA</t>
  </si>
  <si>
    <t xml:space="preserve">(11) 3138-2999 </t>
  </si>
  <si>
    <t>acacio@carricocorretora.com.br</t>
  </si>
  <si>
    <t>Acácio Dutra</t>
  </si>
  <si>
    <t>CONRISKS Corretora de Seguros ltda.</t>
  </si>
  <si>
    <t xml:space="preserve">11 – 2936-5620 </t>
  </si>
  <si>
    <t>Marcelo.figueiredo@conrisks.com.br</t>
  </si>
  <si>
    <t>Marcelo Figueredo</t>
  </si>
  <si>
    <t xml:space="preserve">MONDIAL Risk Corretora de Seguros </t>
  </si>
  <si>
    <t>(011) 3083 3697</t>
  </si>
  <si>
    <t>rosana@mondialseguros.com.br</t>
  </si>
  <si>
    <t>Rosana J. Costa.</t>
  </si>
  <si>
    <t xml:space="preserve">REVITHA CORRETORA DE SEGUROS </t>
  </si>
  <si>
    <t xml:space="preserve">(48) 30243040 </t>
  </si>
  <si>
    <t>MONNACO COR.SEGS LTDA</t>
  </si>
  <si>
    <t>(54) 3214-1555</t>
  </si>
  <si>
    <t>A INfORMAR</t>
  </si>
  <si>
    <t xml:space="preserve">PARLAMENTO Cons. E Corretora de Seguros </t>
  </si>
  <si>
    <t>(61) 3322-3232</t>
  </si>
  <si>
    <t>vladmir@parlamentoseguros.com.br</t>
  </si>
  <si>
    <t>Vladmir Silveira dos Santos</t>
  </si>
  <si>
    <t>FIANÇA Cons. E Corretora de Seguros Ltda</t>
  </si>
  <si>
    <t>(61) 3468-6963</t>
  </si>
  <si>
    <t>garantias@fiancaseguros.com.br</t>
  </si>
  <si>
    <t>Raimundo John Ferreira</t>
  </si>
  <si>
    <t>SMAFF Corretora de Seguros Ltda</t>
  </si>
  <si>
    <t xml:space="preserve"> (61) 2101-7019</t>
  </si>
  <si>
    <t xml:space="preserve"> Rafael.andrade@smaff.com.br</t>
  </si>
  <si>
    <t>Rafael Andrade</t>
  </si>
  <si>
    <t>DSM Adm e Corretora de Seguros Ltda</t>
  </si>
  <si>
    <t>(61) 3322-4222</t>
  </si>
  <si>
    <t>dsm@dsmseguros.com.br</t>
  </si>
  <si>
    <t xml:space="preserve"> Domingos Savio Machado</t>
  </si>
  <si>
    <t>NOVA CASA do Corretor Ltda</t>
  </si>
  <si>
    <t>(61) 3326-8204</t>
  </si>
  <si>
    <t>renato@casadocorretordf.com</t>
  </si>
  <si>
    <t>Renato Cesar de Fernando</t>
  </si>
  <si>
    <t xml:space="preserve">ASTRALassessoria Técnica de Seguros </t>
  </si>
  <si>
    <t>(61) 3328-2820</t>
  </si>
  <si>
    <t>atendimento@astralseguros.com</t>
  </si>
  <si>
    <t xml:space="preserve"> Paulo Tadeu da Silva</t>
  </si>
  <si>
    <t>TERRAÇO Corretora de Seguros Ltda</t>
  </si>
  <si>
    <t>(61) 3328-0322</t>
  </si>
  <si>
    <t>atendimento@terracoseguros.com.br</t>
  </si>
  <si>
    <t xml:space="preserve"> Jackson Prata</t>
  </si>
  <si>
    <t>BITTAR Corretora de Seguros</t>
  </si>
  <si>
    <t>(15) 3212  8000</t>
  </si>
  <si>
    <t>carlosbittar@bittarseguros.com.br</t>
  </si>
  <si>
    <t>Carlos Bittat</t>
  </si>
  <si>
    <t>AON HOLDINGNS CORRETORES</t>
  </si>
  <si>
    <t>(21) 2169-7313.</t>
  </si>
  <si>
    <t xml:space="preserve"> Ricardo.Fluminense@aon.com</t>
  </si>
  <si>
    <t>RIO CENTRO</t>
  </si>
  <si>
    <t xml:space="preserve">nilka.antunes@aon.com </t>
  </si>
  <si>
    <t xml:space="preserve">BROOKFIELD CORRETORA: </t>
  </si>
  <si>
    <t>nilka.antunes</t>
  </si>
  <si>
    <t>CIANORTE CORRETORA DE SEGUROS LTDA</t>
  </si>
  <si>
    <t xml:space="preserve">mendes@irapida.com.br   </t>
  </si>
  <si>
    <t>AD CORRETORA DE SEGURDOS LTDA</t>
  </si>
  <si>
    <t>lilian.barizon@ad.com.br</t>
  </si>
  <si>
    <t>SP2 NUCLEO/INTERIOR</t>
  </si>
  <si>
    <t>DUPLO A ADM e CORRETORA DE SEGUROS</t>
  </si>
  <si>
    <t>10.2000541.5</t>
  </si>
  <si>
    <t>(27)8114-3916</t>
  </si>
  <si>
    <t>ala.neves@terra.com.br</t>
  </si>
  <si>
    <t>ALARICO</t>
  </si>
  <si>
    <t>ERL CORR SEGS</t>
  </si>
  <si>
    <t xml:space="preserve">(21) 2482-9072 </t>
  </si>
  <si>
    <t>ricseg@terra.com.br</t>
  </si>
  <si>
    <t>BARRA</t>
  </si>
  <si>
    <t>RICARDO</t>
  </si>
  <si>
    <t xml:space="preserve">RESSEGUROS CORRETORA DE SEGUROS </t>
  </si>
  <si>
    <t>wagner@resseguroscorretora.com.br</t>
  </si>
  <si>
    <t>WAGNER</t>
  </si>
  <si>
    <t>MAGUEM DAVID COR.DE SEGS LTDA</t>
  </si>
  <si>
    <t>(21)2695-8324</t>
  </si>
  <si>
    <t>alexbttrianon@gmail.com</t>
  </si>
  <si>
    <t>NOVA IGUAÇU</t>
  </si>
  <si>
    <t>ALEX</t>
  </si>
  <si>
    <t>VITORIA CAMPINAS ASSESSORIA</t>
  </si>
  <si>
    <t>19 : 3255-5014</t>
  </si>
  <si>
    <t>GUANIJUNIOR@VITORIAASSESSORIA.COM.BR</t>
  </si>
  <si>
    <t>MARCH ASSESSORIA DE SEGURO</t>
  </si>
  <si>
    <t xml:space="preserve"> 19 : 3805-5100</t>
  </si>
  <si>
    <t xml:space="preserve"> MAURO@MARCHASSESSORIA.COM.BR</t>
  </si>
  <si>
    <t>PRESTSEG PRESTADORA DE SERVIÇOS E ASSESSORIA</t>
  </si>
  <si>
    <t>FERNANDO.CAMPOS@PRESTSEG.COM.BR</t>
  </si>
  <si>
    <t>SANZ ASSESSORIA E CORRETAGEM DE SEGUROS</t>
  </si>
  <si>
    <t>19 : 3255-6702</t>
  </si>
  <si>
    <t>GUADALUPE@SANZASSESSORIA.COM.BR</t>
  </si>
  <si>
    <t>CASA VERDE CORRETORA DE SEGUROS</t>
  </si>
  <si>
    <t>44-3029 7056</t>
  </si>
  <si>
    <t>neikido@casaverdecorseguros.com.br</t>
  </si>
  <si>
    <t>NEI</t>
  </si>
  <si>
    <t xml:space="preserve">PROFISSIONAL CREA (QUADROS  &amp; GESSWEIN)   </t>
  </si>
  <si>
    <t>51-3387-2282</t>
  </si>
  <si>
    <t>thiago@profissionalcrea.com.br</t>
  </si>
  <si>
    <t>CSU CORRETORA DE SEGUROS LTDA</t>
  </si>
  <si>
    <t xml:space="preserve">92 8416 7926 </t>
  </si>
  <si>
    <t>csuseguros@hotmail.com</t>
  </si>
  <si>
    <t>TELLMAN</t>
  </si>
  <si>
    <t>SALVADOR SEGUROS ADM E CORR</t>
  </si>
  <si>
    <t>(71) 3270-7000</t>
  </si>
  <si>
    <t>thays@salvadorseguros.com.br</t>
  </si>
  <si>
    <t>MASPARA CORRETORA DE SEGUROS</t>
  </si>
  <si>
    <t>94-3322-5097</t>
  </si>
  <si>
    <t>maspara@maspara.com.br</t>
  </si>
  <si>
    <t>CELJH CEM POR CENTO SEGURO</t>
  </si>
  <si>
    <t>19-3252 3333</t>
  </si>
  <si>
    <t>marcelo.fava@100pcseguro.com.br</t>
  </si>
  <si>
    <t>DUILSON CORRETORA</t>
  </si>
  <si>
    <t>GIGLIOTTI CORRETORA DE SEGUROS</t>
  </si>
  <si>
    <t>014-36421009</t>
  </si>
  <si>
    <t>gigliotti@gigliotti.com.br</t>
  </si>
  <si>
    <t>PRIMO CORRETORA DE SEGUROS</t>
  </si>
  <si>
    <t>(14) 3878-8019</t>
  </si>
  <si>
    <t xml:space="preserve"> primoseguros@primoseguros.com.br</t>
  </si>
  <si>
    <t xml:space="preserve">Valmir Mangialardo Júnior </t>
  </si>
  <si>
    <t>LIMAO CORRETOTA DE SEGUROS</t>
  </si>
  <si>
    <t xml:space="preserve">(14) 3227-5510 </t>
  </si>
  <si>
    <t>limao@limaocorretora.com.br</t>
  </si>
  <si>
    <t>Rafael</t>
  </si>
  <si>
    <t>SABE ADM CORRETORA SEGUROS LTDA</t>
  </si>
  <si>
    <t>(71)3341-1088</t>
  </si>
  <si>
    <t>ailton@sabeseguros.com.br</t>
  </si>
  <si>
    <r>
      <t xml:space="preserve">DECLARAÇÃO                   </t>
    </r>
    <r>
      <rPr>
        <sz val="14"/>
        <rFont val="Arial Narrow"/>
        <family val="2"/>
      </rPr>
      <t xml:space="preserve">   </t>
    </r>
  </si>
  <si>
    <t>Declaramos para os devidos fins e efeitos que o segurado, contratou uma apólice de Riscos de Engenharia, junto a Tokio Marine Brasil Seguradora S.A., CNPJ 60.831.344/0001-74, conforme informações abaixo e que a mesma se encontra em processo de emissao.</t>
  </si>
  <si>
    <t>SUSEP:</t>
  </si>
  <si>
    <t>REFORMA (não estrutural) SEM AMPLIAÇÃO</t>
  </si>
  <si>
    <t xml:space="preserve">    Equip. Peq Medio Porte</t>
  </si>
  <si>
    <t>Pr. Basica</t>
  </si>
  <si>
    <r>
      <t xml:space="preserve">INICIO DA VIGENCIA: </t>
    </r>
    <r>
      <rPr>
        <b/>
        <sz val="8"/>
        <rFont val="Arial Narrow"/>
        <family val="2"/>
      </rPr>
      <t>Das 24h do dia</t>
    </r>
  </si>
  <si>
    <t xml:space="preserve">10% dos prejuizos dos prejuizos indenizaveis limitada ao minimo de </t>
  </si>
  <si>
    <r>
      <t>Despesas Extraordinarias</t>
    </r>
    <r>
      <rPr>
        <sz val="8"/>
        <rFont val="Arial Narrow"/>
        <family val="2"/>
      </rPr>
      <t xml:space="preserve"> </t>
    </r>
    <r>
      <rPr>
        <sz val="7"/>
        <rFont val="Arial Narrow"/>
        <family val="2"/>
      </rPr>
      <t xml:space="preserve">(Atenção: Será Aplicada A Franquia Da Cobertura Principal Sobre A Soma Dos Prejuízos Dos Danos Físicos + Despesas Extraordinárias) </t>
    </r>
    <r>
      <rPr>
        <sz val="8"/>
        <rFont val="Arial Narrow"/>
        <family val="2"/>
      </rPr>
      <t xml:space="preserve">
</t>
    </r>
  </si>
  <si>
    <t>20% dos prejuizos</t>
  </si>
  <si>
    <t>10% dos prejuizos dos prejuizos indenizaveis limitada ao minimo R$ 1.500,00 por equipamento</t>
  </si>
  <si>
    <t>Taxa basica referencial</t>
  </si>
  <si>
    <t xml:space="preserve">        Ferramentas de Pequeno e Medio Porte</t>
  </si>
  <si>
    <t>10% dos prejuizos dos prejuizos indenizaveis limitada ao minimo R$ 1.000,00 por ferramenta/equipamento</t>
  </si>
  <si>
    <t>Com Minimo</t>
  </si>
  <si>
    <t>Comissao</t>
  </si>
  <si>
    <t xml:space="preserve">       Equipamentos de Escritorio</t>
  </si>
  <si>
    <t>10% dos prejuizos dos prejuizos indenizaveis limitada ao minimo R$ 1.000,00 por equipamento</t>
  </si>
  <si>
    <t xml:space="preserve">       Honorarios de Perito</t>
  </si>
  <si>
    <t xml:space="preserve">        Incêndio após entrega (periodo de 30 dias )</t>
  </si>
  <si>
    <t xml:space="preserve">Despesas Extraordinarias     </t>
  </si>
  <si>
    <t>Extensao de RC (derramento)</t>
  </si>
  <si>
    <t>Equipamentos Moveis e Estacionarios</t>
  </si>
  <si>
    <t>Cobertura 109</t>
  </si>
  <si>
    <t xml:space="preserve">Extensão da cobertura de RC geral e cruzada para os riscos de derramamento, infiltração ou descargas de água </t>
  </si>
  <si>
    <t>Cláusula particular de exclusao de danos decorrentes de Sistemas de refrigeraçao, ar condicionado, chuveiros automaticos (Sprinklers) E Hidrantes.</t>
  </si>
  <si>
    <t>ADICIONAL FRACIONAMENTO R$</t>
  </si>
  <si>
    <t>O segurado poderá consultar a situação cadastral de seu corretor de  seguros  no  site  www.susep.gov.br,  por meio do número de registro, nome, CNPJ ou CPF. 
- O registro deste plano  na  SUSEP  não implica, por  parte  da  autarquia,  incentivo  ou  recomendação  à sua comercialização. 
SE, APÓS ANÁLISE FOREM CONSTATADAS DIVERGÊNCIAS NAS INFORMAÇÕES  QUE  SERVIRAM  DE  BASE  PARA  EMISSÃO  DESTA  PROPOSTA E/OU SE O RISCO NÃO APRESENTAR AS CONDIÇÕES DE SEGURANÇA  NECESSÁRIAS  PARA  SUA  ACEITAÇÃO, A  TOKIO MARINE SEGURADORA  PODERÁ  PROPOR  ALTERAÇÕES  NAS  CONDIÇÕES  DE  COBERTURA  E/OU  NOS  VALORES  DOS  LIMITES  MÁXIMOS DE INDENIZAÇÃO, FRANQUIAS, PARTICIPAÇÕES OBRIGATÓRIAS DO SEGURADO EM CASO DE SINISTRO  E  PRÊMIO, COMO  TAMBÉM CONDICIONAR A ACEITAÇÃO DO SEGURO APÓS TEREM SIDO IMPLANTADAS PELO SEGURADO AS MELHORIAS NO  RISCO  POR  ELA REQUERIDAS. EM QUALQUER UMA DESTAS HIPÓTESES, A EFETIVAÇÃO DO SEGURO DEPENDERÁ DA  CONCORDÂNCIA  ENTRE  AS  PARTES CONTRATANTES DAS NOVAS BASES ESTABELECIDAS. 
- O início de vigência coincidirá com a data de aceitação da proposta pela Seguradora ou  Resseguradora,  quando for o caso. 
- Deverão ser informados na proposta os dados cadastrais do estipulante/segurado, exigidos por meio da  Circular SUSEP n.º 200. 
- A presente proposta foi elaborada considerando-se as disposições tarifárias e cláusulas  contratuais dos ramos e modalidades descritas neste documento, tornando-se nulas e sem efeito quaisquer condições  que  não  estejam expressamente ratificadas.                                                                    
- Proposta válida por 5(cinco) dias a contar da data de seu recebimento.</t>
  </si>
  <si>
    <t xml:space="preserve"> VALIDADE
Esta declaração  (impresso em papel timbrado), é valido por 30 dias ou até a emissão da apólice. 
Sua validade está condicionada a comprovação do pagamento do premio correspondente a:
</t>
  </si>
  <si>
    <t>São Paulo,</t>
  </si>
  <si>
    <t xml:space="preserve">Eng.José Leonardo Garcia
Coordenador de Risco de Engenharia
</t>
  </si>
  <si>
    <t>Eng.Sergio Alexandre Murata Botelho
Gerente de Riscos de Engenharia</t>
  </si>
  <si>
    <t>CONSTRUTORA ABC FORMA LTDA</t>
  </si>
  <si>
    <t>12.345.8270001-10</t>
  </si>
  <si>
    <t>NUMERO</t>
  </si>
  <si>
    <t>NUMERO:</t>
  </si>
  <si>
    <t xml:space="preserve">Av. Sagitário </t>
  </si>
  <si>
    <t xml:space="preserve">AV. JOAQUIM POMPEU DE TOLEDO, </t>
  </si>
  <si>
    <t xml:space="preserve">Av. das Américas, </t>
  </si>
  <si>
    <r>
      <t>Obras Civis e Instalação para Reforma(Não estrutural) da loja 300 dentro de Shopping Center Iguatemi,compreendendo serviços de :</t>
    </r>
    <r>
      <rPr>
        <sz val="12"/>
        <color indexed="10"/>
        <rFont val="Arial Narrow"/>
        <family val="2"/>
      </rPr>
      <t xml:space="preserve"> reforma geral, troca de piso, iluminação, troca de luminarias, rede de esgoto, rede de spriklers, pintura de todas as areas, troca de carpete, mobiliario e readequaçao geral do mezanino.</t>
    </r>
  </si>
  <si>
    <t>LUC 23  PISO TERREO</t>
  </si>
  <si>
    <t xml:space="preserve">RUA JOAQUIM FLORIANO, </t>
  </si>
  <si>
    <t xml:space="preserve">AV. DEP. BENEDITO MATARAZZO, </t>
  </si>
  <si>
    <t xml:space="preserve">AV. DR.FRANCISCO MESQUITA, </t>
  </si>
  <si>
    <t xml:space="preserve">AV.INTERLAGOS, </t>
  </si>
  <si>
    <r>
      <t xml:space="preserve">    050-</t>
    </r>
    <r>
      <rPr>
        <b/>
        <sz val="8"/>
        <color indexed="10"/>
        <rFont val="Arial Narrow"/>
        <family val="2"/>
      </rPr>
      <t>8</t>
    </r>
    <r>
      <rPr>
        <b/>
        <sz val="8"/>
        <rFont val="Arial Narrow"/>
        <family val="2"/>
      </rPr>
      <t xml:space="preserve"> TMB SHOPPING</t>
    </r>
  </si>
  <si>
    <t>MASSIMA ADM CORR SEG LTD</t>
  </si>
  <si>
    <t>ALFA REAL CONSULTORIA</t>
  </si>
  <si>
    <t xml:space="preserve">(11) 3807 8300 </t>
  </si>
  <si>
    <t>tiago@alfareal.com.br</t>
  </si>
  <si>
    <t>TIAGO</t>
  </si>
  <si>
    <t xml:space="preserve"> LOJACORR Rede de Corretores de Seguros</t>
  </si>
  <si>
    <t xml:space="preserve">(48) 9980-9974 </t>
  </si>
  <si>
    <t>Julio Cesar Trindade Ferreira</t>
  </si>
  <si>
    <t>ANIS CORR SEGUROS REPRESENTACAO</t>
  </si>
  <si>
    <t xml:space="preserve">(71)3327-1660 </t>
  </si>
  <si>
    <t>anisseguros@uol.com.br</t>
  </si>
  <si>
    <t xml:space="preserve">LOCAL DO  SEGUROS CORRETORA </t>
  </si>
  <si>
    <t>(48)2106-6565</t>
  </si>
  <si>
    <t>atendimento@localdoseguro.com.br</t>
  </si>
  <si>
    <t xml:space="preserve">RUA BORBA GATO, </t>
  </si>
  <si>
    <t xml:space="preserve">RODOVIA DO SOL, </t>
  </si>
  <si>
    <t>RUA JACY TEIXEIRA DE CAMARGO,</t>
  </si>
  <si>
    <t xml:space="preserve">AV.PREFEITO JOSÉ MONTEIRO, </t>
  </si>
  <si>
    <t xml:space="preserve">AV.ARICANDUVA, </t>
  </si>
  <si>
    <t>AV.LEAO MACHADO,</t>
  </si>
  <si>
    <t xml:space="preserve">AVENIDA DAS NAÇÕES UNIDAS, </t>
  </si>
  <si>
    <t>AV.PROFESSORA IZEORAIDA MARQUES PERES</t>
  </si>
  <si>
    <t xml:space="preserve"> Processo Susep nº 15414.003062/2011- 40</t>
  </si>
  <si>
    <t>Segurado:</t>
  </si>
  <si>
    <t>Fone:</t>
  </si>
  <si>
    <t>Corretor:</t>
  </si>
  <si>
    <t>Codigo TMB:</t>
  </si>
  <si>
    <t>E-mail do corretor:</t>
  </si>
  <si>
    <t>Número:</t>
  </si>
  <si>
    <t>Complemento</t>
  </si>
  <si>
    <t>Bairro:</t>
  </si>
  <si>
    <t>Construtor / Proprietário da obra (caso não seja o segurado):</t>
  </si>
  <si>
    <t>CNPJ:</t>
  </si>
  <si>
    <t>CARACTERISTICAS DA OBRA</t>
  </si>
  <si>
    <t>Endereço da Obra:</t>
  </si>
  <si>
    <t>Cidade</t>
  </si>
  <si>
    <t>Estado</t>
  </si>
  <si>
    <t>Engenheiro / Contato (para agendar inspeção):</t>
  </si>
  <si>
    <t>ALTOS DO CALHAU</t>
  </si>
  <si>
    <t>Ocupação</t>
  </si>
  <si>
    <t>Tipo de Construção</t>
  </si>
  <si>
    <t>Pavimentos</t>
  </si>
  <si>
    <t xml:space="preserve">Prazo total de execução </t>
  </si>
  <si>
    <t>Número total de Pavimentos:</t>
  </si>
  <si>
    <t xml:space="preserve">    meses</t>
  </si>
  <si>
    <t>Sub-solo:</t>
  </si>
  <si>
    <t>Nº Sub-solo:</t>
  </si>
  <si>
    <t>Data do Termino:</t>
  </si>
  <si>
    <t>Nº Sobre-solo:</t>
  </si>
  <si>
    <t>Previsto ampliação, outras Fases?</t>
  </si>
  <si>
    <t>Sub-solo único:</t>
  </si>
  <si>
    <t>Nº Torres:</t>
  </si>
  <si>
    <t>Obs:</t>
  </si>
  <si>
    <t>Áreas</t>
  </si>
  <si>
    <t>Tipo de Solo/Cortes/Sondagem</t>
  </si>
  <si>
    <t>Estagio da Obra</t>
  </si>
  <si>
    <t xml:space="preserve">Área total Construída:                              </t>
  </si>
  <si>
    <t>m²</t>
  </si>
  <si>
    <t>Tipo do Solo (composição):</t>
  </si>
  <si>
    <t>Obra Inciada:</t>
  </si>
  <si>
    <t xml:space="preserve">Área do maior pavimento:                       </t>
  </si>
  <si>
    <t>Se sim, (%) do investimento global</t>
  </si>
  <si>
    <t>Extensão fachada confrontante/c via publica</t>
  </si>
  <si>
    <t>m</t>
  </si>
  <si>
    <t>%</t>
  </si>
  <si>
    <t xml:space="preserve">Área total do terreno:                               </t>
  </si>
  <si>
    <t>Realizaçao de Cortes:</t>
  </si>
  <si>
    <t>Relacione:</t>
  </si>
  <si>
    <t>PROJETOS</t>
  </si>
  <si>
    <t>Fundações</t>
  </si>
  <si>
    <t>Estrutura</t>
  </si>
  <si>
    <t>Arquitetura</t>
  </si>
  <si>
    <t>Quantidade prevista de empreiteiros:</t>
  </si>
  <si>
    <t>Crea</t>
  </si>
  <si>
    <t>DESCRIÇÃO DOS SERVIÇOS A SEREM EXECUTADOS (descrição sumária)</t>
  </si>
  <si>
    <t>Valor da Obra R$</t>
  </si>
  <si>
    <t>Valor Mao de Obra R$</t>
  </si>
  <si>
    <t>Tem contrato assinado:</t>
  </si>
  <si>
    <t xml:space="preserve">Valor Obras civis </t>
  </si>
  <si>
    <t>Valor IM(Instalações)</t>
  </si>
  <si>
    <t>Tem ART assinada:</t>
  </si>
  <si>
    <t>Serviço de demolição</t>
  </si>
  <si>
    <t>Uso de explosivo em alguma fase da obra</t>
  </si>
  <si>
    <t xml:space="preserve">Informar se a conteção será executada antes da Fundação? </t>
  </si>
  <si>
    <t>Se não, especifique:</t>
  </si>
  <si>
    <t>TIPOS DE FUNDAÇÕES E SERVIÇOS CORRELATOS</t>
  </si>
  <si>
    <t>Contençao do Terreno</t>
  </si>
  <si>
    <t>Corpo do Edifício</t>
  </si>
  <si>
    <t>Outros serviços</t>
  </si>
  <si>
    <t>Esgotamento/rebaixamento do lençoL freático:</t>
  </si>
  <si>
    <t>Periodo do Rebaixamento:</t>
  </si>
  <si>
    <t>Metodo do Rebaixamento:</t>
  </si>
  <si>
    <t>Serviços de escavação</t>
  </si>
  <si>
    <t>Cota Minima:</t>
  </si>
  <si>
    <t>m³</t>
  </si>
  <si>
    <t>Volume(m³)</t>
  </si>
  <si>
    <t>Serviços de aterramento / troca de solo:</t>
  </si>
  <si>
    <t>Serviços de analise de interferencia (subsolo)?</t>
  </si>
  <si>
    <t>Outros Serviços não especifIcados anteriormente/ Informaçoes complementares:</t>
  </si>
  <si>
    <t>COBERTURAS A SEREM CONTRATADAS</t>
  </si>
  <si>
    <t>Coberturas (codigo interno)</t>
  </si>
  <si>
    <t>Valor (R$)</t>
  </si>
  <si>
    <t>Limites de Contratação</t>
  </si>
  <si>
    <t>Cobertura Basica</t>
  </si>
  <si>
    <t xml:space="preserve">100% do valor do contrato </t>
  </si>
  <si>
    <t>De 5% até 100% do valor do contrato,</t>
  </si>
  <si>
    <t xml:space="preserve">5% do valor do contrato </t>
  </si>
  <si>
    <t>limitada ao Máximo de R$ 50.000,00</t>
  </si>
  <si>
    <t>Até 10% do valor do contrato com o máximo de R$ 200.000,00.</t>
  </si>
  <si>
    <t xml:space="preserve">20% do valor da Cobertura de Responsabilidade Civil limitada ao Maximo de R$ 300.000,00. </t>
  </si>
  <si>
    <t xml:space="preserve">20% do valor da Cobertura de Responsabilidade Civil Empregador  limitada ao Maximo de R$ 200.000,00. </t>
  </si>
  <si>
    <t>Até 30% do valor do contrato, limitado ao máximo de R$ 2.500.000,00.</t>
  </si>
  <si>
    <t>Manutenção (6 meses)</t>
  </si>
  <si>
    <t>Até 100% do valor do contrato.</t>
  </si>
  <si>
    <t>Até 5% do valor do contrato, limitado ao máximo de R$ 200.000,00</t>
  </si>
  <si>
    <t xml:space="preserve"> 5% do valor do contrato, limitado ao máximo de R$ 50.000,00.</t>
  </si>
  <si>
    <t>Até 20% do valor do contrato.</t>
  </si>
  <si>
    <t>Ate 5% do valor do Contrato limitado a R$ 50.000,00</t>
  </si>
  <si>
    <t>Até 10% do valor do contrato com o máximo de R$ 400.000,00</t>
  </si>
  <si>
    <t>Até 100% do valor do contrato</t>
  </si>
  <si>
    <t>VIZINHANÇA</t>
  </si>
  <si>
    <t>PROPRIEDADES PRÉ- EXISTENTES /  SEGURANÇA</t>
  </si>
  <si>
    <t xml:space="preserve">         Risco isolado / sem vizinhos:</t>
  </si>
  <si>
    <t xml:space="preserve">   Área urbana</t>
  </si>
  <si>
    <t xml:space="preserve">         Somente ruas/avenidas:</t>
  </si>
  <si>
    <t xml:space="preserve">       Existência de  favelas, becos e terrenos baldios nas proximidades ?  </t>
  </si>
  <si>
    <t>Instalações:</t>
  </si>
  <si>
    <t xml:space="preserve">         imoveis com media 1 a 15 anos</t>
  </si>
  <si>
    <t>Edificações:</t>
  </si>
  <si>
    <t xml:space="preserve">         imoveis com media 16 a 30 anos</t>
  </si>
  <si>
    <t xml:space="preserve">         imoveis com media 31 a 40 anos</t>
  </si>
  <si>
    <t>Qual tipo de segurança contra furtos/ roubos existe (existirá) na obra ?</t>
  </si>
  <si>
    <t>Existe Laudo de Vizinhança realizado ?</t>
  </si>
  <si>
    <t>Há piscinas enterradas na vizinhança?</t>
  </si>
  <si>
    <t>Informar menor distancia da obra a vizinhos?(m)</t>
  </si>
  <si>
    <t>Outros tipos de Segurança:</t>
  </si>
  <si>
    <t>Informar há existência de rio, lago /mar proximo:</t>
  </si>
  <si>
    <t>Caso positivo afirmação acima, informar distância da obra(m):</t>
  </si>
  <si>
    <t>EQUIPAMENTOS QUE SERAO UTILIZADOS EM APOIO A OBRA (PROPRIOS OU ALUGADOS)</t>
  </si>
  <si>
    <t>Equipamento</t>
  </si>
  <si>
    <t>Valor</t>
  </si>
  <si>
    <t>DOCUMENTOS ANEXADOS A ESTA FICHA</t>
  </si>
  <si>
    <t xml:space="preserve">         Contrato de Execuçao</t>
  </si>
  <si>
    <t>Cronograma Fisico e Financeiro</t>
  </si>
  <si>
    <t>Memorial descritivo</t>
  </si>
  <si>
    <t>Ordem de Serviço</t>
  </si>
  <si>
    <t xml:space="preserve">         Plantas principais</t>
  </si>
  <si>
    <t xml:space="preserve"> Laudo de Sondagem do Terreno</t>
  </si>
  <si>
    <t>Declaraçao Inexistencia de Sinistros para obras iniciadas</t>
  </si>
  <si>
    <t>DECLARAÇAO (assinatura obrigatória)</t>
  </si>
  <si>
    <t>Declaro que as informações acima prestadas são verdadeiras:</t>
  </si>
  <si>
    <t>,</t>
  </si>
  <si>
    <t>, de</t>
  </si>
  <si>
    <t xml:space="preserve">de </t>
  </si>
  <si>
    <t xml:space="preserve">Assinatura: Engenheiro responsável </t>
  </si>
  <si>
    <t>NOME ENG:</t>
  </si>
  <si>
    <t>CREA:</t>
  </si>
  <si>
    <t>Cep do Risco:</t>
  </si>
  <si>
    <t>Complemento - Luc -Loja</t>
  </si>
  <si>
    <t>Até 10% do valor do contrato com o máximo de R$ 50.000,00</t>
  </si>
  <si>
    <t xml:space="preserve">Danos Morais (Decorrente de RC empregador) </t>
  </si>
  <si>
    <t>Data Início da Obra:</t>
  </si>
  <si>
    <t>Vigencia, a partir de</t>
  </si>
  <si>
    <t>Serviços Sondagem:</t>
  </si>
  <si>
    <t xml:space="preserve">Erro de Projeto </t>
  </si>
  <si>
    <t xml:space="preserve">Despesas Extraordinárias </t>
  </si>
  <si>
    <t xml:space="preserve">Despesas Desentulho do Local </t>
  </si>
  <si>
    <t xml:space="preserve">Tumultos, Greves e Lockout </t>
  </si>
  <si>
    <t xml:space="preserve">Despesas de Salvamento e Contençao de Sinistros </t>
  </si>
  <si>
    <t>Danos Morais (Decorrente de RCG)</t>
  </si>
  <si>
    <t xml:space="preserve">Propriedadades Circunvizinhas  </t>
  </si>
  <si>
    <t xml:space="preserve">Equipamentos Móveis/Estacionários Utilizados na Obra </t>
  </si>
  <si>
    <t xml:space="preserve">Ferramentas de Pequeno e Médio Porte </t>
  </si>
  <si>
    <t>E DEMAIS EMPREITEIRAS E SUBEMPREITEIRAS QUE PARTICIPAM CONTRATUALMENTE DA EXECUÇÃO DA OBRA.</t>
  </si>
  <si>
    <t xml:space="preserve">Obras Temporárias </t>
  </si>
  <si>
    <t xml:space="preserve">Equipamentos de Escritorio </t>
  </si>
  <si>
    <t xml:space="preserve">Obras Civis, Instalações E Montagens Concluídas </t>
  </si>
  <si>
    <t xml:space="preserve">Obras / Instalações - Aceitas ou colocadas  em operação </t>
  </si>
  <si>
    <t xml:space="preserve">Honorarios de Perito </t>
  </si>
  <si>
    <t xml:space="preserve">Armazenamento Fora do local de Risco </t>
  </si>
  <si>
    <t xml:space="preserve">Afretamento de Aeronaves </t>
  </si>
  <si>
    <t>Incendio após termino da Obra por 30 dias</t>
  </si>
  <si>
    <t xml:space="preserve">Extensao de RC para derramento e infiltração de agua </t>
  </si>
  <si>
    <t xml:space="preserve"> Processo Susep nº 15414.003062/2011-40</t>
  </si>
  <si>
    <t xml:space="preserve">Responsabilidade Civil Geral / Cruzada </t>
  </si>
  <si>
    <t xml:space="preserve">Questionário de Informações Simplificada
Tókio Marine Construção </t>
  </si>
  <si>
    <t>De 1,00% a 30,00% da Cobertura.Básica  limitada ao Maximo de R$ 2.500.000,00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</si>
</sst>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43">
    <numFmt numFmtId="44" formatCode="_-&quot;R$&quot;\ * #,##0.00_-;\-&quot;R$&quot;\ * #,##0.00_-;_-&quot;R$&quot;\ * &quot;-&quot;??_-;_-@_-"/>
    <numFmt numFmtId="43" formatCode="_-* #,##0.00_-;\-* #,##0.00_-;_-* &quot;-&quot;??_-;_-@_-"/>
    <numFmt numFmtId="164" formatCode="_([$R$ -416]* #,##0.00_);_([$R$ -416]* \(#,##0.00\);_([$R$ -416]* &quot;-&quot;??_);_(@_)"/>
    <numFmt numFmtId="165" formatCode="_(* #,##0.00_);_(* \(#,##0.00\);_(* &quot;-&quot;??_);_(@_)"/>
    <numFmt numFmtId="166" formatCode="_(* #,##0.00000_);_(* \(#,##0.00000\);_(* &quot;-&quot;??_);_(@_)"/>
    <numFmt numFmtId="167" formatCode="dd/mm/yy;@"/>
    <numFmt numFmtId="168" formatCode="0.00000%"/>
    <numFmt numFmtId="169" formatCode="0.000%"/>
    <numFmt numFmtId="170" formatCode="_(* #,##0.00000_);_(* \(#,##0.00000\);_(* &quot;-&quot;?????_);_(@_)"/>
    <numFmt numFmtId="171" formatCode="0.0000%"/>
    <numFmt numFmtId="172" formatCode="_(* #,##0.000000_);_(* \(#,##0.000000\);_(* &quot;-&quot;??????_);_(@_)"/>
    <numFmt numFmtId="173" formatCode="#,##0.0000000"/>
    <numFmt numFmtId="174" formatCode="0.00000"/>
    <numFmt numFmtId="175" formatCode="_(* #,##0.0000_);_(* \(#,##0.0000\);_(* &quot;-&quot;????_);_(@_)"/>
    <numFmt numFmtId="176" formatCode="0.000000"/>
    <numFmt numFmtId="177" formatCode="#,##0.00000000"/>
    <numFmt numFmtId="178" formatCode="&quot;R$&quot;\ #,##0.00"/>
    <numFmt numFmtId="179" formatCode="_(&quot;R$ &quot;* #,##0.00_);_(&quot;R$ &quot;* \(#,##0.00\);_(&quot;R$ &quot;* &quot;-&quot;??_);_(@_)"/>
    <numFmt numFmtId="180" formatCode="00000"/>
    <numFmt numFmtId="181" formatCode="0.000000%"/>
    <numFmt numFmtId="182" formatCode="#,##0.000_);\(#,##0.000\)"/>
    <numFmt numFmtId="183" formatCode="#,##0.0000_);\(#,##0.0000\)"/>
    <numFmt numFmtId="184" formatCode="&quot;R$ &quot;#,##0.00"/>
    <numFmt numFmtId="185" formatCode="#,##0.000"/>
    <numFmt numFmtId="186" formatCode="0.0000"/>
    <numFmt numFmtId="187" formatCode="_ &quot;R$ &quot;* #,##0.00_ ;_ &quot;R$ &quot;* \-#,##0.00_ ;_ &quot;R$ &quot;* &quot;-&quot;??_ ;_ @_ "/>
    <numFmt numFmtId="188" formatCode="0.0000000%"/>
    <numFmt numFmtId="189" formatCode="_(* #,##0.00_);_(* \(#,##0.00\);_(* \-??_);_(@_)"/>
    <numFmt numFmtId="190" formatCode="&quot;R$ &quot;#,##0.00_);\(&quot;R$ &quot;#,##0.00\)"/>
    <numFmt numFmtId="191" formatCode="#,##0.000000"/>
    <numFmt numFmtId="192" formatCode="#,##0.0"/>
    <numFmt numFmtId="193" formatCode="_(* #,##0.000_);_(* \(#,##0.000\);_(* &quot;-&quot;???_);_(@_)"/>
    <numFmt numFmtId="194" formatCode="0.000"/>
    <numFmt numFmtId="195" formatCode="&quot;R$&quot;#,##0.00"/>
    <numFmt numFmtId="196" formatCode="&quot;R$&quot;#,##0.00_);[Red]\(&quot;R$&quot;#,##0.00\)"/>
    <numFmt numFmtId="197" formatCode="0.0%"/>
    <numFmt numFmtId="198" formatCode="#,##0.0000"/>
    <numFmt numFmtId="199" formatCode="00000\-000"/>
    <numFmt numFmtId="200" formatCode="#,##0.00000_);\(#,##0.00000\)"/>
    <numFmt numFmtId="201" formatCode="d/m/yy"/>
    <numFmt numFmtId="202" formatCode="_(* #,##0.00000_);_(* \(#,##0.00000\);_(* \-??_);_(@_)"/>
    <numFmt numFmtId="203" formatCode="#,##0.0_);\(#,##0.0\)"/>
    <numFmt numFmtId="204" formatCode="0.0"/>
  </numFmts>
  <fonts count="201">
    <font>
      <sz val="11"/>
      <color theme="1"/>
      <name val="Calibri"/>
      <family val="2"/>
      <scheme val="minor"/>
    </font>
    <font>
      <b/>
      <sz val="12"/>
      <color theme="0"/>
      <name val="Calibri"/>
      <family val="2"/>
      <scheme val="minor"/>
    </font>
    <font>
      <b/>
      <sz val="14"/>
      <color theme="0"/>
      <name val="Calibri"/>
      <family val="2"/>
      <scheme val="minor"/>
    </font>
    <font>
      <b/>
      <sz val="8"/>
      <color theme="0"/>
      <name val="Calibri"/>
      <family val="2"/>
      <scheme val="minor"/>
    </font>
    <font>
      <b/>
      <sz val="13"/>
      <color theme="0"/>
      <name val="Calibri"/>
      <family val="2"/>
      <scheme val="minor"/>
    </font>
    <font>
      <sz val="10"/>
      <color theme="1"/>
      <name val="Calibri"/>
      <family val="2"/>
      <scheme val="minor"/>
    </font>
    <font>
      <sz val="11"/>
      <color theme="1"/>
      <name val="Calibri"/>
      <family val="2"/>
      <scheme val="minor"/>
    </font>
    <font>
      <b/>
      <sz val="10"/>
      <color theme="4" tint="-0.249977111117893"/>
      <name val="Calibri"/>
      <family val="2"/>
      <scheme val="minor"/>
    </font>
    <font>
      <sz val="8"/>
      <name val="Tahoma"/>
      <family val="2"/>
    </font>
    <font>
      <sz val="10"/>
      <name val="Arial"/>
      <family val="2"/>
    </font>
    <font>
      <sz val="12"/>
      <name val="Arial Narrow"/>
      <family val="2"/>
    </font>
    <font>
      <b/>
      <sz val="10"/>
      <name val="Arial Narrow"/>
      <family val="2"/>
    </font>
    <font>
      <sz val="10"/>
      <name val="Arial Narrow"/>
      <family val="2"/>
    </font>
    <font>
      <i/>
      <sz val="10"/>
      <name val="Arial"/>
      <family val="2"/>
    </font>
    <font>
      <sz val="7"/>
      <color indexed="8"/>
      <name val="Arial Narrow"/>
      <family val="2"/>
    </font>
    <font>
      <sz val="10"/>
      <name val="Arial"/>
      <family val="2"/>
    </font>
    <font>
      <b/>
      <sz val="9"/>
      <name val="Arial Narrow"/>
      <family val="2"/>
    </font>
    <font>
      <b/>
      <sz val="8"/>
      <name val="Arial Narrow"/>
      <family val="2"/>
    </font>
    <font>
      <b/>
      <sz val="8"/>
      <color indexed="10"/>
      <name val="Arial Narrow"/>
      <family val="2"/>
    </font>
    <font>
      <b/>
      <sz val="10"/>
      <name val="Calibri"/>
      <family val="2"/>
    </font>
    <font>
      <b/>
      <sz val="7"/>
      <color indexed="8"/>
      <name val="Arial Narrow"/>
      <family val="2"/>
    </font>
    <font>
      <b/>
      <sz val="6"/>
      <name val="Arial Narrow"/>
      <family val="2"/>
    </font>
    <font>
      <sz val="9"/>
      <name val="Calibri"/>
      <family val="2"/>
    </font>
    <font>
      <b/>
      <sz val="12"/>
      <name val="Arial Narrow"/>
      <family val="2"/>
    </font>
    <font>
      <b/>
      <sz val="10"/>
      <color rgb="FFFF0000"/>
      <name val="Arial Narrow"/>
      <family val="2"/>
    </font>
    <font>
      <sz val="10"/>
      <color rgb="FFFF0000"/>
      <name val="Arial"/>
      <family val="2"/>
    </font>
    <font>
      <sz val="8"/>
      <name val="Arial"/>
      <family val="2"/>
    </font>
    <font>
      <b/>
      <sz val="9"/>
      <name val="Calibri"/>
      <family val="2"/>
    </font>
    <font>
      <b/>
      <sz val="7"/>
      <name val="Calibri"/>
      <family val="2"/>
    </font>
    <font>
      <sz val="9"/>
      <name val="Arial Narrow"/>
      <family val="2"/>
    </font>
    <font>
      <b/>
      <sz val="7"/>
      <name val="Arial Narrow"/>
      <family val="2"/>
    </font>
    <font>
      <b/>
      <sz val="7"/>
      <color rgb="FFFF0000"/>
      <name val="Arial Narrow"/>
      <family val="2"/>
    </font>
    <font>
      <sz val="12"/>
      <color indexed="12"/>
      <name val="Arial Narrow"/>
      <family val="2"/>
    </font>
    <font>
      <b/>
      <u/>
      <sz val="8"/>
      <color indexed="48"/>
      <name val="Arial"/>
      <family val="2"/>
    </font>
    <font>
      <sz val="8"/>
      <color indexed="12"/>
      <name val="Arial"/>
      <family val="2"/>
    </font>
    <font>
      <sz val="8"/>
      <color rgb="FF0000FF"/>
      <name val="Arial"/>
      <family val="2"/>
    </font>
    <font>
      <b/>
      <sz val="8"/>
      <name val="Arial"/>
      <family val="2"/>
    </font>
    <font>
      <b/>
      <sz val="8"/>
      <name val="Calibri"/>
      <family val="2"/>
    </font>
    <font>
      <sz val="9"/>
      <color indexed="12"/>
      <name val="Calibri"/>
      <family val="2"/>
    </font>
    <font>
      <b/>
      <sz val="8"/>
      <color indexed="10"/>
      <name val="Calibri"/>
      <family val="2"/>
    </font>
    <font>
      <b/>
      <sz val="8"/>
      <name val="Courier New"/>
      <family val="3"/>
    </font>
    <font>
      <b/>
      <sz val="10"/>
      <name val="Courier (W1)"/>
      <family val="3"/>
    </font>
    <font>
      <sz val="8"/>
      <color indexed="12"/>
      <name val="Courier (W1)"/>
      <family val="3"/>
    </font>
    <font>
      <sz val="8"/>
      <name val="Courier New"/>
      <family val="3"/>
    </font>
    <font>
      <sz val="8"/>
      <color indexed="12"/>
      <name val="Courier New"/>
      <family val="3"/>
    </font>
    <font>
      <b/>
      <i/>
      <sz val="8"/>
      <color rgb="FFFF0000"/>
      <name val="Arial"/>
      <family val="2"/>
    </font>
    <font>
      <i/>
      <sz val="10"/>
      <color rgb="FFFF0000"/>
      <name val="Arial"/>
      <family val="2"/>
    </font>
    <font>
      <i/>
      <sz val="8"/>
      <color rgb="FFFF0000"/>
      <name val="Arial"/>
      <family val="2"/>
    </font>
    <font>
      <sz val="12"/>
      <color rgb="FF0000FF"/>
      <name val="Arial Narrow"/>
      <family val="2"/>
    </font>
    <font>
      <sz val="8"/>
      <name val="Arial Narrow"/>
      <family val="2"/>
    </font>
    <font>
      <sz val="11"/>
      <color rgb="FF0000FF"/>
      <name val="Arial Narrow"/>
      <family val="2"/>
    </font>
    <font>
      <sz val="8"/>
      <color rgb="FFFF0000"/>
      <name val="Arial"/>
      <family val="2"/>
    </font>
    <font>
      <sz val="10"/>
      <color rgb="FF3333FF"/>
      <name val="Arial Narrow"/>
      <family val="2"/>
    </font>
    <font>
      <sz val="12"/>
      <color rgb="FF3333FF"/>
      <name val="Arial Narrow"/>
      <family val="2"/>
    </font>
    <font>
      <sz val="10"/>
      <color rgb="FF0000FF"/>
      <name val="Arial Narrow"/>
      <family val="2"/>
    </font>
    <font>
      <sz val="8"/>
      <color rgb="FF0000FF"/>
      <name val="Arial Narrow"/>
      <family val="2"/>
    </font>
    <font>
      <sz val="8"/>
      <color indexed="12"/>
      <name val="Arial Narrow"/>
      <family val="2"/>
    </font>
    <font>
      <b/>
      <sz val="10"/>
      <color indexed="30"/>
      <name val="Arial Narrow"/>
      <family val="2"/>
    </font>
    <font>
      <b/>
      <sz val="11"/>
      <name val="Arial Narrow"/>
      <family val="2"/>
    </font>
    <font>
      <i/>
      <sz val="10"/>
      <color rgb="FFFF0000"/>
      <name val="Palatino Linotype"/>
      <family val="1"/>
    </font>
    <font>
      <b/>
      <sz val="10"/>
      <color rgb="FF0000FF"/>
      <name val="Arial Narrow"/>
      <family val="2"/>
    </font>
    <font>
      <b/>
      <sz val="8"/>
      <color indexed="12"/>
      <name val="Arial"/>
      <family val="2"/>
    </font>
    <font>
      <b/>
      <sz val="8"/>
      <color indexed="10"/>
      <name val="Arial"/>
      <family val="2"/>
    </font>
    <font>
      <sz val="12"/>
      <color rgb="FFFF0000"/>
      <name val="Arial Narrow"/>
      <family val="2"/>
    </font>
    <font>
      <b/>
      <i/>
      <sz val="8"/>
      <color indexed="12"/>
      <name val="Arial"/>
      <family val="2"/>
    </font>
    <font>
      <sz val="8"/>
      <color indexed="8"/>
      <name val="Arial"/>
      <family val="2"/>
    </font>
    <font>
      <sz val="10"/>
      <name val="Palatino Linotype"/>
      <family val="1"/>
    </font>
    <font>
      <b/>
      <sz val="10"/>
      <color theme="0"/>
      <name val="Arial Narrow"/>
      <family val="2"/>
    </font>
    <font>
      <b/>
      <sz val="8.5"/>
      <color theme="0"/>
      <name val="Arial Narrow"/>
      <family val="2"/>
    </font>
    <font>
      <b/>
      <sz val="8.5"/>
      <name val="Arial Narrow"/>
      <family val="2"/>
    </font>
    <font>
      <b/>
      <sz val="8"/>
      <color indexed="9"/>
      <name val="Arial Narrow"/>
      <family val="2"/>
    </font>
    <font>
      <sz val="12"/>
      <color theme="0"/>
      <name val="Arial Narrow"/>
      <family val="2"/>
    </font>
    <font>
      <sz val="8.5"/>
      <name val="Arial Narrow"/>
      <family val="2"/>
    </font>
    <font>
      <sz val="12"/>
      <color indexed="10"/>
      <name val="Arial Narrow"/>
      <family val="2"/>
    </font>
    <font>
      <sz val="12"/>
      <name val="Arial"/>
      <family val="2"/>
    </font>
    <font>
      <b/>
      <sz val="8"/>
      <color rgb="FF0000FF"/>
      <name val="Arial Narrow"/>
      <family val="2"/>
    </font>
    <font>
      <b/>
      <u/>
      <sz val="8"/>
      <name val="Arial Narrow"/>
      <family val="2"/>
    </font>
    <font>
      <b/>
      <sz val="8"/>
      <color indexed="12"/>
      <name val="Arial Narrow"/>
      <family val="2"/>
    </font>
    <font>
      <b/>
      <sz val="8"/>
      <color rgb="FF0B15DF"/>
      <name val="Arial Narrow"/>
      <family val="2"/>
    </font>
    <font>
      <sz val="8"/>
      <color rgb="FF0B15DF"/>
      <name val="Arial Narrow"/>
      <family val="2"/>
    </font>
    <font>
      <sz val="8"/>
      <color indexed="42"/>
      <name val="Arial"/>
      <family val="2"/>
    </font>
    <font>
      <sz val="8"/>
      <color rgb="FFFF0000"/>
      <name val="Arial Narrow"/>
      <family val="2"/>
    </font>
    <font>
      <b/>
      <sz val="8"/>
      <color rgb="FF0075CC"/>
      <name val="Arial"/>
      <family val="2"/>
    </font>
    <font>
      <u/>
      <sz val="8"/>
      <name val="Arial"/>
      <family val="2"/>
    </font>
    <font>
      <sz val="11"/>
      <name val="Arial Narrow"/>
      <family val="2"/>
    </font>
    <font>
      <b/>
      <sz val="13"/>
      <name val="Arial Narrow"/>
      <family val="2"/>
    </font>
    <font>
      <sz val="7"/>
      <name val="Arial Narrow"/>
      <family val="2"/>
    </font>
    <font>
      <b/>
      <sz val="8"/>
      <color rgb="FF00B050"/>
      <name val="Arial"/>
      <family val="2"/>
    </font>
    <font>
      <sz val="9"/>
      <name val="Arial"/>
      <family val="2"/>
    </font>
    <font>
      <sz val="10"/>
      <color indexed="10"/>
      <name val="Arial"/>
      <family val="2"/>
    </font>
    <font>
      <b/>
      <sz val="8"/>
      <color rgb="FF0000FF"/>
      <name val="Arial"/>
      <family val="2"/>
    </font>
    <font>
      <i/>
      <sz val="9"/>
      <name val="Arial Narrow"/>
      <family val="2"/>
    </font>
    <font>
      <b/>
      <sz val="8"/>
      <color indexed="42"/>
      <name val="Arial"/>
      <family val="2"/>
    </font>
    <font>
      <sz val="11"/>
      <name val="Arial"/>
      <family val="2"/>
    </font>
    <font>
      <sz val="8"/>
      <color rgb="FF00B050"/>
      <name val="Arial"/>
      <family val="2"/>
    </font>
    <font>
      <i/>
      <sz val="11"/>
      <name val="Arial Narrow"/>
      <family val="2"/>
    </font>
    <font>
      <b/>
      <sz val="8"/>
      <color rgb="FFFF0000"/>
      <name val="Arial"/>
      <family val="2"/>
    </font>
    <font>
      <sz val="10"/>
      <color rgb="FF00B050"/>
      <name val="Arial"/>
      <family val="2"/>
    </font>
    <font>
      <sz val="5"/>
      <name val="Arial"/>
      <family val="2"/>
    </font>
    <font>
      <sz val="8"/>
      <color indexed="10"/>
      <name val="Arial"/>
      <family val="2"/>
    </font>
    <font>
      <sz val="10"/>
      <color indexed="12"/>
      <name val="Arial Narrow"/>
      <family val="2"/>
    </font>
    <font>
      <sz val="9"/>
      <color indexed="12"/>
      <name val="Arial"/>
      <family val="2"/>
    </font>
    <font>
      <b/>
      <sz val="8.5"/>
      <name val="Arial"/>
      <family val="2"/>
    </font>
    <font>
      <b/>
      <sz val="13"/>
      <color rgb="FFFF0000"/>
      <name val="Arial Baltic"/>
      <family val="2"/>
      <charset val="186"/>
    </font>
    <font>
      <sz val="10"/>
      <color theme="0"/>
      <name val="Arial"/>
      <family val="2"/>
    </font>
    <font>
      <b/>
      <sz val="14"/>
      <color theme="0"/>
      <name val="Arial"/>
      <family val="2"/>
    </font>
    <font>
      <b/>
      <sz val="12"/>
      <color rgb="FFFF0000"/>
      <name val="Arial Narrow"/>
      <family val="2"/>
    </font>
    <font>
      <sz val="8"/>
      <name val="Symbol"/>
      <family val="1"/>
      <charset val="2"/>
    </font>
    <font>
      <sz val="9"/>
      <color theme="0"/>
      <name val="Arial Narrow"/>
      <family val="2"/>
    </font>
    <font>
      <b/>
      <sz val="11"/>
      <name val="Calibri"/>
      <family val="2"/>
    </font>
    <font>
      <sz val="10"/>
      <color rgb="FFFF0000"/>
      <name val="Palatino Linotype"/>
      <family val="1"/>
    </font>
    <font>
      <b/>
      <sz val="10"/>
      <name val="Arial"/>
      <family val="2"/>
    </font>
    <font>
      <sz val="7"/>
      <color indexed="12"/>
      <name val="Arial Narrow"/>
      <family val="2"/>
    </font>
    <font>
      <sz val="7"/>
      <name val="Arial"/>
      <family val="2"/>
    </font>
    <font>
      <b/>
      <sz val="10"/>
      <name val="Palatino Linotype"/>
      <family val="1"/>
    </font>
    <font>
      <sz val="8"/>
      <color indexed="9"/>
      <name val="Arial"/>
      <family val="2"/>
    </font>
    <font>
      <sz val="8"/>
      <name val="Times New Roman"/>
      <family val="1"/>
    </font>
    <font>
      <b/>
      <sz val="9"/>
      <color rgb="FFFF0000"/>
      <name val="Arial"/>
      <family val="2"/>
    </font>
    <font>
      <u/>
      <sz val="10"/>
      <color indexed="12"/>
      <name val="Arial"/>
      <family val="2"/>
    </font>
    <font>
      <u/>
      <sz val="8"/>
      <color indexed="12"/>
      <name val="Arial"/>
      <family val="2"/>
    </font>
    <font>
      <b/>
      <sz val="7"/>
      <name val="Arial"/>
      <family val="2"/>
    </font>
    <font>
      <sz val="8.5"/>
      <name val="Arial"/>
      <family val="2"/>
    </font>
    <font>
      <b/>
      <sz val="9"/>
      <color rgb="FF0000FF"/>
      <name val="Arial Narrow"/>
      <family val="2"/>
    </font>
    <font>
      <b/>
      <u/>
      <sz val="8"/>
      <color indexed="12"/>
      <name val="Arial"/>
      <family val="2"/>
    </font>
    <font>
      <b/>
      <sz val="16"/>
      <name val="Arial Narrow"/>
      <family val="2"/>
    </font>
    <font>
      <b/>
      <sz val="14"/>
      <name val="Arial Narrow"/>
      <family val="2"/>
    </font>
    <font>
      <sz val="12"/>
      <color indexed="30"/>
      <name val="Arial Narrow"/>
      <family val="2"/>
    </font>
    <font>
      <sz val="8.5"/>
      <name val="Calibri"/>
      <family val="2"/>
      <scheme val="minor"/>
    </font>
    <font>
      <sz val="8.5"/>
      <name val="Calibri"/>
      <family val="2"/>
    </font>
    <font>
      <b/>
      <sz val="8.5"/>
      <name val="Calibri"/>
      <family val="2"/>
    </font>
    <font>
      <b/>
      <sz val="8.5"/>
      <color indexed="10"/>
      <name val="Calibri"/>
      <family val="2"/>
    </font>
    <font>
      <sz val="8"/>
      <name val="Calibri"/>
      <family val="2"/>
      <scheme val="minor"/>
    </font>
    <font>
      <b/>
      <sz val="8"/>
      <color rgb="FFFF0000"/>
      <name val="Arial Narrow"/>
      <family val="2"/>
    </font>
    <font>
      <sz val="6"/>
      <name val="Arial"/>
      <family val="2"/>
    </font>
    <font>
      <b/>
      <sz val="10"/>
      <color rgb="FFFF0000"/>
      <name val="Arial"/>
      <family val="2"/>
    </font>
    <font>
      <b/>
      <i/>
      <sz val="14"/>
      <name val="Arial"/>
      <family val="2"/>
    </font>
    <font>
      <i/>
      <sz val="7"/>
      <color indexed="12"/>
      <name val="Arial"/>
      <family val="2"/>
    </font>
    <font>
      <b/>
      <i/>
      <sz val="10"/>
      <color indexed="10"/>
      <name val="Arial"/>
      <family val="2"/>
    </font>
    <font>
      <b/>
      <i/>
      <sz val="14"/>
      <color indexed="13"/>
      <name val="Times New Roman"/>
      <family val="1"/>
    </font>
    <font>
      <i/>
      <sz val="10"/>
      <color indexed="13"/>
      <name val="Arial Narrow"/>
      <family val="2"/>
    </font>
    <font>
      <b/>
      <sz val="10"/>
      <color indexed="10"/>
      <name val="Arial"/>
      <family val="2"/>
    </font>
    <font>
      <sz val="11"/>
      <name val="Tahoma"/>
      <family val="2"/>
    </font>
    <font>
      <sz val="6"/>
      <color indexed="8"/>
      <name val="Arial"/>
      <family val="2"/>
    </font>
    <font>
      <sz val="14"/>
      <name val="Arial"/>
      <family val="2"/>
    </font>
    <font>
      <sz val="8"/>
      <name val="MS Sans Serif"/>
      <family val="2"/>
    </font>
    <font>
      <sz val="10"/>
      <name val="MS Sans Serif"/>
      <family val="2"/>
    </font>
    <font>
      <sz val="11"/>
      <name val="Calibri"/>
      <family val="2"/>
    </font>
    <font>
      <b/>
      <u/>
      <sz val="8"/>
      <name val="Arial"/>
      <family val="2"/>
    </font>
    <font>
      <b/>
      <u/>
      <sz val="12"/>
      <name val="Arial"/>
      <family val="2"/>
    </font>
    <font>
      <b/>
      <sz val="12"/>
      <name val="Arial"/>
      <family val="2"/>
    </font>
    <font>
      <b/>
      <sz val="14"/>
      <color rgb="FFFF0000"/>
      <name val="Arial"/>
      <family val="2"/>
    </font>
    <font>
      <b/>
      <sz val="9"/>
      <color indexed="81"/>
      <name val="Tahoma"/>
      <family val="2"/>
    </font>
    <font>
      <sz val="9"/>
      <color indexed="81"/>
      <name val="Tahoma"/>
      <family val="2"/>
    </font>
    <font>
      <b/>
      <sz val="8"/>
      <color indexed="81"/>
      <name val="Calibri"/>
      <family val="2"/>
    </font>
    <font>
      <sz val="8"/>
      <color indexed="81"/>
      <name val="Calibri"/>
      <family val="2"/>
    </font>
    <font>
      <sz val="9"/>
      <color indexed="81"/>
      <name val="Calibri"/>
      <family val="2"/>
    </font>
    <font>
      <sz val="10.5"/>
      <color rgb="FF000000"/>
      <name val="Verdana"/>
      <family val="2"/>
    </font>
    <font>
      <sz val="11"/>
      <color rgb="FF000000"/>
      <name val="Cambria"/>
      <family val="1"/>
    </font>
    <font>
      <sz val="8"/>
      <name val="Calibri"/>
      <family val="2"/>
    </font>
    <font>
      <b/>
      <sz val="9"/>
      <name val="Arial"/>
      <family val="2"/>
    </font>
    <font>
      <sz val="11"/>
      <color rgb="FF1F497D"/>
      <name val="Calibri"/>
      <family val="2"/>
    </font>
    <font>
      <b/>
      <sz val="8"/>
      <color rgb="FFFF0000"/>
      <name val="Calibri"/>
      <family val="2"/>
      <scheme val="minor"/>
    </font>
    <font>
      <b/>
      <sz val="8"/>
      <color rgb="FFFF0000"/>
      <name val="Calibri"/>
      <family val="2"/>
    </font>
    <font>
      <b/>
      <sz val="8"/>
      <name val="Calibri"/>
      <family val="2"/>
      <scheme val="minor"/>
    </font>
    <font>
      <sz val="8"/>
      <color rgb="FFFF0000"/>
      <name val="Calibri"/>
      <family val="2"/>
      <scheme val="minor"/>
    </font>
    <font>
      <sz val="8"/>
      <color rgb="FF204956"/>
      <name val="Tahoma"/>
      <family val="2"/>
    </font>
    <font>
      <b/>
      <sz val="8"/>
      <color rgb="FFFF0000"/>
      <name val="Tahoma"/>
      <family val="2"/>
    </font>
    <font>
      <b/>
      <i/>
      <sz val="8"/>
      <color rgb="FFFF0000"/>
      <name val="Calibri"/>
      <family val="2"/>
      <scheme val="minor"/>
    </font>
    <font>
      <b/>
      <i/>
      <sz val="8"/>
      <name val="Calibri"/>
      <family val="2"/>
      <scheme val="minor"/>
    </font>
    <font>
      <b/>
      <sz val="6"/>
      <name val="Arial"/>
      <family val="2"/>
    </font>
    <font>
      <b/>
      <sz val="8"/>
      <color theme="1"/>
      <name val="Arial"/>
      <family val="2"/>
    </font>
    <font>
      <sz val="8"/>
      <color theme="0"/>
      <name val="Arial"/>
      <family val="2"/>
    </font>
    <font>
      <b/>
      <sz val="10"/>
      <color theme="0"/>
      <name val="Arial"/>
      <family val="2"/>
    </font>
    <font>
      <sz val="14"/>
      <name val="Arial Narrow"/>
      <family val="2"/>
    </font>
    <font>
      <b/>
      <sz val="5"/>
      <name val="Arial Narrow"/>
      <family val="2"/>
    </font>
    <font>
      <b/>
      <sz val="10"/>
      <name val="Calibri"/>
      <family val="2"/>
      <scheme val="minor"/>
    </font>
    <font>
      <b/>
      <sz val="12"/>
      <name val="Calibri"/>
      <family val="2"/>
      <scheme val="minor"/>
    </font>
    <font>
      <b/>
      <sz val="6"/>
      <color rgb="FFFF0000"/>
      <name val="Arial Narrow"/>
      <family val="2"/>
    </font>
    <font>
      <sz val="8"/>
      <color rgb="FF000000"/>
      <name val="Tahoma"/>
      <family val="2"/>
    </font>
    <font>
      <b/>
      <sz val="9"/>
      <color theme="0"/>
      <name val="Arial Narrow"/>
      <family val="2"/>
    </font>
    <font>
      <sz val="10"/>
      <color rgb="FFFF0000"/>
      <name val="Calibri"/>
      <family val="2"/>
      <scheme val="minor"/>
    </font>
    <font>
      <sz val="8"/>
      <color theme="1"/>
      <name val="Arial"/>
      <family val="2"/>
    </font>
    <font>
      <b/>
      <i/>
      <sz val="10"/>
      <name val="Arial"/>
      <family val="2"/>
    </font>
    <font>
      <b/>
      <sz val="10"/>
      <color rgb="FF0000FF"/>
      <name val="Arial"/>
      <family val="2"/>
    </font>
    <font>
      <b/>
      <sz val="9"/>
      <color indexed="12"/>
      <name val="Arial"/>
      <family val="2"/>
    </font>
    <font>
      <sz val="7.5"/>
      <name val="Arial"/>
      <family val="2"/>
    </font>
    <font>
      <sz val="10"/>
      <name val="Wingdings"/>
      <charset val="2"/>
    </font>
    <font>
      <sz val="10"/>
      <color rgb="FF0070C0"/>
      <name val="Arial"/>
      <family val="2"/>
    </font>
    <font>
      <b/>
      <sz val="10"/>
      <color rgb="FF0070C0"/>
      <name val="Arial"/>
      <family val="2"/>
    </font>
    <font>
      <b/>
      <sz val="8"/>
      <color rgb="FF3366FF"/>
      <name val="Arial"/>
      <family val="2"/>
    </font>
    <font>
      <b/>
      <sz val="11"/>
      <name val="Arial"/>
      <family val="2"/>
    </font>
    <font>
      <b/>
      <sz val="9"/>
      <color rgb="FF0000FF"/>
      <name val="Arial"/>
      <family val="2"/>
    </font>
    <font>
      <b/>
      <sz val="8"/>
      <color rgb="FF0070C0"/>
      <name val="Arial"/>
      <family val="2"/>
    </font>
    <font>
      <sz val="8"/>
      <color rgb="FF0070C0"/>
      <name val="Arial"/>
      <family val="2"/>
    </font>
    <font>
      <b/>
      <sz val="8"/>
      <color indexed="81"/>
      <name val="Arial"/>
      <family val="2"/>
    </font>
    <font>
      <sz val="8"/>
      <color indexed="81"/>
      <name val="Arial"/>
      <family val="2"/>
    </font>
    <font>
      <b/>
      <sz val="11"/>
      <color rgb="FF0000FF"/>
      <name val="Arial Narrow"/>
      <family val="2"/>
    </font>
    <font>
      <sz val="10"/>
      <name val="Calibri"/>
      <family val="2"/>
      <scheme val="minor"/>
    </font>
    <font>
      <sz val="10"/>
      <color rgb="FF0000FF"/>
      <name val="Calibri"/>
      <family val="2"/>
      <scheme val="minor"/>
    </font>
    <font>
      <sz val="11"/>
      <color rgb="FF0000FF"/>
      <name val="Calibri"/>
      <family val="2"/>
      <scheme val="minor"/>
    </font>
    <font>
      <b/>
      <sz val="11"/>
      <name val="Calibri"/>
      <family val="2"/>
      <scheme val="minor"/>
    </font>
  </fonts>
  <fills count="24">
    <fill>
      <patternFill patternType="none"/>
    </fill>
    <fill>
      <patternFill patternType="gray125"/>
    </fill>
    <fill>
      <patternFill patternType="solid">
        <fgColor rgb="FF009999"/>
        <bgColor indexed="64"/>
      </patternFill>
    </fill>
    <fill>
      <patternFill patternType="solid">
        <fgColor theme="0"/>
        <bgColor indexed="64"/>
      </patternFill>
    </fill>
    <fill>
      <patternFill patternType="solid">
        <fgColor rgb="FF00CC99"/>
        <bgColor indexed="64"/>
      </patternFill>
    </fill>
    <fill>
      <patternFill patternType="solid">
        <fgColor rgb="FF006666"/>
        <bgColor indexed="64"/>
      </patternFill>
    </fill>
    <fill>
      <patternFill patternType="solid">
        <fgColor rgb="FF92D050"/>
        <bgColor indexed="64"/>
      </patternFill>
    </fill>
    <fill>
      <patternFill patternType="solid">
        <fgColor rgb="FF00B050"/>
        <bgColor indexed="64"/>
      </patternFill>
    </fill>
    <fill>
      <patternFill patternType="solid">
        <fgColor rgb="FF006600"/>
        <bgColor indexed="64"/>
      </patternFill>
    </fill>
    <fill>
      <patternFill patternType="solid">
        <fgColor rgb="FF996600"/>
        <bgColor indexed="64"/>
      </patternFill>
    </fill>
    <fill>
      <patternFill patternType="solid">
        <fgColor theme="3" tint="0.39997558519241921"/>
        <bgColor indexed="64"/>
      </patternFill>
    </fill>
    <fill>
      <patternFill patternType="solid">
        <fgColor indexed="9"/>
        <bgColor indexed="64"/>
      </patternFill>
    </fill>
    <fill>
      <patternFill patternType="solid">
        <fgColor theme="6" tint="0.39997558519241921"/>
        <bgColor indexed="64"/>
      </patternFill>
    </fill>
    <fill>
      <patternFill patternType="solid">
        <fgColor rgb="FFFFFF00"/>
        <bgColor indexed="64"/>
      </patternFill>
    </fill>
    <fill>
      <patternFill patternType="solid">
        <fgColor rgb="FF00B0F0"/>
        <bgColor indexed="64"/>
      </patternFill>
    </fill>
    <fill>
      <patternFill patternType="solid">
        <fgColor indexed="13"/>
        <bgColor indexed="64"/>
      </patternFill>
    </fill>
    <fill>
      <patternFill patternType="solid">
        <fgColor theme="0"/>
        <bgColor indexed="24"/>
      </patternFill>
    </fill>
    <fill>
      <patternFill patternType="solid">
        <fgColor indexed="9"/>
        <bgColor indexed="26"/>
      </patternFill>
    </fill>
    <fill>
      <patternFill patternType="solid">
        <fgColor indexed="43"/>
        <bgColor indexed="26"/>
      </patternFill>
    </fill>
    <fill>
      <patternFill patternType="solid">
        <fgColor indexed="13"/>
        <bgColor indexed="34"/>
      </patternFill>
    </fill>
    <fill>
      <patternFill patternType="solid">
        <fgColor rgb="FFFFFFFF"/>
        <bgColor indexed="64"/>
      </patternFill>
    </fill>
    <fill>
      <patternFill patternType="solid">
        <fgColor rgb="FFFF0000"/>
        <bgColor indexed="64"/>
      </patternFill>
    </fill>
    <fill>
      <patternFill patternType="solid">
        <fgColor theme="6" tint="0.59999389629810485"/>
        <bgColor indexed="64"/>
      </patternFill>
    </fill>
    <fill>
      <patternFill patternType="solid">
        <fgColor theme="6" tint="0.79998168889431442"/>
        <bgColor indexed="64"/>
      </patternFill>
    </fill>
  </fills>
  <borders count="8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thin">
        <color indexed="64"/>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8"/>
      </left>
      <right style="medium">
        <color indexed="8"/>
      </right>
      <top style="thin">
        <color indexed="64"/>
      </top>
      <bottom/>
      <diagonal/>
    </border>
    <border>
      <left style="medium">
        <color indexed="64"/>
      </left>
      <right style="thin">
        <color indexed="64"/>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s>
  <cellStyleXfs count="31">
    <xf numFmtId="0" fontId="0" fillId="0" borderId="0"/>
    <xf numFmtId="9" fontId="6" fillId="0" borderId="0" applyFont="0" applyFill="0" applyBorder="0" applyAlignment="0" applyProtection="0"/>
    <xf numFmtId="0" fontId="9" fillId="0" borderId="0"/>
    <xf numFmtId="0" fontId="15" fillId="0" borderId="0"/>
    <xf numFmtId="165" fontId="15" fillId="0" borderId="0" applyFont="0" applyFill="0" applyBorder="0" applyAlignment="0" applyProtection="0"/>
    <xf numFmtId="9" fontId="15" fillId="0" borderId="0" applyFont="0" applyFill="0" applyBorder="0" applyAlignment="0" applyProtection="0"/>
    <xf numFmtId="165" fontId="15" fillId="0" borderId="0" applyFont="0" applyFill="0" applyBorder="0" applyAlignment="0" applyProtection="0"/>
    <xf numFmtId="179" fontId="15" fillId="0" borderId="0" applyFont="0" applyFill="0" applyBorder="0" applyAlignment="0" applyProtection="0"/>
    <xf numFmtId="0" fontId="15" fillId="0" borderId="0"/>
    <xf numFmtId="187" fontId="9" fillId="0" borderId="0" applyFill="0" applyBorder="0" applyAlignment="0" applyProtection="0"/>
    <xf numFmtId="9" fontId="15" fillId="0" borderId="0" applyFill="0" applyBorder="0" applyAlignment="0" applyProtection="0"/>
    <xf numFmtId="189" fontId="15" fillId="0" borderId="0" applyFill="0" applyBorder="0" applyAlignment="0" applyProtection="0"/>
    <xf numFmtId="0" fontId="118" fillId="0" borderId="0" applyNumberFormat="0" applyFill="0" applyBorder="0" applyAlignment="0" applyProtection="0"/>
    <xf numFmtId="165" fontId="15"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18" fillId="0" borderId="0" applyNumberFormat="0" applyFill="0" applyBorder="0" applyAlignment="0" applyProtection="0">
      <alignment vertical="top"/>
      <protection locked="0"/>
    </xf>
    <xf numFmtId="179" fontId="9" fillId="0" borderId="0" applyFont="0" applyFill="0" applyBorder="0" applyAlignment="0" applyProtection="0"/>
    <xf numFmtId="187" fontId="9" fillId="0" borderId="0" applyFill="0" applyBorder="0" applyAlignment="0" applyProtection="0"/>
    <xf numFmtId="0" fontId="5" fillId="0" borderId="0"/>
    <xf numFmtId="0" fontId="9" fillId="0" borderId="0"/>
    <xf numFmtId="0" fontId="6" fillId="0" borderId="0"/>
    <xf numFmtId="9" fontId="9" fillId="0" borderId="0" applyFont="0" applyFill="0" applyBorder="0" applyAlignment="0" applyProtection="0"/>
    <xf numFmtId="9" fontId="9" fillId="0" borderId="0" applyFill="0" applyBorder="0" applyAlignment="0" applyProtection="0"/>
    <xf numFmtId="9" fontId="9" fillId="0" borderId="0" applyFont="0" applyFill="0" applyBorder="0" applyAlignment="0" applyProtection="0"/>
    <xf numFmtId="9" fontId="9" fillId="0" borderId="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89" fontId="9" fillId="0" borderId="0" applyFill="0" applyBorder="0" applyAlignment="0" applyProtection="0"/>
  </cellStyleXfs>
  <cellXfs count="2334">
    <xf numFmtId="0" fontId="0" fillId="0" borderId="0" xfId="0"/>
    <xf numFmtId="0" fontId="3" fillId="2" borderId="11" xfId="0" applyFont="1" applyFill="1" applyBorder="1"/>
    <xf numFmtId="0" fontId="5" fillId="0" borderId="10" xfId="0" applyFont="1" applyBorder="1"/>
    <xf numFmtId="0" fontId="5" fillId="0" borderId="0" xfId="0" applyFont="1"/>
    <xf numFmtId="0" fontId="5" fillId="0" borderId="9" xfId="0" applyFont="1" applyBorder="1"/>
    <xf numFmtId="164" fontId="5" fillId="0" borderId="10" xfId="0" applyNumberFormat="1" applyFont="1" applyBorder="1"/>
    <xf numFmtId="0" fontId="7" fillId="3" borderId="0" xfId="0" applyFont="1" applyFill="1" applyBorder="1" applyAlignment="1"/>
    <xf numFmtId="14" fontId="5" fillId="0" borderId="10" xfId="0" applyNumberFormat="1" applyFont="1" applyBorder="1" applyAlignment="1">
      <alignment horizontal="center"/>
    </xf>
    <xf numFmtId="2" fontId="5" fillId="0" borderId="10" xfId="1" applyNumberFormat="1" applyFont="1" applyBorder="1"/>
    <xf numFmtId="2" fontId="5" fillId="0" borderId="9" xfId="1" applyNumberFormat="1" applyFont="1" applyBorder="1"/>
    <xf numFmtId="0" fontId="5" fillId="0" borderId="9" xfId="1" applyNumberFormat="1" applyFont="1" applyBorder="1"/>
    <xf numFmtId="164" fontId="5" fillId="0" borderId="9" xfId="0" applyNumberFormat="1" applyFont="1" applyBorder="1"/>
    <xf numFmtId="0" fontId="3" fillId="3" borderId="7" xfId="0" applyFont="1" applyFill="1" applyBorder="1" applyAlignment="1"/>
    <xf numFmtId="0" fontId="3" fillId="3" borderId="3" xfId="0" applyFont="1" applyFill="1" applyBorder="1" applyAlignment="1"/>
    <xf numFmtId="0" fontId="7" fillId="3" borderId="12" xfId="0" applyFont="1" applyFill="1" applyBorder="1" applyAlignment="1"/>
    <xf numFmtId="0" fontId="3" fillId="5" borderId="1" xfId="0" applyFont="1" applyFill="1" applyBorder="1"/>
    <xf numFmtId="0" fontId="3" fillId="6" borderId="11" xfId="0" applyFont="1" applyFill="1" applyBorder="1"/>
    <xf numFmtId="0" fontId="3" fillId="7" borderId="11" xfId="0" applyFont="1" applyFill="1" applyBorder="1"/>
    <xf numFmtId="0" fontId="3" fillId="4" borderId="1" xfId="0" applyFont="1" applyFill="1" applyBorder="1"/>
    <xf numFmtId="0" fontId="3" fillId="5" borderId="2" xfId="0" applyFont="1" applyFill="1" applyBorder="1"/>
    <xf numFmtId="0" fontId="3" fillId="8" borderId="1" xfId="0" applyFont="1" applyFill="1" applyBorder="1"/>
    <xf numFmtId="2" fontId="5" fillId="0" borderId="10" xfId="0" applyNumberFormat="1" applyFont="1" applyBorder="1"/>
    <xf numFmtId="2" fontId="5" fillId="0" borderId="9" xfId="0" applyNumberFormat="1" applyFont="1" applyBorder="1"/>
    <xf numFmtId="0" fontId="5" fillId="0" borderId="10" xfId="0" applyNumberFormat="1" applyFont="1" applyBorder="1"/>
    <xf numFmtId="0" fontId="0" fillId="0" borderId="9" xfId="0" applyBorder="1"/>
    <xf numFmtId="0" fontId="3" fillId="9" borderId="1" xfId="0" applyFont="1" applyFill="1" applyBorder="1"/>
    <xf numFmtId="0" fontId="3" fillId="10" borderId="1" xfId="0" applyFont="1" applyFill="1" applyBorder="1"/>
    <xf numFmtId="0" fontId="9" fillId="11" borderId="0" xfId="2" applyFill="1" applyBorder="1" applyProtection="1"/>
    <xf numFmtId="0" fontId="9" fillId="11" borderId="13" xfId="2" applyFill="1" applyBorder="1" applyProtection="1"/>
    <xf numFmtId="0" fontId="9" fillId="11" borderId="0" xfId="2" applyFill="1" applyBorder="1" applyProtection="1">
      <protection hidden="1"/>
    </xf>
    <xf numFmtId="0" fontId="11" fillId="3" borderId="0" xfId="2" applyFont="1" applyFill="1" applyBorder="1" applyAlignment="1" applyProtection="1">
      <alignment wrapText="1"/>
    </xf>
    <xf numFmtId="0" fontId="13" fillId="3" borderId="0" xfId="2" applyFont="1" applyFill="1" applyBorder="1" applyAlignment="1" applyProtection="1">
      <alignment vertical="center" wrapText="1"/>
    </xf>
    <xf numFmtId="0" fontId="14" fillId="11" borderId="0" xfId="2" applyFont="1" applyFill="1" applyBorder="1" applyAlignment="1" applyProtection="1">
      <alignment vertical="center" wrapText="1"/>
    </xf>
    <xf numFmtId="0" fontId="9" fillId="11" borderId="0" xfId="2" applyFill="1" applyProtection="1">
      <protection hidden="1"/>
    </xf>
    <xf numFmtId="0" fontId="15" fillId="3" borderId="0" xfId="3" applyFill="1" applyProtection="1"/>
    <xf numFmtId="166" fontId="15" fillId="3" borderId="0" xfId="4" applyNumberFormat="1" applyFont="1" applyFill="1" applyProtection="1"/>
    <xf numFmtId="165" fontId="15" fillId="3" borderId="0" xfId="4" applyFont="1" applyFill="1" applyProtection="1"/>
    <xf numFmtId="0" fontId="9" fillId="0" borderId="0" xfId="2" applyProtection="1">
      <protection hidden="1"/>
    </xf>
    <xf numFmtId="0" fontId="11" fillId="3" borderId="0" xfId="2" applyFont="1" applyFill="1" applyBorder="1" applyAlignment="1" applyProtection="1">
      <alignment vertical="center" wrapText="1"/>
    </xf>
    <xf numFmtId="0" fontId="19" fillId="3" borderId="0" xfId="2" applyFont="1" applyFill="1" applyBorder="1" applyAlignment="1" applyProtection="1">
      <alignment vertical="center" wrapText="1"/>
    </xf>
    <xf numFmtId="0" fontId="10" fillId="11" borderId="0" xfId="2" applyFont="1" applyFill="1" applyBorder="1" applyProtection="1">
      <protection hidden="1"/>
    </xf>
    <xf numFmtId="0" fontId="20" fillId="11" borderId="0" xfId="2" applyFont="1" applyFill="1" applyBorder="1" applyAlignment="1" applyProtection="1"/>
    <xf numFmtId="0" fontId="9" fillId="0" borderId="0" xfId="2" applyBorder="1" applyProtection="1">
      <protection hidden="1"/>
    </xf>
    <xf numFmtId="0" fontId="9" fillId="3" borderId="0" xfId="2" applyFill="1" applyBorder="1" applyProtection="1">
      <protection hidden="1"/>
    </xf>
    <xf numFmtId="0" fontId="9" fillId="0" borderId="0" xfId="2" applyBorder="1" applyAlignment="1" applyProtection="1"/>
    <xf numFmtId="0" fontId="9" fillId="11" borderId="0" xfId="2" applyFill="1" applyProtection="1">
      <protection locked="0" hidden="1"/>
    </xf>
    <xf numFmtId="0" fontId="9" fillId="3" borderId="0" xfId="2" applyFill="1" applyBorder="1" applyAlignment="1" applyProtection="1">
      <alignment horizontal="right"/>
    </xf>
    <xf numFmtId="0" fontId="9" fillId="0" borderId="0" xfId="2" applyBorder="1" applyProtection="1"/>
    <xf numFmtId="0" fontId="23" fillId="11" borderId="0" xfId="2" applyFont="1" applyFill="1" applyBorder="1" applyAlignment="1" applyProtection="1">
      <alignment vertical="center"/>
    </xf>
    <xf numFmtId="0" fontId="23" fillId="11" borderId="0" xfId="2" applyFont="1" applyFill="1" applyBorder="1" applyAlignment="1" applyProtection="1">
      <alignment vertical="center"/>
      <protection locked="0" hidden="1"/>
    </xf>
    <xf numFmtId="0" fontId="15" fillId="11" borderId="0" xfId="3" applyFill="1" applyBorder="1" applyProtection="1"/>
    <xf numFmtId="0" fontId="15" fillId="11" borderId="0" xfId="3" applyFill="1" applyBorder="1" applyProtection="1">
      <protection locked="0"/>
    </xf>
    <xf numFmtId="0" fontId="26" fillId="11" borderId="0" xfId="3" applyFont="1" applyFill="1" applyBorder="1" applyProtection="1">
      <protection locked="0"/>
    </xf>
    <xf numFmtId="0" fontId="26" fillId="11" borderId="0" xfId="3" applyFont="1" applyFill="1" applyBorder="1" applyAlignment="1" applyProtection="1">
      <alignment horizontal="center"/>
    </xf>
    <xf numFmtId="0" fontId="26" fillId="11" borderId="0" xfId="3" applyFont="1" applyFill="1" applyBorder="1" applyProtection="1"/>
    <xf numFmtId="166" fontId="26" fillId="11" borderId="0" xfId="4" applyNumberFormat="1" applyFont="1" applyFill="1" applyBorder="1" applyProtection="1"/>
    <xf numFmtId="165" fontId="26" fillId="11" borderId="0" xfId="4" applyFont="1" applyFill="1" applyBorder="1" applyProtection="1"/>
    <xf numFmtId="0" fontId="28" fillId="11" borderId="0" xfId="2" applyFont="1" applyFill="1" applyBorder="1" applyAlignment="1" applyProtection="1">
      <alignment wrapText="1"/>
    </xf>
    <xf numFmtId="0" fontId="29" fillId="3" borderId="0" xfId="2" applyFont="1" applyFill="1" applyAlignment="1" applyProtection="1">
      <alignment horizontal="left" vertical="center" wrapText="1"/>
    </xf>
    <xf numFmtId="0" fontId="29" fillId="3" borderId="0" xfId="2" applyFont="1" applyFill="1" applyBorder="1" applyAlignment="1" applyProtection="1">
      <alignment horizontal="left" vertical="center" wrapText="1"/>
    </xf>
    <xf numFmtId="2" fontId="32" fillId="11" borderId="0" xfId="2" applyNumberFormat="1" applyFont="1" applyFill="1" applyBorder="1" applyAlignment="1" applyProtection="1">
      <alignment vertical="center"/>
      <protection locked="0"/>
    </xf>
    <xf numFmtId="1" fontId="26" fillId="3" borderId="0" xfId="3" applyNumberFormat="1" applyFont="1" applyFill="1" applyBorder="1" applyProtection="1"/>
    <xf numFmtId="0" fontId="26" fillId="3" borderId="0" xfId="3" applyFont="1" applyFill="1" applyBorder="1" applyProtection="1"/>
    <xf numFmtId="0" fontId="36" fillId="3" borderId="0" xfId="3" applyFont="1" applyFill="1" applyBorder="1" applyAlignment="1" applyProtection="1">
      <alignment horizontal="center"/>
    </xf>
    <xf numFmtId="2" fontId="33" fillId="11" borderId="0" xfId="3" applyNumberFormat="1" applyFont="1" applyFill="1" applyBorder="1" applyAlignment="1" applyProtection="1">
      <alignment horizontal="center" vertical="center" wrapText="1"/>
    </xf>
    <xf numFmtId="0" fontId="40" fillId="11" borderId="0" xfId="2" applyFont="1" applyFill="1" applyBorder="1" applyAlignment="1" applyProtection="1">
      <alignment horizontal="center" vertical="top" wrapText="1"/>
    </xf>
    <xf numFmtId="0" fontId="41" fillId="11" borderId="0" xfId="2" applyFont="1" applyFill="1" applyBorder="1" applyAlignment="1" applyProtection="1">
      <alignment horizontal="center" vertical="top" wrapText="1"/>
    </xf>
    <xf numFmtId="0" fontId="42" fillId="11" borderId="0" xfId="2" applyFont="1" applyFill="1" applyBorder="1" applyAlignment="1" applyProtection="1">
      <alignment horizontal="center" vertical="top" wrapText="1"/>
    </xf>
    <xf numFmtId="2" fontId="32" fillId="11" borderId="0" xfId="2" applyNumberFormat="1" applyFont="1" applyFill="1" applyBorder="1" applyAlignment="1" applyProtection="1">
      <alignment vertical="center"/>
    </xf>
    <xf numFmtId="0" fontId="26" fillId="3" borderId="0" xfId="3" applyFont="1" applyFill="1" applyAlignment="1" applyProtection="1">
      <alignment horizontal="center"/>
    </xf>
    <xf numFmtId="166" fontId="26" fillId="11" borderId="0" xfId="4" applyNumberFormat="1" applyFont="1" applyFill="1" applyProtection="1"/>
    <xf numFmtId="165" fontId="26" fillId="11" borderId="0" xfId="4" applyFont="1" applyFill="1" applyProtection="1"/>
    <xf numFmtId="0" fontId="26" fillId="11" borderId="0" xfId="3" applyFont="1" applyFill="1" applyProtection="1"/>
    <xf numFmtId="0" fontId="43" fillId="11" borderId="0" xfId="2" applyFont="1" applyFill="1" applyBorder="1" applyProtection="1"/>
    <xf numFmtId="0" fontId="40" fillId="11" borderId="0" xfId="2" applyFont="1" applyFill="1" applyBorder="1" applyAlignment="1" applyProtection="1">
      <alignment horizontal="left" vertical="center"/>
    </xf>
    <xf numFmtId="1" fontId="44" fillId="11" borderId="0" xfId="2" applyNumberFormat="1" applyFont="1" applyFill="1" applyBorder="1" applyAlignment="1" applyProtection="1">
      <alignment horizontal="center" vertical="center"/>
    </xf>
    <xf numFmtId="0" fontId="40" fillId="11" borderId="0" xfId="2" applyFont="1" applyFill="1" applyBorder="1" applyAlignment="1" applyProtection="1">
      <alignment vertical="center"/>
    </xf>
    <xf numFmtId="14" fontId="32" fillId="11" borderId="0" xfId="2" applyNumberFormat="1" applyFont="1" applyFill="1" applyBorder="1" applyAlignment="1" applyProtection="1">
      <alignment vertical="center"/>
    </xf>
    <xf numFmtId="0" fontId="40" fillId="11" borderId="0" xfId="2" applyFont="1" applyFill="1" applyBorder="1" applyAlignment="1" applyProtection="1">
      <alignment vertical="center" wrapText="1"/>
    </xf>
    <xf numFmtId="0" fontId="21" fillId="11" borderId="0" xfId="2" applyFont="1" applyFill="1" applyBorder="1" applyAlignment="1" applyProtection="1">
      <alignment horizontal="left" vertical="top" wrapText="1"/>
    </xf>
    <xf numFmtId="0" fontId="21" fillId="11" borderId="0" xfId="2" applyFont="1" applyFill="1" applyBorder="1" applyAlignment="1" applyProtection="1">
      <alignment vertical="top" wrapText="1"/>
    </xf>
    <xf numFmtId="0" fontId="17" fillId="11" borderId="0" xfId="2" applyFont="1" applyFill="1" applyBorder="1" applyAlignment="1" applyProtection="1">
      <alignment wrapText="1"/>
    </xf>
    <xf numFmtId="0" fontId="45" fillId="11" borderId="0" xfId="3" applyFont="1" applyFill="1" applyBorder="1" applyAlignment="1" applyProtection="1">
      <alignment horizontal="left"/>
    </xf>
    <xf numFmtId="0" fontId="46" fillId="11" borderId="0" xfId="3" applyFont="1" applyFill="1" applyProtection="1"/>
    <xf numFmtId="0" fontId="46" fillId="3" borderId="0" xfId="3" applyFont="1" applyFill="1" applyProtection="1"/>
    <xf numFmtId="0" fontId="47" fillId="11" borderId="0" xfId="3" applyFont="1" applyFill="1" applyBorder="1" applyAlignment="1" applyProtection="1">
      <alignment horizontal="center"/>
    </xf>
    <xf numFmtId="166" fontId="26" fillId="11" borderId="7" xfId="4" applyNumberFormat="1" applyFont="1" applyFill="1" applyBorder="1" applyProtection="1"/>
    <xf numFmtId="166" fontId="26" fillId="11" borderId="3" xfId="4" applyNumberFormat="1" applyFont="1" applyFill="1" applyBorder="1" applyProtection="1"/>
    <xf numFmtId="165" fontId="26" fillId="11" borderId="3" xfId="4" applyFont="1" applyFill="1" applyBorder="1" applyProtection="1"/>
    <xf numFmtId="0" fontId="26" fillId="11" borderId="3" xfId="3" applyFont="1" applyFill="1" applyBorder="1" applyProtection="1"/>
    <xf numFmtId="0" fontId="26" fillId="11" borderId="24" xfId="3" applyFont="1" applyFill="1" applyBorder="1" applyProtection="1"/>
    <xf numFmtId="0" fontId="26" fillId="11" borderId="4" xfId="3" applyFont="1" applyFill="1" applyBorder="1" applyProtection="1"/>
    <xf numFmtId="0" fontId="11" fillId="3" borderId="0" xfId="2" applyFont="1" applyFill="1" applyBorder="1" applyAlignment="1" applyProtection="1">
      <alignment horizontal="left" vertical="center" wrapText="1"/>
    </xf>
    <xf numFmtId="1" fontId="48" fillId="11" borderId="0" xfId="2" applyNumberFormat="1" applyFont="1" applyFill="1" applyBorder="1" applyAlignment="1" applyProtection="1">
      <alignment horizontal="right" wrapText="1"/>
      <protection locked="0"/>
    </xf>
    <xf numFmtId="1" fontId="10" fillId="11" borderId="0" xfId="2" applyNumberFormat="1" applyFont="1" applyFill="1" applyBorder="1" applyAlignment="1" applyProtection="1">
      <alignment horizontal="left" wrapText="1"/>
    </xf>
    <xf numFmtId="0" fontId="49" fillId="11" borderId="0" xfId="2" applyFont="1" applyFill="1" applyBorder="1" applyAlignment="1" applyProtection="1">
      <alignment wrapText="1"/>
    </xf>
    <xf numFmtId="2" fontId="32" fillId="11" borderId="0" xfId="2" applyNumberFormat="1" applyFont="1" applyFill="1" applyBorder="1" applyAlignment="1" applyProtection="1">
      <alignment horizontal="left" vertical="center"/>
    </xf>
    <xf numFmtId="0" fontId="47" fillId="11" borderId="0" xfId="3" applyFont="1" applyFill="1" applyBorder="1" applyProtection="1"/>
    <xf numFmtId="166" fontId="26" fillId="11" borderId="12" xfId="4" applyNumberFormat="1" applyFont="1" applyFill="1" applyBorder="1" applyProtection="1"/>
    <xf numFmtId="0" fontId="26" fillId="11" borderId="25" xfId="3" applyFont="1" applyFill="1" applyBorder="1" applyProtection="1"/>
    <xf numFmtId="0" fontId="26" fillId="11" borderId="26" xfId="3" applyFont="1" applyFill="1" applyBorder="1" applyProtection="1"/>
    <xf numFmtId="0" fontId="26" fillId="3" borderId="27" xfId="3" applyFont="1" applyFill="1" applyBorder="1" applyProtection="1"/>
    <xf numFmtId="0" fontId="30" fillId="3" borderId="0" xfId="2" applyFont="1" applyFill="1" applyBorder="1" applyAlignment="1" applyProtection="1">
      <alignment horizontal="left" vertical="center" wrapText="1"/>
    </xf>
    <xf numFmtId="0" fontId="17" fillId="11" borderId="0" xfId="2" applyFont="1" applyFill="1" applyBorder="1" applyAlignment="1" applyProtection="1">
      <alignment vertical="center"/>
    </xf>
    <xf numFmtId="0" fontId="23" fillId="11" borderId="0" xfId="2" applyFont="1" applyFill="1" applyBorder="1" applyAlignment="1" applyProtection="1">
      <alignment vertical="center"/>
      <protection hidden="1"/>
    </xf>
    <xf numFmtId="0" fontId="9" fillId="11" borderId="0" xfId="2" quotePrefix="1" applyFill="1" applyProtection="1">
      <protection hidden="1"/>
    </xf>
    <xf numFmtId="0" fontId="45" fillId="11" borderId="0" xfId="3" applyFont="1" applyFill="1" applyBorder="1" applyProtection="1"/>
    <xf numFmtId="168" fontId="26" fillId="11" borderId="12" xfId="5" applyNumberFormat="1" applyFont="1" applyFill="1" applyBorder="1" applyProtection="1"/>
    <xf numFmtId="169" fontId="26" fillId="11" borderId="0" xfId="5" applyNumberFormat="1" applyFont="1" applyFill="1" applyBorder="1" applyProtection="1"/>
    <xf numFmtId="170" fontId="51" fillId="11" borderId="0" xfId="4" applyNumberFormat="1" applyFont="1" applyFill="1" applyBorder="1" applyProtection="1"/>
    <xf numFmtId="170" fontId="26" fillId="11" borderId="0" xfId="3" applyNumberFormat="1" applyFont="1" applyFill="1" applyBorder="1" applyProtection="1"/>
    <xf numFmtId="0" fontId="51" fillId="11" borderId="0" xfId="3" applyFont="1" applyFill="1" applyBorder="1" applyProtection="1"/>
    <xf numFmtId="0" fontId="26" fillId="3" borderId="25" xfId="3" applyFont="1" applyFill="1" applyBorder="1" applyAlignment="1" applyProtection="1">
      <alignment horizontal="center"/>
    </xf>
    <xf numFmtId="171" fontId="26" fillId="11" borderId="0" xfId="5" applyNumberFormat="1" applyFont="1" applyFill="1" applyBorder="1" applyProtection="1"/>
    <xf numFmtId="172" fontId="26" fillId="11" borderId="0" xfId="3" applyNumberFormat="1" applyFont="1" applyFill="1" applyBorder="1" applyProtection="1"/>
    <xf numFmtId="173" fontId="26" fillId="11" borderId="0" xfId="3" applyNumberFormat="1" applyFont="1" applyFill="1" applyBorder="1" applyProtection="1"/>
    <xf numFmtId="173" fontId="51" fillId="11" borderId="0" xfId="3" applyNumberFormat="1" applyFont="1" applyFill="1" applyBorder="1" applyProtection="1"/>
    <xf numFmtId="0" fontId="26" fillId="11" borderId="12" xfId="3" applyFont="1" applyFill="1" applyBorder="1" applyAlignment="1" applyProtection="1">
      <alignment horizontal="center"/>
    </xf>
    <xf numFmtId="171" fontId="26" fillId="11" borderId="28" xfId="5" applyNumberFormat="1" applyFont="1" applyFill="1" applyBorder="1" applyProtection="1"/>
    <xf numFmtId="171" fontId="26" fillId="11" borderId="15" xfId="5" applyNumberFormat="1" applyFont="1" applyFill="1" applyBorder="1" applyProtection="1"/>
    <xf numFmtId="169" fontId="26" fillId="11" borderId="15" xfId="5" applyNumberFormat="1" applyFont="1" applyFill="1" applyBorder="1" applyProtection="1"/>
    <xf numFmtId="170" fontId="51" fillId="11" borderId="15" xfId="4" applyNumberFormat="1" applyFont="1" applyFill="1" applyBorder="1" applyProtection="1"/>
    <xf numFmtId="172" fontId="26" fillId="11" borderId="15" xfId="3" applyNumberFormat="1" applyFont="1" applyFill="1" applyBorder="1" applyProtection="1"/>
    <xf numFmtId="0" fontId="26" fillId="3" borderId="15" xfId="3" applyFont="1" applyFill="1" applyBorder="1" applyProtection="1"/>
    <xf numFmtId="0" fontId="51" fillId="11" borderId="15" xfId="3" applyFont="1" applyFill="1" applyBorder="1" applyProtection="1"/>
    <xf numFmtId="0" fontId="26" fillId="11" borderId="29" xfId="3" applyFont="1" applyFill="1" applyBorder="1" applyAlignment="1" applyProtection="1">
      <alignment horizontal="center"/>
    </xf>
    <xf numFmtId="171" fontId="26" fillId="11" borderId="15" xfId="5" applyNumberFormat="1" applyFont="1" applyFill="1" applyBorder="1" applyAlignment="1" applyProtection="1">
      <alignment horizontal="center"/>
    </xf>
    <xf numFmtId="169" fontId="26" fillId="11" borderId="15" xfId="5" applyNumberFormat="1" applyFont="1" applyFill="1" applyBorder="1" applyAlignment="1" applyProtection="1">
      <alignment horizontal="center"/>
    </xf>
    <xf numFmtId="170" fontId="51" fillId="11" borderId="15" xfId="4" applyNumberFormat="1" applyFont="1" applyFill="1" applyBorder="1" applyAlignment="1" applyProtection="1">
      <alignment horizontal="center"/>
    </xf>
    <xf numFmtId="172" fontId="26" fillId="11" borderId="30" xfId="3" applyNumberFormat="1" applyFont="1" applyFill="1" applyBorder="1" applyAlignment="1" applyProtection="1">
      <alignment horizontal="center"/>
    </xf>
    <xf numFmtId="0" fontId="26" fillId="11" borderId="31" xfId="3" applyFont="1" applyFill="1" applyBorder="1" applyAlignment="1" applyProtection="1">
      <alignment horizontal="center"/>
    </xf>
    <xf numFmtId="0" fontId="48" fillId="11" borderId="0" xfId="2" applyNumberFormat="1" applyFont="1" applyFill="1" applyBorder="1" applyAlignment="1" applyProtection="1">
      <alignment vertical="center" wrapText="1"/>
      <protection locked="0" hidden="1"/>
    </xf>
    <xf numFmtId="0" fontId="49" fillId="11" borderId="0" xfId="2" applyFont="1" applyFill="1" applyBorder="1" applyAlignment="1" applyProtection="1">
      <alignment vertical="center" wrapText="1"/>
    </xf>
    <xf numFmtId="0" fontId="15" fillId="11" borderId="0" xfId="2" applyFont="1" applyFill="1" applyBorder="1" applyAlignment="1" applyProtection="1">
      <alignment vertical="center" wrapText="1"/>
    </xf>
    <xf numFmtId="0" fontId="47" fillId="11" borderId="0" xfId="3" applyFont="1" applyFill="1" applyBorder="1" applyAlignment="1" applyProtection="1">
      <alignment vertical="center"/>
    </xf>
    <xf numFmtId="171" fontId="26" fillId="11" borderId="13" xfId="5" applyNumberFormat="1" applyFont="1" applyFill="1" applyBorder="1" applyProtection="1"/>
    <xf numFmtId="171" fontId="26" fillId="11" borderId="0" xfId="5" applyNumberFormat="1" applyFont="1" applyFill="1" applyBorder="1" applyAlignment="1" applyProtection="1">
      <alignment horizontal="center"/>
    </xf>
    <xf numFmtId="169" fontId="26" fillId="11" borderId="0" xfId="5" applyNumberFormat="1" applyFont="1" applyFill="1" applyBorder="1" applyAlignment="1" applyProtection="1">
      <alignment horizontal="center"/>
    </xf>
    <xf numFmtId="170" fontId="51" fillId="11" borderId="0" xfId="4" applyNumberFormat="1" applyFont="1" applyFill="1" applyBorder="1" applyAlignment="1" applyProtection="1">
      <alignment horizontal="center"/>
    </xf>
    <xf numFmtId="172" fontId="26" fillId="11" borderId="27" xfId="3" applyNumberFormat="1" applyFont="1" applyFill="1" applyBorder="1" applyAlignment="1" applyProtection="1">
      <alignment horizontal="center"/>
    </xf>
    <xf numFmtId="0" fontId="26" fillId="11" borderId="32" xfId="3" applyFont="1" applyFill="1" applyBorder="1" applyAlignment="1" applyProtection="1">
      <alignment horizontal="center"/>
    </xf>
    <xf numFmtId="0" fontId="11" fillId="3" borderId="0" xfId="2" applyFont="1" applyFill="1" applyBorder="1" applyAlignment="1" applyProtection="1">
      <alignment vertical="center"/>
    </xf>
    <xf numFmtId="0" fontId="53" fillId="11" borderId="0" xfId="2" applyFont="1" applyFill="1" applyBorder="1" applyAlignment="1" applyProtection="1">
      <alignment vertical="center"/>
      <protection locked="0"/>
    </xf>
    <xf numFmtId="0" fontId="21" fillId="11" borderId="0" xfId="2" applyFont="1" applyFill="1" applyBorder="1" applyAlignment="1" applyProtection="1">
      <alignment vertical="top"/>
    </xf>
    <xf numFmtId="0" fontId="47" fillId="11" borderId="0" xfId="3" applyFont="1" applyFill="1" applyBorder="1" applyAlignment="1" applyProtection="1"/>
    <xf numFmtId="0" fontId="55" fillId="11" borderId="0" xfId="2" applyFont="1" applyFill="1" applyBorder="1" applyAlignment="1" applyProtection="1">
      <alignment vertical="center"/>
    </xf>
    <xf numFmtId="0" fontId="56" fillId="11" borderId="0" xfId="2" applyNumberFormat="1" applyFont="1" applyFill="1" applyBorder="1" applyAlignment="1" applyProtection="1">
      <alignment vertical="top" wrapText="1"/>
    </xf>
    <xf numFmtId="0" fontId="32" fillId="11" borderId="0" xfId="2" applyNumberFormat="1" applyFont="1" applyFill="1" applyBorder="1" applyAlignment="1" applyProtection="1">
      <alignment vertical="top" wrapText="1"/>
    </xf>
    <xf numFmtId="174" fontId="51" fillId="11" borderId="0" xfId="3" applyNumberFormat="1" applyFont="1" applyFill="1" applyBorder="1" applyProtection="1"/>
    <xf numFmtId="0" fontId="57" fillId="11" borderId="0" xfId="2" applyFont="1" applyFill="1" applyBorder="1" applyAlignment="1" applyProtection="1">
      <alignment horizontal="center" vertical="center"/>
    </xf>
    <xf numFmtId="0" fontId="57" fillId="11" borderId="0" xfId="2" applyFont="1" applyFill="1" applyBorder="1" applyAlignment="1" applyProtection="1">
      <alignment vertical="center"/>
    </xf>
    <xf numFmtId="0" fontId="49" fillId="11" borderId="0" xfId="2" applyFont="1" applyFill="1" applyBorder="1" applyProtection="1"/>
    <xf numFmtId="0" fontId="10" fillId="11" borderId="0" xfId="2" applyFont="1" applyFill="1" applyBorder="1" applyAlignment="1" applyProtection="1">
      <alignment horizontal="center"/>
      <protection hidden="1"/>
    </xf>
    <xf numFmtId="0" fontId="9" fillId="11" borderId="0" xfId="2" applyFill="1" applyBorder="1" applyAlignment="1" applyProtection="1">
      <alignment vertical="center"/>
    </xf>
    <xf numFmtId="0" fontId="43" fillId="11" borderId="0" xfId="2" applyFont="1" applyFill="1" applyBorder="1" applyAlignment="1" applyProtection="1">
      <alignment vertical="center"/>
    </xf>
    <xf numFmtId="0" fontId="9" fillId="0" borderId="0" xfId="2" applyBorder="1" applyAlignment="1" applyProtection="1">
      <alignment vertical="center"/>
      <protection hidden="1"/>
    </xf>
    <xf numFmtId="4" fontId="17" fillId="11" borderId="0" xfId="2" applyNumberFormat="1" applyFont="1" applyFill="1" applyBorder="1" applyAlignment="1" applyProtection="1">
      <alignment vertical="center"/>
    </xf>
    <xf numFmtId="4" fontId="23" fillId="11" borderId="0" xfId="2" applyNumberFormat="1" applyFont="1" applyFill="1" applyBorder="1" applyAlignment="1" applyProtection="1">
      <alignment vertical="center"/>
      <protection hidden="1"/>
    </xf>
    <xf numFmtId="0" fontId="9" fillId="11" borderId="0" xfId="2" applyFill="1" applyAlignment="1" applyProtection="1">
      <alignment vertical="center"/>
      <protection hidden="1"/>
    </xf>
    <xf numFmtId="0" fontId="15" fillId="11" borderId="0" xfId="3" applyFill="1" applyAlignment="1" applyProtection="1">
      <alignment vertical="center"/>
    </xf>
    <xf numFmtId="0" fontId="59" fillId="3" borderId="28" xfId="3" applyFont="1" applyFill="1" applyBorder="1" applyProtection="1"/>
    <xf numFmtId="0" fontId="26" fillId="11" borderId="30" xfId="3" applyFont="1" applyFill="1" applyBorder="1" applyAlignment="1" applyProtection="1">
      <alignment vertical="center"/>
    </xf>
    <xf numFmtId="0" fontId="47" fillId="11" borderId="13" xfId="3" applyFont="1" applyFill="1" applyBorder="1" applyAlignment="1" applyProtection="1">
      <alignment vertical="center"/>
    </xf>
    <xf numFmtId="0" fontId="26" fillId="11" borderId="0" xfId="3" applyFont="1" applyFill="1" applyBorder="1" applyAlignment="1" applyProtection="1">
      <alignment vertical="center"/>
    </xf>
    <xf numFmtId="0" fontId="26" fillId="3" borderId="0" xfId="3" applyFont="1" applyFill="1" applyAlignment="1" applyProtection="1">
      <alignment horizontal="center" vertical="center"/>
    </xf>
    <xf numFmtId="168" fontId="26" fillId="11" borderId="12" xfId="5" applyNumberFormat="1" applyFont="1" applyFill="1" applyBorder="1" applyAlignment="1" applyProtection="1">
      <alignment vertical="center"/>
    </xf>
    <xf numFmtId="169" fontId="26" fillId="11" borderId="0" xfId="5" applyNumberFormat="1" applyFont="1" applyFill="1" applyBorder="1" applyAlignment="1" applyProtection="1">
      <alignment vertical="center"/>
    </xf>
    <xf numFmtId="170" fontId="51" fillId="11" borderId="0" xfId="4" applyNumberFormat="1" applyFont="1" applyFill="1" applyBorder="1" applyAlignment="1" applyProtection="1">
      <alignment vertical="center"/>
    </xf>
    <xf numFmtId="170" fontId="26" fillId="11" borderId="0" xfId="3" applyNumberFormat="1" applyFont="1" applyFill="1" applyBorder="1" applyAlignment="1" applyProtection="1">
      <alignment vertical="center"/>
    </xf>
    <xf numFmtId="0" fontId="51" fillId="11" borderId="0" xfId="3" applyFont="1" applyFill="1" applyBorder="1" applyAlignment="1" applyProtection="1">
      <alignment vertical="center"/>
    </xf>
    <xf numFmtId="0" fontId="26" fillId="3" borderId="25" xfId="3" applyFont="1" applyFill="1" applyBorder="1" applyAlignment="1" applyProtection="1">
      <alignment horizontal="center" vertical="center"/>
    </xf>
    <xf numFmtId="171" fontId="26" fillId="11" borderId="0" xfId="5" applyNumberFormat="1" applyFont="1" applyFill="1" applyBorder="1" applyAlignment="1" applyProtection="1">
      <alignment vertical="center"/>
    </xf>
    <xf numFmtId="172" fontId="26" fillId="11" borderId="0" xfId="3" applyNumberFormat="1" applyFont="1" applyFill="1" applyBorder="1" applyAlignment="1" applyProtection="1">
      <alignment vertical="center"/>
    </xf>
    <xf numFmtId="173" fontId="26" fillId="11" borderId="0" xfId="3" applyNumberFormat="1" applyFont="1" applyFill="1" applyBorder="1" applyAlignment="1" applyProtection="1">
      <alignment vertical="center"/>
    </xf>
    <xf numFmtId="173" fontId="51" fillId="11" borderId="0" xfId="3" applyNumberFormat="1" applyFont="1" applyFill="1" applyBorder="1" applyAlignment="1" applyProtection="1">
      <alignment vertical="center"/>
    </xf>
    <xf numFmtId="0" fontId="26" fillId="11" borderId="12" xfId="3" applyFont="1" applyFill="1" applyBorder="1" applyAlignment="1" applyProtection="1">
      <alignment horizontal="center" vertical="center"/>
    </xf>
    <xf numFmtId="171" fontId="26" fillId="11" borderId="13" xfId="5" applyNumberFormat="1" applyFont="1" applyFill="1" applyBorder="1" applyAlignment="1" applyProtection="1">
      <alignment vertical="center"/>
    </xf>
    <xf numFmtId="171" fontId="26" fillId="11" borderId="0" xfId="5" applyNumberFormat="1" applyFont="1" applyFill="1" applyBorder="1" applyAlignment="1" applyProtection="1">
      <alignment horizontal="center" vertical="center"/>
    </xf>
    <xf numFmtId="169" fontId="26" fillId="11" borderId="0" xfId="5" applyNumberFormat="1" applyFont="1" applyFill="1" applyBorder="1" applyAlignment="1" applyProtection="1">
      <alignment horizontal="center" vertical="center"/>
    </xf>
    <xf numFmtId="170" fontId="51" fillId="11" borderId="0" xfId="4" applyNumberFormat="1" applyFont="1" applyFill="1" applyBorder="1" applyAlignment="1" applyProtection="1">
      <alignment horizontal="center" vertical="center"/>
    </xf>
    <xf numFmtId="172" fontId="26" fillId="11" borderId="27" xfId="3" applyNumberFormat="1" applyFont="1" applyFill="1" applyBorder="1" applyAlignment="1" applyProtection="1">
      <alignment horizontal="center" vertical="center"/>
    </xf>
    <xf numFmtId="0" fontId="26" fillId="11" borderId="32" xfId="3" applyFont="1" applyFill="1" applyBorder="1" applyAlignment="1" applyProtection="1">
      <alignment horizontal="center" vertical="center"/>
    </xf>
    <xf numFmtId="0" fontId="9" fillId="0" borderId="0" xfId="2" applyAlignment="1" applyProtection="1">
      <alignment vertical="center"/>
      <protection hidden="1"/>
    </xf>
    <xf numFmtId="0" fontId="59" fillId="3" borderId="13" xfId="3" applyFont="1" applyFill="1" applyBorder="1" applyProtection="1">
      <protection hidden="1"/>
    </xf>
    <xf numFmtId="0" fontId="9" fillId="11" borderId="0" xfId="2" applyFill="1" applyAlignment="1" applyProtection="1">
      <alignment horizontal="left"/>
      <protection hidden="1"/>
    </xf>
    <xf numFmtId="0" fontId="59" fillId="3" borderId="13" xfId="3" applyFont="1" applyFill="1" applyBorder="1" applyProtection="1"/>
    <xf numFmtId="0" fontId="47" fillId="11" borderId="13" xfId="3" applyFont="1" applyFill="1" applyBorder="1" applyAlignment="1" applyProtection="1"/>
    <xf numFmtId="0" fontId="9" fillId="0" borderId="0" xfId="2" applyBorder="1" applyAlignment="1" applyProtection="1">
      <alignment horizontal="left" vertical="center"/>
      <protection hidden="1"/>
    </xf>
    <xf numFmtId="0" fontId="60" fillId="11" borderId="0" xfId="2" applyFont="1" applyFill="1" applyBorder="1" applyAlignment="1" applyProtection="1">
      <alignment horizontal="left" vertical="center" wrapText="1"/>
    </xf>
    <xf numFmtId="0" fontId="60" fillId="11" borderId="0" xfId="2" applyFont="1" applyFill="1" applyBorder="1" applyAlignment="1" applyProtection="1">
      <alignment horizontal="left" vertical="center" wrapText="1"/>
      <protection locked="0"/>
    </xf>
    <xf numFmtId="0" fontId="43" fillId="11" borderId="0" xfId="2" applyFont="1" applyFill="1" applyBorder="1" applyProtection="1">
      <protection hidden="1"/>
    </xf>
    <xf numFmtId="0" fontId="21" fillId="11" borderId="0" xfId="2" applyFont="1" applyFill="1" applyBorder="1" applyAlignment="1" applyProtection="1">
      <alignment vertical="top"/>
      <protection hidden="1"/>
    </xf>
    <xf numFmtId="0" fontId="15" fillId="3" borderId="0" xfId="3" applyFill="1" applyProtection="1">
      <protection hidden="1"/>
    </xf>
    <xf numFmtId="0" fontId="26" fillId="3" borderId="27" xfId="3" applyFont="1" applyFill="1" applyBorder="1" applyProtection="1">
      <protection hidden="1"/>
    </xf>
    <xf numFmtId="0" fontId="26" fillId="11" borderId="0" xfId="3" applyFont="1" applyFill="1" applyBorder="1" applyAlignment="1" applyProtection="1">
      <alignment horizontal="center"/>
      <protection hidden="1"/>
    </xf>
    <xf numFmtId="0" fontId="62" fillId="11" borderId="0" xfId="3" applyFont="1" applyFill="1" applyBorder="1" applyAlignment="1" applyProtection="1">
      <alignment horizontal="center"/>
      <protection hidden="1"/>
    </xf>
    <xf numFmtId="0" fontId="26" fillId="11" borderId="0" xfId="3" applyFont="1" applyFill="1" applyBorder="1" applyProtection="1">
      <protection hidden="1"/>
    </xf>
    <xf numFmtId="0" fontId="26" fillId="3" borderId="0" xfId="3" applyFont="1" applyFill="1" applyAlignment="1" applyProtection="1">
      <alignment horizontal="center"/>
      <protection hidden="1"/>
    </xf>
    <xf numFmtId="168" fontId="26" fillId="11" borderId="12" xfId="5" applyNumberFormat="1" applyFont="1" applyFill="1" applyBorder="1" applyProtection="1">
      <protection hidden="1"/>
    </xf>
    <xf numFmtId="169" fontId="26" fillId="11" borderId="0" xfId="5" applyNumberFormat="1" applyFont="1" applyFill="1" applyBorder="1" applyProtection="1">
      <protection hidden="1"/>
    </xf>
    <xf numFmtId="170" fontId="51" fillId="11" borderId="0" xfId="4" applyNumberFormat="1" applyFont="1" applyFill="1" applyBorder="1" applyProtection="1">
      <protection hidden="1"/>
    </xf>
    <xf numFmtId="170" fontId="26" fillId="11" borderId="0" xfId="3" applyNumberFormat="1" applyFont="1" applyFill="1" applyBorder="1" applyProtection="1">
      <protection hidden="1"/>
    </xf>
    <xf numFmtId="0" fontId="51" fillId="11" borderId="0" xfId="3" applyFont="1" applyFill="1" applyBorder="1" applyProtection="1">
      <protection hidden="1"/>
    </xf>
    <xf numFmtId="0" fontId="26" fillId="3" borderId="25" xfId="3" applyFont="1" applyFill="1" applyBorder="1" applyAlignment="1" applyProtection="1">
      <alignment horizontal="center"/>
      <protection hidden="1"/>
    </xf>
    <xf numFmtId="171" fontId="26" fillId="11" borderId="0" xfId="5" applyNumberFormat="1" applyFont="1" applyFill="1" applyBorder="1" applyProtection="1">
      <protection hidden="1"/>
    </xf>
    <xf numFmtId="172" fontId="26" fillId="11" borderId="0" xfId="3" applyNumberFormat="1" applyFont="1" applyFill="1" applyBorder="1" applyProtection="1">
      <protection hidden="1"/>
    </xf>
    <xf numFmtId="173" fontId="26" fillId="11" borderId="0" xfId="3" applyNumberFormat="1" applyFont="1" applyFill="1" applyBorder="1" applyProtection="1">
      <protection hidden="1"/>
    </xf>
    <xf numFmtId="173" fontId="51" fillId="11" borderId="0" xfId="3" applyNumberFormat="1" applyFont="1" applyFill="1" applyBorder="1" applyProtection="1">
      <protection hidden="1"/>
    </xf>
    <xf numFmtId="0" fontId="26" fillId="11" borderId="12" xfId="3" applyFont="1" applyFill="1" applyBorder="1" applyAlignment="1" applyProtection="1">
      <alignment horizontal="center"/>
      <protection hidden="1"/>
    </xf>
    <xf numFmtId="171" fontId="26" fillId="11" borderId="13" xfId="5" applyNumberFormat="1" applyFont="1" applyFill="1" applyBorder="1" applyProtection="1">
      <protection hidden="1"/>
    </xf>
    <xf numFmtId="171" fontId="26" fillId="11" borderId="0" xfId="5" applyNumberFormat="1" applyFont="1" applyFill="1" applyBorder="1" applyAlignment="1" applyProtection="1">
      <alignment horizontal="center"/>
      <protection hidden="1"/>
    </xf>
    <xf numFmtId="169" fontId="26" fillId="11" borderId="0" xfId="5" applyNumberFormat="1" applyFont="1" applyFill="1" applyBorder="1" applyAlignment="1" applyProtection="1">
      <alignment horizontal="center"/>
      <protection hidden="1"/>
    </xf>
    <xf numFmtId="170" fontId="51" fillId="11" borderId="0" xfId="4" applyNumberFormat="1" applyFont="1" applyFill="1" applyBorder="1" applyAlignment="1" applyProtection="1">
      <alignment horizontal="center"/>
      <protection hidden="1"/>
    </xf>
    <xf numFmtId="172" fontId="26" fillId="11" borderId="27" xfId="3" applyNumberFormat="1" applyFont="1" applyFill="1" applyBorder="1" applyAlignment="1" applyProtection="1">
      <alignment horizontal="center"/>
      <protection hidden="1"/>
    </xf>
    <xf numFmtId="0" fontId="26" fillId="11" borderId="32" xfId="3" applyFont="1" applyFill="1" applyBorder="1" applyAlignment="1" applyProtection="1">
      <alignment horizontal="center"/>
      <protection hidden="1"/>
    </xf>
    <xf numFmtId="165" fontId="24" fillId="3" borderId="0" xfId="2" applyNumberFormat="1" applyFont="1" applyFill="1" applyBorder="1" applyAlignment="1" applyProtection="1">
      <alignment vertical="center" wrapText="1"/>
    </xf>
    <xf numFmtId="0" fontId="63" fillId="11" borderId="0" xfId="2" applyFont="1" applyFill="1" applyBorder="1" applyAlignment="1" applyProtection="1">
      <alignment vertical="center"/>
      <protection locked="0"/>
    </xf>
    <xf numFmtId="4" fontId="10" fillId="11" borderId="0" xfId="6" quotePrefix="1" applyNumberFormat="1" applyFont="1" applyFill="1" applyBorder="1" applyAlignment="1" applyProtection="1">
      <alignment vertical="center"/>
    </xf>
    <xf numFmtId="0" fontId="64" fillId="11" borderId="0" xfId="3" applyFont="1" applyFill="1" applyBorder="1" applyAlignment="1" applyProtection="1"/>
    <xf numFmtId="0" fontId="64" fillId="11" borderId="35" xfId="3" applyFont="1" applyFill="1" applyBorder="1" applyAlignment="1" applyProtection="1"/>
    <xf numFmtId="1" fontId="64" fillId="11" borderId="1" xfId="3" applyNumberFormat="1" applyFont="1" applyFill="1" applyBorder="1" applyAlignment="1" applyProtection="1">
      <alignment horizontal="center"/>
    </xf>
    <xf numFmtId="171" fontId="26" fillId="11" borderId="12" xfId="5" applyNumberFormat="1" applyFont="1" applyFill="1" applyBorder="1" applyProtection="1"/>
    <xf numFmtId="175" fontId="26" fillId="11" borderId="0" xfId="3" applyNumberFormat="1" applyFont="1" applyFill="1" applyBorder="1" applyProtection="1"/>
    <xf numFmtId="0" fontId="26" fillId="11" borderId="12" xfId="3" applyFont="1" applyFill="1" applyBorder="1" applyProtection="1"/>
    <xf numFmtId="0" fontId="26" fillId="3" borderId="13" xfId="3" applyFont="1" applyFill="1" applyBorder="1" applyProtection="1"/>
    <xf numFmtId="0" fontId="26" fillId="3" borderId="32" xfId="3" applyFont="1" applyFill="1" applyBorder="1" applyProtection="1"/>
    <xf numFmtId="0" fontId="11" fillId="11" borderId="0" xfId="2" applyFont="1" applyFill="1" applyBorder="1" applyAlignment="1" applyProtection="1">
      <alignment horizontal="left" vertical="center"/>
    </xf>
    <xf numFmtId="176" fontId="26" fillId="11" borderId="32" xfId="3" applyNumberFormat="1" applyFont="1" applyFill="1" applyBorder="1" applyProtection="1"/>
    <xf numFmtId="4" fontId="10" fillId="11" borderId="0" xfId="2" applyNumberFormat="1" applyFont="1" applyFill="1" applyBorder="1" applyAlignment="1" applyProtection="1">
      <alignment horizontal="center" vertical="center"/>
    </xf>
    <xf numFmtId="176" fontId="26" fillId="11" borderId="0" xfId="3" applyNumberFormat="1" applyFont="1" applyFill="1" applyBorder="1" applyProtection="1"/>
    <xf numFmtId="176" fontId="51" fillId="11" borderId="0" xfId="3" applyNumberFormat="1" applyFont="1" applyFill="1" applyBorder="1" applyProtection="1"/>
    <xf numFmtId="177" fontId="26" fillId="11" borderId="0" xfId="3" applyNumberFormat="1" applyFont="1" applyFill="1" applyBorder="1" applyProtection="1"/>
    <xf numFmtId="177" fontId="51" fillId="11" borderId="0" xfId="3" applyNumberFormat="1" applyFont="1" applyFill="1" applyBorder="1" applyProtection="1"/>
    <xf numFmtId="0" fontId="48" fillId="0" borderId="0" xfId="2" applyFont="1" applyBorder="1" applyAlignment="1" applyProtection="1">
      <alignment horizontal="center" vertical="center"/>
      <protection locked="0" hidden="1"/>
    </xf>
    <xf numFmtId="0" fontId="21" fillId="11" borderId="0" xfId="2" applyFont="1" applyFill="1" applyBorder="1" applyAlignment="1" applyProtection="1">
      <alignment horizontal="left" vertical="center"/>
    </xf>
    <xf numFmtId="0" fontId="47" fillId="11" borderId="27" xfId="3" applyFont="1" applyFill="1" applyBorder="1" applyProtection="1"/>
    <xf numFmtId="166" fontId="26" fillId="3" borderId="5" xfId="4" applyNumberFormat="1" applyFont="1" applyFill="1" applyBorder="1" applyProtection="1"/>
    <xf numFmtId="166" fontId="26" fillId="3" borderId="6" xfId="4" applyNumberFormat="1" applyFont="1" applyFill="1" applyBorder="1" applyProtection="1"/>
    <xf numFmtId="165" fontId="26" fillId="3" borderId="6" xfId="4" applyFont="1" applyFill="1" applyBorder="1" applyProtection="1"/>
    <xf numFmtId="0" fontId="26" fillId="3" borderId="6" xfId="3" applyFont="1" applyFill="1" applyBorder="1" applyProtection="1"/>
    <xf numFmtId="0" fontId="26" fillId="3" borderId="11" xfId="3" applyFont="1" applyFill="1" applyBorder="1" applyProtection="1"/>
    <xf numFmtId="0" fontId="26" fillId="3" borderId="8" xfId="3" applyFont="1" applyFill="1" applyBorder="1" applyProtection="1"/>
    <xf numFmtId="0" fontId="26" fillId="3" borderId="5" xfId="3" applyFont="1" applyFill="1" applyBorder="1" applyProtection="1"/>
    <xf numFmtId="0" fontId="26" fillId="3" borderId="36" xfId="3" applyFont="1" applyFill="1" applyBorder="1" applyProtection="1"/>
    <xf numFmtId="0" fontId="26" fillId="3" borderId="18" xfId="3" applyFont="1" applyFill="1" applyBorder="1" applyProtection="1"/>
    <xf numFmtId="0" fontId="26" fillId="3" borderId="37" xfId="3" applyFont="1" applyFill="1" applyBorder="1" applyProtection="1"/>
    <xf numFmtId="0" fontId="26" fillId="3" borderId="10" xfId="3" applyFont="1" applyFill="1" applyBorder="1" applyProtection="1"/>
    <xf numFmtId="0" fontId="10" fillId="11" borderId="0" xfId="2" applyFont="1" applyFill="1" applyBorder="1" applyAlignment="1" applyProtection="1">
      <alignment horizontal="left" vertical="center"/>
    </xf>
    <xf numFmtId="0" fontId="66" fillId="3" borderId="36" xfId="3" applyFont="1" applyFill="1" applyBorder="1" applyProtection="1"/>
    <xf numFmtId="0" fontId="47" fillId="11" borderId="9" xfId="3" applyFont="1" applyFill="1" applyBorder="1" applyProtection="1"/>
    <xf numFmtId="0" fontId="36" fillId="11" borderId="30" xfId="3" applyFont="1" applyFill="1" applyBorder="1" applyProtection="1"/>
    <xf numFmtId="39" fontId="61" fillId="3" borderId="0" xfId="3" applyNumberFormat="1" applyFont="1" applyFill="1" applyBorder="1" applyAlignment="1" applyProtection="1">
      <alignment horizontal="center"/>
    </xf>
    <xf numFmtId="39" fontId="61" fillId="3" borderId="0" xfId="3" applyNumberFormat="1" applyFont="1" applyFill="1" applyBorder="1" applyProtection="1"/>
    <xf numFmtId="166" fontId="36" fillId="11" borderId="0" xfId="4" applyNumberFormat="1" applyFont="1" applyFill="1" applyProtection="1"/>
    <xf numFmtId="0" fontId="69" fillId="3" borderId="0" xfId="2" applyFont="1" applyFill="1" applyBorder="1" applyAlignment="1" applyProtection="1">
      <alignment vertical="center"/>
    </xf>
    <xf numFmtId="0" fontId="17" fillId="11" borderId="0" xfId="2" applyFont="1" applyFill="1" applyBorder="1" applyAlignment="1" applyProtection="1">
      <alignment vertical="center" wrapText="1"/>
    </xf>
    <xf numFmtId="0" fontId="66" fillId="3" borderId="0" xfId="3" applyFont="1" applyFill="1" applyProtection="1"/>
    <xf numFmtId="0" fontId="47" fillId="11" borderId="13" xfId="3" applyFont="1" applyFill="1" applyBorder="1" applyProtection="1"/>
    <xf numFmtId="0" fontId="26" fillId="3" borderId="9" xfId="3" applyFont="1" applyFill="1" applyBorder="1" applyAlignment="1" applyProtection="1">
      <alignment horizontal="center"/>
    </xf>
    <xf numFmtId="168" fontId="26" fillId="11" borderId="9" xfId="3" applyNumberFormat="1" applyFont="1" applyFill="1" applyBorder="1" applyAlignment="1" applyProtection="1">
      <alignment horizontal="center"/>
    </xf>
    <xf numFmtId="0" fontId="36" fillId="11" borderId="27" xfId="3" applyFont="1" applyFill="1" applyBorder="1" applyProtection="1"/>
    <xf numFmtId="39" fontId="61" fillId="11" borderId="9" xfId="3" applyNumberFormat="1" applyFont="1" applyFill="1" applyBorder="1" applyProtection="1"/>
    <xf numFmtId="4" fontId="62" fillId="11" borderId="9" xfId="3" applyNumberFormat="1" applyFont="1" applyFill="1" applyBorder="1" applyAlignment="1" applyProtection="1">
      <alignment horizontal="center"/>
    </xf>
    <xf numFmtId="168" fontId="26" fillId="3" borderId="0" xfId="3" applyNumberFormat="1" applyFont="1" applyFill="1" applyAlignment="1" applyProtection="1">
      <alignment horizontal="center"/>
    </xf>
    <xf numFmtId="39" fontId="72" fillId="3" borderId="0" xfId="7" applyNumberFormat="1" applyFont="1" applyFill="1" applyBorder="1" applyAlignment="1" applyProtection="1">
      <alignment horizontal="left" vertical="center"/>
    </xf>
    <xf numFmtId="0" fontId="36" fillId="11" borderId="0" xfId="3" applyFont="1" applyFill="1" applyBorder="1" applyProtection="1"/>
    <xf numFmtId="39" fontId="36" fillId="11" borderId="0" xfId="3" applyNumberFormat="1" applyFont="1" applyFill="1" applyBorder="1" applyProtection="1"/>
    <xf numFmtId="165" fontId="26" fillId="11" borderId="0" xfId="4" applyFont="1" applyFill="1" applyBorder="1" applyAlignment="1" applyProtection="1">
      <alignment horizontal="right"/>
    </xf>
    <xf numFmtId="170" fontId="26" fillId="11" borderId="9" xfId="3" applyNumberFormat="1" applyFont="1" applyFill="1" applyBorder="1" applyAlignment="1" applyProtection="1"/>
    <xf numFmtId="0" fontId="10" fillId="11" borderId="0" xfId="2" applyFont="1" applyFill="1" applyBorder="1" applyAlignment="1" applyProtection="1">
      <alignment vertical="center" wrapText="1"/>
    </xf>
    <xf numFmtId="0" fontId="66" fillId="3" borderId="0" xfId="3" applyFont="1" applyFill="1" applyProtection="1">
      <protection locked="0"/>
    </xf>
    <xf numFmtId="0" fontId="47" fillId="11" borderId="36" xfId="3" applyFont="1" applyFill="1" applyBorder="1" applyProtection="1"/>
    <xf numFmtId="165" fontId="26" fillId="3" borderId="0" xfId="3" applyNumberFormat="1" applyFont="1" applyFill="1" applyBorder="1" applyProtection="1"/>
    <xf numFmtId="2" fontId="26" fillId="11" borderId="0" xfId="3" applyNumberFormat="1" applyFont="1" applyFill="1" applyProtection="1"/>
    <xf numFmtId="171" fontId="26" fillId="3" borderId="0" xfId="3" applyNumberFormat="1" applyFont="1" applyFill="1" applyProtection="1"/>
    <xf numFmtId="4" fontId="9" fillId="11" borderId="0" xfId="2" applyNumberFormat="1" applyFill="1" applyProtection="1">
      <protection hidden="1"/>
    </xf>
    <xf numFmtId="4" fontId="15" fillId="11" borderId="0" xfId="3" applyNumberFormat="1" applyFill="1" applyProtection="1"/>
    <xf numFmtId="4" fontId="61" fillId="11" borderId="0" xfId="3" applyNumberFormat="1" applyFont="1" applyFill="1" applyBorder="1" applyAlignment="1" applyProtection="1">
      <alignment horizontal="center"/>
    </xf>
    <xf numFmtId="165" fontId="36" fillId="3" borderId="0" xfId="4" applyFont="1" applyFill="1" applyBorder="1" applyProtection="1"/>
    <xf numFmtId="165" fontId="26" fillId="3" borderId="0" xfId="4" applyFont="1" applyFill="1" applyBorder="1" applyProtection="1"/>
    <xf numFmtId="171" fontId="26" fillId="3" borderId="0" xfId="4" applyNumberFormat="1" applyFont="1" applyFill="1" applyBorder="1" applyProtection="1"/>
    <xf numFmtId="0" fontId="10" fillId="11" borderId="0" xfId="2" applyFont="1" applyFill="1" applyBorder="1" applyAlignment="1" applyProtection="1">
      <alignment horizontal="center" vertical="center" wrapText="1"/>
    </xf>
    <xf numFmtId="4" fontId="10" fillId="11" borderId="0" xfId="2" applyNumberFormat="1" applyFont="1" applyFill="1" applyBorder="1" applyAlignment="1" applyProtection="1">
      <alignment horizontal="center" vertical="center"/>
      <protection hidden="1"/>
    </xf>
    <xf numFmtId="165" fontId="26" fillId="3" borderId="0" xfId="4" applyFont="1" applyFill="1" applyBorder="1" applyAlignment="1" applyProtection="1">
      <alignment horizontal="right"/>
    </xf>
    <xf numFmtId="169" fontId="26" fillId="3" borderId="0" xfId="5" applyNumberFormat="1" applyFont="1" applyFill="1" applyBorder="1" applyProtection="1"/>
    <xf numFmtId="2" fontId="26" fillId="11" borderId="0" xfId="4" applyNumberFormat="1" applyFont="1" applyFill="1" applyProtection="1"/>
    <xf numFmtId="0" fontId="69" fillId="3" borderId="0" xfId="2" applyFont="1" applyFill="1" applyBorder="1" applyAlignment="1" applyProtection="1">
      <alignment horizontal="center" vertical="center"/>
    </xf>
    <xf numFmtId="166" fontId="26" fillId="11" borderId="0" xfId="3" applyNumberFormat="1" applyFont="1" applyFill="1" applyBorder="1" applyProtection="1"/>
    <xf numFmtId="39" fontId="26" fillId="11" borderId="0" xfId="3" applyNumberFormat="1" applyFont="1" applyFill="1" applyBorder="1" applyProtection="1"/>
    <xf numFmtId="181" fontId="26" fillId="3" borderId="0" xfId="4" applyNumberFormat="1" applyFont="1" applyFill="1" applyBorder="1" applyProtection="1"/>
    <xf numFmtId="170" fontId="26" fillId="3" borderId="0" xfId="4" applyNumberFormat="1" applyFont="1" applyFill="1" applyBorder="1" applyProtection="1"/>
    <xf numFmtId="0" fontId="75" fillId="11" borderId="0" xfId="2" applyFont="1" applyFill="1" applyBorder="1" applyAlignment="1" applyProtection="1">
      <alignment horizontal="center" vertical="center"/>
    </xf>
    <xf numFmtId="0" fontId="75" fillId="11" borderId="0" xfId="2" applyFont="1" applyFill="1" applyBorder="1" applyAlignment="1" applyProtection="1">
      <alignment horizontal="left" vertical="center"/>
    </xf>
    <xf numFmtId="0" fontId="76" fillId="11" borderId="0" xfId="2" applyFont="1" applyFill="1" applyBorder="1" applyAlignment="1" applyProtection="1">
      <alignment horizontal="left" vertical="center"/>
    </xf>
    <xf numFmtId="179" fontId="77" fillId="11" borderId="0" xfId="7" applyFont="1" applyFill="1" applyBorder="1" applyAlignment="1" applyProtection="1">
      <alignment vertical="center"/>
    </xf>
    <xf numFmtId="0" fontId="78" fillId="11" borderId="0" xfId="2" applyFont="1" applyFill="1" applyBorder="1" applyAlignment="1" applyProtection="1">
      <alignment horizontal="left" vertical="top" wrapText="1"/>
    </xf>
    <xf numFmtId="0" fontId="79" fillId="11" borderId="0" xfId="2" applyFont="1" applyFill="1" applyBorder="1" applyAlignment="1" applyProtection="1">
      <alignment horizontal="left" vertical="top" wrapText="1"/>
    </xf>
    <xf numFmtId="182" fontId="26" fillId="3" borderId="0" xfId="4" applyNumberFormat="1" applyFont="1" applyFill="1" applyBorder="1" applyProtection="1"/>
    <xf numFmtId="168" fontId="26" fillId="3" borderId="0" xfId="4" applyNumberFormat="1" applyFont="1" applyFill="1" applyBorder="1" applyProtection="1"/>
    <xf numFmtId="168" fontId="26" fillId="11" borderId="0" xfId="4" applyNumberFormat="1" applyFont="1" applyFill="1" applyProtection="1"/>
    <xf numFmtId="183" fontId="62" fillId="3" borderId="0" xfId="4" applyNumberFormat="1" applyFont="1" applyFill="1" applyBorder="1" applyProtection="1"/>
    <xf numFmtId="14" fontId="17" fillId="11" borderId="0" xfId="2" applyNumberFormat="1" applyFont="1" applyFill="1" applyBorder="1" applyAlignment="1" applyProtection="1">
      <alignment horizontal="left" vertical="center"/>
    </xf>
    <xf numFmtId="39" fontId="80" fillId="11" borderId="0" xfId="3" applyNumberFormat="1" applyFont="1" applyFill="1" applyBorder="1" applyProtection="1"/>
    <xf numFmtId="4" fontId="26" fillId="3" borderId="0" xfId="4" applyNumberFormat="1" applyFont="1" applyFill="1" applyBorder="1" applyProtection="1"/>
    <xf numFmtId="0" fontId="17" fillId="11" borderId="0" xfId="2" applyFont="1" applyFill="1" applyBorder="1" applyAlignment="1" applyProtection="1">
      <alignment horizontal="left" vertical="center"/>
    </xf>
    <xf numFmtId="0" fontId="56" fillId="3" borderId="0" xfId="2" applyFont="1" applyFill="1" applyBorder="1" applyAlignment="1" applyProtection="1">
      <alignment horizontal="left" vertical="center"/>
    </xf>
    <xf numFmtId="0" fontId="61" fillId="11" borderId="0" xfId="3" applyFont="1" applyFill="1" applyBorder="1" applyAlignment="1" applyProtection="1">
      <alignment horizontal="center"/>
    </xf>
    <xf numFmtId="0" fontId="83" fillId="11" borderId="0" xfId="3" applyFont="1" applyFill="1" applyBorder="1" applyProtection="1"/>
    <xf numFmtId="165" fontId="62" fillId="11" borderId="0" xfId="4" applyFont="1" applyFill="1" applyBorder="1" applyProtection="1"/>
    <xf numFmtId="185" fontId="62" fillId="11" borderId="0" xfId="4" applyNumberFormat="1" applyFont="1" applyFill="1" applyBorder="1" applyProtection="1"/>
    <xf numFmtId="165" fontId="26" fillId="11" borderId="0" xfId="4" quotePrefix="1" applyFont="1" applyFill="1" applyProtection="1"/>
    <xf numFmtId="0" fontId="10" fillId="11" borderId="0" xfId="2" applyFont="1" applyFill="1" applyBorder="1" applyAlignment="1" applyProtection="1">
      <alignment vertical="center" wrapText="1"/>
      <protection hidden="1"/>
    </xf>
    <xf numFmtId="39" fontId="34" fillId="11" borderId="0" xfId="3" applyNumberFormat="1" applyFont="1" applyFill="1" applyBorder="1" applyProtection="1"/>
    <xf numFmtId="165" fontId="36" fillId="3" borderId="0" xfId="4" applyFont="1" applyFill="1" applyBorder="1" applyAlignment="1" applyProtection="1">
      <alignment horizontal="center"/>
    </xf>
    <xf numFmtId="165" fontId="26" fillId="3" borderId="0" xfId="4" applyFont="1" applyFill="1" applyBorder="1" applyAlignment="1" applyProtection="1">
      <alignment horizontal="center"/>
    </xf>
    <xf numFmtId="0" fontId="24" fillId="3" borderId="0" xfId="2" applyFont="1" applyFill="1" applyBorder="1" applyAlignment="1" applyProtection="1">
      <alignment vertical="center"/>
    </xf>
    <xf numFmtId="39" fontId="11" fillId="3" borderId="0" xfId="7" applyNumberFormat="1" applyFont="1" applyFill="1" applyBorder="1" applyAlignment="1" applyProtection="1">
      <alignment vertical="center"/>
    </xf>
    <xf numFmtId="4" fontId="26" fillId="3" borderId="0" xfId="3" applyNumberFormat="1" applyFont="1" applyFill="1" applyBorder="1" applyProtection="1"/>
    <xf numFmtId="171" fontId="26" fillId="3" borderId="0" xfId="4" applyNumberFormat="1" applyFont="1" applyFill="1" applyBorder="1" applyAlignment="1" applyProtection="1">
      <alignment horizontal="center"/>
    </xf>
    <xf numFmtId="4" fontId="26" fillId="3" borderId="0" xfId="4" applyNumberFormat="1" applyFont="1" applyFill="1" applyBorder="1" applyAlignment="1" applyProtection="1">
      <alignment horizontal="center"/>
    </xf>
    <xf numFmtId="185" fontId="62" fillId="3" borderId="0" xfId="3" applyNumberFormat="1" applyFont="1" applyFill="1" applyBorder="1" applyAlignment="1" applyProtection="1">
      <alignment horizontal="center"/>
    </xf>
    <xf numFmtId="0" fontId="10" fillId="11" borderId="0" xfId="2" applyFont="1" applyFill="1" applyBorder="1" applyAlignment="1" applyProtection="1">
      <alignment horizontal="center" vertical="center"/>
    </xf>
    <xf numFmtId="0" fontId="10" fillId="11" borderId="0" xfId="2" applyFont="1" applyFill="1" applyBorder="1" applyAlignment="1" applyProtection="1">
      <alignment horizontal="center" vertical="center"/>
      <protection hidden="1"/>
    </xf>
    <xf numFmtId="0" fontId="61" fillId="11" borderId="0" xfId="3" applyFont="1" applyFill="1" applyBorder="1" applyProtection="1"/>
    <xf numFmtId="165" fontId="36" fillId="11" borderId="7" xfId="4" applyFont="1" applyFill="1" applyBorder="1" applyAlignment="1" applyProtection="1"/>
    <xf numFmtId="165" fontId="26" fillId="11" borderId="3" xfId="4" applyFont="1" applyFill="1" applyBorder="1" applyAlignment="1" applyProtection="1"/>
    <xf numFmtId="165" fontId="26" fillId="11" borderId="4" xfId="4" applyFont="1" applyFill="1" applyBorder="1" applyAlignment="1" applyProtection="1">
      <alignment horizontal="center"/>
    </xf>
    <xf numFmtId="166" fontId="26" fillId="3" borderId="0" xfId="4" applyNumberFormat="1" applyFont="1" applyFill="1" applyBorder="1" applyProtection="1"/>
    <xf numFmtId="0" fontId="85" fillId="11" borderId="0" xfId="8" applyFont="1" applyFill="1" applyBorder="1" applyAlignment="1" applyProtection="1">
      <alignment vertical="center" wrapText="1"/>
    </xf>
    <xf numFmtId="171" fontId="26" fillId="11" borderId="5" xfId="4" applyNumberFormat="1" applyFont="1" applyFill="1" applyBorder="1" applyAlignment="1" applyProtection="1"/>
    <xf numFmtId="4" fontId="26" fillId="11" borderId="6" xfId="4" applyNumberFormat="1" applyFont="1" applyFill="1" applyBorder="1" applyAlignment="1" applyProtection="1"/>
    <xf numFmtId="185" fontId="62" fillId="11" borderId="8" xfId="3" applyNumberFormat="1" applyFont="1" applyFill="1" applyBorder="1" applyAlignment="1" applyProtection="1">
      <alignment horizontal="center"/>
    </xf>
    <xf numFmtId="165" fontId="26" fillId="11" borderId="8" xfId="4" applyFont="1" applyFill="1" applyBorder="1" applyProtection="1"/>
    <xf numFmtId="39" fontId="61" fillId="11" borderId="0" xfId="3" applyNumberFormat="1" applyFont="1" applyFill="1" applyBorder="1" applyAlignment="1" applyProtection="1">
      <alignment horizontal="center" vertical="center"/>
    </xf>
    <xf numFmtId="39" fontId="61" fillId="11" borderId="0" xfId="3" applyNumberFormat="1" applyFont="1" applyFill="1" applyBorder="1" applyAlignment="1" applyProtection="1">
      <alignment vertical="center"/>
    </xf>
    <xf numFmtId="4" fontId="26" fillId="11" borderId="12" xfId="4" applyNumberFormat="1" applyFont="1" applyFill="1" applyBorder="1" applyProtection="1"/>
    <xf numFmtId="165" fontId="36" fillId="11" borderId="26" xfId="4" applyFont="1" applyFill="1" applyBorder="1" applyAlignment="1" applyProtection="1">
      <alignment horizontal="center"/>
    </xf>
    <xf numFmtId="0" fontId="36" fillId="11" borderId="38" xfId="3" applyFont="1" applyFill="1" applyBorder="1" applyAlignment="1" applyProtection="1">
      <alignment horizontal="center"/>
    </xf>
    <xf numFmtId="0" fontId="36" fillId="11" borderId="39" xfId="3" applyFont="1" applyFill="1" applyBorder="1" applyAlignment="1" applyProtection="1">
      <alignment horizontal="center"/>
    </xf>
    <xf numFmtId="0" fontId="36" fillId="11" borderId="40" xfId="3" applyFont="1" applyFill="1" applyBorder="1" applyAlignment="1" applyProtection="1">
      <alignment horizontal="center"/>
    </xf>
    <xf numFmtId="165" fontId="26" fillId="11" borderId="38" xfId="4" applyFont="1" applyFill="1" applyBorder="1" applyAlignment="1" applyProtection="1">
      <alignment horizontal="center"/>
    </xf>
    <xf numFmtId="0" fontId="36" fillId="11" borderId="26" xfId="3" applyFont="1" applyFill="1" applyBorder="1" applyAlignment="1" applyProtection="1">
      <alignment horizontal="center"/>
    </xf>
    <xf numFmtId="0" fontId="36" fillId="11" borderId="25" xfId="3" applyFont="1" applyFill="1" applyBorder="1" applyAlignment="1" applyProtection="1">
      <alignment horizontal="center"/>
    </xf>
    <xf numFmtId="165" fontId="26" fillId="11" borderId="26" xfId="4" applyFont="1" applyFill="1" applyBorder="1" applyAlignment="1" applyProtection="1">
      <alignment horizontal="center"/>
    </xf>
    <xf numFmtId="4" fontId="15" fillId="3" borderId="0" xfId="3" applyNumberFormat="1" applyFill="1" applyProtection="1"/>
    <xf numFmtId="165" fontId="26" fillId="11" borderId="12" xfId="4" applyNumberFormat="1" applyFont="1" applyFill="1" applyBorder="1" applyAlignment="1" applyProtection="1"/>
    <xf numFmtId="165" fontId="26" fillId="11" borderId="26" xfId="4" applyNumberFormat="1" applyFont="1" applyFill="1" applyBorder="1" applyAlignment="1" applyProtection="1"/>
    <xf numFmtId="166" fontId="26" fillId="11" borderId="26" xfId="3" applyNumberFormat="1" applyFont="1" applyFill="1" applyBorder="1" applyAlignment="1" applyProtection="1">
      <alignment horizontal="center"/>
    </xf>
    <xf numFmtId="174" fontId="87" fillId="3" borderId="25" xfId="3" applyNumberFormat="1" applyFont="1" applyFill="1" applyBorder="1" applyAlignment="1" applyProtection="1">
      <alignment horizontal="center"/>
    </xf>
    <xf numFmtId="186" fontId="26" fillId="3" borderId="0" xfId="3" applyNumberFormat="1" applyFont="1" applyFill="1" applyBorder="1" applyAlignment="1" applyProtection="1">
      <alignment horizontal="center"/>
    </xf>
    <xf numFmtId="0" fontId="84" fillId="3" borderId="0" xfId="8" applyFont="1" applyFill="1" applyBorder="1" applyAlignment="1" applyProtection="1">
      <alignment horizontal="left" vertical="center" wrapText="1"/>
    </xf>
    <xf numFmtId="0" fontId="84" fillId="3" borderId="0" xfId="8" applyFont="1" applyFill="1" applyBorder="1" applyAlignment="1" applyProtection="1">
      <alignment vertical="center" wrapText="1"/>
    </xf>
    <xf numFmtId="4" fontId="15" fillId="3" borderId="0" xfId="3" applyNumberFormat="1" applyFill="1" applyBorder="1" applyProtection="1"/>
    <xf numFmtId="165" fontId="26" fillId="11" borderId="0" xfId="4" applyNumberFormat="1" applyFont="1" applyFill="1" applyBorder="1" applyAlignment="1" applyProtection="1"/>
    <xf numFmtId="166" fontId="26" fillId="11" borderId="0" xfId="3" applyNumberFormat="1" applyFont="1" applyFill="1" applyBorder="1" applyAlignment="1" applyProtection="1">
      <alignment horizontal="center"/>
    </xf>
    <xf numFmtId="174" fontId="87" fillId="3" borderId="0" xfId="3" applyNumberFormat="1" applyFont="1" applyFill="1" applyBorder="1" applyAlignment="1" applyProtection="1">
      <alignment horizontal="center"/>
    </xf>
    <xf numFmtId="0" fontId="88" fillId="11" borderId="0" xfId="2" applyFont="1" applyFill="1" applyBorder="1" applyProtection="1"/>
    <xf numFmtId="0" fontId="11" fillId="3" borderId="15" xfId="2" applyFont="1" applyFill="1" applyBorder="1" applyAlignment="1" applyProtection="1">
      <alignment vertical="center"/>
    </xf>
    <xf numFmtId="0" fontId="24" fillId="3" borderId="15" xfId="2" applyFont="1" applyFill="1" applyBorder="1" applyAlignment="1" applyProtection="1">
      <alignment vertical="center"/>
    </xf>
    <xf numFmtId="39" fontId="11" fillId="3" borderId="15" xfId="7" applyNumberFormat="1" applyFont="1" applyFill="1" applyBorder="1" applyAlignment="1" applyProtection="1">
      <alignment vertical="center"/>
    </xf>
    <xf numFmtId="0" fontId="89" fillId="11" borderId="0" xfId="3" applyFont="1" applyFill="1" applyProtection="1"/>
    <xf numFmtId="0" fontId="90" fillId="11" borderId="0" xfId="3" applyFont="1" applyFill="1" applyBorder="1" applyProtection="1"/>
    <xf numFmtId="4" fontId="90" fillId="11" borderId="0" xfId="3" applyNumberFormat="1" applyFont="1" applyFill="1" applyBorder="1" applyAlignment="1" applyProtection="1">
      <alignment vertical="center"/>
    </xf>
    <xf numFmtId="9" fontId="26" fillId="11" borderId="26" xfId="3" applyNumberFormat="1" applyFont="1" applyFill="1" applyBorder="1" applyAlignment="1" applyProtection="1">
      <alignment horizontal="center"/>
    </xf>
    <xf numFmtId="0" fontId="36" fillId="11" borderId="2" xfId="3" applyFont="1" applyFill="1" applyBorder="1" applyAlignment="1" applyProtection="1">
      <alignment horizontal="center"/>
    </xf>
    <xf numFmtId="0" fontId="26" fillId="11" borderId="41" xfId="3" applyFont="1" applyFill="1" applyBorder="1" applyAlignment="1" applyProtection="1">
      <alignment horizontal="center"/>
    </xf>
    <xf numFmtId="166" fontId="26" fillId="11" borderId="2" xfId="4" applyNumberFormat="1" applyFont="1" applyFill="1" applyBorder="1" applyAlignment="1" applyProtection="1">
      <alignment horizontal="center"/>
    </xf>
    <xf numFmtId="0" fontId="29" fillId="3" borderId="0" xfId="8" applyFont="1" applyFill="1" applyBorder="1" applyAlignment="1" applyProtection="1">
      <alignment vertical="center" wrapText="1"/>
    </xf>
    <xf numFmtId="0" fontId="80" fillId="11" borderId="0" xfId="3" applyFont="1" applyFill="1" applyBorder="1" applyProtection="1"/>
    <xf numFmtId="0" fontId="92" fillId="11" borderId="0" xfId="3" applyFont="1" applyFill="1" applyBorder="1" applyProtection="1"/>
    <xf numFmtId="165" fontId="80" fillId="11" borderId="0" xfId="3" applyNumberFormat="1" applyFont="1" applyFill="1" applyBorder="1" applyProtection="1"/>
    <xf numFmtId="39" fontId="92" fillId="11" borderId="0" xfId="3" applyNumberFormat="1" applyFont="1" applyFill="1" applyBorder="1" applyProtection="1"/>
    <xf numFmtId="185" fontId="62" fillId="11" borderId="14" xfId="4" applyNumberFormat="1" applyFont="1" applyFill="1" applyBorder="1" applyProtection="1"/>
    <xf numFmtId="171" fontId="26" fillId="11" borderId="16" xfId="4" applyNumberFormat="1" applyFont="1" applyFill="1" applyBorder="1" applyProtection="1"/>
    <xf numFmtId="0" fontId="26" fillId="3" borderId="26" xfId="3" applyFont="1" applyFill="1" applyBorder="1" applyAlignment="1" applyProtection="1">
      <alignment horizontal="center"/>
    </xf>
    <xf numFmtId="166" fontId="26" fillId="11" borderId="26" xfId="4" applyNumberFormat="1" applyFont="1" applyFill="1" applyBorder="1" applyAlignment="1" applyProtection="1">
      <alignment horizontal="center"/>
    </xf>
    <xf numFmtId="0" fontId="9" fillId="12" borderId="0" xfId="2" applyFill="1" applyBorder="1" applyProtection="1">
      <protection hidden="1"/>
    </xf>
    <xf numFmtId="0" fontId="93" fillId="12" borderId="0" xfId="2" applyFont="1" applyFill="1" applyBorder="1" applyProtection="1"/>
    <xf numFmtId="2" fontId="26" fillId="11" borderId="26" xfId="4" applyNumberFormat="1" applyFont="1" applyFill="1" applyBorder="1" applyProtection="1"/>
    <xf numFmtId="0" fontId="93" fillId="11" borderId="0" xfId="2" applyFont="1" applyFill="1" applyBorder="1" applyProtection="1"/>
    <xf numFmtId="165" fontId="80" fillId="11" borderId="0" xfId="4" applyFont="1" applyFill="1" applyBorder="1" applyAlignment="1" applyProtection="1">
      <alignment horizontal="center"/>
    </xf>
    <xf numFmtId="166" fontId="36" fillId="11" borderId="15" xfId="4" applyNumberFormat="1" applyFont="1" applyFill="1" applyBorder="1" applyProtection="1"/>
    <xf numFmtId="166" fontId="26" fillId="11" borderId="16" xfId="4" applyNumberFormat="1" applyFont="1" applyFill="1" applyBorder="1" applyAlignment="1" applyProtection="1">
      <alignment horizontal="center"/>
    </xf>
    <xf numFmtId="2" fontId="26" fillId="3" borderId="0" xfId="3" applyNumberFormat="1" applyFont="1" applyFill="1" applyBorder="1" applyAlignment="1" applyProtection="1">
      <alignment horizontal="center"/>
    </xf>
    <xf numFmtId="166" fontId="36" fillId="3" borderId="0" xfId="4" applyNumberFormat="1" applyFont="1" applyFill="1" applyBorder="1" applyProtection="1"/>
    <xf numFmtId="4" fontId="26" fillId="11" borderId="26" xfId="3" applyNumberFormat="1" applyFont="1" applyFill="1" applyBorder="1" applyAlignment="1" applyProtection="1">
      <alignment horizontal="center"/>
    </xf>
    <xf numFmtId="174" fontId="94" fillId="3" borderId="25" xfId="3" applyNumberFormat="1" applyFont="1" applyFill="1" applyBorder="1" applyAlignment="1" applyProtection="1">
      <alignment horizontal="center"/>
    </xf>
    <xf numFmtId="0" fontId="93" fillId="3" borderId="0" xfId="2" applyFont="1" applyFill="1" applyBorder="1" applyProtection="1"/>
    <xf numFmtId="1" fontId="26" fillId="11" borderId="0" xfId="3" applyNumberFormat="1" applyFont="1" applyFill="1" applyBorder="1" applyAlignment="1" applyProtection="1">
      <alignment horizontal="center"/>
    </xf>
    <xf numFmtId="186" fontId="26" fillId="11" borderId="26" xfId="3" applyNumberFormat="1" applyFont="1" applyFill="1" applyBorder="1" applyAlignment="1" applyProtection="1">
      <alignment horizontal="center"/>
    </xf>
    <xf numFmtId="10" fontId="26" fillId="0" borderId="25" xfId="3" applyNumberFormat="1" applyFont="1" applyBorder="1" applyAlignment="1" applyProtection="1">
      <alignment horizontal="center" vertical="top" wrapText="1"/>
    </xf>
    <xf numFmtId="0" fontId="26" fillId="0" borderId="25" xfId="3" applyFont="1" applyBorder="1" applyAlignment="1" applyProtection="1">
      <alignment horizontal="center" vertical="top" wrapText="1"/>
    </xf>
    <xf numFmtId="0" fontId="95" fillId="12" borderId="0" xfId="2" applyFont="1" applyFill="1" applyBorder="1" applyAlignment="1">
      <alignment wrapText="1"/>
    </xf>
    <xf numFmtId="4" fontId="84" fillId="12" borderId="0" xfId="8" applyNumberFormat="1" applyFont="1" applyFill="1" applyBorder="1" applyAlignment="1" applyProtection="1">
      <alignment horizontal="center" vertical="center" wrapText="1"/>
    </xf>
    <xf numFmtId="0" fontId="9" fillId="11" borderId="0" xfId="2" applyFill="1" applyBorder="1" applyAlignment="1" applyProtection="1">
      <alignment vertical="center"/>
      <protection hidden="1"/>
    </xf>
    <xf numFmtId="0" fontId="93" fillId="11" borderId="0" xfId="2" applyFont="1" applyFill="1" applyBorder="1" applyAlignment="1" applyProtection="1">
      <alignment vertical="center"/>
    </xf>
    <xf numFmtId="0" fontId="15" fillId="3" borderId="0" xfId="3" applyFill="1" applyAlignment="1" applyProtection="1">
      <alignment vertical="center"/>
    </xf>
    <xf numFmtId="0" fontId="15" fillId="11" borderId="0" xfId="3" applyFill="1" applyBorder="1" applyAlignment="1" applyProtection="1">
      <alignment vertical="center"/>
    </xf>
    <xf numFmtId="165" fontId="26" fillId="3" borderId="0" xfId="4" applyFont="1" applyFill="1" applyBorder="1" applyAlignment="1" applyProtection="1">
      <alignment horizontal="center" vertical="center"/>
    </xf>
    <xf numFmtId="188" fontId="26" fillId="11" borderId="0" xfId="3" applyNumberFormat="1" applyFont="1" applyFill="1" applyBorder="1" applyAlignment="1" applyProtection="1">
      <alignment horizontal="center" vertical="center"/>
    </xf>
    <xf numFmtId="169" fontId="36" fillId="11" borderId="0" xfId="10" applyNumberFormat="1" applyFont="1" applyFill="1" applyBorder="1" applyAlignment="1" applyProtection="1">
      <alignment vertical="center"/>
    </xf>
    <xf numFmtId="166" fontId="36" fillId="3" borderId="0" xfId="4" applyNumberFormat="1" applyFont="1" applyFill="1" applyBorder="1" applyAlignment="1" applyProtection="1">
      <alignment vertical="center"/>
    </xf>
    <xf numFmtId="166" fontId="26" fillId="3" borderId="26" xfId="4" applyNumberFormat="1" applyFont="1" applyFill="1" applyBorder="1" applyAlignment="1" applyProtection="1">
      <alignment vertical="center"/>
    </xf>
    <xf numFmtId="165" fontId="26" fillId="11" borderId="12" xfId="4" applyNumberFormat="1" applyFont="1" applyFill="1" applyBorder="1" applyAlignment="1" applyProtection="1">
      <alignment vertical="center"/>
    </xf>
    <xf numFmtId="165" fontId="26" fillId="11" borderId="26" xfId="4" applyNumberFormat="1" applyFont="1" applyFill="1" applyBorder="1" applyAlignment="1" applyProtection="1">
      <alignment vertical="center"/>
    </xf>
    <xf numFmtId="0" fontId="26" fillId="3" borderId="26" xfId="3" applyFont="1" applyFill="1" applyBorder="1" applyAlignment="1" applyProtection="1">
      <alignment horizontal="center" vertical="center"/>
    </xf>
    <xf numFmtId="10" fontId="26" fillId="0" borderId="25" xfId="3" applyNumberFormat="1" applyFont="1" applyBorder="1" applyAlignment="1" applyProtection="1">
      <alignment horizontal="center" vertical="center" wrapText="1"/>
    </xf>
    <xf numFmtId="0" fontId="26" fillId="0" borderId="25" xfId="3" applyFont="1" applyBorder="1" applyAlignment="1" applyProtection="1">
      <alignment horizontal="center" vertical="center" wrapText="1"/>
    </xf>
    <xf numFmtId="0" fontId="36" fillId="11" borderId="2" xfId="3" applyFont="1" applyFill="1" applyBorder="1" applyAlignment="1" applyProtection="1">
      <alignment horizontal="center" vertical="center"/>
    </xf>
    <xf numFmtId="0" fontId="26" fillId="11" borderId="41" xfId="3" applyFont="1" applyFill="1" applyBorder="1" applyAlignment="1" applyProtection="1">
      <alignment horizontal="center" vertical="center"/>
    </xf>
    <xf numFmtId="166" fontId="26" fillId="11" borderId="2" xfId="4" applyNumberFormat="1" applyFont="1" applyFill="1" applyBorder="1" applyAlignment="1" applyProtection="1">
      <alignment horizontal="center" vertical="center"/>
    </xf>
    <xf numFmtId="165" fontId="26" fillId="3" borderId="0" xfId="3" applyNumberFormat="1" applyFont="1" applyFill="1" applyBorder="1" applyAlignment="1" applyProtection="1">
      <alignment vertical="center"/>
    </xf>
    <xf numFmtId="2" fontId="26" fillId="3" borderId="0" xfId="3" applyNumberFormat="1" applyFont="1" applyFill="1" applyBorder="1" applyAlignment="1" applyProtection="1">
      <alignment horizontal="center" vertical="center"/>
    </xf>
    <xf numFmtId="0" fontId="26" fillId="11" borderId="0" xfId="3" applyFont="1" applyFill="1" applyAlignment="1" applyProtection="1">
      <alignment vertical="center"/>
    </xf>
    <xf numFmtId="0" fontId="74" fillId="11" borderId="0" xfId="8" applyFont="1" applyFill="1" applyBorder="1" applyAlignment="1" applyProtection="1">
      <alignment horizontal="left" vertical="center" wrapText="1"/>
    </xf>
    <xf numFmtId="165" fontId="36" fillId="7" borderId="1" xfId="4" applyFont="1" applyFill="1" applyBorder="1" applyAlignment="1" applyProtection="1">
      <alignment horizontal="center" vertical="center" wrapText="1"/>
    </xf>
    <xf numFmtId="165" fontId="36" fillId="7" borderId="42" xfId="4" applyFont="1" applyFill="1" applyBorder="1" applyAlignment="1" applyProtection="1">
      <alignment horizontal="center" vertical="center" wrapText="1"/>
    </xf>
    <xf numFmtId="165" fontId="36" fillId="7" borderId="43" xfId="4" applyFont="1" applyFill="1" applyBorder="1" applyAlignment="1" applyProtection="1">
      <alignment horizontal="center" vertical="center" wrapText="1"/>
    </xf>
    <xf numFmtId="0" fontId="36" fillId="7" borderId="44" xfId="3" applyFont="1" applyFill="1" applyBorder="1" applyAlignment="1" applyProtection="1">
      <alignment vertical="center"/>
    </xf>
    <xf numFmtId="0" fontId="36" fillId="7" borderId="44" xfId="3" applyFont="1" applyFill="1" applyBorder="1" applyAlignment="1" applyProtection="1">
      <alignment horizontal="center" vertical="center"/>
    </xf>
    <xf numFmtId="0" fontId="36" fillId="7" borderId="43" xfId="3" applyFont="1" applyFill="1" applyBorder="1" applyAlignment="1" applyProtection="1">
      <alignment horizontal="center" vertical="center"/>
    </xf>
    <xf numFmtId="0" fontId="36" fillId="7" borderId="3" xfId="3" applyFont="1" applyFill="1" applyBorder="1" applyAlignment="1" applyProtection="1">
      <alignment horizontal="center" vertical="center"/>
    </xf>
    <xf numFmtId="0" fontId="36" fillId="7" borderId="45" xfId="3" applyFont="1" applyFill="1" applyBorder="1" applyAlignment="1" applyProtection="1">
      <alignment horizontal="center" vertical="center"/>
    </xf>
    <xf numFmtId="10" fontId="36" fillId="7" borderId="44" xfId="11" applyNumberFormat="1" applyFont="1" applyFill="1" applyBorder="1" applyAlignment="1" applyProtection="1">
      <alignment horizontal="center" vertical="center"/>
    </xf>
    <xf numFmtId="166" fontId="36" fillId="7" borderId="44" xfId="4" applyNumberFormat="1" applyFont="1" applyFill="1" applyBorder="1" applyAlignment="1" applyProtection="1">
      <alignment vertical="center"/>
    </xf>
    <xf numFmtId="2" fontId="26" fillId="11" borderId="26" xfId="4" applyNumberFormat="1" applyFont="1" applyFill="1" applyBorder="1" applyAlignment="1" applyProtection="1">
      <alignment vertical="center"/>
    </xf>
    <xf numFmtId="0" fontId="26" fillId="3" borderId="0" xfId="3" applyFont="1" applyFill="1" applyBorder="1" applyAlignment="1" applyProtection="1">
      <alignment horizontal="center" vertical="center"/>
    </xf>
    <xf numFmtId="166" fontId="26" fillId="11" borderId="26" xfId="4" applyNumberFormat="1" applyFont="1" applyFill="1" applyBorder="1" applyAlignment="1" applyProtection="1">
      <alignment horizontal="center" vertical="center"/>
    </xf>
    <xf numFmtId="0" fontId="10" fillId="11" borderId="0" xfId="2" applyFont="1" applyFill="1" applyBorder="1" applyAlignment="1" applyProtection="1">
      <alignment vertical="center"/>
    </xf>
    <xf numFmtId="0" fontId="26" fillId="3" borderId="32" xfId="3" applyFont="1" applyFill="1" applyBorder="1" applyAlignment="1" applyProtection="1">
      <alignment vertical="center"/>
    </xf>
    <xf numFmtId="170" fontId="26" fillId="3" borderId="28" xfId="11" applyNumberFormat="1" applyFont="1" applyFill="1" applyBorder="1" applyAlignment="1" applyProtection="1">
      <alignment vertical="center" wrapText="1"/>
    </xf>
    <xf numFmtId="170" fontId="26" fillId="3" borderId="31" xfId="11" applyNumberFormat="1" applyFont="1" applyFill="1" applyBorder="1" applyAlignment="1" applyProtection="1">
      <alignment vertical="center" wrapText="1"/>
    </xf>
    <xf numFmtId="0" fontId="96" fillId="6" borderId="34" xfId="3" applyFont="1" applyFill="1" applyBorder="1" applyAlignment="1" applyProtection="1">
      <alignment horizontal="left" vertical="center"/>
    </xf>
    <xf numFmtId="168" fontId="96" fillId="13" borderId="9" xfId="3" applyNumberFormat="1" applyFont="1" applyFill="1" applyBorder="1" applyAlignment="1" applyProtection="1">
      <alignment horizontal="center" vertical="center"/>
    </xf>
    <xf numFmtId="4" fontId="96" fillId="6" borderId="46" xfId="3" applyNumberFormat="1" applyFont="1" applyFill="1" applyBorder="1" applyAlignment="1" applyProtection="1">
      <alignment vertical="center"/>
    </xf>
    <xf numFmtId="9" fontId="96" fillId="6" borderId="33" xfId="3" applyNumberFormat="1" applyFont="1" applyFill="1" applyBorder="1" applyAlignment="1" applyProtection="1">
      <alignment horizontal="center" vertical="center"/>
    </xf>
    <xf numFmtId="184" fontId="96" fillId="6" borderId="33" xfId="3" applyNumberFormat="1" applyFont="1" applyFill="1" applyBorder="1" applyAlignment="1" applyProtection="1">
      <alignment horizontal="center" vertical="center"/>
    </xf>
    <xf numFmtId="4" fontId="96" fillId="6" borderId="47" xfId="3" applyNumberFormat="1" applyFont="1" applyFill="1" applyBorder="1" applyAlignment="1" applyProtection="1">
      <alignment horizontal="center" vertical="center"/>
    </xf>
    <xf numFmtId="4" fontId="96" fillId="6" borderId="36" xfId="3" applyNumberFormat="1" applyFont="1" applyFill="1" applyBorder="1" applyAlignment="1" applyProtection="1">
      <alignment horizontal="center" vertical="center"/>
    </xf>
    <xf numFmtId="4" fontId="96" fillId="14" borderId="9" xfId="4" applyNumberFormat="1" applyFont="1" applyFill="1" applyBorder="1" applyAlignment="1" applyProtection="1">
      <alignment horizontal="center" vertical="center"/>
    </xf>
    <xf numFmtId="39" fontId="51" fillId="3" borderId="26" xfId="4" applyNumberFormat="1" applyFont="1" applyFill="1" applyBorder="1" applyAlignment="1" applyProtection="1">
      <alignment horizontal="right" vertical="center"/>
    </xf>
    <xf numFmtId="2" fontId="26" fillId="11" borderId="32" xfId="3" applyNumberFormat="1" applyFont="1" applyFill="1" applyBorder="1" applyAlignment="1" applyProtection="1">
      <alignment vertical="center"/>
    </xf>
    <xf numFmtId="170" fontId="26" fillId="13" borderId="9" xfId="11" applyNumberFormat="1" applyFont="1" applyFill="1" applyBorder="1" applyAlignment="1" applyProtection="1">
      <alignment horizontal="center" vertical="center"/>
    </xf>
    <xf numFmtId="170" fontId="26" fillId="3" borderId="32" xfId="11" applyNumberFormat="1" applyFont="1" applyFill="1" applyBorder="1" applyAlignment="1" applyProtection="1">
      <alignment vertical="center" wrapText="1"/>
    </xf>
    <xf numFmtId="39" fontId="96" fillId="6" borderId="46" xfId="3" applyNumberFormat="1" applyFont="1" applyFill="1" applyBorder="1" applyAlignment="1" applyProtection="1">
      <alignment vertical="center"/>
    </xf>
    <xf numFmtId="190" fontId="96" fillId="6" borderId="33" xfId="3" applyNumberFormat="1" applyFont="1" applyFill="1" applyBorder="1" applyAlignment="1" applyProtection="1">
      <alignment horizontal="center" vertical="center"/>
    </xf>
    <xf numFmtId="39" fontId="26" fillId="3" borderId="26" xfId="4" applyNumberFormat="1" applyFont="1" applyFill="1" applyBorder="1" applyAlignment="1" applyProtection="1">
      <alignment horizontal="right" vertical="center"/>
    </xf>
    <xf numFmtId="0" fontId="9" fillId="12" borderId="0" xfId="2" applyFill="1" applyBorder="1" applyAlignment="1" applyProtection="1">
      <alignment vertical="center"/>
      <protection hidden="1"/>
    </xf>
    <xf numFmtId="0" fontId="93" fillId="12" borderId="0" xfId="2" applyFont="1" applyFill="1" applyBorder="1" applyAlignment="1" applyProtection="1">
      <alignment vertical="center"/>
    </xf>
    <xf numFmtId="0" fontId="23" fillId="11" borderId="0" xfId="2" applyFont="1" applyFill="1" applyBorder="1" applyAlignment="1" applyProtection="1">
      <alignment horizontal="center" vertical="center"/>
      <protection hidden="1"/>
    </xf>
    <xf numFmtId="0" fontId="15" fillId="3" borderId="0" xfId="3" applyFill="1" applyAlignment="1" applyProtection="1">
      <alignment vertical="center"/>
      <protection locked="0"/>
    </xf>
    <xf numFmtId="0" fontId="15" fillId="11" borderId="0" xfId="3" applyFill="1" applyBorder="1" applyAlignment="1" applyProtection="1">
      <alignment vertical="center"/>
      <protection locked="0"/>
    </xf>
    <xf numFmtId="0" fontId="26" fillId="11" borderId="0" xfId="3" applyFont="1" applyFill="1" applyBorder="1" applyAlignment="1" applyProtection="1">
      <alignment vertical="center"/>
      <protection locked="0"/>
    </xf>
    <xf numFmtId="0" fontId="36" fillId="6" borderId="34" xfId="3" applyFont="1" applyFill="1" applyBorder="1" applyAlignment="1" applyProtection="1">
      <alignment horizontal="left" vertical="center"/>
    </xf>
    <xf numFmtId="168" fontId="36" fillId="13" borderId="9" xfId="3" applyNumberFormat="1" applyFont="1" applyFill="1" applyBorder="1" applyAlignment="1" applyProtection="1">
      <alignment horizontal="center" vertical="center"/>
    </xf>
    <xf numFmtId="39" fontId="36" fillId="6" borderId="46" xfId="3" applyNumberFormat="1" applyFont="1" applyFill="1" applyBorder="1" applyAlignment="1" applyProtection="1">
      <alignment vertical="center"/>
    </xf>
    <xf numFmtId="9" fontId="36" fillId="6" borderId="33" xfId="3" applyNumberFormat="1" applyFont="1" applyFill="1" applyBorder="1" applyAlignment="1" applyProtection="1">
      <alignment horizontal="center" vertical="center"/>
    </xf>
    <xf numFmtId="190" fontId="36" fillId="6" borderId="33" xfId="3" applyNumberFormat="1" applyFont="1" applyFill="1" applyBorder="1" applyAlignment="1" applyProtection="1">
      <alignment horizontal="center" vertical="center"/>
    </xf>
    <xf numFmtId="4" fontId="36" fillId="6" borderId="47" xfId="3" applyNumberFormat="1" applyFont="1" applyFill="1" applyBorder="1" applyAlignment="1" applyProtection="1">
      <alignment horizontal="center" vertical="center"/>
    </xf>
    <xf numFmtId="4" fontId="36" fillId="6" borderId="36" xfId="3" applyNumberFormat="1" applyFont="1" applyFill="1" applyBorder="1" applyAlignment="1" applyProtection="1">
      <alignment horizontal="center" vertical="center"/>
    </xf>
    <xf numFmtId="4" fontId="36" fillId="14" borderId="9" xfId="4" applyNumberFormat="1" applyFont="1" applyFill="1" applyBorder="1" applyAlignment="1" applyProtection="1">
      <alignment horizontal="center" vertical="center"/>
    </xf>
    <xf numFmtId="0" fontId="93" fillId="11" borderId="0" xfId="2" applyFont="1" applyFill="1" applyBorder="1" applyAlignment="1" applyProtection="1">
      <alignment vertical="center"/>
      <protection hidden="1"/>
    </xf>
    <xf numFmtId="170" fontId="26" fillId="3" borderId="32" xfId="11" applyNumberFormat="1" applyFont="1" applyFill="1" applyBorder="1" applyAlignment="1" applyProtection="1">
      <alignment horizontal="center" vertical="center"/>
    </xf>
    <xf numFmtId="170" fontId="26" fillId="3" borderId="13" xfId="11" applyNumberFormat="1" applyFont="1" applyFill="1" applyBorder="1" applyAlignment="1" applyProtection="1">
      <alignment horizontal="center" vertical="center"/>
    </xf>
    <xf numFmtId="0" fontId="96" fillId="6" borderId="34" xfId="3" applyFont="1" applyFill="1" applyBorder="1" applyAlignment="1" applyProtection="1">
      <alignment vertical="center"/>
    </xf>
    <xf numFmtId="168" fontId="96" fillId="6" borderId="0" xfId="3" applyNumberFormat="1" applyFont="1" applyFill="1" applyBorder="1" applyAlignment="1" applyProtection="1">
      <alignment horizontal="center" vertical="center"/>
    </xf>
    <xf numFmtId="165" fontId="96" fillId="6" borderId="9" xfId="3" applyNumberFormat="1" applyFont="1" applyFill="1" applyBorder="1" applyAlignment="1" applyProtection="1">
      <alignment vertical="center"/>
    </xf>
    <xf numFmtId="0" fontId="96" fillId="6" borderId="33" xfId="3" applyFont="1" applyFill="1" applyBorder="1" applyAlignment="1" applyProtection="1">
      <alignment horizontal="center" vertical="center"/>
    </xf>
    <xf numFmtId="2" fontId="96" fillId="6" borderId="33" xfId="3" applyNumberFormat="1" applyFont="1" applyFill="1" applyBorder="1" applyAlignment="1" applyProtection="1">
      <alignment horizontal="center" vertical="center"/>
    </xf>
    <xf numFmtId="166" fontId="26" fillId="3" borderId="26" xfId="4" applyNumberFormat="1" applyFont="1" applyFill="1" applyBorder="1" applyAlignment="1" applyProtection="1">
      <alignment horizontal="right" vertical="center"/>
    </xf>
    <xf numFmtId="10" fontId="15" fillId="11" borderId="0" xfId="3" applyNumberFormat="1" applyFill="1" applyAlignment="1" applyProtection="1">
      <alignment vertical="center"/>
      <protection locked="0"/>
    </xf>
    <xf numFmtId="4" fontId="89" fillId="0" borderId="0" xfId="3" applyNumberFormat="1" applyFont="1" applyBorder="1" applyAlignment="1" applyProtection="1">
      <alignment horizontal="center" vertical="center" wrapText="1"/>
      <protection locked="0"/>
    </xf>
    <xf numFmtId="168" fontId="96" fillId="6" borderId="0" xfId="10" applyNumberFormat="1" applyFont="1" applyFill="1" applyBorder="1" applyAlignment="1" applyProtection="1">
      <alignment horizontal="center" vertical="center"/>
    </xf>
    <xf numFmtId="2" fontId="26" fillId="11" borderId="26" xfId="5" applyNumberFormat="1" applyFont="1" applyFill="1" applyBorder="1" applyAlignment="1" applyProtection="1">
      <alignment horizontal="right" vertical="center"/>
    </xf>
    <xf numFmtId="191" fontId="26" fillId="15" borderId="2" xfId="5" applyNumberFormat="1" applyFont="1" applyFill="1" applyBorder="1" applyAlignment="1" applyProtection="1">
      <alignment horizontal="center" vertical="center"/>
    </xf>
    <xf numFmtId="174" fontId="26" fillId="15" borderId="1" xfId="3" applyNumberFormat="1" applyFont="1" applyFill="1" applyBorder="1" applyAlignment="1" applyProtection="1">
      <alignment horizontal="center" vertical="center"/>
    </xf>
    <xf numFmtId="0" fontId="26" fillId="15" borderId="41" xfId="3" applyFont="1" applyFill="1" applyBorder="1" applyAlignment="1" applyProtection="1">
      <alignment horizontal="center" vertical="center"/>
    </xf>
    <xf numFmtId="168" fontId="26" fillId="15" borderId="2" xfId="4" applyNumberFormat="1" applyFont="1" applyFill="1" applyBorder="1" applyAlignment="1" applyProtection="1">
      <alignment horizontal="center" vertical="center"/>
    </xf>
    <xf numFmtId="186" fontId="26" fillId="11" borderId="0" xfId="3" applyNumberFormat="1" applyFont="1" applyFill="1" applyBorder="1" applyAlignment="1" applyProtection="1">
      <alignment vertical="center"/>
    </xf>
    <xf numFmtId="0" fontId="93" fillId="11" borderId="0" xfId="2" applyFont="1" applyFill="1" applyBorder="1" applyProtection="1">
      <protection hidden="1"/>
    </xf>
    <xf numFmtId="10" fontId="15" fillId="0" borderId="0" xfId="3" applyNumberFormat="1" applyFont="1" applyBorder="1" applyAlignment="1" applyProtection="1">
      <alignment horizontal="center" vertical="top" wrapText="1"/>
      <protection locked="0"/>
    </xf>
    <xf numFmtId="10" fontId="97" fillId="0" borderId="0" xfId="3" applyNumberFormat="1" applyFont="1" applyBorder="1" applyAlignment="1" applyProtection="1">
      <alignment horizontal="center" vertical="top" wrapText="1"/>
      <protection locked="0"/>
    </xf>
    <xf numFmtId="39" fontId="96" fillId="6" borderId="33" xfId="3" applyNumberFormat="1" applyFont="1" applyFill="1" applyBorder="1" applyAlignment="1" applyProtection="1">
      <alignment horizontal="center" vertical="center"/>
    </xf>
    <xf numFmtId="2" fontId="26" fillId="11" borderId="8" xfId="4" applyNumberFormat="1" applyFont="1" applyFill="1" applyBorder="1" applyAlignment="1" applyProtection="1">
      <alignment horizontal="right"/>
    </xf>
    <xf numFmtId="165" fontId="26" fillId="11" borderId="5" xfId="4" applyFont="1" applyFill="1" applyBorder="1" applyProtection="1"/>
    <xf numFmtId="0" fontId="26" fillId="11" borderId="8" xfId="3" applyFont="1" applyFill="1" applyBorder="1" applyAlignment="1" applyProtection="1">
      <alignment horizontal="center"/>
    </xf>
    <xf numFmtId="0" fontId="26" fillId="11" borderId="11" xfId="3" applyFont="1" applyFill="1" applyBorder="1" applyAlignment="1" applyProtection="1">
      <alignment horizontal="center"/>
    </xf>
    <xf numFmtId="0" fontId="26" fillId="3" borderId="6" xfId="3" applyFont="1" applyFill="1" applyBorder="1" applyAlignment="1" applyProtection="1">
      <alignment horizontal="center"/>
    </xf>
    <xf numFmtId="165" fontId="26" fillId="11" borderId="8" xfId="4" applyFont="1" applyFill="1" applyBorder="1" applyAlignment="1" applyProtection="1">
      <alignment horizontal="center"/>
    </xf>
    <xf numFmtId="0" fontId="93" fillId="12" borderId="0" xfId="2" applyFont="1" applyFill="1" applyBorder="1" applyProtection="1">
      <protection hidden="1"/>
    </xf>
    <xf numFmtId="0" fontId="9" fillId="0" borderId="54" xfId="2" applyBorder="1" applyAlignment="1" applyProtection="1">
      <alignment horizontal="center" vertical="center"/>
      <protection locked="0"/>
    </xf>
    <xf numFmtId="189" fontId="15" fillId="0" borderId="54" xfId="11" applyFont="1" applyFill="1" applyBorder="1" applyAlignment="1" applyProtection="1">
      <alignment horizontal="center" vertical="center"/>
      <protection locked="0"/>
    </xf>
    <xf numFmtId="0" fontId="9" fillId="0" borderId="55" xfId="2" applyBorder="1" applyAlignment="1" applyProtection="1">
      <alignment horizontal="center" vertical="center"/>
      <protection locked="0"/>
    </xf>
    <xf numFmtId="0" fontId="96" fillId="6" borderId="37" xfId="3" applyFont="1" applyFill="1" applyBorder="1" applyAlignment="1" applyProtection="1">
      <alignment vertical="center"/>
    </xf>
    <xf numFmtId="39" fontId="96" fillId="6" borderId="10" xfId="3" applyNumberFormat="1" applyFont="1" applyFill="1" applyBorder="1" applyAlignment="1" applyProtection="1">
      <alignment horizontal="right" vertical="center"/>
    </xf>
    <xf numFmtId="0" fontId="96" fillId="6" borderId="13" xfId="3" applyFont="1" applyFill="1" applyBorder="1" applyAlignment="1" applyProtection="1">
      <alignment horizontal="center" vertical="center"/>
    </xf>
    <xf numFmtId="4" fontId="96" fillId="14" borderId="9" xfId="3" applyNumberFormat="1" applyFont="1" applyFill="1" applyBorder="1" applyAlignment="1" applyProtection="1">
      <alignment horizontal="center" vertical="center"/>
    </xf>
    <xf numFmtId="39" fontId="26" fillId="11" borderId="0" xfId="3" applyNumberFormat="1" applyFont="1" applyFill="1" applyProtection="1"/>
    <xf numFmtId="10" fontId="98" fillId="0" borderId="0" xfId="11" applyNumberFormat="1" applyFont="1" applyFill="1" applyBorder="1" applyAlignment="1" applyProtection="1">
      <alignment horizontal="center" vertical="center"/>
      <protection locked="0"/>
    </xf>
    <xf numFmtId="189" fontId="15" fillId="0" borderId="0" xfId="11" applyFont="1" applyFill="1" applyBorder="1" applyAlignment="1" applyProtection="1">
      <alignment horizontal="center" vertical="center"/>
      <protection locked="0"/>
    </xf>
    <xf numFmtId="0" fontId="9" fillId="0" borderId="56" xfId="2" applyBorder="1" applyAlignment="1" applyProtection="1">
      <alignment horizontal="center" vertical="center"/>
      <protection locked="0"/>
    </xf>
    <xf numFmtId="170" fontId="26" fillId="13" borderId="13" xfId="11" applyNumberFormat="1" applyFont="1" applyFill="1" applyBorder="1" applyAlignment="1" applyProtection="1">
      <alignment horizontal="center" vertical="center"/>
    </xf>
    <xf numFmtId="170" fontId="26" fillId="13" borderId="32" xfId="11" applyNumberFormat="1" applyFont="1" applyFill="1" applyBorder="1" applyAlignment="1" applyProtection="1">
      <alignment horizontal="center" vertical="center"/>
    </xf>
    <xf numFmtId="0" fontId="26" fillId="6" borderId="0" xfId="3" applyFont="1" applyFill="1" applyBorder="1" applyAlignment="1" applyProtection="1">
      <alignment vertical="center"/>
    </xf>
    <xf numFmtId="168" fontId="26" fillId="6" borderId="32" xfId="3" applyNumberFormat="1" applyFont="1" applyFill="1" applyBorder="1" applyAlignment="1" applyProtection="1">
      <alignment horizontal="center" vertical="center"/>
    </xf>
    <xf numFmtId="168" fontId="99" fillId="6" borderId="0" xfId="3" applyNumberFormat="1" applyFont="1" applyFill="1" applyBorder="1" applyAlignment="1" applyProtection="1">
      <alignment vertical="center"/>
    </xf>
    <xf numFmtId="9" fontId="34" fillId="6" borderId="13" xfId="3" applyNumberFormat="1" applyFont="1" applyFill="1" applyBorder="1" applyAlignment="1" applyProtection="1">
      <alignment horizontal="center" vertical="center"/>
    </xf>
    <xf numFmtId="2" fontId="26" fillId="6" borderId="33" xfId="3" applyNumberFormat="1" applyFont="1" applyFill="1" applyBorder="1" applyAlignment="1" applyProtection="1">
      <alignment horizontal="center" vertical="center"/>
    </xf>
    <xf numFmtId="4" fontId="26" fillId="6" borderId="47" xfId="3" applyNumberFormat="1" applyFont="1" applyFill="1" applyBorder="1" applyAlignment="1" applyProtection="1">
      <alignment horizontal="center" vertical="center"/>
    </xf>
    <xf numFmtId="4" fontId="26" fillId="6" borderId="36" xfId="3" applyNumberFormat="1" applyFont="1" applyFill="1" applyBorder="1" applyAlignment="1" applyProtection="1">
      <alignment horizontal="center" vertical="center"/>
    </xf>
    <xf numFmtId="4" fontId="26" fillId="14" borderId="9" xfId="4" applyNumberFormat="1" applyFont="1" applyFill="1" applyBorder="1" applyAlignment="1" applyProtection="1">
      <alignment horizontal="center" vertical="center"/>
    </xf>
    <xf numFmtId="170" fontId="26" fillId="3" borderId="0" xfId="3" applyNumberFormat="1" applyFont="1" applyFill="1" applyProtection="1"/>
    <xf numFmtId="181" fontId="26" fillId="11" borderId="0" xfId="3" applyNumberFormat="1" applyFont="1" applyFill="1" applyProtection="1"/>
    <xf numFmtId="189" fontId="0" fillId="0" borderId="0" xfId="11" applyFont="1" applyFill="1" applyBorder="1" applyAlignment="1" applyProtection="1">
      <alignment horizontal="center" vertical="center"/>
      <protection locked="0"/>
    </xf>
    <xf numFmtId="170" fontId="51" fillId="13" borderId="32" xfId="11" applyNumberFormat="1" applyFont="1" applyFill="1" applyBorder="1" applyAlignment="1" applyProtection="1">
      <alignment horizontal="center" vertical="center"/>
    </xf>
    <xf numFmtId="0" fontId="96" fillId="6" borderId="46" xfId="3" applyFont="1" applyFill="1" applyBorder="1" applyAlignment="1" applyProtection="1">
      <alignment vertical="center"/>
    </xf>
    <xf numFmtId="185" fontId="96" fillId="14" borderId="9" xfId="3" applyNumberFormat="1" applyFont="1" applyFill="1" applyBorder="1" applyAlignment="1" applyProtection="1">
      <alignment horizontal="center" vertical="center"/>
    </xf>
    <xf numFmtId="171" fontId="26" fillId="3" borderId="0" xfId="5" applyNumberFormat="1" applyFont="1" applyFill="1" applyProtection="1"/>
    <xf numFmtId="165" fontId="26" fillId="3" borderId="0" xfId="3" applyNumberFormat="1" applyFont="1" applyFill="1" applyProtection="1"/>
    <xf numFmtId="170" fontId="26" fillId="3" borderId="9" xfId="11" applyNumberFormat="1" applyFont="1" applyFill="1" applyBorder="1" applyAlignment="1" applyProtection="1">
      <alignment horizontal="center" vertical="center"/>
    </xf>
    <xf numFmtId="0" fontId="9" fillId="11" borderId="33" xfId="2" applyFill="1" applyBorder="1" applyProtection="1"/>
    <xf numFmtId="0" fontId="11" fillId="3" borderId="46" xfId="2" applyFont="1" applyFill="1" applyBorder="1" applyAlignment="1" applyProtection="1"/>
    <xf numFmtId="0" fontId="12" fillId="3" borderId="46" xfId="2" applyFont="1" applyFill="1" applyBorder="1" applyAlignment="1" applyProtection="1"/>
    <xf numFmtId="39" fontId="11" fillId="3" borderId="46" xfId="7" applyNumberFormat="1" applyFont="1" applyFill="1" applyBorder="1" applyAlignment="1" applyProtection="1"/>
    <xf numFmtId="39" fontId="12" fillId="3" borderId="46" xfId="7" applyNumberFormat="1" applyFont="1" applyFill="1" applyBorder="1" applyAlignment="1" applyProtection="1"/>
    <xf numFmtId="39" fontId="12" fillId="3" borderId="34" xfId="7" applyNumberFormat="1" applyFont="1" applyFill="1" applyBorder="1" applyAlignment="1" applyProtection="1"/>
    <xf numFmtId="170" fontId="96" fillId="13" borderId="32" xfId="11" applyNumberFormat="1" applyFont="1" applyFill="1" applyBorder="1" applyAlignment="1" applyProtection="1">
      <alignment horizontal="center" vertical="center"/>
    </xf>
    <xf numFmtId="189" fontId="0" fillId="0" borderId="57" xfId="11" applyFont="1" applyFill="1" applyBorder="1" applyAlignment="1" applyProtection="1">
      <alignment horizontal="center" vertical="center"/>
      <protection locked="0"/>
    </xf>
    <xf numFmtId="0" fontId="9" fillId="0" borderId="58" xfId="2" applyBorder="1" applyAlignment="1" applyProtection="1">
      <alignment horizontal="center" vertical="center"/>
      <protection locked="0"/>
    </xf>
    <xf numFmtId="170" fontId="96" fillId="13" borderId="9" xfId="11" applyNumberFormat="1" applyFont="1" applyFill="1" applyBorder="1" applyAlignment="1" applyProtection="1">
      <alignment horizontal="center" vertical="center"/>
    </xf>
    <xf numFmtId="170" fontId="51" fillId="13" borderId="9" xfId="11" applyNumberFormat="1" applyFont="1" applyFill="1" applyBorder="1" applyAlignment="1" applyProtection="1">
      <alignment horizontal="center" vertical="center"/>
    </xf>
    <xf numFmtId="4" fontId="96" fillId="6" borderId="46" xfId="4" applyNumberFormat="1" applyFont="1" applyFill="1" applyBorder="1" applyAlignment="1" applyProtection="1">
      <alignment horizontal="right" vertical="center"/>
    </xf>
    <xf numFmtId="2" fontId="62" fillId="3" borderId="0" xfId="3" applyNumberFormat="1" applyFont="1" applyFill="1" applyBorder="1" applyAlignment="1" applyProtection="1">
      <alignment horizontal="center"/>
    </xf>
    <xf numFmtId="192" fontId="62" fillId="3" borderId="0" xfId="3" applyNumberFormat="1" applyFont="1" applyFill="1" applyBorder="1" applyAlignment="1" applyProtection="1">
      <alignment horizontal="center"/>
    </xf>
    <xf numFmtId="169" fontId="96" fillId="6" borderId="33" xfId="3" applyNumberFormat="1" applyFont="1" applyFill="1" applyBorder="1" applyAlignment="1" applyProtection="1">
      <alignment horizontal="center" vertical="center"/>
    </xf>
    <xf numFmtId="4" fontId="96" fillId="6" borderId="33" xfId="3" applyNumberFormat="1" applyFont="1" applyFill="1" applyBorder="1" applyAlignment="1" applyProtection="1">
      <alignment horizontal="center" vertical="center"/>
    </xf>
    <xf numFmtId="169" fontId="26" fillId="3" borderId="0" xfId="4" applyNumberFormat="1" applyFont="1" applyFill="1" applyBorder="1" applyProtection="1"/>
    <xf numFmtId="4" fontId="96" fillId="6" borderId="9" xfId="3" applyNumberFormat="1" applyFont="1" applyFill="1" applyBorder="1" applyAlignment="1" applyProtection="1">
      <alignment horizontal="center" vertical="center"/>
    </xf>
    <xf numFmtId="193" fontId="26" fillId="11" borderId="0" xfId="4" applyNumberFormat="1" applyFont="1" applyFill="1" applyBorder="1" applyAlignment="1" applyProtection="1">
      <alignment horizontal="center"/>
    </xf>
    <xf numFmtId="168" fontId="26" fillId="3" borderId="0" xfId="4" applyNumberFormat="1" applyFont="1" applyFill="1" applyBorder="1" applyAlignment="1" applyProtection="1">
      <alignment horizontal="center"/>
    </xf>
    <xf numFmtId="14" fontId="34" fillId="3" borderId="0" xfId="2" applyNumberFormat="1" applyFont="1" applyFill="1" applyBorder="1" applyAlignment="1" applyProtection="1">
      <alignment wrapText="1"/>
    </xf>
    <xf numFmtId="170" fontId="26" fillId="13" borderId="10" xfId="11" applyNumberFormat="1" applyFont="1" applyFill="1" applyBorder="1" applyAlignment="1" applyProtection="1">
      <alignment horizontal="center" vertical="center"/>
    </xf>
    <xf numFmtId="0" fontId="36" fillId="6" borderId="0" xfId="3" applyFont="1" applyFill="1" applyBorder="1" applyAlignment="1" applyProtection="1">
      <alignment vertical="center"/>
    </xf>
    <xf numFmtId="168" fontId="36" fillId="13" borderId="32" xfId="3" applyNumberFormat="1" applyFont="1" applyFill="1" applyBorder="1" applyAlignment="1" applyProtection="1">
      <alignment horizontal="center" vertical="center"/>
    </xf>
    <xf numFmtId="39" fontId="36" fillId="6" borderId="0" xfId="3" applyNumberFormat="1" applyFont="1" applyFill="1" applyBorder="1" applyAlignment="1" applyProtection="1">
      <alignment vertical="center"/>
    </xf>
    <xf numFmtId="0" fontId="36" fillId="6" borderId="13" xfId="3" applyFont="1" applyFill="1" applyBorder="1" applyAlignment="1" applyProtection="1">
      <alignment horizontal="center" vertical="center"/>
    </xf>
    <xf numFmtId="39" fontId="36" fillId="6" borderId="36" xfId="3" applyNumberFormat="1" applyFont="1" applyFill="1" applyBorder="1" applyAlignment="1" applyProtection="1">
      <alignment horizontal="center" vertical="center"/>
    </xf>
    <xf numFmtId="4" fontId="36" fillId="6" borderId="52" xfId="3" applyNumberFormat="1" applyFont="1" applyFill="1" applyBorder="1" applyAlignment="1" applyProtection="1">
      <alignment horizontal="center" vertical="center"/>
    </xf>
    <xf numFmtId="14" fontId="34" fillId="3" borderId="0" xfId="2" applyNumberFormat="1" applyFont="1" applyFill="1" applyBorder="1" applyAlignment="1" applyProtection="1">
      <alignment horizontal="center" wrapText="1"/>
    </xf>
    <xf numFmtId="189" fontId="15" fillId="0" borderId="57" xfId="11" applyFont="1" applyFill="1" applyBorder="1" applyAlignment="1" applyProtection="1">
      <alignment horizontal="center" vertical="center"/>
      <protection locked="0"/>
    </xf>
    <xf numFmtId="170" fontId="26" fillId="3" borderId="31" xfId="11" applyNumberFormat="1" applyFont="1" applyFill="1" applyBorder="1" applyAlignment="1" applyProtection="1">
      <alignment horizontal="center" vertical="center"/>
    </xf>
    <xf numFmtId="39" fontId="36" fillId="6" borderId="33" xfId="3" applyNumberFormat="1" applyFont="1" applyFill="1" applyBorder="1" applyAlignment="1" applyProtection="1">
      <alignment horizontal="center" vertical="center"/>
    </xf>
    <xf numFmtId="171" fontId="26" fillId="3" borderId="0" xfId="3" applyNumberFormat="1" applyFont="1" applyFill="1" applyBorder="1" applyProtection="1"/>
    <xf numFmtId="0" fontId="36" fillId="6" borderId="18" xfId="3" applyFont="1" applyFill="1" applyBorder="1" applyAlignment="1" applyProtection="1">
      <alignment vertical="center"/>
    </xf>
    <xf numFmtId="168" fontId="36" fillId="6" borderId="18" xfId="3" applyNumberFormat="1" applyFont="1" applyFill="1" applyBorder="1" applyAlignment="1" applyProtection="1">
      <alignment vertical="center"/>
    </xf>
    <xf numFmtId="9" fontId="36" fillId="6" borderId="36" xfId="3" applyNumberFormat="1" applyFont="1" applyFill="1" applyBorder="1" applyAlignment="1" applyProtection="1">
      <alignment horizontal="center" vertical="center"/>
    </xf>
    <xf numFmtId="2" fontId="36" fillId="6" borderId="33" xfId="3" applyNumberFormat="1" applyFont="1" applyFill="1" applyBorder="1" applyAlignment="1" applyProtection="1">
      <alignment horizontal="center" vertical="center"/>
    </xf>
    <xf numFmtId="0" fontId="15" fillId="3" borderId="0" xfId="3" applyFill="1" applyProtection="1">
      <protection locked="0"/>
    </xf>
    <xf numFmtId="0" fontId="9" fillId="3" borderId="0" xfId="2" applyFill="1" applyBorder="1" applyProtection="1">
      <protection locked="0" hidden="1"/>
    </xf>
    <xf numFmtId="0" fontId="36" fillId="3" borderId="46" xfId="3" applyFont="1" applyFill="1" applyBorder="1" applyAlignment="1" applyProtection="1">
      <alignment vertical="center"/>
    </xf>
    <xf numFmtId="168" fontId="36" fillId="3" borderId="9" xfId="3" applyNumberFormat="1" applyFont="1" applyFill="1" applyBorder="1" applyAlignment="1" applyProtection="1">
      <alignment horizontal="center" vertical="center"/>
    </xf>
    <xf numFmtId="39" fontId="36" fillId="3" borderId="46" xfId="3" applyNumberFormat="1" applyFont="1" applyFill="1" applyBorder="1" applyAlignment="1" applyProtection="1">
      <alignment vertical="center"/>
    </xf>
    <xf numFmtId="9" fontId="36" fillId="3" borderId="33" xfId="3" applyNumberFormat="1" applyFont="1" applyFill="1" applyBorder="1" applyAlignment="1" applyProtection="1">
      <alignment horizontal="center" vertical="center"/>
    </xf>
    <xf numFmtId="39" fontId="36" fillId="3" borderId="33" xfId="3" applyNumberFormat="1" applyFont="1" applyFill="1" applyBorder="1" applyAlignment="1" applyProtection="1">
      <alignment horizontal="center" vertical="center"/>
    </xf>
    <xf numFmtId="4" fontId="36" fillId="3" borderId="47" xfId="3" applyNumberFormat="1" applyFont="1" applyFill="1" applyBorder="1" applyAlignment="1" applyProtection="1">
      <alignment horizontal="center" vertical="center"/>
    </xf>
    <xf numFmtId="4" fontId="36" fillId="3" borderId="36" xfId="3" applyNumberFormat="1" applyFont="1" applyFill="1" applyBorder="1" applyAlignment="1" applyProtection="1">
      <alignment horizontal="center" vertical="center"/>
    </xf>
    <xf numFmtId="4" fontId="36" fillId="3" borderId="9" xfId="3" applyNumberFormat="1" applyFont="1" applyFill="1" applyBorder="1" applyAlignment="1" applyProtection="1">
      <alignment horizontal="center" vertical="center"/>
    </xf>
    <xf numFmtId="170" fontId="26" fillId="3" borderId="0" xfId="3" applyNumberFormat="1" applyFont="1" applyFill="1" applyBorder="1" applyProtection="1"/>
    <xf numFmtId="165" fontId="26" fillId="3" borderId="0" xfId="4" applyFont="1" applyFill="1" applyProtection="1"/>
    <xf numFmtId="0" fontId="26" fillId="3" borderId="0" xfId="3" applyFont="1" applyFill="1" applyProtection="1"/>
    <xf numFmtId="0" fontId="29" fillId="3" borderId="0" xfId="2" applyFont="1" applyFill="1" applyBorder="1" applyAlignment="1">
      <alignment horizontal="left" vertical="center"/>
    </xf>
    <xf numFmtId="0" fontId="88" fillId="3" borderId="0" xfId="2" applyFont="1" applyFill="1" applyBorder="1" applyProtection="1">
      <protection hidden="1"/>
    </xf>
    <xf numFmtId="14" fontId="101" fillId="3" borderId="0" xfId="2" applyNumberFormat="1" applyFont="1" applyFill="1" applyBorder="1" applyAlignment="1" applyProtection="1">
      <alignment horizontal="center" wrapText="1"/>
    </xf>
    <xf numFmtId="4" fontId="9" fillId="11" borderId="0" xfId="2" applyNumberFormat="1" applyFill="1" applyBorder="1" applyProtection="1">
      <protection hidden="1"/>
    </xf>
    <xf numFmtId="10" fontId="15" fillId="11" borderId="0" xfId="3" applyNumberFormat="1" applyFill="1" applyProtection="1">
      <protection locked="0"/>
    </xf>
    <xf numFmtId="4" fontId="89" fillId="0" borderId="0" xfId="3" applyNumberFormat="1" applyFont="1" applyBorder="1" applyAlignment="1" applyProtection="1">
      <alignment horizontal="center" vertical="top" wrapText="1"/>
      <protection locked="0"/>
    </xf>
    <xf numFmtId="0" fontId="96" fillId="6" borderId="18" xfId="3" applyFont="1" applyFill="1" applyBorder="1" applyAlignment="1" applyProtection="1">
      <alignment vertical="center"/>
    </xf>
    <xf numFmtId="168" fontId="96" fillId="13" borderId="10" xfId="3" applyNumberFormat="1" applyFont="1" applyFill="1" applyBorder="1" applyAlignment="1" applyProtection="1">
      <alignment horizontal="center" vertical="center"/>
    </xf>
    <xf numFmtId="39" fontId="96" fillId="6" borderId="18" xfId="3" applyNumberFormat="1" applyFont="1" applyFill="1" applyBorder="1" applyAlignment="1" applyProtection="1">
      <alignment vertical="center"/>
    </xf>
    <xf numFmtId="0" fontId="16" fillId="3" borderId="0" xfId="2" applyFont="1" applyFill="1" applyBorder="1" applyAlignment="1" applyProtection="1">
      <alignment vertical="center" wrapText="1"/>
      <protection hidden="1"/>
    </xf>
    <xf numFmtId="14" fontId="101" fillId="3" borderId="0" xfId="2" applyNumberFormat="1" applyFont="1" applyFill="1" applyBorder="1" applyAlignment="1" applyProtection="1">
      <alignment horizontal="left" wrapText="1"/>
    </xf>
    <xf numFmtId="181" fontId="26" fillId="11" borderId="0" xfId="3" applyNumberFormat="1" applyFont="1" applyFill="1" applyBorder="1" applyProtection="1"/>
    <xf numFmtId="0" fontId="12" fillId="3" borderId="0" xfId="2" applyFont="1" applyFill="1" applyBorder="1" applyAlignment="1" applyProtection="1">
      <alignment vertical="center" wrapText="1"/>
      <protection hidden="1"/>
    </xf>
    <xf numFmtId="0" fontId="12" fillId="3" borderId="0" xfId="2" applyFont="1" applyFill="1" applyBorder="1" applyAlignment="1">
      <alignment horizontal="left" vertical="center"/>
    </xf>
    <xf numFmtId="0" fontId="16" fillId="3" borderId="0" xfId="2" applyFont="1" applyFill="1" applyBorder="1" applyAlignment="1">
      <alignment horizontal="left" vertical="center"/>
    </xf>
    <xf numFmtId="14" fontId="101" fillId="3" borderId="30" xfId="2" applyNumberFormat="1" applyFont="1" applyFill="1" applyBorder="1" applyAlignment="1" applyProtection="1">
      <alignment horizontal="left" vertical="center" wrapText="1"/>
    </xf>
    <xf numFmtId="10" fontId="26" fillId="11" borderId="0" xfId="3" applyNumberFormat="1" applyFont="1" applyFill="1" applyBorder="1" applyProtection="1"/>
    <xf numFmtId="175" fontId="26" fillId="3" borderId="0" xfId="4" applyNumberFormat="1" applyFont="1" applyFill="1" applyBorder="1" applyProtection="1"/>
    <xf numFmtId="14" fontId="101" fillId="3" borderId="27" xfId="2" applyNumberFormat="1" applyFont="1" applyFill="1" applyBorder="1" applyAlignment="1" applyProtection="1">
      <alignment horizontal="left" vertical="center" wrapText="1"/>
    </xf>
    <xf numFmtId="166" fontId="26" fillId="11" borderId="15" xfId="4" applyNumberFormat="1" applyFont="1" applyFill="1" applyBorder="1" applyProtection="1"/>
    <xf numFmtId="165" fontId="36" fillId="11" borderId="29" xfId="4" applyFont="1" applyFill="1" applyBorder="1" applyAlignment="1" applyProtection="1">
      <alignment horizontal="center"/>
    </xf>
    <xf numFmtId="0" fontId="36" fillId="11" borderId="29" xfId="3" applyFont="1" applyFill="1" applyBorder="1" applyAlignment="1" applyProtection="1">
      <alignment horizontal="center"/>
    </xf>
    <xf numFmtId="0" fontId="36" fillId="3" borderId="15" xfId="3" applyFont="1" applyFill="1" applyBorder="1" applyAlignment="1" applyProtection="1">
      <alignment horizontal="center"/>
    </xf>
    <xf numFmtId="165" fontId="26" fillId="3" borderId="30" xfId="4" applyFont="1" applyFill="1" applyBorder="1" applyProtection="1"/>
    <xf numFmtId="192" fontId="26" fillId="11" borderId="0" xfId="3" applyNumberFormat="1" applyFont="1" applyFill="1" applyProtection="1"/>
    <xf numFmtId="188" fontId="26" fillId="11" borderId="0" xfId="3" applyNumberFormat="1" applyFont="1" applyFill="1" applyProtection="1"/>
    <xf numFmtId="0" fontId="9" fillId="3" borderId="0" xfId="2" applyFill="1" applyProtection="1">
      <protection hidden="1"/>
    </xf>
    <xf numFmtId="0" fontId="88" fillId="3" borderId="27" xfId="2" applyFont="1" applyFill="1" applyBorder="1" applyAlignment="1" applyProtection="1">
      <alignment horizontal="left" vertical="center" wrapText="1"/>
      <protection hidden="1"/>
    </xf>
    <xf numFmtId="0" fontId="99" fillId="0" borderId="18" xfId="3" applyFont="1" applyBorder="1" applyAlignment="1" applyProtection="1">
      <alignment horizontal="center" vertical="top" wrapText="1"/>
    </xf>
    <xf numFmtId="165" fontId="36" fillId="11" borderId="50" xfId="4" quotePrefix="1" applyFont="1" applyFill="1" applyBorder="1" applyProtection="1"/>
    <xf numFmtId="165" fontId="26" fillId="3" borderId="27" xfId="4" applyFont="1" applyFill="1" applyBorder="1" applyProtection="1"/>
    <xf numFmtId="0" fontId="88" fillId="3" borderId="0" xfId="2" applyFont="1" applyFill="1" applyAlignment="1" applyProtection="1">
      <alignment horizontal="left" vertical="center"/>
      <protection hidden="1"/>
    </xf>
    <xf numFmtId="170" fontId="26" fillId="3" borderId="10" xfId="11" applyNumberFormat="1" applyFont="1" applyFill="1" applyBorder="1" applyAlignment="1" applyProtection="1">
      <alignment horizontal="center" vertical="center"/>
    </xf>
    <xf numFmtId="170" fontId="26" fillId="3" borderId="36" xfId="11" applyNumberFormat="1" applyFont="1" applyFill="1" applyBorder="1" applyAlignment="1" applyProtection="1">
      <alignment horizontal="center" vertical="center"/>
    </xf>
    <xf numFmtId="0" fontId="96" fillId="6" borderId="0" xfId="3" applyFont="1" applyFill="1" applyBorder="1" applyAlignment="1" applyProtection="1">
      <alignment vertical="center"/>
    </xf>
    <xf numFmtId="168" fontId="96" fillId="6" borderId="32" xfId="3" applyNumberFormat="1" applyFont="1" applyFill="1" applyBorder="1" applyAlignment="1" applyProtection="1">
      <alignment vertical="center"/>
    </xf>
    <xf numFmtId="39" fontId="96" fillId="6" borderId="0" xfId="3" applyNumberFormat="1" applyFont="1" applyFill="1" applyBorder="1" applyAlignment="1" applyProtection="1">
      <alignment vertical="center"/>
    </xf>
    <xf numFmtId="9" fontId="96" fillId="6" borderId="28" xfId="3" applyNumberFormat="1" applyFont="1" applyFill="1" applyBorder="1" applyAlignment="1" applyProtection="1">
      <alignment horizontal="center" vertical="center"/>
    </xf>
    <xf numFmtId="39" fontId="96" fillId="6" borderId="28" xfId="3" applyNumberFormat="1" applyFont="1" applyFill="1" applyBorder="1" applyAlignment="1" applyProtection="1">
      <alignment horizontal="center" vertical="center"/>
    </xf>
    <xf numFmtId="4" fontId="96" fillId="6" borderId="48" xfId="3" applyNumberFormat="1" applyFont="1" applyFill="1" applyBorder="1" applyAlignment="1" applyProtection="1">
      <alignment horizontal="center" vertical="center"/>
    </xf>
    <xf numFmtId="4" fontId="51" fillId="6" borderId="13" xfId="3" applyNumberFormat="1" applyFont="1" applyFill="1" applyBorder="1" applyAlignment="1" applyProtection="1">
      <alignment horizontal="center" vertical="center"/>
    </xf>
    <xf numFmtId="4" fontId="51" fillId="14" borderId="31" xfId="3" applyNumberFormat="1" applyFont="1" applyFill="1" applyBorder="1" applyAlignment="1" applyProtection="1">
      <alignment horizontal="center" vertical="center"/>
    </xf>
    <xf numFmtId="194" fontId="26" fillId="11" borderId="0" xfId="5" applyNumberFormat="1" applyFont="1" applyFill="1" applyBorder="1" applyAlignment="1" applyProtection="1">
      <alignment horizontal="right"/>
    </xf>
    <xf numFmtId="0" fontId="99" fillId="0" borderId="13" xfId="3" applyFont="1" applyBorder="1" applyAlignment="1" applyProtection="1">
      <alignment horizontal="center" vertical="top" wrapText="1"/>
    </xf>
    <xf numFmtId="165" fontId="36" fillId="11" borderId="32" xfId="4" quotePrefix="1" applyFont="1" applyFill="1" applyBorder="1" applyAlignment="1" applyProtection="1"/>
    <xf numFmtId="10" fontId="26" fillId="11" borderId="26" xfId="3" applyNumberFormat="1" applyFont="1" applyFill="1" applyBorder="1" applyAlignment="1" applyProtection="1">
      <alignment horizontal="center"/>
    </xf>
    <xf numFmtId="0" fontId="36" fillId="3" borderId="1" xfId="3" applyFont="1" applyFill="1" applyBorder="1" applyAlignment="1" applyProtection="1">
      <alignment horizontal="center"/>
    </xf>
    <xf numFmtId="0" fontId="26" fillId="3" borderId="41" xfId="3" applyFont="1" applyFill="1" applyBorder="1" applyProtection="1"/>
    <xf numFmtId="171" fontId="26" fillId="11" borderId="59" xfId="4" applyNumberFormat="1" applyFont="1" applyFill="1" applyBorder="1" applyProtection="1"/>
    <xf numFmtId="2" fontId="102" fillId="3" borderId="0" xfId="2" quotePrefix="1" applyNumberFormat="1" applyFont="1" applyFill="1" applyBorder="1" applyAlignment="1" applyProtection="1">
      <alignment vertical="center"/>
    </xf>
    <xf numFmtId="0" fontId="12" fillId="3" borderId="0" xfId="2" applyFont="1" applyFill="1" applyBorder="1" applyAlignment="1">
      <alignment vertical="center"/>
    </xf>
    <xf numFmtId="0" fontId="88" fillId="11" borderId="27" xfId="2" applyFont="1" applyFill="1" applyBorder="1" applyAlignment="1" applyProtection="1">
      <alignment vertical="center"/>
      <protection hidden="1"/>
    </xf>
    <xf numFmtId="0" fontId="103" fillId="3" borderId="0" xfId="2" applyFont="1" applyFill="1" applyBorder="1" applyAlignment="1" applyProtection="1">
      <alignment horizontal="justify" vertical="center" wrapText="1"/>
    </xf>
    <xf numFmtId="0" fontId="104" fillId="3" borderId="0" xfId="2" applyFont="1" applyFill="1" applyBorder="1" applyProtection="1"/>
    <xf numFmtId="0" fontId="104" fillId="3" borderId="9" xfId="2" applyFont="1" applyFill="1" applyBorder="1" applyProtection="1"/>
    <xf numFmtId="0" fontId="9" fillId="3" borderId="0" xfId="2" applyFill="1" applyBorder="1" applyProtection="1"/>
    <xf numFmtId="14" fontId="63" fillId="3" borderId="0" xfId="2" applyNumberFormat="1" applyFont="1" applyFill="1" applyBorder="1" applyAlignment="1" applyProtection="1">
      <alignment vertical="center" wrapText="1"/>
    </xf>
    <xf numFmtId="0" fontId="63" fillId="3" borderId="0" xfId="2" applyFont="1" applyFill="1" applyBorder="1" applyAlignment="1" applyProtection="1">
      <alignment vertical="center"/>
      <protection locked="0"/>
    </xf>
    <xf numFmtId="10" fontId="25" fillId="3" borderId="0" xfId="3" applyNumberFormat="1" applyFont="1" applyFill="1" applyBorder="1" applyProtection="1">
      <protection locked="0"/>
    </xf>
    <xf numFmtId="0" fontId="26" fillId="3" borderId="34" xfId="3" applyFont="1" applyFill="1" applyBorder="1" applyAlignment="1" applyProtection="1">
      <alignment horizontal="center" vertical="center" wrapText="1"/>
    </xf>
    <xf numFmtId="0" fontId="105" fillId="3" borderId="9" xfId="2" applyFont="1" applyFill="1" applyBorder="1" applyAlignment="1" applyProtection="1">
      <alignment horizontal="left" vertical="center" wrapText="1"/>
    </xf>
    <xf numFmtId="0" fontId="15" fillId="3" borderId="0" xfId="2" applyFont="1" applyFill="1" applyBorder="1" applyAlignment="1">
      <alignment horizontal="left" vertical="center"/>
    </xf>
    <xf numFmtId="0" fontId="88" fillId="3" borderId="0" xfId="2" applyFont="1" applyFill="1" applyBorder="1" applyAlignment="1">
      <alignment horizontal="left" vertical="center"/>
    </xf>
    <xf numFmtId="0" fontId="88" fillId="3" borderId="0" xfId="2" applyFont="1" applyFill="1" applyAlignment="1" applyProtection="1">
      <alignment vertical="center"/>
      <protection hidden="1"/>
    </xf>
    <xf numFmtId="0" fontId="106" fillId="3" borderId="0" xfId="2" applyFont="1" applyFill="1" applyBorder="1" applyAlignment="1" applyProtection="1">
      <alignment vertical="center"/>
      <protection locked="0"/>
    </xf>
    <xf numFmtId="0" fontId="29" fillId="3" borderId="0" xfId="2" applyFont="1" applyFill="1" applyBorder="1" applyAlignment="1">
      <alignment vertical="center"/>
    </xf>
    <xf numFmtId="0" fontId="16" fillId="3" borderId="0" xfId="2" applyFont="1" applyFill="1" applyBorder="1" applyAlignment="1" applyProtection="1">
      <alignment horizontal="left" vertical="center" wrapText="1"/>
      <protection hidden="1"/>
    </xf>
    <xf numFmtId="0" fontId="9" fillId="11" borderId="27" xfId="2" applyFill="1" applyBorder="1" applyAlignment="1" applyProtection="1">
      <alignment vertical="center"/>
      <protection hidden="1"/>
    </xf>
    <xf numFmtId="0" fontId="96" fillId="3" borderId="0" xfId="3" applyFont="1" applyFill="1" applyBorder="1" applyProtection="1"/>
    <xf numFmtId="0" fontId="51" fillId="3" borderId="0" xfId="3" applyFont="1" applyFill="1" applyBorder="1" applyAlignment="1" applyProtection="1">
      <alignment vertical="center"/>
    </xf>
    <xf numFmtId="0" fontId="96" fillId="3" borderId="9" xfId="3" applyFont="1" applyFill="1" applyBorder="1" applyAlignment="1" applyProtection="1">
      <alignment vertical="center"/>
    </xf>
    <xf numFmtId="165" fontId="96" fillId="3" borderId="9" xfId="4" applyFont="1" applyFill="1" applyBorder="1" applyAlignment="1" applyProtection="1">
      <alignment vertical="center"/>
    </xf>
    <xf numFmtId="43" fontId="51" fillId="3" borderId="9" xfId="3" applyNumberFormat="1" applyFont="1" applyFill="1" applyBorder="1" applyAlignment="1" applyProtection="1">
      <alignment vertical="center"/>
    </xf>
    <xf numFmtId="0" fontId="51" fillId="3" borderId="9" xfId="3" applyFont="1" applyFill="1" applyBorder="1" applyAlignment="1" applyProtection="1">
      <alignment vertical="center"/>
    </xf>
    <xf numFmtId="171" fontId="96" fillId="3" borderId="9" xfId="3" applyNumberFormat="1" applyFont="1" applyFill="1" applyBorder="1" applyAlignment="1" applyProtection="1">
      <alignment horizontal="center" vertical="center"/>
    </xf>
    <xf numFmtId="165" fontId="51" fillId="3" borderId="9" xfId="4" applyFont="1" applyFill="1" applyBorder="1" applyAlignment="1" applyProtection="1">
      <alignment vertical="center"/>
    </xf>
    <xf numFmtId="194" fontId="51" fillId="3" borderId="0" xfId="4" applyNumberFormat="1" applyFont="1" applyFill="1" applyBorder="1" applyProtection="1"/>
    <xf numFmtId="0" fontId="51" fillId="3" borderId="0" xfId="3" applyFont="1" applyFill="1" applyBorder="1" applyAlignment="1" applyProtection="1">
      <alignment horizontal="center" vertical="top" wrapText="1"/>
    </xf>
    <xf numFmtId="0" fontId="51" fillId="3" borderId="0" xfId="3" applyFont="1" applyFill="1" applyBorder="1" applyAlignment="1" applyProtection="1">
      <alignment horizontal="center"/>
    </xf>
    <xf numFmtId="174" fontId="96" fillId="3" borderId="0" xfId="3" applyNumberFormat="1" applyFont="1" applyFill="1" applyBorder="1" applyAlignment="1" applyProtection="1">
      <alignment horizontal="center"/>
    </xf>
    <xf numFmtId="0" fontId="51" fillId="3" borderId="0" xfId="3" applyFont="1" applyFill="1" applyBorder="1" applyProtection="1"/>
    <xf numFmtId="166" fontId="51" fillId="3" borderId="0" xfId="4" applyNumberFormat="1" applyFont="1" applyFill="1" applyBorder="1" applyProtection="1"/>
    <xf numFmtId="0" fontId="107" fillId="0" borderId="0" xfId="2" applyFont="1" applyBorder="1" applyAlignment="1">
      <alignment horizontal="justify"/>
    </xf>
    <xf numFmtId="0" fontId="9" fillId="11" borderId="27" xfId="2" applyFill="1" applyBorder="1" applyProtection="1">
      <protection hidden="1"/>
    </xf>
    <xf numFmtId="0" fontId="96" fillId="3" borderId="31" xfId="3" applyFont="1" applyFill="1" applyBorder="1" applyAlignment="1" applyProtection="1">
      <alignment vertical="center"/>
    </xf>
    <xf numFmtId="165" fontId="96" fillId="3" borderId="31" xfId="4" applyFont="1" applyFill="1" applyBorder="1" applyAlignment="1" applyProtection="1">
      <alignment vertical="center"/>
    </xf>
    <xf numFmtId="0" fontId="51" fillId="3" borderId="31" xfId="3" applyFont="1" applyFill="1" applyBorder="1" applyAlignment="1" applyProtection="1">
      <alignment vertical="center"/>
    </xf>
    <xf numFmtId="171" fontId="96" fillId="3" borderId="31" xfId="3" applyNumberFormat="1" applyFont="1" applyFill="1" applyBorder="1" applyAlignment="1" applyProtection="1">
      <alignment horizontal="center" vertical="center"/>
    </xf>
    <xf numFmtId="181" fontId="51" fillId="3" borderId="0" xfId="4" applyNumberFormat="1" applyFont="1" applyFill="1" applyBorder="1" applyProtection="1"/>
    <xf numFmtId="186" fontId="51" fillId="3" borderId="0" xfId="3" applyNumberFormat="1" applyFont="1" applyFill="1" applyBorder="1" applyAlignment="1" applyProtection="1">
      <alignment horizontal="center"/>
    </xf>
    <xf numFmtId="0" fontId="43" fillId="0" borderId="0" xfId="2" applyFont="1" applyBorder="1" applyAlignment="1">
      <alignment horizontal="justify"/>
    </xf>
    <xf numFmtId="0" fontId="96" fillId="3" borderId="0" xfId="3" applyFont="1" applyFill="1" applyBorder="1" applyAlignment="1" applyProtection="1">
      <alignment vertical="center"/>
    </xf>
    <xf numFmtId="165" fontId="96" fillId="3" borderId="0" xfId="4" applyFont="1" applyFill="1" applyBorder="1" applyAlignment="1" applyProtection="1">
      <alignment vertical="center"/>
    </xf>
    <xf numFmtId="166" fontId="51" fillId="3" borderId="34" xfId="4" applyNumberFormat="1" applyFont="1" applyFill="1" applyBorder="1" applyAlignment="1" applyProtection="1">
      <alignment vertical="center"/>
    </xf>
    <xf numFmtId="183" fontId="51" fillId="3" borderId="0" xfId="4" applyNumberFormat="1" applyFont="1" applyFill="1" applyBorder="1" applyProtection="1"/>
    <xf numFmtId="0" fontId="96" fillId="3" borderId="0" xfId="3" applyFont="1" applyFill="1" applyBorder="1" applyAlignment="1" applyProtection="1">
      <alignment horizontal="center"/>
    </xf>
    <xf numFmtId="186" fontId="51" fillId="3" borderId="0" xfId="4" applyNumberFormat="1" applyFont="1" applyFill="1" applyBorder="1" applyProtection="1"/>
    <xf numFmtId="0" fontId="104" fillId="3" borderId="0" xfId="2" applyFont="1" applyFill="1" applyBorder="1" applyProtection="1">
      <protection hidden="1"/>
    </xf>
    <xf numFmtId="0" fontId="108" fillId="3" borderId="0" xfId="2" applyFont="1" applyFill="1" applyBorder="1" applyAlignment="1" applyProtection="1">
      <alignment vertical="center" wrapText="1"/>
      <protection hidden="1"/>
    </xf>
    <xf numFmtId="14" fontId="34" fillId="3" borderId="27" xfId="2" applyNumberFormat="1" applyFont="1" applyFill="1" applyBorder="1" applyAlignment="1" applyProtection="1">
      <alignment horizontal="center" wrapText="1"/>
    </xf>
    <xf numFmtId="1" fontId="51" fillId="3" borderId="0" xfId="3" applyNumberFormat="1" applyFont="1" applyFill="1" applyBorder="1" applyAlignment="1" applyProtection="1">
      <alignment horizontal="left" vertical="center"/>
    </xf>
    <xf numFmtId="166" fontId="96" fillId="3" borderId="34" xfId="4" applyNumberFormat="1" applyFont="1" applyFill="1" applyBorder="1" applyAlignment="1" applyProtection="1">
      <alignment vertical="center"/>
    </xf>
    <xf numFmtId="166" fontId="51" fillId="3" borderId="0" xfId="4" applyNumberFormat="1" applyFont="1" applyFill="1" applyBorder="1" applyAlignment="1" applyProtection="1">
      <alignment horizontal="center"/>
    </xf>
    <xf numFmtId="4" fontId="26" fillId="11" borderId="27" xfId="2" applyNumberFormat="1" applyFont="1" applyFill="1" applyBorder="1" applyAlignment="1" applyProtection="1">
      <protection hidden="1"/>
    </xf>
    <xf numFmtId="4" fontId="26" fillId="11" borderId="0" xfId="2" applyNumberFormat="1" applyFont="1" applyFill="1" applyBorder="1" applyAlignment="1" applyProtection="1">
      <protection hidden="1"/>
    </xf>
    <xf numFmtId="2" fontId="51" fillId="3" borderId="0" xfId="3" applyNumberFormat="1" applyFont="1" applyFill="1" applyBorder="1" applyAlignment="1" applyProtection="1">
      <alignment horizontal="center"/>
    </xf>
    <xf numFmtId="176" fontId="51" fillId="3" borderId="0" xfId="4" applyNumberFormat="1" applyFont="1" applyFill="1" applyBorder="1" applyProtection="1"/>
    <xf numFmtId="0" fontId="109" fillId="11" borderId="37" xfId="2" applyFont="1" applyFill="1" applyBorder="1" applyAlignment="1" applyProtection="1">
      <protection hidden="1"/>
    </xf>
    <xf numFmtId="9" fontId="96" fillId="3" borderId="0" xfId="4" applyNumberFormat="1" applyFont="1" applyFill="1" applyBorder="1" applyAlignment="1" applyProtection="1">
      <alignment vertical="center"/>
    </xf>
    <xf numFmtId="0" fontId="51" fillId="3" borderId="10" xfId="3" applyFont="1" applyFill="1" applyBorder="1" applyProtection="1"/>
    <xf numFmtId="4" fontId="51" fillId="3" borderId="10" xfId="3" applyNumberFormat="1" applyFont="1" applyFill="1" applyBorder="1" applyAlignment="1" applyProtection="1">
      <alignment horizontal="center"/>
    </xf>
    <xf numFmtId="166" fontId="96" fillId="3" borderId="9" xfId="4" applyNumberFormat="1" applyFont="1" applyFill="1" applyBorder="1" applyProtection="1"/>
    <xf numFmtId="2" fontId="102" fillId="3" borderId="0" xfId="2" applyNumberFormat="1" applyFont="1" applyFill="1" applyBorder="1" applyAlignment="1" applyProtection="1">
      <alignment vertical="center"/>
    </xf>
    <xf numFmtId="2" fontId="102" fillId="3" borderId="0" xfId="2" applyNumberFormat="1" applyFont="1" applyFill="1" applyBorder="1" applyAlignment="1" applyProtection="1">
      <alignment horizontal="center" vertical="center"/>
    </xf>
    <xf numFmtId="0" fontId="110" fillId="3" borderId="0" xfId="3" applyFont="1" applyFill="1" applyBorder="1" applyProtection="1"/>
    <xf numFmtId="10" fontId="25" fillId="3" borderId="0" xfId="3" applyNumberFormat="1" applyFont="1" applyFill="1" applyBorder="1" applyProtection="1"/>
    <xf numFmtId="0" fontId="51" fillId="3" borderId="9" xfId="3" applyFont="1" applyFill="1" applyBorder="1" applyProtection="1"/>
    <xf numFmtId="4" fontId="51" fillId="3" borderId="9" xfId="3" applyNumberFormat="1" applyFont="1" applyFill="1" applyBorder="1" applyAlignment="1" applyProtection="1">
      <alignment horizontal="center"/>
    </xf>
    <xf numFmtId="195" fontId="51" fillId="3" borderId="9" xfId="3" applyNumberFormat="1" applyFont="1" applyFill="1" applyBorder="1" applyProtection="1"/>
    <xf numFmtId="4" fontId="51" fillId="3" borderId="0" xfId="4" applyNumberFormat="1" applyFont="1" applyFill="1" applyBorder="1" applyProtection="1"/>
    <xf numFmtId="0" fontId="9" fillId="11" borderId="0" xfId="2" applyFill="1" applyProtection="1"/>
    <xf numFmtId="0" fontId="12" fillId="3" borderId="0" xfId="2" applyFont="1" applyFill="1" applyBorder="1" applyAlignment="1" applyProtection="1">
      <alignment horizontal="left" vertical="center" wrapText="1"/>
      <protection hidden="1"/>
    </xf>
    <xf numFmtId="14" fontId="34" fillId="0" borderId="0" xfId="2" applyNumberFormat="1" applyFont="1" applyBorder="1" applyAlignment="1" applyProtection="1">
      <alignment wrapText="1"/>
    </xf>
    <xf numFmtId="2" fontId="111" fillId="3" borderId="0" xfId="2" applyNumberFormat="1" applyFont="1" applyFill="1" applyBorder="1" applyAlignment="1" applyProtection="1">
      <alignment horizontal="center" vertical="center"/>
    </xf>
    <xf numFmtId="0" fontId="28" fillId="11" borderId="0" xfId="2" applyFont="1" applyFill="1" applyBorder="1" applyAlignment="1" applyProtection="1">
      <alignment vertical="center" wrapText="1"/>
    </xf>
    <xf numFmtId="196" fontId="51" fillId="3" borderId="9" xfId="3" applyNumberFormat="1" applyFont="1" applyFill="1" applyBorder="1" applyProtection="1"/>
    <xf numFmtId="0" fontId="12" fillId="3" borderId="0" xfId="2" applyFont="1" applyFill="1" applyBorder="1" applyAlignment="1" applyProtection="1">
      <alignment horizontal="left" vertical="center"/>
      <protection hidden="1"/>
    </xf>
    <xf numFmtId="0" fontId="38" fillId="11" borderId="0" xfId="2" applyFont="1" applyFill="1" applyBorder="1" applyAlignment="1" applyProtection="1">
      <alignment vertical="top" wrapText="1"/>
    </xf>
    <xf numFmtId="1" fontId="51" fillId="3" borderId="9" xfId="3" applyNumberFormat="1" applyFont="1" applyFill="1" applyBorder="1" applyProtection="1"/>
    <xf numFmtId="166" fontId="51" fillId="3" borderId="9" xfId="4" applyNumberFormat="1" applyFont="1" applyFill="1" applyBorder="1" applyAlignment="1" applyProtection="1">
      <alignment horizontal="right"/>
    </xf>
    <xf numFmtId="169" fontId="51" fillId="3" borderId="0" xfId="5" applyNumberFormat="1" applyFont="1" applyFill="1" applyBorder="1" applyProtection="1"/>
    <xf numFmtId="165" fontId="51" fillId="3" borderId="0" xfId="4" applyFont="1" applyFill="1" applyBorder="1" applyProtection="1"/>
    <xf numFmtId="168" fontId="51" fillId="3" borderId="0" xfId="5" applyNumberFormat="1" applyFont="1" applyFill="1" applyBorder="1" applyAlignment="1" applyProtection="1">
      <alignment horizontal="center"/>
    </xf>
    <xf numFmtId="174" fontId="51" fillId="3" borderId="0" xfId="3" applyNumberFormat="1" applyFont="1" applyFill="1" applyBorder="1" applyAlignment="1" applyProtection="1">
      <alignment horizontal="center"/>
    </xf>
    <xf numFmtId="168" fontId="51" fillId="3" borderId="0" xfId="4" applyNumberFormat="1" applyFont="1" applyFill="1" applyBorder="1" applyProtection="1"/>
    <xf numFmtId="4" fontId="51" fillId="3" borderId="0" xfId="3" applyNumberFormat="1" applyFont="1" applyFill="1" applyBorder="1" applyAlignment="1" applyProtection="1">
      <alignment horizontal="center"/>
    </xf>
    <xf numFmtId="4" fontId="51" fillId="3" borderId="0" xfId="3" applyNumberFormat="1" applyFont="1" applyFill="1" applyBorder="1" applyProtection="1"/>
    <xf numFmtId="186" fontId="51" fillId="3" borderId="0" xfId="4" applyNumberFormat="1" applyFont="1" applyFill="1" applyBorder="1" applyAlignment="1" applyProtection="1">
      <alignment horizontal="center"/>
    </xf>
    <xf numFmtId="49" fontId="12" fillId="3" borderId="0" xfId="2" applyNumberFormat="1" applyFont="1" applyFill="1" applyBorder="1" applyAlignment="1" applyProtection="1">
      <alignment horizontal="left" vertical="center" wrapText="1"/>
    </xf>
    <xf numFmtId="10" fontId="97" fillId="3" borderId="0" xfId="3" applyNumberFormat="1" applyFont="1" applyFill="1" applyBorder="1" applyProtection="1"/>
    <xf numFmtId="4" fontId="113" fillId="3" borderId="0" xfId="3" applyNumberFormat="1" applyFont="1" applyFill="1" applyBorder="1" applyAlignment="1" applyProtection="1">
      <alignment horizontal="center"/>
    </xf>
    <xf numFmtId="166" fontId="26" fillId="3" borderId="0" xfId="4" applyNumberFormat="1" applyFont="1" applyFill="1" applyProtection="1"/>
    <xf numFmtId="0" fontId="40" fillId="11" borderId="0" xfId="2" applyFont="1" applyFill="1" applyBorder="1" applyAlignment="1" applyProtection="1">
      <alignment wrapText="1"/>
    </xf>
    <xf numFmtId="0" fontId="26" fillId="3" borderId="0" xfId="3" applyFont="1" applyFill="1" applyBorder="1" applyAlignment="1" applyProtection="1">
      <alignment horizontal="center"/>
    </xf>
    <xf numFmtId="0" fontId="43" fillId="11" borderId="0" xfId="2" applyFont="1" applyFill="1" applyBorder="1" applyAlignment="1" applyProtection="1">
      <alignment wrapText="1"/>
    </xf>
    <xf numFmtId="0" fontId="36" fillId="3" borderId="0" xfId="3" applyFont="1" applyFill="1" applyBorder="1" applyProtection="1"/>
    <xf numFmtId="186" fontId="26" fillId="3" borderId="0" xfId="4" applyNumberFormat="1" applyFont="1" applyFill="1" applyBorder="1" applyProtection="1"/>
    <xf numFmtId="168" fontId="26" fillId="3" borderId="0" xfId="3" applyNumberFormat="1" applyFont="1" applyFill="1" applyProtection="1"/>
    <xf numFmtId="196" fontId="26" fillId="3" borderId="0" xfId="3" applyNumberFormat="1" applyFont="1" applyFill="1" applyBorder="1" applyProtection="1"/>
    <xf numFmtId="176" fontId="26" fillId="3" borderId="0" xfId="4" applyNumberFormat="1" applyFont="1" applyFill="1" applyProtection="1"/>
    <xf numFmtId="171" fontId="26" fillId="3" borderId="0" xfId="4" applyNumberFormat="1" applyFont="1" applyFill="1" applyProtection="1"/>
    <xf numFmtId="0" fontId="43" fillId="11" borderId="0" xfId="2" applyFont="1" applyFill="1" applyBorder="1" applyAlignment="1" applyProtection="1">
      <alignment vertical="center" wrapText="1"/>
    </xf>
    <xf numFmtId="2" fontId="26" fillId="3" borderId="0" xfId="4" applyNumberFormat="1" applyFont="1" applyFill="1" applyBorder="1" applyProtection="1"/>
    <xf numFmtId="39" fontId="26" fillId="3" borderId="36" xfId="4" applyNumberFormat="1" applyFont="1" applyFill="1" applyBorder="1" applyAlignment="1" applyProtection="1">
      <alignment vertical="center" wrapText="1"/>
    </xf>
    <xf numFmtId="39" fontId="26" fillId="3" borderId="18" xfId="4" applyNumberFormat="1" applyFont="1" applyFill="1" applyBorder="1" applyAlignment="1" applyProtection="1">
      <alignment vertical="center" wrapText="1"/>
    </xf>
    <xf numFmtId="194" fontId="26" fillId="3" borderId="0" xfId="4" applyNumberFormat="1" applyFont="1" applyFill="1" applyProtection="1"/>
    <xf numFmtId="2" fontId="12" fillId="3" borderId="0" xfId="2" applyNumberFormat="1" applyFont="1" applyFill="1" applyBorder="1" applyAlignment="1" applyProtection="1">
      <alignment horizontal="left" vertical="center"/>
    </xf>
    <xf numFmtId="0" fontId="44" fillId="11" borderId="0" xfId="2" applyNumberFormat="1" applyFont="1" applyFill="1" applyBorder="1" applyAlignment="1" applyProtection="1">
      <alignment vertical="top" wrapText="1"/>
    </xf>
    <xf numFmtId="39" fontId="26" fillId="3" borderId="33" xfId="4" applyNumberFormat="1" applyFont="1" applyFill="1" applyBorder="1" applyAlignment="1" applyProtection="1">
      <alignment vertical="center" wrapText="1"/>
    </xf>
    <xf numFmtId="39" fontId="26" fillId="3" borderId="46" xfId="4" applyNumberFormat="1" applyFont="1" applyFill="1" applyBorder="1" applyAlignment="1" applyProtection="1">
      <alignment vertical="center" wrapText="1"/>
    </xf>
    <xf numFmtId="39" fontId="26" fillId="3" borderId="34" xfId="4" applyNumberFormat="1" applyFont="1" applyFill="1" applyBorder="1" applyAlignment="1" applyProtection="1">
      <alignment vertical="center" wrapText="1"/>
    </xf>
    <xf numFmtId="0" fontId="12" fillId="3" borderId="0" xfId="2" applyFont="1" applyFill="1" applyBorder="1" applyAlignment="1" applyProtection="1">
      <alignment horizontal="left" vertical="center" wrapText="1"/>
    </xf>
    <xf numFmtId="0" fontId="114" fillId="3" borderId="0" xfId="3" applyFont="1" applyFill="1" applyProtection="1"/>
    <xf numFmtId="9" fontId="61" fillId="3" borderId="0" xfId="3" applyNumberFormat="1" applyFont="1" applyFill="1" applyBorder="1" applyAlignment="1" applyProtection="1">
      <alignment horizontal="left"/>
    </xf>
    <xf numFmtId="39" fontId="26" fillId="3" borderId="0" xfId="3" applyNumberFormat="1" applyFont="1" applyFill="1" applyBorder="1" applyAlignment="1" applyProtection="1">
      <alignment horizontal="left"/>
    </xf>
    <xf numFmtId="189" fontId="26" fillId="3" borderId="0" xfId="11" applyFont="1" applyFill="1" applyProtection="1"/>
    <xf numFmtId="0" fontId="12" fillId="11" borderId="0" xfId="8" applyNumberFormat="1" applyFont="1" applyFill="1" applyBorder="1" applyAlignment="1" applyProtection="1">
      <alignment horizontal="left" vertical="center" wrapText="1"/>
    </xf>
    <xf numFmtId="4" fontId="61" fillId="3" borderId="0" xfId="4" applyNumberFormat="1" applyFont="1" applyFill="1" applyBorder="1" applyAlignment="1" applyProtection="1">
      <alignment horizontal="center"/>
    </xf>
    <xf numFmtId="0" fontId="61" fillId="3" borderId="0" xfId="3" applyFont="1" applyFill="1" applyBorder="1" applyAlignment="1" applyProtection="1">
      <alignment horizontal="left"/>
    </xf>
    <xf numFmtId="2" fontId="26" fillId="3" borderId="0" xfId="3" applyNumberFormat="1" applyFont="1" applyFill="1" applyBorder="1" applyAlignment="1" applyProtection="1">
      <alignment horizontal="left"/>
    </xf>
    <xf numFmtId="171" fontId="26" fillId="3" borderId="0" xfId="3" applyNumberFormat="1" applyFont="1" applyFill="1" applyBorder="1" applyAlignment="1" applyProtection="1">
      <alignment horizontal="center"/>
    </xf>
    <xf numFmtId="197" fontId="26" fillId="3" borderId="0" xfId="4" applyNumberFormat="1" applyFont="1" applyFill="1" applyBorder="1" applyProtection="1"/>
    <xf numFmtId="10" fontId="26" fillId="3" borderId="0" xfId="10" applyNumberFormat="1" applyFont="1" applyFill="1" applyBorder="1" applyProtection="1"/>
    <xf numFmtId="0" fontId="27" fillId="11" borderId="0" xfId="2" applyFont="1" applyFill="1" applyBorder="1" applyAlignment="1" applyProtection="1">
      <alignment vertical="center" wrapText="1"/>
    </xf>
    <xf numFmtId="165" fontId="26" fillId="3" borderId="0" xfId="4" applyNumberFormat="1" applyFont="1" applyFill="1" applyBorder="1" applyProtection="1"/>
    <xf numFmtId="165" fontId="26" fillId="3" borderId="0" xfId="4" quotePrefix="1" applyFont="1" applyFill="1" applyBorder="1" applyProtection="1"/>
    <xf numFmtId="0" fontId="29" fillId="11" borderId="0" xfId="8" applyNumberFormat="1" applyFont="1" applyFill="1" applyBorder="1" applyAlignment="1" applyProtection="1">
      <alignment horizontal="left" vertical="center" wrapText="1"/>
    </xf>
    <xf numFmtId="0" fontId="115" fillId="3" borderId="0" xfId="3" applyFont="1" applyFill="1" applyBorder="1" applyProtection="1"/>
    <xf numFmtId="0" fontId="36" fillId="3" borderId="0" xfId="3" applyFont="1" applyFill="1" applyBorder="1" applyAlignment="1" applyProtection="1">
      <alignment vertical="top" wrapText="1"/>
    </xf>
    <xf numFmtId="0" fontId="116" fillId="3" borderId="0" xfId="3" applyFont="1" applyFill="1" applyBorder="1" applyAlignment="1" applyProtection="1">
      <alignment wrapText="1"/>
    </xf>
    <xf numFmtId="0" fontId="9" fillId="3" borderId="0" xfId="2" applyFill="1" applyBorder="1" applyAlignment="1" applyProtection="1">
      <protection hidden="1"/>
    </xf>
    <xf numFmtId="0" fontId="36" fillId="3" borderId="0" xfId="3" applyFont="1" applyFill="1" applyBorder="1" applyAlignment="1" applyProtection="1">
      <alignment wrapText="1"/>
    </xf>
    <xf numFmtId="183" fontId="26" fillId="3" borderId="0" xfId="4" applyNumberFormat="1" applyFont="1" applyFill="1" applyBorder="1" applyProtection="1"/>
    <xf numFmtId="166" fontId="26" fillId="3" borderId="0" xfId="4" applyNumberFormat="1" applyFont="1" applyFill="1" applyBorder="1" applyAlignment="1" applyProtection="1">
      <alignment horizontal="center"/>
    </xf>
    <xf numFmtId="0" fontId="36" fillId="3" borderId="0" xfId="3" applyFont="1" applyFill="1" applyBorder="1" applyAlignment="1" applyProtection="1">
      <alignment horizontal="center" wrapText="1"/>
    </xf>
    <xf numFmtId="10" fontId="26" fillId="3" borderId="0" xfId="3" applyNumberFormat="1" applyFont="1" applyFill="1" applyBorder="1" applyAlignment="1" applyProtection="1">
      <alignment horizontal="center" vertical="top" wrapText="1"/>
    </xf>
    <xf numFmtId="0" fontId="26" fillId="3" borderId="0" xfId="3" applyFont="1" applyFill="1" applyBorder="1" applyAlignment="1" applyProtection="1">
      <alignment horizontal="center" vertical="top" wrapText="1"/>
    </xf>
    <xf numFmtId="0" fontId="26" fillId="3" borderId="0" xfId="3" applyFont="1" applyFill="1" applyBorder="1" applyAlignment="1" applyProtection="1">
      <alignment vertical="top" wrapText="1"/>
    </xf>
    <xf numFmtId="166" fontId="26" fillId="3" borderId="28" xfId="4" applyNumberFormat="1" applyFont="1" applyFill="1" applyBorder="1" applyProtection="1"/>
    <xf numFmtId="166" fontId="26" fillId="3" borderId="30" xfId="4" applyNumberFormat="1" applyFont="1" applyFill="1" applyBorder="1" applyProtection="1"/>
    <xf numFmtId="166" fontId="26" fillId="3" borderId="3" xfId="4" applyNumberFormat="1" applyFont="1" applyFill="1" applyBorder="1" applyProtection="1"/>
    <xf numFmtId="165" fontId="36" fillId="3" borderId="31" xfId="4" applyFont="1" applyFill="1" applyBorder="1" applyAlignment="1" applyProtection="1">
      <alignment horizontal="center"/>
    </xf>
    <xf numFmtId="0" fontId="36" fillId="3" borderId="3" xfId="3" applyFont="1" applyFill="1" applyBorder="1" applyAlignment="1" applyProtection="1">
      <alignment horizontal="center"/>
    </xf>
    <xf numFmtId="165" fontId="26" fillId="3" borderId="31" xfId="4" applyFont="1" applyFill="1" applyBorder="1" applyProtection="1"/>
    <xf numFmtId="165" fontId="26" fillId="3" borderId="31" xfId="4" quotePrefix="1" applyFont="1" applyFill="1" applyBorder="1" applyProtection="1"/>
    <xf numFmtId="165" fontId="26" fillId="3" borderId="30" xfId="4" quotePrefix="1" applyFont="1" applyFill="1" applyBorder="1" applyProtection="1"/>
    <xf numFmtId="10" fontId="99" fillId="3" borderId="0" xfId="3" applyNumberFormat="1" applyFont="1" applyFill="1" applyBorder="1" applyAlignment="1" applyProtection="1">
      <alignment horizontal="center" vertical="top" wrapText="1"/>
    </xf>
    <xf numFmtId="0" fontId="99" fillId="3" borderId="0" xfId="3" applyFont="1" applyFill="1" applyBorder="1" applyAlignment="1" applyProtection="1">
      <alignment horizontal="center" vertical="top" wrapText="1"/>
    </xf>
    <xf numFmtId="0" fontId="99" fillId="3" borderId="0" xfId="3" applyFont="1" applyFill="1" applyBorder="1" applyAlignment="1" applyProtection="1">
      <alignment vertical="top" wrapText="1"/>
    </xf>
    <xf numFmtId="165" fontId="99" fillId="3" borderId="0" xfId="4" applyFont="1" applyFill="1" applyBorder="1" applyProtection="1"/>
    <xf numFmtId="166" fontId="26" fillId="3" borderId="0" xfId="4" applyNumberFormat="1" applyFont="1" applyFill="1" applyBorder="1" applyAlignment="1" applyProtection="1">
      <alignment horizontal="right"/>
    </xf>
    <xf numFmtId="165" fontId="99" fillId="3" borderId="0" xfId="4" quotePrefix="1" applyFont="1" applyFill="1" applyBorder="1" applyProtection="1"/>
    <xf numFmtId="0" fontId="26" fillId="3" borderId="0" xfId="2" applyFont="1" applyFill="1" applyBorder="1" applyAlignment="1" applyProtection="1">
      <alignment vertical="center" wrapText="1"/>
      <protection hidden="1"/>
    </xf>
    <xf numFmtId="0" fontId="25" fillId="3" borderId="0" xfId="3" applyFont="1" applyFill="1" applyProtection="1"/>
    <xf numFmtId="0" fontId="36" fillId="3" borderId="0" xfId="2" applyFont="1" applyFill="1" applyBorder="1" applyAlignment="1">
      <alignment horizontal="left" wrapText="1"/>
    </xf>
    <xf numFmtId="0" fontId="110" fillId="3" borderId="0" xfId="3" applyFont="1" applyFill="1" applyProtection="1"/>
    <xf numFmtId="0" fontId="26" fillId="3" borderId="0" xfId="2" applyFont="1" applyFill="1" applyBorder="1" applyAlignment="1" applyProtection="1">
      <alignment horizontal="left" vertical="center" wrapText="1"/>
    </xf>
    <xf numFmtId="0" fontId="117" fillId="3" borderId="0" xfId="2" applyFont="1" applyFill="1" applyBorder="1" applyAlignment="1" applyProtection="1">
      <alignment horizontal="left" vertical="center" wrapText="1"/>
      <protection locked="0"/>
    </xf>
    <xf numFmtId="14" fontId="26" fillId="3" borderId="0" xfId="2" applyNumberFormat="1" applyFont="1" applyFill="1" applyBorder="1" applyAlignment="1" applyProtection="1">
      <alignment horizontal="left" vertical="center"/>
    </xf>
    <xf numFmtId="0" fontId="26" fillId="3" borderId="0" xfId="2" applyFont="1" applyFill="1" applyBorder="1" applyAlignment="1" applyProtection="1">
      <alignment horizontal="left" vertical="center" wrapText="1"/>
      <protection hidden="1"/>
    </xf>
    <xf numFmtId="0" fontId="26" fillId="3" borderId="0" xfId="2" applyFont="1" applyFill="1" applyBorder="1" applyAlignment="1">
      <alignment horizontal="left" vertical="center"/>
    </xf>
    <xf numFmtId="0" fontId="117" fillId="3" borderId="0" xfId="2" applyFont="1" applyFill="1" applyBorder="1" applyAlignment="1" applyProtection="1">
      <alignment horizontal="left" vertical="center"/>
      <protection locked="0"/>
    </xf>
    <xf numFmtId="0" fontId="26" fillId="3" borderId="0" xfId="2" applyFont="1" applyFill="1" applyBorder="1" applyAlignment="1" applyProtection="1">
      <alignment horizontal="left" vertical="center"/>
    </xf>
    <xf numFmtId="0" fontId="119" fillId="3" borderId="0" xfId="12" applyFont="1" applyFill="1" applyBorder="1" applyAlignment="1" applyProtection="1">
      <alignment horizontal="left" vertical="center"/>
    </xf>
    <xf numFmtId="49" fontId="26" fillId="11" borderId="0" xfId="2" applyNumberFormat="1" applyFont="1" applyFill="1" applyBorder="1" applyAlignment="1" applyProtection="1">
      <alignment horizontal="left" vertical="center" wrapText="1"/>
    </xf>
    <xf numFmtId="198" fontId="26" fillId="3" borderId="0" xfId="5" applyNumberFormat="1" applyFont="1" applyFill="1" applyBorder="1" applyAlignment="1" applyProtection="1">
      <alignment horizontal="center"/>
    </xf>
    <xf numFmtId="168" fontId="26" fillId="3" borderId="0" xfId="3" applyNumberFormat="1" applyFont="1" applyFill="1" applyBorder="1" applyAlignment="1" applyProtection="1">
      <alignment horizontal="center"/>
    </xf>
    <xf numFmtId="49" fontId="117" fillId="3" borderId="0" xfId="2" applyNumberFormat="1" applyFont="1" applyFill="1" applyBorder="1" applyAlignment="1" applyProtection="1">
      <alignment horizontal="left" vertical="center"/>
      <protection locked="0"/>
    </xf>
    <xf numFmtId="186" fontId="26" fillId="3" borderId="0" xfId="4" applyNumberFormat="1" applyFont="1" applyFill="1" applyBorder="1" applyAlignment="1" applyProtection="1">
      <alignment horizontal="center"/>
    </xf>
    <xf numFmtId="199" fontId="117" fillId="3" borderId="0" xfId="2" applyNumberFormat="1" applyFont="1" applyFill="1" applyBorder="1" applyAlignment="1" applyProtection="1">
      <alignment horizontal="left" vertical="center"/>
      <protection locked="0"/>
    </xf>
    <xf numFmtId="0" fontId="26" fillId="11" borderId="0" xfId="8" applyNumberFormat="1" applyFont="1" applyFill="1" applyBorder="1" applyAlignment="1" applyProtection="1">
      <alignment horizontal="left" vertical="top" wrapText="1"/>
    </xf>
    <xf numFmtId="0" fontId="26" fillId="3" borderId="0" xfId="2" applyFont="1" applyFill="1" applyBorder="1" applyAlignment="1" applyProtection="1">
      <alignment horizontal="left" vertical="top" wrapText="1"/>
    </xf>
    <xf numFmtId="0" fontId="36" fillId="3" borderId="0" xfId="3" applyFont="1" applyFill="1" applyBorder="1" applyAlignment="1" applyProtection="1"/>
    <xf numFmtId="0" fontId="120" fillId="3" borderId="0" xfId="3" applyFont="1" applyFill="1" applyBorder="1" applyAlignment="1" applyProtection="1"/>
    <xf numFmtId="2" fontId="121" fillId="3" borderId="0" xfId="2" applyNumberFormat="1" applyFont="1" applyFill="1" applyBorder="1" applyAlignment="1" applyProtection="1">
      <alignment horizontal="left" vertical="center"/>
    </xf>
    <xf numFmtId="0" fontId="15" fillId="3" borderId="0" xfId="3" applyFont="1" applyFill="1" applyProtection="1"/>
    <xf numFmtId="0" fontId="26" fillId="3" borderId="0" xfId="3" applyFont="1" applyFill="1" applyBorder="1" applyAlignment="1" applyProtection="1"/>
    <xf numFmtId="0" fontId="113" fillId="3" borderId="0" xfId="3" applyFont="1" applyFill="1" applyBorder="1" applyAlignment="1" applyProtection="1"/>
    <xf numFmtId="0" fontId="36" fillId="3" borderId="0" xfId="2" applyNumberFormat="1" applyFont="1" applyFill="1" applyBorder="1" applyAlignment="1" applyProtection="1">
      <alignment vertical="center" wrapText="1"/>
    </xf>
    <xf numFmtId="4" fontId="26" fillId="3" borderId="0" xfId="3" applyNumberFormat="1" applyFont="1" applyFill="1" applyBorder="1" applyAlignment="1" applyProtection="1">
      <alignment horizontal="center"/>
    </xf>
    <xf numFmtId="171" fontId="26" fillId="3" borderId="0" xfId="3" applyNumberFormat="1" applyFont="1" applyFill="1" applyBorder="1" applyAlignment="1" applyProtection="1"/>
    <xf numFmtId="0" fontId="120" fillId="3" borderId="0" xfId="3" applyFont="1" applyFill="1" applyBorder="1" applyAlignment="1" applyProtection="1">
      <alignment horizontal="center"/>
    </xf>
    <xf numFmtId="171" fontId="113" fillId="3" borderId="0" xfId="3" applyNumberFormat="1" applyFont="1" applyFill="1" applyBorder="1" applyAlignment="1" applyProtection="1"/>
    <xf numFmtId="0" fontId="102" fillId="3" borderId="0" xfId="2" applyFont="1" applyFill="1" applyBorder="1" applyAlignment="1" applyProtection="1">
      <alignment vertical="center" wrapText="1"/>
      <protection hidden="1"/>
    </xf>
    <xf numFmtId="0" fontId="66" fillId="3" borderId="0" xfId="3" applyFont="1" applyFill="1" applyBorder="1" applyProtection="1"/>
    <xf numFmtId="0" fontId="26" fillId="3" borderId="0" xfId="3" applyNumberFormat="1" applyFont="1" applyFill="1" applyBorder="1" applyAlignment="1" applyProtection="1">
      <alignment horizontal="center"/>
    </xf>
    <xf numFmtId="0" fontId="113" fillId="3" borderId="0" xfId="3" applyNumberFormat="1" applyFont="1" applyFill="1" applyBorder="1" applyAlignment="1" applyProtection="1">
      <alignment horizontal="center"/>
    </xf>
    <xf numFmtId="49" fontId="36" fillId="11" borderId="0" xfId="8" applyNumberFormat="1" applyFont="1" applyFill="1" applyBorder="1" applyAlignment="1" applyProtection="1">
      <alignment vertical="center" wrapText="1"/>
    </xf>
    <xf numFmtId="49" fontId="36" fillId="11" borderId="0" xfId="8" applyNumberFormat="1" applyFont="1" applyFill="1" applyBorder="1" applyAlignment="1" applyProtection="1">
      <alignment horizontal="left" vertical="center" wrapText="1"/>
    </xf>
    <xf numFmtId="0" fontId="15" fillId="11" borderId="0" xfId="2" applyFont="1" applyFill="1" applyBorder="1" applyAlignment="1" applyProtection="1">
      <alignment vertical="center"/>
      <protection hidden="1"/>
    </xf>
    <xf numFmtId="0" fontId="36" fillId="11" borderId="0" xfId="2" applyNumberFormat="1" applyFont="1" applyFill="1" applyBorder="1" applyAlignment="1" applyProtection="1">
      <alignment vertical="center" wrapText="1"/>
      <protection hidden="1"/>
    </xf>
    <xf numFmtId="0" fontId="15" fillId="11" borderId="0" xfId="2" applyFont="1" applyFill="1" applyBorder="1" applyAlignment="1" applyProtection="1">
      <alignment horizontal="left" vertical="center"/>
      <protection hidden="1"/>
    </xf>
    <xf numFmtId="0" fontId="36" fillId="3" borderId="0" xfId="2" applyFont="1" applyFill="1" applyBorder="1" applyAlignment="1">
      <alignment wrapText="1"/>
    </xf>
    <xf numFmtId="0" fontId="113" fillId="3" borderId="0" xfId="3" applyFont="1" applyFill="1" applyBorder="1" applyAlignment="1" applyProtection="1">
      <alignment horizontal="center"/>
    </xf>
    <xf numFmtId="171" fontId="113" fillId="3" borderId="0" xfId="3" applyNumberFormat="1" applyFont="1" applyFill="1" applyBorder="1" applyAlignment="1" applyProtection="1">
      <alignment horizontal="center"/>
    </xf>
    <xf numFmtId="171" fontId="113" fillId="3" borderId="0" xfId="3" applyNumberFormat="1" applyFont="1" applyFill="1" applyBorder="1" applyProtection="1"/>
    <xf numFmtId="4" fontId="113" fillId="3" borderId="0" xfId="3" applyNumberFormat="1" applyFont="1" applyFill="1" applyBorder="1" applyProtection="1"/>
    <xf numFmtId="166" fontId="36" fillId="11" borderId="0" xfId="13" applyNumberFormat="1" applyFont="1" applyFill="1" applyBorder="1" applyAlignment="1" applyProtection="1">
      <alignment horizontal="right"/>
    </xf>
    <xf numFmtId="2" fontId="113" fillId="3" borderId="0" xfId="3" applyNumberFormat="1" applyFont="1" applyFill="1" applyBorder="1" applyAlignment="1" applyProtection="1">
      <alignment horizontal="center"/>
    </xf>
    <xf numFmtId="0" fontId="26" fillId="11" borderId="0" xfId="2" applyFont="1" applyFill="1" applyProtection="1"/>
    <xf numFmtId="0" fontId="26" fillId="3" borderId="0" xfId="3" applyFont="1" applyFill="1" applyAlignment="1" applyProtection="1">
      <alignment wrapText="1"/>
    </xf>
    <xf numFmtId="0" fontId="8" fillId="3" borderId="0" xfId="3" applyFont="1" applyFill="1" applyAlignment="1" applyProtection="1">
      <alignment horizontal="center"/>
    </xf>
    <xf numFmtId="0" fontId="16" fillId="11" borderId="0" xfId="2" applyFont="1" applyFill="1" applyBorder="1" applyAlignment="1" applyProtection="1">
      <alignment horizontal="left" vertical="center" wrapText="1"/>
      <protection hidden="1"/>
    </xf>
    <xf numFmtId="0" fontId="8" fillId="3" borderId="0" xfId="3" applyFont="1" applyFill="1" applyAlignment="1" applyProtection="1">
      <alignment horizontal="left"/>
    </xf>
    <xf numFmtId="0" fontId="61" fillId="3" borderId="0" xfId="3" applyFont="1" applyFill="1" applyAlignment="1" applyProtection="1">
      <alignment horizontal="justify"/>
    </xf>
    <xf numFmtId="0" fontId="16" fillId="11" borderId="0" xfId="2" applyFont="1" applyFill="1" applyBorder="1" applyAlignment="1" applyProtection="1">
      <alignment horizontal="left" vertical="center"/>
      <protection hidden="1"/>
    </xf>
    <xf numFmtId="0" fontId="16" fillId="11" borderId="0" xfId="2" applyFont="1" applyFill="1" applyBorder="1" applyAlignment="1" applyProtection="1">
      <alignment vertical="center"/>
      <protection hidden="1"/>
    </xf>
    <xf numFmtId="0" fontId="123" fillId="3" borderId="0" xfId="3" applyFont="1" applyFill="1" applyAlignment="1" applyProtection="1">
      <alignment horizontal="justify"/>
    </xf>
    <xf numFmtId="0" fontId="26" fillId="3" borderId="0" xfId="3" applyNumberFormat="1" applyFont="1" applyFill="1" applyBorder="1" applyProtection="1"/>
    <xf numFmtId="0" fontId="113" fillId="3" borderId="0" xfId="3" applyNumberFormat="1" applyFont="1" applyFill="1" applyBorder="1" applyProtection="1"/>
    <xf numFmtId="0" fontId="16" fillId="11" borderId="0" xfId="2" applyFont="1" applyFill="1" applyBorder="1" applyAlignment="1" applyProtection="1">
      <alignment horizontal="left" vertical="center"/>
    </xf>
    <xf numFmtId="0" fontId="16" fillId="11" borderId="0" xfId="2" applyFont="1" applyFill="1" applyBorder="1" applyAlignment="1" applyProtection="1">
      <alignment vertical="top" wrapText="1"/>
      <protection hidden="1"/>
    </xf>
    <xf numFmtId="0" fontId="26" fillId="3" borderId="0" xfId="3" applyFont="1" applyFill="1" applyAlignment="1" applyProtection="1">
      <alignment horizontal="left"/>
    </xf>
    <xf numFmtId="0" fontId="64" fillId="3" borderId="0" xfId="3" applyFont="1" applyFill="1" applyAlignment="1" applyProtection="1"/>
    <xf numFmtId="0" fontId="113" fillId="3" borderId="0" xfId="3" applyFont="1" applyFill="1" applyProtection="1"/>
    <xf numFmtId="0" fontId="15" fillId="3" borderId="0" xfId="3" applyFont="1" applyFill="1" applyBorder="1" applyProtection="1"/>
    <xf numFmtId="4" fontId="26" fillId="3" borderId="0" xfId="3" applyNumberFormat="1" applyFont="1" applyFill="1" applyProtection="1"/>
    <xf numFmtId="0" fontId="25" fillId="3" borderId="0" xfId="2" applyFont="1" applyFill="1" applyBorder="1" applyProtection="1">
      <protection hidden="1"/>
    </xf>
    <xf numFmtId="3" fontId="32" fillId="11" borderId="0" xfId="2" applyNumberFormat="1" applyFont="1" applyFill="1" applyBorder="1" applyAlignment="1" applyProtection="1">
      <alignment vertical="center"/>
    </xf>
    <xf numFmtId="3" fontId="32" fillId="11" borderId="0" xfId="2" applyNumberFormat="1" applyFont="1" applyFill="1" applyBorder="1" applyAlignment="1" applyProtection="1">
      <alignment vertical="center"/>
      <protection hidden="1"/>
    </xf>
    <xf numFmtId="0" fontId="36" fillId="3" borderId="0" xfId="3" applyFont="1" applyFill="1" applyBorder="1" applyAlignment="1" applyProtection="1">
      <alignment horizontal="center" vertical="top" wrapText="1"/>
    </xf>
    <xf numFmtId="4" fontId="23" fillId="3" borderId="0" xfId="2" applyNumberFormat="1" applyFont="1" applyFill="1" applyBorder="1" applyAlignment="1" applyProtection="1">
      <alignment horizontal="right" vertical="center" wrapText="1"/>
      <protection locked="0"/>
    </xf>
    <xf numFmtId="1" fontId="23" fillId="0" borderId="0" xfId="2" applyNumberFormat="1" applyFont="1" applyBorder="1" applyAlignment="1" applyProtection="1">
      <alignment horizontal="left" vertical="center"/>
      <protection hidden="1"/>
    </xf>
    <xf numFmtId="4" fontId="125" fillId="3" borderId="0" xfId="2" applyNumberFormat="1" applyFont="1" applyFill="1" applyBorder="1" applyAlignment="1" applyProtection="1">
      <alignment vertical="center" wrapText="1"/>
    </xf>
    <xf numFmtId="3" fontId="126" fillId="11" borderId="0" xfId="2" applyNumberFormat="1" applyFont="1" applyFill="1" applyBorder="1" applyAlignment="1" applyProtection="1">
      <alignment vertical="center"/>
    </xf>
    <xf numFmtId="3" fontId="126" fillId="11" borderId="0" xfId="2" applyNumberFormat="1" applyFont="1" applyFill="1" applyBorder="1" applyAlignment="1" applyProtection="1">
      <alignment vertical="center"/>
      <protection hidden="1"/>
    </xf>
    <xf numFmtId="0" fontId="37" fillId="11" borderId="0" xfId="2" applyFont="1" applyFill="1" applyBorder="1" applyAlignment="1" applyProtection="1">
      <alignment wrapText="1"/>
    </xf>
    <xf numFmtId="0" fontId="23" fillId="11" borderId="0" xfId="2" applyFont="1" applyFill="1" applyBorder="1" applyAlignment="1" applyProtection="1">
      <alignment vertical="center" wrapText="1"/>
    </xf>
    <xf numFmtId="0" fontId="23" fillId="11" borderId="0" xfId="2" applyFont="1" applyFill="1" applyBorder="1" applyAlignment="1" applyProtection="1">
      <alignment vertical="center" wrapText="1"/>
      <protection hidden="1"/>
    </xf>
    <xf numFmtId="0" fontId="15" fillId="0" borderId="0" xfId="2" applyFont="1" applyBorder="1" applyProtection="1">
      <protection hidden="1"/>
    </xf>
    <xf numFmtId="4" fontId="26" fillId="11" borderId="0" xfId="2" applyNumberFormat="1" applyFont="1" applyFill="1" applyBorder="1" applyAlignment="1" applyProtection="1"/>
    <xf numFmtId="0" fontId="49" fillId="3" borderId="0" xfId="2" applyFont="1" applyFill="1" applyBorder="1" applyAlignment="1" applyProtection="1">
      <alignment vertical="top"/>
    </xf>
    <xf numFmtId="0" fontId="49" fillId="3" borderId="0" xfId="2" applyFont="1" applyFill="1" applyBorder="1" applyAlignment="1" applyProtection="1">
      <alignment wrapText="1"/>
    </xf>
    <xf numFmtId="0" fontId="12" fillId="3" borderId="0" xfId="2" applyFont="1" applyFill="1" applyBorder="1" applyAlignment="1" applyProtection="1">
      <alignment wrapText="1"/>
    </xf>
    <xf numFmtId="0" fontId="9" fillId="3" borderId="0" xfId="2" applyFill="1" applyAlignment="1" applyProtection="1">
      <protection hidden="1"/>
    </xf>
    <xf numFmtId="4" fontId="55" fillId="3" borderId="0" xfId="2" applyNumberFormat="1" applyFont="1" applyFill="1" applyBorder="1" applyAlignment="1" applyProtection="1">
      <alignment vertical="top" wrapText="1"/>
    </xf>
    <xf numFmtId="4" fontId="54" fillId="3" borderId="0" xfId="2" applyNumberFormat="1" applyFont="1" applyFill="1" applyBorder="1" applyAlignment="1" applyProtection="1">
      <alignment horizontal="center" vertical="center" wrapText="1"/>
    </xf>
    <xf numFmtId="4" fontId="34" fillId="11" borderId="0" xfId="2" applyNumberFormat="1" applyFont="1" applyFill="1" applyBorder="1" applyAlignment="1" applyProtection="1"/>
    <xf numFmtId="0" fontId="49" fillId="3" borderId="0" xfId="2" applyFont="1" applyFill="1" applyBorder="1" applyProtection="1"/>
    <xf numFmtId="4" fontId="55" fillId="11" borderId="0" xfId="2" applyNumberFormat="1" applyFont="1" applyFill="1" applyBorder="1" applyAlignment="1" applyProtection="1">
      <alignment wrapText="1"/>
    </xf>
    <xf numFmtId="4" fontId="49" fillId="11" borderId="0" xfId="2" applyNumberFormat="1" applyFont="1" applyFill="1" applyBorder="1" applyAlignment="1" applyProtection="1">
      <alignment wrapText="1"/>
    </xf>
    <xf numFmtId="4" fontId="55" fillId="11" borderId="0" xfId="2" applyNumberFormat="1" applyFont="1" applyFill="1" applyBorder="1" applyAlignment="1" applyProtection="1">
      <alignment horizontal="center" wrapText="1"/>
    </xf>
    <xf numFmtId="0" fontId="93" fillId="11" borderId="0" xfId="2" applyFont="1" applyFill="1" applyProtection="1"/>
    <xf numFmtId="0" fontId="93" fillId="0" borderId="0" xfId="2" applyFont="1" applyProtection="1">
      <protection hidden="1"/>
    </xf>
    <xf numFmtId="0" fontId="56" fillId="11" borderId="0" xfId="2" applyFont="1" applyFill="1" applyBorder="1" applyAlignment="1" applyProtection="1">
      <alignment vertical="top" wrapText="1"/>
      <protection hidden="1"/>
    </xf>
    <xf numFmtId="0" fontId="17" fillId="3" borderId="0" xfId="2" applyFont="1" applyFill="1" applyBorder="1" applyAlignment="1" applyProtection="1">
      <protection hidden="1"/>
    </xf>
    <xf numFmtId="0" fontId="15" fillId="3" borderId="0" xfId="2" applyFont="1" applyFill="1" applyBorder="1" applyProtection="1">
      <protection hidden="1"/>
    </xf>
    <xf numFmtId="0" fontId="88" fillId="3" borderId="0" xfId="2" applyFont="1" applyFill="1" applyBorder="1" applyAlignment="1" applyProtection="1">
      <alignment vertical="center"/>
      <protection hidden="1"/>
    </xf>
    <xf numFmtId="0" fontId="26" fillId="11" borderId="0" xfId="2" applyFont="1" applyFill="1" applyBorder="1" applyProtection="1"/>
    <xf numFmtId="4" fontId="34" fillId="11" borderId="0" xfId="2" applyNumberFormat="1" applyFont="1" applyFill="1" applyBorder="1" applyAlignment="1" applyProtection="1">
      <alignment horizontal="center" vertical="center" wrapText="1"/>
    </xf>
    <xf numFmtId="4" fontId="34" fillId="11" borderId="0" xfId="2" applyNumberFormat="1" applyFont="1" applyFill="1" applyBorder="1" applyAlignment="1" applyProtection="1">
      <alignment horizontal="right" vertical="center" wrapText="1"/>
    </xf>
    <xf numFmtId="0" fontId="10" fillId="11" borderId="0" xfId="2" applyFont="1" applyFill="1" applyAlignment="1" applyProtection="1">
      <protection hidden="1"/>
    </xf>
    <xf numFmtId="0" fontId="10" fillId="11" borderId="0" xfId="2" applyFont="1" applyFill="1" applyAlignment="1" applyProtection="1">
      <alignment horizontal="center"/>
      <protection hidden="1"/>
    </xf>
    <xf numFmtId="0" fontId="20" fillId="11" borderId="0" xfId="2" applyFont="1" applyFill="1" applyAlignment="1" applyProtection="1"/>
    <xf numFmtId="0" fontId="14" fillId="11" borderId="0" xfId="2" applyFont="1" applyFill="1" applyAlignment="1" applyProtection="1">
      <alignment vertical="center" wrapText="1"/>
    </xf>
    <xf numFmtId="1" fontId="26" fillId="3" borderId="0" xfId="3" applyNumberFormat="1" applyFont="1" applyFill="1" applyBorder="1" applyAlignment="1" applyProtection="1">
      <alignment horizontal="center" vertical="top" wrapText="1"/>
    </xf>
    <xf numFmtId="0" fontId="133" fillId="11" borderId="0" xfId="2" applyFont="1" applyFill="1" applyBorder="1" applyProtection="1">
      <protection hidden="1"/>
    </xf>
    <xf numFmtId="10" fontId="26" fillId="3" borderId="0" xfId="3" applyNumberFormat="1" applyFont="1" applyFill="1" applyBorder="1" applyAlignment="1" applyProtection="1">
      <alignment vertical="top" wrapText="1"/>
    </xf>
    <xf numFmtId="43" fontId="133" fillId="11" borderId="0" xfId="2" applyNumberFormat="1" applyFont="1" applyFill="1" applyBorder="1" applyProtection="1">
      <protection hidden="1"/>
    </xf>
    <xf numFmtId="1" fontId="116" fillId="3" borderId="0" xfId="3" applyNumberFormat="1" applyFont="1" applyFill="1" applyAlignment="1" applyProtection="1">
      <alignment horizontal="justify"/>
    </xf>
    <xf numFmtId="4" fontId="26" fillId="11" borderId="0" xfId="2" applyNumberFormat="1" applyFont="1" applyFill="1" applyBorder="1" applyAlignment="1" applyProtection="1">
      <alignment horizontal="center"/>
    </xf>
    <xf numFmtId="0" fontId="96" fillId="3" borderId="1" xfId="3" applyFont="1" applyFill="1" applyBorder="1" applyAlignment="1" applyProtection="1">
      <alignment horizontal="right" vertical="center"/>
    </xf>
    <xf numFmtId="10" fontId="96" fillId="3" borderId="60" xfId="3" applyNumberFormat="1" applyFont="1" applyFill="1" applyBorder="1" applyAlignment="1" applyProtection="1">
      <alignment horizontal="right" vertical="center"/>
    </xf>
    <xf numFmtId="10" fontId="96" fillId="3" borderId="61" xfId="3" applyNumberFormat="1" applyFont="1" applyFill="1" applyBorder="1" applyAlignment="1" applyProtection="1">
      <alignment horizontal="center" vertical="center"/>
    </xf>
    <xf numFmtId="0" fontId="96" fillId="3" borderId="53" xfId="3" applyFont="1" applyFill="1" applyBorder="1" applyAlignment="1" applyProtection="1">
      <alignment horizontal="right" vertical="center"/>
    </xf>
    <xf numFmtId="10" fontId="96" fillId="3" borderId="9" xfId="3" applyNumberFormat="1" applyFont="1" applyFill="1" applyBorder="1" applyAlignment="1" applyProtection="1">
      <alignment horizontal="right" vertical="center"/>
    </xf>
    <xf numFmtId="0" fontId="96" fillId="3" borderId="34" xfId="3" applyFont="1" applyFill="1" applyBorder="1" applyAlignment="1" applyProtection="1">
      <alignment vertical="center"/>
    </xf>
    <xf numFmtId="186" fontId="96" fillId="3" borderId="9" xfId="3" applyNumberFormat="1" applyFont="1" applyFill="1" applyBorder="1" applyAlignment="1" applyProtection="1">
      <alignment horizontal="center" vertical="center"/>
    </xf>
    <xf numFmtId="2" fontId="96" fillId="3" borderId="9" xfId="3" applyNumberFormat="1" applyFont="1" applyFill="1" applyBorder="1" applyAlignment="1" applyProtection="1">
      <alignment horizontal="center" vertical="center"/>
    </xf>
    <xf numFmtId="0" fontId="26" fillId="3" borderId="0" xfId="3" applyFont="1" applyFill="1" applyBorder="1" applyAlignment="1" applyProtection="1">
      <alignment horizontal="right" vertical="center"/>
    </xf>
    <xf numFmtId="10" fontId="51" fillId="3" borderId="0" xfId="3" applyNumberFormat="1" applyFont="1" applyFill="1" applyBorder="1" applyAlignment="1" applyProtection="1">
      <alignment horizontal="right" vertical="center"/>
    </xf>
    <xf numFmtId="1" fontId="96" fillId="3" borderId="9" xfId="3" applyNumberFormat="1" applyFont="1" applyFill="1" applyBorder="1" applyAlignment="1" applyProtection="1">
      <alignment horizontal="center" vertical="center"/>
    </xf>
    <xf numFmtId="0" fontId="96" fillId="3" borderId="31" xfId="3" applyFont="1" applyFill="1" applyBorder="1" applyAlignment="1" applyProtection="1">
      <alignment horizontal="center" vertical="center"/>
    </xf>
    <xf numFmtId="4" fontId="96" fillId="3" borderId="33" xfId="3" applyNumberFormat="1" applyFont="1" applyFill="1" applyBorder="1" applyAlignment="1" applyProtection="1">
      <alignment horizontal="center" vertical="center"/>
    </xf>
    <xf numFmtId="0" fontId="96" fillId="3" borderId="64" xfId="3" applyFont="1" applyFill="1" applyBorder="1" applyAlignment="1" applyProtection="1">
      <alignment horizontal="center" vertical="center"/>
    </xf>
    <xf numFmtId="0" fontId="15" fillId="3" borderId="0" xfId="3" applyFont="1" applyFill="1" applyBorder="1" applyAlignment="1" applyProtection="1">
      <alignment horizontal="right"/>
    </xf>
    <xf numFmtId="201" fontId="136" fillId="0" borderId="65" xfId="2" applyNumberFormat="1" applyFont="1" applyFill="1" applyBorder="1" applyAlignment="1" applyProtection="1">
      <alignment horizontal="left" vertical="center"/>
    </xf>
    <xf numFmtId="0" fontId="12" fillId="11" borderId="0" xfId="2" applyFont="1" applyFill="1" applyBorder="1" applyAlignment="1" applyProtection="1">
      <alignment horizontal="right"/>
    </xf>
    <xf numFmtId="0" fontId="96" fillId="3" borderId="33" xfId="3" applyFont="1" applyFill="1" applyBorder="1" applyAlignment="1" applyProtection="1">
      <alignment horizontal="center" vertical="center" wrapText="1"/>
    </xf>
    <xf numFmtId="0" fontId="96" fillId="3" borderId="62" xfId="3" applyFont="1" applyFill="1" applyBorder="1" applyAlignment="1" applyProtection="1">
      <alignment horizontal="center" vertical="center" wrapText="1"/>
    </xf>
    <xf numFmtId="14" fontId="133" fillId="11" borderId="0" xfId="2" applyNumberFormat="1" applyFont="1" applyFill="1" applyBorder="1" applyProtection="1">
      <protection hidden="1"/>
    </xf>
    <xf numFmtId="4" fontId="138" fillId="11" borderId="0" xfId="2" applyNumberFormat="1" applyFont="1" applyFill="1" applyBorder="1" applyProtection="1"/>
    <xf numFmtId="0" fontId="36" fillId="11" borderId="0" xfId="2" applyFont="1" applyFill="1" applyBorder="1" applyAlignment="1" applyProtection="1">
      <alignment horizontal="right"/>
    </xf>
    <xf numFmtId="4" fontId="139" fillId="11" borderId="0" xfId="2" applyNumberFormat="1" applyFont="1" applyFill="1" applyBorder="1" applyProtection="1"/>
    <xf numFmtId="0" fontId="96" fillId="3" borderId="22" xfId="3" applyFont="1" applyFill="1" applyBorder="1" applyAlignment="1" applyProtection="1">
      <alignment horizontal="center" vertical="center" wrapText="1"/>
    </xf>
    <xf numFmtId="0" fontId="96" fillId="3" borderId="69" xfId="3" applyFont="1" applyFill="1" applyBorder="1" applyAlignment="1" applyProtection="1">
      <alignment horizontal="center" vertical="center"/>
    </xf>
    <xf numFmtId="0" fontId="61" fillId="3" borderId="0" xfId="3" applyFont="1" applyFill="1" applyBorder="1" applyAlignment="1" applyProtection="1"/>
    <xf numFmtId="0" fontId="36" fillId="11" borderId="0" xfId="2" applyFont="1" applyFill="1" applyBorder="1" applyAlignment="1" applyProtection="1"/>
    <xf numFmtId="2" fontId="139" fillId="11" borderId="0" xfId="2" applyNumberFormat="1" applyFont="1" applyFill="1" applyBorder="1" applyProtection="1"/>
    <xf numFmtId="0" fontId="15" fillId="3" borderId="0" xfId="3" applyFill="1" applyBorder="1" applyProtection="1"/>
    <xf numFmtId="201" fontId="34" fillId="11" borderId="0" xfId="2" applyNumberFormat="1" applyFont="1" applyFill="1" applyBorder="1" applyAlignment="1" applyProtection="1">
      <alignment horizontal="left" vertical="center"/>
    </xf>
    <xf numFmtId="14" fontId="12" fillId="11" borderId="0" xfId="2" applyNumberFormat="1" applyFont="1" applyFill="1" applyBorder="1" applyProtection="1"/>
    <xf numFmtId="4" fontId="61" fillId="3" borderId="0" xfId="3" applyNumberFormat="1" applyFont="1" applyFill="1" applyBorder="1" applyAlignment="1" applyProtection="1"/>
    <xf numFmtId="171" fontId="61" fillId="3" borderId="0" xfId="3" applyNumberFormat="1" applyFont="1" applyFill="1" applyBorder="1" applyAlignment="1" applyProtection="1"/>
    <xf numFmtId="4" fontId="12" fillId="11" borderId="0" xfId="2" applyNumberFormat="1" applyFont="1" applyFill="1" applyBorder="1" applyProtection="1"/>
    <xf numFmtId="165" fontId="36" fillId="11" borderId="0" xfId="13" applyFont="1" applyFill="1" applyBorder="1" applyAlignment="1" applyProtection="1"/>
    <xf numFmtId="0" fontId="36" fillId="11" borderId="0" xfId="2" applyFont="1" applyFill="1" applyBorder="1" applyAlignment="1" applyProtection="1">
      <alignment horizontal="center"/>
      <protection hidden="1"/>
    </xf>
    <xf numFmtId="0" fontId="26" fillId="11" borderId="0" xfId="2" applyFont="1" applyFill="1" applyProtection="1">
      <protection hidden="1"/>
    </xf>
    <xf numFmtId="166" fontId="99" fillId="11" borderId="0" xfId="13" applyNumberFormat="1" applyFont="1" applyFill="1" applyBorder="1" applyAlignment="1" applyProtection="1"/>
    <xf numFmtId="0" fontId="26" fillId="11" borderId="0" xfId="2" applyFont="1" applyFill="1" applyBorder="1" applyProtection="1">
      <protection hidden="1"/>
    </xf>
    <xf numFmtId="0" fontId="12" fillId="11" borderId="0" xfId="2" applyFont="1" applyFill="1" applyBorder="1" applyProtection="1"/>
    <xf numFmtId="165" fontId="99" fillId="11" borderId="9" xfId="13" applyFont="1" applyFill="1" applyBorder="1" applyProtection="1">
      <protection hidden="1"/>
    </xf>
    <xf numFmtId="0" fontId="26" fillId="11" borderId="0" xfId="2" applyFont="1" applyFill="1" applyBorder="1" applyAlignment="1" applyProtection="1"/>
    <xf numFmtId="13" fontId="98" fillId="11" borderId="0" xfId="2" applyNumberFormat="1" applyFont="1" applyFill="1" applyBorder="1" applyAlignment="1" applyProtection="1"/>
    <xf numFmtId="0" fontId="9" fillId="11" borderId="0" xfId="2" applyFill="1" applyBorder="1" applyAlignment="1" applyProtection="1">
      <alignment horizontal="center"/>
    </xf>
    <xf numFmtId="0" fontId="12" fillId="11" borderId="0" xfId="2" applyFont="1" applyFill="1" applyBorder="1" applyAlignment="1" applyProtection="1">
      <alignment horizontal="center"/>
    </xf>
    <xf numFmtId="176" fontId="99" fillId="11" borderId="0" xfId="2" applyNumberFormat="1" applyFont="1" applyFill="1" applyBorder="1" applyProtection="1"/>
    <xf numFmtId="4" fontId="99" fillId="11" borderId="0" xfId="2" applyNumberFormat="1" applyFont="1" applyFill="1" applyBorder="1" applyAlignment="1" applyProtection="1">
      <alignment horizontal="center"/>
    </xf>
    <xf numFmtId="0" fontId="99" fillId="11" borderId="9" xfId="2" applyFont="1" applyFill="1" applyBorder="1" applyProtection="1">
      <protection hidden="1"/>
    </xf>
    <xf numFmtId="0" fontId="9" fillId="11" borderId="0" xfId="2" quotePrefix="1" applyFill="1" applyBorder="1" applyAlignment="1" applyProtection="1">
      <alignment horizontal="center"/>
    </xf>
    <xf numFmtId="204" fontId="12" fillId="11" borderId="0" xfId="2" applyNumberFormat="1" applyFont="1" applyFill="1" applyBorder="1" applyProtection="1"/>
    <xf numFmtId="166" fontId="26" fillId="3" borderId="0" xfId="3" applyNumberFormat="1" applyFont="1" applyFill="1" applyBorder="1" applyProtection="1"/>
    <xf numFmtId="4" fontId="36" fillId="11" borderId="0" xfId="2" applyNumberFormat="1" applyFont="1" applyFill="1" applyBorder="1" applyAlignment="1" applyProtection="1"/>
    <xf numFmtId="0" fontId="143" fillId="0" borderId="0" xfId="2" applyFont="1" applyProtection="1"/>
    <xf numFmtId="0" fontId="26" fillId="0" borderId="57" xfId="2" applyFont="1" applyBorder="1" applyAlignment="1" applyProtection="1">
      <alignment horizontal="center"/>
    </xf>
    <xf numFmtId="4" fontId="26" fillId="0" borderId="0" xfId="10" applyNumberFormat="1" applyFont="1" applyFill="1" applyBorder="1" applyAlignment="1" applyProtection="1"/>
    <xf numFmtId="186" fontId="26" fillId="0" borderId="72" xfId="2" applyNumberFormat="1" applyFont="1" applyBorder="1" applyAlignment="1" applyProtection="1">
      <alignment horizontal="center"/>
    </xf>
    <xf numFmtId="4" fontId="144" fillId="0" borderId="72" xfId="2" applyNumberFormat="1" applyFont="1" applyBorder="1" applyAlignment="1" applyProtection="1">
      <alignment horizontal="center"/>
    </xf>
    <xf numFmtId="4" fontId="26" fillId="0" borderId="72" xfId="2" applyNumberFormat="1" applyFont="1" applyBorder="1" applyAlignment="1" applyProtection="1">
      <alignment horizontal="center"/>
    </xf>
    <xf numFmtId="0" fontId="26" fillId="0" borderId="72" xfId="2" applyFont="1" applyBorder="1" applyAlignment="1" applyProtection="1">
      <alignment horizontal="center"/>
    </xf>
    <xf numFmtId="165" fontId="99" fillId="11" borderId="0" xfId="13" applyFont="1" applyFill="1" applyBorder="1" applyAlignment="1" applyProtection="1">
      <protection hidden="1"/>
    </xf>
    <xf numFmtId="0" fontId="99" fillId="11" borderId="0" xfId="2" applyFont="1" applyFill="1" applyBorder="1" applyProtection="1">
      <protection hidden="1"/>
    </xf>
    <xf numFmtId="1" fontId="9" fillId="11" borderId="0" xfId="2" applyNumberFormat="1" applyFill="1" applyBorder="1" applyAlignment="1" applyProtection="1">
      <alignment horizontal="center"/>
    </xf>
    <xf numFmtId="4" fontId="36" fillId="11" borderId="0" xfId="2" applyNumberFormat="1" applyFont="1" applyFill="1" applyBorder="1" applyAlignment="1" applyProtection="1">
      <alignment horizontal="center"/>
    </xf>
    <xf numFmtId="1" fontId="26" fillId="0" borderId="73" xfId="2" applyNumberFormat="1" applyFont="1" applyBorder="1" applyAlignment="1" applyProtection="1">
      <alignment horizontal="center"/>
    </xf>
    <xf numFmtId="186" fontId="26" fillId="0" borderId="72" xfId="2" applyNumberFormat="1" applyFont="1" applyBorder="1" applyProtection="1"/>
    <xf numFmtId="4" fontId="144" fillId="0" borderId="72" xfId="2" applyNumberFormat="1" applyFont="1" applyBorder="1" applyProtection="1"/>
    <xf numFmtId="4" fontId="26" fillId="0" borderId="72" xfId="2" applyNumberFormat="1" applyFont="1" applyBorder="1" applyProtection="1"/>
    <xf numFmtId="0" fontId="26" fillId="0" borderId="72" xfId="2" applyFont="1" applyBorder="1" applyProtection="1"/>
    <xf numFmtId="0" fontId="99" fillId="3" borderId="0" xfId="3" applyFont="1" applyFill="1" applyBorder="1" applyProtection="1"/>
    <xf numFmtId="4" fontId="36" fillId="11" borderId="0" xfId="2" quotePrefix="1" applyNumberFormat="1" applyFont="1" applyFill="1" applyBorder="1" applyAlignment="1" applyProtection="1">
      <alignment horizontal="center"/>
    </xf>
    <xf numFmtId="1" fontId="26" fillId="0" borderId="74" xfId="2" applyNumberFormat="1" applyFont="1" applyBorder="1" applyAlignment="1" applyProtection="1">
      <alignment horizontal="center"/>
    </xf>
    <xf numFmtId="2" fontId="26" fillId="0" borderId="72" xfId="2" applyNumberFormat="1" applyFont="1" applyBorder="1" applyProtection="1"/>
    <xf numFmtId="1" fontId="145" fillId="11" borderId="0" xfId="2" applyNumberFormat="1" applyFont="1" applyFill="1" applyBorder="1" applyAlignment="1" applyProtection="1">
      <alignment horizontal="center"/>
    </xf>
    <xf numFmtId="0" fontId="145" fillId="11" borderId="0" xfId="2" quotePrefix="1" applyFont="1" applyFill="1" applyBorder="1" applyAlignment="1" applyProtection="1">
      <alignment horizontal="center"/>
    </xf>
    <xf numFmtId="0" fontId="36" fillId="11" borderId="0" xfId="2" applyFont="1" applyFill="1" applyBorder="1" applyAlignment="1" applyProtection="1">
      <protection hidden="1"/>
    </xf>
    <xf numFmtId="165" fontId="26" fillId="11" borderId="0" xfId="13" applyFont="1" applyFill="1" applyBorder="1" applyProtection="1">
      <protection hidden="1"/>
    </xf>
    <xf numFmtId="0" fontId="146" fillId="3" borderId="0" xfId="2" applyFont="1" applyFill="1" applyBorder="1" applyProtection="1"/>
    <xf numFmtId="0" fontId="36" fillId="11" borderId="0" xfId="2" applyFont="1" applyFill="1" applyBorder="1" applyAlignment="1" applyProtection="1">
      <alignment horizontal="center" vertical="top" wrapText="1"/>
    </xf>
    <xf numFmtId="0" fontId="147" fillId="11" borderId="0" xfId="2" applyFont="1" applyFill="1" applyBorder="1" applyAlignment="1" applyProtection="1">
      <alignment vertical="top" wrapText="1"/>
    </xf>
    <xf numFmtId="0" fontId="148" fillId="11" borderId="0" xfId="2" applyFont="1" applyFill="1" applyBorder="1" applyAlignment="1" applyProtection="1">
      <alignment vertical="top" wrapText="1"/>
    </xf>
    <xf numFmtId="0" fontId="111" fillId="3" borderId="0" xfId="3" applyFont="1" applyFill="1" applyProtection="1">
      <protection locked="0"/>
    </xf>
    <xf numFmtId="0" fontId="111" fillId="3" borderId="0" xfId="3" applyFont="1" applyFill="1" applyBorder="1" applyAlignment="1" applyProtection="1">
      <alignment horizontal="left"/>
      <protection locked="0"/>
    </xf>
    <xf numFmtId="0" fontId="111" fillId="3" borderId="28" xfId="3" applyFont="1" applyFill="1" applyBorder="1" applyAlignment="1" applyProtection="1">
      <alignment horizontal="left"/>
      <protection locked="0"/>
    </xf>
    <xf numFmtId="0" fontId="147" fillId="11" borderId="15" xfId="2" applyFont="1" applyFill="1" applyBorder="1" applyAlignment="1" applyProtection="1">
      <alignment vertical="top" wrapText="1"/>
      <protection locked="0"/>
    </xf>
    <xf numFmtId="0" fontId="147" fillId="11" borderId="30" xfId="2" applyFont="1" applyFill="1" applyBorder="1" applyAlignment="1" applyProtection="1">
      <alignment vertical="top" wrapText="1"/>
      <protection locked="0"/>
    </xf>
    <xf numFmtId="0" fontId="147" fillId="11" borderId="0" xfId="2" applyFont="1" applyFill="1" applyBorder="1" applyAlignment="1" applyProtection="1">
      <alignment vertical="top" wrapText="1"/>
      <protection locked="0"/>
    </xf>
    <xf numFmtId="0" fontId="147" fillId="11" borderId="0" xfId="2" applyFont="1" applyFill="1" applyBorder="1" applyAlignment="1" applyProtection="1">
      <alignment horizontal="center" vertical="top" wrapText="1"/>
    </xf>
    <xf numFmtId="0" fontId="15" fillId="3" borderId="13" xfId="3" applyFill="1" applyBorder="1" applyProtection="1">
      <protection locked="0"/>
    </xf>
    <xf numFmtId="0" fontId="148" fillId="11" borderId="0" xfId="2" applyFont="1" applyFill="1" applyBorder="1" applyAlignment="1" applyProtection="1">
      <alignment vertical="top" wrapText="1"/>
      <protection locked="0"/>
    </xf>
    <xf numFmtId="0" fontId="148" fillId="11" borderId="27" xfId="2" applyFont="1" applyFill="1" applyBorder="1" applyAlignment="1" applyProtection="1">
      <alignment vertical="top" wrapText="1"/>
      <protection locked="0"/>
    </xf>
    <xf numFmtId="0" fontId="26" fillId="11" borderId="0" xfId="2" applyFont="1" applyFill="1" applyBorder="1" applyAlignment="1" applyProtection="1">
      <alignment horizontal="center" vertical="top" wrapText="1"/>
    </xf>
    <xf numFmtId="171" fontId="142" fillId="11" borderId="0" xfId="2" applyNumberFormat="1" applyFont="1" applyFill="1" applyBorder="1" applyAlignment="1" applyProtection="1">
      <alignment horizontal="center" vertical="top" wrapText="1"/>
    </xf>
    <xf numFmtId="171" fontId="26" fillId="11" borderId="0" xfId="2" applyNumberFormat="1" applyFont="1" applyFill="1" applyBorder="1" applyAlignment="1" applyProtection="1">
      <alignment horizontal="center" wrapText="1"/>
    </xf>
    <xf numFmtId="0" fontId="9" fillId="11" borderId="0" xfId="2" applyFill="1" applyBorder="1" applyAlignment="1" applyProtection="1"/>
    <xf numFmtId="0" fontId="9" fillId="11" borderId="0" xfId="2" applyFill="1" applyBorder="1" applyProtection="1">
      <protection locked="0" hidden="1"/>
    </xf>
    <xf numFmtId="0" fontId="9" fillId="11" borderId="27" xfId="2" applyFill="1" applyBorder="1" applyAlignment="1" applyProtection="1">
      <protection locked="0"/>
    </xf>
    <xf numFmtId="0" fontId="9" fillId="11" borderId="0" xfId="2" applyFill="1" applyBorder="1" applyAlignment="1" applyProtection="1">
      <protection locked="0"/>
    </xf>
    <xf numFmtId="0" fontId="9" fillId="11" borderId="27" xfId="2" applyFill="1" applyBorder="1" applyProtection="1">
      <protection locked="0" hidden="1"/>
    </xf>
    <xf numFmtId="168" fontId="26" fillId="3" borderId="0" xfId="3" applyNumberFormat="1" applyFont="1" applyFill="1" applyBorder="1" applyProtection="1"/>
    <xf numFmtId="171" fontId="142" fillId="0" borderId="0" xfId="2" applyNumberFormat="1" applyFont="1" applyBorder="1" applyAlignment="1" applyProtection="1">
      <alignment horizontal="center" vertical="top" wrapText="1"/>
    </xf>
    <xf numFmtId="171" fontId="26" fillId="0" borderId="0" xfId="2" applyNumberFormat="1" applyFont="1" applyBorder="1" applyAlignment="1" applyProtection="1">
      <alignment horizontal="center" wrapText="1"/>
    </xf>
    <xf numFmtId="0" fontId="9" fillId="0" borderId="0" xfId="2" applyProtection="1">
      <protection locked="0" hidden="1"/>
    </xf>
    <xf numFmtId="0" fontId="9" fillId="0" borderId="13" xfId="2" applyBorder="1" applyProtection="1">
      <protection locked="0" hidden="1"/>
    </xf>
    <xf numFmtId="0" fontId="9" fillId="0" borderId="0" xfId="2" applyBorder="1" applyProtection="1">
      <protection locked="0" hidden="1"/>
    </xf>
    <xf numFmtId="171" fontId="26" fillId="11" borderId="0" xfId="2" applyNumberFormat="1" applyFont="1" applyFill="1" applyBorder="1" applyAlignment="1" applyProtection="1">
      <protection hidden="1"/>
    </xf>
    <xf numFmtId="0" fontId="15" fillId="3" borderId="36" xfId="3" applyFill="1" applyBorder="1" applyProtection="1">
      <protection locked="0"/>
    </xf>
    <xf numFmtId="0" fontId="9" fillId="11" borderId="18" xfId="2" applyFill="1" applyBorder="1" applyProtection="1">
      <protection locked="0" hidden="1"/>
    </xf>
    <xf numFmtId="0" fontId="9" fillId="11" borderId="37" xfId="2" applyFill="1" applyBorder="1" applyProtection="1">
      <protection locked="0" hidden="1"/>
    </xf>
    <xf numFmtId="0" fontId="15" fillId="3" borderId="0" xfId="3" applyFill="1" applyBorder="1" applyProtection="1">
      <protection locked="0"/>
    </xf>
    <xf numFmtId="0" fontId="149" fillId="11" borderId="0" xfId="2" applyFont="1" applyFill="1" applyBorder="1" applyAlignment="1" applyProtection="1">
      <alignment horizontal="center" vertical="top" wrapText="1"/>
    </xf>
    <xf numFmtId="0" fontId="9" fillId="3" borderId="0" xfId="2" applyFill="1" applyProtection="1"/>
    <xf numFmtId="0" fontId="26" fillId="3" borderId="0" xfId="3" applyFont="1" applyFill="1" applyBorder="1" applyAlignment="1" applyProtection="1">
      <alignment horizontal="justify" vertical="top" wrapText="1"/>
    </xf>
    <xf numFmtId="0" fontId="150" fillId="0" borderId="0" xfId="2" applyFont="1" applyBorder="1" applyAlignment="1" applyProtection="1">
      <alignment horizontal="center"/>
      <protection hidden="1"/>
    </xf>
    <xf numFmtId="49" fontId="9" fillId="0" borderId="0" xfId="2" applyNumberFormat="1" applyBorder="1" applyProtection="1">
      <protection hidden="1"/>
    </xf>
    <xf numFmtId="166" fontId="0" fillId="11" borderId="0" xfId="4" applyNumberFormat="1" applyFont="1" applyFill="1" applyProtection="1"/>
    <xf numFmtId="165" fontId="0" fillId="11" borderId="0" xfId="4" applyFont="1" applyFill="1" applyProtection="1"/>
    <xf numFmtId="0" fontId="104" fillId="3" borderId="0" xfId="3" applyFont="1" applyFill="1" applyBorder="1" applyProtection="1"/>
    <xf numFmtId="0" fontId="104" fillId="3" borderId="0" xfId="3" applyFont="1" applyFill="1" applyProtection="1"/>
    <xf numFmtId="0" fontId="104" fillId="3" borderId="0" xfId="3" applyFont="1" applyFill="1" applyBorder="1" applyProtection="1">
      <protection locked="0"/>
    </xf>
    <xf numFmtId="0" fontId="104" fillId="3" borderId="0" xfId="3" applyFont="1" applyFill="1" applyProtection="1">
      <protection locked="0"/>
    </xf>
    <xf numFmtId="0" fontId="26" fillId="3" borderId="0" xfId="3" applyFont="1" applyFill="1" applyBorder="1" applyProtection="1">
      <protection locked="0"/>
    </xf>
    <xf numFmtId="0" fontId="26" fillId="3" borderId="0" xfId="3" applyFont="1" applyFill="1" applyProtection="1">
      <protection locked="0"/>
    </xf>
    <xf numFmtId="0" fontId="26" fillId="0" borderId="0" xfId="2" applyFont="1" applyProtection="1">
      <protection locked="0" hidden="1"/>
    </xf>
    <xf numFmtId="0" fontId="26" fillId="0" borderId="0" xfId="2" applyFont="1" applyProtection="1">
      <protection hidden="1"/>
    </xf>
    <xf numFmtId="0" fontId="26" fillId="0" borderId="0" xfId="2" applyFont="1" applyBorder="1" applyProtection="1">
      <protection locked="0" hidden="1"/>
    </xf>
    <xf numFmtId="0" fontId="26" fillId="3" borderId="0" xfId="2" applyFont="1" applyFill="1" applyBorder="1" applyProtection="1">
      <protection locked="0" hidden="1"/>
    </xf>
    <xf numFmtId="0" fontId="26" fillId="3" borderId="0" xfId="2" applyFont="1" applyFill="1" applyBorder="1" applyProtection="1">
      <protection hidden="1"/>
    </xf>
    <xf numFmtId="0" fontId="26" fillId="3" borderId="0" xfId="2" applyFont="1" applyFill="1" applyBorder="1" applyProtection="1">
      <protection locked="0"/>
    </xf>
    <xf numFmtId="0" fontId="9" fillId="3" borderId="0" xfId="2" applyFill="1" applyBorder="1" applyProtection="1">
      <protection locked="0"/>
    </xf>
    <xf numFmtId="0" fontId="26" fillId="3" borderId="0" xfId="2" applyFont="1" applyFill="1" applyBorder="1" applyProtection="1"/>
    <xf numFmtId="0" fontId="118" fillId="3" borderId="0" xfId="12" applyFill="1" applyBorder="1" applyAlignment="1">
      <alignment vertical="center"/>
    </xf>
    <xf numFmtId="0" fontId="26" fillId="3" borderId="0" xfId="2" applyFont="1" applyFill="1" applyBorder="1" applyAlignment="1" applyProtection="1">
      <protection locked="0"/>
    </xf>
    <xf numFmtId="0" fontId="26" fillId="3" borderId="0" xfId="2" applyNumberFormat="1" applyFont="1" applyFill="1" applyBorder="1" applyAlignment="1" applyProtection="1">
      <protection locked="0"/>
    </xf>
    <xf numFmtId="4" fontId="26" fillId="3" borderId="0" xfId="3" applyNumberFormat="1" applyFont="1" applyFill="1" applyBorder="1" applyAlignment="1" applyProtection="1">
      <alignment horizontal="center" vertical="center"/>
      <protection locked="0"/>
    </xf>
    <xf numFmtId="4" fontId="26" fillId="3" borderId="0" xfId="3" applyNumberFormat="1" applyFont="1" applyFill="1" applyBorder="1" applyAlignment="1" applyProtection="1">
      <alignment horizontal="center" vertical="center"/>
    </xf>
    <xf numFmtId="0" fontId="146" fillId="3" borderId="0" xfId="2" applyFont="1" applyFill="1" applyBorder="1" applyAlignment="1">
      <alignment vertical="center"/>
    </xf>
    <xf numFmtId="0" fontId="146" fillId="3" borderId="0" xfId="2" applyFont="1" applyFill="1" applyBorder="1" applyAlignment="1">
      <alignment vertical="center" wrapText="1"/>
    </xf>
    <xf numFmtId="0" fontId="156" fillId="0" borderId="0" xfId="2" applyFont="1" applyAlignment="1">
      <alignment vertical="center"/>
    </xf>
    <xf numFmtId="4" fontId="26" fillId="3" borderId="0" xfId="3" applyNumberFormat="1" applyFont="1" applyFill="1" applyBorder="1" applyAlignment="1" applyProtection="1">
      <alignment horizontal="center" vertical="center" wrapText="1"/>
      <protection locked="0"/>
    </xf>
    <xf numFmtId="0" fontId="131" fillId="3" borderId="0" xfId="2" applyFont="1" applyFill="1" applyBorder="1" applyAlignment="1" applyProtection="1">
      <protection locked="0"/>
    </xf>
    <xf numFmtId="0" fontId="131" fillId="3" borderId="0" xfId="2" applyNumberFormat="1" applyFont="1" applyFill="1" applyBorder="1" applyAlignment="1" applyProtection="1">
      <protection locked="0"/>
    </xf>
    <xf numFmtId="0" fontId="157" fillId="0" borderId="0" xfId="2" applyFont="1" applyAlignment="1">
      <alignment vertical="center"/>
    </xf>
    <xf numFmtId="0" fontId="158" fillId="3" borderId="0" xfId="12" applyNumberFormat="1" applyFont="1" applyFill="1" applyBorder="1" applyAlignment="1" applyProtection="1">
      <protection locked="0"/>
    </xf>
    <xf numFmtId="0" fontId="158" fillId="3" borderId="0" xfId="12" applyNumberFormat="1" applyFont="1" applyFill="1" applyBorder="1" applyAlignment="1" applyProtection="1">
      <alignment wrapText="1"/>
      <protection locked="0"/>
    </xf>
    <xf numFmtId="0" fontId="131" fillId="3" borderId="0" xfId="2" applyNumberFormat="1" applyFont="1" applyFill="1" applyBorder="1" applyAlignment="1" applyProtection="1">
      <alignment wrapText="1"/>
      <protection locked="0"/>
    </xf>
    <xf numFmtId="0" fontId="146" fillId="0" borderId="0" xfId="2" applyFont="1" applyAlignment="1">
      <alignment vertical="center"/>
    </xf>
    <xf numFmtId="0" fontId="9" fillId="0" borderId="0" xfId="2" applyProtection="1">
      <protection locked="0"/>
    </xf>
    <xf numFmtId="0" fontId="9" fillId="0" borderId="0" xfId="2" applyProtection="1"/>
    <xf numFmtId="0" fontId="26" fillId="0" borderId="0" xfId="2" applyFont="1" applyProtection="1"/>
    <xf numFmtId="0" fontId="26" fillId="0" borderId="0" xfId="2" applyFont="1" applyProtection="1">
      <protection locked="0"/>
    </xf>
    <xf numFmtId="0" fontId="26" fillId="0" borderId="0" xfId="2" applyFont="1" applyBorder="1" applyProtection="1">
      <protection locked="0"/>
    </xf>
    <xf numFmtId="0" fontId="131" fillId="0" borderId="9" xfId="2" applyFont="1" applyBorder="1" applyAlignment="1" applyProtection="1">
      <protection locked="0"/>
    </xf>
    <xf numFmtId="0" fontId="26" fillId="0" borderId="9" xfId="2" applyFont="1" applyBorder="1" applyProtection="1">
      <protection locked="0"/>
    </xf>
    <xf numFmtId="0" fontId="26" fillId="0" borderId="9" xfId="2" applyFont="1" applyBorder="1" applyAlignment="1" applyProtection="1">
      <alignment wrapText="1"/>
      <protection locked="0"/>
    </xf>
    <xf numFmtId="0" fontId="131" fillId="20" borderId="9" xfId="2" applyFont="1" applyFill="1" applyBorder="1" applyAlignment="1" applyProtection="1">
      <alignment horizontal="left" vertical="center"/>
      <protection locked="0"/>
    </xf>
    <xf numFmtId="4" fontId="26" fillId="3" borderId="71" xfId="3" applyNumberFormat="1" applyFont="1" applyFill="1" applyBorder="1" applyAlignment="1" applyProtection="1">
      <alignment horizontal="center" vertical="center"/>
      <protection locked="0"/>
    </xf>
    <xf numFmtId="4" fontId="26" fillId="3" borderId="70" xfId="3" applyNumberFormat="1" applyFont="1" applyFill="1" applyBorder="1" applyAlignment="1" applyProtection="1">
      <alignment horizontal="center" vertical="center"/>
      <protection locked="0"/>
    </xf>
    <xf numFmtId="4" fontId="26" fillId="3" borderId="70" xfId="3" applyNumberFormat="1" applyFont="1" applyFill="1" applyBorder="1" applyAlignment="1" applyProtection="1">
      <alignment horizontal="center" vertical="center"/>
    </xf>
    <xf numFmtId="0" fontId="158" fillId="0" borderId="70" xfId="12" applyNumberFormat="1" applyFont="1" applyBorder="1" applyAlignment="1" applyProtection="1"/>
    <xf numFmtId="0" fontId="159" fillId="0" borderId="62" xfId="2" applyFont="1" applyBorder="1" applyAlignment="1" applyProtection="1">
      <alignment horizontal="center"/>
    </xf>
    <xf numFmtId="4" fontId="26" fillId="3" borderId="47" xfId="3" applyNumberFormat="1" applyFont="1" applyFill="1" applyBorder="1" applyAlignment="1" applyProtection="1">
      <alignment horizontal="center" vertical="center"/>
      <protection locked="0"/>
    </xf>
    <xf numFmtId="4" fontId="26" fillId="3" borderId="9" xfId="3" applyNumberFormat="1" applyFont="1" applyFill="1" applyBorder="1" applyAlignment="1" applyProtection="1">
      <alignment horizontal="center" vertical="center"/>
      <protection locked="0"/>
    </xf>
    <xf numFmtId="4" fontId="26" fillId="3" borderId="9" xfId="3" applyNumberFormat="1" applyFont="1" applyFill="1" applyBorder="1" applyAlignment="1" applyProtection="1">
      <alignment horizontal="center" vertical="center"/>
    </xf>
    <xf numFmtId="4" fontId="26" fillId="3" borderId="34" xfId="3" applyNumberFormat="1" applyFont="1" applyFill="1" applyBorder="1" applyAlignment="1" applyProtection="1">
      <alignment horizontal="center" vertical="center"/>
    </xf>
    <xf numFmtId="0" fontId="160" fillId="0" borderId="9" xfId="2" applyFont="1" applyBorder="1" applyAlignment="1">
      <alignment vertical="center"/>
    </xf>
    <xf numFmtId="0" fontId="158" fillId="0" borderId="9" xfId="2" applyFont="1" applyBorder="1" applyAlignment="1">
      <alignment vertical="center"/>
    </xf>
    <xf numFmtId="0" fontId="161" fillId="3" borderId="9" xfId="2" applyFont="1" applyFill="1" applyBorder="1" applyAlignment="1" applyProtection="1">
      <alignment wrapText="1"/>
      <protection locked="0"/>
    </xf>
    <xf numFmtId="0" fontId="161" fillId="0" borderId="9" xfId="2" applyFont="1" applyBorder="1" applyAlignment="1" applyProtection="1">
      <protection locked="0"/>
    </xf>
    <xf numFmtId="49" fontId="161" fillId="3" borderId="9" xfId="3" applyNumberFormat="1" applyFont="1" applyFill="1" applyBorder="1" applyAlignment="1" applyProtection="1">
      <alignment vertical="center"/>
      <protection locked="0"/>
    </xf>
    <xf numFmtId="0" fontId="161" fillId="20" borderId="9" xfId="2" applyFont="1" applyFill="1" applyBorder="1" applyAlignment="1" applyProtection="1">
      <alignment horizontal="left" vertical="center"/>
      <protection locked="0"/>
    </xf>
    <xf numFmtId="0" fontId="96" fillId="3" borderId="0" xfId="3" applyFont="1" applyFill="1" applyBorder="1" applyProtection="1">
      <protection locked="0"/>
    </xf>
    <xf numFmtId="4" fontId="96" fillId="3" borderId="47" xfId="3" applyNumberFormat="1" applyFont="1" applyFill="1" applyBorder="1" applyAlignment="1" applyProtection="1">
      <alignment horizontal="center" vertical="center"/>
      <protection locked="0"/>
    </xf>
    <xf numFmtId="4" fontId="96" fillId="3" borderId="9" xfId="3" applyNumberFormat="1" applyFont="1" applyFill="1" applyBorder="1" applyAlignment="1" applyProtection="1">
      <alignment horizontal="center" vertical="center"/>
      <protection locked="0"/>
    </xf>
    <xf numFmtId="4" fontId="96" fillId="3" borderId="9" xfId="3" applyNumberFormat="1" applyFont="1" applyFill="1" applyBorder="1" applyAlignment="1" applyProtection="1">
      <alignment horizontal="center" vertical="center"/>
    </xf>
    <xf numFmtId="4" fontId="51" fillId="3" borderId="9" xfId="3" applyNumberFormat="1" applyFont="1" applyFill="1" applyBorder="1" applyAlignment="1" applyProtection="1">
      <alignment horizontal="center" vertical="center"/>
      <protection locked="0"/>
    </xf>
    <xf numFmtId="0" fontId="161" fillId="3" borderId="34" xfId="3" applyNumberFormat="1" applyFont="1" applyFill="1" applyBorder="1" applyAlignment="1" applyProtection="1">
      <alignment vertical="center"/>
    </xf>
    <xf numFmtId="0" fontId="158" fillId="0" borderId="9" xfId="12" applyNumberFormat="1" applyFont="1" applyBorder="1" applyAlignment="1" applyProtection="1">
      <protection locked="0"/>
    </xf>
    <xf numFmtId="0" fontId="131" fillId="0" borderId="9" xfId="2" applyNumberFormat="1" applyFont="1" applyBorder="1" applyAlignment="1" applyProtection="1">
      <protection locked="0"/>
    </xf>
    <xf numFmtId="0" fontId="158" fillId="0" borderId="37" xfId="12" applyNumberFormat="1" applyFont="1" applyBorder="1" applyAlignment="1" applyProtection="1"/>
    <xf numFmtId="0" fontId="131" fillId="20" borderId="9" xfId="2" applyFont="1" applyFill="1" applyBorder="1" applyAlignment="1" applyProtection="1">
      <alignment horizontal="left" vertical="center" wrapText="1"/>
      <protection locked="0"/>
    </xf>
    <xf numFmtId="0" fontId="26" fillId="3" borderId="0" xfId="3" applyFont="1" applyFill="1" applyBorder="1" applyAlignment="1" applyProtection="1">
      <alignment horizontal="left" vertical="center"/>
      <protection locked="0"/>
    </xf>
    <xf numFmtId="0" fontId="131" fillId="20" borderId="34" xfId="2" applyFont="1" applyFill="1" applyBorder="1" applyAlignment="1" applyProtection="1">
      <alignment horizontal="left" vertical="center" wrapText="1"/>
    </xf>
    <xf numFmtId="0" fontId="131" fillId="20" borderId="34" xfId="2" applyFont="1" applyFill="1" applyBorder="1" applyAlignment="1" applyProtection="1">
      <alignment horizontal="left" vertical="center"/>
    </xf>
    <xf numFmtId="0" fontId="131" fillId="0" borderId="9" xfId="2" applyFont="1" applyBorder="1" applyAlignment="1" applyProtection="1">
      <alignment horizontal="left" vertical="center"/>
      <protection locked="0"/>
    </xf>
    <xf numFmtId="0" fontId="158" fillId="0" borderId="9" xfId="12" applyFont="1" applyBorder="1" applyAlignment="1" applyProtection="1">
      <alignment horizontal="left" vertical="center"/>
      <protection locked="0"/>
    </xf>
    <xf numFmtId="0" fontId="158" fillId="0" borderId="34" xfId="12" applyFont="1" applyBorder="1" applyAlignment="1" applyProtection="1">
      <alignment horizontal="left" vertical="center"/>
    </xf>
    <xf numFmtId="0" fontId="162" fillId="0" borderId="34" xfId="12" applyNumberFormat="1" applyFont="1" applyBorder="1" applyAlignment="1" applyProtection="1">
      <alignment wrapText="1"/>
    </xf>
    <xf numFmtId="0" fontId="131" fillId="0" borderId="34" xfId="2" applyFont="1" applyBorder="1" applyAlignment="1" applyProtection="1">
      <alignment horizontal="left" vertical="center"/>
    </xf>
    <xf numFmtId="0" fontId="158" fillId="20" borderId="9" xfId="12" applyFont="1" applyFill="1" applyBorder="1" applyAlignment="1" applyProtection="1">
      <alignment horizontal="left" vertical="center" wrapText="1"/>
      <protection locked="0"/>
    </xf>
    <xf numFmtId="0" fontId="161" fillId="20" borderId="34" xfId="2" applyFont="1" applyFill="1" applyBorder="1" applyAlignment="1" applyProtection="1">
      <alignment horizontal="left" vertical="center" wrapText="1"/>
    </xf>
    <xf numFmtId="0" fontId="158" fillId="20" borderId="9" xfId="12" applyFont="1" applyFill="1" applyBorder="1" applyAlignment="1" applyProtection="1">
      <alignment horizontal="left" vertical="center"/>
      <protection locked="0"/>
    </xf>
    <xf numFmtId="0" fontId="161" fillId="20" borderId="9" xfId="2" applyFont="1" applyFill="1" applyBorder="1" applyAlignment="1" applyProtection="1">
      <alignment horizontal="left" vertical="center" wrapText="1"/>
      <protection locked="0"/>
    </xf>
    <xf numFmtId="0" fontId="96" fillId="3" borderId="0" xfId="3" applyFont="1" applyFill="1" applyBorder="1" applyAlignment="1" applyProtection="1">
      <alignment horizontal="left" vertical="center"/>
      <protection locked="0"/>
    </xf>
    <xf numFmtId="0" fontId="131" fillId="0" borderId="9" xfId="2" applyFont="1" applyBorder="1" applyAlignment="1" applyProtection="1">
      <alignment horizontal="left" vertical="center"/>
    </xf>
    <xf numFmtId="0" fontId="131" fillId="20" borderId="9" xfId="2" applyFont="1" applyFill="1" applyBorder="1" applyAlignment="1" applyProtection="1">
      <alignment horizontal="left" vertical="center"/>
    </xf>
    <xf numFmtId="0" fontId="96" fillId="3" borderId="0" xfId="3" applyFont="1" applyFill="1" applyBorder="1" applyAlignment="1" applyProtection="1">
      <alignment horizontal="left" vertical="center"/>
    </xf>
    <xf numFmtId="0" fontId="162" fillId="0" borderId="34" xfId="12" applyFont="1" applyBorder="1" applyAlignment="1" applyProtection="1">
      <alignment horizontal="left" vertical="center"/>
    </xf>
    <xf numFmtId="0" fontId="26" fillId="0" borderId="0" xfId="2" applyFont="1" applyBorder="1" applyProtection="1"/>
    <xf numFmtId="0" fontId="131" fillId="20" borderId="9" xfId="2" applyFont="1" applyFill="1" applyBorder="1" applyAlignment="1" applyProtection="1">
      <alignment horizontal="left" vertical="center" wrapText="1"/>
    </xf>
    <xf numFmtId="0" fontId="131" fillId="3" borderId="9" xfId="2" applyFont="1" applyFill="1" applyBorder="1" applyAlignment="1" applyProtection="1">
      <protection locked="0"/>
    </xf>
    <xf numFmtId="49" fontId="131" fillId="3" borderId="9" xfId="3" applyNumberFormat="1" applyFont="1" applyFill="1" applyBorder="1" applyAlignment="1" applyProtection="1">
      <alignment vertical="center"/>
      <protection locked="0"/>
    </xf>
    <xf numFmtId="49" fontId="131" fillId="3" borderId="34" xfId="3" applyNumberFormat="1" applyFont="1" applyFill="1" applyBorder="1" applyAlignment="1" applyProtection="1">
      <alignment vertical="center"/>
    </xf>
    <xf numFmtId="4" fontId="96" fillId="3" borderId="47" xfId="3" applyNumberFormat="1" applyFont="1" applyFill="1" applyBorder="1" applyAlignment="1" applyProtection="1">
      <alignment horizontal="center" vertical="center"/>
    </xf>
    <xf numFmtId="0" fontId="158" fillId="20" borderId="9" xfId="12" applyFont="1" applyFill="1" applyBorder="1" applyAlignment="1" applyProtection="1">
      <alignment horizontal="left" vertical="center"/>
    </xf>
    <xf numFmtId="0" fontId="162" fillId="20" borderId="9" xfId="12" applyFont="1" applyFill="1" applyBorder="1" applyAlignment="1" applyProtection="1">
      <alignment horizontal="left" vertical="center"/>
      <protection locked="0"/>
    </xf>
    <xf numFmtId="0" fontId="161" fillId="20" borderId="34" xfId="2" applyFont="1" applyFill="1" applyBorder="1" applyAlignment="1" applyProtection="1">
      <alignment horizontal="left" vertical="center"/>
    </xf>
    <xf numFmtId="0" fontId="26" fillId="0" borderId="0" xfId="2" applyFont="1" applyAlignment="1" applyProtection="1">
      <alignment wrapText="1"/>
      <protection locked="0"/>
    </xf>
    <xf numFmtId="0" fontId="162" fillId="0" borderId="9" xfId="2" applyFont="1" applyBorder="1" applyAlignment="1">
      <alignment vertical="center"/>
    </xf>
    <xf numFmtId="4" fontId="26" fillId="21" borderId="9" xfId="3" applyNumberFormat="1" applyFont="1" applyFill="1" applyBorder="1" applyAlignment="1" applyProtection="1">
      <alignment horizontal="center" vertical="center"/>
      <protection locked="0"/>
    </xf>
    <xf numFmtId="0" fontId="159" fillId="21" borderId="62" xfId="2" applyFont="1" applyFill="1" applyBorder="1" applyAlignment="1" applyProtection="1">
      <alignment horizontal="center"/>
    </xf>
    <xf numFmtId="0" fontId="131" fillId="3" borderId="9" xfId="2" applyFont="1" applyFill="1" applyBorder="1" applyAlignment="1" applyProtection="1">
      <alignment wrapText="1"/>
      <protection locked="0"/>
    </xf>
    <xf numFmtId="0" fontId="131" fillId="3" borderId="34" xfId="2" applyFont="1" applyFill="1" applyBorder="1" applyAlignment="1" applyProtection="1">
      <alignment wrapText="1"/>
    </xf>
    <xf numFmtId="0" fontId="163" fillId="20" borderId="9" xfId="2" applyFont="1" applyFill="1" applyBorder="1" applyAlignment="1" applyProtection="1">
      <alignment horizontal="left" vertical="center"/>
      <protection locked="0"/>
    </xf>
    <xf numFmtId="49" fontId="161" fillId="3" borderId="34" xfId="3" applyNumberFormat="1" applyFont="1" applyFill="1" applyBorder="1" applyAlignment="1" applyProtection="1">
      <alignment vertical="center"/>
    </xf>
    <xf numFmtId="0" fontId="164" fillId="20" borderId="9" xfId="2" applyFont="1" applyFill="1" applyBorder="1" applyAlignment="1" applyProtection="1">
      <alignment horizontal="left" vertical="center"/>
      <protection locked="0"/>
    </xf>
    <xf numFmtId="0" fontId="164" fillId="20" borderId="9" xfId="2" applyFont="1" applyFill="1" applyBorder="1" applyAlignment="1" applyProtection="1">
      <alignment horizontal="left" vertical="center" wrapText="1"/>
      <protection locked="0"/>
    </xf>
    <xf numFmtId="0" fontId="51" fillId="3" borderId="0" xfId="3" applyFont="1" applyFill="1" applyBorder="1" applyAlignment="1" applyProtection="1">
      <alignment horizontal="left" vertical="center"/>
      <protection locked="0"/>
    </xf>
    <xf numFmtId="4" fontId="51" fillId="3" borderId="47" xfId="3" applyNumberFormat="1" applyFont="1" applyFill="1" applyBorder="1" applyAlignment="1" applyProtection="1">
      <alignment horizontal="center" vertical="center"/>
      <protection locked="0"/>
    </xf>
    <xf numFmtId="4" fontId="51" fillId="3" borderId="9" xfId="3" applyNumberFormat="1" applyFont="1" applyFill="1" applyBorder="1" applyAlignment="1" applyProtection="1">
      <alignment horizontal="center" vertical="center"/>
    </xf>
    <xf numFmtId="0" fontId="164" fillId="20" borderId="34" xfId="2" applyFont="1" applyFill="1" applyBorder="1" applyAlignment="1" applyProtection="1">
      <alignment horizontal="left" vertical="center" wrapText="1"/>
    </xf>
    <xf numFmtId="0" fontId="36" fillId="3" borderId="0" xfId="2" applyFont="1" applyFill="1" applyBorder="1" applyAlignment="1" applyProtection="1">
      <alignment horizontal="left" vertical="center"/>
      <protection locked="0"/>
    </xf>
    <xf numFmtId="4" fontId="26" fillId="3" borderId="0" xfId="3" applyNumberFormat="1" applyFont="1" applyFill="1" applyBorder="1" applyAlignment="1" applyProtection="1">
      <alignment horizontal="left" vertical="center"/>
      <protection locked="0"/>
    </xf>
    <xf numFmtId="0" fontId="93" fillId="0" borderId="0" xfId="2" applyFont="1" applyProtection="1">
      <protection locked="0"/>
    </xf>
    <xf numFmtId="0" fontId="93" fillId="0" borderId="0" xfId="2" applyFont="1" applyProtection="1"/>
    <xf numFmtId="0" fontId="26" fillId="3" borderId="13" xfId="3" applyFont="1" applyFill="1" applyBorder="1" applyProtection="1">
      <protection locked="0"/>
    </xf>
    <xf numFmtId="0" fontId="161" fillId="0" borderId="9" xfId="2" applyFont="1" applyBorder="1" applyAlignment="1" applyProtection="1">
      <alignment horizontal="left" vertical="center"/>
      <protection locked="0"/>
    </xf>
    <xf numFmtId="0" fontId="162" fillId="0" borderId="9" xfId="12" applyFont="1" applyBorder="1" applyAlignment="1" applyProtection="1">
      <alignment horizontal="left" vertical="center"/>
      <protection locked="0"/>
    </xf>
    <xf numFmtId="0" fontId="162" fillId="0" borderId="34" xfId="12" applyFont="1" applyBorder="1" applyAlignment="1" applyProtection="1">
      <alignment horizontal="left" vertical="center" wrapText="1"/>
    </xf>
    <xf numFmtId="0" fontId="36" fillId="3" borderId="0" xfId="3" applyFont="1" applyFill="1" applyBorder="1" applyAlignment="1" applyProtection="1">
      <alignment horizontal="left" vertical="center"/>
      <protection locked="0"/>
    </xf>
    <xf numFmtId="0" fontId="161" fillId="0" borderId="34" xfId="2" applyFont="1" applyBorder="1" applyAlignment="1" applyProtection="1">
      <alignment horizontal="left" vertical="center" wrapText="1"/>
    </xf>
    <xf numFmtId="0" fontId="165" fillId="0" borderId="13" xfId="2" applyFont="1" applyBorder="1" applyAlignment="1" applyProtection="1">
      <alignment horizontal="center" wrapText="1"/>
      <protection locked="0"/>
    </xf>
    <xf numFmtId="0" fontId="9" fillId="0" borderId="0" xfId="2" applyBorder="1" applyProtection="1">
      <protection locked="0"/>
    </xf>
    <xf numFmtId="0" fontId="96" fillId="0" borderId="9" xfId="2" applyFont="1" applyBorder="1" applyProtection="1">
      <protection locked="0"/>
    </xf>
    <xf numFmtId="0" fontId="96" fillId="0" borderId="0" xfId="2" applyFont="1" applyAlignment="1" applyProtection="1">
      <alignment wrapText="1"/>
      <protection locked="0"/>
    </xf>
    <xf numFmtId="0" fontId="9" fillId="0" borderId="0" xfId="2" applyAlignment="1" applyProtection="1">
      <alignment vertical="center"/>
      <protection locked="0"/>
    </xf>
    <xf numFmtId="0" fontId="9" fillId="0" borderId="0" xfId="2" applyAlignment="1" applyProtection="1">
      <alignment vertical="center"/>
    </xf>
    <xf numFmtId="0" fontId="26" fillId="0" borderId="0" xfId="2" applyFont="1" applyAlignment="1" applyProtection="1">
      <alignment vertical="center"/>
    </xf>
    <xf numFmtId="0" fontId="26" fillId="0" borderId="0" xfId="2" applyFont="1" applyAlignment="1" applyProtection="1">
      <alignment vertical="center"/>
      <protection locked="0"/>
    </xf>
    <xf numFmtId="0" fontId="26" fillId="0" borderId="0" xfId="2" applyFont="1" applyBorder="1" applyAlignment="1" applyProtection="1">
      <alignment vertical="center"/>
      <protection locked="0"/>
    </xf>
    <xf numFmtId="0" fontId="166" fillId="0" borderId="13" xfId="2" applyFont="1" applyBorder="1" applyAlignment="1" applyProtection="1">
      <alignment horizontal="center" wrapText="1"/>
      <protection locked="0"/>
    </xf>
    <xf numFmtId="0" fontId="9" fillId="3" borderId="0" xfId="2" applyFill="1" applyProtection="1">
      <protection locked="0"/>
    </xf>
    <xf numFmtId="0" fontId="26" fillId="3" borderId="0" xfId="2" applyFont="1" applyFill="1" applyProtection="1"/>
    <xf numFmtId="0" fontId="26" fillId="3" borderId="0" xfId="2" applyFont="1" applyFill="1" applyProtection="1">
      <protection locked="0"/>
    </xf>
    <xf numFmtId="0" fontId="26" fillId="0" borderId="9" xfId="12" applyFont="1" applyBorder="1" applyAlignment="1">
      <alignment vertical="center"/>
    </xf>
    <xf numFmtId="0" fontId="167" fillId="20" borderId="9" xfId="2" applyFont="1" applyFill="1" applyBorder="1" applyAlignment="1" applyProtection="1">
      <alignment horizontal="left" vertical="center"/>
      <protection locked="0"/>
    </xf>
    <xf numFmtId="0" fontId="168" fillId="20" borderId="9" xfId="2" applyFont="1" applyFill="1" applyBorder="1" applyAlignment="1" applyProtection="1">
      <alignment horizontal="left" vertical="center"/>
      <protection locked="0"/>
    </xf>
    <xf numFmtId="4" fontId="26" fillId="3" borderId="0" xfId="2" applyNumberFormat="1" applyFont="1" applyFill="1" applyBorder="1" applyAlignment="1" applyProtection="1">
      <alignment horizontal="left" vertical="center"/>
      <protection locked="0"/>
    </xf>
    <xf numFmtId="0" fontId="26" fillId="3" borderId="13" xfId="3" applyFont="1" applyFill="1" applyBorder="1" applyAlignment="1" applyProtection="1">
      <alignment vertical="center"/>
      <protection locked="0"/>
    </xf>
    <xf numFmtId="0" fontId="131" fillId="0" borderId="34" xfId="2" applyFont="1" applyBorder="1" applyAlignment="1" applyProtection="1">
      <alignment horizontal="left" vertical="center" wrapText="1"/>
    </xf>
    <xf numFmtId="0" fontId="169" fillId="3" borderId="13" xfId="2" applyFont="1" applyFill="1" applyBorder="1" applyAlignment="1" applyProtection="1">
      <alignment vertical="center"/>
      <protection locked="0"/>
    </xf>
    <xf numFmtId="0" fontId="169" fillId="13" borderId="33" xfId="2" applyFont="1" applyFill="1" applyBorder="1" applyAlignment="1" applyProtection="1">
      <alignment horizontal="center" vertical="center"/>
      <protection locked="0"/>
    </xf>
    <xf numFmtId="0" fontId="169" fillId="13" borderId="9" xfId="2" applyFont="1" applyFill="1" applyBorder="1" applyAlignment="1" applyProtection="1">
      <alignment horizontal="center" vertical="center"/>
      <protection locked="0"/>
    </xf>
    <xf numFmtId="0" fontId="169" fillId="13" borderId="9" xfId="2" applyFont="1" applyFill="1" applyBorder="1" applyAlignment="1" applyProtection="1">
      <alignment horizontal="left" vertical="center"/>
      <protection locked="0"/>
    </xf>
    <xf numFmtId="0" fontId="169" fillId="13" borderId="34" xfId="2" applyFont="1" applyFill="1" applyBorder="1" applyAlignment="1" applyProtection="1">
      <alignment horizontal="left" vertical="center"/>
      <protection locked="0"/>
    </xf>
    <xf numFmtId="0" fontId="169" fillId="3" borderId="27" xfId="2" applyFont="1" applyFill="1" applyBorder="1" applyAlignment="1" applyProtection="1">
      <alignment horizontal="center" vertical="center"/>
      <protection locked="0"/>
    </xf>
    <xf numFmtId="0" fontId="170" fillId="13" borderId="61" xfId="2" applyFont="1" applyFill="1" applyBorder="1" applyAlignment="1" applyProtection="1">
      <alignment horizontal="center" vertical="center" wrapText="1"/>
    </xf>
    <xf numFmtId="0" fontId="170" fillId="13" borderId="44" xfId="2" applyFont="1" applyFill="1" applyBorder="1" applyAlignment="1" applyProtection="1">
      <alignment horizontal="center" vertical="center" wrapText="1"/>
    </xf>
    <xf numFmtId="0" fontId="170" fillId="13" borderId="43" xfId="2" applyFont="1" applyFill="1" applyBorder="1" applyAlignment="1" applyProtection="1">
      <alignment horizontal="center" vertical="center" wrapText="1"/>
    </xf>
    <xf numFmtId="0" fontId="170" fillId="13" borderId="44" xfId="2" applyFont="1" applyFill="1" applyBorder="1" applyAlignment="1" applyProtection="1">
      <alignment horizontal="center" vertical="center"/>
    </xf>
    <xf numFmtId="0" fontId="170" fillId="13" borderId="60" xfId="2" applyFont="1" applyFill="1" applyBorder="1" applyAlignment="1" applyProtection="1">
      <alignment horizontal="center" vertical="center"/>
    </xf>
    <xf numFmtId="0" fontId="26" fillId="0" borderId="64" xfId="2" applyFont="1" applyBorder="1" applyProtection="1">
      <protection locked="0"/>
    </xf>
    <xf numFmtId="4" fontId="96" fillId="3" borderId="13" xfId="3" applyNumberFormat="1" applyFont="1" applyFill="1" applyBorder="1" applyAlignment="1" applyProtection="1">
      <alignment horizontal="center" vertical="center"/>
      <protection locked="0"/>
    </xf>
    <xf numFmtId="0" fontId="96" fillId="3" borderId="33" xfId="3" applyNumberFormat="1" applyFont="1" applyFill="1" applyBorder="1" applyAlignment="1" applyProtection="1">
      <alignment horizontal="center" vertical="center"/>
      <protection locked="0"/>
    </xf>
    <xf numFmtId="0" fontId="96" fillId="3" borderId="9" xfId="3" applyNumberFormat="1" applyFont="1" applyFill="1" applyBorder="1" applyAlignment="1" applyProtection="1">
      <alignment horizontal="center" vertical="center"/>
      <protection locked="0"/>
    </xf>
    <xf numFmtId="4" fontId="96" fillId="3" borderId="32" xfId="3" applyNumberFormat="1" applyFont="1" applyFill="1" applyBorder="1" applyAlignment="1" applyProtection="1">
      <alignment horizontal="center" vertical="center"/>
      <protection locked="0"/>
    </xf>
    <xf numFmtId="4" fontId="96" fillId="3" borderId="31" xfId="3" applyNumberFormat="1" applyFont="1" applyFill="1" applyBorder="1" applyAlignment="1" applyProtection="1">
      <alignment horizontal="center" vertical="center"/>
      <protection locked="0"/>
    </xf>
    <xf numFmtId="4" fontId="96" fillId="3" borderId="30" xfId="3" applyNumberFormat="1" applyFont="1" applyFill="1" applyBorder="1" applyAlignment="1" applyProtection="1">
      <alignment horizontal="center" vertical="center"/>
      <protection locked="0"/>
    </xf>
    <xf numFmtId="3" fontId="96" fillId="3" borderId="30" xfId="3" applyNumberFormat="1" applyFont="1" applyFill="1" applyBorder="1" applyAlignment="1" applyProtection="1">
      <alignment horizontal="center" vertical="center"/>
      <protection locked="0"/>
    </xf>
    <xf numFmtId="0" fontId="15" fillId="3" borderId="0" xfId="3" quotePrefix="1" applyFill="1" applyProtection="1">
      <protection locked="0"/>
    </xf>
    <xf numFmtId="0" fontId="9" fillId="0" borderId="9" xfId="2" applyBorder="1" applyProtection="1">
      <protection locked="0"/>
    </xf>
    <xf numFmtId="0" fontId="26" fillId="3" borderId="9" xfId="12" applyFont="1" applyFill="1" applyBorder="1" applyAlignment="1" applyProtection="1">
      <alignment horizontal="center" vertical="center" wrapText="1"/>
    </xf>
    <xf numFmtId="0" fontId="15" fillId="3" borderId="9" xfId="3" applyFill="1" applyBorder="1" applyProtection="1"/>
    <xf numFmtId="0" fontId="171" fillId="3" borderId="0" xfId="2" applyFont="1" applyFill="1" applyBorder="1" applyProtection="1">
      <protection hidden="1"/>
    </xf>
    <xf numFmtId="0" fontId="15" fillId="3" borderId="0" xfId="3" applyFill="1" applyAlignment="1" applyProtection="1">
      <alignment horizontal="center" vertical="center"/>
    </xf>
    <xf numFmtId="0" fontId="111" fillId="3" borderId="0" xfId="3" applyFont="1" applyFill="1" applyAlignment="1" applyProtection="1">
      <alignment horizontal="center"/>
    </xf>
    <xf numFmtId="0" fontId="104" fillId="3" borderId="9" xfId="3" applyFont="1" applyFill="1" applyBorder="1" applyProtection="1"/>
    <xf numFmtId="0" fontId="104" fillId="3" borderId="0" xfId="3" applyFont="1" applyFill="1" applyAlignment="1" applyProtection="1">
      <alignment horizontal="center" vertical="center"/>
    </xf>
    <xf numFmtId="0" fontId="172" fillId="3" borderId="0" xfId="3" applyFont="1" applyFill="1" applyAlignment="1" applyProtection="1">
      <alignment horizontal="center"/>
    </xf>
    <xf numFmtId="0" fontId="37" fillId="11" borderId="0" xfId="2" applyFont="1" applyFill="1" applyBorder="1" applyAlignment="1" applyProtection="1">
      <alignment horizontal="center" wrapText="1"/>
    </xf>
    <xf numFmtId="0" fontId="28" fillId="11" borderId="0" xfId="2" applyFont="1" applyFill="1" applyBorder="1" applyAlignment="1" applyProtection="1">
      <alignment horizontal="center" wrapText="1"/>
    </xf>
    <xf numFmtId="0" fontId="38" fillId="11" borderId="0" xfId="2" applyFont="1" applyFill="1" applyBorder="1" applyAlignment="1" applyProtection="1">
      <alignment horizontal="center" wrapText="1"/>
    </xf>
    <xf numFmtId="0" fontId="40" fillId="11" borderId="0" xfId="2" applyFont="1" applyFill="1" applyBorder="1" applyAlignment="1" applyProtection="1">
      <alignment horizontal="center" wrapText="1"/>
    </xf>
    <xf numFmtId="0" fontId="42" fillId="11" borderId="0" xfId="2" applyFont="1" applyFill="1" applyBorder="1" applyAlignment="1" applyProtection="1">
      <alignment horizontal="center" wrapText="1"/>
    </xf>
    <xf numFmtId="0" fontId="43" fillId="11" borderId="0" xfId="2" applyFont="1" applyFill="1" applyBorder="1" applyAlignment="1" applyProtection="1">
      <alignment horizontal="center"/>
    </xf>
    <xf numFmtId="0" fontId="40" fillId="11" borderId="0" xfId="2" applyFont="1" applyFill="1" applyBorder="1" applyAlignment="1" applyProtection="1">
      <alignment horizontal="center"/>
    </xf>
    <xf numFmtId="0" fontId="55" fillId="11" borderId="0" xfId="2" applyFont="1" applyFill="1" applyBorder="1" applyAlignment="1" applyProtection="1">
      <alignment horizontal="center" vertical="center"/>
    </xf>
    <xf numFmtId="0" fontId="63" fillId="11" borderId="0" xfId="2" applyFont="1" applyFill="1" applyBorder="1" applyAlignment="1" applyProtection="1">
      <alignment vertical="center"/>
    </xf>
    <xf numFmtId="0" fontId="48" fillId="0" borderId="0" xfId="2" applyFont="1" applyBorder="1" applyAlignment="1" applyProtection="1">
      <alignment horizontal="center" vertical="center"/>
      <protection hidden="1"/>
    </xf>
    <xf numFmtId="0" fontId="9" fillId="3" borderId="0" xfId="2" applyFill="1" applyBorder="1" applyAlignment="1" applyProtection="1">
      <alignment horizontal="left" vertical="center"/>
      <protection hidden="1"/>
    </xf>
    <xf numFmtId="0" fontId="36" fillId="11" borderId="8" xfId="3" applyFont="1" applyFill="1" applyBorder="1" applyAlignment="1" applyProtection="1">
      <alignment horizontal="center"/>
    </xf>
    <xf numFmtId="166" fontId="26" fillId="11" borderId="8" xfId="4" applyNumberFormat="1" applyFont="1" applyFill="1" applyBorder="1" applyAlignment="1" applyProtection="1">
      <alignment horizontal="center"/>
    </xf>
    <xf numFmtId="0" fontId="95" fillId="12" borderId="0" xfId="2" applyFont="1" applyFill="1" applyBorder="1" applyAlignment="1" applyProtection="1">
      <alignment wrapText="1"/>
    </xf>
    <xf numFmtId="0" fontId="29" fillId="3" borderId="0" xfId="2" applyFont="1" applyFill="1" applyBorder="1" applyAlignment="1" applyProtection="1">
      <alignment horizontal="left" vertical="center"/>
    </xf>
    <xf numFmtId="0" fontId="16" fillId="3" borderId="0" xfId="2" applyFont="1" applyFill="1" applyBorder="1" applyAlignment="1" applyProtection="1">
      <alignment wrapText="1"/>
      <protection hidden="1"/>
    </xf>
    <xf numFmtId="0" fontId="12" fillId="3" borderId="0" xfId="2" applyFont="1" applyFill="1" applyBorder="1" applyAlignment="1" applyProtection="1">
      <alignment horizontal="left" vertical="center"/>
    </xf>
    <xf numFmtId="0" fontId="16" fillId="3" borderId="0" xfId="2" applyFont="1" applyFill="1" applyBorder="1" applyAlignment="1" applyProtection="1">
      <alignment horizontal="left" vertical="center"/>
    </xf>
    <xf numFmtId="0" fontId="12" fillId="3" borderId="0" xfId="2" applyFont="1" applyFill="1" applyBorder="1" applyAlignment="1" applyProtection="1">
      <alignment vertical="center"/>
    </xf>
    <xf numFmtId="0" fontId="15" fillId="3" borderId="0" xfId="2" applyFont="1" applyFill="1" applyBorder="1" applyAlignment="1" applyProtection="1">
      <alignment horizontal="left" vertical="center"/>
    </xf>
    <xf numFmtId="0" fontId="88" fillId="3" borderId="0" xfId="2" applyFont="1" applyFill="1" applyBorder="1" applyAlignment="1" applyProtection="1">
      <alignment horizontal="left" vertical="center"/>
    </xf>
    <xf numFmtId="0" fontId="29" fillId="3" borderId="0" xfId="2" applyFont="1" applyFill="1" applyBorder="1" applyAlignment="1" applyProtection="1"/>
    <xf numFmtId="0" fontId="16" fillId="3" borderId="0" xfId="2" applyFont="1" applyFill="1" applyBorder="1" applyAlignment="1" applyProtection="1">
      <alignment horizontal="left" wrapText="1"/>
      <protection hidden="1"/>
    </xf>
    <xf numFmtId="0" fontId="12" fillId="3" borderId="0" xfId="2" applyFont="1" applyFill="1" applyBorder="1" applyAlignment="1" applyProtection="1"/>
    <xf numFmtId="0" fontId="12" fillId="3" borderId="0" xfId="2" applyFont="1" applyFill="1" applyBorder="1" applyAlignment="1" applyProtection="1">
      <alignment horizontal="left"/>
    </xf>
    <xf numFmtId="0" fontId="29" fillId="3" borderId="0" xfId="2" applyFont="1" applyFill="1" applyBorder="1" applyAlignment="1" applyProtection="1">
      <alignment horizontal="left"/>
    </xf>
    <xf numFmtId="0" fontId="36" fillId="3" borderId="0" xfId="2" applyFont="1" applyFill="1" applyBorder="1" applyAlignment="1" applyProtection="1">
      <alignment horizontal="left" wrapText="1"/>
    </xf>
    <xf numFmtId="0" fontId="117" fillId="3" borderId="0" xfId="2" applyFont="1" applyFill="1" applyBorder="1" applyAlignment="1" applyProtection="1">
      <alignment horizontal="left" vertical="center" wrapText="1"/>
    </xf>
    <xf numFmtId="0" fontId="117" fillId="3" borderId="0" xfId="2" applyFont="1" applyFill="1" applyBorder="1" applyAlignment="1" applyProtection="1">
      <alignment horizontal="left" vertical="center"/>
    </xf>
    <xf numFmtId="49" fontId="117" fillId="3" borderId="0" xfId="2" applyNumberFormat="1" applyFont="1" applyFill="1" applyBorder="1" applyAlignment="1" applyProtection="1">
      <alignment horizontal="left" vertical="center"/>
    </xf>
    <xf numFmtId="199" fontId="117" fillId="3" borderId="0" xfId="2" applyNumberFormat="1" applyFont="1" applyFill="1" applyBorder="1" applyAlignment="1" applyProtection="1">
      <alignment horizontal="left" vertical="center"/>
    </xf>
    <xf numFmtId="0" fontId="36" fillId="3" borderId="0" xfId="2" applyFont="1" applyFill="1" applyBorder="1" applyAlignment="1" applyProtection="1">
      <alignment wrapText="1"/>
    </xf>
    <xf numFmtId="0" fontId="49" fillId="3" borderId="0" xfId="2" applyFont="1" applyFill="1" applyBorder="1" applyAlignment="1" applyProtection="1">
      <alignment vertical="top" wrapText="1"/>
    </xf>
    <xf numFmtId="0" fontId="12" fillId="3" borderId="0" xfId="2" applyFont="1" applyFill="1" applyBorder="1" applyAlignment="1" applyProtection="1">
      <alignment vertical="top" wrapText="1"/>
    </xf>
    <xf numFmtId="4" fontId="54" fillId="3" borderId="0" xfId="2" applyNumberFormat="1" applyFont="1" applyFill="1" applyBorder="1" applyAlignment="1" applyProtection="1">
      <alignment horizontal="center" vertical="top" wrapText="1"/>
    </xf>
    <xf numFmtId="0" fontId="11" fillId="3" borderId="0" xfId="2" applyFont="1" applyFill="1" applyBorder="1" applyAlignment="1" applyProtection="1">
      <alignment horizontal="center" vertical="center" wrapText="1"/>
    </xf>
    <xf numFmtId="0" fontId="175" fillId="3" borderId="0" xfId="2" applyFont="1" applyFill="1" applyBorder="1" applyAlignment="1" applyProtection="1">
      <alignment vertical="center" wrapText="1"/>
      <protection hidden="1"/>
    </xf>
    <xf numFmtId="165" fontId="16" fillId="3" borderId="0" xfId="2" applyNumberFormat="1" applyFont="1" applyFill="1" applyBorder="1" applyAlignment="1" applyProtection="1">
      <alignment horizontal="right"/>
      <protection hidden="1"/>
    </xf>
    <xf numFmtId="0" fontId="111" fillId="3" borderId="0" xfId="3" applyFont="1" applyFill="1" applyProtection="1"/>
    <xf numFmtId="0" fontId="111" fillId="3" borderId="0" xfId="3" applyFont="1" applyFill="1" applyBorder="1" applyAlignment="1" applyProtection="1">
      <alignment horizontal="left"/>
    </xf>
    <xf numFmtId="0" fontId="111" fillId="3" borderId="28" xfId="3" applyFont="1" applyFill="1" applyBorder="1" applyAlignment="1" applyProtection="1">
      <alignment horizontal="left"/>
    </xf>
    <xf numFmtId="0" fontId="147" fillId="11" borderId="15" xfId="2" applyFont="1" applyFill="1" applyBorder="1" applyAlignment="1" applyProtection="1">
      <alignment vertical="top" wrapText="1"/>
    </xf>
    <xf numFmtId="0" fontId="147" fillId="11" borderId="30" xfId="2" applyFont="1" applyFill="1" applyBorder="1" applyAlignment="1" applyProtection="1">
      <alignment vertical="top" wrapText="1"/>
    </xf>
    <xf numFmtId="0" fontId="15" fillId="3" borderId="13" xfId="3" applyFill="1" applyBorder="1" applyProtection="1"/>
    <xf numFmtId="0" fontId="148" fillId="11" borderId="27" xfId="2" applyFont="1" applyFill="1" applyBorder="1" applyAlignment="1" applyProtection="1">
      <alignment vertical="top" wrapText="1"/>
    </xf>
    <xf numFmtId="0" fontId="9" fillId="11" borderId="27" xfId="2" applyFill="1" applyBorder="1" applyAlignment="1" applyProtection="1"/>
    <xf numFmtId="0" fontId="9" fillId="0" borderId="13" xfId="2" applyBorder="1" applyProtection="1">
      <protection hidden="1"/>
    </xf>
    <xf numFmtId="0" fontId="15" fillId="3" borderId="36" xfId="3" applyFill="1" applyBorder="1" applyProtection="1"/>
    <xf numFmtId="0" fontId="9" fillId="11" borderId="18" xfId="2" applyFill="1" applyBorder="1" applyProtection="1">
      <protection hidden="1"/>
    </xf>
    <xf numFmtId="0" fontId="9" fillId="11" borderId="37" xfId="2" applyFill="1" applyBorder="1" applyProtection="1">
      <protection hidden="1"/>
    </xf>
    <xf numFmtId="0" fontId="180" fillId="0" borderId="10" xfId="0" applyFont="1" applyBorder="1"/>
    <xf numFmtId="14" fontId="180" fillId="0" borderId="10" xfId="0" applyNumberFormat="1" applyFont="1" applyBorder="1" applyAlignment="1">
      <alignment horizontal="center"/>
    </xf>
    <xf numFmtId="164" fontId="180" fillId="0" borderId="10" xfId="0" applyNumberFormat="1" applyFont="1" applyBorder="1"/>
    <xf numFmtId="2" fontId="180" fillId="0" borderId="10" xfId="1" applyNumberFormat="1" applyFont="1" applyBorder="1"/>
    <xf numFmtId="2" fontId="180" fillId="0" borderId="10" xfId="0" applyNumberFormat="1" applyFont="1" applyBorder="1"/>
    <xf numFmtId="2" fontId="180" fillId="3" borderId="10" xfId="0" applyNumberFormat="1" applyFont="1" applyFill="1" applyBorder="1"/>
    <xf numFmtId="0" fontId="26" fillId="3" borderId="0" xfId="0" applyFont="1" applyFill="1" applyBorder="1" applyProtection="1"/>
    <xf numFmtId="0" fontId="26" fillId="3" borderId="0" xfId="0" applyFont="1" applyFill="1" applyBorder="1" applyAlignment="1" applyProtection="1">
      <alignment vertical="center"/>
    </xf>
    <xf numFmtId="0" fontId="26" fillId="3" borderId="0" xfId="0" applyFont="1" applyFill="1" applyBorder="1" applyProtection="1">
      <protection hidden="1"/>
    </xf>
    <xf numFmtId="0" fontId="104" fillId="3" borderId="0" xfId="0" applyFont="1" applyFill="1" applyBorder="1" applyProtection="1">
      <protection hidden="1"/>
    </xf>
    <xf numFmtId="0" fontId="0" fillId="0" borderId="0" xfId="0" applyProtection="1">
      <protection hidden="1"/>
    </xf>
    <xf numFmtId="0" fontId="26" fillId="3" borderId="0" xfId="0" applyFont="1" applyFill="1" applyBorder="1" applyProtection="1">
      <protection locked="0"/>
    </xf>
    <xf numFmtId="0" fontId="9" fillId="3" borderId="9" xfId="2" applyFill="1" applyBorder="1" applyProtection="1"/>
    <xf numFmtId="0" fontId="171" fillId="3" borderId="0" xfId="0" applyFont="1" applyFill="1" applyBorder="1" applyProtection="1">
      <protection hidden="1"/>
    </xf>
    <xf numFmtId="0" fontId="26" fillId="3" borderId="9" xfId="2" applyFont="1" applyFill="1" applyBorder="1" applyProtection="1"/>
    <xf numFmtId="0" fontId="26" fillId="3" borderId="9" xfId="2" applyFont="1" applyFill="1" applyBorder="1" applyAlignment="1" applyProtection="1">
      <alignment horizontal="center" vertical="center"/>
    </xf>
    <xf numFmtId="0" fontId="26" fillId="3" borderId="9" xfId="2" applyFont="1" applyFill="1" applyBorder="1" applyAlignment="1" applyProtection="1">
      <alignment horizontal="center"/>
    </xf>
    <xf numFmtId="0" fontId="83" fillId="3" borderId="9" xfId="12" applyFont="1" applyFill="1" applyBorder="1" applyAlignment="1" applyProtection="1">
      <alignment wrapText="1"/>
    </xf>
    <xf numFmtId="0" fontId="119" fillId="3" borderId="9" xfId="12" applyFont="1" applyFill="1" applyBorder="1" applyProtection="1"/>
    <xf numFmtId="0" fontId="118" fillId="0" borderId="0" xfId="12" applyAlignment="1">
      <alignment vertical="center" wrapText="1"/>
    </xf>
    <xf numFmtId="0" fontId="9" fillId="3" borderId="0" xfId="2" applyFill="1" applyAlignment="1" applyProtection="1">
      <alignment horizontal="center" vertical="center"/>
    </xf>
    <xf numFmtId="0" fontId="111" fillId="3" borderId="0" xfId="2" applyFont="1" applyFill="1" applyAlignment="1" applyProtection="1">
      <alignment horizontal="center"/>
    </xf>
    <xf numFmtId="0" fontId="9" fillId="3" borderId="0" xfId="2" applyFill="1" applyAlignment="1" applyProtection="1">
      <alignment wrapText="1"/>
    </xf>
    <xf numFmtId="0" fontId="26" fillId="3" borderId="9" xfId="3" applyFont="1" applyFill="1" applyBorder="1" applyProtection="1">
      <protection locked="0"/>
    </xf>
    <xf numFmtId="0" fontId="26" fillId="3" borderId="0" xfId="3" applyFont="1" applyFill="1" applyAlignment="1" applyProtection="1">
      <alignment horizontal="left" vertical="center"/>
      <protection locked="0"/>
    </xf>
    <xf numFmtId="0" fontId="171" fillId="3" borderId="0" xfId="2" applyFont="1" applyFill="1" applyBorder="1" applyProtection="1"/>
    <xf numFmtId="0" fontId="26" fillId="3" borderId="9" xfId="2" applyFont="1" applyFill="1" applyBorder="1" applyAlignment="1" applyProtection="1">
      <alignment vertical="center"/>
    </xf>
    <xf numFmtId="0" fontId="171" fillId="3" borderId="0" xfId="0" applyFont="1" applyFill="1" applyBorder="1" applyProtection="1"/>
    <xf numFmtId="0" fontId="171" fillId="3" borderId="0" xfId="0" applyFont="1" applyFill="1" applyBorder="1" applyAlignment="1" applyProtection="1">
      <alignment vertical="center"/>
    </xf>
    <xf numFmtId="0" fontId="26" fillId="3" borderId="0" xfId="2" applyFont="1" applyFill="1" applyProtection="1">
      <protection hidden="1"/>
    </xf>
    <xf numFmtId="0" fontId="171" fillId="3" borderId="0" xfId="0" applyFont="1" applyFill="1" applyBorder="1" applyProtection="1">
      <protection locked="0"/>
    </xf>
    <xf numFmtId="0" fontId="26" fillId="3" borderId="33" xfId="2" applyFont="1" applyFill="1" applyBorder="1" applyProtection="1"/>
    <xf numFmtId="0" fontId="26" fillId="3" borderId="0" xfId="3" applyFont="1" applyFill="1" applyAlignment="1" applyProtection="1">
      <alignment horizontal="center" vertical="center"/>
      <protection locked="0"/>
    </xf>
    <xf numFmtId="0" fontId="181" fillId="0" borderId="0" xfId="0" applyFont="1" applyBorder="1" applyProtection="1"/>
    <xf numFmtId="0" fontId="181" fillId="0" borderId="0" xfId="0" applyFont="1" applyProtection="1"/>
    <xf numFmtId="0" fontId="181" fillId="0" borderId="0" xfId="0" applyFont="1" applyAlignment="1" applyProtection="1">
      <alignment vertical="center"/>
    </xf>
    <xf numFmtId="0" fontId="181" fillId="0" borderId="0" xfId="0" applyFont="1" applyProtection="1">
      <protection hidden="1"/>
    </xf>
    <xf numFmtId="0" fontId="26" fillId="3" borderId="9" xfId="12" applyFont="1" applyFill="1" applyBorder="1" applyAlignment="1" applyProtection="1">
      <alignment horizontal="center" vertical="center"/>
      <protection locked="0"/>
    </xf>
    <xf numFmtId="0" fontId="181" fillId="0" borderId="0" xfId="0" applyFont="1" applyProtection="1">
      <protection locked="0"/>
    </xf>
    <xf numFmtId="0" fontId="26" fillId="3" borderId="9" xfId="2" applyFont="1" applyFill="1" applyBorder="1" applyAlignment="1" applyProtection="1">
      <alignment horizontal="center" vertical="center"/>
      <protection locked="0"/>
    </xf>
    <xf numFmtId="0" fontId="26" fillId="3" borderId="31" xfId="12" applyFont="1" applyFill="1" applyBorder="1" applyAlignment="1" applyProtection="1">
      <alignment horizontal="center" vertical="center"/>
      <protection locked="0"/>
    </xf>
    <xf numFmtId="0" fontId="26" fillId="3" borderId="9" xfId="12" applyFont="1" applyFill="1" applyBorder="1" applyAlignment="1" applyProtection="1">
      <alignment horizontal="center" vertical="center"/>
    </xf>
    <xf numFmtId="0" fontId="26" fillId="3" borderId="0" xfId="0" applyFont="1" applyFill="1" applyBorder="1" applyAlignment="1" applyProtection="1">
      <alignment horizontal="center" vertical="center"/>
      <protection hidden="1"/>
    </xf>
    <xf numFmtId="0" fontId="26" fillId="3" borderId="10" xfId="12" applyFont="1" applyFill="1" applyBorder="1" applyAlignment="1" applyProtection="1">
      <alignment horizontal="center" vertical="center"/>
    </xf>
    <xf numFmtId="14" fontId="51" fillId="3" borderId="0" xfId="2" applyNumberFormat="1" applyFont="1" applyFill="1" applyBorder="1" applyAlignment="1" applyProtection="1">
      <alignment vertical="center"/>
      <protection locked="0" hidden="1"/>
    </xf>
    <xf numFmtId="1" fontId="51" fillId="11" borderId="0" xfId="0" applyNumberFormat="1" applyFont="1" applyFill="1" applyBorder="1" applyAlignment="1" applyProtection="1">
      <alignment horizontal="left" vertical="center" wrapText="1"/>
      <protection locked="0"/>
    </xf>
    <xf numFmtId="180" fontId="26" fillId="11" borderId="0" xfId="0" applyNumberFormat="1" applyFont="1" applyFill="1" applyBorder="1" applyAlignment="1" applyProtection="1">
      <alignment horizontal="left" vertical="center" wrapText="1"/>
    </xf>
    <xf numFmtId="1" fontId="35" fillId="3" borderId="0" xfId="0" applyNumberFormat="1" applyFont="1" applyFill="1" applyBorder="1" applyAlignment="1" applyProtection="1">
      <alignment vertical="center" wrapText="1"/>
    </xf>
    <xf numFmtId="0" fontId="26" fillId="0" borderId="9" xfId="0" applyFont="1" applyBorder="1" applyAlignment="1">
      <alignment vertical="center"/>
    </xf>
    <xf numFmtId="0" fontId="26" fillId="0" borderId="9" xfId="0" applyFont="1" applyBorder="1" applyAlignment="1">
      <alignment vertical="center" wrapText="1"/>
    </xf>
    <xf numFmtId="0" fontId="26" fillId="3" borderId="0" xfId="3" applyFont="1" applyFill="1" applyAlignment="1" applyProtection="1">
      <alignment horizontal="center"/>
      <protection locked="0"/>
    </xf>
    <xf numFmtId="0" fontId="51" fillId="3" borderId="9" xfId="3" applyNumberFormat="1" applyFont="1" applyFill="1" applyBorder="1" applyAlignment="1" applyProtection="1">
      <alignment horizontal="center" vertical="center"/>
      <protection locked="0"/>
    </xf>
    <xf numFmtId="0" fontId="51" fillId="3" borderId="34" xfId="3" applyNumberFormat="1" applyFont="1" applyFill="1" applyBorder="1" applyAlignment="1" applyProtection="1">
      <alignment horizontal="center" vertical="center"/>
      <protection locked="0"/>
    </xf>
    <xf numFmtId="1" fontId="51" fillId="3" borderId="9" xfId="3" applyNumberFormat="1" applyFont="1" applyFill="1" applyBorder="1" applyAlignment="1" applyProtection="1">
      <alignment horizontal="center" vertical="center"/>
      <protection locked="0"/>
    </xf>
    <xf numFmtId="0" fontId="26" fillId="3" borderId="9" xfId="2" applyFont="1" applyFill="1" applyBorder="1" applyAlignment="1" applyProtection="1">
      <alignment vertical="center"/>
      <protection locked="0"/>
    </xf>
    <xf numFmtId="49" fontId="26" fillId="13" borderId="34" xfId="2" applyNumberFormat="1" applyFont="1" applyFill="1" applyBorder="1" applyAlignment="1" applyProtection="1">
      <alignment horizontal="left" vertical="center"/>
      <protection locked="0"/>
    </xf>
    <xf numFmtId="0" fontId="26" fillId="13" borderId="9" xfId="3" applyNumberFormat="1" applyFont="1" applyFill="1" applyBorder="1" applyAlignment="1" applyProtection="1">
      <alignment horizontal="center" vertical="center"/>
      <protection locked="0"/>
    </xf>
    <xf numFmtId="0" fontId="26" fillId="13" borderId="9" xfId="2" applyFont="1" applyFill="1" applyBorder="1" applyAlignment="1" applyProtection="1">
      <alignment horizontal="center" vertical="center"/>
      <protection locked="0"/>
    </xf>
    <xf numFmtId="0" fontId="26" fillId="13" borderId="9" xfId="12" applyFont="1" applyFill="1" applyBorder="1" applyAlignment="1" applyProtection="1">
      <alignment horizontal="center" vertical="center"/>
      <protection locked="0"/>
    </xf>
    <xf numFmtId="0" fontId="26" fillId="13" borderId="9" xfId="3" applyFont="1" applyFill="1" applyBorder="1" applyAlignment="1" applyProtection="1">
      <alignment horizontal="center" vertical="center"/>
    </xf>
    <xf numFmtId="0" fontId="181" fillId="3" borderId="34" xfId="2" applyNumberFormat="1" applyFont="1" applyFill="1" applyBorder="1" applyAlignment="1" applyProtection="1">
      <alignment horizontal="left" vertical="center"/>
    </xf>
    <xf numFmtId="0" fontId="181" fillId="3" borderId="9" xfId="2" applyFont="1" applyFill="1" applyBorder="1" applyAlignment="1" applyProtection="1">
      <alignment horizontal="left" vertical="center"/>
    </xf>
    <xf numFmtId="0" fontId="181" fillId="3" borderId="9" xfId="2" applyNumberFormat="1" applyFont="1" applyFill="1" applyBorder="1" applyAlignment="1" applyProtection="1">
      <alignment horizontal="center" vertical="center"/>
    </xf>
    <xf numFmtId="3" fontId="181" fillId="3" borderId="9" xfId="2" applyNumberFormat="1" applyFont="1" applyFill="1" applyBorder="1" applyAlignment="1" applyProtection="1">
      <alignment horizontal="center" vertical="center"/>
    </xf>
    <xf numFmtId="0" fontId="181" fillId="3" borderId="9" xfId="12" applyNumberFormat="1" applyFont="1" applyFill="1" applyBorder="1" applyAlignment="1" applyProtection="1">
      <alignment horizontal="center" vertical="center"/>
    </xf>
    <xf numFmtId="0" fontId="181" fillId="3" borderId="9" xfId="2" applyFont="1" applyFill="1" applyBorder="1" applyAlignment="1" applyProtection="1">
      <alignment horizontal="center" vertical="center"/>
    </xf>
    <xf numFmtId="14" fontId="181" fillId="3" borderId="9" xfId="0" applyNumberFormat="1" applyFont="1" applyFill="1" applyBorder="1" applyAlignment="1" applyProtection="1">
      <alignment horizontal="left" vertical="center" wrapText="1"/>
    </xf>
    <xf numFmtId="0" fontId="181" fillId="3" borderId="34" xfId="2" applyNumberFormat="1" applyFont="1" applyFill="1" applyBorder="1" applyAlignment="1" applyProtection="1">
      <alignment horizontal="left" vertical="center" wrapText="1"/>
    </xf>
    <xf numFmtId="4" fontId="181" fillId="3" borderId="9" xfId="2" applyNumberFormat="1" applyFont="1" applyFill="1" applyBorder="1" applyAlignment="1" applyProtection="1">
      <alignment horizontal="center" vertical="center"/>
    </xf>
    <xf numFmtId="4" fontId="181" fillId="3" borderId="9" xfId="12" applyNumberFormat="1" applyFont="1" applyFill="1" applyBorder="1" applyAlignment="1" applyProtection="1">
      <alignment horizontal="center" vertical="center"/>
    </xf>
    <xf numFmtId="14" fontId="181" fillId="3" borderId="9" xfId="2" applyNumberFormat="1" applyFont="1" applyFill="1" applyBorder="1" applyAlignment="1" applyProtection="1">
      <alignment horizontal="left" vertical="center"/>
    </xf>
    <xf numFmtId="0" fontId="181" fillId="3" borderId="34" xfId="0" applyNumberFormat="1" applyFont="1" applyFill="1" applyBorder="1" applyAlignment="1" applyProtection="1">
      <alignment horizontal="left" vertical="center"/>
    </xf>
    <xf numFmtId="0" fontId="181" fillId="3" borderId="9" xfId="0" applyFont="1" applyFill="1" applyBorder="1" applyAlignment="1" applyProtection="1">
      <alignment horizontal="center" vertical="center"/>
    </xf>
    <xf numFmtId="0" fontId="181" fillId="3" borderId="9" xfId="12" applyFont="1" applyFill="1" applyBorder="1" applyAlignment="1" applyProtection="1">
      <alignment horizontal="center" vertical="center"/>
    </xf>
    <xf numFmtId="3" fontId="181" fillId="3" borderId="9" xfId="2" applyNumberFormat="1" applyFont="1" applyFill="1" applyBorder="1" applyAlignment="1" applyProtection="1">
      <alignment horizontal="left" vertical="center"/>
    </xf>
    <xf numFmtId="0" fontId="181" fillId="3" borderId="9" xfId="2" applyNumberFormat="1" applyFont="1" applyFill="1" applyBorder="1" applyAlignment="1" applyProtection="1">
      <alignment horizontal="left" vertical="center"/>
    </xf>
    <xf numFmtId="0" fontId="26" fillId="3" borderId="34" xfId="0" applyNumberFormat="1" applyFont="1" applyFill="1" applyBorder="1" applyAlignment="1" applyProtection="1">
      <alignment horizontal="left" vertical="center"/>
    </xf>
    <xf numFmtId="3" fontId="26" fillId="3" borderId="9" xfId="2" applyNumberFormat="1" applyFont="1" applyFill="1" applyBorder="1" applyAlignment="1" applyProtection="1">
      <alignment horizontal="left" vertical="center"/>
    </xf>
    <xf numFmtId="0" fontId="26" fillId="3" borderId="9" xfId="2" applyNumberFormat="1" applyFont="1" applyFill="1" applyBorder="1" applyAlignment="1" applyProtection="1">
      <alignment horizontal="center" vertical="center"/>
    </xf>
    <xf numFmtId="0" fontId="26" fillId="3" borderId="9" xfId="2" applyFont="1" applyFill="1" applyBorder="1" applyAlignment="1" applyProtection="1">
      <alignment horizontal="left" vertical="center"/>
    </xf>
    <xf numFmtId="14" fontId="26" fillId="3" borderId="9" xfId="0" applyNumberFormat="1" applyFont="1" applyFill="1" applyBorder="1" applyAlignment="1" applyProtection="1">
      <alignment horizontal="left" vertical="center" wrapText="1"/>
    </xf>
    <xf numFmtId="0" fontId="26" fillId="3" borderId="34" xfId="0" applyNumberFormat="1" applyFont="1" applyFill="1" applyBorder="1" applyAlignment="1" applyProtection="1">
      <alignment horizontal="left" vertical="center" wrapText="1"/>
    </xf>
    <xf numFmtId="3" fontId="26" fillId="3" borderId="9" xfId="0" applyNumberFormat="1" applyFont="1" applyFill="1" applyBorder="1" applyAlignment="1" applyProtection="1">
      <alignment horizontal="left" vertical="center" wrapText="1"/>
    </xf>
    <xf numFmtId="0" fontId="26" fillId="3" borderId="9" xfId="0" applyFont="1" applyFill="1" applyBorder="1" applyAlignment="1" applyProtection="1">
      <alignment horizontal="center" vertical="center" wrapText="1"/>
    </xf>
    <xf numFmtId="0" fontId="26" fillId="3" borderId="9" xfId="0" applyFont="1" applyFill="1" applyBorder="1" applyAlignment="1" applyProtection="1">
      <alignment horizontal="left" vertical="center" wrapText="1"/>
    </xf>
    <xf numFmtId="0" fontId="26" fillId="3" borderId="37" xfId="0" applyNumberFormat="1" applyFont="1" applyFill="1" applyBorder="1" applyAlignment="1" applyProtection="1">
      <alignment horizontal="left" vertical="center"/>
    </xf>
    <xf numFmtId="0" fontId="26" fillId="3" borderId="10" xfId="2" applyFont="1" applyFill="1" applyBorder="1" applyAlignment="1" applyProtection="1">
      <alignment horizontal="center" vertical="center"/>
    </xf>
    <xf numFmtId="14" fontId="26" fillId="3" borderId="9" xfId="2" applyNumberFormat="1" applyFont="1" applyFill="1" applyBorder="1" applyAlignment="1" applyProtection="1">
      <alignment horizontal="left" vertical="center"/>
    </xf>
    <xf numFmtId="14" fontId="26" fillId="3" borderId="9" xfId="2" applyNumberFormat="1" applyFont="1" applyFill="1" applyBorder="1" applyAlignment="1" applyProtection="1">
      <alignment horizontal="left" vertical="center"/>
      <protection locked="0"/>
    </xf>
    <xf numFmtId="49" fontId="26" fillId="3" borderId="34" xfId="0" applyNumberFormat="1" applyFont="1" applyFill="1" applyBorder="1" applyAlignment="1" applyProtection="1">
      <alignment horizontal="left" vertical="center"/>
      <protection locked="0"/>
    </xf>
    <xf numFmtId="0" fontId="26" fillId="3" borderId="9" xfId="2" applyFont="1" applyFill="1" applyBorder="1" applyAlignment="1" applyProtection="1">
      <alignment horizontal="left" vertical="center"/>
      <protection locked="0"/>
    </xf>
    <xf numFmtId="0" fontId="26" fillId="3" borderId="9" xfId="2" applyNumberFormat="1" applyFont="1" applyFill="1" applyBorder="1" applyAlignment="1" applyProtection="1">
      <alignment horizontal="center" vertical="center"/>
      <protection locked="0"/>
    </xf>
    <xf numFmtId="49" fontId="26" fillId="3" borderId="34" xfId="0" applyNumberFormat="1" applyFont="1" applyFill="1" applyBorder="1" applyAlignment="1" applyProtection="1">
      <alignment horizontal="left" vertical="center" wrapText="1"/>
      <protection locked="0"/>
    </xf>
    <xf numFmtId="0" fontId="26" fillId="3" borderId="34" xfId="2" applyFont="1" applyFill="1" applyBorder="1" applyAlignment="1" applyProtection="1">
      <alignment horizontal="left" vertical="center"/>
      <protection locked="0"/>
    </xf>
    <xf numFmtId="0" fontId="26" fillId="3" borderId="34" xfId="2" applyFont="1" applyFill="1" applyBorder="1" applyAlignment="1" applyProtection="1">
      <alignment horizontal="left" vertical="center" wrapText="1"/>
      <protection locked="0"/>
    </xf>
    <xf numFmtId="0" fontId="26" fillId="3" borderId="0" xfId="12" applyFont="1" applyFill="1" applyAlignment="1" applyProtection="1">
      <alignment horizontal="center" vertical="center"/>
      <protection locked="0"/>
    </xf>
    <xf numFmtId="3" fontId="26" fillId="3" borderId="9" xfId="2" applyNumberFormat="1" applyFont="1" applyFill="1" applyBorder="1" applyAlignment="1" applyProtection="1">
      <alignment horizontal="left" vertical="center"/>
      <protection locked="0"/>
    </xf>
    <xf numFmtId="0" fontId="26" fillId="3" borderId="34" xfId="0" applyNumberFormat="1" applyFont="1" applyFill="1" applyBorder="1" applyAlignment="1" applyProtection="1">
      <alignment horizontal="left" vertical="center" wrapText="1"/>
      <protection locked="0"/>
    </xf>
    <xf numFmtId="0" fontId="26" fillId="3" borderId="9" xfId="2" applyNumberFormat="1" applyFont="1" applyFill="1" applyBorder="1" applyAlignment="1" applyProtection="1">
      <alignment horizontal="left" vertical="center"/>
      <protection locked="0"/>
    </xf>
    <xf numFmtId="0" fontId="26" fillId="3" borderId="30" xfId="2" applyFont="1" applyFill="1" applyBorder="1" applyAlignment="1" applyProtection="1">
      <alignment horizontal="left" vertical="center"/>
      <protection locked="0"/>
    </xf>
    <xf numFmtId="0" fontId="26" fillId="3" borderId="31" xfId="2" applyFont="1" applyFill="1" applyBorder="1" applyAlignment="1" applyProtection="1">
      <alignment horizontal="left" vertical="center"/>
      <protection locked="0"/>
    </xf>
    <xf numFmtId="0" fontId="26" fillId="3" borderId="31" xfId="2" applyFont="1" applyFill="1" applyBorder="1" applyAlignment="1" applyProtection="1">
      <alignment horizontal="center" vertical="center"/>
      <protection locked="0"/>
    </xf>
    <xf numFmtId="0" fontId="26" fillId="3" borderId="0" xfId="2" applyFont="1" applyFill="1" applyBorder="1" applyAlignment="1" applyProtection="1">
      <alignment horizontal="left" vertical="center"/>
      <protection locked="0"/>
    </xf>
    <xf numFmtId="0" fontId="26" fillId="3" borderId="0" xfId="2" applyFont="1" applyFill="1" applyAlignment="1" applyProtection="1">
      <alignment horizontal="left" vertical="center"/>
    </xf>
    <xf numFmtId="0" fontId="26" fillId="3" borderId="9" xfId="2" applyFont="1" applyFill="1" applyBorder="1" applyAlignment="1" applyProtection="1">
      <alignment horizontal="left" vertical="center" wrapText="1"/>
    </xf>
    <xf numFmtId="0" fontId="26" fillId="0" borderId="9" xfId="0" applyFont="1" applyBorder="1" applyAlignment="1">
      <alignment horizontal="left" vertical="center" wrapText="1"/>
    </xf>
    <xf numFmtId="0" fontId="26" fillId="0" borderId="9" xfId="12" applyFont="1" applyBorder="1" applyAlignment="1">
      <alignment horizontal="left" vertical="center"/>
    </xf>
    <xf numFmtId="0" fontId="26" fillId="0" borderId="9" xfId="0" applyFont="1" applyBorder="1" applyAlignment="1">
      <alignment horizontal="left" vertical="center"/>
    </xf>
    <xf numFmtId="0" fontId="26" fillId="3" borderId="10" xfId="2" applyFont="1" applyFill="1" applyBorder="1" applyAlignment="1" applyProtection="1">
      <alignment horizontal="left" vertical="center"/>
    </xf>
    <xf numFmtId="0" fontId="26" fillId="3" borderId="9" xfId="0" applyFont="1" applyFill="1" applyBorder="1" applyAlignment="1" applyProtection="1">
      <alignment horizontal="center"/>
      <protection hidden="1"/>
    </xf>
    <xf numFmtId="0" fontId="26" fillId="3" borderId="9" xfId="0" applyFont="1" applyFill="1" applyBorder="1" applyAlignment="1" applyProtection="1">
      <alignment horizontal="center" vertical="center"/>
      <protection hidden="1"/>
    </xf>
    <xf numFmtId="0" fontId="26" fillId="3" borderId="9" xfId="0" applyFont="1" applyFill="1" applyBorder="1" applyAlignment="1" applyProtection="1">
      <alignment horizontal="left" vertical="center"/>
      <protection hidden="1"/>
    </xf>
    <xf numFmtId="0" fontId="26" fillId="0" borderId="33" xfId="0" applyFont="1" applyBorder="1" applyAlignment="1">
      <alignment vertical="center"/>
    </xf>
    <xf numFmtId="1" fontId="26" fillId="3" borderId="9" xfId="14" applyNumberFormat="1" applyFont="1" applyFill="1" applyBorder="1" applyAlignment="1" applyProtection="1">
      <alignment horizontal="left" vertical="center"/>
    </xf>
    <xf numFmtId="0" fontId="26" fillId="0" borderId="31" xfId="12" applyFont="1" applyBorder="1" applyAlignment="1">
      <alignment vertical="center"/>
    </xf>
    <xf numFmtId="0" fontId="26" fillId="3" borderId="31" xfId="2" applyFont="1" applyFill="1" applyBorder="1" applyAlignment="1" applyProtection="1">
      <alignment horizontal="center"/>
    </xf>
    <xf numFmtId="0" fontId="26" fillId="3" borderId="0" xfId="2" applyFont="1" applyFill="1" applyAlignment="1" applyProtection="1">
      <alignment horizontal="center" vertical="center"/>
    </xf>
    <xf numFmtId="0" fontId="26" fillId="3" borderId="31" xfId="12" applyFont="1" applyFill="1" applyBorder="1" applyAlignment="1" applyProtection="1">
      <alignment horizontal="center"/>
    </xf>
    <xf numFmtId="0" fontId="26" fillId="3" borderId="31" xfId="2" applyFont="1" applyFill="1" applyBorder="1" applyProtection="1"/>
    <xf numFmtId="0" fontId="26" fillId="3" borderId="9" xfId="12" applyFont="1" applyFill="1" applyBorder="1" applyAlignment="1" applyProtection="1">
      <alignment horizontal="center"/>
    </xf>
    <xf numFmtId="0" fontId="26" fillId="3" borderId="0" xfId="0" applyFont="1" applyFill="1" applyBorder="1" applyAlignment="1" applyProtection="1">
      <alignment horizontal="center"/>
      <protection hidden="1"/>
    </xf>
    <xf numFmtId="0" fontId="26" fillId="3" borderId="9" xfId="2" applyFont="1" applyFill="1" applyBorder="1" applyAlignment="1" applyProtection="1"/>
    <xf numFmtId="0" fontId="26" fillId="3" borderId="31" xfId="2" applyFont="1" applyFill="1" applyBorder="1" applyAlignment="1" applyProtection="1"/>
    <xf numFmtId="0" fontId="26" fillId="3" borderId="31" xfId="2" applyFont="1" applyFill="1" applyBorder="1" applyAlignment="1" applyProtection="1">
      <alignment horizontal="center" vertical="center"/>
    </xf>
    <xf numFmtId="0" fontId="119" fillId="3" borderId="9" xfId="12" applyFont="1" applyFill="1" applyBorder="1" applyAlignment="1" applyProtection="1">
      <alignment horizontal="center"/>
    </xf>
    <xf numFmtId="3" fontId="26" fillId="3" borderId="9" xfId="2" applyNumberFormat="1" applyFont="1" applyFill="1" applyBorder="1" applyAlignment="1" applyProtection="1">
      <alignment horizontal="center" vertical="center" wrapText="1"/>
    </xf>
    <xf numFmtId="0" fontId="83" fillId="3" borderId="9" xfId="12" applyFont="1" applyFill="1" applyBorder="1" applyAlignment="1" applyProtection="1">
      <alignment horizontal="center"/>
    </xf>
    <xf numFmtId="0" fontId="26" fillId="3" borderId="9" xfId="2" applyFont="1" applyFill="1" applyBorder="1" applyAlignment="1" applyProtection="1">
      <alignment horizontal="center" vertical="center" wrapText="1"/>
    </xf>
    <xf numFmtId="0" fontId="26" fillId="3" borderId="9" xfId="2" applyFont="1" applyFill="1" applyBorder="1" applyAlignment="1" applyProtection="1">
      <alignment horizontal="left"/>
    </xf>
    <xf numFmtId="14" fontId="26" fillId="3" borderId="9" xfId="2" applyNumberFormat="1" applyFont="1" applyFill="1" applyBorder="1" applyAlignment="1" applyProtection="1">
      <alignment horizontal="center" vertical="center"/>
      <protection locked="0" hidden="1"/>
    </xf>
    <xf numFmtId="0" fontId="26" fillId="3" borderId="9" xfId="2" applyNumberFormat="1" applyFont="1" applyFill="1" applyBorder="1" applyAlignment="1" applyProtection="1">
      <alignment horizontal="center" vertical="center"/>
      <protection locked="0" hidden="1"/>
    </xf>
    <xf numFmtId="14" fontId="26" fillId="3" borderId="9" xfId="2" applyNumberFormat="1" applyFont="1" applyFill="1" applyBorder="1" applyAlignment="1" applyProtection="1">
      <alignment horizontal="left" vertical="center"/>
      <protection locked="0" hidden="1"/>
    </xf>
    <xf numFmtId="14" fontId="83" fillId="3" borderId="9" xfId="12" applyNumberFormat="1" applyFont="1" applyFill="1" applyBorder="1" applyAlignment="1" applyProtection="1">
      <alignment horizontal="center" vertical="center"/>
      <protection locked="0" hidden="1"/>
    </xf>
    <xf numFmtId="4" fontId="26" fillId="11" borderId="9" xfId="0" applyNumberFormat="1" applyFont="1" applyFill="1" applyBorder="1" applyAlignment="1" applyProtection="1">
      <alignment horizontal="center" vertical="center" wrapText="1"/>
      <protection hidden="1"/>
    </xf>
    <xf numFmtId="3" fontId="26" fillId="11" borderId="9" xfId="0" applyNumberFormat="1" applyFont="1" applyFill="1" applyBorder="1" applyAlignment="1" applyProtection="1">
      <alignment horizontal="center" vertical="center" wrapText="1"/>
      <protection hidden="1"/>
    </xf>
    <xf numFmtId="4" fontId="83" fillId="11" borderId="9" xfId="12" applyNumberFormat="1" applyFont="1" applyFill="1" applyBorder="1" applyAlignment="1" applyProtection="1">
      <alignment horizontal="center" vertical="center" wrapText="1"/>
      <protection hidden="1"/>
    </xf>
    <xf numFmtId="1" fontId="26" fillId="3" borderId="9" xfId="0" applyNumberFormat="1" applyFont="1" applyFill="1" applyBorder="1" applyAlignment="1" applyProtection="1">
      <alignment horizontal="center" vertical="center" wrapText="1"/>
    </xf>
    <xf numFmtId="0" fontId="26" fillId="3" borderId="0" xfId="0" applyFont="1" applyFill="1" applyBorder="1" applyAlignment="1" applyProtection="1">
      <alignment horizontal="left" vertical="center" wrapText="1"/>
    </xf>
    <xf numFmtId="3" fontId="26" fillId="3" borderId="9" xfId="0" applyNumberFormat="1" applyFont="1" applyFill="1" applyBorder="1" applyAlignment="1" applyProtection="1">
      <alignment horizontal="center" vertical="center" wrapText="1"/>
    </xf>
    <xf numFmtId="0" fontId="26" fillId="3" borderId="0" xfId="0" applyFont="1" applyFill="1" applyBorder="1" applyAlignment="1" applyProtection="1">
      <alignment horizontal="left"/>
    </xf>
    <xf numFmtId="0" fontId="0" fillId="11" borderId="0" xfId="0" applyFill="1"/>
    <xf numFmtId="0" fontId="0" fillId="11" borderId="0" xfId="0" applyFill="1" applyProtection="1">
      <protection hidden="1"/>
    </xf>
    <xf numFmtId="0" fontId="0" fillId="11" borderId="0" xfId="0" applyFill="1" applyBorder="1" applyProtection="1">
      <protection hidden="1"/>
    </xf>
    <xf numFmtId="0" fontId="9" fillId="11" borderId="0" xfId="0" quotePrefix="1" applyFont="1" applyFill="1" applyProtection="1">
      <protection hidden="1"/>
    </xf>
    <xf numFmtId="0" fontId="0" fillId="3" borderId="0" xfId="0" applyFill="1"/>
    <xf numFmtId="0" fontId="26" fillId="11" borderId="75" xfId="0" applyFont="1" applyFill="1" applyBorder="1" applyAlignment="1" applyProtection="1">
      <alignment vertical="top"/>
      <protection hidden="1"/>
    </xf>
    <xf numFmtId="0" fontId="26" fillId="11" borderId="3" xfId="0" applyFont="1" applyFill="1" applyBorder="1" applyAlignment="1" applyProtection="1">
      <alignment vertical="top"/>
      <protection hidden="1"/>
    </xf>
    <xf numFmtId="0" fontId="26" fillId="11" borderId="42" xfId="0" applyFont="1" applyFill="1" applyBorder="1" applyAlignment="1" applyProtection="1">
      <alignment vertical="top"/>
      <protection hidden="1"/>
    </xf>
    <xf numFmtId="0" fontId="0" fillId="11" borderId="0" xfId="0" quotePrefix="1" applyFill="1"/>
    <xf numFmtId="199" fontId="183" fillId="11" borderId="52" xfId="0" applyNumberFormat="1" applyFont="1" applyFill="1" applyBorder="1" applyAlignment="1" applyProtection="1">
      <alignment horizontal="left" wrapText="1"/>
      <protection locked="0"/>
    </xf>
    <xf numFmtId="0" fontId="26" fillId="11" borderId="28" xfId="0" applyFont="1" applyFill="1" applyBorder="1" applyAlignment="1" applyProtection="1">
      <alignment vertical="top"/>
      <protection hidden="1"/>
    </xf>
    <xf numFmtId="0" fontId="26" fillId="11" borderId="15" xfId="0" applyFont="1" applyFill="1" applyBorder="1" applyAlignment="1" applyProtection="1">
      <alignment vertical="top"/>
      <protection hidden="1"/>
    </xf>
    <xf numFmtId="0" fontId="9" fillId="3" borderId="0" xfId="0" quotePrefix="1" applyFont="1" applyFill="1"/>
    <xf numFmtId="44" fontId="185" fillId="11" borderId="0" xfId="15" applyFont="1" applyFill="1" applyBorder="1" applyAlignment="1" applyProtection="1">
      <alignment horizontal="left" vertical="top"/>
    </xf>
    <xf numFmtId="44" fontId="9" fillId="11" borderId="0" xfId="15" applyFont="1" applyFill="1" applyBorder="1" applyAlignment="1" applyProtection="1">
      <alignment horizontal="left" vertical="top" wrapText="1"/>
      <protection locked="0"/>
    </xf>
    <xf numFmtId="0" fontId="26" fillId="11" borderId="48" xfId="0" applyFont="1" applyFill="1" applyBorder="1" applyAlignment="1" applyProtection="1">
      <alignment horizontal="left" vertical="top"/>
    </xf>
    <xf numFmtId="0" fontId="111" fillId="23" borderId="9" xfId="0" applyFont="1" applyFill="1" applyBorder="1" applyAlignment="1" applyProtection="1">
      <alignment vertical="center" wrapText="1"/>
    </xf>
    <xf numFmtId="0" fontId="9" fillId="11" borderId="12" xfId="0" applyFont="1" applyFill="1" applyBorder="1" applyAlignment="1" applyProtection="1">
      <alignment vertical="top" wrapText="1"/>
    </xf>
    <xf numFmtId="0" fontId="9" fillId="11" borderId="27" xfId="0" applyFont="1" applyFill="1" applyBorder="1" applyAlignment="1" applyProtection="1">
      <alignment vertical="top" wrapText="1"/>
    </xf>
    <xf numFmtId="0" fontId="9" fillId="11" borderId="0" xfId="0" applyFont="1" applyFill="1" applyBorder="1" applyProtection="1"/>
    <xf numFmtId="0" fontId="183" fillId="0" borderId="18" xfId="0" applyFont="1" applyBorder="1" applyAlignment="1" applyProtection="1">
      <alignment horizontal="center"/>
      <protection locked="0"/>
    </xf>
    <xf numFmtId="0" fontId="0" fillId="3" borderId="0" xfId="0" applyFill="1" applyBorder="1"/>
    <xf numFmtId="0" fontId="186" fillId="11" borderId="12" xfId="0" applyFont="1" applyFill="1" applyBorder="1" applyAlignment="1" applyProtection="1">
      <alignment vertical="top" wrapText="1"/>
    </xf>
    <xf numFmtId="0" fontId="186" fillId="11" borderId="0" xfId="0" applyFont="1" applyFill="1" applyBorder="1" applyAlignment="1" applyProtection="1">
      <alignment vertical="top" wrapText="1"/>
    </xf>
    <xf numFmtId="0" fontId="186" fillId="11" borderId="27" xfId="0" applyFont="1" applyFill="1" applyBorder="1" applyAlignment="1" applyProtection="1">
      <alignment vertical="top" wrapText="1"/>
    </xf>
    <xf numFmtId="0" fontId="183" fillId="11" borderId="18" xfId="0" applyFont="1" applyFill="1" applyBorder="1" applyAlignment="1" applyProtection="1">
      <alignment horizontal="center" vertical="center" wrapText="1"/>
      <protection locked="0"/>
    </xf>
    <xf numFmtId="0" fontId="183" fillId="11" borderId="0" xfId="0" applyFont="1" applyFill="1" applyBorder="1" applyAlignment="1" applyProtection="1">
      <alignment vertical="center" wrapText="1"/>
      <protection locked="0"/>
    </xf>
    <xf numFmtId="0" fontId="183" fillId="11" borderId="0" xfId="0" applyFont="1" applyFill="1" applyBorder="1" applyAlignment="1" applyProtection="1">
      <alignment vertical="center" wrapText="1"/>
    </xf>
    <xf numFmtId="0" fontId="183" fillId="11" borderId="27" xfId="0" applyFont="1" applyFill="1" applyBorder="1" applyAlignment="1" applyProtection="1">
      <alignment vertical="center" wrapText="1"/>
    </xf>
    <xf numFmtId="0" fontId="0" fillId="0" borderId="0" xfId="0" applyBorder="1"/>
    <xf numFmtId="0" fontId="26" fillId="11" borderId="0" xfId="0" applyFont="1" applyFill="1" applyBorder="1" applyAlignment="1" applyProtection="1">
      <alignment horizontal="center" vertical="center" wrapText="1"/>
    </xf>
    <xf numFmtId="0" fontId="186" fillId="11" borderId="17" xfId="0" applyFont="1" applyFill="1" applyBorder="1" applyAlignment="1" applyProtection="1">
      <alignment vertical="top" wrapText="1"/>
    </xf>
    <xf numFmtId="0" fontId="186" fillId="11" borderId="18" xfId="0" applyFont="1" applyFill="1" applyBorder="1" applyAlignment="1" applyProtection="1">
      <alignment vertical="top" wrapText="1"/>
    </xf>
    <xf numFmtId="0" fontId="186" fillId="11" borderId="37" xfId="0" applyFont="1" applyFill="1" applyBorder="1" applyAlignment="1" applyProtection="1">
      <alignment vertical="top" wrapText="1"/>
    </xf>
    <xf numFmtId="0" fontId="9" fillId="11" borderId="18" xfId="0" applyFont="1" applyFill="1" applyBorder="1" applyAlignment="1" applyProtection="1">
      <alignment vertical="top" wrapText="1"/>
    </xf>
    <xf numFmtId="0" fontId="9" fillId="11" borderId="37" xfId="0" applyFont="1" applyFill="1" applyBorder="1" applyAlignment="1" applyProtection="1">
      <alignment vertical="top" wrapText="1"/>
    </xf>
    <xf numFmtId="0" fontId="186" fillId="11" borderId="6" xfId="0" applyFont="1" applyFill="1" applyBorder="1" applyAlignment="1" applyProtection="1">
      <alignment vertical="top" wrapText="1"/>
    </xf>
    <xf numFmtId="0" fontId="111" fillId="22" borderId="9" xfId="0" applyFont="1" applyFill="1" applyBorder="1" applyAlignment="1" applyProtection="1">
      <alignment vertical="center" wrapText="1"/>
    </xf>
    <xf numFmtId="3" fontId="188" fillId="11" borderId="30" xfId="0" applyNumberFormat="1" applyFont="1" applyFill="1" applyBorder="1" applyAlignment="1" applyProtection="1">
      <alignment vertical="center" wrapText="1"/>
    </xf>
    <xf numFmtId="0" fontId="26" fillId="11" borderId="16" xfId="0" applyFont="1" applyFill="1" applyBorder="1" applyAlignment="1" applyProtection="1">
      <alignment horizontal="left" vertical="top" wrapText="1"/>
    </xf>
    <xf numFmtId="0" fontId="9" fillId="11" borderId="27" xfId="0" applyFont="1" applyFill="1" applyBorder="1" applyAlignment="1" applyProtection="1">
      <alignment vertical="center" wrapText="1"/>
    </xf>
    <xf numFmtId="0" fontId="26" fillId="11" borderId="13" xfId="0" applyFont="1" applyFill="1" applyBorder="1" applyAlignment="1" applyProtection="1">
      <alignment vertical="top" wrapText="1"/>
    </xf>
    <xf numFmtId="0" fontId="26" fillId="11" borderId="0" xfId="0" applyFont="1" applyFill="1" applyBorder="1" applyAlignment="1" applyProtection="1">
      <alignment vertical="top" wrapText="1"/>
    </xf>
    <xf numFmtId="9" fontId="188" fillId="11" borderId="0" xfId="0" applyNumberFormat="1" applyFont="1" applyFill="1" applyBorder="1" applyAlignment="1" applyProtection="1">
      <alignment vertical="center"/>
    </xf>
    <xf numFmtId="0" fontId="26" fillId="3" borderId="0" xfId="0" applyFont="1" applyFill="1" applyBorder="1" applyAlignment="1" applyProtection="1">
      <alignment vertical="center" wrapText="1"/>
    </xf>
    <xf numFmtId="0" fontId="26" fillId="3" borderId="27" xfId="0" applyFont="1" applyFill="1" applyBorder="1" applyAlignment="1" applyProtection="1">
      <alignment vertical="center" wrapText="1"/>
    </xf>
    <xf numFmtId="0" fontId="9" fillId="11" borderId="27" xfId="0" applyFont="1" applyFill="1" applyBorder="1" applyAlignment="1" applyProtection="1">
      <alignment wrapText="1"/>
    </xf>
    <xf numFmtId="0" fontId="26" fillId="3" borderId="13" xfId="0" applyFont="1" applyFill="1" applyBorder="1" applyAlignment="1" applyProtection="1">
      <alignment vertical="center" wrapText="1"/>
    </xf>
    <xf numFmtId="0" fontId="26" fillId="11" borderId="0" xfId="0" applyFont="1" applyFill="1" applyBorder="1" applyAlignment="1" applyProtection="1">
      <alignment vertical="top"/>
    </xf>
    <xf numFmtId="0" fontId="188" fillId="11" borderId="0" xfId="0" applyFont="1" applyFill="1" applyBorder="1" applyAlignment="1" applyProtection="1">
      <alignment horizontal="center" vertical="center" wrapText="1"/>
    </xf>
    <xf numFmtId="0" fontId="183" fillId="11" borderId="13" xfId="0" applyFont="1" applyFill="1" applyBorder="1" applyAlignment="1" applyProtection="1">
      <alignment horizontal="center" vertical="center" wrapText="1"/>
    </xf>
    <xf numFmtId="0" fontId="0" fillId="0" borderId="0" xfId="0" applyBorder="1" applyProtection="1"/>
    <xf numFmtId="0" fontId="183" fillId="11" borderId="18" xfId="0" applyFont="1" applyFill="1" applyBorder="1" applyAlignment="1" applyProtection="1">
      <alignment wrapText="1"/>
      <protection locked="0"/>
    </xf>
    <xf numFmtId="0" fontId="26" fillId="11" borderId="26" xfId="0" applyFont="1" applyFill="1" applyBorder="1" applyAlignment="1" applyProtection="1">
      <alignment wrapText="1"/>
    </xf>
    <xf numFmtId="0" fontId="9" fillId="11" borderId="0" xfId="0" applyFont="1" applyFill="1" applyBorder="1" applyAlignment="1" applyProtection="1">
      <alignment horizontal="left" vertical="center" wrapText="1"/>
    </xf>
    <xf numFmtId="14" fontId="26" fillId="11" borderId="12" xfId="0" applyNumberFormat="1" applyFont="1" applyFill="1" applyBorder="1" applyAlignment="1" applyProtection="1">
      <alignment horizontal="left"/>
    </xf>
    <xf numFmtId="14" fontId="183" fillId="11" borderId="0" xfId="0" applyNumberFormat="1" applyFont="1" applyFill="1" applyBorder="1" applyAlignment="1" applyProtection="1">
      <protection locked="0"/>
    </xf>
    <xf numFmtId="0" fontId="183" fillId="11" borderId="47" xfId="0" applyFont="1" applyFill="1" applyBorder="1" applyAlignment="1" applyProtection="1">
      <alignment vertical="center" wrapText="1"/>
    </xf>
    <xf numFmtId="0" fontId="183" fillId="11" borderId="19" xfId="0" applyFont="1" applyFill="1" applyBorder="1" applyAlignment="1" applyProtection="1">
      <alignment vertical="center" wrapText="1"/>
    </xf>
    <xf numFmtId="0" fontId="9" fillId="11" borderId="27" xfId="0" applyFont="1" applyFill="1" applyBorder="1" applyProtection="1"/>
    <xf numFmtId="0" fontId="36" fillId="3" borderId="28" xfId="0" applyFont="1" applyFill="1" applyBorder="1" applyAlignment="1" applyProtection="1">
      <alignment vertical="center" wrapText="1"/>
    </xf>
    <xf numFmtId="0" fontId="36" fillId="3" borderId="15" xfId="0" applyFont="1" applyFill="1" applyBorder="1" applyAlignment="1" applyProtection="1">
      <alignment vertical="center" wrapText="1"/>
    </xf>
    <xf numFmtId="0" fontId="36" fillId="3" borderId="16" xfId="0" applyFont="1" applyFill="1" applyBorder="1" applyAlignment="1" applyProtection="1">
      <alignment vertical="center" wrapText="1"/>
    </xf>
    <xf numFmtId="0" fontId="9" fillId="11" borderId="17" xfId="0" applyFont="1" applyFill="1" applyBorder="1" applyAlignment="1" applyProtection="1">
      <alignment vertical="top" wrapText="1"/>
    </xf>
    <xf numFmtId="0" fontId="9" fillId="11" borderId="18" xfId="0" applyFont="1" applyFill="1" applyBorder="1" applyProtection="1"/>
    <xf numFmtId="0" fontId="9" fillId="11" borderId="37" xfId="0" applyFont="1" applyFill="1" applyBorder="1" applyProtection="1"/>
    <xf numFmtId="0" fontId="9" fillId="11" borderId="36" xfId="0" applyFont="1" applyFill="1" applyBorder="1" applyProtection="1"/>
    <xf numFmtId="0" fontId="188" fillId="11" borderId="37" xfId="0" applyFont="1" applyFill="1" applyBorder="1" applyAlignment="1" applyProtection="1">
      <alignment vertical="center" wrapText="1"/>
    </xf>
    <xf numFmtId="0" fontId="111" fillId="22" borderId="40" xfId="0" applyFont="1" applyFill="1" applyBorder="1" applyAlignment="1" applyProtection="1">
      <alignment vertical="center" wrapText="1"/>
    </xf>
    <xf numFmtId="0" fontId="0" fillId="3" borderId="0" xfId="0" applyFill="1" applyBorder="1" applyAlignment="1"/>
    <xf numFmtId="0" fontId="186" fillId="11" borderId="14" xfId="0" applyFont="1" applyFill="1" applyBorder="1" applyAlignment="1" applyProtection="1">
      <alignment horizontal="justify" vertical="top" wrapText="1"/>
    </xf>
    <xf numFmtId="0" fontId="9" fillId="11" borderId="15" xfId="0" applyFont="1" applyFill="1" applyBorder="1" applyProtection="1"/>
    <xf numFmtId="0" fontId="9" fillId="11" borderId="30" xfId="0" applyFont="1" applyFill="1" applyBorder="1" applyProtection="1"/>
    <xf numFmtId="0" fontId="9" fillId="11" borderId="28" xfId="0" applyFont="1" applyFill="1" applyBorder="1" applyProtection="1"/>
    <xf numFmtId="0" fontId="186" fillId="11" borderId="15" xfId="0" applyFont="1" applyFill="1" applyBorder="1" applyAlignment="1" applyProtection="1">
      <alignment vertical="top" wrapText="1"/>
    </xf>
    <xf numFmtId="0" fontId="186" fillId="11" borderId="12" xfId="0" applyFont="1" applyFill="1" applyBorder="1" applyAlignment="1" applyProtection="1">
      <alignment horizontal="justify" vertical="top" wrapText="1"/>
    </xf>
    <xf numFmtId="0" fontId="9" fillId="11" borderId="13" xfId="0" applyFont="1" applyFill="1" applyBorder="1" applyProtection="1"/>
    <xf numFmtId="0" fontId="26" fillId="11" borderId="0" xfId="0" applyFont="1" applyFill="1" applyBorder="1" applyAlignment="1" applyProtection="1"/>
    <xf numFmtId="0" fontId="183" fillId="11" borderId="0" xfId="0" applyFont="1" applyFill="1" applyBorder="1" applyAlignment="1" applyProtection="1">
      <alignment horizontal="center"/>
      <protection locked="0"/>
    </xf>
    <xf numFmtId="0" fontId="183" fillId="11" borderId="0" xfId="0" applyFont="1" applyFill="1" applyBorder="1" applyAlignment="1" applyProtection="1">
      <alignment horizontal="center"/>
    </xf>
    <xf numFmtId="0" fontId="26" fillId="0" borderId="0" xfId="0" applyFont="1" applyBorder="1" applyAlignment="1" applyProtection="1"/>
    <xf numFmtId="0" fontId="183" fillId="11" borderId="26" xfId="0" applyFont="1" applyFill="1" applyBorder="1" applyAlignment="1" applyProtection="1">
      <alignment horizontal="left" wrapText="1"/>
    </xf>
    <xf numFmtId="0" fontId="9" fillId="11" borderId="12" xfId="0" applyFont="1" applyFill="1" applyBorder="1" applyAlignment="1" applyProtection="1">
      <alignment horizontal="justify" vertical="top" wrapText="1"/>
    </xf>
    <xf numFmtId="0" fontId="188" fillId="11" borderId="12" xfId="0" applyFont="1" applyFill="1" applyBorder="1" applyAlignment="1" applyProtection="1"/>
    <xf numFmtId="0" fontId="188" fillId="11" borderId="0" xfId="0" applyFont="1" applyFill="1" applyBorder="1" applyAlignment="1" applyProtection="1"/>
    <xf numFmtId="0" fontId="9" fillId="11" borderId="12" xfId="0" applyFont="1" applyFill="1" applyBorder="1" applyAlignment="1" applyProtection="1">
      <alignment horizontal="center" vertical="center"/>
    </xf>
    <xf numFmtId="0" fontId="188" fillId="11" borderId="5" xfId="0" applyFont="1" applyFill="1" applyBorder="1" applyAlignment="1" applyProtection="1">
      <alignment horizontal="center" vertical="center"/>
    </xf>
    <xf numFmtId="0" fontId="111" fillId="3" borderId="7" xfId="0" applyFont="1" applyFill="1" applyBorder="1" applyAlignment="1" applyProtection="1">
      <alignment horizontal="center" vertical="center" wrapText="1"/>
      <protection hidden="1"/>
    </xf>
    <xf numFmtId="0" fontId="111" fillId="3" borderId="3" xfId="0" applyFont="1" applyFill="1" applyBorder="1" applyAlignment="1" applyProtection="1">
      <alignment horizontal="center" vertical="center" wrapText="1"/>
      <protection hidden="1"/>
    </xf>
    <xf numFmtId="0" fontId="111" fillId="3" borderId="12" xfId="0" applyFont="1" applyFill="1" applyBorder="1" applyAlignment="1" applyProtection="1">
      <alignment horizontal="center" vertical="center" wrapText="1"/>
      <protection hidden="1"/>
    </xf>
    <xf numFmtId="0" fontId="111" fillId="3" borderId="0" xfId="0" applyFont="1" applyFill="1" applyBorder="1" applyAlignment="1" applyProtection="1">
      <alignment horizontal="center" vertical="center" wrapText="1"/>
      <protection hidden="1"/>
    </xf>
    <xf numFmtId="0" fontId="111" fillId="3" borderId="5" xfId="0" applyFont="1" applyFill="1" applyBorder="1" applyAlignment="1" applyProtection="1">
      <alignment horizontal="center" vertical="center" wrapText="1"/>
      <protection hidden="1"/>
    </xf>
    <xf numFmtId="0" fontId="111" fillId="3" borderId="6" xfId="0" applyFont="1" applyFill="1" applyBorder="1" applyAlignment="1" applyProtection="1">
      <alignment horizontal="center" vertical="center" wrapText="1"/>
      <protection hidden="1"/>
    </xf>
    <xf numFmtId="4" fontId="183" fillId="11" borderId="46" xfId="14" applyNumberFormat="1" applyFont="1" applyFill="1" applyBorder="1" applyAlignment="1" applyProtection="1">
      <alignment horizontal="center" vertical="center" wrapText="1"/>
      <protection locked="0"/>
    </xf>
    <xf numFmtId="4" fontId="183" fillId="11" borderId="34" xfId="14" applyNumberFormat="1" applyFont="1" applyFill="1" applyBorder="1" applyAlignment="1" applyProtection="1">
      <alignment horizontal="center" vertical="center" wrapText="1"/>
      <protection locked="0"/>
    </xf>
    <xf numFmtId="0" fontId="26" fillId="11" borderId="28" xfId="0" applyFont="1" applyFill="1" applyBorder="1" applyAlignment="1" applyProtection="1">
      <alignment vertical="center"/>
    </xf>
    <xf numFmtId="0" fontId="26" fillId="11" borderId="15" xfId="0" applyFont="1" applyFill="1" applyBorder="1" applyAlignment="1" applyProtection="1">
      <alignment vertical="center"/>
    </xf>
    <xf numFmtId="0" fontId="26" fillId="11" borderId="16" xfId="0" applyFont="1" applyFill="1" applyBorder="1" applyAlignment="1" applyProtection="1">
      <alignment vertical="center"/>
    </xf>
    <xf numFmtId="0" fontId="183" fillId="11" borderId="0" xfId="0" applyFont="1" applyFill="1" applyBorder="1" applyAlignment="1" applyProtection="1">
      <alignment horizontal="left" vertical="center"/>
    </xf>
    <xf numFmtId="0" fontId="26" fillId="11" borderId="26" xfId="0" applyFont="1" applyFill="1" applyBorder="1" applyAlignment="1" applyProtection="1">
      <alignment vertical="center"/>
    </xf>
    <xf numFmtId="0" fontId="26" fillId="11" borderId="12" xfId="0" applyFont="1" applyFill="1" applyBorder="1" applyAlignment="1" applyProtection="1">
      <alignment vertical="center"/>
    </xf>
    <xf numFmtId="0" fontId="26" fillId="11" borderId="0" xfId="0" applyFont="1" applyFill="1" applyBorder="1" applyAlignment="1" applyProtection="1">
      <alignment vertical="center"/>
    </xf>
    <xf numFmtId="0" fontId="26" fillId="11" borderId="27" xfId="0" applyFont="1" applyFill="1" applyBorder="1" applyAlignment="1" applyProtection="1">
      <alignment vertical="center"/>
    </xf>
    <xf numFmtId="0" fontId="9" fillId="3" borderId="18" xfId="0" applyFont="1" applyFill="1" applyBorder="1" applyAlignment="1" applyProtection="1">
      <alignment vertical="center" wrapText="1"/>
    </xf>
    <xf numFmtId="0" fontId="26" fillId="11" borderId="19" xfId="0" applyFont="1" applyFill="1" applyBorder="1" applyAlignment="1" applyProtection="1">
      <alignment vertical="center"/>
    </xf>
    <xf numFmtId="0" fontId="26" fillId="11" borderId="17" xfId="0" applyFont="1" applyFill="1" applyBorder="1" applyAlignment="1" applyProtection="1">
      <alignment vertical="center"/>
    </xf>
    <xf numFmtId="0" fontId="26" fillId="11" borderId="18" xfId="0" applyFont="1" applyFill="1" applyBorder="1" applyAlignment="1" applyProtection="1">
      <alignment vertical="center"/>
    </xf>
    <xf numFmtId="0" fontId="26" fillId="11" borderId="37" xfId="0" applyFont="1" applyFill="1" applyBorder="1" applyAlignment="1" applyProtection="1">
      <alignment vertical="center"/>
    </xf>
    <xf numFmtId="0" fontId="36" fillId="11" borderId="15" xfId="0" applyFont="1" applyFill="1" applyBorder="1" applyAlignment="1" applyProtection="1"/>
    <xf numFmtId="0" fontId="26" fillId="11" borderId="13" xfId="0" applyFont="1" applyFill="1" applyBorder="1" applyAlignment="1" applyProtection="1"/>
    <xf numFmtId="0" fontId="26" fillId="11" borderId="0" xfId="0" applyFont="1" applyFill="1" applyBorder="1" applyProtection="1"/>
    <xf numFmtId="0" fontId="187" fillId="11" borderId="0" xfId="0" applyFont="1" applyFill="1" applyBorder="1" applyAlignment="1" applyProtection="1"/>
    <xf numFmtId="0" fontId="26" fillId="11" borderId="26" xfId="0" applyFont="1" applyFill="1" applyBorder="1" applyAlignment="1" applyProtection="1"/>
    <xf numFmtId="0" fontId="36" fillId="11" borderId="0" xfId="0" applyFont="1" applyFill="1" applyBorder="1" applyAlignment="1" applyProtection="1"/>
    <xf numFmtId="0" fontId="183" fillId="11" borderId="46" xfId="0" applyFont="1" applyFill="1" applyBorder="1" applyAlignment="1" applyProtection="1">
      <alignment horizontal="left" vertical="center"/>
      <protection locked="0"/>
    </xf>
    <xf numFmtId="0" fontId="187" fillId="11" borderId="0" xfId="0" applyFont="1" applyFill="1" applyBorder="1" applyAlignment="1" applyProtection="1">
      <alignment horizontal="left"/>
    </xf>
    <xf numFmtId="0" fontId="183" fillId="11" borderId="0" xfId="0" applyFont="1" applyFill="1" applyBorder="1" applyAlignment="1" applyProtection="1">
      <protection locked="0"/>
    </xf>
    <xf numFmtId="0" fontId="183" fillId="11" borderId="15" xfId="0" applyFont="1" applyFill="1" applyBorder="1" applyAlignment="1" applyProtection="1">
      <alignment horizontal="left" vertical="center"/>
      <protection locked="0"/>
    </xf>
    <xf numFmtId="0" fontId="26" fillId="11" borderId="14" xfId="0" applyFont="1" applyFill="1" applyBorder="1" applyAlignment="1" applyProtection="1">
      <alignment horizontal="left"/>
    </xf>
    <xf numFmtId="0" fontId="36" fillId="11" borderId="15" xfId="0" applyFont="1" applyFill="1" applyBorder="1" applyAlignment="1" applyProtection="1">
      <alignment horizontal="center"/>
    </xf>
    <xf numFmtId="0" fontId="26" fillId="11" borderId="15" xfId="0" applyFont="1" applyFill="1" applyBorder="1" applyAlignment="1" applyProtection="1">
      <alignment horizontal="left"/>
    </xf>
    <xf numFmtId="0" fontId="36" fillId="11" borderId="16" xfId="0" applyFont="1" applyFill="1" applyBorder="1" applyAlignment="1" applyProtection="1">
      <alignment horizontal="center"/>
    </xf>
    <xf numFmtId="0" fontId="26" fillId="11" borderId="12" xfId="0" applyFont="1" applyFill="1" applyBorder="1" applyAlignment="1" applyProtection="1">
      <alignment horizontal="right"/>
    </xf>
    <xf numFmtId="0" fontId="26" fillId="11" borderId="0" xfId="0" applyFont="1" applyFill="1" applyBorder="1" applyAlignment="1" applyProtection="1">
      <alignment horizontal="right"/>
    </xf>
    <xf numFmtId="0" fontId="26" fillId="11" borderId="0" xfId="0" applyFont="1" applyFill="1" applyBorder="1" applyAlignment="1" applyProtection="1">
      <alignment horizontal="center"/>
    </xf>
    <xf numFmtId="0" fontId="36" fillId="11" borderId="0" xfId="0" applyFont="1" applyFill="1" applyBorder="1" applyAlignment="1" applyProtection="1">
      <alignment horizontal="center"/>
    </xf>
    <xf numFmtId="0" fontId="36" fillId="11" borderId="26" xfId="0" applyFont="1" applyFill="1" applyBorder="1" applyAlignment="1" applyProtection="1">
      <alignment horizontal="center"/>
    </xf>
    <xf numFmtId="0" fontId="181" fillId="11" borderId="0" xfId="0" applyFont="1" applyFill="1" applyBorder="1" applyAlignment="1" applyProtection="1">
      <alignment horizontal="center"/>
    </xf>
    <xf numFmtId="0" fontId="26" fillId="11" borderId="14" xfId="0" applyFont="1" applyFill="1" applyBorder="1" applyAlignment="1" applyProtection="1"/>
    <xf numFmtId="0" fontId="26" fillId="11" borderId="15" xfId="0" applyFont="1" applyFill="1" applyBorder="1" applyAlignment="1" applyProtection="1"/>
    <xf numFmtId="0" fontId="26" fillId="11" borderId="15" xfId="0" applyFont="1" applyFill="1" applyBorder="1" applyAlignment="1" applyProtection="1">
      <alignment horizontal="center"/>
    </xf>
    <xf numFmtId="0" fontId="26" fillId="11" borderId="16" xfId="0" applyFont="1" applyFill="1" applyBorder="1" applyAlignment="1" applyProtection="1">
      <alignment horizontal="center"/>
    </xf>
    <xf numFmtId="0" fontId="104" fillId="3" borderId="0" xfId="0" applyFont="1" applyFill="1"/>
    <xf numFmtId="0" fontId="192" fillId="11" borderId="18" xfId="0" applyFont="1" applyFill="1" applyBorder="1" applyAlignment="1" applyProtection="1">
      <alignment horizontal="center" vertical="center"/>
    </xf>
    <xf numFmtId="0" fontId="183" fillId="11" borderId="18" xfId="0" applyFont="1" applyFill="1" applyBorder="1" applyAlignment="1" applyProtection="1">
      <alignment horizontal="center" vertical="center"/>
      <protection locked="0"/>
    </xf>
    <xf numFmtId="0" fontId="193" fillId="11" borderId="0" xfId="0" applyFont="1" applyFill="1" applyBorder="1" applyAlignment="1" applyProtection="1">
      <alignment vertical="center"/>
    </xf>
    <xf numFmtId="0" fontId="26" fillId="11" borderId="12" xfId="0" applyFont="1" applyFill="1" applyBorder="1" applyAlignment="1" applyProtection="1">
      <alignment horizontal="justify"/>
    </xf>
    <xf numFmtId="0" fontId="26" fillId="11" borderId="26" xfId="0" applyFont="1" applyFill="1" applyBorder="1" applyProtection="1"/>
    <xf numFmtId="0" fontId="26" fillId="11" borderId="5" xfId="0" applyFont="1" applyFill="1" applyBorder="1" applyAlignment="1" applyProtection="1">
      <alignment horizontal="justify"/>
    </xf>
    <xf numFmtId="0" fontId="26" fillId="11" borderId="6" xfId="0" applyFont="1" applyFill="1" applyBorder="1" applyAlignment="1" applyProtection="1">
      <alignment vertical="center"/>
    </xf>
    <xf numFmtId="0" fontId="183" fillId="11" borderId="6" xfId="0" applyFont="1" applyFill="1" applyBorder="1" applyAlignment="1" applyProtection="1">
      <alignment horizontal="left" vertical="center"/>
      <protection locked="0"/>
    </xf>
    <xf numFmtId="0" fontId="0" fillId="0" borderId="6" xfId="0" applyBorder="1" applyAlignment="1" applyProtection="1">
      <alignment vertical="center"/>
    </xf>
    <xf numFmtId="0" fontId="0" fillId="0" borderId="8" xfId="0" applyBorder="1" applyAlignment="1" applyProtection="1">
      <alignment vertical="center"/>
    </xf>
    <xf numFmtId="0" fontId="9" fillId="0" borderId="0" xfId="0" applyFont="1"/>
    <xf numFmtId="0" fontId="197" fillId="0" borderId="10" xfId="0" applyFont="1" applyBorder="1"/>
    <xf numFmtId="0" fontId="26" fillId="3" borderId="46" xfId="0" applyFont="1" applyFill="1" applyBorder="1" applyAlignment="1" applyProtection="1">
      <alignment horizontal="left" vertical="center" wrapText="1"/>
    </xf>
    <xf numFmtId="0" fontId="2" fillId="2" borderId="3" xfId="0" applyFont="1" applyFill="1" applyBorder="1" applyAlignment="1">
      <alignment horizontal="center"/>
    </xf>
    <xf numFmtId="0" fontId="2" fillId="2" borderId="6" xfId="0" applyFont="1" applyFill="1" applyBorder="1" applyAlignment="1">
      <alignment horizontal="center"/>
    </xf>
    <xf numFmtId="1" fontId="180" fillId="0" borderId="10" xfId="0" applyNumberFormat="1" applyFont="1" applyBorder="1"/>
    <xf numFmtId="3" fontId="180" fillId="0" borderId="10" xfId="0" applyNumberFormat="1" applyFont="1" applyBorder="1"/>
    <xf numFmtId="0" fontId="180" fillId="0" borderId="9" xfId="0" applyFont="1" applyBorder="1"/>
    <xf numFmtId="164" fontId="180" fillId="0" borderId="9" xfId="0" applyNumberFormat="1" applyFont="1" applyBorder="1"/>
    <xf numFmtId="0" fontId="5" fillId="0" borderId="10" xfId="0" quotePrefix="1" applyFont="1" applyBorder="1"/>
    <xf numFmtId="0" fontId="198" fillId="0" borderId="10" xfId="0" applyFont="1" applyBorder="1"/>
    <xf numFmtId="14" fontId="198" fillId="0" borderId="10" xfId="0" applyNumberFormat="1" applyFont="1" applyBorder="1" applyAlignment="1">
      <alignment horizontal="center"/>
    </xf>
    <xf numFmtId="1" fontId="198" fillId="0" borderId="10" xfId="0" applyNumberFormat="1" applyFont="1" applyBorder="1"/>
    <xf numFmtId="3" fontId="198" fillId="0" borderId="10" xfId="0" applyNumberFormat="1" applyFont="1" applyBorder="1"/>
    <xf numFmtId="2" fontId="198" fillId="0" borderId="10" xfId="1" applyNumberFormat="1" applyFont="1" applyBorder="1"/>
    <xf numFmtId="164" fontId="198" fillId="0" borderId="10" xfId="0" applyNumberFormat="1" applyFont="1" applyBorder="1"/>
    <xf numFmtId="164" fontId="198" fillId="0" borderId="9" xfId="0" applyNumberFormat="1" applyFont="1" applyBorder="1"/>
    <xf numFmtId="2" fontId="198" fillId="0" borderId="10" xfId="0" applyNumberFormat="1" applyFont="1" applyBorder="1"/>
    <xf numFmtId="4" fontId="183" fillId="11" borderId="46" xfId="14" applyNumberFormat="1" applyFont="1" applyFill="1" applyBorder="1" applyAlignment="1" applyProtection="1">
      <alignment horizontal="center" vertical="center" wrapText="1"/>
      <protection locked="0"/>
    </xf>
    <xf numFmtId="4" fontId="134" fillId="11" borderId="9" xfId="14" applyNumberFormat="1" applyFont="1" applyFill="1" applyBorder="1" applyAlignment="1" applyProtection="1">
      <alignment horizontal="center" vertical="center" wrapText="1"/>
      <protection locked="0"/>
    </xf>
    <xf numFmtId="180" fontId="198" fillId="0" borderId="10" xfId="0" applyNumberFormat="1" applyFont="1" applyBorder="1"/>
    <xf numFmtId="0" fontId="0" fillId="3" borderId="0" xfId="0" applyFill="1" applyProtection="1"/>
    <xf numFmtId="0" fontId="0" fillId="0" borderId="0" xfId="0" applyProtection="1"/>
    <xf numFmtId="0" fontId="0" fillId="3" borderId="0" xfId="0" applyFill="1" applyBorder="1" applyProtection="1"/>
    <xf numFmtId="14" fontId="48" fillId="11" borderId="0" xfId="2" applyNumberFormat="1" applyFont="1" applyFill="1" applyBorder="1" applyAlignment="1" applyProtection="1">
      <alignment vertical="center"/>
    </xf>
    <xf numFmtId="0" fontId="0" fillId="3" borderId="27" xfId="0" applyFill="1" applyBorder="1"/>
    <xf numFmtId="0" fontId="183" fillId="11" borderId="18" xfId="15" applyNumberFormat="1" applyFont="1" applyFill="1" applyBorder="1" applyAlignment="1" applyProtection="1">
      <alignment vertical="top" wrapText="1"/>
    </xf>
    <xf numFmtId="0" fontId="183" fillId="11" borderId="19" xfId="15" applyNumberFormat="1" applyFont="1" applyFill="1" applyBorder="1" applyAlignment="1" applyProtection="1">
      <alignment vertical="top" wrapText="1"/>
    </xf>
    <xf numFmtId="0" fontId="0" fillId="0" borderId="0" xfId="0" applyBorder="1" applyAlignment="1" applyProtection="1">
      <alignment vertical="top"/>
    </xf>
    <xf numFmtId="0" fontId="183" fillId="3" borderId="27" xfId="0" applyFont="1" applyFill="1" applyBorder="1" applyAlignment="1" applyProtection="1">
      <alignment vertical="top" wrapText="1"/>
    </xf>
    <xf numFmtId="9" fontId="183" fillId="11" borderId="0" xfId="0" applyNumberFormat="1" applyFont="1" applyFill="1" applyBorder="1" applyAlignment="1" applyProtection="1">
      <alignment vertical="top"/>
    </xf>
    <xf numFmtId="9" fontId="183" fillId="11" borderId="27" xfId="0" applyNumberFormat="1" applyFont="1" applyFill="1" applyBorder="1" applyAlignment="1" applyProtection="1">
      <alignment vertical="top"/>
    </xf>
    <xf numFmtId="0" fontId="26" fillId="3" borderId="27" xfId="0" applyFont="1" applyFill="1" applyBorder="1" applyAlignment="1" applyProtection="1">
      <alignment horizontal="left" vertical="center" wrapText="1"/>
    </xf>
    <xf numFmtId="0" fontId="36" fillId="3" borderId="46" xfId="0" applyFont="1" applyFill="1" applyBorder="1" applyAlignment="1" applyProtection="1">
      <alignment horizontal="left" vertical="center" wrapText="1"/>
    </xf>
    <xf numFmtId="0" fontId="26" fillId="11" borderId="13" xfId="0" applyFont="1" applyFill="1" applyBorder="1" applyAlignment="1" applyProtection="1">
      <alignment horizontal="left" vertical="center" wrapText="1"/>
    </xf>
    <xf numFmtId="0" fontId="26" fillId="11" borderId="0" xfId="0" applyFont="1" applyFill="1" applyBorder="1" applyAlignment="1" applyProtection="1">
      <alignment horizontal="left" vertical="center" wrapText="1"/>
    </xf>
    <xf numFmtId="0" fontId="9" fillId="11" borderId="0" xfId="0" applyFont="1" applyFill="1" applyBorder="1" applyAlignment="1" applyProtection="1">
      <alignment vertical="top" wrapText="1"/>
    </xf>
    <xf numFmtId="0" fontId="26" fillId="11" borderId="0" xfId="0" applyFont="1" applyFill="1" applyBorder="1" applyAlignment="1" applyProtection="1">
      <alignment horizontal="left" vertical="top" wrapText="1"/>
    </xf>
    <xf numFmtId="0" fontId="26" fillId="11" borderId="26" xfId="0" applyFont="1" applyFill="1" applyBorder="1" applyAlignment="1" applyProtection="1">
      <alignment horizontal="left" wrapText="1"/>
    </xf>
    <xf numFmtId="0" fontId="183" fillId="11" borderId="36" xfId="15" applyNumberFormat="1" applyFont="1" applyFill="1" applyBorder="1" applyAlignment="1" applyProtection="1">
      <alignment horizontal="left" vertical="top" wrapText="1"/>
      <protection locked="0"/>
    </xf>
    <xf numFmtId="0" fontId="26" fillId="11" borderId="28" xfId="0" applyFont="1" applyFill="1" applyBorder="1" applyAlignment="1" applyProtection="1">
      <alignment horizontal="left" vertical="top" wrapText="1"/>
    </xf>
    <xf numFmtId="0" fontId="26" fillId="11" borderId="28" xfId="0" applyFont="1" applyFill="1" applyBorder="1" applyAlignment="1" applyProtection="1">
      <alignment vertical="top" wrapText="1"/>
    </xf>
    <xf numFmtId="0" fontId="26" fillId="11" borderId="15" xfId="0" applyFont="1" applyFill="1" applyBorder="1" applyAlignment="1" applyProtection="1">
      <alignment vertical="top" wrapText="1"/>
    </xf>
    <xf numFmtId="0" fontId="26" fillId="3" borderId="27" xfId="0" applyFont="1" applyFill="1" applyBorder="1" applyAlignment="1" applyProtection="1">
      <alignment horizontal="center" vertical="center" wrapText="1"/>
    </xf>
    <xf numFmtId="14" fontId="196" fillId="11" borderId="26" xfId="2" applyNumberFormat="1" applyFont="1" applyFill="1" applyBorder="1" applyAlignment="1" applyProtection="1">
      <alignment vertical="center"/>
      <protection locked="0"/>
    </xf>
    <xf numFmtId="14" fontId="196" fillId="11" borderId="26" xfId="0" applyNumberFormat="1" applyFont="1" applyFill="1" applyBorder="1" applyAlignment="1" applyProtection="1">
      <alignment vertical="center"/>
      <protection locked="0"/>
    </xf>
    <xf numFmtId="14" fontId="183" fillId="11" borderId="19" xfId="0" applyNumberFormat="1" applyFont="1" applyFill="1" applyBorder="1" applyAlignment="1" applyProtection="1">
      <alignment vertical="center" wrapText="1"/>
    </xf>
    <xf numFmtId="0" fontId="26" fillId="3" borderId="0" xfId="0" applyFont="1" applyFill="1" applyBorder="1" applyAlignment="1" applyProtection="1">
      <alignment horizontal="right" vertical="center" wrapText="1"/>
    </xf>
    <xf numFmtId="1" fontId="51" fillId="11" borderId="0" xfId="0" applyNumberFormat="1" applyFont="1" applyFill="1" applyBorder="1" applyAlignment="1" applyProtection="1">
      <alignment horizontal="center" vertical="center" wrapText="1"/>
      <protection locked="0"/>
    </xf>
    <xf numFmtId="0" fontId="26" fillId="11" borderId="0" xfId="0" applyNumberFormat="1" applyFont="1" applyFill="1" applyBorder="1" applyAlignment="1" applyProtection="1">
      <alignment horizontal="left" vertical="top" wrapText="1"/>
    </xf>
    <xf numFmtId="0" fontId="26" fillId="0" borderId="0" xfId="0" applyFont="1" applyAlignment="1">
      <alignment horizontal="left" vertical="center"/>
    </xf>
    <xf numFmtId="0" fontId="26" fillId="11" borderId="14" xfId="0" applyFont="1" applyFill="1" applyBorder="1" applyAlignment="1" applyProtection="1">
      <alignment horizontal="left"/>
    </xf>
    <xf numFmtId="0" fontId="26" fillId="11" borderId="15" xfId="0" applyFont="1" applyFill="1" applyBorder="1" applyAlignment="1" applyProtection="1">
      <alignment horizontal="left"/>
    </xf>
    <xf numFmtId="0" fontId="26" fillId="11" borderId="16" xfId="0" applyFont="1" applyFill="1" applyBorder="1" applyAlignment="1" applyProtection="1">
      <alignment horizontal="left"/>
    </xf>
    <xf numFmtId="0" fontId="183" fillId="11" borderId="17" xfId="0" applyFont="1" applyFill="1" applyBorder="1" applyAlignment="1" applyProtection="1">
      <alignment horizontal="center" vertical="center"/>
      <protection locked="0"/>
    </xf>
    <xf numFmtId="0" fontId="90" fillId="11" borderId="18" xfId="0" applyFont="1" applyFill="1" applyBorder="1" applyAlignment="1" applyProtection="1">
      <alignment horizontal="center" vertical="center"/>
      <protection locked="0"/>
    </xf>
    <xf numFmtId="0" fontId="183" fillId="11" borderId="18" xfId="0" applyFont="1" applyFill="1" applyBorder="1" applyAlignment="1" applyProtection="1">
      <alignment horizontal="center" vertical="center"/>
      <protection locked="0"/>
    </xf>
    <xf numFmtId="0" fontId="183" fillId="11" borderId="18" xfId="0" applyFont="1" applyFill="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26" fillId="11" borderId="6" xfId="0" applyFont="1" applyFill="1" applyBorder="1" applyAlignment="1" applyProtection="1">
      <alignment horizontal="center" vertical="center"/>
    </xf>
    <xf numFmtId="0" fontId="183" fillId="11" borderId="6" xfId="0" applyFont="1" applyFill="1" applyBorder="1" applyAlignment="1" applyProtection="1">
      <alignment horizontal="left" vertical="center"/>
      <protection locked="0"/>
    </xf>
    <xf numFmtId="0" fontId="0" fillId="0" borderId="6" xfId="0" applyBorder="1" applyAlignment="1" applyProtection="1">
      <alignment vertical="center"/>
      <protection locked="0"/>
    </xf>
    <xf numFmtId="0" fontId="26" fillId="11" borderId="15" xfId="0" applyFont="1" applyFill="1" applyBorder="1" applyAlignment="1" applyProtection="1">
      <alignment horizontal="right"/>
    </xf>
    <xf numFmtId="0" fontId="26" fillId="11" borderId="18" xfId="0" applyFont="1" applyFill="1" applyBorder="1" applyAlignment="1" applyProtection="1">
      <alignment horizontal="left" vertical="center"/>
    </xf>
    <xf numFmtId="0" fontId="26" fillId="11" borderId="19" xfId="0" applyFont="1" applyFill="1" applyBorder="1" applyAlignment="1" applyProtection="1">
      <alignment horizontal="left" vertical="center"/>
    </xf>
    <xf numFmtId="0" fontId="159" fillId="22" borderId="78" xfId="0" applyFont="1" applyFill="1" applyBorder="1" applyAlignment="1" applyProtection="1">
      <alignment horizontal="center" vertical="center"/>
    </xf>
    <xf numFmtId="0" fontId="159" fillId="22" borderId="46" xfId="0" applyFont="1" applyFill="1" applyBorder="1" applyAlignment="1" applyProtection="1">
      <alignment horizontal="center" vertical="center"/>
    </xf>
    <xf numFmtId="0" fontId="159" fillId="22" borderId="79" xfId="0" applyFont="1" applyFill="1" applyBorder="1" applyAlignment="1" applyProtection="1">
      <alignment horizontal="center" vertical="center"/>
    </xf>
    <xf numFmtId="0" fontId="183" fillId="11" borderId="46" xfId="0" applyFont="1" applyFill="1" applyBorder="1" applyAlignment="1" applyProtection="1">
      <alignment horizontal="left"/>
      <protection locked="0"/>
    </xf>
    <xf numFmtId="4" fontId="191" fillId="11" borderId="0" xfId="14" applyNumberFormat="1" applyFont="1" applyFill="1" applyBorder="1" applyAlignment="1" applyProtection="1">
      <alignment horizontal="center"/>
      <protection locked="0"/>
    </xf>
    <xf numFmtId="0" fontId="183" fillId="11" borderId="18" xfId="0" applyFont="1" applyFill="1" applyBorder="1" applyAlignment="1" applyProtection="1">
      <alignment horizontal="left"/>
      <protection locked="0"/>
    </xf>
    <xf numFmtId="0" fontId="191" fillId="11" borderId="18" xfId="0" applyFont="1" applyFill="1" applyBorder="1" applyAlignment="1" applyProtection="1">
      <alignment horizontal="left"/>
      <protection locked="0"/>
    </xf>
    <xf numFmtId="0" fontId="113" fillId="11" borderId="12" xfId="0" applyFont="1" applyFill="1" applyBorder="1" applyAlignment="1" applyProtection="1">
      <alignment horizontal="left"/>
    </xf>
    <xf numFmtId="0" fontId="113" fillId="11" borderId="0" xfId="0" applyFont="1" applyFill="1" applyBorder="1" applyAlignment="1" applyProtection="1">
      <alignment horizontal="left"/>
    </xf>
    <xf numFmtId="0" fontId="183" fillId="11" borderId="46" xfId="0" applyFont="1" applyFill="1" applyBorder="1" applyAlignment="1" applyProtection="1">
      <alignment horizontal="left" vertical="center"/>
      <protection locked="0"/>
    </xf>
    <xf numFmtId="0" fontId="0" fillId="0" borderId="46" xfId="0" applyBorder="1" applyAlignment="1" applyProtection="1">
      <alignment horizontal="left" vertical="center"/>
      <protection locked="0"/>
    </xf>
    <xf numFmtId="0" fontId="0" fillId="0" borderId="79" xfId="0" applyBorder="1" applyAlignment="1" applyProtection="1">
      <alignment horizontal="left" vertical="center"/>
      <protection locked="0"/>
    </xf>
    <xf numFmtId="0" fontId="36" fillId="11" borderId="15" xfId="0" applyFont="1" applyFill="1" applyBorder="1" applyAlignment="1" applyProtection="1">
      <alignment horizontal="center"/>
    </xf>
    <xf numFmtId="0" fontId="187" fillId="11" borderId="0" xfId="0" applyFont="1" applyFill="1" applyBorder="1" applyAlignment="1" applyProtection="1">
      <alignment horizontal="left"/>
    </xf>
    <xf numFmtId="0" fontId="26" fillId="11" borderId="12" xfId="0" applyFont="1" applyFill="1" applyBorder="1" applyAlignment="1" applyProtection="1">
      <alignment horizontal="left"/>
    </xf>
    <xf numFmtId="0" fontId="26" fillId="11" borderId="0" xfId="0" applyFont="1" applyFill="1" applyBorder="1" applyAlignment="1" applyProtection="1">
      <alignment horizontal="left"/>
    </xf>
    <xf numFmtId="0" fontId="26" fillId="11" borderId="36" xfId="0" applyFont="1" applyFill="1" applyBorder="1" applyAlignment="1" applyProtection="1">
      <alignment horizontal="left"/>
    </xf>
    <xf numFmtId="0" fontId="26" fillId="11" borderId="18" xfId="0" applyFont="1" applyFill="1" applyBorder="1" applyAlignment="1" applyProtection="1">
      <alignment horizontal="left"/>
    </xf>
    <xf numFmtId="0" fontId="26" fillId="11" borderId="19" xfId="0" applyFont="1" applyFill="1" applyBorder="1" applyAlignment="1" applyProtection="1">
      <alignment horizontal="left"/>
    </xf>
    <xf numFmtId="0" fontId="183" fillId="11" borderId="18" xfId="0" applyFont="1" applyFill="1" applyBorder="1" applyAlignment="1" applyProtection="1">
      <alignment horizontal="left" wrapText="1"/>
      <protection locked="0"/>
    </xf>
    <xf numFmtId="0" fontId="183" fillId="11" borderId="37" xfId="0" applyFont="1" applyFill="1" applyBorder="1" applyAlignment="1" applyProtection="1">
      <alignment horizontal="left" wrapText="1"/>
      <protection locked="0"/>
    </xf>
    <xf numFmtId="0" fontId="26" fillId="11" borderId="28" xfId="0" applyFont="1" applyFill="1" applyBorder="1" applyAlignment="1" applyProtection="1">
      <alignment horizontal="center" vertical="center"/>
    </xf>
    <xf numFmtId="0" fontId="26" fillId="11" borderId="15" xfId="0" applyFont="1" applyFill="1" applyBorder="1" applyAlignment="1" applyProtection="1">
      <alignment horizontal="center" vertical="center"/>
    </xf>
    <xf numFmtId="0" fontId="26" fillId="11" borderId="30" xfId="0" applyFont="1" applyFill="1" applyBorder="1" applyAlignment="1" applyProtection="1">
      <alignment horizontal="center" vertical="center"/>
    </xf>
    <xf numFmtId="0" fontId="26" fillId="11" borderId="13" xfId="0" applyFont="1" applyFill="1" applyBorder="1" applyAlignment="1" applyProtection="1">
      <alignment horizontal="center" vertical="center"/>
    </xf>
    <xf numFmtId="0" fontId="26" fillId="11" borderId="0" xfId="0" applyFont="1" applyFill="1" applyBorder="1" applyAlignment="1" applyProtection="1">
      <alignment horizontal="center" vertical="center"/>
    </xf>
    <xf numFmtId="0" fontId="26" fillId="11" borderId="27" xfId="0" applyFont="1" applyFill="1" applyBorder="1" applyAlignment="1" applyProtection="1">
      <alignment horizontal="center" vertical="center"/>
    </xf>
    <xf numFmtId="0" fontId="26" fillId="11" borderId="36" xfId="0" applyFont="1" applyFill="1" applyBorder="1" applyAlignment="1" applyProtection="1">
      <alignment horizontal="center" vertical="center"/>
    </xf>
    <xf numFmtId="0" fontId="26" fillId="11" borderId="18" xfId="0" applyFont="1" applyFill="1" applyBorder="1" applyAlignment="1" applyProtection="1">
      <alignment horizontal="center" vertical="center"/>
    </xf>
    <xf numFmtId="0" fontId="26" fillId="11" borderId="37" xfId="0" applyFont="1" applyFill="1" applyBorder="1" applyAlignment="1" applyProtection="1">
      <alignment horizontal="center" vertical="center"/>
    </xf>
    <xf numFmtId="0" fontId="26" fillId="11" borderId="12" xfId="0" applyFont="1" applyFill="1" applyBorder="1" applyAlignment="1" applyProtection="1">
      <alignment horizontal="left" vertical="center"/>
    </xf>
    <xf numFmtId="0" fontId="26" fillId="11" borderId="0" xfId="0" applyFont="1" applyFill="1" applyBorder="1" applyAlignment="1" applyProtection="1">
      <alignment horizontal="left" vertical="center"/>
    </xf>
    <xf numFmtId="0" fontId="26" fillId="11" borderId="27" xfId="0" applyFont="1" applyFill="1" applyBorder="1" applyAlignment="1" applyProtection="1">
      <alignment horizontal="left" vertical="center"/>
    </xf>
    <xf numFmtId="0" fontId="26" fillId="11" borderId="13" xfId="0" applyFont="1" applyFill="1" applyBorder="1" applyAlignment="1" applyProtection="1">
      <alignment horizontal="left" vertical="center" wrapText="1"/>
    </xf>
    <xf numFmtId="0" fontId="26" fillId="11" borderId="0" xfId="0" applyFont="1" applyFill="1" applyBorder="1" applyAlignment="1" applyProtection="1">
      <alignment horizontal="left" vertical="center" wrapText="1"/>
    </xf>
    <xf numFmtId="0" fontId="26" fillId="3" borderId="27" xfId="0" applyFont="1" applyFill="1" applyBorder="1" applyAlignment="1" applyProtection="1">
      <alignment horizontal="left" vertical="center" wrapText="1"/>
    </xf>
    <xf numFmtId="0" fontId="26" fillId="11" borderId="36" xfId="0" applyFont="1" applyFill="1" applyBorder="1" applyAlignment="1" applyProtection="1">
      <alignment horizontal="left" vertical="center" wrapText="1"/>
    </xf>
    <xf numFmtId="0" fontId="26" fillId="11" borderId="18" xfId="0" applyFont="1" applyFill="1" applyBorder="1" applyAlignment="1" applyProtection="1">
      <alignment horizontal="left" vertical="center" wrapText="1"/>
    </xf>
    <xf numFmtId="0" fontId="26" fillId="11" borderId="37" xfId="0" applyFont="1" applyFill="1" applyBorder="1" applyAlignment="1" applyProtection="1">
      <alignment horizontal="left" vertical="center" wrapText="1"/>
    </xf>
    <xf numFmtId="0" fontId="188" fillId="11" borderId="18" xfId="0" applyFont="1" applyFill="1" applyBorder="1" applyAlignment="1" applyProtection="1">
      <alignment horizontal="left" vertical="center"/>
    </xf>
    <xf numFmtId="0" fontId="36" fillId="22" borderId="33" xfId="0" applyFont="1" applyFill="1" applyBorder="1" applyAlignment="1" applyProtection="1">
      <alignment horizontal="left" vertical="center"/>
    </xf>
    <xf numFmtId="0" fontId="36" fillId="22" borderId="46" xfId="0" applyFont="1" applyFill="1" applyBorder="1" applyAlignment="1" applyProtection="1">
      <alignment horizontal="left" vertical="center"/>
    </xf>
    <xf numFmtId="0" fontId="36" fillId="22" borderId="79" xfId="0" applyFont="1" applyFill="1" applyBorder="1" applyAlignment="1" applyProtection="1">
      <alignment horizontal="left" vertical="center"/>
    </xf>
    <xf numFmtId="0" fontId="36" fillId="3" borderId="78" xfId="0" applyFont="1" applyFill="1" applyBorder="1" applyAlignment="1" applyProtection="1">
      <alignment horizontal="left" vertical="center" wrapText="1"/>
    </xf>
    <xf numFmtId="0" fontId="36" fillId="3" borderId="46" xfId="0" applyFont="1" applyFill="1" applyBorder="1" applyAlignment="1" applyProtection="1">
      <alignment horizontal="left" vertical="center" wrapText="1"/>
    </xf>
    <xf numFmtId="0" fontId="36" fillId="3" borderId="34" xfId="0" applyFont="1" applyFill="1" applyBorder="1" applyAlignment="1" applyProtection="1">
      <alignment horizontal="left" vertical="center" wrapText="1"/>
    </xf>
    <xf numFmtId="4" fontId="183" fillId="11" borderId="9" xfId="14" applyNumberFormat="1" applyFont="1" applyFill="1" applyBorder="1" applyAlignment="1" applyProtection="1">
      <alignment horizontal="center" vertical="center" wrapText="1"/>
      <protection locked="0"/>
    </xf>
    <xf numFmtId="4" fontId="49" fillId="3" borderId="33" xfId="14" applyNumberFormat="1" applyFont="1" applyFill="1" applyBorder="1" applyAlignment="1" applyProtection="1">
      <alignment horizontal="center" vertical="center" wrapText="1"/>
    </xf>
    <xf numFmtId="4" fontId="49" fillId="3" borderId="46" xfId="14" applyNumberFormat="1" applyFont="1" applyFill="1" applyBorder="1" applyAlignment="1" applyProtection="1">
      <alignment horizontal="center" vertical="center" wrapText="1"/>
    </xf>
    <xf numFmtId="4" fontId="49" fillId="3" borderId="79" xfId="14" applyNumberFormat="1" applyFont="1" applyFill="1" applyBorder="1" applyAlignment="1" applyProtection="1">
      <alignment horizontal="center" vertical="center" wrapText="1"/>
    </xf>
    <xf numFmtId="0" fontId="159" fillId="22" borderId="34" xfId="0" applyFont="1" applyFill="1" applyBorder="1" applyAlignment="1" applyProtection="1">
      <alignment horizontal="center" vertical="center"/>
    </xf>
    <xf numFmtId="0" fontId="159" fillId="22" borderId="33" xfId="0" applyFont="1" applyFill="1" applyBorder="1" applyAlignment="1" applyProtection="1">
      <alignment horizontal="center" vertical="center"/>
    </xf>
    <xf numFmtId="0" fontId="26" fillId="11" borderId="14" xfId="0" applyFont="1" applyFill="1" applyBorder="1" applyAlignment="1" applyProtection="1">
      <alignment horizontal="left" vertical="center"/>
    </xf>
    <xf numFmtId="0" fontId="26" fillId="11" borderId="15" xfId="0" applyFont="1" applyFill="1" applyBorder="1" applyAlignment="1" applyProtection="1">
      <alignment horizontal="left" vertical="center"/>
    </xf>
    <xf numFmtId="0" fontId="26" fillId="11" borderId="30" xfId="0" applyFont="1" applyFill="1" applyBorder="1" applyAlignment="1" applyProtection="1">
      <alignment horizontal="left" vertical="center"/>
    </xf>
    <xf numFmtId="0" fontId="26" fillId="11" borderId="28" xfId="0" applyFont="1" applyFill="1" applyBorder="1" applyAlignment="1" applyProtection="1">
      <alignment horizontal="center"/>
    </xf>
    <xf numFmtId="0" fontId="26" fillId="11" borderId="15" xfId="0" applyFont="1" applyFill="1" applyBorder="1" applyAlignment="1" applyProtection="1">
      <alignment horizontal="center"/>
    </xf>
    <xf numFmtId="0" fontId="26" fillId="11" borderId="30" xfId="0" applyFont="1" applyFill="1" applyBorder="1" applyAlignment="1" applyProtection="1">
      <alignment horizontal="center"/>
    </xf>
    <xf numFmtId="0" fontId="200" fillId="0" borderId="46" xfId="0" applyFont="1" applyBorder="1" applyAlignment="1">
      <alignment horizontal="left" vertical="center" wrapText="1"/>
    </xf>
    <xf numFmtId="0" fontId="200" fillId="0" borderId="34" xfId="0" applyFont="1" applyBorder="1" applyAlignment="1">
      <alignment horizontal="left" vertical="center" wrapText="1"/>
    </xf>
    <xf numFmtId="4" fontId="183" fillId="11" borderId="46" xfId="14" applyNumberFormat="1" applyFont="1" applyFill="1" applyBorder="1" applyAlignment="1" applyProtection="1">
      <alignment horizontal="center" vertical="center" wrapText="1"/>
      <protection locked="0"/>
    </xf>
    <xf numFmtId="0" fontId="199" fillId="0" borderId="46" xfId="0" applyFont="1" applyBorder="1" applyAlignment="1">
      <alignment horizontal="center" vertical="center" wrapText="1"/>
    </xf>
    <xf numFmtId="4" fontId="49" fillId="3" borderId="28" xfId="14" applyNumberFormat="1" applyFont="1" applyFill="1" applyBorder="1" applyAlignment="1" applyProtection="1">
      <alignment horizontal="center" vertical="center" wrapText="1"/>
    </xf>
    <xf numFmtId="4" fontId="49" fillId="3" borderId="15" xfId="14" applyNumberFormat="1" applyFont="1" applyFill="1" applyBorder="1" applyAlignment="1" applyProtection="1">
      <alignment horizontal="center" vertical="center" wrapText="1"/>
    </xf>
    <xf numFmtId="4" fontId="49" fillId="3" borderId="16" xfId="14" applyNumberFormat="1" applyFont="1" applyFill="1" applyBorder="1" applyAlignment="1" applyProtection="1">
      <alignment horizontal="center" vertical="center" wrapText="1"/>
    </xf>
    <xf numFmtId="0" fontId="12" fillId="3" borderId="36" xfId="0" applyFont="1" applyFill="1" applyBorder="1" applyAlignment="1" applyProtection="1">
      <alignment horizontal="center" vertical="center" wrapText="1"/>
    </xf>
    <xf numFmtId="0" fontId="12" fillId="3" borderId="18" xfId="0" applyFont="1" applyFill="1" applyBorder="1" applyAlignment="1" applyProtection="1">
      <alignment horizontal="center" vertical="center" wrapText="1"/>
    </xf>
    <xf numFmtId="0" fontId="12" fillId="3" borderId="19" xfId="0" applyFont="1" applyFill="1" applyBorder="1" applyAlignment="1" applyProtection="1">
      <alignment horizontal="center" vertical="center" wrapText="1"/>
    </xf>
    <xf numFmtId="4" fontId="49" fillId="3" borderId="36" xfId="14" applyNumberFormat="1" applyFont="1" applyFill="1" applyBorder="1" applyAlignment="1" applyProtection="1">
      <alignment horizontal="center" vertical="center" wrapText="1"/>
    </xf>
    <xf numFmtId="4" fontId="49" fillId="3" borderId="18" xfId="14" applyNumberFormat="1" applyFont="1" applyFill="1" applyBorder="1" applyAlignment="1" applyProtection="1">
      <alignment horizontal="center" vertical="center" wrapText="1"/>
    </xf>
    <xf numFmtId="4" fontId="49" fillId="3" borderId="19" xfId="14" applyNumberFormat="1" applyFont="1" applyFill="1" applyBorder="1" applyAlignment="1" applyProtection="1">
      <alignment horizontal="center" vertical="center" wrapText="1"/>
    </xf>
    <xf numFmtId="4" fontId="183" fillId="11" borderId="33" xfId="14" applyNumberFormat="1" applyFont="1" applyFill="1" applyBorder="1" applyAlignment="1" applyProtection="1">
      <alignment horizontal="center" vertical="center" wrapText="1"/>
      <protection locked="0"/>
    </xf>
    <xf numFmtId="4" fontId="183" fillId="11" borderId="34" xfId="14" applyNumberFormat="1" applyFont="1" applyFill="1" applyBorder="1" applyAlignment="1" applyProtection="1">
      <alignment horizontal="center" vertical="center" wrapText="1"/>
      <protection locked="0"/>
    </xf>
    <xf numFmtId="0" fontId="36" fillId="3" borderId="78" xfId="0" applyFont="1" applyFill="1" applyBorder="1" applyAlignment="1" applyProtection="1">
      <alignment horizontal="left" vertical="top" wrapText="1"/>
    </xf>
    <xf numFmtId="0" fontId="36" fillId="3" borderId="46" xfId="0" applyFont="1" applyFill="1" applyBorder="1" applyAlignment="1" applyProtection="1">
      <alignment horizontal="left" vertical="top" wrapText="1"/>
    </xf>
    <xf numFmtId="0" fontId="36" fillId="3" borderId="34" xfId="0" applyFont="1" applyFill="1" applyBorder="1" applyAlignment="1" applyProtection="1">
      <alignment horizontal="left" vertical="top" wrapText="1"/>
    </xf>
    <xf numFmtId="4" fontId="183" fillId="11" borderId="9" xfId="14" applyNumberFormat="1" applyFont="1" applyFill="1" applyBorder="1" applyAlignment="1" applyProtection="1">
      <alignment horizontal="center" vertical="center" wrapText="1"/>
    </xf>
    <xf numFmtId="4" fontId="183" fillId="11" borderId="9" xfId="14" quotePrefix="1" applyNumberFormat="1" applyFont="1" applyFill="1" applyBorder="1" applyAlignment="1" applyProtection="1">
      <alignment horizontal="center" vertical="center" wrapText="1"/>
    </xf>
    <xf numFmtId="4" fontId="49" fillId="3" borderId="13" xfId="14" applyNumberFormat="1" applyFont="1" applyFill="1" applyBorder="1" applyAlignment="1" applyProtection="1">
      <alignment horizontal="center" vertical="center" wrapText="1"/>
    </xf>
    <xf numFmtId="4" fontId="49" fillId="3" borderId="0" xfId="14" applyNumberFormat="1" applyFont="1" applyFill="1" applyBorder="1" applyAlignment="1" applyProtection="1">
      <alignment horizontal="center" vertical="center" wrapText="1"/>
    </xf>
    <xf numFmtId="4" fontId="49" fillId="3" borderId="26" xfId="14" applyNumberFormat="1" applyFont="1" applyFill="1" applyBorder="1" applyAlignment="1" applyProtection="1">
      <alignment horizontal="center" vertical="center" wrapText="1"/>
    </xf>
    <xf numFmtId="4" fontId="183" fillId="11" borderId="33" xfId="14" applyNumberFormat="1" applyFont="1" applyFill="1" applyBorder="1" applyAlignment="1" applyProtection="1">
      <alignment horizontal="center" vertical="center" wrapText="1"/>
    </xf>
    <xf numFmtId="4" fontId="183" fillId="11" borderId="46" xfId="14" applyNumberFormat="1" applyFont="1" applyFill="1" applyBorder="1" applyAlignment="1" applyProtection="1">
      <alignment horizontal="center" vertical="center" wrapText="1"/>
    </xf>
    <xf numFmtId="4" fontId="183" fillId="11" borderId="34" xfId="14" applyNumberFormat="1" applyFont="1" applyFill="1" applyBorder="1" applyAlignment="1" applyProtection="1">
      <alignment horizontal="center" vertical="center" wrapText="1"/>
    </xf>
    <xf numFmtId="0" fontId="190" fillId="22" borderId="75" xfId="0" applyFont="1" applyFill="1" applyBorder="1" applyAlignment="1" applyProtection="1">
      <alignment horizontal="center" vertical="center" wrapText="1"/>
      <protection hidden="1"/>
    </xf>
    <xf numFmtId="0" fontId="190" fillId="22" borderId="3" xfId="0" applyFont="1" applyFill="1" applyBorder="1" applyAlignment="1" applyProtection="1">
      <alignment horizontal="center" vertical="center" wrapText="1"/>
      <protection hidden="1"/>
    </xf>
    <xf numFmtId="0" fontId="190" fillId="22" borderId="4" xfId="0" applyFont="1" applyFill="1" applyBorder="1" applyAlignment="1" applyProtection="1">
      <alignment horizontal="center" vertical="center" wrapText="1"/>
      <protection hidden="1"/>
    </xf>
    <xf numFmtId="0" fontId="190" fillId="22" borderId="13" xfId="0" applyFont="1" applyFill="1" applyBorder="1" applyAlignment="1" applyProtection="1">
      <alignment horizontal="center" vertical="center" wrapText="1"/>
      <protection hidden="1"/>
    </xf>
    <xf numFmtId="0" fontId="190" fillId="22" borderId="0" xfId="0" applyFont="1" applyFill="1" applyBorder="1" applyAlignment="1" applyProtection="1">
      <alignment horizontal="center" vertical="center" wrapText="1"/>
      <protection hidden="1"/>
    </xf>
    <xf numFmtId="0" fontId="190" fillId="22" borderId="26" xfId="0" applyFont="1" applyFill="1" applyBorder="1" applyAlignment="1" applyProtection="1">
      <alignment horizontal="center" vertical="center" wrapText="1"/>
      <protection hidden="1"/>
    </xf>
    <xf numFmtId="0" fontId="36" fillId="22" borderId="77" xfId="0" applyFont="1" applyFill="1" applyBorder="1" applyAlignment="1" applyProtection="1">
      <alignment horizontal="center" vertical="center" wrapText="1"/>
      <protection hidden="1"/>
    </xf>
    <xf numFmtId="0" fontId="36" fillId="22" borderId="6" xfId="0" applyFont="1" applyFill="1" applyBorder="1" applyAlignment="1" applyProtection="1">
      <alignment horizontal="center" vertical="center" wrapText="1"/>
      <protection hidden="1"/>
    </xf>
    <xf numFmtId="0" fontId="36" fillId="22" borderId="8" xfId="0" applyFont="1" applyFill="1" applyBorder="1" applyAlignment="1" applyProtection="1">
      <alignment horizontal="center" vertical="center" wrapText="1"/>
      <protection hidden="1"/>
    </xf>
    <xf numFmtId="0" fontId="159" fillId="3" borderId="80" xfId="0" applyFont="1" applyFill="1" applyBorder="1" applyAlignment="1" applyProtection="1">
      <alignment horizontal="center" vertical="center" wrapText="1"/>
    </xf>
    <xf numFmtId="0" fontId="159" fillId="3" borderId="40" xfId="0" applyFont="1" applyFill="1" applyBorder="1" applyAlignment="1" applyProtection="1">
      <alignment horizontal="center" vertical="center" wrapText="1"/>
    </xf>
    <xf numFmtId="0" fontId="159" fillId="3" borderId="38" xfId="0" applyFont="1" applyFill="1" applyBorder="1" applyAlignment="1" applyProtection="1">
      <alignment horizontal="center" vertical="center" wrapText="1"/>
    </xf>
    <xf numFmtId="0" fontId="111" fillId="22" borderId="78" xfId="0" applyFont="1" applyFill="1" applyBorder="1" applyAlignment="1" applyProtection="1">
      <alignment horizontal="center" vertical="center" wrapText="1"/>
    </xf>
    <xf numFmtId="0" fontId="111" fillId="22" borderId="46" xfId="0" applyFont="1" applyFill="1" applyBorder="1" applyAlignment="1" applyProtection="1">
      <alignment horizontal="center" vertical="center" wrapText="1"/>
    </xf>
    <xf numFmtId="0" fontId="111" fillId="22" borderId="34" xfId="0" applyFont="1" applyFill="1" applyBorder="1" applyAlignment="1" applyProtection="1">
      <alignment horizontal="center" vertical="center" wrapText="1"/>
    </xf>
    <xf numFmtId="0" fontId="111" fillId="22" borderId="9" xfId="0" applyFont="1" applyFill="1" applyBorder="1" applyAlignment="1" applyProtection="1">
      <alignment horizontal="center" vertical="center" wrapText="1"/>
    </xf>
    <xf numFmtId="0" fontId="111" fillId="22" borderId="47" xfId="0" applyFont="1" applyFill="1" applyBorder="1" applyAlignment="1" applyProtection="1">
      <alignment horizontal="center" vertical="center" wrapText="1"/>
    </xf>
    <xf numFmtId="0" fontId="188" fillId="11" borderId="12" xfId="0" applyFont="1" applyFill="1" applyBorder="1" applyAlignment="1" applyProtection="1">
      <alignment horizontal="center" vertical="center"/>
    </xf>
    <xf numFmtId="0" fontId="188" fillId="11" borderId="0" xfId="0" applyFont="1" applyFill="1" applyBorder="1" applyAlignment="1" applyProtection="1">
      <alignment horizontal="center" vertical="center"/>
    </xf>
    <xf numFmtId="0" fontId="183" fillId="11" borderId="13" xfId="0" applyFont="1" applyFill="1" applyBorder="1" applyAlignment="1" applyProtection="1">
      <alignment horizontal="left" wrapText="1"/>
    </xf>
    <xf numFmtId="0" fontId="183" fillId="11" borderId="0" xfId="0" applyFont="1" applyFill="1" applyBorder="1" applyAlignment="1" applyProtection="1">
      <alignment horizontal="left" wrapText="1"/>
    </xf>
    <xf numFmtId="0" fontId="183" fillId="11" borderId="27" xfId="0" applyFont="1" applyFill="1" applyBorder="1" applyAlignment="1" applyProtection="1">
      <alignment horizontal="left" wrapText="1"/>
    </xf>
    <xf numFmtId="0" fontId="183" fillId="11" borderId="0" xfId="0" applyFont="1" applyFill="1" applyBorder="1" applyAlignment="1" applyProtection="1">
      <alignment horizontal="center" vertical="center"/>
      <protection locked="0"/>
    </xf>
    <xf numFmtId="0" fontId="183" fillId="11" borderId="26" xfId="0" applyFont="1" applyFill="1" applyBorder="1" applyAlignment="1" applyProtection="1">
      <alignment horizontal="center" vertical="center"/>
      <protection locked="0"/>
    </xf>
    <xf numFmtId="3" fontId="189" fillId="11" borderId="6" xfId="0" applyNumberFormat="1" applyFont="1" applyFill="1" applyBorder="1" applyAlignment="1" applyProtection="1">
      <alignment horizontal="left" vertical="center"/>
    </xf>
    <xf numFmtId="0" fontId="183" fillId="11" borderId="77" xfId="0" applyFont="1" applyFill="1" applyBorder="1" applyAlignment="1" applyProtection="1">
      <alignment horizontal="left" wrapText="1"/>
    </xf>
    <xf numFmtId="0" fontId="183" fillId="11" borderId="6" xfId="0" applyFont="1" applyFill="1" applyBorder="1" applyAlignment="1" applyProtection="1">
      <alignment horizontal="left" wrapText="1"/>
    </xf>
    <xf numFmtId="0" fontId="183" fillId="11" borderId="76" xfId="0" applyFont="1" applyFill="1" applyBorder="1" applyAlignment="1" applyProtection="1">
      <alignment horizontal="left" wrapText="1"/>
    </xf>
    <xf numFmtId="0" fontId="183" fillId="11" borderId="6" xfId="0" applyFont="1" applyFill="1" applyBorder="1" applyAlignment="1" applyProtection="1">
      <alignment horizontal="center" vertical="center"/>
      <protection locked="0"/>
    </xf>
    <xf numFmtId="0" fontId="183" fillId="11" borderId="8" xfId="0" applyFont="1" applyFill="1" applyBorder="1" applyAlignment="1" applyProtection="1">
      <alignment horizontal="center" vertical="center"/>
      <protection locked="0"/>
    </xf>
    <xf numFmtId="0" fontId="183" fillId="11" borderId="0" xfId="0" applyFont="1" applyFill="1" applyBorder="1" applyAlignment="1" applyProtection="1">
      <protection locked="0"/>
    </xf>
    <xf numFmtId="0" fontId="183" fillId="0" borderId="0" xfId="0" applyFont="1" applyBorder="1" applyAlignment="1" applyProtection="1">
      <protection locked="0"/>
    </xf>
    <xf numFmtId="0" fontId="26" fillId="11" borderId="26" xfId="0" applyFont="1" applyFill="1" applyBorder="1" applyAlignment="1" applyProtection="1">
      <alignment horizontal="left"/>
    </xf>
    <xf numFmtId="0" fontId="26" fillId="11" borderId="13" xfId="0" applyFont="1" applyFill="1" applyBorder="1" applyAlignment="1" applyProtection="1">
      <alignment horizontal="left"/>
    </xf>
    <xf numFmtId="0" fontId="187" fillId="11" borderId="0" xfId="0" applyFont="1" applyFill="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27" xfId="0" applyFont="1" applyBorder="1" applyAlignment="1" applyProtection="1">
      <alignment horizontal="left" vertical="top" wrapText="1"/>
    </xf>
    <xf numFmtId="0" fontId="183" fillId="11" borderId="0" xfId="0" applyFont="1" applyFill="1" applyBorder="1" applyAlignment="1" applyProtection="1">
      <alignment horizontal="left" vertical="center"/>
      <protection locked="0"/>
    </xf>
    <xf numFmtId="0" fontId="183" fillId="11" borderId="26" xfId="0" applyFont="1" applyFill="1" applyBorder="1" applyAlignment="1" applyProtection="1">
      <alignment horizontal="left" vertical="center"/>
      <protection locked="0"/>
    </xf>
    <xf numFmtId="0" fontId="26" fillId="11" borderId="28" xfId="0" applyFont="1" applyFill="1" applyBorder="1" applyAlignment="1" applyProtection="1">
      <alignment horizontal="left"/>
    </xf>
    <xf numFmtId="0" fontId="183" fillId="11" borderId="19" xfId="0" applyFont="1" applyFill="1" applyBorder="1" applyAlignment="1" applyProtection="1">
      <alignment horizontal="left"/>
      <protection locked="0"/>
    </xf>
    <xf numFmtId="0" fontId="36" fillId="3" borderId="36" xfId="0" applyFont="1" applyFill="1" applyBorder="1" applyAlignment="1" applyProtection="1">
      <alignment horizontal="center" wrapText="1"/>
    </xf>
    <xf numFmtId="0" fontId="36" fillId="3" borderId="18" xfId="0" applyFont="1" applyFill="1" applyBorder="1" applyAlignment="1" applyProtection="1">
      <alignment horizontal="center" wrapText="1"/>
    </xf>
    <xf numFmtId="0" fontId="36" fillId="3" borderId="18" xfId="0" applyFont="1" applyFill="1" applyBorder="1" applyAlignment="1" applyProtection="1">
      <alignment horizontal="left" vertical="center" wrapText="1"/>
      <protection locked="0"/>
    </xf>
    <xf numFmtId="0" fontId="36" fillId="3" borderId="19" xfId="0" applyFont="1" applyFill="1" applyBorder="1" applyAlignment="1" applyProtection="1">
      <alignment horizontal="left" vertical="center" wrapText="1"/>
      <protection locked="0"/>
    </xf>
    <xf numFmtId="0" fontId="159" fillId="22" borderId="14" xfId="0" applyFont="1" applyFill="1" applyBorder="1" applyAlignment="1" applyProtection="1">
      <alignment horizontal="center" vertical="center" wrapText="1"/>
    </xf>
    <xf numFmtId="0" fontId="159" fillId="22" borderId="15" xfId="0" applyFont="1" applyFill="1" applyBorder="1" applyAlignment="1" applyProtection="1">
      <alignment horizontal="center" vertical="center" wrapText="1"/>
    </xf>
    <xf numFmtId="0" fontId="159" fillId="22" borderId="16" xfId="0" applyFont="1" applyFill="1" applyBorder="1" applyAlignment="1" applyProtection="1">
      <alignment horizontal="center" vertical="center" wrapText="1"/>
    </xf>
    <xf numFmtId="0" fontId="111" fillId="22" borderId="46" xfId="0" applyFont="1" applyFill="1" applyBorder="1" applyAlignment="1" applyProtection="1">
      <alignment horizontal="center" vertical="center"/>
    </xf>
    <xf numFmtId="0" fontId="111" fillId="22" borderId="34" xfId="0" applyFont="1" applyFill="1" applyBorder="1" applyAlignment="1" applyProtection="1">
      <alignment horizontal="center" vertical="center"/>
    </xf>
    <xf numFmtId="0" fontId="111" fillId="22" borderId="33" xfId="0" applyFont="1" applyFill="1" applyBorder="1" applyAlignment="1" applyProtection="1">
      <alignment horizontal="center" vertical="center" wrapText="1"/>
    </xf>
    <xf numFmtId="0" fontId="111" fillId="22" borderId="79" xfId="0" applyFont="1" applyFill="1" applyBorder="1" applyAlignment="1" applyProtection="1">
      <alignment horizontal="center" vertical="center" wrapText="1"/>
    </xf>
    <xf numFmtId="0" fontId="36" fillId="22" borderId="78" xfId="0" applyFont="1" applyFill="1" applyBorder="1" applyAlignment="1" applyProtection="1">
      <alignment horizontal="left" vertical="center"/>
    </xf>
    <xf numFmtId="0" fontId="36" fillId="22" borderId="34" xfId="0" applyFont="1" applyFill="1" applyBorder="1" applyAlignment="1" applyProtection="1">
      <alignment horizontal="left" vertical="center"/>
    </xf>
    <xf numFmtId="4" fontId="183" fillId="11" borderId="33" xfId="0" applyNumberFormat="1" applyFont="1" applyFill="1" applyBorder="1" applyAlignment="1" applyProtection="1">
      <alignment horizontal="center" vertical="center" wrapText="1"/>
      <protection locked="0"/>
    </xf>
    <xf numFmtId="4" fontId="183" fillId="11" borderId="46" xfId="0" applyNumberFormat="1" applyFont="1" applyFill="1" applyBorder="1" applyAlignment="1" applyProtection="1">
      <alignment horizontal="center" vertical="center" wrapText="1"/>
      <protection locked="0"/>
    </xf>
    <xf numFmtId="4" fontId="183" fillId="11" borderId="34" xfId="0" applyNumberFormat="1" applyFont="1" applyFill="1" applyBorder="1" applyAlignment="1" applyProtection="1">
      <alignment horizontal="center" vertical="center" wrapText="1"/>
      <protection locked="0"/>
    </xf>
    <xf numFmtId="0" fontId="36" fillId="22" borderId="33" xfId="0" applyFont="1" applyFill="1" applyBorder="1" applyAlignment="1" applyProtection="1">
      <alignment horizontal="center" vertical="center" wrapText="1"/>
    </xf>
    <xf numFmtId="0" fontId="36" fillId="22" borderId="46" xfId="0" applyFont="1" applyFill="1" applyBorder="1" applyAlignment="1" applyProtection="1">
      <alignment horizontal="center" vertical="center" wrapText="1"/>
    </xf>
    <xf numFmtId="0" fontId="36" fillId="22" borderId="34" xfId="0" applyFont="1" applyFill="1" applyBorder="1" applyAlignment="1" applyProtection="1">
      <alignment horizontal="center" vertical="center" wrapText="1"/>
    </xf>
    <xf numFmtId="0" fontId="36" fillId="22" borderId="33" xfId="0" applyFont="1" applyFill="1" applyBorder="1" applyAlignment="1" applyProtection="1">
      <alignment horizontal="left" vertical="center" wrapText="1"/>
    </xf>
    <xf numFmtId="0" fontId="36" fillId="22" borderId="46" xfId="0" applyFont="1" applyFill="1" applyBorder="1" applyAlignment="1" applyProtection="1">
      <alignment horizontal="left" vertical="center" wrapText="1"/>
    </xf>
    <xf numFmtId="0" fontId="36" fillId="22" borderId="34" xfId="0" applyFont="1" applyFill="1" applyBorder="1" applyAlignment="1" applyProtection="1">
      <alignment horizontal="left" vertical="center" wrapText="1"/>
    </xf>
    <xf numFmtId="0" fontId="36" fillId="22" borderId="78" xfId="0" applyFont="1" applyFill="1" applyBorder="1" applyAlignment="1" applyProtection="1">
      <alignment horizontal="center" vertical="center" wrapText="1"/>
    </xf>
    <xf numFmtId="0" fontId="36" fillId="22" borderId="28" xfId="0" applyFont="1" applyFill="1" applyBorder="1" applyAlignment="1" applyProtection="1">
      <alignment horizontal="center" vertical="center" wrapText="1"/>
    </xf>
    <xf numFmtId="0" fontId="36" fillId="22" borderId="15" xfId="0" applyFont="1" applyFill="1" applyBorder="1" applyAlignment="1" applyProtection="1">
      <alignment horizontal="center" vertical="center" wrapText="1"/>
    </xf>
    <xf numFmtId="0" fontId="36" fillId="22" borderId="30" xfId="0" applyFont="1" applyFill="1" applyBorder="1" applyAlignment="1" applyProtection="1">
      <alignment horizontal="center" vertical="center" wrapText="1"/>
    </xf>
    <xf numFmtId="0" fontId="36" fillId="22" borderId="36" xfId="0" applyFont="1" applyFill="1" applyBorder="1" applyAlignment="1" applyProtection="1">
      <alignment horizontal="center" vertical="center" wrapText="1"/>
    </xf>
    <xf numFmtId="0" fontId="36" fillId="22" borderId="18" xfId="0" applyFont="1" applyFill="1" applyBorder="1" applyAlignment="1" applyProtection="1">
      <alignment horizontal="center" vertical="center" wrapText="1"/>
    </xf>
    <xf numFmtId="0" fontId="36" fillId="22" borderId="37" xfId="0" applyFont="1" applyFill="1" applyBorder="1" applyAlignment="1" applyProtection="1">
      <alignment horizontal="center" vertical="center" wrapText="1"/>
    </xf>
    <xf numFmtId="0" fontId="36" fillId="22" borderId="79" xfId="0" applyFont="1" applyFill="1" applyBorder="1" applyAlignment="1" applyProtection="1">
      <alignment horizontal="center" vertical="center" wrapText="1"/>
    </xf>
    <xf numFmtId="0" fontId="9" fillId="11" borderId="0" xfId="0" applyFont="1" applyFill="1" applyBorder="1" applyAlignment="1" applyProtection="1">
      <alignment vertical="top" wrapText="1"/>
    </xf>
    <xf numFmtId="0" fontId="159" fillId="22" borderId="78" xfId="0" applyFont="1" applyFill="1" applyBorder="1" applyAlignment="1" applyProtection="1">
      <alignment horizontal="center" vertical="center" wrapText="1"/>
    </xf>
    <xf numFmtId="0" fontId="159" fillId="22" borderId="46" xfId="0" applyFont="1" applyFill="1" applyBorder="1" applyAlignment="1" applyProtection="1">
      <alignment horizontal="center" vertical="center" wrapText="1"/>
    </xf>
    <xf numFmtId="0" fontId="159" fillId="22" borderId="79" xfId="0" applyFont="1" applyFill="1" applyBorder="1" applyAlignment="1" applyProtection="1">
      <alignment horizontal="center" vertical="center" wrapText="1"/>
    </xf>
    <xf numFmtId="180" fontId="48" fillId="3" borderId="78" xfId="2" applyNumberFormat="1" applyFont="1" applyFill="1" applyBorder="1" applyAlignment="1" applyProtection="1">
      <alignment horizontal="left" vertical="top" wrapText="1"/>
      <protection locked="0"/>
    </xf>
    <xf numFmtId="180" fontId="48" fillId="3" borderId="46" xfId="2" applyNumberFormat="1" applyFont="1" applyFill="1" applyBorder="1" applyAlignment="1" applyProtection="1">
      <alignment horizontal="left" vertical="top" wrapText="1"/>
      <protection locked="0"/>
    </xf>
    <xf numFmtId="180" fontId="48" fillId="3" borderId="79" xfId="2" applyNumberFormat="1" applyFont="1" applyFill="1" applyBorder="1" applyAlignment="1" applyProtection="1">
      <alignment horizontal="left" vertical="top" wrapText="1"/>
      <protection locked="0"/>
    </xf>
    <xf numFmtId="0" fontId="36" fillId="22" borderId="78" xfId="0" applyFont="1" applyFill="1" applyBorder="1" applyAlignment="1" applyProtection="1">
      <alignment horizontal="left" vertical="center" wrapText="1"/>
    </xf>
    <xf numFmtId="4" fontId="183" fillId="11" borderId="28" xfId="0" applyNumberFormat="1" applyFont="1" applyFill="1" applyBorder="1" applyAlignment="1" applyProtection="1">
      <alignment horizontal="center" vertical="center" wrapText="1"/>
      <protection locked="0"/>
    </xf>
    <xf numFmtId="4" fontId="183" fillId="11" borderId="15" xfId="0" applyNumberFormat="1" applyFont="1" applyFill="1" applyBorder="1" applyAlignment="1" applyProtection="1">
      <alignment horizontal="center" vertical="center" wrapText="1"/>
      <protection locked="0"/>
    </xf>
    <xf numFmtId="4" fontId="183" fillId="11" borderId="30" xfId="0" applyNumberFormat="1" applyFont="1" applyFill="1" applyBorder="1" applyAlignment="1" applyProtection="1">
      <alignment horizontal="center" vertical="center" wrapText="1"/>
      <protection locked="0"/>
    </xf>
    <xf numFmtId="0" fontId="36" fillId="22" borderId="28" xfId="0" applyFont="1" applyFill="1" applyBorder="1" applyAlignment="1" applyProtection="1">
      <alignment horizontal="left" vertical="center" wrapText="1"/>
    </xf>
    <xf numFmtId="0" fontId="36" fillId="22" borderId="15" xfId="0" applyFont="1" applyFill="1" applyBorder="1" applyAlignment="1" applyProtection="1">
      <alignment horizontal="left" vertical="center" wrapText="1"/>
    </xf>
    <xf numFmtId="0" fontId="36" fillId="22" borderId="30" xfId="0" applyFont="1" applyFill="1" applyBorder="1" applyAlignment="1" applyProtection="1">
      <alignment horizontal="left" vertical="center" wrapText="1"/>
    </xf>
    <xf numFmtId="0" fontId="26" fillId="11" borderId="28" xfId="0" applyFont="1" applyFill="1" applyBorder="1" applyAlignment="1" applyProtection="1">
      <alignment horizontal="left" vertical="center"/>
    </xf>
    <xf numFmtId="0" fontId="0" fillId="0" borderId="28" xfId="0" applyBorder="1" applyAlignment="1">
      <alignment horizontal="left" vertical="center"/>
    </xf>
    <xf numFmtId="0" fontId="0" fillId="0" borderId="16" xfId="0" applyBorder="1" applyAlignment="1">
      <alignment horizontal="left" vertical="center"/>
    </xf>
    <xf numFmtId="0" fontId="0" fillId="0" borderId="36" xfId="0" applyBorder="1" applyAlignment="1">
      <alignment horizontal="left" vertical="center"/>
    </xf>
    <xf numFmtId="0" fontId="0" fillId="0" borderId="19" xfId="0" applyBorder="1" applyAlignment="1">
      <alignment horizontal="left" vertical="center"/>
    </xf>
    <xf numFmtId="0" fontId="183" fillId="11" borderId="17" xfId="0" applyFont="1" applyFill="1" applyBorder="1" applyAlignment="1" applyProtection="1">
      <alignment horizontal="left" vertical="center" wrapText="1"/>
      <protection locked="0"/>
    </xf>
    <xf numFmtId="0" fontId="183" fillId="11" borderId="18" xfId="0" applyFont="1" applyFill="1" applyBorder="1" applyAlignment="1" applyProtection="1">
      <alignment horizontal="left" vertical="center" wrapText="1"/>
      <protection locked="0"/>
    </xf>
    <xf numFmtId="0" fontId="183" fillId="11" borderId="37" xfId="0" applyFont="1" applyFill="1" applyBorder="1" applyAlignment="1" applyProtection="1">
      <alignment horizontal="left" vertical="center" wrapText="1"/>
      <protection locked="0"/>
    </xf>
    <xf numFmtId="0" fontId="183" fillId="11" borderId="36" xfId="0" applyFont="1" applyFill="1" applyBorder="1" applyAlignment="1" applyProtection="1">
      <alignment horizontal="left" vertical="center" wrapText="1"/>
      <protection locked="0"/>
    </xf>
    <xf numFmtId="0" fontId="183" fillId="11" borderId="36" xfId="0" applyFont="1" applyFill="1" applyBorder="1" applyAlignment="1" applyProtection="1">
      <alignment horizontal="left" vertical="center"/>
      <protection locked="0"/>
    </xf>
    <xf numFmtId="0" fontId="183" fillId="11" borderId="37" xfId="0" applyFont="1" applyFill="1" applyBorder="1" applyAlignment="1" applyProtection="1">
      <alignment horizontal="left" vertical="center"/>
      <protection locked="0"/>
    </xf>
    <xf numFmtId="0" fontId="26" fillId="11" borderId="14" xfId="0" applyFont="1" applyFill="1" applyBorder="1" applyAlignment="1" applyProtection="1">
      <alignment horizontal="left" wrapText="1"/>
    </xf>
    <xf numFmtId="0" fontId="26" fillId="11" borderId="15" xfId="0" applyFont="1" applyFill="1" applyBorder="1" applyAlignment="1" applyProtection="1">
      <alignment horizontal="left" wrapText="1"/>
    </xf>
    <xf numFmtId="0" fontId="26" fillId="11" borderId="30" xfId="0" applyFont="1" applyFill="1" applyBorder="1" applyAlignment="1" applyProtection="1">
      <alignment horizontal="left" wrapText="1"/>
    </xf>
    <xf numFmtId="0" fontId="26" fillId="11" borderId="28" xfId="0" applyFont="1" applyFill="1" applyBorder="1" applyAlignment="1" applyProtection="1">
      <alignment horizontal="left" wrapText="1"/>
    </xf>
    <xf numFmtId="0" fontId="26" fillId="11" borderId="28" xfId="0" applyFont="1" applyFill="1" applyBorder="1" applyAlignment="1" applyProtection="1">
      <alignment horizontal="center" vertical="center" wrapText="1"/>
    </xf>
    <xf numFmtId="0" fontId="26" fillId="11" borderId="16" xfId="0" applyFont="1" applyFill="1" applyBorder="1" applyAlignment="1" applyProtection="1">
      <alignment horizontal="center" vertical="center" wrapText="1"/>
    </xf>
    <xf numFmtId="0" fontId="26" fillId="11" borderId="36" xfId="0" applyFont="1" applyFill="1" applyBorder="1" applyAlignment="1" applyProtection="1">
      <alignment horizontal="center" vertical="center" wrapText="1"/>
    </xf>
    <xf numFmtId="0" fontId="26" fillId="11" borderId="19" xfId="0" applyFont="1" applyFill="1" applyBorder="1" applyAlignment="1" applyProtection="1">
      <alignment horizontal="center" vertical="center" wrapText="1"/>
    </xf>
    <xf numFmtId="0" fontId="26" fillId="11" borderId="12" xfId="0" applyFont="1" applyFill="1" applyBorder="1" applyAlignment="1" applyProtection="1">
      <alignment horizontal="right" vertical="center" wrapText="1"/>
    </xf>
    <xf numFmtId="0" fontId="26" fillId="11" borderId="0" xfId="0" applyFont="1" applyFill="1" applyBorder="1" applyAlignment="1" applyProtection="1">
      <alignment horizontal="right" vertical="center" wrapText="1"/>
    </xf>
    <xf numFmtId="4" fontId="183" fillId="11" borderId="18" xfId="0" applyNumberFormat="1" applyFont="1" applyFill="1" applyBorder="1" applyAlignment="1" applyProtection="1">
      <alignment horizontal="left" vertical="center" wrapText="1"/>
      <protection locked="0"/>
    </xf>
    <xf numFmtId="0" fontId="26" fillId="11" borderId="13" xfId="0" applyFont="1" applyFill="1" applyBorder="1" applyAlignment="1" applyProtection="1">
      <alignment horizontal="left" vertical="top" wrapText="1"/>
    </xf>
    <xf numFmtId="0" fontId="26" fillId="11" borderId="0" xfId="0" applyFont="1" applyFill="1" applyBorder="1" applyAlignment="1" applyProtection="1">
      <alignment horizontal="left" vertical="top" wrapText="1"/>
    </xf>
    <xf numFmtId="0" fontId="183" fillId="3" borderId="0" xfId="0" applyFont="1" applyFill="1" applyBorder="1" applyAlignment="1" applyProtection="1">
      <alignment horizontal="left" wrapText="1"/>
      <protection locked="0"/>
    </xf>
    <xf numFmtId="0" fontId="0" fillId="0" borderId="26" xfId="0" applyBorder="1" applyAlignment="1" applyProtection="1">
      <alignment horizontal="left" wrapText="1"/>
      <protection locked="0"/>
    </xf>
    <xf numFmtId="0" fontId="183" fillId="11" borderId="18" xfId="0" applyNumberFormat="1" applyFont="1" applyFill="1" applyBorder="1" applyAlignment="1" applyProtection="1">
      <alignment horizontal="left" wrapText="1"/>
      <protection locked="0"/>
    </xf>
    <xf numFmtId="0" fontId="26" fillId="11" borderId="36" xfId="0" applyFont="1" applyFill="1" applyBorder="1" applyAlignment="1" applyProtection="1">
      <alignment horizontal="left" vertical="top" wrapText="1"/>
    </xf>
    <xf numFmtId="0" fontId="26" fillId="11" borderId="18" xfId="0" applyFont="1" applyFill="1" applyBorder="1" applyAlignment="1" applyProtection="1">
      <alignment horizontal="left" vertical="top" wrapText="1"/>
    </xf>
    <xf numFmtId="0" fontId="183" fillId="11" borderId="36" xfId="0" applyNumberFormat="1" applyFont="1" applyFill="1" applyBorder="1" applyAlignment="1" applyProtection="1">
      <alignment horizontal="left" wrapText="1"/>
      <protection locked="0"/>
    </xf>
    <xf numFmtId="0" fontId="183" fillId="11" borderId="19" xfId="0" applyNumberFormat="1" applyFont="1" applyFill="1" applyBorder="1" applyAlignment="1" applyProtection="1">
      <alignment horizontal="left" wrapText="1"/>
      <protection locked="0"/>
    </xf>
    <xf numFmtId="0" fontId="26" fillId="11" borderId="12" xfId="0" applyFont="1" applyFill="1" applyBorder="1" applyAlignment="1" applyProtection="1">
      <alignment horizontal="left" vertical="center" wrapText="1"/>
    </xf>
    <xf numFmtId="0" fontId="183" fillId="11" borderId="46" xfId="0" applyFont="1" applyFill="1" applyBorder="1" applyAlignment="1" applyProtection="1">
      <alignment horizontal="left" vertical="center" wrapText="1"/>
      <protection locked="0"/>
    </xf>
    <xf numFmtId="3" fontId="9" fillId="11" borderId="0" xfId="0" applyNumberFormat="1" applyFont="1" applyFill="1" applyBorder="1" applyAlignment="1" applyProtection="1">
      <alignment horizontal="left" wrapText="1"/>
    </xf>
    <xf numFmtId="0" fontId="26" fillId="11" borderId="13" xfId="0" applyFont="1" applyFill="1" applyBorder="1" applyAlignment="1" applyProtection="1">
      <alignment horizontal="left" wrapText="1"/>
    </xf>
    <xf numFmtId="0" fontId="26" fillId="11" borderId="0" xfId="0" applyFont="1" applyFill="1" applyBorder="1" applyAlignment="1" applyProtection="1">
      <alignment horizontal="left" wrapText="1"/>
    </xf>
    <xf numFmtId="0" fontId="26" fillId="11" borderId="26" xfId="0" applyFont="1" applyFill="1" applyBorder="1" applyAlignment="1" applyProtection="1">
      <alignment horizontal="left" wrapText="1"/>
    </xf>
    <xf numFmtId="49" fontId="183" fillId="11" borderId="0" xfId="0" applyNumberFormat="1" applyFont="1" applyFill="1" applyBorder="1" applyAlignment="1" applyProtection="1">
      <alignment horizontal="left" vertical="top"/>
      <protection locked="0"/>
    </xf>
    <xf numFmtId="0" fontId="26" fillId="11" borderId="27" xfId="0" applyFont="1" applyFill="1" applyBorder="1" applyAlignment="1" applyProtection="1">
      <alignment horizontal="left" wrapText="1"/>
    </xf>
    <xf numFmtId="0" fontId="0" fillId="22" borderId="46" xfId="0" applyFill="1" applyBorder="1" applyAlignment="1">
      <alignment horizontal="center" vertical="center"/>
    </xf>
    <xf numFmtId="0" fontId="0" fillId="22" borderId="34" xfId="0" applyFill="1" applyBorder="1" applyAlignment="1">
      <alignment horizontal="center" vertical="center"/>
    </xf>
    <xf numFmtId="0" fontId="36" fillId="22" borderId="9" xfId="0" applyFont="1" applyFill="1" applyBorder="1" applyAlignment="1" applyProtection="1">
      <alignment horizontal="center" vertical="center" wrapText="1"/>
    </xf>
    <xf numFmtId="0" fontId="36" fillId="22" borderId="47" xfId="0" applyFont="1" applyFill="1" applyBorder="1" applyAlignment="1" applyProtection="1">
      <alignment horizontal="center" vertical="center" wrapText="1"/>
    </xf>
    <xf numFmtId="0" fontId="26" fillId="11" borderId="14" xfId="0" applyFont="1" applyFill="1" applyBorder="1" applyAlignment="1" applyProtection="1">
      <alignment horizontal="left" vertical="center" wrapText="1"/>
    </xf>
    <xf numFmtId="0" fontId="26" fillId="11" borderId="15" xfId="0" applyFont="1" applyFill="1" applyBorder="1" applyAlignment="1" applyProtection="1">
      <alignment horizontal="left" vertical="center" wrapText="1"/>
    </xf>
    <xf numFmtId="4" fontId="183" fillId="11" borderId="46" xfId="0" applyNumberFormat="1" applyFont="1" applyFill="1" applyBorder="1" applyAlignment="1" applyProtection="1">
      <alignment horizontal="left" vertical="center" wrapText="1"/>
      <protection locked="0"/>
    </xf>
    <xf numFmtId="0" fontId="9" fillId="11" borderId="15" xfId="0" applyFont="1" applyFill="1" applyBorder="1" applyAlignment="1" applyProtection="1">
      <alignment horizontal="left" wrapText="1"/>
    </xf>
    <xf numFmtId="0" fontId="26" fillId="11" borderId="28" xfId="0" applyFont="1" applyFill="1" applyBorder="1" applyAlignment="1" applyProtection="1">
      <alignment horizontal="left" vertical="center" wrapText="1"/>
    </xf>
    <xf numFmtId="0" fontId="26" fillId="11" borderId="30" xfId="0" applyFont="1" applyFill="1" applyBorder="1" applyAlignment="1" applyProtection="1">
      <alignment horizontal="left" vertical="center" wrapText="1"/>
    </xf>
    <xf numFmtId="0" fontId="113" fillId="11" borderId="13" xfId="0" applyFont="1" applyFill="1" applyBorder="1" applyAlignment="1" applyProtection="1">
      <alignment horizontal="left" vertical="center" wrapText="1"/>
    </xf>
    <xf numFmtId="0" fontId="113" fillId="11" borderId="0" xfId="0" applyFont="1" applyFill="1" applyBorder="1" applyAlignment="1" applyProtection="1">
      <alignment horizontal="left" vertical="center" wrapText="1"/>
    </xf>
    <xf numFmtId="0" fontId="187" fillId="11" borderId="0" xfId="0" applyFont="1" applyFill="1" applyBorder="1" applyAlignment="1" applyProtection="1">
      <alignment horizontal="left" vertical="center" wrapText="1"/>
    </xf>
    <xf numFmtId="14" fontId="183" fillId="11" borderId="0" xfId="0" applyNumberFormat="1" applyFont="1" applyFill="1" applyBorder="1" applyAlignment="1" applyProtection="1">
      <alignment horizontal="left"/>
    </xf>
    <xf numFmtId="14" fontId="183" fillId="11" borderId="26" xfId="0" applyNumberFormat="1" applyFont="1" applyFill="1" applyBorder="1" applyAlignment="1" applyProtection="1">
      <alignment horizontal="left"/>
    </xf>
    <xf numFmtId="0" fontId="183" fillId="0" borderId="46" xfId="0" applyFont="1" applyBorder="1" applyAlignment="1" applyProtection="1">
      <alignment horizontal="center" vertical="center" wrapText="1"/>
      <protection locked="0"/>
    </xf>
    <xf numFmtId="0" fontId="183" fillId="0" borderId="34" xfId="0" applyFont="1" applyBorder="1" applyAlignment="1" applyProtection="1">
      <alignment horizontal="center" vertical="center" wrapText="1"/>
      <protection locked="0"/>
    </xf>
    <xf numFmtId="0" fontId="26" fillId="11" borderId="0" xfId="0" applyFont="1" applyFill="1" applyBorder="1" applyAlignment="1" applyProtection="1">
      <alignment horizontal="right" vertical="center"/>
    </xf>
    <xf numFmtId="14" fontId="26" fillId="11" borderId="36" xfId="0" applyNumberFormat="1" applyFont="1" applyFill="1" applyBorder="1" applyAlignment="1" applyProtection="1">
      <alignment horizontal="center" vertical="center"/>
    </xf>
    <xf numFmtId="14" fontId="26" fillId="11" borderId="18" xfId="0" applyNumberFormat="1" applyFont="1" applyFill="1" applyBorder="1" applyAlignment="1" applyProtection="1">
      <alignment horizontal="center" vertical="center"/>
    </xf>
    <xf numFmtId="0" fontId="183" fillId="11" borderId="17" xfId="0" applyFont="1" applyFill="1" applyBorder="1" applyAlignment="1" applyProtection="1">
      <alignment horizontal="left" wrapText="1"/>
      <protection locked="0"/>
    </xf>
    <xf numFmtId="0" fontId="183" fillId="11" borderId="36" xfId="0" applyFont="1" applyFill="1" applyBorder="1" applyAlignment="1" applyProtection="1">
      <alignment horizontal="left" wrapText="1"/>
      <protection locked="0"/>
    </xf>
    <xf numFmtId="0" fontId="184" fillId="11" borderId="36" xfId="12" applyNumberFormat="1" applyFont="1" applyFill="1" applyBorder="1" applyAlignment="1" applyProtection="1">
      <alignment horizontal="left" wrapText="1"/>
      <protection locked="0"/>
    </xf>
    <xf numFmtId="0" fontId="184" fillId="11" borderId="18" xfId="12" applyNumberFormat="1" applyFont="1" applyFill="1" applyBorder="1" applyAlignment="1" applyProtection="1">
      <alignment horizontal="left" wrapText="1"/>
      <protection locked="0"/>
    </xf>
    <xf numFmtId="0" fontId="184" fillId="11" borderId="19" xfId="12" applyNumberFormat="1" applyFont="1" applyFill="1" applyBorder="1" applyAlignment="1" applyProtection="1">
      <alignment horizontal="left" wrapText="1"/>
      <protection locked="0"/>
    </xf>
    <xf numFmtId="0" fontId="36" fillId="22" borderId="62" xfId="0" applyFont="1" applyFill="1" applyBorder="1" applyAlignment="1" applyProtection="1">
      <alignment horizontal="center" vertical="center" wrapText="1"/>
    </xf>
    <xf numFmtId="0" fontId="36" fillId="22" borderId="9" xfId="0" applyFont="1" applyFill="1" applyBorder="1" applyAlignment="1" applyProtection="1">
      <alignment horizontal="center" vertical="center"/>
    </xf>
    <xf numFmtId="0" fontId="183" fillId="11" borderId="17" xfId="15" applyNumberFormat="1" applyFont="1" applyFill="1" applyBorder="1" applyAlignment="1" applyProtection="1">
      <alignment horizontal="left" vertical="top" wrapText="1"/>
      <protection locked="0"/>
    </xf>
    <xf numFmtId="0" fontId="183" fillId="11" borderId="18" xfId="15" applyNumberFormat="1" applyFont="1" applyFill="1" applyBorder="1" applyAlignment="1" applyProtection="1">
      <alignment horizontal="left" vertical="top" wrapText="1"/>
      <protection locked="0"/>
    </xf>
    <xf numFmtId="0" fontId="183" fillId="11" borderId="36" xfId="15" applyNumberFormat="1" applyFont="1" applyFill="1" applyBorder="1" applyAlignment="1" applyProtection="1">
      <alignment horizontal="left" vertical="top" wrapText="1"/>
      <protection locked="0"/>
    </xf>
    <xf numFmtId="0" fontId="183" fillId="11" borderId="37" xfId="15" applyNumberFormat="1" applyFont="1" applyFill="1" applyBorder="1" applyAlignment="1" applyProtection="1">
      <alignment horizontal="left" vertical="top" wrapText="1"/>
      <protection locked="0"/>
    </xf>
    <xf numFmtId="0" fontId="26" fillId="11" borderId="14" xfId="0" applyFont="1" applyFill="1" applyBorder="1" applyAlignment="1" applyProtection="1">
      <alignment horizontal="left" vertical="top" wrapText="1"/>
    </xf>
    <xf numFmtId="0" fontId="26" fillId="11" borderId="15" xfId="0" applyFont="1" applyFill="1" applyBorder="1" applyAlignment="1" applyProtection="1">
      <alignment horizontal="left" vertical="top" wrapText="1"/>
    </xf>
    <xf numFmtId="0" fontId="26" fillId="11" borderId="30" xfId="0" applyFont="1" applyFill="1" applyBorder="1" applyAlignment="1" applyProtection="1">
      <alignment horizontal="left" vertical="top" wrapText="1"/>
    </xf>
    <xf numFmtId="0" fontId="26" fillId="11" borderId="28" xfId="0" applyFont="1" applyFill="1" applyBorder="1" applyAlignment="1" applyProtection="1">
      <alignment horizontal="left" vertical="top" wrapText="1"/>
    </xf>
    <xf numFmtId="0" fontId="26" fillId="11" borderId="28" xfId="0" applyFont="1" applyFill="1" applyBorder="1" applyAlignment="1" applyProtection="1">
      <alignment horizontal="left" vertical="top"/>
      <protection hidden="1"/>
    </xf>
    <xf numFmtId="0" fontId="26" fillId="11" borderId="15" xfId="0" applyFont="1" applyFill="1" applyBorder="1" applyAlignment="1" applyProtection="1">
      <alignment horizontal="left" vertical="top"/>
      <protection hidden="1"/>
    </xf>
    <xf numFmtId="0" fontId="26" fillId="11" borderId="16" xfId="0" applyFont="1" applyFill="1" applyBorder="1" applyAlignment="1" applyProtection="1">
      <alignment horizontal="left" vertical="top"/>
      <protection hidden="1"/>
    </xf>
    <xf numFmtId="0" fontId="182" fillId="3" borderId="7" xfId="0" applyFont="1" applyFill="1" applyBorder="1" applyAlignment="1" applyProtection="1">
      <alignment horizontal="center" vertical="center" wrapText="1"/>
      <protection hidden="1"/>
    </xf>
    <xf numFmtId="0" fontId="182" fillId="3" borderId="3" xfId="0" applyFont="1" applyFill="1" applyBorder="1" applyAlignment="1" applyProtection="1">
      <alignment horizontal="center" vertical="center" wrapText="1"/>
      <protection hidden="1"/>
    </xf>
    <xf numFmtId="0" fontId="182" fillId="3" borderId="42" xfId="0" applyFont="1" applyFill="1" applyBorder="1" applyAlignment="1" applyProtection="1">
      <alignment horizontal="center" vertical="center" wrapText="1"/>
      <protection hidden="1"/>
    </xf>
    <xf numFmtId="0" fontId="182" fillId="3" borderId="12" xfId="0" applyFont="1" applyFill="1" applyBorder="1" applyAlignment="1" applyProtection="1">
      <alignment horizontal="center" vertical="center" wrapText="1"/>
      <protection hidden="1"/>
    </xf>
    <xf numFmtId="0" fontId="182" fillId="3" borderId="0" xfId="0" applyFont="1" applyFill="1" applyBorder="1" applyAlignment="1" applyProtection="1">
      <alignment horizontal="center" vertical="center" wrapText="1"/>
      <protection hidden="1"/>
    </xf>
    <xf numFmtId="0" fontId="182" fillId="3" borderId="27" xfId="0" applyFont="1" applyFill="1" applyBorder="1" applyAlignment="1" applyProtection="1">
      <alignment horizontal="center" vertical="center" wrapText="1"/>
      <protection hidden="1"/>
    </xf>
    <xf numFmtId="0" fontId="182" fillId="3" borderId="5" xfId="0" applyFont="1" applyFill="1" applyBorder="1" applyAlignment="1" applyProtection="1">
      <alignment horizontal="center" vertical="center" wrapText="1"/>
      <protection hidden="1"/>
    </xf>
    <xf numFmtId="0" fontId="182" fillId="3" borderId="6" xfId="0" applyFont="1" applyFill="1" applyBorder="1" applyAlignment="1" applyProtection="1">
      <alignment horizontal="center" vertical="center" wrapText="1"/>
      <protection hidden="1"/>
    </xf>
    <xf numFmtId="0" fontId="182" fillId="3" borderId="76" xfId="0" applyFont="1" applyFill="1" applyBorder="1" applyAlignment="1" applyProtection="1">
      <alignment horizontal="center" vertical="center" wrapText="1"/>
      <protection hidden="1"/>
    </xf>
    <xf numFmtId="0" fontId="111" fillId="22" borderId="75" xfId="0" applyFont="1" applyFill="1" applyBorder="1" applyAlignment="1" applyProtection="1">
      <alignment horizontal="center" vertical="center" wrapText="1"/>
      <protection hidden="1"/>
    </xf>
    <xf numFmtId="0" fontId="111" fillId="22" borderId="3" xfId="0" applyFont="1" applyFill="1" applyBorder="1" applyAlignment="1" applyProtection="1">
      <alignment horizontal="center" vertical="center" wrapText="1"/>
      <protection hidden="1"/>
    </xf>
    <xf numFmtId="0" fontId="111" fillId="22" borderId="42" xfId="0" applyFont="1" applyFill="1" applyBorder="1" applyAlignment="1" applyProtection="1">
      <alignment horizontal="center" vertical="center" wrapText="1"/>
      <protection hidden="1"/>
    </xf>
    <xf numFmtId="0" fontId="111" fillId="22" borderId="13" xfId="0" applyFont="1" applyFill="1" applyBorder="1" applyAlignment="1" applyProtection="1">
      <alignment horizontal="center" vertical="center" wrapText="1"/>
      <protection hidden="1"/>
    </xf>
    <xf numFmtId="0" fontId="111" fillId="22" borderId="0" xfId="0" applyFont="1" applyFill="1" applyBorder="1" applyAlignment="1" applyProtection="1">
      <alignment horizontal="center" vertical="center" wrapText="1"/>
      <protection hidden="1"/>
    </xf>
    <xf numFmtId="0" fontId="111" fillId="22" borderId="27" xfId="0" applyFont="1" applyFill="1" applyBorder="1" applyAlignment="1" applyProtection="1">
      <alignment horizontal="center" vertical="center" wrapText="1"/>
      <protection hidden="1"/>
    </xf>
    <xf numFmtId="0" fontId="133" fillId="22" borderId="75" xfId="0" applyFont="1" applyFill="1" applyBorder="1" applyAlignment="1" applyProtection="1">
      <alignment horizontal="center" vertical="center"/>
      <protection locked="0" hidden="1"/>
    </xf>
    <xf numFmtId="0" fontId="133" fillId="22" borderId="4" xfId="0" applyFont="1" applyFill="1" applyBorder="1" applyAlignment="1" applyProtection="1">
      <alignment horizontal="center" vertical="center"/>
      <protection locked="0" hidden="1"/>
    </xf>
    <xf numFmtId="0" fontId="133" fillId="22" borderId="13" xfId="0" applyFont="1" applyFill="1" applyBorder="1" applyAlignment="1" applyProtection="1">
      <alignment horizontal="center" vertical="center"/>
      <protection locked="0" hidden="1"/>
    </xf>
    <xf numFmtId="0" fontId="133" fillId="22" borderId="26" xfId="0" applyFont="1" applyFill="1" applyBorder="1" applyAlignment="1" applyProtection="1">
      <alignment horizontal="center" vertical="center"/>
      <protection locked="0" hidden="1"/>
    </xf>
    <xf numFmtId="0" fontId="133" fillId="22" borderId="77" xfId="0" applyFont="1" applyFill="1" applyBorder="1" applyAlignment="1" applyProtection="1">
      <alignment horizontal="center" vertical="center"/>
      <protection locked="0" hidden="1"/>
    </xf>
    <xf numFmtId="0" fontId="133" fillId="22" borderId="8" xfId="0" applyFont="1" applyFill="1" applyBorder="1" applyAlignment="1" applyProtection="1">
      <alignment horizontal="center" vertical="center"/>
      <protection locked="0" hidden="1"/>
    </xf>
    <xf numFmtId="0" fontId="159" fillId="22" borderId="77" xfId="0" applyFont="1" applyFill="1" applyBorder="1" applyAlignment="1" applyProtection="1">
      <alignment horizontal="center" vertical="center" wrapText="1"/>
      <protection hidden="1"/>
    </xf>
    <xf numFmtId="0" fontId="159" fillId="22" borderId="6" xfId="0" applyFont="1" applyFill="1" applyBorder="1" applyAlignment="1" applyProtection="1">
      <alignment horizontal="center" vertical="center" wrapText="1"/>
      <protection hidden="1"/>
    </xf>
    <xf numFmtId="0" fontId="159" fillId="22" borderId="76" xfId="0" applyFont="1" applyFill="1" applyBorder="1" applyAlignment="1" applyProtection="1">
      <alignment horizontal="center" vertical="center" wrapText="1"/>
      <protection hidden="1"/>
    </xf>
    <xf numFmtId="0" fontId="26" fillId="11" borderId="12" xfId="0" applyFont="1" applyFill="1" applyBorder="1" applyAlignment="1" applyProtection="1">
      <alignment horizontal="left" vertical="top" wrapText="1"/>
      <protection hidden="1"/>
    </xf>
    <xf numFmtId="0" fontId="26" fillId="11" borderId="0" xfId="0" applyFont="1" applyFill="1" applyBorder="1" applyAlignment="1" applyProtection="1">
      <alignment horizontal="left" vertical="top" wrapText="1"/>
      <protection hidden="1"/>
    </xf>
    <xf numFmtId="0" fontId="9" fillId="0" borderId="0" xfId="0" applyFont="1" applyBorder="1" applyAlignment="1">
      <alignment vertical="top" wrapText="1"/>
    </xf>
    <xf numFmtId="0" fontId="9" fillId="0" borderId="27" xfId="0" applyFont="1" applyBorder="1" applyAlignment="1">
      <alignment vertical="top" wrapText="1"/>
    </xf>
    <xf numFmtId="0" fontId="26" fillId="11" borderId="75" xfId="0" applyFont="1" applyFill="1" applyBorder="1" applyAlignment="1" applyProtection="1">
      <alignment horizontal="left" vertical="top" wrapText="1"/>
    </xf>
    <xf numFmtId="0" fontId="26" fillId="11" borderId="3" xfId="0" applyFont="1" applyFill="1" applyBorder="1" applyAlignment="1" applyProtection="1">
      <alignment horizontal="left" vertical="top" wrapText="1"/>
    </xf>
    <xf numFmtId="0" fontId="26" fillId="11" borderId="42" xfId="0" applyFont="1" applyFill="1" applyBorder="1" applyAlignment="1" applyProtection="1">
      <alignment horizontal="left" vertical="top" wrapText="1"/>
    </xf>
    <xf numFmtId="0" fontId="26" fillId="11" borderId="75" xfId="0" applyFont="1" applyFill="1" applyBorder="1" applyAlignment="1" applyProtection="1">
      <alignment horizontal="left" vertical="top"/>
      <protection hidden="1"/>
    </xf>
    <xf numFmtId="0" fontId="26" fillId="11" borderId="3" xfId="0" applyFont="1" applyFill="1" applyBorder="1" applyAlignment="1" applyProtection="1">
      <alignment horizontal="left" vertical="top"/>
      <protection hidden="1"/>
    </xf>
    <xf numFmtId="0" fontId="26" fillId="11" borderId="4" xfId="0" applyFont="1" applyFill="1" applyBorder="1" applyAlignment="1" applyProtection="1">
      <alignment horizontal="left" vertical="top"/>
      <protection hidden="1"/>
    </xf>
    <xf numFmtId="0" fontId="183" fillId="11" borderId="13" xfId="0" applyFont="1" applyFill="1" applyBorder="1" applyAlignment="1" applyProtection="1">
      <alignment horizontal="left" vertical="center" wrapText="1"/>
      <protection locked="0"/>
    </xf>
    <xf numFmtId="0" fontId="183" fillId="11" borderId="0" xfId="0" applyFont="1" applyFill="1" applyBorder="1" applyAlignment="1" applyProtection="1">
      <alignment horizontal="left" vertical="center" wrapText="1"/>
      <protection locked="0"/>
    </xf>
    <xf numFmtId="0" fontId="183" fillId="11" borderId="27" xfId="0" applyFont="1" applyFill="1" applyBorder="1" applyAlignment="1" applyProtection="1">
      <alignment horizontal="left" vertical="center" wrapText="1"/>
      <protection locked="0"/>
    </xf>
    <xf numFmtId="0" fontId="183" fillId="11" borderId="26" xfId="0" applyFont="1" applyFill="1" applyBorder="1" applyAlignment="1" applyProtection="1">
      <alignment horizontal="left" vertical="center" wrapText="1"/>
      <protection locked="0"/>
    </xf>
    <xf numFmtId="0" fontId="183" fillId="11" borderId="19" xfId="0" applyFont="1" applyFill="1" applyBorder="1" applyAlignment="1" applyProtection="1">
      <alignment horizontal="left" vertical="center" wrapText="1"/>
      <protection locked="0"/>
    </xf>
    <xf numFmtId="0" fontId="98" fillId="11" borderId="17" xfId="0" applyFont="1" applyFill="1" applyBorder="1" applyAlignment="1" applyProtection="1">
      <alignment horizontal="left" vertical="center" wrapText="1"/>
    </xf>
    <xf numFmtId="0" fontId="98" fillId="11" borderId="18" xfId="0" applyFont="1" applyFill="1" applyBorder="1" applyAlignment="1" applyProtection="1">
      <alignment horizontal="left" vertical="center" wrapText="1"/>
    </xf>
    <xf numFmtId="0" fontId="98" fillId="11" borderId="37" xfId="0" applyFont="1" applyFill="1" applyBorder="1" applyAlignment="1" applyProtection="1">
      <alignment horizontal="left" vertical="center" wrapText="1"/>
    </xf>
    <xf numFmtId="0" fontId="26" fillId="11" borderId="17" xfId="0" applyFont="1" applyFill="1" applyBorder="1" applyAlignment="1" applyProtection="1">
      <alignment horizontal="center"/>
    </xf>
    <xf numFmtId="0" fontId="26" fillId="11" borderId="18" xfId="0" applyFont="1" applyFill="1" applyBorder="1" applyAlignment="1" applyProtection="1">
      <alignment horizontal="center"/>
    </xf>
    <xf numFmtId="0" fontId="26" fillId="11" borderId="19" xfId="0" applyFont="1" applyFill="1" applyBorder="1" applyAlignment="1" applyProtection="1">
      <alignment horizontal="center"/>
    </xf>
    <xf numFmtId="0" fontId="183" fillId="11" borderId="36" xfId="0" applyFont="1" applyFill="1" applyBorder="1" applyAlignment="1" applyProtection="1">
      <alignment horizontal="center" wrapText="1"/>
      <protection locked="0"/>
    </xf>
    <xf numFmtId="0" fontId="183" fillId="11" borderId="18" xfId="0" applyFont="1" applyFill="1" applyBorder="1" applyAlignment="1" applyProtection="1">
      <alignment horizontal="center" wrapText="1"/>
      <protection locked="0"/>
    </xf>
    <xf numFmtId="0" fontId="183" fillId="11" borderId="37" xfId="0" applyFont="1" applyFill="1" applyBorder="1" applyAlignment="1" applyProtection="1">
      <alignment horizontal="center" wrapText="1"/>
      <protection locked="0"/>
    </xf>
    <xf numFmtId="0" fontId="184" fillId="11" borderId="36" xfId="12" applyFont="1" applyFill="1" applyBorder="1" applyAlignment="1" applyProtection="1">
      <alignment horizontal="left" wrapText="1"/>
      <protection locked="0"/>
    </xf>
    <xf numFmtId="0" fontId="184" fillId="11" borderId="18" xfId="12" applyFont="1" applyFill="1" applyBorder="1" applyAlignment="1" applyProtection="1">
      <alignment horizontal="left" wrapText="1"/>
      <protection locked="0"/>
    </xf>
    <xf numFmtId="0" fontId="184" fillId="11" borderId="19" xfId="12" applyFont="1" applyFill="1" applyBorder="1" applyAlignment="1" applyProtection="1">
      <alignment horizontal="left" wrapText="1"/>
      <protection locked="0"/>
    </xf>
    <xf numFmtId="0" fontId="26" fillId="11" borderId="13" xfId="0" applyFont="1" applyFill="1" applyBorder="1" applyAlignment="1" applyProtection="1">
      <alignment horizontal="left" vertical="top"/>
      <protection hidden="1"/>
    </xf>
    <xf numFmtId="0" fontId="26" fillId="11" borderId="0" xfId="0" applyFont="1" applyFill="1" applyBorder="1" applyAlignment="1" applyProtection="1">
      <alignment horizontal="left" vertical="top"/>
      <protection hidden="1"/>
    </xf>
    <xf numFmtId="0" fontId="26" fillId="11" borderId="26" xfId="0" applyFont="1" applyFill="1" applyBorder="1" applyAlignment="1" applyProtection="1">
      <alignment horizontal="left" vertical="top"/>
      <protection hidden="1"/>
    </xf>
    <xf numFmtId="0" fontId="183" fillId="11" borderId="17" xfId="0" applyFont="1" applyFill="1" applyBorder="1" applyAlignment="1" applyProtection="1">
      <alignment horizontal="left" vertical="top" wrapText="1"/>
      <protection locked="0"/>
    </xf>
    <xf numFmtId="0" fontId="183" fillId="11" borderId="18" xfId="0" applyFont="1" applyFill="1"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1" fontId="183" fillId="11" borderId="36" xfId="15" applyNumberFormat="1" applyFont="1" applyFill="1" applyBorder="1" applyAlignment="1" applyProtection="1">
      <alignment horizontal="left" vertical="top" wrapText="1"/>
      <protection locked="0"/>
    </xf>
    <xf numFmtId="1" fontId="0" fillId="0" borderId="18" xfId="0" applyNumberFormat="1" applyBorder="1" applyAlignment="1" applyProtection="1">
      <alignment horizontal="left" vertical="top" wrapText="1"/>
      <protection locked="0"/>
    </xf>
    <xf numFmtId="1" fontId="0" fillId="0" borderId="37" xfId="0" applyNumberFormat="1" applyBorder="1" applyAlignment="1" applyProtection="1">
      <alignment horizontal="left" vertical="top" wrapText="1"/>
      <protection locked="0"/>
    </xf>
    <xf numFmtId="44" fontId="26" fillId="11" borderId="14" xfId="15" applyFont="1" applyFill="1" applyBorder="1" applyAlignment="1" applyProtection="1">
      <alignment vertical="top" wrapText="1"/>
    </xf>
    <xf numFmtId="44" fontId="26" fillId="11" borderId="15" xfId="15" applyFont="1" applyFill="1" applyBorder="1" applyAlignment="1" applyProtection="1">
      <alignment vertical="top" wrapText="1"/>
    </xf>
    <xf numFmtId="0" fontId="0" fillId="0" borderId="15" xfId="0" applyBorder="1" applyAlignment="1">
      <alignment vertical="top" wrapText="1"/>
    </xf>
    <xf numFmtId="0" fontId="0" fillId="0" borderId="30" xfId="0" applyBorder="1" applyAlignment="1">
      <alignment vertical="top" wrapText="1"/>
    </xf>
    <xf numFmtId="0" fontId="183" fillId="11" borderId="19" xfId="0" applyFont="1" applyFill="1" applyBorder="1" applyAlignment="1" applyProtection="1">
      <alignment horizontal="left" wrapText="1"/>
      <protection locked="0"/>
    </xf>
    <xf numFmtId="0" fontId="26" fillId="11" borderId="28" xfId="0" applyFont="1" applyFill="1" applyBorder="1" applyAlignment="1" applyProtection="1">
      <alignment vertical="top" wrapText="1"/>
    </xf>
    <xf numFmtId="0" fontId="26" fillId="11" borderId="15" xfId="0" applyFont="1" applyFill="1" applyBorder="1" applyAlignment="1" applyProtection="1">
      <alignment vertical="top" wrapText="1"/>
    </xf>
    <xf numFmtId="0" fontId="26" fillId="11" borderId="30" xfId="0" applyFont="1" applyFill="1" applyBorder="1" applyAlignment="1" applyProtection="1">
      <alignment vertical="top" wrapText="1"/>
    </xf>
    <xf numFmtId="44" fontId="26" fillId="11" borderId="28" xfId="15" applyFont="1" applyFill="1" applyBorder="1" applyAlignment="1" applyProtection="1">
      <alignment vertical="top" wrapText="1"/>
    </xf>
    <xf numFmtId="0" fontId="0" fillId="0" borderId="16" xfId="0" applyBorder="1" applyAlignment="1">
      <alignment vertical="top" wrapText="1"/>
    </xf>
    <xf numFmtId="0" fontId="1" fillId="9" borderId="7" xfId="0" applyFont="1" applyFill="1" applyBorder="1" applyAlignment="1">
      <alignment horizontal="center"/>
    </xf>
    <xf numFmtId="0" fontId="1" fillId="9" borderId="3" xfId="0" applyFont="1" applyFill="1" applyBorder="1" applyAlignment="1">
      <alignment horizontal="center"/>
    </xf>
    <xf numFmtId="0" fontId="1" fillId="9" borderId="5" xfId="0" applyFont="1" applyFill="1" applyBorder="1" applyAlignment="1">
      <alignment horizontal="center"/>
    </xf>
    <xf numFmtId="0" fontId="1" fillId="9" borderId="6" xfId="0" applyFont="1" applyFill="1" applyBorder="1" applyAlignment="1">
      <alignment horizontal="center"/>
    </xf>
    <xf numFmtId="0" fontId="1" fillId="9" borderId="4" xfId="0" applyFont="1" applyFill="1" applyBorder="1" applyAlignment="1">
      <alignment horizontal="center"/>
    </xf>
    <xf numFmtId="0" fontId="1" fillId="9" borderId="8" xfId="0" applyFont="1" applyFill="1" applyBorder="1" applyAlignment="1">
      <alignment horizontal="center"/>
    </xf>
    <xf numFmtId="0" fontId="1" fillId="10" borderId="7" xfId="0" applyFont="1" applyFill="1" applyBorder="1" applyAlignment="1">
      <alignment horizontal="center"/>
    </xf>
    <xf numFmtId="0" fontId="1" fillId="10" borderId="3" xfId="0" applyFont="1" applyFill="1" applyBorder="1" applyAlignment="1">
      <alignment horizontal="center"/>
    </xf>
    <xf numFmtId="0" fontId="1" fillId="10" borderId="4" xfId="0" applyFont="1" applyFill="1" applyBorder="1" applyAlignment="1">
      <alignment horizontal="center"/>
    </xf>
    <xf numFmtId="0" fontId="1" fillId="10" borderId="5" xfId="0" applyFont="1" applyFill="1" applyBorder="1" applyAlignment="1">
      <alignment horizontal="center"/>
    </xf>
    <xf numFmtId="0" fontId="1" fillId="10" borderId="6" xfId="0" applyFont="1" applyFill="1" applyBorder="1" applyAlignment="1">
      <alignment horizontal="center"/>
    </xf>
    <xf numFmtId="0" fontId="1" fillId="10" borderId="8" xfId="0" applyFont="1" applyFill="1" applyBorder="1" applyAlignment="1">
      <alignment horizontal="center"/>
    </xf>
    <xf numFmtId="0" fontId="1" fillId="7" borderId="7" xfId="0" applyFont="1" applyFill="1" applyBorder="1" applyAlignment="1">
      <alignment horizontal="center"/>
    </xf>
    <xf numFmtId="0" fontId="1" fillId="7" borderId="3" xfId="0" applyFont="1" applyFill="1" applyBorder="1" applyAlignment="1">
      <alignment horizontal="center"/>
    </xf>
    <xf numFmtId="0" fontId="1" fillId="7" borderId="4" xfId="0" applyFont="1" applyFill="1" applyBorder="1" applyAlignment="1">
      <alignment horizontal="center"/>
    </xf>
    <xf numFmtId="0" fontId="1" fillId="7" borderId="5" xfId="0" applyFont="1" applyFill="1" applyBorder="1" applyAlignment="1">
      <alignment horizontal="center"/>
    </xf>
    <xf numFmtId="0" fontId="1" fillId="7" borderId="6" xfId="0" applyFont="1" applyFill="1" applyBorder="1" applyAlignment="1">
      <alignment horizontal="center"/>
    </xf>
    <xf numFmtId="0" fontId="1" fillId="7" borderId="8" xfId="0" applyFont="1" applyFill="1" applyBorder="1" applyAlignment="1">
      <alignment horizontal="center"/>
    </xf>
    <xf numFmtId="0" fontId="1" fillId="6" borderId="7" xfId="0" applyFont="1" applyFill="1" applyBorder="1" applyAlignment="1">
      <alignment horizontal="center"/>
    </xf>
    <xf numFmtId="0" fontId="1" fillId="6" borderId="3" xfId="0" applyFont="1" applyFill="1" applyBorder="1" applyAlignment="1">
      <alignment horizontal="center"/>
    </xf>
    <xf numFmtId="0" fontId="1" fillId="6" borderId="4" xfId="0" applyFont="1" applyFill="1" applyBorder="1" applyAlignment="1">
      <alignment horizontal="center"/>
    </xf>
    <xf numFmtId="0" fontId="1" fillId="6" borderId="5" xfId="0" applyFont="1" applyFill="1" applyBorder="1" applyAlignment="1">
      <alignment horizontal="center"/>
    </xf>
    <xf numFmtId="0" fontId="1" fillId="6" borderId="6" xfId="0" applyFont="1" applyFill="1" applyBorder="1" applyAlignment="1">
      <alignment horizontal="center"/>
    </xf>
    <xf numFmtId="0" fontId="1" fillId="6" borderId="8" xfId="0" applyFont="1" applyFill="1" applyBorder="1" applyAlignment="1">
      <alignment horizontal="center"/>
    </xf>
    <xf numFmtId="0" fontId="1" fillId="4" borderId="7"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4" borderId="5" xfId="0" applyFont="1" applyFill="1" applyBorder="1" applyAlignment="1">
      <alignment horizontal="center"/>
    </xf>
    <xf numFmtId="0" fontId="1" fillId="4" borderId="6" xfId="0" applyFont="1" applyFill="1" applyBorder="1" applyAlignment="1">
      <alignment horizontal="center"/>
    </xf>
    <xf numFmtId="0" fontId="1" fillId="4" borderId="8" xfId="0" applyFont="1" applyFill="1" applyBorder="1" applyAlignment="1">
      <alignment horizontal="center"/>
    </xf>
    <xf numFmtId="0" fontId="1" fillId="2" borderId="7"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8" xfId="0" applyFont="1" applyFill="1" applyBorder="1" applyAlignment="1">
      <alignment horizontal="center"/>
    </xf>
    <xf numFmtId="0" fontId="2" fillId="4" borderId="7" xfId="0" applyFont="1" applyFill="1" applyBorder="1" applyAlignment="1">
      <alignment horizontal="center"/>
    </xf>
    <xf numFmtId="0" fontId="2" fillId="4" borderId="3" xfId="0"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4" xfId="0" applyFont="1" applyFill="1" applyBorder="1" applyAlignment="1">
      <alignment horizontal="center"/>
    </xf>
    <xf numFmtId="0" fontId="2" fillId="4" borderId="8" xfId="0" applyFont="1" applyFill="1" applyBorder="1" applyAlignment="1">
      <alignment horizontal="center"/>
    </xf>
    <xf numFmtId="0" fontId="2" fillId="9" borderId="7" xfId="0" applyFont="1" applyFill="1" applyBorder="1" applyAlignment="1">
      <alignment horizont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2" fillId="9" borderId="6" xfId="0" applyFont="1" applyFill="1" applyBorder="1" applyAlignment="1">
      <alignment horizontal="center"/>
    </xf>
    <xf numFmtId="0" fontId="2" fillId="9" borderId="8" xfId="0" applyFont="1" applyFill="1" applyBorder="1" applyAlignment="1">
      <alignment horizontal="center"/>
    </xf>
    <xf numFmtId="0" fontId="2" fillId="10" borderId="7" xfId="0" applyFont="1" applyFill="1" applyBorder="1" applyAlignment="1">
      <alignment horizontal="center"/>
    </xf>
    <xf numFmtId="0" fontId="2" fillId="10" borderId="3" xfId="0" applyFont="1" applyFill="1" applyBorder="1" applyAlignment="1">
      <alignment horizontal="center"/>
    </xf>
    <xf numFmtId="0" fontId="2" fillId="10" borderId="4" xfId="0" applyFont="1" applyFill="1" applyBorder="1" applyAlignment="1">
      <alignment horizontal="center"/>
    </xf>
    <xf numFmtId="0" fontId="2" fillId="10" borderId="5" xfId="0" applyFont="1" applyFill="1" applyBorder="1" applyAlignment="1">
      <alignment horizontal="center"/>
    </xf>
    <xf numFmtId="0" fontId="2" fillId="10" borderId="6" xfId="0" applyFont="1" applyFill="1" applyBorder="1" applyAlignment="1">
      <alignment horizontal="center"/>
    </xf>
    <xf numFmtId="0" fontId="2" fillId="10" borderId="8" xfId="0" applyFont="1" applyFill="1" applyBorder="1" applyAlignment="1">
      <alignment horizontal="center"/>
    </xf>
    <xf numFmtId="0" fontId="4" fillId="5" borderId="7" xfId="0" applyFont="1" applyFill="1" applyBorder="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5" borderId="5" xfId="0" applyFont="1" applyFill="1" applyBorder="1" applyAlignment="1">
      <alignment horizontal="center"/>
    </xf>
    <xf numFmtId="0" fontId="4" fillId="5" borderId="6" xfId="0" applyFont="1" applyFill="1" applyBorder="1" applyAlignment="1">
      <alignment horizontal="center"/>
    </xf>
    <xf numFmtId="0" fontId="4" fillId="5" borderId="8" xfId="0" applyFont="1" applyFill="1" applyBorder="1" applyAlignment="1">
      <alignment horizontal="center"/>
    </xf>
    <xf numFmtId="0" fontId="1" fillId="8" borderId="7" xfId="0" applyFont="1" applyFill="1" applyBorder="1" applyAlignment="1">
      <alignment horizontal="center"/>
    </xf>
    <xf numFmtId="0" fontId="1" fillId="8" borderId="3" xfId="0" applyFont="1" applyFill="1" applyBorder="1" applyAlignment="1">
      <alignment horizontal="center"/>
    </xf>
    <xf numFmtId="0" fontId="1" fillId="8" borderId="4" xfId="0" applyFont="1" applyFill="1" applyBorder="1" applyAlignment="1">
      <alignment horizontal="center"/>
    </xf>
    <xf numFmtId="0" fontId="1" fillId="8" borderId="5" xfId="0" applyFont="1" applyFill="1" applyBorder="1" applyAlignment="1">
      <alignment horizontal="center"/>
    </xf>
    <xf numFmtId="0" fontId="1" fillId="8" borderId="6" xfId="0" applyFont="1" applyFill="1" applyBorder="1" applyAlignment="1">
      <alignment horizontal="center"/>
    </xf>
    <xf numFmtId="0" fontId="1" fillId="8" borderId="8" xfId="0" applyFont="1" applyFill="1" applyBorder="1" applyAlignment="1">
      <alignment horizontal="center"/>
    </xf>
    <xf numFmtId="0" fontId="2" fillId="7" borderId="7" xfId="0" applyFont="1" applyFill="1" applyBorder="1" applyAlignment="1">
      <alignment horizontal="center"/>
    </xf>
    <xf numFmtId="0" fontId="2" fillId="7" borderId="3" xfId="0" applyFont="1" applyFill="1" applyBorder="1" applyAlignment="1">
      <alignment horizontal="center"/>
    </xf>
    <xf numFmtId="0" fontId="2" fillId="7" borderId="5" xfId="0" applyFont="1" applyFill="1" applyBorder="1" applyAlignment="1">
      <alignment horizontal="center"/>
    </xf>
    <xf numFmtId="0" fontId="2" fillId="7" borderId="6" xfId="0" applyFont="1" applyFill="1" applyBorder="1" applyAlignment="1">
      <alignment horizontal="center"/>
    </xf>
    <xf numFmtId="0" fontId="2" fillId="6" borderId="7" xfId="0" applyFont="1" applyFill="1" applyBorder="1" applyAlignment="1">
      <alignment horizontal="center"/>
    </xf>
    <xf numFmtId="0" fontId="2" fillId="6" borderId="3" xfId="0" applyFont="1" applyFill="1" applyBorder="1" applyAlignment="1">
      <alignment horizontal="center"/>
    </xf>
    <xf numFmtId="0" fontId="2" fillId="6" borderId="5" xfId="0" applyFont="1" applyFill="1" applyBorder="1" applyAlignment="1">
      <alignment horizontal="center"/>
    </xf>
    <xf numFmtId="0" fontId="2" fillId="6" borderId="6" xfId="0" applyFont="1" applyFill="1" applyBorder="1" applyAlignment="1">
      <alignment horizontal="center"/>
    </xf>
    <xf numFmtId="0" fontId="4" fillId="8" borderId="7" xfId="0" applyFont="1" applyFill="1" applyBorder="1" applyAlignment="1">
      <alignment horizontal="center"/>
    </xf>
    <xf numFmtId="0" fontId="4" fillId="8" borderId="3" xfId="0" applyFont="1" applyFill="1" applyBorder="1" applyAlignment="1">
      <alignment horizontal="center"/>
    </xf>
    <xf numFmtId="0" fontId="4" fillId="8" borderId="5" xfId="0" applyFont="1" applyFill="1" applyBorder="1" applyAlignment="1">
      <alignment horizontal="center"/>
    </xf>
    <xf numFmtId="0" fontId="4" fillId="8" borderId="6" xfId="0" applyFont="1" applyFill="1" applyBorder="1" applyAlignment="1">
      <alignment horizontal="center"/>
    </xf>
    <xf numFmtId="0" fontId="2" fillId="2" borderId="7" xfId="0" applyFont="1" applyFill="1" applyBorder="1" applyAlignment="1">
      <alignment horizontal="center"/>
    </xf>
    <xf numFmtId="0" fontId="2" fillId="2" borderId="3"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10" fillId="11" borderId="0" xfId="2" applyFont="1" applyFill="1" applyBorder="1" applyAlignment="1" applyProtection="1">
      <protection hidden="1"/>
    </xf>
    <xf numFmtId="0" fontId="9" fillId="0" borderId="0" xfId="2" applyBorder="1" applyAlignment="1" applyProtection="1"/>
    <xf numFmtId="0" fontId="16" fillId="3" borderId="0" xfId="2" applyFont="1" applyFill="1" applyBorder="1" applyAlignment="1" applyProtection="1">
      <alignment horizontal="center" vertical="center" wrapText="1"/>
    </xf>
    <xf numFmtId="0" fontId="17" fillId="3" borderId="7" xfId="2" applyFont="1" applyFill="1" applyBorder="1" applyAlignment="1" applyProtection="1">
      <alignment horizontal="center" vertical="center" wrapText="1"/>
    </xf>
    <xf numFmtId="0" fontId="17" fillId="3" borderId="3" xfId="2" applyFont="1" applyFill="1" applyBorder="1" applyAlignment="1" applyProtection="1">
      <alignment horizontal="center" vertical="center" wrapText="1"/>
    </xf>
    <xf numFmtId="0" fontId="17" fillId="3" borderId="4" xfId="2" applyFont="1" applyFill="1" applyBorder="1" applyAlignment="1" applyProtection="1">
      <alignment horizontal="center" vertical="center" wrapText="1"/>
    </xf>
    <xf numFmtId="0" fontId="21" fillId="3" borderId="14" xfId="2" applyFont="1" applyFill="1" applyBorder="1" applyAlignment="1" applyProtection="1">
      <alignment horizontal="center" vertical="center" wrapText="1"/>
    </xf>
    <xf numFmtId="0" fontId="21" fillId="3" borderId="15" xfId="2" applyFont="1" applyFill="1" applyBorder="1" applyAlignment="1" applyProtection="1">
      <alignment horizontal="center" vertical="center" wrapText="1"/>
    </xf>
    <xf numFmtId="0" fontId="21" fillId="3" borderId="16" xfId="2" applyFont="1" applyFill="1" applyBorder="1" applyAlignment="1" applyProtection="1">
      <alignment horizontal="center" vertical="center" wrapText="1"/>
    </xf>
    <xf numFmtId="0" fontId="21" fillId="3" borderId="17" xfId="2" applyFont="1" applyFill="1" applyBorder="1" applyAlignment="1" applyProtection="1">
      <alignment horizontal="center" vertical="center" wrapText="1"/>
    </xf>
    <xf numFmtId="0" fontId="21" fillId="3" borderId="18" xfId="2" applyFont="1" applyFill="1" applyBorder="1" applyAlignment="1" applyProtection="1">
      <alignment horizontal="center" vertical="center" wrapText="1"/>
    </xf>
    <xf numFmtId="0" fontId="21" fillId="3" borderId="19" xfId="2" applyFont="1" applyFill="1" applyBorder="1" applyAlignment="1" applyProtection="1">
      <alignment horizontal="center" vertical="center" wrapText="1"/>
    </xf>
    <xf numFmtId="14" fontId="22" fillId="11" borderId="0" xfId="2" applyNumberFormat="1" applyFont="1" applyFill="1" applyBorder="1" applyAlignment="1" applyProtection="1">
      <alignment horizontal="left"/>
      <protection hidden="1"/>
    </xf>
    <xf numFmtId="165" fontId="24" fillId="11" borderId="0" xfId="2" applyNumberFormat="1" applyFont="1" applyFill="1" applyBorder="1" applyAlignment="1" applyProtection="1">
      <alignment horizontal="left" vertical="center"/>
    </xf>
    <xf numFmtId="0" fontId="25" fillId="0" borderId="0" xfId="2" applyFont="1" applyAlignment="1" applyProtection="1">
      <alignment horizontal="left" vertical="center"/>
    </xf>
    <xf numFmtId="0" fontId="25" fillId="0" borderId="0" xfId="2" applyFont="1" applyBorder="1" applyAlignment="1" applyProtection="1">
      <alignment horizontal="left" vertical="center"/>
    </xf>
    <xf numFmtId="0" fontId="27" fillId="11" borderId="0" xfId="2" applyFont="1" applyFill="1" applyBorder="1" applyAlignment="1" applyProtection="1">
      <alignment horizontal="center" vertical="center" wrapText="1"/>
    </xf>
    <xf numFmtId="0" fontId="27" fillId="3" borderId="0" xfId="2" applyFont="1" applyFill="1" applyBorder="1" applyAlignment="1" applyProtection="1">
      <alignment horizontal="center" vertical="center" wrapText="1"/>
    </xf>
    <xf numFmtId="0" fontId="17" fillId="3" borderId="0" xfId="2" applyFont="1" applyFill="1" applyBorder="1" applyAlignment="1" applyProtection="1">
      <alignment horizontal="center" vertical="center" wrapText="1"/>
    </xf>
    <xf numFmtId="0" fontId="30" fillId="11" borderId="20" xfId="2" applyFont="1" applyFill="1" applyBorder="1" applyAlignment="1" applyProtection="1">
      <alignment horizontal="center" vertical="center"/>
    </xf>
    <xf numFmtId="0" fontId="30" fillId="11" borderId="21" xfId="2" applyFont="1" applyFill="1" applyBorder="1" applyAlignment="1" applyProtection="1">
      <alignment horizontal="center" vertical="center"/>
    </xf>
    <xf numFmtId="167" fontId="31" fillId="11" borderId="22" xfId="2" applyNumberFormat="1" applyFont="1" applyFill="1" applyBorder="1" applyAlignment="1" applyProtection="1">
      <alignment horizontal="center" vertical="center"/>
    </xf>
    <xf numFmtId="0" fontId="31" fillId="11" borderId="23" xfId="2" applyFont="1" applyFill="1" applyBorder="1" applyAlignment="1" applyProtection="1">
      <alignment horizontal="center" vertical="center"/>
    </xf>
    <xf numFmtId="2" fontId="33" fillId="11" borderId="0" xfId="3" applyNumberFormat="1" applyFont="1" applyFill="1" applyBorder="1" applyAlignment="1" applyProtection="1">
      <alignment horizontal="center" vertical="center" wrapText="1"/>
    </xf>
    <xf numFmtId="0" fontId="34" fillId="0" borderId="0" xfId="2" applyFont="1" applyBorder="1" applyAlignment="1" applyProtection="1">
      <alignment horizontal="center" wrapText="1"/>
    </xf>
    <xf numFmtId="0" fontId="34" fillId="3" borderId="0" xfId="2" applyFont="1" applyFill="1" applyBorder="1" applyAlignment="1" applyProtection="1">
      <alignment horizontal="center" wrapText="1"/>
    </xf>
    <xf numFmtId="167" fontId="35" fillId="3" borderId="0" xfId="2" applyNumberFormat="1" applyFont="1" applyFill="1" applyBorder="1" applyAlignment="1" applyProtection="1">
      <alignment horizontal="center" wrapText="1"/>
    </xf>
    <xf numFmtId="0" fontId="35" fillId="3" borderId="0" xfId="2" applyFont="1" applyFill="1" applyBorder="1" applyAlignment="1" applyProtection="1">
      <alignment horizontal="center" wrapText="1"/>
    </xf>
    <xf numFmtId="14" fontId="35" fillId="0" borderId="0" xfId="2" applyNumberFormat="1" applyFont="1" applyBorder="1" applyAlignment="1" applyProtection="1">
      <alignment horizontal="center" wrapText="1"/>
    </xf>
    <xf numFmtId="0" fontId="35" fillId="0" borderId="0" xfId="2" applyFont="1" applyBorder="1" applyAlignment="1" applyProtection="1">
      <alignment horizontal="center" wrapText="1"/>
    </xf>
    <xf numFmtId="14" fontId="48" fillId="3" borderId="0" xfId="3" applyNumberFormat="1" applyFont="1" applyFill="1" applyBorder="1" applyAlignment="1" applyProtection="1">
      <alignment horizontal="left" vertical="center"/>
      <protection hidden="1"/>
    </xf>
    <xf numFmtId="0" fontId="11" fillId="3" borderId="0" xfId="2" applyFont="1" applyFill="1" applyBorder="1" applyAlignment="1" applyProtection="1">
      <alignment horizontal="right" wrapText="1"/>
    </xf>
    <xf numFmtId="1" fontId="48" fillId="11" borderId="0" xfId="2" applyNumberFormat="1" applyFont="1" applyFill="1" applyBorder="1" applyAlignment="1" applyProtection="1">
      <alignment horizontal="center" wrapText="1"/>
    </xf>
    <xf numFmtId="4" fontId="50" fillId="11" borderId="0" xfId="2" applyNumberFormat="1" applyFont="1" applyFill="1" applyBorder="1" applyAlignment="1" applyProtection="1">
      <alignment horizontal="left" vertical="center" wrapText="1"/>
      <protection hidden="1"/>
    </xf>
    <xf numFmtId="1" fontId="48" fillId="3" borderId="0" xfId="2" applyNumberFormat="1" applyFont="1" applyFill="1" applyBorder="1" applyAlignment="1" applyProtection="1">
      <alignment horizontal="left" vertical="center" wrapText="1"/>
    </xf>
    <xf numFmtId="0" fontId="17" fillId="11" borderId="0" xfId="2" applyNumberFormat="1" applyFont="1" applyFill="1" applyBorder="1" applyAlignment="1" applyProtection="1">
      <alignment horizontal="left" vertical="top" wrapText="1"/>
    </xf>
    <xf numFmtId="0" fontId="37" fillId="11" borderId="0" xfId="2" applyFont="1" applyFill="1" applyBorder="1" applyAlignment="1" applyProtection="1">
      <alignment horizontal="center" vertical="center" wrapText="1"/>
    </xf>
    <xf numFmtId="0" fontId="28" fillId="0" borderId="0" xfId="2" applyFont="1" applyBorder="1" applyAlignment="1" applyProtection="1">
      <alignment horizontal="center" vertical="center"/>
    </xf>
    <xf numFmtId="0" fontId="28" fillId="11" borderId="0" xfId="2" applyFont="1" applyFill="1" applyBorder="1" applyAlignment="1" applyProtection="1">
      <alignment horizontal="center" vertical="center" wrapText="1"/>
    </xf>
    <xf numFmtId="0" fontId="38" fillId="11" borderId="0" xfId="2" applyFont="1" applyFill="1" applyBorder="1" applyAlignment="1" applyProtection="1">
      <alignment horizontal="center" vertical="top" wrapText="1"/>
    </xf>
    <xf numFmtId="0" fontId="39" fillId="11" borderId="0" xfId="2" applyFont="1" applyFill="1" applyBorder="1" applyAlignment="1" applyProtection="1">
      <alignment horizontal="left" vertical="top" wrapText="1"/>
    </xf>
    <xf numFmtId="4" fontId="9" fillId="11" borderId="0" xfId="2" applyNumberFormat="1" applyFill="1" applyAlignment="1" applyProtection="1">
      <alignment horizontal="center"/>
      <protection hidden="1"/>
    </xf>
    <xf numFmtId="0" fontId="54" fillId="11" borderId="0" xfId="2" applyFont="1" applyFill="1" applyBorder="1" applyAlignment="1" applyProtection="1">
      <alignment horizontal="left" vertical="center"/>
      <protection locked="0"/>
    </xf>
    <xf numFmtId="0" fontId="11" fillId="3" borderId="0" xfId="2" applyFont="1" applyFill="1" applyBorder="1" applyAlignment="1" applyProtection="1">
      <alignment horizontal="left" vertical="center" wrapText="1"/>
    </xf>
    <xf numFmtId="0" fontId="11" fillId="3" borderId="0" xfId="2" applyFont="1" applyFill="1" applyBorder="1" applyAlignment="1" applyProtection="1">
      <alignment horizontal="right" vertical="center" wrapText="1"/>
    </xf>
    <xf numFmtId="0" fontId="48" fillId="11" borderId="0" xfId="2" applyFont="1" applyFill="1" applyBorder="1" applyAlignment="1" applyProtection="1">
      <alignment horizontal="center" vertical="center"/>
      <protection locked="0"/>
    </xf>
    <xf numFmtId="0" fontId="47" fillId="3" borderId="0" xfId="3" applyFont="1" applyFill="1" applyBorder="1" applyAlignment="1" applyProtection="1">
      <alignment horizontal="center"/>
    </xf>
    <xf numFmtId="4" fontId="48" fillId="11" borderId="0" xfId="2" applyNumberFormat="1" applyFont="1" applyFill="1" applyBorder="1" applyAlignment="1" applyProtection="1">
      <alignment horizontal="left" vertical="center" wrapText="1"/>
      <protection hidden="1"/>
    </xf>
    <xf numFmtId="0" fontId="50" fillId="11" borderId="0" xfId="2" applyNumberFormat="1" applyFont="1" applyFill="1" applyBorder="1" applyAlignment="1" applyProtection="1">
      <alignment horizontal="left" wrapText="1"/>
      <protection hidden="1"/>
    </xf>
    <xf numFmtId="0" fontId="11" fillId="11" borderId="0" xfId="2" applyNumberFormat="1" applyFont="1" applyFill="1" applyBorder="1" applyAlignment="1" applyProtection="1">
      <alignment horizontal="left" vertical="center" wrapText="1"/>
      <protection hidden="1"/>
    </xf>
    <xf numFmtId="0" fontId="52" fillId="11" borderId="0" xfId="2" applyFont="1" applyFill="1" applyBorder="1" applyAlignment="1" applyProtection="1">
      <alignment horizontal="left" vertical="center"/>
    </xf>
    <xf numFmtId="1" fontId="48" fillId="11" borderId="0" xfId="2" applyNumberFormat="1" applyFont="1" applyFill="1" applyBorder="1" applyAlignment="1" applyProtection="1">
      <alignment horizontal="center" vertical="center" wrapText="1"/>
      <protection locked="0"/>
    </xf>
    <xf numFmtId="0" fontId="58" fillId="3" borderId="0" xfId="2" applyFont="1" applyFill="1" applyBorder="1" applyAlignment="1" applyProtection="1">
      <alignment horizontal="center" vertical="center"/>
      <protection hidden="1"/>
    </xf>
    <xf numFmtId="0" fontId="61" fillId="11" borderId="0" xfId="3" applyFont="1" applyFill="1" applyBorder="1" applyAlignment="1" applyProtection="1">
      <alignment horizontal="right"/>
      <protection hidden="1"/>
    </xf>
    <xf numFmtId="165" fontId="61" fillId="11" borderId="0" xfId="4" applyFont="1" applyFill="1" applyBorder="1" applyAlignment="1" applyProtection="1">
      <alignment horizontal="center"/>
      <protection hidden="1"/>
    </xf>
    <xf numFmtId="0" fontId="48" fillId="0" borderId="0" xfId="3" applyFont="1" applyBorder="1" applyAlignment="1" applyProtection="1">
      <alignment horizontal="left" vertical="center"/>
      <protection locked="0" hidden="1"/>
    </xf>
    <xf numFmtId="0" fontId="12" fillId="3" borderId="9" xfId="2" applyFont="1" applyFill="1" applyBorder="1" applyAlignment="1" applyProtection="1">
      <alignment horizontal="right" vertical="center"/>
      <protection hidden="1"/>
    </xf>
    <xf numFmtId="3" fontId="12" fillId="3" borderId="33" xfId="2" applyNumberFormat="1" applyFont="1" applyFill="1" applyBorder="1" applyAlignment="1" applyProtection="1">
      <alignment horizontal="center" vertical="center" wrapText="1"/>
    </xf>
    <xf numFmtId="3" fontId="12" fillId="3" borderId="34" xfId="2" applyNumberFormat="1" applyFont="1" applyFill="1" applyBorder="1" applyAlignment="1" applyProtection="1">
      <alignment horizontal="center" vertical="center" wrapText="1"/>
    </xf>
    <xf numFmtId="0" fontId="58" fillId="3" borderId="0" xfId="2" applyFont="1" applyFill="1" applyBorder="1" applyAlignment="1" applyProtection="1">
      <alignment horizontal="center" vertical="center"/>
    </xf>
    <xf numFmtId="49" fontId="48" fillId="11" borderId="0" xfId="2" applyNumberFormat="1" applyFont="1" applyFill="1" applyBorder="1" applyAlignment="1" applyProtection="1">
      <alignment horizontal="left" vertical="center" wrapText="1"/>
      <protection locked="0"/>
    </xf>
    <xf numFmtId="0" fontId="48" fillId="11" borderId="0" xfId="2" applyFont="1" applyFill="1" applyBorder="1" applyAlignment="1" applyProtection="1">
      <alignment horizontal="left" vertical="center"/>
      <protection locked="0"/>
    </xf>
    <xf numFmtId="0" fontId="11" fillId="11" borderId="0" xfId="2" applyFont="1" applyFill="1" applyBorder="1" applyAlignment="1" applyProtection="1">
      <alignment horizontal="left" vertical="center"/>
    </xf>
    <xf numFmtId="0" fontId="50" fillId="11" borderId="0" xfId="2" applyFont="1" applyFill="1" applyBorder="1" applyAlignment="1" applyProtection="1">
      <alignment horizontal="left" vertical="center" wrapText="1"/>
      <protection locked="0"/>
    </xf>
    <xf numFmtId="171" fontId="65" fillId="11" borderId="0" xfId="3" applyNumberFormat="1" applyFont="1" applyFill="1" applyBorder="1" applyAlignment="1" applyProtection="1">
      <alignment horizontal="center"/>
    </xf>
    <xf numFmtId="0" fontId="63" fillId="0" borderId="0" xfId="2" applyFont="1" applyBorder="1" applyAlignment="1" applyProtection="1">
      <alignment horizontal="left" vertical="center"/>
      <protection locked="0" hidden="1"/>
    </xf>
    <xf numFmtId="0" fontId="11" fillId="3" borderId="0" xfId="2" applyFont="1" applyFill="1" applyBorder="1" applyAlignment="1" applyProtection="1">
      <alignment horizontal="right" vertical="center"/>
    </xf>
    <xf numFmtId="3" fontId="48" fillId="11" borderId="0" xfId="2" applyNumberFormat="1" applyFont="1" applyFill="1" applyBorder="1" applyAlignment="1" applyProtection="1">
      <alignment horizontal="left" vertical="center"/>
      <protection locked="0" hidden="1"/>
    </xf>
    <xf numFmtId="0" fontId="61" fillId="3" borderId="0" xfId="3" applyFont="1" applyFill="1" applyBorder="1" applyAlignment="1" applyProtection="1">
      <alignment horizontal="right"/>
    </xf>
    <xf numFmtId="165" fontId="61" fillId="11" borderId="0" xfId="4" applyFont="1" applyFill="1" applyBorder="1" applyAlignment="1" applyProtection="1">
      <alignment horizontal="center"/>
    </xf>
    <xf numFmtId="0" fontId="48" fillId="11" borderId="0" xfId="2" applyFont="1" applyFill="1" applyBorder="1" applyAlignment="1" applyProtection="1">
      <alignment horizontal="left" vertical="center"/>
      <protection locked="0" hidden="1"/>
    </xf>
    <xf numFmtId="0" fontId="11" fillId="3" borderId="0" xfId="2" applyNumberFormat="1" applyFont="1" applyFill="1" applyBorder="1" applyAlignment="1" applyProtection="1">
      <alignment horizontal="right" vertical="center"/>
    </xf>
    <xf numFmtId="0" fontId="48" fillId="11" borderId="0" xfId="2" applyNumberFormat="1" applyFont="1" applyFill="1" applyBorder="1" applyAlignment="1" applyProtection="1">
      <alignment horizontal="left" vertical="center"/>
      <protection locked="0" hidden="1"/>
    </xf>
    <xf numFmtId="171" fontId="26" fillId="3" borderId="0" xfId="3" applyNumberFormat="1" applyFont="1" applyFill="1" applyBorder="1" applyAlignment="1" applyProtection="1">
      <alignment horizontal="center"/>
    </xf>
    <xf numFmtId="1" fontId="48" fillId="11" borderId="0" xfId="2" applyNumberFormat="1" applyFont="1" applyFill="1" applyBorder="1" applyAlignment="1" applyProtection="1">
      <alignment horizontal="left" vertical="center"/>
      <protection locked="0" hidden="1"/>
    </xf>
    <xf numFmtId="0" fontId="11" fillId="3" borderId="0" xfId="2" applyFont="1" applyFill="1" applyBorder="1" applyAlignment="1" applyProtection="1">
      <alignment horizontal="center" vertical="center"/>
    </xf>
    <xf numFmtId="178" fontId="48" fillId="11" borderId="0" xfId="2" applyNumberFormat="1" applyFont="1" applyFill="1" applyBorder="1" applyAlignment="1" applyProtection="1">
      <alignment horizontal="left" vertical="center"/>
      <protection locked="0"/>
    </xf>
    <xf numFmtId="178" fontId="17" fillId="11" borderId="0" xfId="2" applyNumberFormat="1" applyFont="1" applyFill="1" applyBorder="1" applyAlignment="1" applyProtection="1">
      <alignment horizontal="left" vertical="center"/>
    </xf>
    <xf numFmtId="0" fontId="67" fillId="3" borderId="0" xfId="2" applyFont="1" applyFill="1" applyBorder="1" applyAlignment="1" applyProtection="1">
      <alignment horizontal="right" vertical="center"/>
    </xf>
    <xf numFmtId="171" fontId="68" fillId="3" borderId="0" xfId="2" applyNumberFormat="1" applyFont="1" applyFill="1" applyBorder="1" applyAlignment="1" applyProtection="1">
      <alignment horizontal="left" vertical="center"/>
    </xf>
    <xf numFmtId="0" fontId="17" fillId="11" borderId="0" xfId="2" applyFont="1" applyFill="1" applyBorder="1" applyAlignment="1" applyProtection="1">
      <alignment horizontal="left" vertical="center"/>
    </xf>
    <xf numFmtId="0" fontId="21" fillId="11" borderId="0" xfId="2" applyFont="1" applyFill="1" applyBorder="1" applyAlignment="1" applyProtection="1">
      <alignment horizontal="center" vertical="center"/>
    </xf>
    <xf numFmtId="14" fontId="48" fillId="11" borderId="0" xfId="2" applyNumberFormat="1" applyFont="1" applyFill="1" applyBorder="1" applyAlignment="1" applyProtection="1">
      <alignment horizontal="center" vertical="center"/>
      <protection locked="0"/>
    </xf>
    <xf numFmtId="14" fontId="10" fillId="11" borderId="0" xfId="2" applyNumberFormat="1" applyFont="1" applyFill="1" applyBorder="1" applyAlignment="1" applyProtection="1">
      <alignment horizontal="left" vertical="center"/>
    </xf>
    <xf numFmtId="0" fontId="12" fillId="3" borderId="0" xfId="2" applyFont="1" applyFill="1" applyBorder="1" applyAlignment="1" applyProtection="1">
      <alignment horizontal="left" vertical="center"/>
      <protection hidden="1"/>
    </xf>
    <xf numFmtId="0" fontId="26" fillId="3" borderId="26" xfId="3" applyFont="1" applyFill="1" applyBorder="1" applyAlignment="1" applyProtection="1">
      <alignment horizontal="center"/>
    </xf>
    <xf numFmtId="180" fontId="48" fillId="3" borderId="0" xfId="2" applyNumberFormat="1" applyFont="1" applyFill="1" applyBorder="1" applyAlignment="1" applyProtection="1">
      <alignment horizontal="left" vertical="top" wrapText="1"/>
      <protection locked="0"/>
    </xf>
    <xf numFmtId="180" fontId="74" fillId="0" borderId="0" xfId="2" applyNumberFormat="1" applyFont="1" applyAlignment="1" applyProtection="1">
      <alignment horizontal="left"/>
      <protection locked="0"/>
    </xf>
    <xf numFmtId="0" fontId="61" fillId="11" borderId="0" xfId="3" applyFont="1" applyFill="1" applyBorder="1" applyAlignment="1" applyProtection="1">
      <alignment horizontal="center"/>
    </xf>
    <xf numFmtId="0" fontId="69" fillId="3" borderId="0" xfId="2" applyFont="1" applyFill="1" applyBorder="1" applyAlignment="1" applyProtection="1">
      <alignment horizontal="center" vertical="center"/>
    </xf>
    <xf numFmtId="0" fontId="69" fillId="3" borderId="0" xfId="2" applyFont="1" applyFill="1" applyBorder="1" applyAlignment="1" applyProtection="1">
      <alignment horizontal="left" vertical="center"/>
    </xf>
    <xf numFmtId="0" fontId="61" fillId="11" borderId="27" xfId="3" applyFont="1" applyFill="1" applyBorder="1" applyAlignment="1" applyProtection="1">
      <alignment horizontal="center"/>
    </xf>
    <xf numFmtId="178" fontId="48" fillId="3" borderId="0" xfId="2" applyNumberFormat="1" applyFont="1" applyFill="1" applyBorder="1" applyAlignment="1" applyProtection="1">
      <alignment horizontal="center" vertical="center"/>
    </xf>
    <xf numFmtId="0" fontId="67" fillId="3" borderId="0" xfId="2" applyFont="1" applyFill="1" applyBorder="1" applyAlignment="1" applyProtection="1">
      <alignment horizontal="center" vertical="center" wrapText="1"/>
    </xf>
    <xf numFmtId="14" fontId="71" fillId="3" borderId="0" xfId="2" applyNumberFormat="1" applyFont="1" applyFill="1" applyBorder="1" applyAlignment="1" applyProtection="1">
      <alignment horizontal="left" vertical="center"/>
    </xf>
    <xf numFmtId="0" fontId="17" fillId="11" borderId="0" xfId="2" applyFont="1" applyFill="1" applyBorder="1" applyAlignment="1" applyProtection="1">
      <alignment horizontal="left"/>
      <protection locked="0"/>
    </xf>
    <xf numFmtId="1" fontId="17" fillId="11" borderId="0" xfId="2" applyNumberFormat="1" applyFont="1" applyFill="1" applyBorder="1" applyAlignment="1" applyProtection="1">
      <alignment horizontal="center" vertical="center"/>
    </xf>
    <xf numFmtId="184" fontId="81" fillId="3" borderId="0" xfId="2" applyNumberFormat="1" applyFont="1" applyFill="1" applyBorder="1" applyAlignment="1" applyProtection="1">
      <alignment vertical="center"/>
      <protection locked="0"/>
    </xf>
    <xf numFmtId="0" fontId="9" fillId="0" borderId="0" xfId="2" applyAlignment="1" applyProtection="1">
      <alignment vertical="center"/>
      <protection locked="0"/>
    </xf>
    <xf numFmtId="4" fontId="82" fillId="11" borderId="0" xfId="3" applyNumberFormat="1" applyFont="1" applyFill="1" applyBorder="1" applyAlignment="1" applyProtection="1">
      <alignment horizontal="right" vertical="center"/>
    </xf>
    <xf numFmtId="0" fontId="9" fillId="3" borderId="0" xfId="2" applyFill="1" applyBorder="1" applyAlignment="1" applyProtection="1">
      <alignment vertical="center"/>
      <protection locked="0" hidden="1"/>
    </xf>
    <xf numFmtId="14" fontId="17" fillId="11" borderId="0" xfId="2" applyNumberFormat="1" applyFont="1" applyFill="1" applyBorder="1" applyAlignment="1" applyProtection="1">
      <alignment horizontal="center" vertical="center"/>
    </xf>
    <xf numFmtId="0" fontId="9" fillId="3" borderId="0" xfId="2" applyFill="1" applyBorder="1" applyAlignment="1" applyProtection="1">
      <alignment vertical="center"/>
      <protection locked="0"/>
    </xf>
    <xf numFmtId="0" fontId="9" fillId="0" borderId="0" xfId="2" applyAlignment="1" applyProtection="1">
      <protection locked="0"/>
    </xf>
    <xf numFmtId="0" fontId="9" fillId="3" borderId="0" xfId="2" applyFill="1" applyBorder="1" applyAlignment="1" applyProtection="1">
      <alignment vertical="center"/>
      <protection hidden="1"/>
    </xf>
    <xf numFmtId="0" fontId="36" fillId="11" borderId="0" xfId="3" applyFont="1" applyFill="1" applyBorder="1" applyAlignment="1" applyProtection="1">
      <alignment horizontal="right"/>
    </xf>
    <xf numFmtId="0" fontId="36" fillId="11" borderId="26" xfId="3" applyFont="1" applyFill="1" applyBorder="1" applyAlignment="1" applyProtection="1">
      <alignment horizontal="right"/>
    </xf>
    <xf numFmtId="4" fontId="26" fillId="11" borderId="7" xfId="3" applyNumberFormat="1" applyFont="1" applyFill="1" applyBorder="1" applyAlignment="1" applyProtection="1">
      <alignment horizontal="center"/>
    </xf>
    <xf numFmtId="4" fontId="26" fillId="11" borderId="4" xfId="3" applyNumberFormat="1" applyFont="1" applyFill="1" applyBorder="1" applyAlignment="1" applyProtection="1">
      <alignment horizontal="center"/>
    </xf>
    <xf numFmtId="0" fontId="84" fillId="12" borderId="0" xfId="8" applyFont="1" applyFill="1" applyBorder="1" applyAlignment="1" applyProtection="1">
      <alignment horizontal="left" vertical="center" wrapText="1"/>
    </xf>
    <xf numFmtId="4" fontId="84" fillId="12" borderId="0" xfId="8" applyNumberFormat="1" applyFont="1" applyFill="1" applyBorder="1" applyAlignment="1" applyProtection="1">
      <alignment horizontal="center" vertical="center" wrapText="1"/>
    </xf>
    <xf numFmtId="0" fontId="12" fillId="12" borderId="0" xfId="8" applyFont="1" applyFill="1" applyBorder="1" applyAlignment="1" applyProtection="1">
      <alignment horizontal="right" wrapText="1"/>
    </xf>
    <xf numFmtId="178" fontId="12" fillId="12" borderId="0" xfId="8" applyNumberFormat="1" applyFont="1" applyFill="1" applyBorder="1" applyAlignment="1" applyProtection="1">
      <alignment horizontal="left" wrapText="1"/>
    </xf>
    <xf numFmtId="0" fontId="84" fillId="3" borderId="0" xfId="8" applyFont="1" applyFill="1" applyBorder="1" applyAlignment="1" applyProtection="1">
      <alignment horizontal="left" vertical="center" wrapText="1"/>
    </xf>
    <xf numFmtId="4" fontId="84" fillId="3" borderId="0" xfId="8" applyNumberFormat="1" applyFont="1" applyFill="1" applyBorder="1" applyAlignment="1" applyProtection="1">
      <alignment horizontal="center" vertical="center" wrapText="1"/>
    </xf>
    <xf numFmtId="0" fontId="12" fillId="3" borderId="0" xfId="8" applyFont="1" applyFill="1" applyBorder="1" applyAlignment="1" applyProtection="1">
      <alignment horizontal="right" vertical="center" wrapText="1"/>
    </xf>
    <xf numFmtId="178" fontId="12" fillId="3" borderId="0" xfId="8" applyNumberFormat="1" applyFont="1" applyFill="1" applyBorder="1" applyAlignment="1" applyProtection="1">
      <alignment horizontal="left" wrapText="1"/>
    </xf>
    <xf numFmtId="0" fontId="11" fillId="11" borderId="0" xfId="3" applyFont="1" applyFill="1" applyBorder="1" applyAlignment="1" applyProtection="1">
      <alignment horizontal="left" wrapText="1"/>
    </xf>
    <xf numFmtId="0" fontId="16" fillId="11" borderId="0" xfId="3" applyFont="1" applyFill="1" applyBorder="1" applyAlignment="1" applyProtection="1">
      <alignment horizontal="center" wrapText="1"/>
    </xf>
    <xf numFmtId="0" fontId="11" fillId="11" borderId="0" xfId="3" applyFont="1" applyFill="1" applyBorder="1" applyAlignment="1" applyProtection="1">
      <alignment horizontal="center" wrapText="1"/>
    </xf>
    <xf numFmtId="0" fontId="12" fillId="12" borderId="0" xfId="8" applyFont="1" applyFill="1" applyBorder="1" applyAlignment="1" applyProtection="1">
      <alignment horizontal="left" vertical="top" wrapText="1"/>
    </xf>
    <xf numFmtId="0" fontId="12" fillId="12" borderId="0" xfId="8" applyFont="1" applyFill="1" applyBorder="1" applyAlignment="1" applyProtection="1">
      <alignment horizontal="center" vertical="center" wrapText="1"/>
    </xf>
    <xf numFmtId="166" fontId="36" fillId="11" borderId="12" xfId="4" applyNumberFormat="1" applyFont="1" applyFill="1" applyBorder="1" applyAlignment="1" applyProtection="1">
      <alignment horizontal="center"/>
    </xf>
    <xf numFmtId="166" fontId="36" fillId="11" borderId="26" xfId="4" applyNumberFormat="1" applyFont="1" applyFill="1" applyBorder="1" applyAlignment="1" applyProtection="1">
      <alignment horizontal="center"/>
    </xf>
    <xf numFmtId="166" fontId="36" fillId="11" borderId="17" xfId="4" applyNumberFormat="1" applyFont="1" applyFill="1" applyBorder="1" applyAlignment="1" applyProtection="1">
      <alignment horizontal="center"/>
    </xf>
    <xf numFmtId="166" fontId="36" fillId="11" borderId="19" xfId="4" applyNumberFormat="1" applyFont="1" applyFill="1" applyBorder="1" applyAlignment="1" applyProtection="1">
      <alignment horizontal="center"/>
    </xf>
    <xf numFmtId="0" fontId="12" fillId="3" borderId="0" xfId="8" applyFont="1" applyFill="1" applyBorder="1" applyAlignment="1" applyProtection="1">
      <alignment horizontal="left" vertical="top" wrapText="1"/>
    </xf>
    <xf numFmtId="0" fontId="12" fillId="3" borderId="0" xfId="8" applyFont="1" applyFill="1" applyBorder="1" applyAlignment="1" applyProtection="1">
      <alignment horizontal="center" vertical="center" wrapText="1"/>
    </xf>
    <xf numFmtId="0" fontId="12" fillId="3" borderId="0" xfId="8" applyFont="1" applyFill="1" applyBorder="1" applyAlignment="1" applyProtection="1">
      <alignment horizontal="left" vertical="center" wrapText="1"/>
    </xf>
    <xf numFmtId="0" fontId="12" fillId="3" borderId="15" xfId="8" applyFont="1" applyFill="1" applyBorder="1" applyAlignment="1" applyProtection="1">
      <alignment horizontal="right" wrapText="1"/>
    </xf>
    <xf numFmtId="178" fontId="12" fillId="3" borderId="15" xfId="8" applyNumberFormat="1" applyFont="1" applyFill="1" applyBorder="1" applyAlignment="1" applyProtection="1">
      <alignment horizontal="left" wrapText="1"/>
    </xf>
    <xf numFmtId="0" fontId="91" fillId="3" borderId="0" xfId="2" applyFont="1" applyFill="1" applyBorder="1" applyAlignment="1">
      <alignment horizontal="left" wrapText="1"/>
    </xf>
    <xf numFmtId="4" fontId="29" fillId="3" borderId="0" xfId="8" applyNumberFormat="1" applyFont="1" applyFill="1" applyBorder="1" applyAlignment="1" applyProtection="1">
      <alignment horizontal="center" vertical="center" wrapText="1"/>
    </xf>
    <xf numFmtId="187" fontId="29" fillId="3" borderId="0" xfId="9" applyFont="1" applyFill="1" applyBorder="1" applyAlignment="1" applyProtection="1">
      <alignment horizontal="center" vertical="center" wrapText="1"/>
    </xf>
    <xf numFmtId="0" fontId="12" fillId="12" borderId="0" xfId="8" applyFont="1" applyFill="1" applyBorder="1" applyAlignment="1" applyProtection="1">
      <alignment horizontal="right" vertical="center" wrapText="1"/>
    </xf>
    <xf numFmtId="0" fontId="29" fillId="12" borderId="0" xfId="8" applyFont="1" applyFill="1" applyBorder="1" applyAlignment="1" applyProtection="1">
      <alignment horizontal="center" vertical="center" wrapText="1"/>
    </xf>
    <xf numFmtId="0" fontId="12" fillId="3" borderId="0" xfId="8" applyFont="1" applyFill="1" applyBorder="1" applyAlignment="1" applyProtection="1">
      <alignment horizontal="right" wrapText="1"/>
    </xf>
    <xf numFmtId="168" fontId="92" fillId="11" borderId="0" xfId="3" applyNumberFormat="1" applyFont="1" applyFill="1" applyBorder="1" applyAlignment="1" applyProtection="1">
      <alignment horizontal="center"/>
    </xf>
    <xf numFmtId="0" fontId="95" fillId="12" borderId="0" xfId="2" applyFont="1" applyFill="1" applyBorder="1" applyAlignment="1">
      <alignment horizontal="left" vertical="center" wrapText="1"/>
    </xf>
    <xf numFmtId="4" fontId="29" fillId="12" borderId="0" xfId="8" applyNumberFormat="1" applyFont="1" applyFill="1" applyBorder="1" applyAlignment="1" applyProtection="1">
      <alignment horizontal="center" vertical="center" wrapText="1"/>
    </xf>
    <xf numFmtId="184" fontId="29" fillId="12" borderId="0" xfId="8" applyNumberFormat="1" applyFont="1" applyFill="1" applyBorder="1" applyAlignment="1" applyProtection="1">
      <alignment horizontal="center" vertical="center" wrapText="1"/>
    </xf>
    <xf numFmtId="0" fontId="29" fillId="3" borderId="0" xfId="8" applyFont="1" applyFill="1" applyBorder="1" applyAlignment="1" applyProtection="1">
      <alignment horizontal="center" vertical="center" wrapText="1"/>
    </xf>
    <xf numFmtId="0" fontId="80" fillId="11" borderId="0" xfId="3" applyFont="1" applyFill="1" applyBorder="1" applyAlignment="1" applyProtection="1"/>
    <xf numFmtId="4" fontId="26" fillId="3" borderId="31" xfId="4" applyNumberFormat="1" applyFont="1" applyFill="1" applyBorder="1" applyAlignment="1" applyProtection="1">
      <alignment horizontal="center" vertical="center"/>
    </xf>
    <xf numFmtId="4" fontId="26" fillId="3" borderId="32" xfId="4" applyNumberFormat="1" applyFont="1" applyFill="1" applyBorder="1" applyAlignment="1" applyProtection="1">
      <alignment horizontal="center" vertical="center"/>
    </xf>
    <xf numFmtId="4" fontId="26" fillId="3" borderId="10" xfId="4" applyNumberFormat="1" applyFont="1" applyFill="1" applyBorder="1" applyAlignment="1" applyProtection="1">
      <alignment horizontal="center" vertical="center"/>
    </xf>
    <xf numFmtId="0" fontId="26" fillId="0" borderId="12" xfId="3" applyFont="1" applyBorder="1" applyAlignment="1" applyProtection="1">
      <alignment horizontal="center" vertical="center" wrapText="1"/>
    </xf>
    <xf numFmtId="0" fontId="26" fillId="0" borderId="26" xfId="3" applyFont="1" applyBorder="1" applyAlignment="1" applyProtection="1">
      <alignment horizontal="center" vertical="center" wrapText="1"/>
    </xf>
    <xf numFmtId="4" fontId="51" fillId="6" borderId="48" xfId="3" applyNumberFormat="1" applyFont="1" applyFill="1" applyBorder="1" applyAlignment="1" applyProtection="1">
      <alignment horizontal="center" vertical="center"/>
    </xf>
    <xf numFmtId="4" fontId="51" fillId="6" borderId="50" xfId="3" applyNumberFormat="1" applyFont="1" applyFill="1" applyBorder="1" applyAlignment="1" applyProtection="1">
      <alignment horizontal="center" vertical="center"/>
    </xf>
    <xf numFmtId="0" fontId="25" fillId="11" borderId="52" xfId="3" applyFont="1" applyFill="1" applyBorder="1" applyAlignment="1" applyProtection="1">
      <alignment horizontal="center" vertical="center"/>
    </xf>
    <xf numFmtId="4" fontId="51" fillId="6" borderId="49" xfId="3" applyNumberFormat="1" applyFont="1" applyFill="1" applyBorder="1" applyAlignment="1" applyProtection="1">
      <alignment horizontal="center" vertical="center"/>
    </xf>
    <xf numFmtId="4" fontId="51" fillId="6" borderId="51" xfId="3" applyNumberFormat="1" applyFont="1" applyFill="1" applyBorder="1" applyAlignment="1" applyProtection="1">
      <alignment horizontal="center" vertical="center"/>
    </xf>
    <xf numFmtId="4" fontId="51" fillId="6" borderId="53" xfId="3" applyNumberFormat="1" applyFont="1" applyFill="1" applyBorder="1" applyAlignment="1" applyProtection="1">
      <alignment horizontal="center" vertical="center"/>
    </xf>
    <xf numFmtId="39" fontId="96" fillId="6" borderId="33" xfId="3" applyNumberFormat="1" applyFont="1" applyFill="1" applyBorder="1" applyAlignment="1" applyProtection="1">
      <alignment horizontal="center" vertical="center" wrapText="1"/>
    </xf>
    <xf numFmtId="39" fontId="96" fillId="6" borderId="34" xfId="3" applyNumberFormat="1" applyFont="1" applyFill="1" applyBorder="1" applyAlignment="1" applyProtection="1">
      <alignment horizontal="center" vertical="center" wrapText="1"/>
    </xf>
    <xf numFmtId="0" fontId="37" fillId="11" borderId="15" xfId="3" applyFont="1" applyFill="1" applyBorder="1" applyAlignment="1" applyProtection="1">
      <alignment horizontal="center" vertical="center" wrapText="1"/>
    </xf>
    <xf numFmtId="0" fontId="100" fillId="3" borderId="0" xfId="8" applyFont="1" applyFill="1" applyBorder="1" applyAlignment="1">
      <alignment vertical="center" wrapText="1"/>
    </xf>
    <xf numFmtId="4" fontId="100" fillId="3" borderId="0" xfId="8" applyNumberFormat="1" applyFont="1" applyFill="1" applyBorder="1" applyAlignment="1">
      <alignment horizontal="center" vertical="center" wrapText="1"/>
    </xf>
    <xf numFmtId="0" fontId="34" fillId="3" borderId="0" xfId="8" applyFont="1" applyFill="1" applyBorder="1" applyAlignment="1">
      <alignment horizontal="left" vertical="center" wrapText="1"/>
    </xf>
    <xf numFmtId="0" fontId="34" fillId="3" borderId="27" xfId="8" applyFont="1" applyFill="1" applyBorder="1" applyAlignment="1">
      <alignment horizontal="left" vertical="center" wrapText="1"/>
    </xf>
    <xf numFmtId="0" fontId="100" fillId="3" borderId="0" xfId="8" applyFont="1" applyFill="1" applyBorder="1" applyAlignment="1">
      <alignment horizontal="left" vertical="center" wrapText="1"/>
    </xf>
    <xf numFmtId="4" fontId="100" fillId="16" borderId="0" xfId="8" applyNumberFormat="1" applyFont="1" applyFill="1" applyBorder="1" applyAlignment="1">
      <alignment horizontal="center" vertical="center" wrapText="1"/>
    </xf>
    <xf numFmtId="0" fontId="84" fillId="12" borderId="18" xfId="8" applyFont="1" applyFill="1" applyBorder="1" applyAlignment="1" applyProtection="1">
      <alignment horizontal="left" vertical="center" wrapText="1"/>
    </xf>
    <xf numFmtId="4" fontId="84" fillId="12" borderId="18" xfId="8" applyNumberFormat="1" applyFont="1" applyFill="1" applyBorder="1" applyAlignment="1" applyProtection="1">
      <alignment horizontal="center" vertical="center" wrapText="1"/>
    </xf>
    <xf numFmtId="0" fontId="12" fillId="12" borderId="18" xfId="8" applyFont="1" applyFill="1" applyBorder="1" applyAlignment="1" applyProtection="1">
      <alignment horizontal="center" vertical="center" wrapText="1"/>
    </xf>
    <xf numFmtId="4" fontId="36" fillId="14" borderId="31" xfId="3" applyNumberFormat="1" applyFont="1" applyFill="1" applyBorder="1" applyAlignment="1" applyProtection="1">
      <alignment horizontal="center" vertical="center"/>
    </xf>
    <xf numFmtId="4" fontId="36" fillId="14" borderId="32" xfId="3" applyNumberFormat="1" applyFont="1" applyFill="1" applyBorder="1" applyAlignment="1" applyProtection="1">
      <alignment horizontal="center" vertical="center"/>
    </xf>
    <xf numFmtId="4" fontId="36" fillId="14" borderId="10" xfId="3" applyNumberFormat="1" applyFont="1" applyFill="1" applyBorder="1" applyAlignment="1" applyProtection="1">
      <alignment horizontal="center" vertical="center"/>
    </xf>
    <xf numFmtId="0" fontId="100" fillId="3" borderId="0" xfId="8" applyFont="1" applyFill="1" applyBorder="1" applyAlignment="1" applyProtection="1">
      <alignment horizontal="left" vertical="center" wrapText="1"/>
    </xf>
    <xf numFmtId="0" fontId="34" fillId="16" borderId="0" xfId="8" applyFont="1" applyFill="1" applyBorder="1" applyAlignment="1">
      <alignment horizontal="left" vertical="center" wrapText="1"/>
    </xf>
    <xf numFmtId="0" fontId="34" fillId="16" borderId="27" xfId="8" applyFont="1" applyFill="1" applyBorder="1" applyAlignment="1">
      <alignment horizontal="left" vertical="center" wrapText="1"/>
    </xf>
    <xf numFmtId="2" fontId="58" fillId="3" borderId="0" xfId="2" applyNumberFormat="1" applyFont="1" applyFill="1" applyBorder="1" applyAlignment="1" applyProtection="1">
      <alignment horizontal="center" vertical="center"/>
    </xf>
    <xf numFmtId="0" fontId="11" fillId="3" borderId="0" xfId="2" applyFont="1" applyFill="1" applyBorder="1" applyAlignment="1" applyProtection="1">
      <alignment horizontal="center" wrapText="1"/>
      <protection hidden="1"/>
    </xf>
    <xf numFmtId="9" fontId="96" fillId="6" borderId="33" xfId="3" applyNumberFormat="1" applyFont="1" applyFill="1" applyBorder="1" applyAlignment="1" applyProtection="1">
      <alignment horizontal="center" vertical="center"/>
    </xf>
    <xf numFmtId="9" fontId="96" fillId="6" borderId="34" xfId="3" applyNumberFormat="1" applyFont="1" applyFill="1" applyBorder="1" applyAlignment="1" applyProtection="1">
      <alignment horizontal="center" vertical="center"/>
    </xf>
    <xf numFmtId="0" fontId="100" fillId="16" borderId="0" xfId="8" applyFont="1" applyFill="1" applyBorder="1" applyAlignment="1">
      <alignment horizontal="left" vertical="center" wrapText="1"/>
    </xf>
    <xf numFmtId="0" fontId="12" fillId="3" borderId="0" xfId="2" applyFont="1" applyFill="1" applyBorder="1" applyAlignment="1">
      <alignment horizontal="left" vertical="center"/>
    </xf>
    <xf numFmtId="0" fontId="16" fillId="3" borderId="0" xfId="2" applyFont="1" applyFill="1" applyBorder="1" applyAlignment="1" applyProtection="1">
      <alignment horizontal="left" vertical="center" wrapText="1"/>
      <protection hidden="1"/>
    </xf>
    <xf numFmtId="0" fontId="29" fillId="3" borderId="0" xfId="2" applyFont="1" applyFill="1" applyBorder="1" applyAlignment="1">
      <alignment horizontal="left" vertical="center"/>
    </xf>
    <xf numFmtId="0" fontId="26" fillId="3" borderId="33" xfId="3" applyFont="1" applyFill="1" applyBorder="1" applyAlignment="1" applyProtection="1">
      <alignment horizontal="center" vertical="center" wrapText="1"/>
    </xf>
    <xf numFmtId="0" fontId="26" fillId="3" borderId="34" xfId="3" applyFont="1" applyFill="1" applyBorder="1" applyAlignment="1" applyProtection="1">
      <alignment horizontal="center" vertical="center" wrapText="1"/>
    </xf>
    <xf numFmtId="0" fontId="17" fillId="3" borderId="0" xfId="2" applyFont="1" applyFill="1" applyBorder="1" applyAlignment="1" applyProtection="1">
      <alignment horizontal="left" vertical="center" wrapText="1"/>
      <protection hidden="1"/>
    </xf>
    <xf numFmtId="0" fontId="12" fillId="3" borderId="0" xfId="2" applyNumberFormat="1" applyFont="1" applyFill="1" applyBorder="1" applyAlignment="1" applyProtection="1">
      <alignment horizontal="left" vertical="center" wrapText="1"/>
      <protection hidden="1"/>
    </xf>
    <xf numFmtId="0" fontId="12" fillId="3" borderId="0" xfId="2" applyFont="1" applyFill="1" applyBorder="1" applyAlignment="1" applyProtection="1">
      <alignment horizontal="left" vertical="center" wrapText="1"/>
      <protection hidden="1"/>
    </xf>
    <xf numFmtId="49" fontId="12" fillId="3" borderId="0" xfId="2" applyNumberFormat="1" applyFont="1" applyFill="1" applyBorder="1" applyAlignment="1" applyProtection="1">
      <alignment horizontal="left" vertical="center" wrapText="1"/>
    </xf>
    <xf numFmtId="0" fontId="12" fillId="3" borderId="0" xfId="2" applyNumberFormat="1" applyFont="1" applyFill="1" applyBorder="1" applyAlignment="1" applyProtection="1">
      <alignment horizontal="left" vertical="center" wrapText="1"/>
    </xf>
    <xf numFmtId="0" fontId="12" fillId="3" borderId="0" xfId="2" applyFont="1" applyFill="1" applyBorder="1" applyAlignment="1">
      <alignment horizontal="left" vertical="center" wrapText="1"/>
    </xf>
    <xf numFmtId="0" fontId="12" fillId="3" borderId="0" xfId="2" applyFont="1" applyFill="1" applyBorder="1" applyAlignment="1" applyProtection="1">
      <alignment horizontal="left" vertical="center" wrapText="1"/>
    </xf>
    <xf numFmtId="0" fontId="12" fillId="11" borderId="0" xfId="8" applyNumberFormat="1" applyFont="1" applyFill="1" applyBorder="1" applyAlignment="1" applyProtection="1">
      <alignment horizontal="left" vertical="center" wrapText="1"/>
    </xf>
    <xf numFmtId="49" fontId="36" fillId="11" borderId="0" xfId="8" applyNumberFormat="1" applyFont="1" applyFill="1" applyBorder="1" applyAlignment="1" applyProtection="1">
      <alignment horizontal="left" vertical="center" wrapText="1"/>
    </xf>
    <xf numFmtId="0" fontId="36" fillId="3" borderId="0" xfId="2" applyFont="1" applyFill="1" applyBorder="1" applyAlignment="1" applyProtection="1">
      <alignment horizontal="center"/>
      <protection hidden="1"/>
    </xf>
    <xf numFmtId="2" fontId="12" fillId="3" borderId="0" xfId="2" applyNumberFormat="1" applyFont="1" applyFill="1" applyBorder="1" applyAlignment="1" applyProtection="1">
      <alignment horizontal="left" vertical="center"/>
    </xf>
    <xf numFmtId="14" fontId="122" fillId="11" borderId="0" xfId="2" applyNumberFormat="1" applyFont="1" applyFill="1" applyBorder="1" applyAlignment="1" applyProtection="1">
      <alignment horizontal="left" vertical="center" wrapText="1"/>
      <protection locked="0" hidden="1"/>
    </xf>
    <xf numFmtId="14" fontId="16" fillId="11" borderId="0" xfId="2" applyNumberFormat="1" applyFont="1" applyFill="1" applyBorder="1" applyAlignment="1" applyProtection="1">
      <alignment vertical="center"/>
    </xf>
    <xf numFmtId="14" fontId="122" fillId="11" borderId="0" xfId="2" applyNumberFormat="1" applyFont="1" applyFill="1" applyBorder="1" applyAlignment="1" applyProtection="1">
      <alignment vertical="center" wrapText="1"/>
      <protection locked="0" hidden="1"/>
    </xf>
    <xf numFmtId="0" fontId="122" fillId="11" borderId="0" xfId="2" applyFont="1" applyFill="1" applyBorder="1" applyAlignment="1" applyProtection="1">
      <alignment horizontal="left" vertical="center"/>
      <protection locked="0" hidden="1"/>
    </xf>
    <xf numFmtId="0" fontId="122" fillId="11" borderId="0" xfId="2" applyFont="1" applyFill="1" applyBorder="1" applyAlignment="1" applyProtection="1">
      <alignment vertical="center"/>
      <protection locked="0" hidden="1"/>
    </xf>
    <xf numFmtId="0" fontId="122" fillId="11" borderId="0" xfId="2" applyFont="1" applyFill="1" applyBorder="1" applyAlignment="1" applyProtection="1">
      <alignment vertical="center" wrapText="1"/>
      <protection locked="0" hidden="1"/>
    </xf>
    <xf numFmtId="0" fontId="26" fillId="12" borderId="0" xfId="2" applyFont="1" applyFill="1" applyBorder="1" applyAlignment="1" applyProtection="1">
      <alignment horizontal="center" vertical="center" wrapText="1"/>
      <protection hidden="1"/>
    </xf>
    <xf numFmtId="3" fontId="122" fillId="11" borderId="0" xfId="2" applyNumberFormat="1" applyFont="1" applyFill="1" applyBorder="1" applyAlignment="1" applyProtection="1">
      <alignment horizontal="left" vertical="center" wrapText="1"/>
      <protection locked="0" hidden="1"/>
    </xf>
    <xf numFmtId="0" fontId="122" fillId="11" borderId="0" xfId="2" applyFont="1" applyFill="1" applyBorder="1" applyAlignment="1" applyProtection="1">
      <alignment horizontal="left" vertical="center" wrapText="1"/>
      <protection locked="0" hidden="1"/>
    </xf>
    <xf numFmtId="14" fontId="16" fillId="11" borderId="0" xfId="2" applyNumberFormat="1" applyFont="1" applyFill="1" applyBorder="1" applyAlignment="1" applyProtection="1">
      <alignment vertical="center"/>
      <protection hidden="1"/>
    </xf>
    <xf numFmtId="0" fontId="58" fillId="3" borderId="0" xfId="2" applyFont="1" applyFill="1" applyBorder="1" applyAlignment="1" applyProtection="1">
      <alignment horizontal="center" vertical="center" wrapText="1"/>
    </xf>
    <xf numFmtId="0" fontId="11" fillId="3" borderId="0" xfId="2" applyFont="1" applyFill="1" applyBorder="1" applyAlignment="1" applyProtection="1">
      <alignment horizontal="center" vertical="center" wrapText="1"/>
    </xf>
    <xf numFmtId="2" fontId="102" fillId="3" borderId="0" xfId="2" applyNumberFormat="1" applyFont="1" applyFill="1" applyBorder="1" applyAlignment="1" applyProtection="1">
      <alignment horizontal="center" vertical="center"/>
    </xf>
    <xf numFmtId="0" fontId="12" fillId="3" borderId="0" xfId="2" applyFont="1" applyFill="1" applyBorder="1" applyAlignment="1" applyProtection="1">
      <alignment horizontal="justify" vertical="center" wrapText="1"/>
      <protection hidden="1"/>
    </xf>
    <xf numFmtId="4" fontId="124" fillId="3" borderId="0" xfId="2" applyNumberFormat="1" applyFont="1" applyFill="1" applyBorder="1" applyAlignment="1" applyProtection="1">
      <alignment horizontal="center" vertical="center" wrapText="1"/>
    </xf>
    <xf numFmtId="0" fontId="11" fillId="3" borderId="0" xfId="2" applyFont="1" applyFill="1" applyBorder="1" applyAlignment="1" applyProtection="1">
      <alignment horizontal="right" vertical="top" wrapText="1"/>
      <protection hidden="1"/>
    </xf>
    <xf numFmtId="0" fontId="49" fillId="3" borderId="0" xfId="2" applyFont="1" applyFill="1" applyBorder="1" applyAlignment="1" applyProtection="1">
      <alignment horizontal="center" vertical="center" wrapText="1"/>
      <protection hidden="1"/>
    </xf>
    <xf numFmtId="4" fontId="49" fillId="0" borderId="0" xfId="2" applyNumberFormat="1" applyFont="1" applyBorder="1" applyAlignment="1" applyProtection="1">
      <alignment horizontal="center" vertical="center"/>
      <protection hidden="1"/>
    </xf>
    <xf numFmtId="4" fontId="49" fillId="11" borderId="0" xfId="2" quotePrefix="1" applyNumberFormat="1" applyFont="1" applyFill="1" applyBorder="1" applyAlignment="1" applyProtection="1">
      <alignment horizontal="center" wrapText="1"/>
    </xf>
    <xf numFmtId="4" fontId="49" fillId="11" borderId="0" xfId="2" applyNumberFormat="1" applyFont="1" applyFill="1" applyBorder="1" applyAlignment="1" applyProtection="1">
      <alignment horizontal="center" wrapText="1"/>
    </xf>
    <xf numFmtId="4" fontId="55" fillId="11" borderId="0" xfId="2" applyNumberFormat="1" applyFont="1" applyFill="1" applyBorder="1" applyAlignment="1" applyProtection="1">
      <alignment horizontal="center" wrapText="1"/>
    </xf>
    <xf numFmtId="4" fontId="56" fillId="11" borderId="0" xfId="2" applyNumberFormat="1" applyFont="1" applyFill="1" applyBorder="1" applyAlignment="1" applyProtection="1">
      <alignment horizontal="center" vertical="center" wrapText="1"/>
    </xf>
    <xf numFmtId="0" fontId="15" fillId="3" borderId="0" xfId="2" applyFont="1" applyFill="1" applyBorder="1" applyAlignment="1" applyProtection="1">
      <alignment horizontal="center"/>
      <protection locked="0" hidden="1"/>
    </xf>
    <xf numFmtId="0" fontId="9" fillId="3" borderId="0" xfId="2" applyFill="1" applyBorder="1" applyAlignment="1" applyProtection="1">
      <alignment horizontal="center"/>
      <protection locked="0" hidden="1"/>
    </xf>
    <xf numFmtId="4" fontId="11" fillId="3" borderId="0" xfId="2" applyNumberFormat="1" applyFont="1" applyFill="1" applyBorder="1" applyAlignment="1" applyProtection="1">
      <protection hidden="1"/>
    </xf>
    <xf numFmtId="4" fontId="11" fillId="3" borderId="0" xfId="2" applyNumberFormat="1" applyFont="1" applyFill="1" applyBorder="1" applyAlignment="1" applyProtection="1">
      <alignment wrapText="1"/>
    </xf>
    <xf numFmtId="4" fontId="11" fillId="3" borderId="0" xfId="2" applyNumberFormat="1" applyFont="1" applyFill="1" applyBorder="1" applyAlignment="1" applyProtection="1">
      <alignment horizontal="right" wrapText="1"/>
    </xf>
    <xf numFmtId="4" fontId="11" fillId="3" borderId="0" xfId="2" applyNumberFormat="1" applyFont="1" applyFill="1" applyBorder="1" applyAlignment="1" applyProtection="1">
      <alignment vertical="center"/>
      <protection hidden="1"/>
    </xf>
    <xf numFmtId="4" fontId="11" fillId="3" borderId="0" xfId="2" applyNumberFormat="1" applyFont="1" applyFill="1" applyBorder="1" applyAlignment="1" applyProtection="1">
      <alignment vertical="center" wrapText="1"/>
    </xf>
    <xf numFmtId="4" fontId="11" fillId="3" borderId="0" xfId="2" applyNumberFormat="1" applyFont="1" applyFill="1" applyBorder="1" applyAlignment="1" applyProtection="1">
      <alignment horizontal="right" vertical="center" wrapText="1"/>
    </xf>
    <xf numFmtId="0" fontId="16" fillId="11" borderId="15" xfId="2" applyFont="1" applyFill="1" applyBorder="1" applyAlignment="1" applyProtection="1">
      <alignment horizontal="center" vertical="center"/>
      <protection hidden="1"/>
    </xf>
    <xf numFmtId="49" fontId="16" fillId="11" borderId="15" xfId="2" applyNumberFormat="1" applyFont="1" applyFill="1" applyBorder="1" applyAlignment="1" applyProtection="1">
      <alignment horizontal="center" vertical="center" wrapText="1"/>
      <protection hidden="1"/>
    </xf>
    <xf numFmtId="3" fontId="16" fillId="11" borderId="15" xfId="2" applyNumberFormat="1" applyFont="1" applyFill="1" applyBorder="1" applyAlignment="1" applyProtection="1">
      <alignment horizontal="center" vertical="center" wrapText="1"/>
      <protection hidden="1"/>
    </xf>
    <xf numFmtId="0" fontId="16" fillId="0" borderId="15" xfId="2" applyFont="1" applyBorder="1" applyAlignment="1">
      <alignment horizontal="center" vertical="center" wrapText="1"/>
    </xf>
    <xf numFmtId="0" fontId="132" fillId="11" borderId="0" xfId="2" applyFont="1" applyFill="1" applyBorder="1" applyAlignment="1" applyProtection="1">
      <alignment horizontal="center" vertical="center"/>
      <protection hidden="1"/>
    </xf>
    <xf numFmtId="0" fontId="17" fillId="11" borderId="0" xfId="2" applyFont="1" applyFill="1" applyBorder="1" applyAlignment="1" applyProtection="1">
      <alignment horizontal="center" vertical="center"/>
      <protection hidden="1"/>
    </xf>
    <xf numFmtId="165" fontId="26" fillId="11" borderId="0" xfId="2" applyNumberFormat="1" applyFont="1" applyFill="1" applyBorder="1" applyAlignment="1" applyProtection="1">
      <alignment horizontal="center"/>
      <protection hidden="1"/>
    </xf>
    <xf numFmtId="0" fontId="127" fillId="3" borderId="0" xfId="2" applyFont="1" applyFill="1" applyBorder="1" applyAlignment="1" applyProtection="1">
      <alignment horizontal="left" vertical="center" wrapText="1"/>
      <protection hidden="1"/>
    </xf>
    <xf numFmtId="0" fontId="131" fillId="3" borderId="0" xfId="2" applyFont="1" applyFill="1" applyBorder="1" applyAlignment="1" applyProtection="1">
      <alignment horizontal="left" vertical="center" wrapText="1"/>
      <protection hidden="1"/>
    </xf>
    <xf numFmtId="0" fontId="17" fillId="3" borderId="0" xfId="2" applyFont="1" applyFill="1" applyBorder="1" applyAlignment="1" applyProtection="1">
      <alignment horizontal="center" vertical="center" wrapText="1"/>
      <protection hidden="1"/>
    </xf>
    <xf numFmtId="165" fontId="132" fillId="3" borderId="18" xfId="2" applyNumberFormat="1" applyFont="1" applyFill="1" applyBorder="1" applyAlignment="1" applyProtection="1">
      <alignment horizontal="center"/>
      <protection hidden="1"/>
    </xf>
    <xf numFmtId="0" fontId="132" fillId="3" borderId="18" xfId="2" applyFont="1" applyFill="1" applyBorder="1" applyAlignment="1" applyProtection="1">
      <alignment horizontal="center"/>
      <protection hidden="1"/>
    </xf>
    <xf numFmtId="43" fontId="9" fillId="11" borderId="0" xfId="2" applyNumberFormat="1" applyFill="1" applyBorder="1" applyAlignment="1" applyProtection="1">
      <alignment horizontal="center"/>
      <protection hidden="1"/>
    </xf>
    <xf numFmtId="0" fontId="96" fillId="3" borderId="62" xfId="3" applyFont="1" applyFill="1" applyBorder="1" applyAlignment="1" applyProtection="1">
      <alignment horizontal="right" vertical="center"/>
    </xf>
    <xf numFmtId="0" fontId="96" fillId="3" borderId="9" xfId="3" applyFont="1" applyFill="1" applyBorder="1" applyAlignment="1" applyProtection="1">
      <alignment horizontal="right" vertical="center"/>
    </xf>
    <xf numFmtId="168" fontId="134" fillId="3" borderId="31" xfId="3" applyNumberFormat="1" applyFont="1" applyFill="1" applyBorder="1" applyAlignment="1" applyProtection="1">
      <alignment horizontal="right" vertical="center"/>
    </xf>
    <xf numFmtId="168" fontId="134" fillId="3" borderId="48" xfId="3" applyNumberFormat="1" applyFont="1" applyFill="1" applyBorder="1" applyAlignment="1" applyProtection="1">
      <alignment horizontal="right" vertical="center"/>
    </xf>
    <xf numFmtId="200" fontId="36" fillId="11" borderId="0" xfId="13" applyNumberFormat="1" applyFont="1" applyFill="1" applyBorder="1" applyAlignment="1" applyProtection="1"/>
    <xf numFmtId="0" fontId="135" fillId="17" borderId="63" xfId="2" applyFont="1" applyFill="1" applyBorder="1" applyAlignment="1" applyProtection="1">
      <alignment horizontal="center"/>
    </xf>
    <xf numFmtId="4" fontId="134" fillId="3" borderId="44" xfId="3" applyNumberFormat="1" applyFont="1" applyFill="1" applyBorder="1" applyAlignment="1" applyProtection="1">
      <alignment horizontal="right" vertical="center"/>
    </xf>
    <xf numFmtId="4" fontId="134" fillId="3" borderId="61" xfId="3" applyNumberFormat="1" applyFont="1" applyFill="1" applyBorder="1" applyAlignment="1" applyProtection="1">
      <alignment horizontal="right" vertical="center"/>
    </xf>
    <xf numFmtId="43" fontId="26" fillId="11" borderId="0" xfId="2" applyNumberFormat="1" applyFont="1" applyFill="1" applyBorder="1" applyAlignment="1" applyProtection="1">
      <alignment horizontal="center"/>
      <protection hidden="1"/>
    </xf>
    <xf numFmtId="0" fontId="113" fillId="11" borderId="0" xfId="3" applyFont="1" applyFill="1" applyBorder="1" applyAlignment="1" applyProtection="1">
      <alignment horizontal="center" vertical="center" wrapText="1"/>
    </xf>
    <xf numFmtId="0" fontId="113" fillId="3" borderId="0" xfId="3" applyFont="1" applyFill="1" applyBorder="1" applyAlignment="1" applyProtection="1">
      <alignment horizontal="center"/>
    </xf>
    <xf numFmtId="0" fontId="96" fillId="3" borderId="44" xfId="3" applyFont="1" applyFill="1" applyBorder="1" applyAlignment="1" applyProtection="1">
      <alignment horizontal="center" vertical="center"/>
    </xf>
    <xf numFmtId="168" fontId="96" fillId="3" borderId="9" xfId="3" applyNumberFormat="1" applyFont="1" applyFill="1" applyBorder="1" applyAlignment="1" applyProtection="1">
      <alignment horizontal="center" vertical="center"/>
    </xf>
    <xf numFmtId="1" fontId="134" fillId="3" borderId="9" xfId="3" applyNumberFormat="1" applyFont="1" applyFill="1" applyBorder="1" applyAlignment="1" applyProtection="1">
      <alignment horizontal="center" vertical="center"/>
    </xf>
    <xf numFmtId="1" fontId="134" fillId="3" borderId="47" xfId="3" applyNumberFormat="1" applyFont="1" applyFill="1" applyBorder="1" applyAlignment="1" applyProtection="1">
      <alignment horizontal="center" vertical="center"/>
    </xf>
    <xf numFmtId="165" fontId="36" fillId="11" borderId="0" xfId="13" applyFont="1" applyFill="1" applyBorder="1" applyAlignment="1" applyProtection="1"/>
    <xf numFmtId="0" fontId="96" fillId="3" borderId="69" xfId="3" applyFont="1" applyFill="1" applyBorder="1" applyAlignment="1" applyProtection="1">
      <alignment horizontal="center" vertical="center" wrapText="1"/>
    </xf>
    <xf numFmtId="0" fontId="96" fillId="3" borderId="70" xfId="3" applyFont="1" applyFill="1" applyBorder="1" applyAlignment="1" applyProtection="1">
      <alignment horizontal="center" vertical="center" wrapText="1"/>
    </xf>
    <xf numFmtId="165" fontId="134" fillId="3" borderId="70" xfId="3" applyNumberFormat="1" applyFont="1" applyFill="1" applyBorder="1" applyAlignment="1" applyProtection="1">
      <alignment horizontal="right" vertical="center" wrapText="1"/>
    </xf>
    <xf numFmtId="165" fontId="134" fillId="3" borderId="71" xfId="3" applyNumberFormat="1" applyFont="1" applyFill="1" applyBorder="1" applyAlignment="1" applyProtection="1">
      <alignment horizontal="right" vertical="center" wrapText="1"/>
    </xf>
    <xf numFmtId="166" fontId="36" fillId="11" borderId="0" xfId="13" applyNumberFormat="1" applyFont="1" applyFill="1" applyBorder="1" applyAlignment="1" applyProtection="1">
      <alignment horizontal="center"/>
    </xf>
    <xf numFmtId="174" fontId="26" fillId="0" borderId="33" xfId="2" applyNumberFormat="1" applyFont="1" applyBorder="1" applyAlignment="1" applyProtection="1">
      <alignment horizontal="center"/>
    </xf>
    <xf numFmtId="174" fontId="26" fillId="0" borderId="46" xfId="2" applyNumberFormat="1" applyFont="1" applyBorder="1" applyAlignment="1" applyProtection="1">
      <alignment horizontal="center"/>
    </xf>
    <xf numFmtId="174" fontId="26" fillId="0" borderId="34" xfId="2" applyNumberFormat="1" applyFont="1" applyBorder="1" applyAlignment="1" applyProtection="1">
      <alignment horizontal="center"/>
    </xf>
    <xf numFmtId="1" fontId="140" fillId="0" borderId="9" xfId="11" applyNumberFormat="1" applyFont="1" applyFill="1" applyBorder="1" applyAlignment="1" applyProtection="1">
      <alignment horizontal="center"/>
    </xf>
    <xf numFmtId="189" fontId="140" fillId="19" borderId="9" xfId="11" applyFont="1" applyFill="1" applyBorder="1" applyAlignment="1" applyProtection="1">
      <alignment horizontal="center"/>
    </xf>
    <xf numFmtId="201" fontId="137" fillId="18" borderId="66" xfId="2" applyNumberFormat="1" applyFont="1" applyFill="1" applyBorder="1" applyAlignment="1" applyProtection="1">
      <alignment horizontal="center"/>
    </xf>
    <xf numFmtId="0" fontId="13" fillId="0" borderId="67" xfId="2" applyFont="1" applyBorder="1" applyAlignment="1" applyProtection="1">
      <alignment horizontal="center"/>
    </xf>
    <xf numFmtId="0" fontId="13" fillId="0" borderId="68" xfId="2" applyFont="1" applyBorder="1" applyAlignment="1" applyProtection="1">
      <alignment horizontal="center"/>
    </xf>
    <xf numFmtId="0" fontId="96" fillId="3" borderId="62" xfId="3" applyFont="1" applyFill="1" applyBorder="1" applyAlignment="1" applyProtection="1">
      <alignment horizontal="center" vertical="center" wrapText="1"/>
    </xf>
    <xf numFmtId="0" fontId="96" fillId="3" borderId="9" xfId="3" applyFont="1" applyFill="1" applyBorder="1" applyAlignment="1" applyProtection="1">
      <alignment horizontal="center" vertical="center" wrapText="1"/>
    </xf>
    <xf numFmtId="165" fontId="134" fillId="3" borderId="9" xfId="3" applyNumberFormat="1" applyFont="1" applyFill="1" applyBorder="1" applyAlignment="1" applyProtection="1">
      <alignment horizontal="right" vertical="center" wrapText="1"/>
    </xf>
    <xf numFmtId="165" fontId="134" fillId="3" borderId="47" xfId="3" applyNumberFormat="1" applyFont="1" applyFill="1" applyBorder="1" applyAlignment="1" applyProtection="1">
      <alignment horizontal="right" vertical="center" wrapText="1"/>
    </xf>
    <xf numFmtId="202" fontId="62" fillId="0" borderId="9" xfId="11" applyNumberFormat="1" applyFont="1" applyFill="1" applyBorder="1" applyAlignment="1" applyProtection="1">
      <alignment horizontal="center"/>
    </xf>
    <xf numFmtId="4" fontId="140" fillId="0" borderId="9" xfId="2" applyNumberFormat="1" applyFont="1" applyBorder="1" applyAlignment="1" applyProtection="1">
      <alignment horizontal="center"/>
    </xf>
    <xf numFmtId="202" fontId="140" fillId="0" borderId="9" xfId="11" applyNumberFormat="1" applyFont="1" applyFill="1" applyBorder="1" applyAlignment="1" applyProtection="1">
      <alignment horizontal="center"/>
    </xf>
    <xf numFmtId="189" fontId="140" fillId="0" borderId="9" xfId="11" applyNumberFormat="1" applyFont="1" applyFill="1" applyBorder="1" applyAlignment="1" applyProtection="1">
      <alignment horizontal="center"/>
    </xf>
    <xf numFmtId="0" fontId="148" fillId="11" borderId="0" xfId="2" applyFont="1" applyFill="1" applyBorder="1" applyAlignment="1" applyProtection="1">
      <alignment horizontal="center" vertical="top" wrapText="1"/>
    </xf>
    <xf numFmtId="4" fontId="142" fillId="11" borderId="0" xfId="2" applyNumberFormat="1" applyFont="1" applyFill="1" applyBorder="1" applyAlignment="1" applyProtection="1">
      <alignment horizontal="left"/>
    </xf>
    <xf numFmtId="14" fontId="99" fillId="11" borderId="33" xfId="2" applyNumberFormat="1" applyFont="1" applyFill="1" applyBorder="1" applyAlignment="1" applyProtection="1">
      <alignment horizontal="center"/>
      <protection hidden="1"/>
    </xf>
    <xf numFmtId="14" fontId="99" fillId="11" borderId="34" xfId="2" applyNumberFormat="1" applyFont="1" applyFill="1" applyBorder="1" applyAlignment="1" applyProtection="1">
      <alignment horizontal="center"/>
      <protection hidden="1"/>
    </xf>
    <xf numFmtId="167" fontId="99" fillId="11" borderId="33" xfId="2" applyNumberFormat="1" applyFont="1" applyFill="1" applyBorder="1" applyAlignment="1" applyProtection="1">
      <alignment horizontal="center"/>
      <protection hidden="1"/>
    </xf>
    <xf numFmtId="167" fontId="99" fillId="11" borderId="34" xfId="2" applyNumberFormat="1" applyFont="1" applyFill="1" applyBorder="1" applyAlignment="1" applyProtection="1">
      <alignment horizontal="center"/>
      <protection hidden="1"/>
    </xf>
    <xf numFmtId="165" fontId="99" fillId="11" borderId="13" xfId="13" applyFont="1" applyFill="1" applyBorder="1" applyAlignment="1" applyProtection="1">
      <alignment horizontal="center"/>
      <protection hidden="1"/>
    </xf>
    <xf numFmtId="165" fontId="99" fillId="11" borderId="0" xfId="13" applyFont="1" applyFill="1" applyBorder="1" applyAlignment="1" applyProtection="1">
      <alignment horizontal="center"/>
      <protection hidden="1"/>
    </xf>
    <xf numFmtId="4" fontId="36" fillId="11" borderId="0" xfId="2" applyNumberFormat="1" applyFont="1" applyFill="1" applyBorder="1" applyAlignment="1" applyProtection="1">
      <alignment horizontal="center"/>
    </xf>
    <xf numFmtId="203" fontId="140" fillId="0" borderId="9" xfId="11" applyNumberFormat="1" applyFont="1" applyFill="1" applyBorder="1" applyAlignment="1" applyProtection="1">
      <alignment horizontal="center"/>
    </xf>
    <xf numFmtId="1" fontId="141" fillId="0" borderId="33" xfId="2" applyNumberFormat="1" applyFont="1" applyBorder="1" applyAlignment="1" applyProtection="1">
      <alignment horizontal="center" vertical="top" wrapText="1"/>
      <protection locked="0"/>
    </xf>
    <xf numFmtId="1" fontId="141" fillId="0" borderId="46" xfId="2" applyNumberFormat="1" applyFont="1" applyBorder="1" applyAlignment="1" applyProtection="1">
      <alignment horizontal="center" vertical="top" wrapText="1"/>
      <protection locked="0"/>
    </xf>
    <xf numFmtId="1" fontId="141" fillId="0" borderId="34" xfId="2" applyNumberFormat="1" applyFont="1" applyBorder="1" applyAlignment="1" applyProtection="1">
      <alignment horizontal="center" vertical="top" wrapText="1"/>
      <protection locked="0"/>
    </xf>
    <xf numFmtId="37" fontId="140" fillId="19" borderId="9" xfId="11" applyNumberFormat="1" applyFont="1" applyFill="1" applyBorder="1" applyAlignment="1" applyProtection="1">
      <alignment horizontal="center"/>
    </xf>
    <xf numFmtId="0" fontId="48" fillId="11" borderId="0" xfId="2" applyNumberFormat="1" applyFont="1" applyFill="1" applyBorder="1" applyAlignment="1" applyProtection="1">
      <alignment horizontal="left" vertical="center" wrapText="1"/>
      <protection hidden="1"/>
    </xf>
    <xf numFmtId="0" fontId="48" fillId="11" borderId="0" xfId="2" applyNumberFormat="1" applyFont="1" applyFill="1" applyBorder="1" applyAlignment="1" applyProtection="1">
      <alignment horizontal="left" vertical="center" wrapText="1"/>
    </xf>
    <xf numFmtId="0" fontId="11" fillId="3" borderId="0" xfId="2" applyFont="1" applyFill="1" applyBorder="1" applyAlignment="1" applyProtection="1">
      <alignment horizontal="left" wrapText="1"/>
    </xf>
    <xf numFmtId="4" fontId="48" fillId="11" borderId="0" xfId="2" applyNumberFormat="1" applyFont="1" applyFill="1" applyBorder="1" applyAlignment="1" applyProtection="1">
      <alignment horizontal="left" wrapText="1"/>
      <protection hidden="1"/>
    </xf>
    <xf numFmtId="0" fontId="48" fillId="11" borderId="0" xfId="2" applyNumberFormat="1" applyFont="1" applyFill="1" applyBorder="1" applyAlignment="1" applyProtection="1">
      <alignment horizontal="left" wrapText="1"/>
      <protection hidden="1"/>
    </xf>
    <xf numFmtId="0" fontId="125" fillId="3" borderId="0" xfId="2" applyFont="1" applyFill="1" applyBorder="1" applyAlignment="1" applyProtection="1">
      <alignment horizontal="center" wrapText="1"/>
    </xf>
    <xf numFmtId="0" fontId="143" fillId="0" borderId="0" xfId="2" applyFont="1" applyAlignment="1" applyProtection="1">
      <alignment horizontal="center"/>
    </xf>
    <xf numFmtId="0" fontId="27" fillId="11" borderId="0" xfId="2" applyFont="1" applyFill="1" applyBorder="1" applyAlignment="1" applyProtection="1">
      <alignment horizontal="center" wrapText="1"/>
    </xf>
    <xf numFmtId="1" fontId="48" fillId="11" borderId="0" xfId="2" applyNumberFormat="1" applyFont="1" applyFill="1" applyBorder="1" applyAlignment="1" applyProtection="1">
      <alignment horizontal="left" wrapText="1"/>
    </xf>
    <xf numFmtId="0" fontId="55" fillId="11" borderId="0" xfId="2" applyFont="1" applyFill="1" applyBorder="1" applyAlignment="1" applyProtection="1">
      <alignment horizontal="left" vertical="center"/>
    </xf>
    <xf numFmtId="201" fontId="55" fillId="11" borderId="0" xfId="2" applyNumberFormat="1" applyFont="1" applyFill="1" applyBorder="1" applyAlignment="1" applyProtection="1">
      <alignment horizontal="center" vertical="center"/>
    </xf>
    <xf numFmtId="0" fontId="55" fillId="11" borderId="0" xfId="2" applyFont="1" applyFill="1" applyBorder="1" applyAlignment="1" applyProtection="1">
      <alignment horizontal="center" vertical="center"/>
    </xf>
    <xf numFmtId="49" fontId="48" fillId="11" borderId="0" xfId="2" applyNumberFormat="1" applyFont="1" applyFill="1" applyBorder="1" applyAlignment="1" applyProtection="1">
      <alignment horizontal="left" vertical="center" wrapText="1"/>
    </xf>
    <xf numFmtId="0" fontId="48" fillId="11" borderId="0" xfId="2" applyFont="1" applyFill="1" applyBorder="1" applyAlignment="1" applyProtection="1">
      <alignment horizontal="left"/>
    </xf>
    <xf numFmtId="0" fontId="21" fillId="11" borderId="0" xfId="2" applyFont="1" applyFill="1" applyBorder="1" applyAlignment="1" applyProtection="1">
      <alignment vertical="top"/>
    </xf>
    <xf numFmtId="0" fontId="21" fillId="11" borderId="0" xfId="2" applyFont="1" applyFill="1" applyBorder="1" applyAlignment="1" applyProtection="1">
      <alignment horizontal="center" vertical="top"/>
    </xf>
    <xf numFmtId="0" fontId="174" fillId="11" borderId="0" xfId="2" applyFont="1" applyFill="1" applyBorder="1" applyAlignment="1" applyProtection="1">
      <alignment horizontal="left" vertical="top"/>
    </xf>
    <xf numFmtId="0" fontId="21" fillId="11" borderId="0" xfId="2" applyFont="1" applyFill="1" applyBorder="1" applyAlignment="1" applyProtection="1">
      <alignment horizontal="left" vertical="top"/>
    </xf>
    <xf numFmtId="0" fontId="55" fillId="11" borderId="0" xfId="2" applyFont="1" applyFill="1" applyBorder="1" applyAlignment="1" applyProtection="1">
      <alignment horizontal="right" vertical="center"/>
    </xf>
    <xf numFmtId="14" fontId="55" fillId="11" borderId="0" xfId="2" applyNumberFormat="1" applyFont="1" applyFill="1" applyBorder="1" applyAlignment="1" applyProtection="1">
      <alignment horizontal="center" vertical="center"/>
    </xf>
    <xf numFmtId="0" fontId="11" fillId="11" borderId="0" xfId="2" applyFont="1" applyFill="1" applyBorder="1" applyAlignment="1" applyProtection="1">
      <alignment horizontal="left" vertical="top"/>
    </xf>
    <xf numFmtId="0" fontId="48" fillId="11" borderId="0" xfId="2" applyFont="1" applyFill="1" applyBorder="1" applyAlignment="1" applyProtection="1">
      <alignment horizontal="left" vertical="center" wrapText="1"/>
    </xf>
    <xf numFmtId="0" fontId="48" fillId="0" borderId="0" xfId="3" applyFont="1" applyBorder="1" applyAlignment="1" applyProtection="1">
      <alignment horizontal="left" vertical="center"/>
      <protection hidden="1"/>
    </xf>
    <xf numFmtId="0" fontId="12" fillId="0" borderId="0" xfId="2" applyFont="1" applyAlignment="1" applyProtection="1">
      <alignment horizontal="right" vertical="center"/>
      <protection hidden="1"/>
    </xf>
    <xf numFmtId="3" fontId="12" fillId="3" borderId="0" xfId="2" applyNumberFormat="1" applyFont="1" applyFill="1" applyBorder="1" applyAlignment="1" applyProtection="1">
      <alignment horizontal="left" vertical="center" wrapText="1"/>
    </xf>
    <xf numFmtId="0" fontId="48" fillId="11" borderId="0" xfId="2" applyFont="1" applyFill="1" applyBorder="1" applyAlignment="1" applyProtection="1">
      <alignment horizontal="left" vertical="center"/>
      <protection hidden="1"/>
    </xf>
    <xf numFmtId="1" fontId="48" fillId="11" borderId="0" xfId="2" applyNumberFormat="1" applyFont="1" applyFill="1" applyBorder="1" applyAlignment="1" applyProtection="1">
      <alignment horizontal="left" vertical="center"/>
      <protection hidden="1"/>
    </xf>
    <xf numFmtId="0" fontId="48" fillId="11" borderId="0" xfId="2" applyFont="1" applyFill="1" applyBorder="1" applyAlignment="1" applyProtection="1">
      <alignment horizontal="left"/>
      <protection hidden="1"/>
    </xf>
    <xf numFmtId="0" fontId="84" fillId="11" borderId="0" xfId="2" applyFont="1" applyFill="1" applyBorder="1" applyAlignment="1" applyProtection="1">
      <alignment horizontal="left" vertical="center"/>
    </xf>
    <xf numFmtId="4" fontId="63" fillId="11" borderId="0" xfId="2" applyNumberFormat="1" applyFont="1" applyFill="1" applyBorder="1" applyAlignment="1" applyProtection="1">
      <alignment horizontal="left" vertical="center"/>
    </xf>
    <xf numFmtId="0" fontId="63" fillId="0" borderId="0" xfId="2" applyFont="1" applyBorder="1" applyAlignment="1" applyProtection="1">
      <alignment horizontal="left" vertical="center"/>
      <protection hidden="1"/>
    </xf>
    <xf numFmtId="3" fontId="48" fillId="11" borderId="0" xfId="2" applyNumberFormat="1" applyFont="1" applyFill="1" applyBorder="1" applyAlignment="1" applyProtection="1">
      <alignment horizontal="left" vertical="center"/>
      <protection hidden="1"/>
    </xf>
    <xf numFmtId="14" fontId="48" fillId="11" borderId="0" xfId="2" applyNumberFormat="1" applyFont="1" applyFill="1" applyBorder="1" applyAlignment="1" applyProtection="1">
      <alignment horizontal="center" vertical="center"/>
    </xf>
    <xf numFmtId="178" fontId="48" fillId="11" borderId="0" xfId="2" applyNumberFormat="1" applyFont="1" applyFill="1" applyBorder="1" applyAlignment="1" applyProtection="1">
      <alignment horizontal="left" vertical="center"/>
    </xf>
    <xf numFmtId="180" fontId="48" fillId="3" borderId="0" xfId="2" applyNumberFormat="1" applyFont="1" applyFill="1" applyBorder="1" applyAlignment="1" applyProtection="1">
      <alignment horizontal="left" vertical="top" wrapText="1"/>
    </xf>
    <xf numFmtId="180" fontId="74" fillId="0" borderId="0" xfId="2" applyNumberFormat="1" applyFont="1" applyAlignment="1" applyProtection="1">
      <alignment horizontal="left"/>
    </xf>
    <xf numFmtId="178" fontId="60" fillId="3" borderId="0" xfId="2" applyNumberFormat="1" applyFont="1" applyFill="1" applyBorder="1" applyAlignment="1" applyProtection="1">
      <alignment horizontal="center" vertical="center"/>
    </xf>
    <xf numFmtId="14" fontId="48" fillId="3" borderId="0" xfId="2" applyNumberFormat="1" applyFont="1" applyFill="1" applyBorder="1" applyAlignment="1" applyProtection="1">
      <alignment horizontal="left" vertical="center"/>
    </xf>
    <xf numFmtId="0" fontId="17" fillId="11" borderId="0" xfId="2" applyFont="1" applyFill="1" applyBorder="1" applyAlignment="1" applyProtection="1">
      <alignment horizontal="left"/>
    </xf>
    <xf numFmtId="184" fontId="81" fillId="3" borderId="0" xfId="2" applyNumberFormat="1" applyFont="1" applyFill="1" applyBorder="1" applyAlignment="1" applyProtection="1">
      <alignment vertical="center"/>
    </xf>
    <xf numFmtId="0" fontId="9" fillId="0" borderId="0" xfId="2" applyAlignment="1" applyProtection="1">
      <alignment vertical="center"/>
    </xf>
    <xf numFmtId="0" fontId="9" fillId="0" borderId="0" xfId="2" applyAlignment="1" applyProtection="1"/>
    <xf numFmtId="0" fontId="91" fillId="3" borderId="0" xfId="2" applyFont="1" applyFill="1" applyBorder="1" applyAlignment="1" applyProtection="1">
      <alignment horizontal="left" wrapText="1"/>
    </xf>
    <xf numFmtId="0" fontId="95" fillId="12" borderId="0" xfId="2" applyFont="1" applyFill="1" applyBorder="1" applyAlignment="1" applyProtection="1">
      <alignment horizontal="left" vertical="center" wrapText="1"/>
    </xf>
    <xf numFmtId="0" fontId="84" fillId="3" borderId="18" xfId="8" applyFont="1" applyFill="1" applyBorder="1" applyAlignment="1" applyProtection="1">
      <alignment horizontal="left" vertical="center" wrapText="1"/>
    </xf>
    <xf numFmtId="4" fontId="84" fillId="3" borderId="18" xfId="8" applyNumberFormat="1" applyFont="1" applyFill="1" applyBorder="1" applyAlignment="1" applyProtection="1">
      <alignment horizontal="center" vertical="center" wrapText="1"/>
    </xf>
    <xf numFmtId="0" fontId="12" fillId="3" borderId="18" xfId="8" applyFont="1" applyFill="1" applyBorder="1" applyAlignment="1" applyProtection="1">
      <alignment horizontal="center" vertical="center" wrapText="1"/>
    </xf>
    <xf numFmtId="0" fontId="100" fillId="3" borderId="0" xfId="8" applyFont="1" applyFill="1" applyBorder="1" applyAlignment="1" applyProtection="1">
      <alignment vertical="center" wrapText="1"/>
    </xf>
    <xf numFmtId="4" fontId="100" fillId="3" borderId="0" xfId="8" applyNumberFormat="1" applyFont="1" applyFill="1" applyBorder="1" applyAlignment="1" applyProtection="1">
      <alignment horizontal="center" vertical="center" wrapText="1"/>
    </xf>
    <xf numFmtId="0" fontId="34" fillId="3" borderId="0" xfId="8" applyFont="1" applyFill="1" applyBorder="1" applyAlignment="1" applyProtection="1">
      <alignment horizontal="left" vertical="center" wrapText="1"/>
    </xf>
    <xf numFmtId="0" fontId="34" fillId="3" borderId="27" xfId="8" applyFont="1" applyFill="1" applyBorder="1" applyAlignment="1" applyProtection="1">
      <alignment horizontal="left" vertical="center" wrapText="1"/>
    </xf>
    <xf numFmtId="0" fontId="100" fillId="16" borderId="0" xfId="8" applyFont="1" applyFill="1" applyBorder="1" applyAlignment="1" applyProtection="1">
      <alignment horizontal="left" vertical="center" wrapText="1"/>
    </xf>
    <xf numFmtId="4" fontId="100" fillId="16" borderId="0" xfId="8" applyNumberFormat="1" applyFont="1" applyFill="1" applyBorder="1" applyAlignment="1" applyProtection="1">
      <alignment horizontal="center" vertical="center" wrapText="1"/>
    </xf>
    <xf numFmtId="0" fontId="34" fillId="16" borderId="0" xfId="8" applyFont="1" applyFill="1" applyBorder="1" applyAlignment="1" applyProtection="1">
      <alignment horizontal="left" vertical="center" wrapText="1"/>
    </xf>
    <xf numFmtId="0" fontId="34" fillId="16" borderId="27" xfId="8" applyFont="1" applyFill="1" applyBorder="1" applyAlignment="1" applyProtection="1">
      <alignment horizontal="left" vertical="center" wrapText="1"/>
    </xf>
    <xf numFmtId="0" fontId="12" fillId="3" borderId="0" xfId="2" applyFont="1" applyFill="1" applyBorder="1" applyAlignment="1" applyProtection="1">
      <alignment horizontal="left"/>
    </xf>
    <xf numFmtId="0" fontId="16" fillId="3" borderId="0" xfId="2" applyFont="1" applyFill="1" applyBorder="1" applyAlignment="1" applyProtection="1">
      <alignment horizontal="left" wrapText="1"/>
      <protection hidden="1"/>
    </xf>
    <xf numFmtId="0" fontId="29" fillId="3" borderId="0" xfId="2" applyFont="1" applyFill="1" applyBorder="1" applyAlignment="1" applyProtection="1">
      <alignment horizontal="left"/>
    </xf>
    <xf numFmtId="0" fontId="12" fillId="3" borderId="0" xfId="2" applyFont="1" applyFill="1" applyBorder="1" applyAlignment="1" applyProtection="1">
      <alignment horizontal="left" vertical="center"/>
    </xf>
    <xf numFmtId="0" fontId="17" fillId="3" borderId="0" xfId="2" applyFont="1" applyFill="1" applyBorder="1" applyAlignment="1" applyProtection="1">
      <alignment horizontal="left" wrapText="1"/>
      <protection hidden="1"/>
    </xf>
    <xf numFmtId="3" fontId="122" fillId="11" borderId="0" xfId="2" applyNumberFormat="1" applyFont="1" applyFill="1" applyBorder="1" applyAlignment="1" applyProtection="1">
      <alignment horizontal="left" vertical="center" wrapText="1"/>
      <protection hidden="1"/>
    </xf>
    <xf numFmtId="0" fontId="122" fillId="11" borderId="0" xfId="2" applyFont="1" applyFill="1" applyBorder="1" applyAlignment="1" applyProtection="1">
      <alignment horizontal="left" vertical="center" wrapText="1"/>
      <protection hidden="1"/>
    </xf>
    <xf numFmtId="14" fontId="122" fillId="11" borderId="0" xfId="2" applyNumberFormat="1" applyFont="1" applyFill="1" applyBorder="1" applyAlignment="1" applyProtection="1">
      <alignment vertical="center" wrapText="1"/>
      <protection hidden="1"/>
    </xf>
    <xf numFmtId="0" fontId="122" fillId="11" borderId="0" xfId="2" applyFont="1" applyFill="1" applyBorder="1" applyAlignment="1" applyProtection="1">
      <alignment horizontal="left" vertical="center"/>
      <protection hidden="1"/>
    </xf>
    <xf numFmtId="0" fontId="122" fillId="11" borderId="0" xfId="2" applyFont="1" applyFill="1" applyBorder="1" applyAlignment="1" applyProtection="1">
      <alignment vertical="center"/>
      <protection hidden="1"/>
    </xf>
    <xf numFmtId="0" fontId="122" fillId="11" borderId="0" xfId="2" applyFont="1" applyFill="1" applyBorder="1" applyAlignment="1" applyProtection="1">
      <alignment vertical="center" wrapText="1"/>
      <protection hidden="1"/>
    </xf>
    <xf numFmtId="14" fontId="122" fillId="11" borderId="0" xfId="2" applyNumberFormat="1" applyFont="1" applyFill="1" applyBorder="1" applyAlignment="1" applyProtection="1">
      <alignment horizontal="left" vertical="center" wrapText="1"/>
      <protection hidden="1"/>
    </xf>
    <xf numFmtId="4" fontId="23" fillId="11" borderId="0" xfId="2" applyNumberFormat="1" applyFont="1" applyFill="1" applyBorder="1" applyAlignment="1" applyProtection="1">
      <alignment horizontal="center" wrapText="1"/>
    </xf>
    <xf numFmtId="0" fontId="30" fillId="3" borderId="0" xfId="2" applyFont="1" applyFill="1" applyBorder="1" applyAlignment="1" applyProtection="1">
      <alignment horizontal="center" vertical="center" wrapText="1"/>
    </xf>
    <xf numFmtId="0" fontId="15" fillId="3" borderId="0" xfId="2" applyFont="1" applyFill="1" applyBorder="1" applyAlignment="1" applyProtection="1">
      <alignment horizontal="center"/>
      <protection hidden="1"/>
    </xf>
    <xf numFmtId="0" fontId="9" fillId="3" borderId="0" xfId="2" applyFill="1" applyBorder="1" applyAlignment="1" applyProtection="1">
      <alignment horizontal="center"/>
      <protection hidden="1"/>
    </xf>
    <xf numFmtId="4" fontId="11" fillId="3" borderId="0" xfId="2" applyNumberFormat="1" applyFont="1" applyFill="1" applyBorder="1" applyAlignment="1" applyProtection="1">
      <alignment vertical="top"/>
      <protection hidden="1"/>
    </xf>
    <xf numFmtId="4" fontId="11" fillId="3" borderId="0" xfId="2" applyNumberFormat="1" applyFont="1" applyFill="1" applyBorder="1" applyAlignment="1" applyProtection="1">
      <alignment vertical="top" wrapText="1"/>
    </xf>
    <xf numFmtId="4" fontId="11" fillId="3" borderId="0" xfId="2" applyNumberFormat="1" applyFont="1" applyFill="1" applyBorder="1" applyAlignment="1" applyProtection="1">
      <alignment horizontal="right" vertical="top" wrapText="1"/>
    </xf>
    <xf numFmtId="14" fontId="11" fillId="3" borderId="0" xfId="2" applyNumberFormat="1" applyFont="1" applyFill="1" applyBorder="1" applyAlignment="1" applyProtection="1">
      <alignment horizontal="left"/>
      <protection hidden="1"/>
    </xf>
    <xf numFmtId="0" fontId="11" fillId="3" borderId="0" xfId="2" applyFont="1" applyFill="1" applyBorder="1" applyAlignment="1" applyProtection="1">
      <alignment horizontal="left"/>
      <protection hidden="1"/>
    </xf>
    <xf numFmtId="165" fontId="132" fillId="3" borderId="0" xfId="2" applyNumberFormat="1" applyFont="1" applyFill="1" applyBorder="1" applyAlignment="1" applyProtection="1">
      <alignment horizontal="center"/>
      <protection hidden="1"/>
    </xf>
    <xf numFmtId="0" fontId="16" fillId="11" borderId="0" xfId="2" applyFont="1" applyFill="1" applyBorder="1" applyAlignment="1" applyProtection="1">
      <alignment horizontal="center" vertical="center"/>
      <protection hidden="1"/>
    </xf>
    <xf numFmtId="49" fontId="16" fillId="11" borderId="0" xfId="2" applyNumberFormat="1" applyFont="1" applyFill="1" applyBorder="1" applyAlignment="1" applyProtection="1">
      <alignment horizontal="center" vertical="top" wrapText="1"/>
      <protection hidden="1"/>
    </xf>
    <xf numFmtId="3" fontId="179" fillId="11" borderId="0" xfId="2" applyNumberFormat="1" applyFont="1" applyFill="1" applyBorder="1" applyAlignment="1" applyProtection="1">
      <alignment horizontal="center" vertical="top" wrapText="1"/>
      <protection hidden="1"/>
    </xf>
    <xf numFmtId="0" fontId="179" fillId="0" borderId="0" xfId="2" applyFont="1" applyBorder="1" applyAlignment="1" applyProtection="1">
      <alignment horizontal="center" vertical="top" wrapText="1"/>
    </xf>
    <xf numFmtId="0" fontId="175" fillId="3" borderId="0" xfId="2" applyFont="1" applyFill="1" applyBorder="1" applyAlignment="1" applyProtection="1">
      <alignment horizontal="center" vertical="top" wrapText="1"/>
      <protection hidden="1"/>
    </xf>
    <xf numFmtId="1" fontId="10" fillId="11" borderId="0" xfId="2" applyNumberFormat="1" applyFont="1" applyFill="1" applyBorder="1" applyAlignment="1" applyProtection="1">
      <alignment horizontal="left" vertical="center" wrapText="1"/>
    </xf>
    <xf numFmtId="1" fontId="10" fillId="11" borderId="0" xfId="2" applyNumberFormat="1" applyFont="1" applyFill="1" applyBorder="1" applyAlignment="1" applyProtection="1">
      <alignment horizontal="center" vertical="center" wrapText="1"/>
    </xf>
    <xf numFmtId="0" fontId="176" fillId="3" borderId="0" xfId="2" applyFont="1" applyFill="1" applyBorder="1" applyAlignment="1" applyProtection="1">
      <alignment horizontal="right" vertical="center" wrapText="1"/>
      <protection hidden="1"/>
    </xf>
    <xf numFmtId="4" fontId="176" fillId="3" borderId="0" xfId="2" applyNumberFormat="1" applyFont="1" applyFill="1" applyBorder="1" applyAlignment="1" applyProtection="1">
      <alignment horizontal="left" vertical="center" wrapText="1"/>
      <protection hidden="1"/>
    </xf>
    <xf numFmtId="0" fontId="177" fillId="11" borderId="0" xfId="2" applyFont="1" applyFill="1" applyBorder="1" applyAlignment="1" applyProtection="1">
      <alignment horizontal="center"/>
      <protection hidden="1"/>
    </xf>
    <xf numFmtId="1" fontId="141" fillId="0" borderId="33" xfId="2" applyNumberFormat="1" applyFont="1" applyBorder="1" applyAlignment="1" applyProtection="1">
      <alignment horizontal="center" vertical="top" wrapText="1"/>
    </xf>
    <xf numFmtId="1" fontId="141" fillId="0" borderId="46" xfId="2" applyNumberFormat="1" applyFont="1" applyBorder="1" applyAlignment="1" applyProtection="1">
      <alignment horizontal="center" vertical="top" wrapText="1"/>
    </xf>
    <xf numFmtId="1" fontId="141" fillId="0" borderId="34" xfId="2" applyNumberFormat="1" applyFont="1" applyBorder="1" applyAlignment="1" applyProtection="1">
      <alignment horizontal="center" vertical="top" wrapText="1"/>
    </xf>
  </cellXfs>
  <cellStyles count="31">
    <cellStyle name="Hiperlink" xfId="12" builtinId="8"/>
    <cellStyle name="Hiperlink 2" xfId="16"/>
    <cellStyle name="Moeda" xfId="15" builtinId="4"/>
    <cellStyle name="Moeda 2" xfId="7"/>
    <cellStyle name="Moeda 2 2" xfId="17"/>
    <cellStyle name="Moeda 3" xfId="9"/>
    <cellStyle name="Moeda 4" xfId="18"/>
    <cellStyle name="Normal" xfId="0" builtinId="0"/>
    <cellStyle name="Normal 2" xfId="2"/>
    <cellStyle name="Normal 2 2" xfId="3"/>
    <cellStyle name="Normal 2 2 2" xfId="19"/>
    <cellStyle name="Normal 3" xfId="8"/>
    <cellStyle name="Normal 3 2" xfId="20"/>
    <cellStyle name="Normal 4" xfId="21"/>
    <cellStyle name="Porcentagem" xfId="1" builtinId="5"/>
    <cellStyle name="Porcentagem 2" xfId="5"/>
    <cellStyle name="Porcentagem 2 2" xfId="22"/>
    <cellStyle name="Porcentagem 3" xfId="10"/>
    <cellStyle name="Porcentagem 4" xfId="23"/>
    <cellStyle name="Porcentagem 4 2" xfId="24"/>
    <cellStyle name="Porcentagem 5" xfId="25"/>
    <cellStyle name="Separador de milhares 2" xfId="4"/>
    <cellStyle name="Separador de milhares 2 2" xfId="26"/>
    <cellStyle name="Separador de milhares 3" xfId="13"/>
    <cellStyle name="Separador de milhares 3 2" xfId="27"/>
    <cellStyle name="Separador de milhares 4" xfId="28"/>
    <cellStyle name="Vírgula" xfId="14" builtinId="3"/>
    <cellStyle name="Vírgula 2" xfId="6"/>
    <cellStyle name="Vírgula 2 2" xfId="29"/>
    <cellStyle name="Vírgula 3" xfId="11"/>
    <cellStyle name="Vírgula 4" xfId="30"/>
  </cellStyles>
  <dxfs count="0"/>
  <tableStyles count="0" defaultTableStyle="TableStyleMedium9" defaultPivotStyle="PivotStyleLight16"/>
  <colors>
    <mruColors>
      <color rgb="FF0000FF"/>
      <color rgb="FF996600"/>
      <color rgb="FF006600"/>
      <color rgb="FF006666"/>
      <color rgb="FF00CC99"/>
      <color rgb="FF009999"/>
      <color rgb="FF00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Drop" dropLines="2" dropStyle="combo" dx="16" fmlaLink="#REF!" fmlaRange="#REF!" sel="0" val="0"/>
</file>

<file path=xl/ctrlProps/ctrlProp10.xml><?xml version="1.0" encoding="utf-8"?>
<formControlPr xmlns="http://schemas.microsoft.com/office/spreadsheetml/2009/9/main" objectType="CheckBox" fmlaLink="#REF!" noThreeD="1"/>
</file>

<file path=xl/ctrlProps/ctrlProp100.xml><?xml version="1.0" encoding="utf-8"?>
<formControlPr xmlns="http://schemas.microsoft.com/office/spreadsheetml/2009/9/main" objectType="CheckBox"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REF!"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REF!"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Drop" dropLines="2" dropStyle="combo" dx="16" fmlaLink="#REF!" fmlaRange="#REF!" sel="0" val="0"/>
</file>

<file path=xl/ctrlProps/ctrlProp13.xml><?xml version="1.0" encoding="utf-8"?>
<formControlPr xmlns="http://schemas.microsoft.com/office/spreadsheetml/2009/9/main" objectType="CheckBox" fmlaLink="#REF!" noThreeD="1"/>
</file>

<file path=xl/ctrlProps/ctrlProp130.xml><?xml version="1.0" encoding="utf-8"?>
<formControlPr xmlns="http://schemas.microsoft.com/office/spreadsheetml/2009/9/main" objectType="Drop" dropLines="10" dropStyle="combo" dx="16" fmlaRange="#REF!" noThreeD="1" sel="0" val="0"/>
</file>

<file path=xl/ctrlProps/ctrlProp131.xml><?xml version="1.0" encoding="utf-8"?>
<formControlPr xmlns="http://schemas.microsoft.com/office/spreadsheetml/2009/9/main" objectType="Drop" dropLines="4" dropStyle="combo" dx="16" fmlaRange="#REF!" noThreeD="1" sel="0" val="0"/>
</file>

<file path=xl/ctrlProps/ctrlProp132.xml><?xml version="1.0" encoding="utf-8"?>
<formControlPr xmlns="http://schemas.microsoft.com/office/spreadsheetml/2009/9/main" objectType="Drop" dropLines="4" dropStyle="combo" dx="16" fmlaRange="#REF!" noThreeD="1" sel="0" val="0"/>
</file>

<file path=xl/ctrlProps/ctrlProp133.xml><?xml version="1.0" encoding="utf-8"?>
<formControlPr xmlns="http://schemas.microsoft.com/office/spreadsheetml/2009/9/main" objectType="Drop" dropLines="5" dropStyle="combo" dx="16" fmlaRange="#REF!" noThreeD="1" sel="0" val="0"/>
</file>

<file path=xl/ctrlProps/ctrlProp134.xml><?xml version="1.0" encoding="utf-8"?>
<formControlPr xmlns="http://schemas.microsoft.com/office/spreadsheetml/2009/9/main" objectType="CheckBox" fmlaLink="#REF!" noThreeD="1"/>
</file>

<file path=xl/ctrlProps/ctrlProp135.xml><?xml version="1.0" encoding="utf-8"?>
<formControlPr xmlns="http://schemas.microsoft.com/office/spreadsheetml/2009/9/main" objectType="CheckBox" fmlaLink="#REF!" noThreeD="1"/>
</file>

<file path=xl/ctrlProps/ctrlProp136.xml><?xml version="1.0" encoding="utf-8"?>
<formControlPr xmlns="http://schemas.microsoft.com/office/spreadsheetml/2009/9/main" objectType="CheckBox" fmlaLink="#REF!" noThreeD="1"/>
</file>

<file path=xl/ctrlProps/ctrlProp137.xml><?xml version="1.0" encoding="utf-8"?>
<formControlPr xmlns="http://schemas.microsoft.com/office/spreadsheetml/2009/9/main" objectType="CheckBox" fmlaLink="#REF!" noThreeD="1"/>
</file>

<file path=xl/ctrlProps/ctrlProp138.xml><?xml version="1.0" encoding="utf-8"?>
<formControlPr xmlns="http://schemas.microsoft.com/office/spreadsheetml/2009/9/main" objectType="CheckBox" fmlaLink="#REF!" noThreeD="1"/>
</file>

<file path=xl/ctrlProps/ctrlProp139.xml><?xml version="1.0" encoding="utf-8"?>
<formControlPr xmlns="http://schemas.microsoft.com/office/spreadsheetml/2009/9/main" objectType="CheckBox" fmlaLink="#REF!" noThreeD="1"/>
</file>

<file path=xl/ctrlProps/ctrlProp14.xml><?xml version="1.0" encoding="utf-8"?>
<formControlPr xmlns="http://schemas.microsoft.com/office/spreadsheetml/2009/9/main" objectType="CheckBox" fmlaLink="#REF!" noThreeD="1"/>
</file>

<file path=xl/ctrlProps/ctrlProp140.xml><?xml version="1.0" encoding="utf-8"?>
<formControlPr xmlns="http://schemas.microsoft.com/office/spreadsheetml/2009/9/main" objectType="CheckBox" fmlaLink="#REF!" noThreeD="1"/>
</file>

<file path=xl/ctrlProps/ctrlProp141.xml><?xml version="1.0" encoding="utf-8"?>
<formControlPr xmlns="http://schemas.microsoft.com/office/spreadsheetml/2009/9/main" objectType="CheckBox" fmlaLink="#REF!" noThreeD="1"/>
</file>

<file path=xl/ctrlProps/ctrlProp142.xml><?xml version="1.0" encoding="utf-8"?>
<formControlPr xmlns="http://schemas.microsoft.com/office/spreadsheetml/2009/9/main" objectType="CheckBox" fmlaLink="#REF!" noThreeD="1"/>
</file>

<file path=xl/ctrlProps/ctrlProp143.xml><?xml version="1.0" encoding="utf-8"?>
<formControlPr xmlns="http://schemas.microsoft.com/office/spreadsheetml/2009/9/main" objectType="CheckBox" fmlaLink="#REF!" noThreeD="1"/>
</file>

<file path=xl/ctrlProps/ctrlProp144.xml><?xml version="1.0" encoding="utf-8"?>
<formControlPr xmlns="http://schemas.microsoft.com/office/spreadsheetml/2009/9/main" objectType="CheckBox" fmlaLink="#REF!" noThreeD="1"/>
</file>

<file path=xl/ctrlProps/ctrlProp145.xml><?xml version="1.0" encoding="utf-8"?>
<formControlPr xmlns="http://schemas.microsoft.com/office/spreadsheetml/2009/9/main" objectType="Drop" dropLines="5" dropStyle="combo" dx="16" fmlaLink="#REF!" fmlaRange="#REF!" noThreeD="1" sel="0" val="0"/>
</file>

<file path=xl/ctrlProps/ctrlProp146.xml><?xml version="1.0" encoding="utf-8"?>
<formControlPr xmlns="http://schemas.microsoft.com/office/spreadsheetml/2009/9/main" objectType="Drop" dropLines="10" dropStyle="combo" dx="16" fmlaLink="#REF!" fmlaRange="#REF!" noThreeD="1" sel="0" val="0"/>
</file>

<file path=xl/ctrlProps/ctrlProp147.xml><?xml version="1.0" encoding="utf-8"?>
<formControlPr xmlns="http://schemas.microsoft.com/office/spreadsheetml/2009/9/main" objectType="Drop" dropLines="10" dropStyle="combo" dx="16" fmlaLink="#REF!" fmlaRange="#REF!" noThreeD="1" sel="0" val="0"/>
</file>

<file path=xl/ctrlProps/ctrlProp148.xml><?xml version="1.0" encoding="utf-8"?>
<formControlPr xmlns="http://schemas.microsoft.com/office/spreadsheetml/2009/9/main" objectType="Drop" dropLines="2" dropStyle="combo" dx="16" fmlaLink="$AG$182" fmlaRange="$AG$183:$AG$184" val="0"/>
</file>

<file path=xl/ctrlProps/ctrlProp149.xml><?xml version="1.0" encoding="utf-8"?>
<formControlPr xmlns="http://schemas.microsoft.com/office/spreadsheetml/2009/9/main" objectType="Drop" dropLines="10" dropStyle="combo" dx="16" fmlaLink="$AB$18" fmlaRange="$AB$19:$AB$28" noThreeD="1" val="0"/>
</file>

<file path=xl/ctrlProps/ctrlProp15.xml><?xml version="1.0" encoding="utf-8"?>
<formControlPr xmlns="http://schemas.microsoft.com/office/spreadsheetml/2009/9/main" objectType="CheckBox" fmlaLink="#REF!" noThreeD="1"/>
</file>

<file path=xl/ctrlProps/ctrlProp150.xml><?xml version="1.0" encoding="utf-8"?>
<formControlPr xmlns="http://schemas.microsoft.com/office/spreadsheetml/2009/9/main" objectType="Drop" dropLines="4" dropStyle="combo" dx="16" fmlaLink="$V$182" fmlaRange="$V$183:$V$187" noThreeD="1" val="0"/>
</file>

<file path=xl/ctrlProps/ctrlProp151.xml><?xml version="1.0" encoding="utf-8"?>
<formControlPr xmlns="http://schemas.microsoft.com/office/spreadsheetml/2009/9/main" objectType="Drop" dropLines="4" dropStyle="combo" dx="16" fmlaLink="$AD$18" fmlaRange="$AD$19:$AD$22" noThreeD="1" val="0"/>
</file>

<file path=xl/ctrlProps/ctrlProp152.xml><?xml version="1.0" encoding="utf-8"?>
<formControlPr xmlns="http://schemas.microsoft.com/office/spreadsheetml/2009/9/main" objectType="Drop" dropLines="5" dropStyle="combo" dx="16" fmlaLink="$AG$17" fmlaRange="$AG$18:$AG$23" noThreeD="1" val="0"/>
</file>

<file path=xl/ctrlProps/ctrlProp153.xml><?xml version="1.0" encoding="utf-8"?>
<formControlPr xmlns="http://schemas.microsoft.com/office/spreadsheetml/2009/9/main" objectType="Drop" dropLines="5" dropStyle="combo" dx="16" fmlaLink="$I$201" fmlaRange="$I$195:$I$199" noThreeD="1" val="0"/>
</file>

<file path=xl/ctrlProps/ctrlProp154.xml><?xml version="1.0" encoding="utf-8"?>
<formControlPr xmlns="http://schemas.microsoft.com/office/spreadsheetml/2009/9/main" objectType="CheckBox" noThreeD="1"/>
</file>

<file path=xl/ctrlProps/ctrlProp155.xml><?xml version="1.0" encoding="utf-8"?>
<formControlPr xmlns="http://schemas.microsoft.com/office/spreadsheetml/2009/9/main" objectType="CheckBox" noThreeD="1"/>
</file>

<file path=xl/ctrlProps/ctrlProp156.xml><?xml version="1.0" encoding="utf-8"?>
<formControlPr xmlns="http://schemas.microsoft.com/office/spreadsheetml/2009/9/main" objectType="CheckBox" noThreeD="1"/>
</file>

<file path=xl/ctrlProps/ctrlProp157.xml><?xml version="1.0" encoding="utf-8"?>
<formControlPr xmlns="http://schemas.microsoft.com/office/spreadsheetml/2009/9/main" objectType="CheckBox" noThreeD="1"/>
</file>

<file path=xl/ctrlProps/ctrlProp158.xml><?xml version="1.0" encoding="utf-8"?>
<formControlPr xmlns="http://schemas.microsoft.com/office/spreadsheetml/2009/9/main" objectType="Drop" dropLines="10" dropStyle="combo" dx="16" fmlaLink="$AA$66" fmlaRange="$AB$67:$AB$76" noThreeD="1" sel="10" val="0"/>
</file>

<file path=xl/ctrlProps/ctrlProp159.xml><?xml version="1.0" encoding="utf-8"?>
<formControlPr xmlns="http://schemas.microsoft.com/office/spreadsheetml/2009/9/main" objectType="Drop" dropLines="10" dropStyle="combo" dx="16" fmlaLink="$AA$80" fmlaRange="$AB$81:$AB$90" noThreeD="1" sel="10" val="0"/>
</file>

<file path=xl/ctrlProps/ctrlProp16.xml><?xml version="1.0" encoding="utf-8"?>
<formControlPr xmlns="http://schemas.microsoft.com/office/spreadsheetml/2009/9/main" objectType="CheckBox" fmlaLink="#REF!" noThreeD="1"/>
</file>

<file path=xl/ctrlProps/ctrlProp160.xml><?xml version="1.0" encoding="utf-8"?>
<formControlPr xmlns="http://schemas.microsoft.com/office/spreadsheetml/2009/9/main" objectType="Drop" dropLines="2" dropStyle="combo" dx="16" fmlaLink="BDC!$B$1" fmlaRange="BDC!$B$4:$B$87" noThreeD="1" sel="70" val="69"/>
</file>

<file path=xl/ctrlProps/ctrlProp161.xml><?xml version="1.0" encoding="utf-8"?>
<formControlPr xmlns="http://schemas.microsoft.com/office/spreadsheetml/2009/9/main" objectType="Drop" dropLines="15" dropStyle="combo" dx="16" fmlaLink="BDS!$B$1" fmlaRange="BDS!$B$4:$B$496" noThreeD="1" sel="40" val="27"/>
</file>

<file path=xl/ctrlProps/ctrlProp162.xml><?xml version="1.0" encoding="utf-8"?>
<formControlPr xmlns="http://schemas.microsoft.com/office/spreadsheetml/2009/9/main" objectType="CheckBox" fmlaLink="$AB$33" noThreeD="1"/>
</file>

<file path=xl/ctrlProps/ctrlProp163.xml><?xml version="1.0" encoding="utf-8"?>
<formControlPr xmlns="http://schemas.microsoft.com/office/spreadsheetml/2009/9/main" objectType="CheckBox" checked="Checked" fmlaLink="$AC$10" noThreeD="1"/>
</file>

<file path=xl/ctrlProps/ctrlProp164.xml><?xml version="1.0" encoding="utf-8"?>
<formControlPr xmlns="http://schemas.microsoft.com/office/spreadsheetml/2009/9/main" objectType="Drop" dropLines="2" dropStyle="combo" dx="16" fmlaLink="$AG$183" fmlaRange="$AG$184:$AG$185" val="0"/>
</file>

<file path=xl/ctrlProps/ctrlProp165.xml><?xml version="1.0" encoding="utf-8"?>
<formControlPr xmlns="http://schemas.microsoft.com/office/spreadsheetml/2009/9/main" objectType="Drop" dropLines="10" dropStyle="combo" dx="16" fmlaLink="$AA$66" fmlaRange="$AB$67:$AB$76" noThreeD="1" sel="10" val="0"/>
</file>

<file path=xl/ctrlProps/ctrlProp166.xml><?xml version="1.0" encoding="utf-8"?>
<formControlPr xmlns="http://schemas.microsoft.com/office/spreadsheetml/2009/9/main" objectType="Drop" dropLines="10" dropStyle="combo" dx="16" fmlaLink="$AA$80" fmlaRange="$AB$81:$AB$90" noThreeD="1" sel="10" val="0"/>
</file>

<file path=xl/ctrlProps/ctrlProp17.xml><?xml version="1.0" encoding="utf-8"?>
<formControlPr xmlns="http://schemas.microsoft.com/office/spreadsheetml/2009/9/main" objectType="Drop" dropLines="5" dropStyle="combo" dx="16" fmlaLink="#REF!" fmlaRange="#REF!" noThreeD="1" sel="0" val="0"/>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Drop" dropLines="10" dropStyle="combo" dx="16" fmlaRange="#REF!" noThreeD="1" sel="0" val="0"/>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Drop" dropLines="10" dropStyle="combo" dx="16" fmlaLink="#REF!" fmlaRange="#REF!" noThreeD="1" sel="0" val="0"/>
</file>

<file path=xl/ctrlProps/ctrlProp23.xml><?xml version="1.0" encoding="utf-8"?>
<formControlPr xmlns="http://schemas.microsoft.com/office/spreadsheetml/2009/9/main" objectType="Drop" dropLines="10" dropStyle="combo" dx="16" fmlaLink="#REF!" fmlaRange="#REF!" noThreeD="1" sel="0" val="0"/>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Lines="4" dropStyle="combo" dx="16" fmlaRange="#REF!" noThreeD="1" sel="0"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REF!" noThreeD="1" sel="0"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5" dropStyle="combo" dx="16" fmlaRange="#REF!" noThreeD="1" sel="0"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fmlaLink="#REF!"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REF!"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REF!"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REF!"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40</xdr:row>
      <xdr:rowOff>114300</xdr:rowOff>
    </xdr:from>
    <xdr:to>
      <xdr:col>0</xdr:col>
      <xdr:colOff>85725</xdr:colOff>
      <xdr:row>93</xdr:row>
      <xdr:rowOff>95250</xdr:rowOff>
    </xdr:to>
    <xdr:sp macro="" textlink="">
      <xdr:nvSpPr>
        <xdr:cNvPr id="2" name="Text Box 447"/>
        <xdr:cNvSpPr txBox="1">
          <a:spLocks noChangeArrowheads="1"/>
        </xdr:cNvSpPr>
      </xdr:nvSpPr>
      <xdr:spPr bwMode="auto">
        <a:xfrm>
          <a:off x="9525" y="0"/>
          <a:ext cx="76200" cy="238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9525</xdr:colOff>
      <xdr:row>40</xdr:row>
      <xdr:rowOff>123825</xdr:rowOff>
    </xdr:from>
    <xdr:to>
      <xdr:col>0</xdr:col>
      <xdr:colOff>85725</xdr:colOff>
      <xdr:row>97</xdr:row>
      <xdr:rowOff>133350</xdr:rowOff>
    </xdr:to>
    <xdr:sp macro="" textlink="">
      <xdr:nvSpPr>
        <xdr:cNvPr id="3" name="Text Box 447"/>
        <xdr:cNvSpPr txBox="1">
          <a:spLocks noChangeArrowheads="1"/>
        </xdr:cNvSpPr>
      </xdr:nvSpPr>
      <xdr:spPr bwMode="auto">
        <a:xfrm>
          <a:off x="9525" y="0"/>
          <a:ext cx="76200" cy="318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94</xdr:row>
      <xdr:rowOff>9525</xdr:rowOff>
    </xdr:to>
    <xdr:sp macro="" textlink="">
      <xdr:nvSpPr>
        <xdr:cNvPr id="4" name="Text Box 447"/>
        <xdr:cNvSpPr txBox="1">
          <a:spLocks noChangeArrowheads="1"/>
        </xdr:cNvSpPr>
      </xdr:nvSpPr>
      <xdr:spPr bwMode="auto">
        <a:xfrm>
          <a:off x="0" y="0"/>
          <a:ext cx="7620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76200</xdr:rowOff>
    </xdr:to>
    <xdr:sp macro="" textlink="">
      <xdr:nvSpPr>
        <xdr:cNvPr id="5" name="Text Box 92"/>
        <xdr:cNvSpPr txBox="1">
          <a:spLocks noChangeArrowheads="1"/>
        </xdr:cNvSpPr>
      </xdr:nvSpPr>
      <xdr:spPr bwMode="auto">
        <a:xfrm>
          <a:off x="0" y="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28575</xdr:rowOff>
    </xdr:to>
    <xdr:sp macro="" textlink="">
      <xdr:nvSpPr>
        <xdr:cNvPr id="6" name="Text Box 134"/>
        <xdr:cNvSpPr txBox="1">
          <a:spLocks noChangeArrowheads="1"/>
        </xdr:cNvSpPr>
      </xdr:nvSpPr>
      <xdr:spPr bwMode="auto">
        <a:xfrm>
          <a:off x="0" y="0"/>
          <a:ext cx="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81</xdr:row>
      <xdr:rowOff>161925</xdr:rowOff>
    </xdr:to>
    <xdr:sp macro="" textlink="">
      <xdr:nvSpPr>
        <xdr:cNvPr id="7" name="Text Box 138"/>
        <xdr:cNvSpPr txBox="1">
          <a:spLocks noChangeArrowheads="1"/>
        </xdr:cNvSpPr>
      </xdr:nvSpPr>
      <xdr:spPr bwMode="auto">
        <a:xfrm>
          <a:off x="0" y="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57150</xdr:rowOff>
    </xdr:to>
    <xdr:sp macro="" textlink="">
      <xdr:nvSpPr>
        <xdr:cNvPr id="8" name="Text Box 316"/>
        <xdr:cNvSpPr txBox="1">
          <a:spLocks noChangeArrowheads="1"/>
        </xdr:cNvSpPr>
      </xdr:nvSpPr>
      <xdr:spPr bwMode="auto">
        <a:xfrm>
          <a:off x="0" y="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57150</xdr:rowOff>
    </xdr:to>
    <xdr:sp macro="" textlink="">
      <xdr:nvSpPr>
        <xdr:cNvPr id="9" name="Text Box 317"/>
        <xdr:cNvSpPr txBox="1">
          <a:spLocks noChangeArrowheads="1"/>
        </xdr:cNvSpPr>
      </xdr:nvSpPr>
      <xdr:spPr bwMode="auto">
        <a:xfrm>
          <a:off x="0" y="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57150</xdr:rowOff>
    </xdr:to>
    <xdr:sp macro="" textlink="">
      <xdr:nvSpPr>
        <xdr:cNvPr id="10" name="Text Box 318"/>
        <xdr:cNvSpPr txBox="1">
          <a:spLocks noChangeArrowheads="1"/>
        </xdr:cNvSpPr>
      </xdr:nvSpPr>
      <xdr:spPr bwMode="auto">
        <a:xfrm>
          <a:off x="0" y="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57150</xdr:rowOff>
    </xdr:to>
    <xdr:sp macro="" textlink="">
      <xdr:nvSpPr>
        <xdr:cNvPr id="11" name="Text Box 321"/>
        <xdr:cNvSpPr txBox="1">
          <a:spLocks noChangeArrowheads="1"/>
        </xdr:cNvSpPr>
      </xdr:nvSpPr>
      <xdr:spPr bwMode="auto">
        <a:xfrm>
          <a:off x="0" y="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81</xdr:row>
      <xdr:rowOff>142875</xdr:rowOff>
    </xdr:to>
    <xdr:sp macro="" textlink="">
      <xdr:nvSpPr>
        <xdr:cNvPr id="12" name="Text Box 323"/>
        <xdr:cNvSpPr txBox="1">
          <a:spLocks noChangeArrowheads="1"/>
        </xdr:cNvSpPr>
      </xdr:nvSpPr>
      <xdr:spPr bwMode="auto">
        <a:xfrm>
          <a:off x="0" y="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76200</xdr:rowOff>
    </xdr:to>
    <xdr:sp macro="" textlink="">
      <xdr:nvSpPr>
        <xdr:cNvPr id="13" name="Text Box 92"/>
        <xdr:cNvSpPr txBox="1">
          <a:spLocks noChangeArrowheads="1"/>
        </xdr:cNvSpPr>
      </xdr:nvSpPr>
      <xdr:spPr bwMode="auto">
        <a:xfrm>
          <a:off x="0" y="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38100</xdr:rowOff>
    </xdr:to>
    <xdr:sp macro="" textlink="">
      <xdr:nvSpPr>
        <xdr:cNvPr id="14" name="Text Box 134"/>
        <xdr:cNvSpPr txBox="1">
          <a:spLocks noChangeArrowheads="1"/>
        </xdr:cNvSpPr>
      </xdr:nvSpPr>
      <xdr:spPr bwMode="auto">
        <a:xfrm>
          <a:off x="0" y="0"/>
          <a:ext cx="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57150</xdr:rowOff>
    </xdr:to>
    <xdr:sp macro="" textlink="">
      <xdr:nvSpPr>
        <xdr:cNvPr id="15" name="Text Box 316"/>
        <xdr:cNvSpPr txBox="1">
          <a:spLocks noChangeArrowheads="1"/>
        </xdr:cNvSpPr>
      </xdr:nvSpPr>
      <xdr:spPr bwMode="auto">
        <a:xfrm>
          <a:off x="0" y="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57150</xdr:rowOff>
    </xdr:to>
    <xdr:sp macro="" textlink="">
      <xdr:nvSpPr>
        <xdr:cNvPr id="16" name="Text Box 317"/>
        <xdr:cNvSpPr txBox="1">
          <a:spLocks noChangeArrowheads="1"/>
        </xdr:cNvSpPr>
      </xdr:nvSpPr>
      <xdr:spPr bwMode="auto">
        <a:xfrm>
          <a:off x="0" y="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57150</xdr:rowOff>
    </xdr:to>
    <xdr:sp macro="" textlink="">
      <xdr:nvSpPr>
        <xdr:cNvPr id="17" name="Text Box 318"/>
        <xdr:cNvSpPr txBox="1">
          <a:spLocks noChangeArrowheads="1"/>
        </xdr:cNvSpPr>
      </xdr:nvSpPr>
      <xdr:spPr bwMode="auto">
        <a:xfrm>
          <a:off x="0" y="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57150</xdr:rowOff>
    </xdr:to>
    <xdr:sp macro="" textlink="">
      <xdr:nvSpPr>
        <xdr:cNvPr id="18" name="Text Box 321"/>
        <xdr:cNvSpPr txBox="1">
          <a:spLocks noChangeArrowheads="1"/>
        </xdr:cNvSpPr>
      </xdr:nvSpPr>
      <xdr:spPr bwMode="auto">
        <a:xfrm>
          <a:off x="0" y="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76200</xdr:rowOff>
    </xdr:to>
    <xdr:sp macro="" textlink="">
      <xdr:nvSpPr>
        <xdr:cNvPr id="19" name="Text Box 92"/>
        <xdr:cNvSpPr txBox="1">
          <a:spLocks noChangeArrowheads="1"/>
        </xdr:cNvSpPr>
      </xdr:nvSpPr>
      <xdr:spPr bwMode="auto">
        <a:xfrm>
          <a:off x="0" y="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28575</xdr:rowOff>
    </xdr:to>
    <xdr:sp macro="" textlink="">
      <xdr:nvSpPr>
        <xdr:cNvPr id="20" name="Text Box 134"/>
        <xdr:cNvSpPr txBox="1">
          <a:spLocks noChangeArrowheads="1"/>
        </xdr:cNvSpPr>
      </xdr:nvSpPr>
      <xdr:spPr bwMode="auto">
        <a:xfrm>
          <a:off x="0" y="0"/>
          <a:ext cx="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47625</xdr:rowOff>
    </xdr:to>
    <xdr:sp macro="" textlink="">
      <xdr:nvSpPr>
        <xdr:cNvPr id="21" name="Text Box 316"/>
        <xdr:cNvSpPr txBox="1">
          <a:spLocks noChangeArrowheads="1"/>
        </xdr:cNvSpPr>
      </xdr:nvSpPr>
      <xdr:spPr bwMode="auto">
        <a:xfrm>
          <a:off x="0" y="0"/>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47625</xdr:rowOff>
    </xdr:to>
    <xdr:sp macro="" textlink="">
      <xdr:nvSpPr>
        <xdr:cNvPr id="22" name="Text Box 317"/>
        <xdr:cNvSpPr txBox="1">
          <a:spLocks noChangeArrowheads="1"/>
        </xdr:cNvSpPr>
      </xdr:nvSpPr>
      <xdr:spPr bwMode="auto">
        <a:xfrm>
          <a:off x="0" y="0"/>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47625</xdr:rowOff>
    </xdr:to>
    <xdr:sp macro="" textlink="">
      <xdr:nvSpPr>
        <xdr:cNvPr id="23" name="Text Box 318"/>
        <xdr:cNvSpPr txBox="1">
          <a:spLocks noChangeArrowheads="1"/>
        </xdr:cNvSpPr>
      </xdr:nvSpPr>
      <xdr:spPr bwMode="auto">
        <a:xfrm>
          <a:off x="0" y="0"/>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0</xdr:colOff>
      <xdr:row>82</xdr:row>
      <xdr:rowOff>47625</xdr:rowOff>
    </xdr:to>
    <xdr:sp macro="" textlink="">
      <xdr:nvSpPr>
        <xdr:cNvPr id="24" name="Text Box 321"/>
        <xdr:cNvSpPr txBox="1">
          <a:spLocks noChangeArrowheads="1"/>
        </xdr:cNvSpPr>
      </xdr:nvSpPr>
      <xdr:spPr bwMode="auto">
        <a:xfrm>
          <a:off x="0" y="0"/>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92</xdr:row>
      <xdr:rowOff>76200</xdr:rowOff>
    </xdr:to>
    <xdr:sp macro="" textlink="">
      <xdr:nvSpPr>
        <xdr:cNvPr id="25" name="Text Box 447"/>
        <xdr:cNvSpPr txBox="1">
          <a:spLocks noChangeArrowheads="1"/>
        </xdr:cNvSpPr>
      </xdr:nvSpPr>
      <xdr:spPr bwMode="auto">
        <a:xfrm>
          <a:off x="0" y="0"/>
          <a:ext cx="762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96</xdr:row>
      <xdr:rowOff>19050</xdr:rowOff>
    </xdr:to>
    <xdr:sp macro="" textlink="">
      <xdr:nvSpPr>
        <xdr:cNvPr id="26" name="Text Box 447"/>
        <xdr:cNvSpPr txBox="1">
          <a:spLocks noChangeArrowheads="1"/>
        </xdr:cNvSpPr>
      </xdr:nvSpPr>
      <xdr:spPr bwMode="auto">
        <a:xfrm>
          <a:off x="0" y="0"/>
          <a:ext cx="76200" cy="287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92</xdr:row>
      <xdr:rowOff>142875</xdr:rowOff>
    </xdr:to>
    <xdr:sp macro="" textlink="">
      <xdr:nvSpPr>
        <xdr:cNvPr id="27" name="Text Box 447"/>
        <xdr:cNvSpPr txBox="1">
          <a:spLocks noChangeArrowheads="1"/>
        </xdr:cNvSpPr>
      </xdr:nvSpPr>
      <xdr:spPr bwMode="auto">
        <a:xfrm>
          <a:off x="0" y="0"/>
          <a:ext cx="76200"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92</xdr:row>
      <xdr:rowOff>76200</xdr:rowOff>
    </xdr:to>
    <xdr:sp macro="" textlink="">
      <xdr:nvSpPr>
        <xdr:cNvPr id="28" name="Text Box 447"/>
        <xdr:cNvSpPr txBox="1">
          <a:spLocks noChangeArrowheads="1"/>
        </xdr:cNvSpPr>
      </xdr:nvSpPr>
      <xdr:spPr bwMode="auto">
        <a:xfrm>
          <a:off x="0" y="0"/>
          <a:ext cx="762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96</xdr:row>
      <xdr:rowOff>19050</xdr:rowOff>
    </xdr:to>
    <xdr:sp macro="" textlink="">
      <xdr:nvSpPr>
        <xdr:cNvPr id="29" name="Text Box 447"/>
        <xdr:cNvSpPr txBox="1">
          <a:spLocks noChangeArrowheads="1"/>
        </xdr:cNvSpPr>
      </xdr:nvSpPr>
      <xdr:spPr bwMode="auto">
        <a:xfrm>
          <a:off x="0" y="0"/>
          <a:ext cx="76200" cy="287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41</xdr:row>
      <xdr:rowOff>76200</xdr:rowOff>
    </xdr:from>
    <xdr:to>
      <xdr:col>0</xdr:col>
      <xdr:colOff>76200</xdr:colOff>
      <xdr:row>92</xdr:row>
      <xdr:rowOff>142875</xdr:rowOff>
    </xdr:to>
    <xdr:sp macro="" textlink="">
      <xdr:nvSpPr>
        <xdr:cNvPr id="30" name="Text Box 447"/>
        <xdr:cNvSpPr txBox="1">
          <a:spLocks noChangeArrowheads="1"/>
        </xdr:cNvSpPr>
      </xdr:nvSpPr>
      <xdr:spPr bwMode="auto">
        <a:xfrm>
          <a:off x="0" y="0"/>
          <a:ext cx="76200"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6145" name="Drop Down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6146" name="Drop Down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6147" name="Drop Down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6148" name="Drop Down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6149" name="Drop Down 5" hidden="1">
              <a:extLst>
                <a:ext uri="{63B3BB69-23CF-44E3-9099-C40C66FF867C}">
                  <a14:compatExt spid="_x0000_s6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12</xdr:row>
          <xdr:rowOff>0</xdr:rowOff>
        </xdr:from>
        <xdr:to>
          <xdr:col>0</xdr:col>
          <xdr:colOff>0</xdr:colOff>
          <xdr:row>12</xdr:row>
          <xdr:rowOff>0</xdr:rowOff>
        </xdr:to>
        <xdr:sp macro="" textlink="">
          <xdr:nvSpPr>
            <xdr:cNvPr id="6150" name="Check Box 6" hidden="1">
              <a:extLst>
                <a:ext uri="{63B3BB69-23CF-44E3-9099-C40C66FF867C}">
                  <a14:compatExt spid="_x0000_s61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12</xdr:row>
          <xdr:rowOff>0</xdr:rowOff>
        </xdr:from>
        <xdr:to>
          <xdr:col>0</xdr:col>
          <xdr:colOff>0</xdr:colOff>
          <xdr:row>12</xdr:row>
          <xdr:rowOff>0</xdr:rowOff>
        </xdr:to>
        <xdr:sp macro="" textlink="">
          <xdr:nvSpPr>
            <xdr:cNvPr id="6151" name="Check Box 7" hidden="1">
              <a:extLst>
                <a:ext uri="{63B3BB69-23CF-44E3-9099-C40C66FF867C}">
                  <a14:compatExt spid="_x0000_s61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12</xdr:row>
          <xdr:rowOff>0</xdr:rowOff>
        </xdr:from>
        <xdr:to>
          <xdr:col>0</xdr:col>
          <xdr:colOff>0</xdr:colOff>
          <xdr:row>12</xdr:row>
          <xdr:rowOff>0</xdr:rowOff>
        </xdr:to>
        <xdr:sp macro="" textlink="">
          <xdr:nvSpPr>
            <xdr:cNvPr id="6152" name="Check Box 8" hidden="1">
              <a:extLst>
                <a:ext uri="{63B3BB69-23CF-44E3-9099-C40C66FF867C}">
                  <a14:compatExt spid="_x0000_s61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12</xdr:row>
          <xdr:rowOff>0</xdr:rowOff>
        </xdr:from>
        <xdr:to>
          <xdr:col>0</xdr:col>
          <xdr:colOff>0</xdr:colOff>
          <xdr:row>12</xdr:row>
          <xdr:rowOff>0</xdr:rowOff>
        </xdr:to>
        <xdr:sp macro="" textlink="">
          <xdr:nvSpPr>
            <xdr:cNvPr id="6153" name="Check Box 9" hidden="1">
              <a:extLst>
                <a:ext uri="{63B3BB69-23CF-44E3-9099-C40C66FF867C}">
                  <a14:compatExt spid="_x0000_s61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12</xdr:row>
          <xdr:rowOff>0</xdr:rowOff>
        </xdr:from>
        <xdr:to>
          <xdr:col>0</xdr:col>
          <xdr:colOff>0</xdr:colOff>
          <xdr:row>12</xdr:row>
          <xdr:rowOff>0</xdr:rowOff>
        </xdr:to>
        <xdr:sp macro="" textlink="">
          <xdr:nvSpPr>
            <xdr:cNvPr id="6154" name="Check Box 10" hidden="1">
              <a:extLst>
                <a:ext uri="{63B3BB69-23CF-44E3-9099-C40C66FF867C}">
                  <a14:compatExt spid="_x0000_s61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12</xdr:row>
          <xdr:rowOff>0</xdr:rowOff>
        </xdr:from>
        <xdr:to>
          <xdr:col>0</xdr:col>
          <xdr:colOff>0</xdr:colOff>
          <xdr:row>12</xdr:row>
          <xdr:rowOff>0</xdr:rowOff>
        </xdr:to>
        <xdr:sp macro="" textlink="">
          <xdr:nvSpPr>
            <xdr:cNvPr id="6155" name="Check Box 11" hidden="1">
              <a:extLst>
                <a:ext uri="{63B3BB69-23CF-44E3-9099-C40C66FF867C}">
                  <a14:compatExt spid="_x0000_s61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34</xdr:row>
          <xdr:rowOff>0</xdr:rowOff>
        </xdr:from>
        <xdr:to>
          <xdr:col>0</xdr:col>
          <xdr:colOff>0</xdr:colOff>
          <xdr:row>34</xdr:row>
          <xdr:rowOff>0</xdr:rowOff>
        </xdr:to>
        <xdr:sp macro="" textlink="">
          <xdr:nvSpPr>
            <xdr:cNvPr id="6156" name="Check Box 12" hidden="1">
              <a:extLst>
                <a:ext uri="{63B3BB69-23CF-44E3-9099-C40C66FF867C}">
                  <a14:compatExt spid="_x0000_s61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12</xdr:row>
          <xdr:rowOff>0</xdr:rowOff>
        </xdr:from>
        <xdr:to>
          <xdr:col>0</xdr:col>
          <xdr:colOff>0</xdr:colOff>
          <xdr:row>12</xdr:row>
          <xdr:rowOff>0</xdr:rowOff>
        </xdr:to>
        <xdr:sp macro="" textlink="">
          <xdr:nvSpPr>
            <xdr:cNvPr id="6157" name="Check Box 13" hidden="1">
              <a:extLst>
                <a:ext uri="{63B3BB69-23CF-44E3-9099-C40C66FF867C}">
                  <a14:compatExt spid="_x0000_s61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12</xdr:row>
          <xdr:rowOff>0</xdr:rowOff>
        </xdr:from>
        <xdr:to>
          <xdr:col>0</xdr:col>
          <xdr:colOff>0</xdr:colOff>
          <xdr:row>12</xdr:row>
          <xdr:rowOff>0</xdr:rowOff>
        </xdr:to>
        <xdr:sp macro="" textlink="">
          <xdr:nvSpPr>
            <xdr:cNvPr id="6158" name="Check Box 14" hidden="1">
              <a:extLst>
                <a:ext uri="{63B3BB69-23CF-44E3-9099-C40C66FF867C}">
                  <a14:compatExt spid="_x0000_s61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12</xdr:row>
          <xdr:rowOff>0</xdr:rowOff>
        </xdr:from>
        <xdr:to>
          <xdr:col>0</xdr:col>
          <xdr:colOff>0</xdr:colOff>
          <xdr:row>12</xdr:row>
          <xdr:rowOff>0</xdr:rowOff>
        </xdr:to>
        <xdr:sp macro="" textlink="">
          <xdr:nvSpPr>
            <xdr:cNvPr id="6159" name="Check Box 15" hidden="1">
              <a:extLst>
                <a:ext uri="{63B3BB69-23CF-44E3-9099-C40C66FF867C}">
                  <a14:compatExt spid="_x0000_s61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12</xdr:row>
          <xdr:rowOff>0</xdr:rowOff>
        </xdr:from>
        <xdr:to>
          <xdr:col>0</xdr:col>
          <xdr:colOff>0</xdr:colOff>
          <xdr:row>12</xdr:row>
          <xdr:rowOff>0</xdr:rowOff>
        </xdr:to>
        <xdr:sp macro="" textlink="">
          <xdr:nvSpPr>
            <xdr:cNvPr id="6160" name="Check Box 16" hidden="1">
              <a:extLst>
                <a:ext uri="{63B3BB69-23CF-44E3-9099-C40C66FF867C}">
                  <a14:compatExt spid="_x0000_s61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6161" name="Drop Down 17" hidden="1">
              <a:extLst>
                <a:ext uri="{63B3BB69-23CF-44E3-9099-C40C66FF867C}">
                  <a14:compatExt spid="_x0000_s616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6162" name="Check Box 18" hidden="1">
              <a:extLst>
                <a:ext uri="{63B3BB69-23CF-44E3-9099-C40C66FF867C}">
                  <a14:compatExt spid="_x0000_s61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Antecipado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6163" name="Check Box 19" hidden="1">
              <a:extLst>
                <a:ext uri="{63B3BB69-23CF-44E3-9099-C40C66FF867C}">
                  <a14:compatExt spid="_x0000_s61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1 + 1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6164" name="Check Box 20" hidden="1">
              <a:extLst>
                <a:ext uri="{63B3BB69-23CF-44E3-9099-C40C66FF867C}">
                  <a14:compatExt spid="_x0000_s61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1 + 2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6165" name="Check Box 21" hidden="1">
              <a:extLst>
                <a:ext uri="{63B3BB69-23CF-44E3-9099-C40C66FF867C}">
                  <a14:compatExt spid="_x0000_s61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1 + 2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12</xdr:row>
          <xdr:rowOff>0</xdr:rowOff>
        </xdr:from>
        <xdr:to>
          <xdr:col>0</xdr:col>
          <xdr:colOff>0</xdr:colOff>
          <xdr:row>12</xdr:row>
          <xdr:rowOff>0</xdr:rowOff>
        </xdr:to>
        <xdr:sp macro="" textlink="">
          <xdr:nvSpPr>
            <xdr:cNvPr id="6166" name="Drop Down 22" hidden="1">
              <a:extLst>
                <a:ext uri="{63B3BB69-23CF-44E3-9099-C40C66FF867C}">
                  <a14:compatExt spid="_x0000_s6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2</xdr:row>
          <xdr:rowOff>0</xdr:rowOff>
        </xdr:to>
        <xdr:sp macro="" textlink="">
          <xdr:nvSpPr>
            <xdr:cNvPr id="6167" name="Drop Down 23" hidden="1">
              <a:extLst>
                <a:ext uri="{63B3BB69-23CF-44E3-9099-C40C66FF867C}">
                  <a14:compatExt spid="_x0000_s6167"/>
                </a:ext>
              </a:extLst>
            </xdr:cNvPr>
            <xdr:cNvSpPr/>
          </xdr:nvSpPr>
          <xdr:spPr>
            <a:xfrm>
              <a:off x="0" y="0"/>
              <a:ext cx="0" cy="0"/>
            </a:xfrm>
            <a:prstGeom prst="rect">
              <a:avLst/>
            </a:prstGeom>
          </xdr:spPr>
        </xdr:sp>
        <xdr:clientData/>
      </xdr:twoCellAnchor>
    </mc:Choice>
    <mc:Fallback/>
  </mc:AlternateContent>
  <xdr:twoCellAnchor editAs="oneCell">
    <xdr:from>
      <xdr:col>0</xdr:col>
      <xdr:colOff>9525</xdr:colOff>
      <xdr:row>40</xdr:row>
      <xdr:rowOff>114300</xdr:rowOff>
    </xdr:from>
    <xdr:to>
      <xdr:col>0</xdr:col>
      <xdr:colOff>85725</xdr:colOff>
      <xdr:row>93</xdr:row>
      <xdr:rowOff>95250</xdr:rowOff>
    </xdr:to>
    <xdr:sp macro="" textlink="">
      <xdr:nvSpPr>
        <xdr:cNvPr id="54" name="Text Box 447"/>
        <xdr:cNvSpPr txBox="1">
          <a:spLocks noChangeArrowheads="1"/>
        </xdr:cNvSpPr>
      </xdr:nvSpPr>
      <xdr:spPr bwMode="auto">
        <a:xfrm>
          <a:off x="9525" y="6210300"/>
          <a:ext cx="76200" cy="238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9525</xdr:colOff>
      <xdr:row>40</xdr:row>
      <xdr:rowOff>123825</xdr:rowOff>
    </xdr:from>
    <xdr:to>
      <xdr:col>0</xdr:col>
      <xdr:colOff>85725</xdr:colOff>
      <xdr:row>97</xdr:row>
      <xdr:rowOff>133350</xdr:rowOff>
    </xdr:to>
    <xdr:sp macro="" textlink="">
      <xdr:nvSpPr>
        <xdr:cNvPr id="55" name="Text Box 447"/>
        <xdr:cNvSpPr txBox="1">
          <a:spLocks noChangeArrowheads="1"/>
        </xdr:cNvSpPr>
      </xdr:nvSpPr>
      <xdr:spPr bwMode="auto">
        <a:xfrm>
          <a:off x="9525" y="6219825"/>
          <a:ext cx="76200" cy="318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94</xdr:row>
      <xdr:rowOff>9525</xdr:rowOff>
    </xdr:to>
    <xdr:sp macro="" textlink="">
      <xdr:nvSpPr>
        <xdr:cNvPr id="56" name="Text Box 447"/>
        <xdr:cNvSpPr txBox="1">
          <a:spLocks noChangeArrowheads="1"/>
        </xdr:cNvSpPr>
      </xdr:nvSpPr>
      <xdr:spPr bwMode="auto">
        <a:xfrm>
          <a:off x="0" y="6096000"/>
          <a:ext cx="7620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92</xdr:row>
      <xdr:rowOff>76200</xdr:rowOff>
    </xdr:to>
    <xdr:sp macro="" textlink="">
      <xdr:nvSpPr>
        <xdr:cNvPr id="57" name="Text Box 447"/>
        <xdr:cNvSpPr txBox="1">
          <a:spLocks noChangeArrowheads="1"/>
        </xdr:cNvSpPr>
      </xdr:nvSpPr>
      <xdr:spPr bwMode="auto">
        <a:xfrm>
          <a:off x="0" y="6096000"/>
          <a:ext cx="762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96</xdr:row>
      <xdr:rowOff>19050</xdr:rowOff>
    </xdr:to>
    <xdr:sp macro="" textlink="">
      <xdr:nvSpPr>
        <xdr:cNvPr id="58" name="Text Box 447"/>
        <xdr:cNvSpPr txBox="1">
          <a:spLocks noChangeArrowheads="1"/>
        </xdr:cNvSpPr>
      </xdr:nvSpPr>
      <xdr:spPr bwMode="auto">
        <a:xfrm>
          <a:off x="0" y="6096000"/>
          <a:ext cx="76200" cy="287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92</xdr:row>
      <xdr:rowOff>142875</xdr:rowOff>
    </xdr:to>
    <xdr:sp macro="" textlink="">
      <xdr:nvSpPr>
        <xdr:cNvPr id="59" name="Text Box 447"/>
        <xdr:cNvSpPr txBox="1">
          <a:spLocks noChangeArrowheads="1"/>
        </xdr:cNvSpPr>
      </xdr:nvSpPr>
      <xdr:spPr bwMode="auto">
        <a:xfrm>
          <a:off x="0" y="6096000"/>
          <a:ext cx="76200"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92</xdr:row>
      <xdr:rowOff>76200</xdr:rowOff>
    </xdr:to>
    <xdr:sp macro="" textlink="">
      <xdr:nvSpPr>
        <xdr:cNvPr id="60" name="Text Box 447"/>
        <xdr:cNvSpPr txBox="1">
          <a:spLocks noChangeArrowheads="1"/>
        </xdr:cNvSpPr>
      </xdr:nvSpPr>
      <xdr:spPr bwMode="auto">
        <a:xfrm>
          <a:off x="0" y="6096000"/>
          <a:ext cx="762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0</xdr:col>
      <xdr:colOff>76200</xdr:colOff>
      <xdr:row>96</xdr:row>
      <xdr:rowOff>19050</xdr:rowOff>
    </xdr:to>
    <xdr:sp macro="" textlink="">
      <xdr:nvSpPr>
        <xdr:cNvPr id="61" name="Text Box 447"/>
        <xdr:cNvSpPr txBox="1">
          <a:spLocks noChangeArrowheads="1"/>
        </xdr:cNvSpPr>
      </xdr:nvSpPr>
      <xdr:spPr bwMode="auto">
        <a:xfrm>
          <a:off x="0" y="6096000"/>
          <a:ext cx="76200" cy="287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41</xdr:row>
      <xdr:rowOff>76200</xdr:rowOff>
    </xdr:from>
    <xdr:to>
      <xdr:col>0</xdr:col>
      <xdr:colOff>76200</xdr:colOff>
      <xdr:row>92</xdr:row>
      <xdr:rowOff>142875</xdr:rowOff>
    </xdr:to>
    <xdr:sp macro="" textlink="">
      <xdr:nvSpPr>
        <xdr:cNvPr id="62" name="Text Box 447"/>
        <xdr:cNvSpPr txBox="1">
          <a:spLocks noChangeArrowheads="1"/>
        </xdr:cNvSpPr>
      </xdr:nvSpPr>
      <xdr:spPr bwMode="auto">
        <a:xfrm>
          <a:off x="0" y="6334125"/>
          <a:ext cx="76200"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21</xdr:row>
          <xdr:rowOff>0</xdr:rowOff>
        </xdr:from>
        <xdr:to>
          <xdr:col>2</xdr:col>
          <xdr:colOff>161925</xdr:colOff>
          <xdr:row>22</xdr:row>
          <xdr:rowOff>0</xdr:rowOff>
        </xdr:to>
        <xdr:sp macro="" textlink="">
          <xdr:nvSpPr>
            <xdr:cNvPr id="12289" name="Check Box 1" hidden="1">
              <a:extLst>
                <a:ext uri="{63B3BB69-23CF-44E3-9099-C40C66FF867C}">
                  <a14:compatExt spid="_x0000_s122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Residencial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22</xdr:row>
          <xdr:rowOff>28575</xdr:rowOff>
        </xdr:from>
        <xdr:to>
          <xdr:col>2</xdr:col>
          <xdr:colOff>104775</xdr:colOff>
          <xdr:row>23</xdr:row>
          <xdr:rowOff>57150</xdr:rowOff>
        </xdr:to>
        <xdr:sp macro="" textlink="">
          <xdr:nvSpPr>
            <xdr:cNvPr id="12290" name="Check Box 2" hidden="1">
              <a:extLst>
                <a:ext uri="{63B3BB69-23CF-44E3-9099-C40C66FF867C}">
                  <a14:compatExt spid="_x0000_s122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Comercial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23</xdr:row>
          <xdr:rowOff>123825</xdr:rowOff>
        </xdr:from>
        <xdr:to>
          <xdr:col>2</xdr:col>
          <xdr:colOff>76200</xdr:colOff>
          <xdr:row>24</xdr:row>
          <xdr:rowOff>171450</xdr:rowOff>
        </xdr:to>
        <xdr:sp macro="" textlink="">
          <xdr:nvSpPr>
            <xdr:cNvPr id="12291" name="Check Box 3" hidden="1">
              <a:extLst>
                <a:ext uri="{63B3BB69-23CF-44E3-9099-C40C66FF867C}">
                  <a14:compatExt spid="_x0000_s122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Industrial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25</xdr:row>
          <xdr:rowOff>0</xdr:rowOff>
        </xdr:from>
        <xdr:to>
          <xdr:col>10</xdr:col>
          <xdr:colOff>0</xdr:colOff>
          <xdr:row>26</xdr:row>
          <xdr:rowOff>57150</xdr:rowOff>
        </xdr:to>
        <xdr:sp macro="" textlink="">
          <xdr:nvSpPr>
            <xdr:cNvPr id="12292" name="Check Box 4" hidden="1">
              <a:extLst>
                <a:ext uri="{63B3BB69-23CF-44E3-9099-C40C66FF867C}">
                  <a14:compatExt spid="_x0000_s122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Reforma c/Ampliaçao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21</xdr:row>
          <xdr:rowOff>142875</xdr:rowOff>
        </xdr:from>
        <xdr:to>
          <xdr:col>12</xdr:col>
          <xdr:colOff>323850</xdr:colOff>
          <xdr:row>22</xdr:row>
          <xdr:rowOff>114300</xdr:rowOff>
        </xdr:to>
        <xdr:sp macro="" textlink="">
          <xdr:nvSpPr>
            <xdr:cNvPr id="12293" name="Check Box 5" hidden="1">
              <a:extLst>
                <a:ext uri="{63B3BB69-23CF-44E3-9099-C40C66FF867C}">
                  <a14:compatExt spid="_x0000_s122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542925</xdr:colOff>
          <xdr:row>42</xdr:row>
          <xdr:rowOff>232683</xdr:rowOff>
        </xdr:from>
        <xdr:to>
          <xdr:col>3</xdr:col>
          <xdr:colOff>304800</xdr:colOff>
          <xdr:row>44</xdr:row>
          <xdr:rowOff>61233</xdr:rowOff>
        </xdr:to>
        <xdr:sp macro="" textlink="">
          <xdr:nvSpPr>
            <xdr:cNvPr id="12294" name="Check Box 6" hidden="1">
              <a:extLst>
                <a:ext uri="{63B3BB69-23CF-44E3-9099-C40C66FF867C}">
                  <a14:compatExt spid="_x0000_s122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42</xdr:row>
          <xdr:rowOff>232683</xdr:rowOff>
        </xdr:from>
        <xdr:to>
          <xdr:col>1</xdr:col>
          <xdr:colOff>523875</xdr:colOff>
          <xdr:row>44</xdr:row>
          <xdr:rowOff>61233</xdr:rowOff>
        </xdr:to>
        <xdr:sp macro="" textlink="">
          <xdr:nvSpPr>
            <xdr:cNvPr id="12295" name="Check Box 7" hidden="1">
              <a:extLst>
                <a:ext uri="{63B3BB69-23CF-44E3-9099-C40C66FF867C}">
                  <a14:compatExt spid="_x0000_s122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42</xdr:row>
          <xdr:rowOff>200025</xdr:rowOff>
        </xdr:from>
        <xdr:to>
          <xdr:col>4</xdr:col>
          <xdr:colOff>209550</xdr:colOff>
          <xdr:row>44</xdr:row>
          <xdr:rowOff>95250</xdr:rowOff>
        </xdr:to>
        <xdr:sp macro="" textlink="">
          <xdr:nvSpPr>
            <xdr:cNvPr id="12296" name="Check Box 8" hidden="1">
              <a:extLst>
                <a:ext uri="{63B3BB69-23CF-44E3-9099-C40C66FF867C}">
                  <a14:compatExt spid="_x0000_s122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Manual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42</xdr:row>
          <xdr:rowOff>200025</xdr:rowOff>
        </xdr:from>
        <xdr:to>
          <xdr:col>6</xdr:col>
          <xdr:colOff>114300</xdr:colOff>
          <xdr:row>44</xdr:row>
          <xdr:rowOff>85725</xdr:rowOff>
        </xdr:to>
        <xdr:sp macro="" textlink="">
          <xdr:nvSpPr>
            <xdr:cNvPr id="12297" name="Check Box 9" hidden="1">
              <a:extLst>
                <a:ext uri="{63B3BB69-23CF-44E3-9099-C40C66FF867C}">
                  <a14:compatExt spid="_x0000_s122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Mecânica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438150</xdr:colOff>
          <xdr:row>47</xdr:row>
          <xdr:rowOff>9525</xdr:rowOff>
        </xdr:from>
        <xdr:to>
          <xdr:col>22</xdr:col>
          <xdr:colOff>552450</xdr:colOff>
          <xdr:row>47</xdr:row>
          <xdr:rowOff>161925</xdr:rowOff>
        </xdr:to>
        <xdr:sp macro="" textlink="">
          <xdr:nvSpPr>
            <xdr:cNvPr id="12298" name="Check Box 10" hidden="1">
              <a:extLst>
                <a:ext uri="{63B3BB69-23CF-44E3-9099-C40C66FF867C}">
                  <a14:compatExt spid="_x0000_s122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47</xdr:row>
          <xdr:rowOff>9525</xdr:rowOff>
        </xdr:from>
        <xdr:to>
          <xdr:col>22</xdr:col>
          <xdr:colOff>114300</xdr:colOff>
          <xdr:row>47</xdr:row>
          <xdr:rowOff>161925</xdr:rowOff>
        </xdr:to>
        <xdr:sp macro="" textlink="">
          <xdr:nvSpPr>
            <xdr:cNvPr id="12299" name="Check Box 11" hidden="1">
              <a:extLst>
                <a:ext uri="{63B3BB69-23CF-44E3-9099-C40C66FF867C}">
                  <a14:compatExt spid="_x0000_s122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47</xdr:row>
          <xdr:rowOff>9528</xdr:rowOff>
        </xdr:from>
        <xdr:to>
          <xdr:col>2</xdr:col>
          <xdr:colOff>76200</xdr:colOff>
          <xdr:row>47</xdr:row>
          <xdr:rowOff>142878</xdr:rowOff>
        </xdr:to>
        <xdr:sp macro="" textlink="">
          <xdr:nvSpPr>
            <xdr:cNvPr id="12300" name="Check Box 12" hidden="1">
              <a:extLst>
                <a:ext uri="{63B3BB69-23CF-44E3-9099-C40C66FF867C}">
                  <a14:compatExt spid="_x0000_s123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Tubulão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47</xdr:row>
          <xdr:rowOff>171453</xdr:rowOff>
        </xdr:from>
        <xdr:to>
          <xdr:col>4</xdr:col>
          <xdr:colOff>285750</xdr:colOff>
          <xdr:row>48</xdr:row>
          <xdr:rowOff>104778</xdr:rowOff>
        </xdr:to>
        <xdr:sp macro="" textlink="">
          <xdr:nvSpPr>
            <xdr:cNvPr id="12301" name="Check Box 13" hidden="1">
              <a:extLst>
                <a:ext uri="{63B3BB69-23CF-44E3-9099-C40C66FF867C}">
                  <a14:compatExt spid="_x0000_s123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Parede Diafragma/Barrete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48</xdr:row>
          <xdr:rowOff>133353</xdr:rowOff>
        </xdr:from>
        <xdr:to>
          <xdr:col>4</xdr:col>
          <xdr:colOff>276225</xdr:colOff>
          <xdr:row>49</xdr:row>
          <xdr:rowOff>66678</xdr:rowOff>
        </xdr:to>
        <xdr:sp macro="" textlink="">
          <xdr:nvSpPr>
            <xdr:cNvPr id="12302" name="Check Box 14" hidden="1">
              <a:extLst>
                <a:ext uri="{63B3BB69-23CF-44E3-9099-C40C66FF867C}">
                  <a14:compatExt spid="_x0000_s123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Sem Tirantes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49</xdr:row>
          <xdr:rowOff>123828</xdr:rowOff>
        </xdr:from>
        <xdr:to>
          <xdr:col>4</xdr:col>
          <xdr:colOff>276225</xdr:colOff>
          <xdr:row>50</xdr:row>
          <xdr:rowOff>114303</xdr:rowOff>
        </xdr:to>
        <xdr:sp macro="" textlink="">
          <xdr:nvSpPr>
            <xdr:cNvPr id="12303" name="Check Box 15" hidden="1">
              <a:extLst>
                <a:ext uri="{63B3BB69-23CF-44E3-9099-C40C66FF867C}">
                  <a14:compatExt spid="_x0000_s123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Com Tirantes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50</xdr:row>
          <xdr:rowOff>114303</xdr:rowOff>
        </xdr:from>
        <xdr:to>
          <xdr:col>3</xdr:col>
          <xdr:colOff>352425</xdr:colOff>
          <xdr:row>51</xdr:row>
          <xdr:rowOff>114303</xdr:rowOff>
        </xdr:to>
        <xdr:sp macro="" textlink="">
          <xdr:nvSpPr>
            <xdr:cNvPr id="12304" name="Check Box 16" hidden="1">
              <a:extLst>
                <a:ext uri="{63B3BB69-23CF-44E3-9099-C40C66FF867C}">
                  <a14:compatExt spid="_x0000_s123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Perfis Metálicos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52</xdr:row>
          <xdr:rowOff>142878</xdr:rowOff>
        </xdr:from>
        <xdr:to>
          <xdr:col>4</xdr:col>
          <xdr:colOff>9525</xdr:colOff>
          <xdr:row>53</xdr:row>
          <xdr:rowOff>152403</xdr:rowOff>
        </xdr:to>
        <xdr:sp macro="" textlink="">
          <xdr:nvSpPr>
            <xdr:cNvPr id="12305" name="Check Box 17" hidden="1">
              <a:extLst>
                <a:ext uri="{63B3BB69-23CF-44E3-9099-C40C66FF867C}">
                  <a14:compatExt spid="_x0000_s123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Solo Grampeado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47</xdr:row>
          <xdr:rowOff>9528</xdr:rowOff>
        </xdr:from>
        <xdr:to>
          <xdr:col>12</xdr:col>
          <xdr:colOff>66675</xdr:colOff>
          <xdr:row>47</xdr:row>
          <xdr:rowOff>152403</xdr:rowOff>
        </xdr:to>
        <xdr:sp macro="" textlink="">
          <xdr:nvSpPr>
            <xdr:cNvPr id="12306" name="Check Box 18" hidden="1">
              <a:extLst>
                <a:ext uri="{63B3BB69-23CF-44E3-9099-C40C66FF867C}">
                  <a14:compatExt spid="_x0000_s123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Tubulão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47</xdr:row>
          <xdr:rowOff>161928</xdr:rowOff>
        </xdr:from>
        <xdr:to>
          <xdr:col>12</xdr:col>
          <xdr:colOff>76200</xdr:colOff>
          <xdr:row>48</xdr:row>
          <xdr:rowOff>104778</xdr:rowOff>
        </xdr:to>
        <xdr:sp macro="" textlink="">
          <xdr:nvSpPr>
            <xdr:cNvPr id="12307" name="Check Box 19" hidden="1">
              <a:extLst>
                <a:ext uri="{63B3BB69-23CF-44E3-9099-C40C66FF867C}">
                  <a14:compatExt spid="_x0000_s123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Broca / Sapata/Radier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48</xdr:row>
          <xdr:rowOff>161928</xdr:rowOff>
        </xdr:from>
        <xdr:to>
          <xdr:col>12</xdr:col>
          <xdr:colOff>142875</xdr:colOff>
          <xdr:row>49</xdr:row>
          <xdr:rowOff>104778</xdr:rowOff>
        </xdr:to>
        <xdr:sp macro="" textlink="">
          <xdr:nvSpPr>
            <xdr:cNvPr id="12308" name="Check Box 20" hidden="1">
              <a:extLst>
                <a:ext uri="{63B3BB69-23CF-44E3-9099-C40C66FF867C}">
                  <a14:compatExt spid="_x0000_s123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Strauss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50</xdr:row>
          <xdr:rowOff>8167</xdr:rowOff>
        </xdr:from>
        <xdr:to>
          <xdr:col>12</xdr:col>
          <xdr:colOff>142875</xdr:colOff>
          <xdr:row>51</xdr:row>
          <xdr:rowOff>8167</xdr:rowOff>
        </xdr:to>
        <xdr:sp macro="" textlink="">
          <xdr:nvSpPr>
            <xdr:cNvPr id="12309" name="Check Box 21" hidden="1">
              <a:extLst>
                <a:ext uri="{63B3BB69-23CF-44E3-9099-C40C66FF867C}">
                  <a14:compatExt spid="_x0000_s123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Estacas pré-moldadas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51</xdr:row>
          <xdr:rowOff>47628</xdr:rowOff>
        </xdr:from>
        <xdr:to>
          <xdr:col>12</xdr:col>
          <xdr:colOff>76200</xdr:colOff>
          <xdr:row>52</xdr:row>
          <xdr:rowOff>66678</xdr:rowOff>
        </xdr:to>
        <xdr:sp macro="" textlink="">
          <xdr:nvSpPr>
            <xdr:cNvPr id="12310" name="Check Box 22" hidden="1">
              <a:extLst>
                <a:ext uri="{63B3BB69-23CF-44E3-9099-C40C66FF867C}">
                  <a14:compatExt spid="_x0000_s123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Estacas Franki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52</xdr:row>
          <xdr:rowOff>57153</xdr:rowOff>
        </xdr:from>
        <xdr:to>
          <xdr:col>12</xdr:col>
          <xdr:colOff>76200</xdr:colOff>
          <xdr:row>53</xdr:row>
          <xdr:rowOff>95253</xdr:rowOff>
        </xdr:to>
        <xdr:sp macro="" textlink="">
          <xdr:nvSpPr>
            <xdr:cNvPr id="12311" name="Check Box 23" hidden="1">
              <a:extLst>
                <a:ext uri="{63B3BB69-23CF-44E3-9099-C40C66FF867C}">
                  <a14:compatExt spid="_x0000_s123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Estacas Mega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53</xdr:row>
          <xdr:rowOff>104778</xdr:rowOff>
        </xdr:from>
        <xdr:to>
          <xdr:col>12</xdr:col>
          <xdr:colOff>57150</xdr:colOff>
          <xdr:row>54</xdr:row>
          <xdr:rowOff>104778</xdr:rowOff>
        </xdr:to>
        <xdr:sp macro="" textlink="">
          <xdr:nvSpPr>
            <xdr:cNvPr id="12312" name="Check Box 24" hidden="1">
              <a:extLst>
                <a:ext uri="{63B3BB69-23CF-44E3-9099-C40C66FF867C}">
                  <a14:compatExt spid="_x0000_s123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Hélice contínua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54</xdr:row>
          <xdr:rowOff>133353</xdr:rowOff>
        </xdr:from>
        <xdr:to>
          <xdr:col>10</xdr:col>
          <xdr:colOff>352425</xdr:colOff>
          <xdr:row>55</xdr:row>
          <xdr:rowOff>95253</xdr:rowOff>
        </xdr:to>
        <xdr:sp macro="" textlink="">
          <xdr:nvSpPr>
            <xdr:cNvPr id="12313" name="Check Box 25" hidden="1">
              <a:extLst>
                <a:ext uri="{63B3BB69-23CF-44E3-9099-C40C66FF867C}">
                  <a14:compatExt spid="_x0000_s123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Estaca Raiz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71</xdr:row>
          <xdr:rowOff>104775</xdr:rowOff>
        </xdr:from>
        <xdr:to>
          <xdr:col>6</xdr:col>
          <xdr:colOff>9525</xdr:colOff>
          <xdr:row>71</xdr:row>
          <xdr:rowOff>257175</xdr:rowOff>
        </xdr:to>
        <xdr:sp macro="" textlink="">
          <xdr:nvSpPr>
            <xdr:cNvPr id="12314" name="Check Box 26" hidden="1">
              <a:extLst>
                <a:ext uri="{63B3BB69-23CF-44E3-9099-C40C66FF867C}">
                  <a14:compatExt spid="_x0000_s123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COM Fundação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71</xdr:row>
          <xdr:rowOff>104775</xdr:rowOff>
        </xdr:from>
        <xdr:to>
          <xdr:col>8</xdr:col>
          <xdr:colOff>95250</xdr:colOff>
          <xdr:row>71</xdr:row>
          <xdr:rowOff>247650</xdr:rowOff>
        </xdr:to>
        <xdr:sp macro="" textlink="">
          <xdr:nvSpPr>
            <xdr:cNvPr id="12315" name="Check Box 27" hidden="1">
              <a:extLst>
                <a:ext uri="{63B3BB69-23CF-44E3-9099-C40C66FF867C}">
                  <a14:compatExt spid="_x0000_s123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SEM Fundação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93</xdr:row>
          <xdr:rowOff>9525</xdr:rowOff>
        </xdr:from>
        <xdr:to>
          <xdr:col>10</xdr:col>
          <xdr:colOff>0</xdr:colOff>
          <xdr:row>93</xdr:row>
          <xdr:rowOff>161925</xdr:rowOff>
        </xdr:to>
        <xdr:sp macro="" textlink="">
          <xdr:nvSpPr>
            <xdr:cNvPr id="12316" name="Check Box 28" hidden="1">
              <a:extLst>
                <a:ext uri="{63B3BB69-23CF-44E3-9099-C40C66FF867C}">
                  <a14:compatExt spid="_x0000_s123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224520</xdr:colOff>
          <xdr:row>96</xdr:row>
          <xdr:rowOff>62595</xdr:rowOff>
        </xdr:from>
        <xdr:to>
          <xdr:col>7</xdr:col>
          <xdr:colOff>214995</xdr:colOff>
          <xdr:row>96</xdr:row>
          <xdr:rowOff>205470</xdr:rowOff>
        </xdr:to>
        <xdr:sp macro="" textlink="">
          <xdr:nvSpPr>
            <xdr:cNvPr id="12317" name="Check Box 29" hidden="1">
              <a:extLst>
                <a:ext uri="{63B3BB69-23CF-44E3-9099-C40C66FF867C}">
                  <a14:compatExt spid="_x0000_s123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94</xdr:row>
          <xdr:rowOff>19050</xdr:rowOff>
        </xdr:from>
        <xdr:to>
          <xdr:col>10</xdr:col>
          <xdr:colOff>0</xdr:colOff>
          <xdr:row>94</xdr:row>
          <xdr:rowOff>180975</xdr:rowOff>
        </xdr:to>
        <xdr:sp macro="" textlink="">
          <xdr:nvSpPr>
            <xdr:cNvPr id="12318" name="Check Box 30" hidden="1">
              <a:extLst>
                <a:ext uri="{63B3BB69-23CF-44E3-9099-C40C66FF867C}">
                  <a14:compatExt spid="_x0000_s123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94</xdr:row>
          <xdr:rowOff>9525</xdr:rowOff>
        </xdr:from>
        <xdr:to>
          <xdr:col>6</xdr:col>
          <xdr:colOff>142875</xdr:colOff>
          <xdr:row>94</xdr:row>
          <xdr:rowOff>171450</xdr:rowOff>
        </xdr:to>
        <xdr:sp macro="" textlink="">
          <xdr:nvSpPr>
            <xdr:cNvPr id="12319" name="Check Box 31" hidden="1">
              <a:extLst>
                <a:ext uri="{63B3BB69-23CF-44E3-9099-C40C66FF867C}">
                  <a14:compatExt spid="_x0000_s123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285750</xdr:colOff>
          <xdr:row>21</xdr:row>
          <xdr:rowOff>161925</xdr:rowOff>
        </xdr:from>
        <xdr:to>
          <xdr:col>17</xdr:col>
          <xdr:colOff>38100</xdr:colOff>
          <xdr:row>22</xdr:row>
          <xdr:rowOff>114300</xdr:rowOff>
        </xdr:to>
        <xdr:sp macro="" textlink="">
          <xdr:nvSpPr>
            <xdr:cNvPr id="12320" name="Check Box 32" hidden="1">
              <a:extLst>
                <a:ext uri="{63B3BB69-23CF-44E3-9099-C40C66FF867C}">
                  <a14:compatExt spid="_x0000_s123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Nao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133353</xdr:rowOff>
        </xdr:from>
        <xdr:to>
          <xdr:col>4</xdr:col>
          <xdr:colOff>171450</xdr:colOff>
          <xdr:row>52</xdr:row>
          <xdr:rowOff>133353</xdr:rowOff>
        </xdr:to>
        <xdr:sp macro="" textlink="">
          <xdr:nvSpPr>
            <xdr:cNvPr id="12321" name="Check Box 33" hidden="1">
              <a:extLst>
                <a:ext uri="{63B3BB69-23CF-44E3-9099-C40C66FF867C}">
                  <a14:compatExt spid="_x0000_s123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Muro de Arrimo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53</xdr:row>
          <xdr:rowOff>161928</xdr:rowOff>
        </xdr:from>
        <xdr:to>
          <xdr:col>2</xdr:col>
          <xdr:colOff>257175</xdr:colOff>
          <xdr:row>55</xdr:row>
          <xdr:rowOff>20414</xdr:rowOff>
        </xdr:to>
        <xdr:sp macro="" textlink="">
          <xdr:nvSpPr>
            <xdr:cNvPr id="12322" name="Check Box 34" hidden="1">
              <a:extLst>
                <a:ext uri="{63B3BB69-23CF-44E3-9099-C40C66FF867C}">
                  <a14:compatExt spid="_x0000_s123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Estaca Raiz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25</xdr:row>
          <xdr:rowOff>19050</xdr:rowOff>
        </xdr:from>
        <xdr:to>
          <xdr:col>2</xdr:col>
          <xdr:colOff>161925</xdr:colOff>
          <xdr:row>26</xdr:row>
          <xdr:rowOff>47625</xdr:rowOff>
        </xdr:to>
        <xdr:sp macro="" textlink="">
          <xdr:nvSpPr>
            <xdr:cNvPr id="12323" name="Check Box 35" hidden="1">
              <a:extLst>
                <a:ext uri="{63B3BB69-23CF-44E3-9099-C40C66FF867C}">
                  <a14:compatExt spid="_x0000_s123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Rural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21</xdr:row>
          <xdr:rowOff>28575</xdr:rowOff>
        </xdr:from>
        <xdr:to>
          <xdr:col>3</xdr:col>
          <xdr:colOff>504825</xdr:colOff>
          <xdr:row>21</xdr:row>
          <xdr:rowOff>171450</xdr:rowOff>
        </xdr:to>
        <xdr:sp macro="" textlink="">
          <xdr:nvSpPr>
            <xdr:cNvPr id="12324" name="Check Box 36" hidden="1">
              <a:extLst>
                <a:ext uri="{63B3BB69-23CF-44E3-9099-C40C66FF867C}">
                  <a14:compatExt spid="_x0000_s123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Escolar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95250</xdr:rowOff>
        </xdr:from>
        <xdr:to>
          <xdr:col>8</xdr:col>
          <xdr:colOff>200025</xdr:colOff>
          <xdr:row>24</xdr:row>
          <xdr:rowOff>171450</xdr:rowOff>
        </xdr:to>
        <xdr:sp macro="" textlink="">
          <xdr:nvSpPr>
            <xdr:cNvPr id="12325" name="Check Box 37" hidden="1">
              <a:extLst>
                <a:ext uri="{63B3BB69-23CF-44E3-9099-C40C66FF867C}">
                  <a14:compatExt spid="_x0000_s123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com Reforço Estrtutural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93</xdr:row>
          <xdr:rowOff>6806</xdr:rowOff>
        </xdr:from>
        <xdr:to>
          <xdr:col>18</xdr:col>
          <xdr:colOff>161925</xdr:colOff>
          <xdr:row>93</xdr:row>
          <xdr:rowOff>167370</xdr:rowOff>
        </xdr:to>
        <xdr:sp macro="" textlink="">
          <xdr:nvSpPr>
            <xdr:cNvPr id="12326" name="Check Box 38" hidden="1">
              <a:extLst>
                <a:ext uri="{63B3BB69-23CF-44E3-9099-C40C66FF867C}">
                  <a14:compatExt spid="_x0000_s123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s/vigilancia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93</xdr:row>
          <xdr:rowOff>16331</xdr:rowOff>
        </xdr:from>
        <xdr:to>
          <xdr:col>26</xdr:col>
          <xdr:colOff>171450</xdr:colOff>
          <xdr:row>93</xdr:row>
          <xdr:rowOff>167370</xdr:rowOff>
        </xdr:to>
        <xdr:sp macro="" textlink="">
          <xdr:nvSpPr>
            <xdr:cNvPr id="12327" name="Check Box 39" hidden="1">
              <a:extLst>
                <a:ext uri="{63B3BB69-23CF-44E3-9099-C40C66FF867C}">
                  <a14:compatExt spid="_x0000_s123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Vigilancia 24 hs Tercerizada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93</xdr:row>
          <xdr:rowOff>195945</xdr:rowOff>
        </xdr:from>
        <xdr:to>
          <xdr:col>20</xdr:col>
          <xdr:colOff>152400</xdr:colOff>
          <xdr:row>94</xdr:row>
          <xdr:rowOff>148320</xdr:rowOff>
        </xdr:to>
        <xdr:sp macro="" textlink="">
          <xdr:nvSpPr>
            <xdr:cNvPr id="12328" name="Check Box 40" hidden="1">
              <a:extLst>
                <a:ext uri="{63B3BB69-23CF-44E3-9099-C40C66FF867C}">
                  <a14:compatExt spid="_x0000_s123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Vigilancia noite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93</xdr:row>
          <xdr:rowOff>205470</xdr:rowOff>
        </xdr:from>
        <xdr:to>
          <xdr:col>23</xdr:col>
          <xdr:colOff>266700</xdr:colOff>
          <xdr:row>94</xdr:row>
          <xdr:rowOff>129270</xdr:rowOff>
        </xdr:to>
        <xdr:sp macro="" textlink="">
          <xdr:nvSpPr>
            <xdr:cNvPr id="12329" name="Check Box 41" hidden="1">
              <a:extLst>
                <a:ext uri="{63B3BB69-23CF-44E3-9099-C40C66FF867C}">
                  <a14:compatExt spid="_x0000_s123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Vigilancia dia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93</xdr:row>
          <xdr:rowOff>186420</xdr:rowOff>
        </xdr:from>
        <xdr:to>
          <xdr:col>24</xdr:col>
          <xdr:colOff>419100</xdr:colOff>
          <xdr:row>94</xdr:row>
          <xdr:rowOff>110220</xdr:rowOff>
        </xdr:to>
        <xdr:sp macro="" textlink="">
          <xdr:nvSpPr>
            <xdr:cNvPr id="12330" name="Check Box 42" hidden="1">
              <a:extLst>
                <a:ext uri="{63B3BB69-23CF-44E3-9099-C40C66FF867C}">
                  <a14:compatExt spid="_x0000_s123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Vigilancia por conta do Contratante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93</xdr:row>
          <xdr:rowOff>6806</xdr:rowOff>
        </xdr:from>
        <xdr:to>
          <xdr:col>23</xdr:col>
          <xdr:colOff>361950</xdr:colOff>
          <xdr:row>93</xdr:row>
          <xdr:rowOff>157845</xdr:rowOff>
        </xdr:to>
        <xdr:sp macro="" textlink="">
          <xdr:nvSpPr>
            <xdr:cNvPr id="12331" name="Check Box 43" hidden="1">
              <a:extLst>
                <a:ext uri="{63B3BB69-23CF-44E3-9099-C40C66FF867C}">
                  <a14:compatExt spid="_x0000_s123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pernoitam funcionários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xdr:row>
          <xdr:rowOff>152400</xdr:rowOff>
        </xdr:from>
        <xdr:to>
          <xdr:col>21</xdr:col>
          <xdr:colOff>295275</xdr:colOff>
          <xdr:row>25</xdr:row>
          <xdr:rowOff>161925</xdr:rowOff>
        </xdr:to>
        <xdr:sp macro="" textlink="">
          <xdr:nvSpPr>
            <xdr:cNvPr id="12332" name="Check Box 44" hidden="1">
              <a:extLst>
                <a:ext uri="{63B3BB69-23CF-44E3-9099-C40C66FF867C}">
                  <a14:compatExt spid="_x0000_s123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276225</xdr:colOff>
          <xdr:row>24</xdr:row>
          <xdr:rowOff>171450</xdr:rowOff>
        </xdr:from>
        <xdr:to>
          <xdr:col>22</xdr:col>
          <xdr:colOff>409575</xdr:colOff>
          <xdr:row>25</xdr:row>
          <xdr:rowOff>152400</xdr:rowOff>
        </xdr:to>
        <xdr:sp macro="" textlink="">
          <xdr:nvSpPr>
            <xdr:cNvPr id="12333" name="Check Box 45" hidden="1">
              <a:extLst>
                <a:ext uri="{63B3BB69-23CF-44E3-9099-C40C66FF867C}">
                  <a14:compatExt spid="_x0000_s123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24</xdr:row>
          <xdr:rowOff>152400</xdr:rowOff>
        </xdr:from>
        <xdr:to>
          <xdr:col>16</xdr:col>
          <xdr:colOff>57150</xdr:colOff>
          <xdr:row>25</xdr:row>
          <xdr:rowOff>152400</xdr:rowOff>
        </xdr:to>
        <xdr:sp macro="" textlink="">
          <xdr:nvSpPr>
            <xdr:cNvPr id="12334" name="Check Box 46" hidden="1">
              <a:extLst>
                <a:ext uri="{63B3BB69-23CF-44E3-9099-C40C66FF867C}">
                  <a14:compatExt spid="_x0000_s123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47625</xdr:rowOff>
        </xdr:from>
        <xdr:to>
          <xdr:col>4</xdr:col>
          <xdr:colOff>19050</xdr:colOff>
          <xdr:row>23</xdr:row>
          <xdr:rowOff>47625</xdr:rowOff>
        </xdr:to>
        <xdr:sp macro="" textlink="">
          <xdr:nvSpPr>
            <xdr:cNvPr id="12335" name="Check Box 47" hidden="1">
              <a:extLst>
                <a:ext uri="{63B3BB69-23CF-44E3-9099-C40C66FF867C}">
                  <a14:compatExt spid="_x0000_s123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Shopping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88</xdr:row>
          <xdr:rowOff>17691</xdr:rowOff>
        </xdr:from>
        <xdr:to>
          <xdr:col>1</xdr:col>
          <xdr:colOff>238125</xdr:colOff>
          <xdr:row>88</xdr:row>
          <xdr:rowOff>167370</xdr:rowOff>
        </xdr:to>
        <xdr:sp macro="" textlink="">
          <xdr:nvSpPr>
            <xdr:cNvPr id="12336" name="Check Box 48" hidden="1">
              <a:extLst>
                <a:ext uri="{63B3BB69-23CF-44E3-9099-C40C66FF867C}">
                  <a14:compatExt spid="_x0000_s12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88</xdr:row>
          <xdr:rowOff>180978</xdr:rowOff>
        </xdr:from>
        <xdr:to>
          <xdr:col>1</xdr:col>
          <xdr:colOff>342900</xdr:colOff>
          <xdr:row>89</xdr:row>
          <xdr:rowOff>152403</xdr:rowOff>
        </xdr:to>
        <xdr:sp macro="" textlink="">
          <xdr:nvSpPr>
            <xdr:cNvPr id="12337" name="Check Box 49" hidden="1">
              <a:extLst>
                <a:ext uri="{63B3BB69-23CF-44E3-9099-C40C66FF867C}">
                  <a14:compatExt spid="_x0000_s12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89</xdr:row>
          <xdr:rowOff>157845</xdr:rowOff>
        </xdr:from>
        <xdr:to>
          <xdr:col>1</xdr:col>
          <xdr:colOff>342900</xdr:colOff>
          <xdr:row>90</xdr:row>
          <xdr:rowOff>167370</xdr:rowOff>
        </xdr:to>
        <xdr:sp macro="" textlink="">
          <xdr:nvSpPr>
            <xdr:cNvPr id="12338" name="Check Box 50" hidden="1">
              <a:extLst>
                <a:ext uri="{63B3BB69-23CF-44E3-9099-C40C66FF867C}">
                  <a14:compatExt spid="_x0000_s12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90</xdr:row>
          <xdr:rowOff>157845</xdr:rowOff>
        </xdr:from>
        <xdr:to>
          <xdr:col>1</xdr:col>
          <xdr:colOff>342900</xdr:colOff>
          <xdr:row>92</xdr:row>
          <xdr:rowOff>16331</xdr:rowOff>
        </xdr:to>
        <xdr:sp macro="" textlink="">
          <xdr:nvSpPr>
            <xdr:cNvPr id="12339" name="Check Box 51" hidden="1">
              <a:extLst>
                <a:ext uri="{63B3BB69-23CF-44E3-9099-C40C66FF867C}">
                  <a14:compatExt spid="_x0000_s12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92</xdr:row>
          <xdr:rowOff>6806</xdr:rowOff>
        </xdr:from>
        <xdr:to>
          <xdr:col>1</xdr:col>
          <xdr:colOff>342900</xdr:colOff>
          <xdr:row>92</xdr:row>
          <xdr:rowOff>205470</xdr:rowOff>
        </xdr:to>
        <xdr:sp macro="" textlink="">
          <xdr:nvSpPr>
            <xdr:cNvPr id="12340" name="Check Box 52" hidden="1">
              <a:extLst>
                <a:ext uri="{63B3BB69-23CF-44E3-9099-C40C66FF867C}">
                  <a14:compatExt spid="_x0000_s12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89</xdr:row>
          <xdr:rowOff>9525</xdr:rowOff>
        </xdr:from>
        <xdr:to>
          <xdr:col>5</xdr:col>
          <xdr:colOff>238125</xdr:colOff>
          <xdr:row>90</xdr:row>
          <xdr:rowOff>38100</xdr:rowOff>
        </xdr:to>
        <xdr:sp macro="" textlink="">
          <xdr:nvSpPr>
            <xdr:cNvPr id="12341" name="Check Box 53" hidden="1">
              <a:extLst>
                <a:ext uri="{63B3BB69-23CF-44E3-9099-C40C66FF867C}">
                  <a14:compatExt spid="_x0000_s12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88</xdr:row>
          <xdr:rowOff>35382</xdr:rowOff>
        </xdr:from>
        <xdr:to>
          <xdr:col>5</xdr:col>
          <xdr:colOff>228600</xdr:colOff>
          <xdr:row>89</xdr:row>
          <xdr:rowOff>5447</xdr:rowOff>
        </xdr:to>
        <xdr:sp macro="" textlink="">
          <xdr:nvSpPr>
            <xdr:cNvPr id="12342" name="Check Box 54" hidden="1">
              <a:extLst>
                <a:ext uri="{63B3BB69-23CF-44E3-9099-C40C66FF867C}">
                  <a14:compatExt spid="_x0000_s12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88</xdr:row>
          <xdr:rowOff>21774</xdr:rowOff>
        </xdr:from>
        <xdr:to>
          <xdr:col>31</xdr:col>
          <xdr:colOff>381000</xdr:colOff>
          <xdr:row>88</xdr:row>
          <xdr:rowOff>190503</xdr:rowOff>
        </xdr:to>
        <xdr:sp macro="" textlink="">
          <xdr:nvSpPr>
            <xdr:cNvPr id="12343" name="Check Box 55" hidden="1">
              <a:extLst>
                <a:ext uri="{63B3BB69-23CF-44E3-9099-C40C66FF867C}">
                  <a14:compatExt spid="_x0000_s123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 existe instalaçoes/edificações do contratante no terreno da obra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105</xdr:row>
          <xdr:rowOff>43545</xdr:rowOff>
        </xdr:from>
        <xdr:to>
          <xdr:col>1</xdr:col>
          <xdr:colOff>342900</xdr:colOff>
          <xdr:row>105</xdr:row>
          <xdr:rowOff>205470</xdr:rowOff>
        </xdr:to>
        <xdr:sp macro="" textlink="">
          <xdr:nvSpPr>
            <xdr:cNvPr id="12344" name="Check Box 56" hidden="1">
              <a:extLst>
                <a:ext uri="{63B3BB69-23CF-44E3-9099-C40C66FF867C}">
                  <a14:compatExt spid="_x0000_s12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105</xdr:row>
          <xdr:rowOff>43545</xdr:rowOff>
        </xdr:from>
        <xdr:to>
          <xdr:col>4</xdr:col>
          <xdr:colOff>161925</xdr:colOff>
          <xdr:row>105</xdr:row>
          <xdr:rowOff>205470</xdr:rowOff>
        </xdr:to>
        <xdr:sp macro="" textlink="">
          <xdr:nvSpPr>
            <xdr:cNvPr id="12345" name="Check Box 57" hidden="1">
              <a:extLst>
                <a:ext uri="{63B3BB69-23CF-44E3-9099-C40C66FF867C}">
                  <a14:compatExt spid="_x0000_s12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105</xdr:row>
          <xdr:rowOff>43545</xdr:rowOff>
        </xdr:from>
        <xdr:to>
          <xdr:col>16</xdr:col>
          <xdr:colOff>19050</xdr:colOff>
          <xdr:row>105</xdr:row>
          <xdr:rowOff>205470</xdr:rowOff>
        </xdr:to>
        <xdr:sp macro="" textlink="">
          <xdr:nvSpPr>
            <xdr:cNvPr id="12346" name="Check Box 58" hidden="1">
              <a:extLst>
                <a:ext uri="{63B3BB69-23CF-44E3-9099-C40C66FF867C}">
                  <a14:compatExt spid="_x0000_s12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55</xdr:row>
          <xdr:rowOff>57153</xdr:rowOff>
        </xdr:from>
        <xdr:to>
          <xdr:col>4</xdr:col>
          <xdr:colOff>9525</xdr:colOff>
          <xdr:row>56</xdr:row>
          <xdr:rowOff>85728</xdr:rowOff>
        </xdr:to>
        <xdr:sp macro="" textlink="">
          <xdr:nvSpPr>
            <xdr:cNvPr id="12347" name="Check Box 59" hidden="1">
              <a:extLst>
                <a:ext uri="{63B3BB69-23CF-44E3-9099-C40C66FF867C}">
                  <a14:compatExt spid="_x0000_s123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Muro Estrutural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105</xdr:row>
          <xdr:rowOff>43545</xdr:rowOff>
        </xdr:from>
        <xdr:to>
          <xdr:col>18</xdr:col>
          <xdr:colOff>123825</xdr:colOff>
          <xdr:row>105</xdr:row>
          <xdr:rowOff>205470</xdr:rowOff>
        </xdr:to>
        <xdr:sp macro="" textlink="">
          <xdr:nvSpPr>
            <xdr:cNvPr id="12348" name="Check Box 60" hidden="1">
              <a:extLst>
                <a:ext uri="{63B3BB69-23CF-44E3-9099-C40C66FF867C}">
                  <a14:compatExt spid="_x0000_s12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106</xdr:row>
          <xdr:rowOff>13610</xdr:rowOff>
        </xdr:from>
        <xdr:to>
          <xdr:col>1</xdr:col>
          <xdr:colOff>342900</xdr:colOff>
          <xdr:row>106</xdr:row>
          <xdr:rowOff>176895</xdr:rowOff>
        </xdr:to>
        <xdr:sp macro="" textlink="">
          <xdr:nvSpPr>
            <xdr:cNvPr id="12349" name="Check Box 61" hidden="1">
              <a:extLst>
                <a:ext uri="{63B3BB69-23CF-44E3-9099-C40C66FF867C}">
                  <a14:compatExt spid="_x0000_s12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106</xdr:row>
          <xdr:rowOff>13610</xdr:rowOff>
        </xdr:from>
        <xdr:to>
          <xdr:col>4</xdr:col>
          <xdr:colOff>161925</xdr:colOff>
          <xdr:row>106</xdr:row>
          <xdr:rowOff>186420</xdr:rowOff>
        </xdr:to>
        <xdr:sp macro="" textlink="">
          <xdr:nvSpPr>
            <xdr:cNvPr id="12350" name="Check Box 62" hidden="1">
              <a:extLst>
                <a:ext uri="{63B3BB69-23CF-44E3-9099-C40C66FF867C}">
                  <a14:compatExt spid="_x0000_s12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106</xdr:row>
          <xdr:rowOff>23135</xdr:rowOff>
        </xdr:from>
        <xdr:to>
          <xdr:col>16</xdr:col>
          <xdr:colOff>19050</xdr:colOff>
          <xdr:row>106</xdr:row>
          <xdr:rowOff>176895</xdr:rowOff>
        </xdr:to>
        <xdr:sp macro="" textlink="">
          <xdr:nvSpPr>
            <xdr:cNvPr id="12351" name="Check Box 63" hidden="1">
              <a:extLst>
                <a:ext uri="{63B3BB69-23CF-44E3-9099-C40C66FF867C}">
                  <a14:compatExt spid="_x0000_s12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28</xdr:row>
          <xdr:rowOff>133350</xdr:rowOff>
        </xdr:from>
        <xdr:to>
          <xdr:col>11</xdr:col>
          <xdr:colOff>66675</xdr:colOff>
          <xdr:row>29</xdr:row>
          <xdr:rowOff>85725</xdr:rowOff>
        </xdr:to>
        <xdr:sp macro="" textlink="">
          <xdr:nvSpPr>
            <xdr:cNvPr id="12352" name="Check Box 64" hidden="1">
              <a:extLst>
                <a:ext uri="{63B3BB69-23CF-44E3-9099-C40C66FF867C}">
                  <a14:compatExt spid="_x0000_s123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Rocha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28</xdr:row>
          <xdr:rowOff>142875</xdr:rowOff>
        </xdr:from>
        <xdr:to>
          <xdr:col>19</xdr:col>
          <xdr:colOff>9525</xdr:colOff>
          <xdr:row>29</xdr:row>
          <xdr:rowOff>95250</xdr:rowOff>
        </xdr:to>
        <xdr:sp macro="" textlink="">
          <xdr:nvSpPr>
            <xdr:cNvPr id="12353" name="Check Box 65" hidden="1">
              <a:extLst>
                <a:ext uri="{63B3BB69-23CF-44E3-9099-C40C66FF867C}">
                  <a14:compatExt spid="_x0000_s123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Arenoso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28</xdr:row>
          <xdr:rowOff>133350</xdr:rowOff>
        </xdr:from>
        <xdr:to>
          <xdr:col>16</xdr:col>
          <xdr:colOff>95250</xdr:colOff>
          <xdr:row>29</xdr:row>
          <xdr:rowOff>85725</xdr:rowOff>
        </xdr:to>
        <xdr:sp macro="" textlink="">
          <xdr:nvSpPr>
            <xdr:cNvPr id="12354" name="Check Box 66" hidden="1">
              <a:extLst>
                <a:ext uri="{63B3BB69-23CF-44E3-9099-C40C66FF867C}">
                  <a14:compatExt spid="_x0000_s123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Silte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29</xdr:row>
          <xdr:rowOff>95250</xdr:rowOff>
        </xdr:from>
        <xdr:to>
          <xdr:col>11</xdr:col>
          <xdr:colOff>66675</xdr:colOff>
          <xdr:row>30</xdr:row>
          <xdr:rowOff>95250</xdr:rowOff>
        </xdr:to>
        <xdr:sp macro="" textlink="">
          <xdr:nvSpPr>
            <xdr:cNvPr id="12355" name="Check Box 67" hidden="1">
              <a:extLst>
                <a:ext uri="{63B3BB69-23CF-44E3-9099-C40C66FF867C}">
                  <a14:compatExt spid="_x0000_s123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Argila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28</xdr:row>
          <xdr:rowOff>19050</xdr:rowOff>
        </xdr:from>
        <xdr:to>
          <xdr:col>22</xdr:col>
          <xdr:colOff>66675</xdr:colOff>
          <xdr:row>28</xdr:row>
          <xdr:rowOff>161925</xdr:rowOff>
        </xdr:to>
        <xdr:sp macro="" textlink="">
          <xdr:nvSpPr>
            <xdr:cNvPr id="12356" name="Check Box 68" hidden="1">
              <a:extLst>
                <a:ext uri="{63B3BB69-23CF-44E3-9099-C40C66FF867C}">
                  <a14:compatExt spid="_x0000_s123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28</xdr:row>
          <xdr:rowOff>9525</xdr:rowOff>
        </xdr:from>
        <xdr:to>
          <xdr:col>22</xdr:col>
          <xdr:colOff>533400</xdr:colOff>
          <xdr:row>28</xdr:row>
          <xdr:rowOff>161925</xdr:rowOff>
        </xdr:to>
        <xdr:sp macro="" textlink="">
          <xdr:nvSpPr>
            <xdr:cNvPr id="12357" name="Check Box 69" hidden="1">
              <a:extLst>
                <a:ext uri="{63B3BB69-23CF-44E3-9099-C40C66FF867C}">
                  <a14:compatExt spid="_x0000_s123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Nao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30</xdr:row>
          <xdr:rowOff>142875</xdr:rowOff>
        </xdr:from>
        <xdr:to>
          <xdr:col>19</xdr:col>
          <xdr:colOff>0</xdr:colOff>
          <xdr:row>31</xdr:row>
          <xdr:rowOff>123825</xdr:rowOff>
        </xdr:to>
        <xdr:sp macro="" textlink="">
          <xdr:nvSpPr>
            <xdr:cNvPr id="12358" name="Check Box 70" hidden="1">
              <a:extLst>
                <a:ext uri="{63B3BB69-23CF-44E3-9099-C40C66FF867C}">
                  <a14:compatExt spid="_x0000_s123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361950</xdr:colOff>
          <xdr:row>30</xdr:row>
          <xdr:rowOff>133350</xdr:rowOff>
        </xdr:from>
        <xdr:to>
          <xdr:col>17</xdr:col>
          <xdr:colOff>57150</xdr:colOff>
          <xdr:row>31</xdr:row>
          <xdr:rowOff>123825</xdr:rowOff>
        </xdr:to>
        <xdr:sp macro="" textlink="">
          <xdr:nvSpPr>
            <xdr:cNvPr id="12359" name="Check Box 71" hidden="1">
              <a:extLst>
                <a:ext uri="{63B3BB69-23CF-44E3-9099-C40C66FF867C}">
                  <a14:compatExt spid="_x0000_s123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76</xdr:row>
          <xdr:rowOff>0</xdr:rowOff>
        </xdr:from>
        <xdr:to>
          <xdr:col>5</xdr:col>
          <xdr:colOff>95250</xdr:colOff>
          <xdr:row>76</xdr:row>
          <xdr:rowOff>152400</xdr:rowOff>
        </xdr:to>
        <xdr:sp macro="" textlink="">
          <xdr:nvSpPr>
            <xdr:cNvPr id="12360" name="Check Box 72" hidden="1">
              <a:extLst>
                <a:ext uri="{63B3BB69-23CF-44E3-9099-C40C66FF867C}">
                  <a14:compatExt spid="_x0000_s123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Simples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76</xdr:row>
          <xdr:rowOff>1</xdr:rowOff>
        </xdr:from>
        <xdr:to>
          <xdr:col>8</xdr:col>
          <xdr:colOff>161925</xdr:colOff>
          <xdr:row>76</xdr:row>
          <xdr:rowOff>163287</xdr:rowOff>
        </xdr:to>
        <xdr:sp macro="" textlink="">
          <xdr:nvSpPr>
            <xdr:cNvPr id="12361" name="Check Box 73" hidden="1">
              <a:extLst>
                <a:ext uri="{63B3BB69-23CF-44E3-9099-C40C66FF867C}">
                  <a14:compatExt spid="_x0000_s123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Ampla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xdr:row>
          <xdr:rowOff>47625</xdr:rowOff>
        </xdr:from>
        <xdr:to>
          <xdr:col>6</xdr:col>
          <xdr:colOff>104775</xdr:colOff>
          <xdr:row>23</xdr:row>
          <xdr:rowOff>104775</xdr:rowOff>
        </xdr:to>
        <xdr:sp macro="" textlink="">
          <xdr:nvSpPr>
            <xdr:cNvPr id="12362" name="Check Box 74" hidden="1">
              <a:extLst>
                <a:ext uri="{63B3BB69-23CF-44E3-9099-C40C66FF867C}">
                  <a14:compatExt spid="_x0000_s123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Reforma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56</xdr:row>
          <xdr:rowOff>114303</xdr:rowOff>
        </xdr:from>
        <xdr:to>
          <xdr:col>4</xdr:col>
          <xdr:colOff>9525</xdr:colOff>
          <xdr:row>57</xdr:row>
          <xdr:rowOff>123828</xdr:rowOff>
        </xdr:to>
        <xdr:sp macro="" textlink="">
          <xdr:nvSpPr>
            <xdr:cNvPr id="12363" name="Check Box 75" hidden="1">
              <a:extLst>
                <a:ext uri="{63B3BB69-23CF-44E3-9099-C40C66FF867C}">
                  <a14:compatExt spid="_x0000_s123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Helice Continua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93</xdr:row>
          <xdr:rowOff>0</xdr:rowOff>
        </xdr:from>
        <xdr:to>
          <xdr:col>6</xdr:col>
          <xdr:colOff>142875</xdr:colOff>
          <xdr:row>93</xdr:row>
          <xdr:rowOff>161925</xdr:rowOff>
        </xdr:to>
        <xdr:sp macro="" textlink="">
          <xdr:nvSpPr>
            <xdr:cNvPr id="12364" name="Check Box 76" hidden="1">
              <a:extLst>
                <a:ext uri="{63B3BB69-23CF-44E3-9099-C40C66FF867C}">
                  <a14:compatExt spid="_x0000_s123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96</xdr:row>
          <xdr:rowOff>66678</xdr:rowOff>
        </xdr:from>
        <xdr:to>
          <xdr:col>10</xdr:col>
          <xdr:colOff>133350</xdr:colOff>
          <xdr:row>97</xdr:row>
          <xdr:rowOff>8167</xdr:rowOff>
        </xdr:to>
        <xdr:sp macro="" textlink="">
          <xdr:nvSpPr>
            <xdr:cNvPr id="12365" name="Check Box 77" hidden="1">
              <a:extLst>
                <a:ext uri="{63B3BB69-23CF-44E3-9099-C40C66FF867C}">
                  <a14:compatExt spid="_x0000_s123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xdr:row>
          <xdr:rowOff>171450</xdr:rowOff>
        </xdr:from>
        <xdr:to>
          <xdr:col>6</xdr:col>
          <xdr:colOff>123825</xdr:colOff>
          <xdr:row>22</xdr:row>
          <xdr:rowOff>0</xdr:rowOff>
        </xdr:to>
        <xdr:sp macro="" textlink="">
          <xdr:nvSpPr>
            <xdr:cNvPr id="12366" name="Check Box 78" hidden="1">
              <a:extLst>
                <a:ext uri="{63B3BB69-23CF-44E3-9099-C40C66FF867C}">
                  <a14:compatExt spid="_x0000_s123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Obra Nova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23</xdr:row>
          <xdr:rowOff>152400</xdr:rowOff>
        </xdr:from>
        <xdr:to>
          <xdr:col>4</xdr:col>
          <xdr:colOff>9525</xdr:colOff>
          <xdr:row>24</xdr:row>
          <xdr:rowOff>142875</xdr:rowOff>
        </xdr:to>
        <xdr:sp macro="" textlink="">
          <xdr:nvSpPr>
            <xdr:cNvPr id="12367" name="Check Box 79" hidden="1">
              <a:extLst>
                <a:ext uri="{63B3BB69-23CF-44E3-9099-C40C66FF867C}">
                  <a14:compatExt spid="_x0000_s123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CDHU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25</xdr:row>
          <xdr:rowOff>28575</xdr:rowOff>
        </xdr:from>
        <xdr:to>
          <xdr:col>4</xdr:col>
          <xdr:colOff>0</xdr:colOff>
          <xdr:row>26</xdr:row>
          <xdr:rowOff>28575</xdr:rowOff>
        </xdr:to>
        <xdr:sp macro="" textlink="">
          <xdr:nvSpPr>
            <xdr:cNvPr id="12368" name="Check Box 80" hidden="1">
              <a:extLst>
                <a:ext uri="{63B3BB69-23CF-44E3-9099-C40C66FF867C}">
                  <a14:compatExt spid="_x0000_s123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FDE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75</xdr:row>
          <xdr:rowOff>123825</xdr:rowOff>
        </xdr:from>
        <xdr:to>
          <xdr:col>5</xdr:col>
          <xdr:colOff>381000</xdr:colOff>
          <xdr:row>75</xdr:row>
          <xdr:rowOff>276225</xdr:rowOff>
        </xdr:to>
        <xdr:sp macro="" textlink="">
          <xdr:nvSpPr>
            <xdr:cNvPr id="12369" name="Check Box 81" hidden="1">
              <a:extLst>
                <a:ext uri="{63B3BB69-23CF-44E3-9099-C40C66FF867C}">
                  <a14:compatExt spid="_x0000_s123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COM Fundação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75</xdr:row>
          <xdr:rowOff>133350</xdr:rowOff>
        </xdr:from>
        <xdr:to>
          <xdr:col>8</xdr:col>
          <xdr:colOff>228600</xdr:colOff>
          <xdr:row>75</xdr:row>
          <xdr:rowOff>257175</xdr:rowOff>
        </xdr:to>
        <xdr:sp macro="" textlink="">
          <xdr:nvSpPr>
            <xdr:cNvPr id="12370" name="Check Box 82" hidden="1">
              <a:extLst>
                <a:ext uri="{63B3BB69-23CF-44E3-9099-C40C66FF867C}">
                  <a14:compatExt spid="_x0000_s123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SEM Fundação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371475</xdr:colOff>
          <xdr:row>40</xdr:row>
          <xdr:rowOff>180975</xdr:rowOff>
        </xdr:from>
        <xdr:to>
          <xdr:col>22</xdr:col>
          <xdr:colOff>609600</xdr:colOff>
          <xdr:row>41</xdr:row>
          <xdr:rowOff>142875</xdr:rowOff>
        </xdr:to>
        <xdr:sp macro="" textlink="">
          <xdr:nvSpPr>
            <xdr:cNvPr id="12371" name="Check Box 83" hidden="1">
              <a:extLst>
                <a:ext uri="{63B3BB69-23CF-44E3-9099-C40C66FF867C}">
                  <a14:compatExt spid="_x0000_s123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40</xdr:row>
          <xdr:rowOff>180975</xdr:rowOff>
        </xdr:from>
        <xdr:to>
          <xdr:col>22</xdr:col>
          <xdr:colOff>409575</xdr:colOff>
          <xdr:row>41</xdr:row>
          <xdr:rowOff>142875</xdr:rowOff>
        </xdr:to>
        <xdr:sp macro="" textlink="">
          <xdr:nvSpPr>
            <xdr:cNvPr id="12372" name="Check Box 84" hidden="1">
              <a:extLst>
                <a:ext uri="{63B3BB69-23CF-44E3-9099-C40C66FF867C}">
                  <a14:compatExt spid="_x0000_s123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40</xdr:row>
          <xdr:rowOff>1362</xdr:rowOff>
        </xdr:from>
        <xdr:to>
          <xdr:col>22</xdr:col>
          <xdr:colOff>390525</xdr:colOff>
          <xdr:row>40</xdr:row>
          <xdr:rowOff>153762</xdr:rowOff>
        </xdr:to>
        <xdr:sp macro="" textlink="">
          <xdr:nvSpPr>
            <xdr:cNvPr id="12373" name="Check Box 85" hidden="1">
              <a:extLst>
                <a:ext uri="{63B3BB69-23CF-44E3-9099-C40C66FF867C}">
                  <a14:compatExt spid="_x0000_s123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371475</xdr:colOff>
          <xdr:row>40</xdr:row>
          <xdr:rowOff>1362</xdr:rowOff>
        </xdr:from>
        <xdr:to>
          <xdr:col>22</xdr:col>
          <xdr:colOff>609600</xdr:colOff>
          <xdr:row>40</xdr:row>
          <xdr:rowOff>153762</xdr:rowOff>
        </xdr:to>
        <xdr:sp macro="" textlink="">
          <xdr:nvSpPr>
            <xdr:cNvPr id="12374" name="Check Box 86" hidden="1">
              <a:extLst>
                <a:ext uri="{63B3BB69-23CF-44E3-9099-C40C66FF867C}">
                  <a14:compatExt spid="_x0000_s123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24</xdr:row>
          <xdr:rowOff>152400</xdr:rowOff>
        </xdr:from>
        <xdr:to>
          <xdr:col>18</xdr:col>
          <xdr:colOff>276225</xdr:colOff>
          <xdr:row>25</xdr:row>
          <xdr:rowOff>152400</xdr:rowOff>
        </xdr:to>
        <xdr:sp macro="" textlink="">
          <xdr:nvSpPr>
            <xdr:cNvPr id="12375" name="Check Box 87" hidden="1">
              <a:extLst>
                <a:ext uri="{63B3BB69-23CF-44E3-9099-C40C66FF867C}">
                  <a14:compatExt spid="_x0000_s123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31</xdr:row>
          <xdr:rowOff>133350</xdr:rowOff>
        </xdr:from>
        <xdr:to>
          <xdr:col>19</xdr:col>
          <xdr:colOff>9525</xdr:colOff>
          <xdr:row>32</xdr:row>
          <xdr:rowOff>133350</xdr:rowOff>
        </xdr:to>
        <xdr:sp macro="" textlink="">
          <xdr:nvSpPr>
            <xdr:cNvPr id="12376" name="Check Box 88" hidden="1">
              <a:extLst>
                <a:ext uri="{63B3BB69-23CF-44E3-9099-C40C66FF867C}">
                  <a14:compatExt spid="_x0000_s123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361950</xdr:colOff>
          <xdr:row>31</xdr:row>
          <xdr:rowOff>142875</xdr:rowOff>
        </xdr:from>
        <xdr:to>
          <xdr:col>17</xdr:col>
          <xdr:colOff>19050</xdr:colOff>
          <xdr:row>32</xdr:row>
          <xdr:rowOff>133350</xdr:rowOff>
        </xdr:to>
        <xdr:sp macro="" textlink="">
          <xdr:nvSpPr>
            <xdr:cNvPr id="12377" name="Check Box 89" hidden="1">
              <a:extLst>
                <a:ext uri="{63B3BB69-23CF-44E3-9099-C40C66FF867C}">
                  <a14:compatExt spid="_x0000_s123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55</xdr:row>
          <xdr:rowOff>123828</xdr:rowOff>
        </xdr:from>
        <xdr:to>
          <xdr:col>12</xdr:col>
          <xdr:colOff>114300</xdr:colOff>
          <xdr:row>56</xdr:row>
          <xdr:rowOff>133353</xdr:rowOff>
        </xdr:to>
        <xdr:sp macro="" textlink="">
          <xdr:nvSpPr>
            <xdr:cNvPr id="12378" name="Check Box 90" hidden="1">
              <a:extLst>
                <a:ext uri="{63B3BB69-23CF-44E3-9099-C40C66FF867C}">
                  <a14:compatExt spid="_x0000_s123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Estacão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56</xdr:row>
          <xdr:rowOff>142878</xdr:rowOff>
        </xdr:from>
        <xdr:to>
          <xdr:col>12</xdr:col>
          <xdr:colOff>114300</xdr:colOff>
          <xdr:row>57</xdr:row>
          <xdr:rowOff>142878</xdr:rowOff>
        </xdr:to>
        <xdr:sp macro="" textlink="">
          <xdr:nvSpPr>
            <xdr:cNvPr id="12379" name="Check Box 91" hidden="1">
              <a:extLst>
                <a:ext uri="{63B3BB69-23CF-44E3-9099-C40C66FF867C}">
                  <a14:compatExt spid="_x0000_s123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Perfil Metálico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361950</xdr:colOff>
          <xdr:row>52</xdr:row>
          <xdr:rowOff>104775</xdr:rowOff>
        </xdr:from>
        <xdr:to>
          <xdr:col>22</xdr:col>
          <xdr:colOff>476250</xdr:colOff>
          <xdr:row>53</xdr:row>
          <xdr:rowOff>133350</xdr:rowOff>
        </xdr:to>
        <xdr:sp macro="" textlink="">
          <xdr:nvSpPr>
            <xdr:cNvPr id="12380" name="Check Box 92" hidden="1">
              <a:extLst>
                <a:ext uri="{63B3BB69-23CF-44E3-9099-C40C66FF867C}">
                  <a14:compatExt spid="_x0000_s123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219075</xdr:colOff>
          <xdr:row>52</xdr:row>
          <xdr:rowOff>104775</xdr:rowOff>
        </xdr:from>
        <xdr:to>
          <xdr:col>22</xdr:col>
          <xdr:colOff>390525</xdr:colOff>
          <xdr:row>53</xdr:row>
          <xdr:rowOff>133350</xdr:rowOff>
        </xdr:to>
        <xdr:sp macro="" textlink="">
          <xdr:nvSpPr>
            <xdr:cNvPr id="12381" name="Check Box 93" hidden="1">
              <a:extLst>
                <a:ext uri="{63B3BB69-23CF-44E3-9099-C40C66FF867C}">
                  <a14:compatExt spid="_x0000_s123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51</xdr:row>
          <xdr:rowOff>95250</xdr:rowOff>
        </xdr:from>
        <xdr:to>
          <xdr:col>22</xdr:col>
          <xdr:colOff>466725</xdr:colOff>
          <xdr:row>52</xdr:row>
          <xdr:rowOff>114300</xdr:rowOff>
        </xdr:to>
        <xdr:sp macro="" textlink="">
          <xdr:nvSpPr>
            <xdr:cNvPr id="12382" name="Check Box 94" hidden="1">
              <a:extLst>
                <a:ext uri="{63B3BB69-23CF-44E3-9099-C40C66FF867C}">
                  <a14:compatExt spid="_x0000_s123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219075</xdr:colOff>
          <xdr:row>51</xdr:row>
          <xdr:rowOff>95250</xdr:rowOff>
        </xdr:from>
        <xdr:to>
          <xdr:col>22</xdr:col>
          <xdr:colOff>390525</xdr:colOff>
          <xdr:row>52</xdr:row>
          <xdr:rowOff>114300</xdr:rowOff>
        </xdr:to>
        <xdr:sp macro="" textlink="">
          <xdr:nvSpPr>
            <xdr:cNvPr id="12383" name="Check Box 95" hidden="1">
              <a:extLst>
                <a:ext uri="{63B3BB69-23CF-44E3-9099-C40C66FF867C}">
                  <a14:compatExt spid="_x0000_s123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50</xdr:row>
          <xdr:rowOff>4084</xdr:rowOff>
        </xdr:from>
        <xdr:to>
          <xdr:col>22</xdr:col>
          <xdr:colOff>9525</xdr:colOff>
          <xdr:row>50</xdr:row>
          <xdr:rowOff>157845</xdr:rowOff>
        </xdr:to>
        <xdr:sp macro="" textlink="">
          <xdr:nvSpPr>
            <xdr:cNvPr id="12384" name="Check Box 96" hidden="1">
              <a:extLst>
                <a:ext uri="{63B3BB69-23CF-44E3-9099-C40C66FF867C}">
                  <a14:compatExt spid="_x0000_s123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50</xdr:row>
          <xdr:rowOff>4084</xdr:rowOff>
        </xdr:from>
        <xdr:to>
          <xdr:col>18</xdr:col>
          <xdr:colOff>266700</xdr:colOff>
          <xdr:row>50</xdr:row>
          <xdr:rowOff>157845</xdr:rowOff>
        </xdr:to>
        <xdr:sp macro="" textlink="">
          <xdr:nvSpPr>
            <xdr:cNvPr id="12385" name="Check Box 97" hidden="1">
              <a:extLst>
                <a:ext uri="{63B3BB69-23CF-44E3-9099-C40C66FF867C}">
                  <a14:compatExt spid="_x0000_s123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56</xdr:row>
          <xdr:rowOff>114303</xdr:rowOff>
        </xdr:from>
        <xdr:to>
          <xdr:col>4</xdr:col>
          <xdr:colOff>381000</xdr:colOff>
          <xdr:row>57</xdr:row>
          <xdr:rowOff>114303</xdr:rowOff>
        </xdr:to>
        <xdr:sp macro="" textlink="">
          <xdr:nvSpPr>
            <xdr:cNvPr id="12386" name="Check Box 98" hidden="1">
              <a:extLst>
                <a:ext uri="{63B3BB69-23CF-44E3-9099-C40C66FF867C}">
                  <a14:compatExt spid="_x0000_s123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Estaca Strauss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55</xdr:row>
          <xdr:rowOff>66678</xdr:rowOff>
        </xdr:from>
        <xdr:to>
          <xdr:col>4</xdr:col>
          <xdr:colOff>381000</xdr:colOff>
          <xdr:row>56</xdr:row>
          <xdr:rowOff>85728</xdr:rowOff>
        </xdr:to>
        <xdr:sp macro="" textlink="">
          <xdr:nvSpPr>
            <xdr:cNvPr id="12387" name="Check Box 99" hidden="1">
              <a:extLst>
                <a:ext uri="{63B3BB69-23CF-44E3-9099-C40C66FF867C}">
                  <a14:compatExt spid="_x0000_s123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Estaca Prancha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44</xdr:row>
          <xdr:rowOff>21774</xdr:rowOff>
        </xdr:from>
        <xdr:to>
          <xdr:col>10</xdr:col>
          <xdr:colOff>161925</xdr:colOff>
          <xdr:row>44</xdr:row>
          <xdr:rowOff>171453</xdr:rowOff>
        </xdr:to>
        <xdr:sp macro="" textlink="">
          <xdr:nvSpPr>
            <xdr:cNvPr id="12388" name="Check Box 100" hidden="1">
              <a:extLst>
                <a:ext uri="{63B3BB69-23CF-44E3-9099-C40C66FF867C}">
                  <a14:compatExt spid="_x0000_s123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44</xdr:row>
          <xdr:rowOff>21774</xdr:rowOff>
        </xdr:from>
        <xdr:to>
          <xdr:col>11</xdr:col>
          <xdr:colOff>161925</xdr:colOff>
          <xdr:row>44</xdr:row>
          <xdr:rowOff>171453</xdr:rowOff>
        </xdr:to>
        <xdr:sp macro="" textlink="">
          <xdr:nvSpPr>
            <xdr:cNvPr id="12389" name="Check Box 101" hidden="1">
              <a:extLst>
                <a:ext uri="{63B3BB69-23CF-44E3-9099-C40C66FF867C}">
                  <a14:compatExt spid="_x0000_s123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43</xdr:row>
          <xdr:rowOff>4083</xdr:rowOff>
        </xdr:from>
        <xdr:to>
          <xdr:col>22</xdr:col>
          <xdr:colOff>400050</xdr:colOff>
          <xdr:row>44</xdr:row>
          <xdr:rowOff>39462</xdr:rowOff>
        </xdr:to>
        <xdr:sp macro="" textlink="">
          <xdr:nvSpPr>
            <xdr:cNvPr id="12390" name="Check Box 102" hidden="1">
              <a:extLst>
                <a:ext uri="{63B3BB69-23CF-44E3-9099-C40C66FF867C}">
                  <a14:compatExt spid="_x0000_s123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Não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42</xdr:row>
          <xdr:rowOff>242208</xdr:rowOff>
        </xdr:from>
        <xdr:to>
          <xdr:col>21</xdr:col>
          <xdr:colOff>9525</xdr:colOff>
          <xdr:row>44</xdr:row>
          <xdr:rowOff>32658</xdr:rowOff>
        </xdr:to>
        <xdr:sp macro="" textlink="">
          <xdr:nvSpPr>
            <xdr:cNvPr id="12391" name="Check Box 103" hidden="1">
              <a:extLst>
                <a:ext uri="{63B3BB69-23CF-44E3-9099-C40C66FF867C}">
                  <a14:compatExt spid="_x0000_s123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29</xdr:row>
          <xdr:rowOff>123825</xdr:rowOff>
        </xdr:from>
        <xdr:to>
          <xdr:col>16</xdr:col>
          <xdr:colOff>95250</xdr:colOff>
          <xdr:row>30</xdr:row>
          <xdr:rowOff>95250</xdr:rowOff>
        </xdr:to>
        <xdr:sp macro="" textlink="">
          <xdr:nvSpPr>
            <xdr:cNvPr id="12392" name="Check Box 104" hidden="1">
              <a:extLst>
                <a:ext uri="{63B3BB69-23CF-44E3-9099-C40C66FF867C}">
                  <a14:compatExt spid="_x0000_s123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Organico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29</xdr:row>
          <xdr:rowOff>123825</xdr:rowOff>
        </xdr:from>
        <xdr:to>
          <xdr:col>19</xdr:col>
          <xdr:colOff>0</xdr:colOff>
          <xdr:row>30</xdr:row>
          <xdr:rowOff>76200</xdr:rowOff>
        </xdr:to>
        <xdr:sp macro="" textlink="">
          <xdr:nvSpPr>
            <xdr:cNvPr id="12393" name="Check Box 105" hidden="1">
              <a:extLst>
                <a:ext uri="{63B3BB69-23CF-44E3-9099-C40C66FF867C}">
                  <a14:compatExt spid="_x0000_s123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Sedimentar</a:t>
              </a:r>
            </a:p>
          </xdr:txBody>
        </xdr:sp>
        <xdr:clientData/>
      </xdr:twoCellAnchor>
    </mc:Choice>
    <mc:Fallback/>
  </mc:AlternateContent>
  <xdr:twoCellAnchor editAs="oneCell">
    <xdr:from>
      <xdr:col>1</xdr:col>
      <xdr:colOff>28576</xdr:colOff>
      <xdr:row>1</xdr:row>
      <xdr:rowOff>66675</xdr:rowOff>
    </xdr:from>
    <xdr:to>
      <xdr:col>3</xdr:col>
      <xdr:colOff>258527</xdr:colOff>
      <xdr:row>4</xdr:row>
      <xdr:rowOff>54429</xdr:rowOff>
    </xdr:to>
    <xdr:pic>
      <xdr:nvPicPr>
        <xdr:cNvPr id="107" name="Picture 4" descr="logo TM com sloga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9987" y="209550"/>
          <a:ext cx="1162040" cy="382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102</xdr:row>
      <xdr:rowOff>66675</xdr:rowOff>
    </xdr:from>
    <xdr:ext cx="76200" cy="2486025"/>
    <xdr:sp macro="" textlink="">
      <xdr:nvSpPr>
        <xdr:cNvPr id="2" name="Text Box 447"/>
        <xdr:cNvSpPr txBox="1">
          <a:spLocks noChangeArrowheads="1"/>
        </xdr:cNvSpPr>
      </xdr:nvSpPr>
      <xdr:spPr bwMode="auto">
        <a:xfrm>
          <a:off x="609600" y="16583025"/>
          <a:ext cx="7620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111</xdr:row>
      <xdr:rowOff>0</xdr:rowOff>
    </xdr:from>
    <xdr:ext cx="0" cy="266700"/>
    <xdr:sp macro="" textlink="">
      <xdr:nvSpPr>
        <xdr:cNvPr id="3" name="Text Box 92"/>
        <xdr:cNvSpPr txBox="1">
          <a:spLocks noChangeArrowheads="1"/>
        </xdr:cNvSpPr>
      </xdr:nvSpPr>
      <xdr:spPr bwMode="auto">
        <a:xfrm>
          <a:off x="609600" y="17973675"/>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111</xdr:row>
      <xdr:rowOff>104775</xdr:rowOff>
    </xdr:from>
    <xdr:ext cx="0" cy="219075"/>
    <xdr:sp macro="" textlink="">
      <xdr:nvSpPr>
        <xdr:cNvPr id="4" name="Text Box 134"/>
        <xdr:cNvSpPr txBox="1">
          <a:spLocks noChangeArrowheads="1"/>
        </xdr:cNvSpPr>
      </xdr:nvSpPr>
      <xdr:spPr bwMode="auto">
        <a:xfrm>
          <a:off x="609600" y="18078450"/>
          <a:ext cx="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136</xdr:row>
      <xdr:rowOff>0</xdr:rowOff>
    </xdr:from>
    <xdr:ext cx="0" cy="161925"/>
    <xdr:sp macro="" textlink="">
      <xdr:nvSpPr>
        <xdr:cNvPr id="5" name="Text Box 138"/>
        <xdr:cNvSpPr txBox="1">
          <a:spLocks noChangeArrowheads="1"/>
        </xdr:cNvSpPr>
      </xdr:nvSpPr>
      <xdr:spPr bwMode="auto">
        <a:xfrm>
          <a:off x="609600" y="220218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110</xdr:row>
      <xdr:rowOff>76200</xdr:rowOff>
    </xdr:from>
    <xdr:ext cx="0" cy="247650"/>
    <xdr:sp macro="" textlink="">
      <xdr:nvSpPr>
        <xdr:cNvPr id="6" name="Text Box 316"/>
        <xdr:cNvSpPr txBox="1">
          <a:spLocks noChangeArrowheads="1"/>
        </xdr:cNvSpPr>
      </xdr:nvSpPr>
      <xdr:spPr bwMode="auto">
        <a:xfrm>
          <a:off x="609600" y="178879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110</xdr:row>
      <xdr:rowOff>76200</xdr:rowOff>
    </xdr:from>
    <xdr:ext cx="0" cy="247650"/>
    <xdr:sp macro="" textlink="">
      <xdr:nvSpPr>
        <xdr:cNvPr id="7" name="Text Box 317"/>
        <xdr:cNvSpPr txBox="1">
          <a:spLocks noChangeArrowheads="1"/>
        </xdr:cNvSpPr>
      </xdr:nvSpPr>
      <xdr:spPr bwMode="auto">
        <a:xfrm>
          <a:off x="609600" y="178879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110</xdr:row>
      <xdr:rowOff>76200</xdr:rowOff>
    </xdr:from>
    <xdr:ext cx="0" cy="247650"/>
    <xdr:sp macro="" textlink="">
      <xdr:nvSpPr>
        <xdr:cNvPr id="8" name="Text Box 318"/>
        <xdr:cNvSpPr txBox="1">
          <a:spLocks noChangeArrowheads="1"/>
        </xdr:cNvSpPr>
      </xdr:nvSpPr>
      <xdr:spPr bwMode="auto">
        <a:xfrm>
          <a:off x="609600" y="178879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110</xdr:row>
      <xdr:rowOff>76200</xdr:rowOff>
    </xdr:from>
    <xdr:ext cx="0" cy="247650"/>
    <xdr:sp macro="" textlink="">
      <xdr:nvSpPr>
        <xdr:cNvPr id="9" name="Text Box 321"/>
        <xdr:cNvSpPr txBox="1">
          <a:spLocks noChangeArrowheads="1"/>
        </xdr:cNvSpPr>
      </xdr:nvSpPr>
      <xdr:spPr bwMode="auto">
        <a:xfrm>
          <a:off x="609600" y="178879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134</xdr:row>
      <xdr:rowOff>123825</xdr:rowOff>
    </xdr:from>
    <xdr:ext cx="0" cy="142875"/>
    <xdr:sp macro="" textlink="">
      <xdr:nvSpPr>
        <xdr:cNvPr id="10" name="Text Box 323"/>
        <xdr:cNvSpPr txBox="1">
          <a:spLocks noChangeArrowheads="1"/>
        </xdr:cNvSpPr>
      </xdr:nvSpPr>
      <xdr:spPr bwMode="auto">
        <a:xfrm>
          <a:off x="609600" y="2182177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148</xdr:row>
      <xdr:rowOff>0</xdr:rowOff>
    </xdr:from>
    <xdr:ext cx="0" cy="266700"/>
    <xdr:sp macro="" textlink="">
      <xdr:nvSpPr>
        <xdr:cNvPr id="11" name="Text Box 92"/>
        <xdr:cNvSpPr txBox="1">
          <a:spLocks noChangeArrowheads="1"/>
        </xdr:cNvSpPr>
      </xdr:nvSpPr>
      <xdr:spPr bwMode="auto">
        <a:xfrm>
          <a:off x="609600" y="2396490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148</xdr:row>
      <xdr:rowOff>104775</xdr:rowOff>
    </xdr:from>
    <xdr:ext cx="0" cy="228600"/>
    <xdr:sp macro="" textlink="">
      <xdr:nvSpPr>
        <xdr:cNvPr id="12" name="Text Box 134"/>
        <xdr:cNvSpPr txBox="1">
          <a:spLocks noChangeArrowheads="1"/>
        </xdr:cNvSpPr>
      </xdr:nvSpPr>
      <xdr:spPr bwMode="auto">
        <a:xfrm>
          <a:off x="609600" y="24069675"/>
          <a:ext cx="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147</xdr:row>
      <xdr:rowOff>76200</xdr:rowOff>
    </xdr:from>
    <xdr:ext cx="0" cy="247650"/>
    <xdr:sp macro="" textlink="">
      <xdr:nvSpPr>
        <xdr:cNvPr id="13" name="Text Box 316"/>
        <xdr:cNvSpPr txBox="1">
          <a:spLocks noChangeArrowheads="1"/>
        </xdr:cNvSpPr>
      </xdr:nvSpPr>
      <xdr:spPr bwMode="auto">
        <a:xfrm>
          <a:off x="609600" y="23879175"/>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147</xdr:row>
      <xdr:rowOff>76200</xdr:rowOff>
    </xdr:from>
    <xdr:ext cx="0" cy="247650"/>
    <xdr:sp macro="" textlink="">
      <xdr:nvSpPr>
        <xdr:cNvPr id="14" name="Text Box 317"/>
        <xdr:cNvSpPr txBox="1">
          <a:spLocks noChangeArrowheads="1"/>
        </xdr:cNvSpPr>
      </xdr:nvSpPr>
      <xdr:spPr bwMode="auto">
        <a:xfrm>
          <a:off x="609600" y="23879175"/>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147</xdr:row>
      <xdr:rowOff>76200</xdr:rowOff>
    </xdr:from>
    <xdr:ext cx="0" cy="247650"/>
    <xdr:sp macro="" textlink="">
      <xdr:nvSpPr>
        <xdr:cNvPr id="15" name="Text Box 318"/>
        <xdr:cNvSpPr txBox="1">
          <a:spLocks noChangeArrowheads="1"/>
        </xdr:cNvSpPr>
      </xdr:nvSpPr>
      <xdr:spPr bwMode="auto">
        <a:xfrm>
          <a:off x="609600" y="23879175"/>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147</xdr:row>
      <xdr:rowOff>76200</xdr:rowOff>
    </xdr:from>
    <xdr:ext cx="0" cy="247650"/>
    <xdr:sp macro="" textlink="">
      <xdr:nvSpPr>
        <xdr:cNvPr id="16" name="Text Box 321"/>
        <xdr:cNvSpPr txBox="1">
          <a:spLocks noChangeArrowheads="1"/>
        </xdr:cNvSpPr>
      </xdr:nvSpPr>
      <xdr:spPr bwMode="auto">
        <a:xfrm>
          <a:off x="609600" y="23879175"/>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147</xdr:row>
      <xdr:rowOff>0</xdr:rowOff>
    </xdr:from>
    <xdr:ext cx="0" cy="266700"/>
    <xdr:sp macro="" textlink="">
      <xdr:nvSpPr>
        <xdr:cNvPr id="17" name="Text Box 92"/>
        <xdr:cNvSpPr txBox="1">
          <a:spLocks noChangeArrowheads="1"/>
        </xdr:cNvSpPr>
      </xdr:nvSpPr>
      <xdr:spPr bwMode="auto">
        <a:xfrm>
          <a:off x="609600" y="23802975"/>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147</xdr:row>
      <xdr:rowOff>104775</xdr:rowOff>
    </xdr:from>
    <xdr:ext cx="0" cy="219075"/>
    <xdr:sp macro="" textlink="">
      <xdr:nvSpPr>
        <xdr:cNvPr id="18" name="Text Box 134"/>
        <xdr:cNvSpPr txBox="1">
          <a:spLocks noChangeArrowheads="1"/>
        </xdr:cNvSpPr>
      </xdr:nvSpPr>
      <xdr:spPr bwMode="auto">
        <a:xfrm>
          <a:off x="609600" y="23907750"/>
          <a:ext cx="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146</xdr:row>
      <xdr:rowOff>76200</xdr:rowOff>
    </xdr:from>
    <xdr:ext cx="0" cy="238125"/>
    <xdr:sp macro="" textlink="">
      <xdr:nvSpPr>
        <xdr:cNvPr id="19" name="Text Box 316"/>
        <xdr:cNvSpPr txBox="1">
          <a:spLocks noChangeArrowheads="1"/>
        </xdr:cNvSpPr>
      </xdr:nvSpPr>
      <xdr:spPr bwMode="auto">
        <a:xfrm>
          <a:off x="609600" y="23717250"/>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146</xdr:row>
      <xdr:rowOff>76200</xdr:rowOff>
    </xdr:from>
    <xdr:ext cx="0" cy="238125"/>
    <xdr:sp macro="" textlink="">
      <xdr:nvSpPr>
        <xdr:cNvPr id="20" name="Text Box 317"/>
        <xdr:cNvSpPr txBox="1">
          <a:spLocks noChangeArrowheads="1"/>
        </xdr:cNvSpPr>
      </xdr:nvSpPr>
      <xdr:spPr bwMode="auto">
        <a:xfrm>
          <a:off x="609600" y="23717250"/>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146</xdr:row>
      <xdr:rowOff>76200</xdr:rowOff>
    </xdr:from>
    <xdr:ext cx="0" cy="238125"/>
    <xdr:sp macro="" textlink="">
      <xdr:nvSpPr>
        <xdr:cNvPr id="21" name="Text Box 318"/>
        <xdr:cNvSpPr txBox="1">
          <a:spLocks noChangeArrowheads="1"/>
        </xdr:cNvSpPr>
      </xdr:nvSpPr>
      <xdr:spPr bwMode="auto">
        <a:xfrm>
          <a:off x="609600" y="23717250"/>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146</xdr:row>
      <xdr:rowOff>76200</xdr:rowOff>
    </xdr:from>
    <xdr:ext cx="0" cy="238125"/>
    <xdr:sp macro="" textlink="">
      <xdr:nvSpPr>
        <xdr:cNvPr id="22" name="Text Box 321"/>
        <xdr:cNvSpPr txBox="1">
          <a:spLocks noChangeArrowheads="1"/>
        </xdr:cNvSpPr>
      </xdr:nvSpPr>
      <xdr:spPr bwMode="auto">
        <a:xfrm>
          <a:off x="609600" y="23717250"/>
          <a:ext cx="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142</xdr:row>
      <xdr:rowOff>76200</xdr:rowOff>
    </xdr:from>
    <xdr:ext cx="76200" cy="2171700"/>
    <xdr:sp macro="" textlink="">
      <xdr:nvSpPr>
        <xdr:cNvPr id="23" name="Text Box 447"/>
        <xdr:cNvSpPr txBox="1">
          <a:spLocks noChangeArrowheads="1"/>
        </xdr:cNvSpPr>
      </xdr:nvSpPr>
      <xdr:spPr bwMode="auto">
        <a:xfrm>
          <a:off x="609600" y="23069550"/>
          <a:ext cx="762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141</xdr:row>
      <xdr:rowOff>95250</xdr:rowOff>
    </xdr:from>
    <xdr:ext cx="76200" cy="2876550"/>
    <xdr:sp macro="" textlink="">
      <xdr:nvSpPr>
        <xdr:cNvPr id="24" name="Text Box 447"/>
        <xdr:cNvSpPr txBox="1">
          <a:spLocks noChangeArrowheads="1"/>
        </xdr:cNvSpPr>
      </xdr:nvSpPr>
      <xdr:spPr bwMode="auto">
        <a:xfrm>
          <a:off x="609600" y="22926675"/>
          <a:ext cx="76200" cy="287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66675</xdr:rowOff>
    </xdr:from>
    <xdr:ext cx="76200" cy="2238375"/>
    <xdr:sp macro="" textlink="">
      <xdr:nvSpPr>
        <xdr:cNvPr id="25" name="Text Box 447"/>
        <xdr:cNvSpPr txBox="1">
          <a:spLocks noChangeArrowheads="1"/>
        </xdr:cNvSpPr>
      </xdr:nvSpPr>
      <xdr:spPr bwMode="auto">
        <a:xfrm>
          <a:off x="609600" y="15773400"/>
          <a:ext cx="76200"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xdr:col>
      <xdr:colOff>152400</xdr:colOff>
      <xdr:row>114</xdr:row>
      <xdr:rowOff>152400</xdr:rowOff>
    </xdr:from>
    <xdr:to>
      <xdr:col>1</xdr:col>
      <xdr:colOff>228600</xdr:colOff>
      <xdr:row>130</xdr:row>
      <xdr:rowOff>142875</xdr:rowOff>
    </xdr:to>
    <xdr:sp macro="" textlink="">
      <xdr:nvSpPr>
        <xdr:cNvPr id="26" name="Text Box 447"/>
        <xdr:cNvSpPr txBox="1">
          <a:spLocks noChangeArrowheads="1"/>
        </xdr:cNvSpPr>
      </xdr:nvSpPr>
      <xdr:spPr bwMode="auto">
        <a:xfrm>
          <a:off x="762000" y="18611850"/>
          <a:ext cx="76200" cy="258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115</xdr:row>
      <xdr:rowOff>104775</xdr:rowOff>
    </xdr:from>
    <xdr:to>
      <xdr:col>1</xdr:col>
      <xdr:colOff>76200</xdr:colOff>
      <xdr:row>127</xdr:row>
      <xdr:rowOff>85725</xdr:rowOff>
    </xdr:to>
    <xdr:sp macro="" textlink="">
      <xdr:nvSpPr>
        <xdr:cNvPr id="27" name="Text Box 447"/>
        <xdr:cNvSpPr txBox="1">
          <a:spLocks noChangeArrowheads="1"/>
        </xdr:cNvSpPr>
      </xdr:nvSpPr>
      <xdr:spPr bwMode="auto">
        <a:xfrm>
          <a:off x="609600" y="18726150"/>
          <a:ext cx="76200"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77</xdr:row>
      <xdr:rowOff>95250</xdr:rowOff>
    </xdr:from>
    <xdr:to>
      <xdr:col>1</xdr:col>
      <xdr:colOff>76200</xdr:colOff>
      <xdr:row>90</xdr:row>
      <xdr:rowOff>180975</xdr:rowOff>
    </xdr:to>
    <xdr:sp macro="" textlink="">
      <xdr:nvSpPr>
        <xdr:cNvPr id="28" name="Text Box 447"/>
        <xdr:cNvSpPr txBox="1">
          <a:spLocks noChangeArrowheads="1"/>
        </xdr:cNvSpPr>
      </xdr:nvSpPr>
      <xdr:spPr bwMode="auto">
        <a:xfrm>
          <a:off x="609600" y="12563475"/>
          <a:ext cx="762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15</xdr:col>
      <xdr:colOff>0</xdr:colOff>
      <xdr:row>114</xdr:row>
      <xdr:rowOff>171450</xdr:rowOff>
    </xdr:from>
    <xdr:to>
      <xdr:col>15</xdr:col>
      <xdr:colOff>76200</xdr:colOff>
      <xdr:row>130</xdr:row>
      <xdr:rowOff>152400</xdr:rowOff>
    </xdr:to>
    <xdr:sp macro="" textlink="">
      <xdr:nvSpPr>
        <xdr:cNvPr id="29" name="Text Box 447"/>
        <xdr:cNvSpPr txBox="1">
          <a:spLocks noChangeArrowheads="1"/>
        </xdr:cNvSpPr>
      </xdr:nvSpPr>
      <xdr:spPr bwMode="auto">
        <a:xfrm>
          <a:off x="9144000" y="18621375"/>
          <a:ext cx="76200" cy="258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15</xdr:col>
      <xdr:colOff>0</xdr:colOff>
      <xdr:row>115</xdr:row>
      <xdr:rowOff>104775</xdr:rowOff>
    </xdr:from>
    <xdr:to>
      <xdr:col>15</xdr:col>
      <xdr:colOff>76200</xdr:colOff>
      <xdr:row>127</xdr:row>
      <xdr:rowOff>85725</xdr:rowOff>
    </xdr:to>
    <xdr:sp macro="" textlink="">
      <xdr:nvSpPr>
        <xdr:cNvPr id="30" name="Text Box 447"/>
        <xdr:cNvSpPr txBox="1">
          <a:spLocks noChangeArrowheads="1"/>
        </xdr:cNvSpPr>
      </xdr:nvSpPr>
      <xdr:spPr bwMode="auto">
        <a:xfrm>
          <a:off x="9144000" y="18726150"/>
          <a:ext cx="76200"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15</xdr:col>
      <xdr:colOff>0</xdr:colOff>
      <xdr:row>77</xdr:row>
      <xdr:rowOff>95250</xdr:rowOff>
    </xdr:from>
    <xdr:to>
      <xdr:col>15</xdr:col>
      <xdr:colOff>76200</xdr:colOff>
      <xdr:row>90</xdr:row>
      <xdr:rowOff>180975</xdr:rowOff>
    </xdr:to>
    <xdr:sp macro="" textlink="">
      <xdr:nvSpPr>
        <xdr:cNvPr id="31" name="Text Box 447"/>
        <xdr:cNvSpPr txBox="1">
          <a:spLocks noChangeArrowheads="1"/>
        </xdr:cNvSpPr>
      </xdr:nvSpPr>
      <xdr:spPr bwMode="auto">
        <a:xfrm>
          <a:off x="9144000" y="12563475"/>
          <a:ext cx="762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142</xdr:row>
      <xdr:rowOff>76200</xdr:rowOff>
    </xdr:from>
    <xdr:ext cx="76200" cy="2171700"/>
    <xdr:sp macro="" textlink="">
      <xdr:nvSpPr>
        <xdr:cNvPr id="32" name="Text Box 447"/>
        <xdr:cNvSpPr txBox="1">
          <a:spLocks noChangeArrowheads="1"/>
        </xdr:cNvSpPr>
      </xdr:nvSpPr>
      <xdr:spPr bwMode="auto">
        <a:xfrm>
          <a:off x="609600" y="23069550"/>
          <a:ext cx="762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28575</xdr:colOff>
      <xdr:row>143</xdr:row>
      <xdr:rowOff>38100</xdr:rowOff>
    </xdr:from>
    <xdr:ext cx="76200" cy="2876550"/>
    <xdr:sp macro="" textlink="">
      <xdr:nvSpPr>
        <xdr:cNvPr id="33" name="Text Box 447"/>
        <xdr:cNvSpPr txBox="1">
          <a:spLocks noChangeArrowheads="1"/>
        </xdr:cNvSpPr>
      </xdr:nvSpPr>
      <xdr:spPr bwMode="auto">
        <a:xfrm>
          <a:off x="638175" y="23193375"/>
          <a:ext cx="76200" cy="287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97</xdr:row>
      <xdr:rowOff>66675</xdr:rowOff>
    </xdr:from>
    <xdr:ext cx="76200" cy="2238375"/>
    <xdr:sp macro="" textlink="">
      <xdr:nvSpPr>
        <xdr:cNvPr id="34" name="Text Box 447"/>
        <xdr:cNvSpPr txBox="1">
          <a:spLocks noChangeArrowheads="1"/>
        </xdr:cNvSpPr>
      </xdr:nvSpPr>
      <xdr:spPr bwMode="auto">
        <a:xfrm>
          <a:off x="609600" y="15773400"/>
          <a:ext cx="76200"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xdr:col>
      <xdr:colOff>0</xdr:colOff>
      <xdr:row>114</xdr:row>
      <xdr:rowOff>171450</xdr:rowOff>
    </xdr:from>
    <xdr:to>
      <xdr:col>1</xdr:col>
      <xdr:colOff>76200</xdr:colOff>
      <xdr:row>130</xdr:row>
      <xdr:rowOff>152400</xdr:rowOff>
    </xdr:to>
    <xdr:sp macro="" textlink="">
      <xdr:nvSpPr>
        <xdr:cNvPr id="35" name="Text Box 447"/>
        <xdr:cNvSpPr txBox="1">
          <a:spLocks noChangeArrowheads="1"/>
        </xdr:cNvSpPr>
      </xdr:nvSpPr>
      <xdr:spPr bwMode="auto">
        <a:xfrm>
          <a:off x="609600" y="18621375"/>
          <a:ext cx="76200" cy="258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115</xdr:row>
      <xdr:rowOff>104775</xdr:rowOff>
    </xdr:from>
    <xdr:to>
      <xdr:col>1</xdr:col>
      <xdr:colOff>76200</xdr:colOff>
      <xdr:row>127</xdr:row>
      <xdr:rowOff>85725</xdr:rowOff>
    </xdr:to>
    <xdr:sp macro="" textlink="">
      <xdr:nvSpPr>
        <xdr:cNvPr id="36" name="Text Box 447"/>
        <xdr:cNvSpPr txBox="1">
          <a:spLocks noChangeArrowheads="1"/>
        </xdr:cNvSpPr>
      </xdr:nvSpPr>
      <xdr:spPr bwMode="auto">
        <a:xfrm>
          <a:off x="609600" y="18726150"/>
          <a:ext cx="76200"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77</xdr:row>
      <xdr:rowOff>95250</xdr:rowOff>
    </xdr:from>
    <xdr:to>
      <xdr:col>1</xdr:col>
      <xdr:colOff>76200</xdr:colOff>
      <xdr:row>90</xdr:row>
      <xdr:rowOff>180975</xdr:rowOff>
    </xdr:to>
    <xdr:sp macro="" textlink="">
      <xdr:nvSpPr>
        <xdr:cNvPr id="37" name="Text Box 447"/>
        <xdr:cNvSpPr txBox="1">
          <a:spLocks noChangeArrowheads="1"/>
        </xdr:cNvSpPr>
      </xdr:nvSpPr>
      <xdr:spPr bwMode="auto">
        <a:xfrm>
          <a:off x="609600" y="12563475"/>
          <a:ext cx="762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15</xdr:col>
      <xdr:colOff>0</xdr:colOff>
      <xdr:row>114</xdr:row>
      <xdr:rowOff>171450</xdr:rowOff>
    </xdr:from>
    <xdr:to>
      <xdr:col>15</xdr:col>
      <xdr:colOff>76200</xdr:colOff>
      <xdr:row>130</xdr:row>
      <xdr:rowOff>152400</xdr:rowOff>
    </xdr:to>
    <xdr:sp macro="" textlink="">
      <xdr:nvSpPr>
        <xdr:cNvPr id="38" name="Text Box 447"/>
        <xdr:cNvSpPr txBox="1">
          <a:spLocks noChangeArrowheads="1"/>
        </xdr:cNvSpPr>
      </xdr:nvSpPr>
      <xdr:spPr bwMode="auto">
        <a:xfrm>
          <a:off x="9144000" y="18621375"/>
          <a:ext cx="76200" cy="258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15</xdr:col>
      <xdr:colOff>0</xdr:colOff>
      <xdr:row>115</xdr:row>
      <xdr:rowOff>104775</xdr:rowOff>
    </xdr:from>
    <xdr:to>
      <xdr:col>15</xdr:col>
      <xdr:colOff>76200</xdr:colOff>
      <xdr:row>127</xdr:row>
      <xdr:rowOff>85725</xdr:rowOff>
    </xdr:to>
    <xdr:sp macro="" textlink="">
      <xdr:nvSpPr>
        <xdr:cNvPr id="39" name="Text Box 447"/>
        <xdr:cNvSpPr txBox="1">
          <a:spLocks noChangeArrowheads="1"/>
        </xdr:cNvSpPr>
      </xdr:nvSpPr>
      <xdr:spPr bwMode="auto">
        <a:xfrm>
          <a:off x="9144000" y="18726150"/>
          <a:ext cx="76200"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15</xdr:col>
      <xdr:colOff>0</xdr:colOff>
      <xdr:row>77</xdr:row>
      <xdr:rowOff>95250</xdr:rowOff>
    </xdr:from>
    <xdr:to>
      <xdr:col>15</xdr:col>
      <xdr:colOff>76200</xdr:colOff>
      <xdr:row>90</xdr:row>
      <xdr:rowOff>180975</xdr:rowOff>
    </xdr:to>
    <xdr:sp macro="" textlink="">
      <xdr:nvSpPr>
        <xdr:cNvPr id="40" name="Text Box 447"/>
        <xdr:cNvSpPr txBox="1">
          <a:spLocks noChangeArrowheads="1"/>
        </xdr:cNvSpPr>
      </xdr:nvSpPr>
      <xdr:spPr bwMode="auto">
        <a:xfrm>
          <a:off x="9144000" y="12563475"/>
          <a:ext cx="762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0</xdr:col>
          <xdr:colOff>0</xdr:colOff>
          <xdr:row>185</xdr:row>
          <xdr:rowOff>0</xdr:rowOff>
        </xdr:from>
        <xdr:to>
          <xdr:col>0</xdr:col>
          <xdr:colOff>0</xdr:colOff>
          <xdr:row>185</xdr:row>
          <xdr:rowOff>0</xdr:rowOff>
        </xdr:to>
        <xdr:sp macro="" textlink="">
          <xdr:nvSpPr>
            <xdr:cNvPr id="5121" name="Drop Down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62</xdr:row>
          <xdr:rowOff>38100</xdr:rowOff>
        </xdr:from>
        <xdr:to>
          <xdr:col>0</xdr:col>
          <xdr:colOff>0</xdr:colOff>
          <xdr:row>63</xdr:row>
          <xdr:rowOff>0</xdr:rowOff>
        </xdr:to>
        <xdr:sp macro="" textlink="">
          <xdr:nvSpPr>
            <xdr:cNvPr id="5122" name="Drop Down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62</xdr:row>
          <xdr:rowOff>38100</xdr:rowOff>
        </xdr:from>
        <xdr:to>
          <xdr:col>0</xdr:col>
          <xdr:colOff>0</xdr:colOff>
          <xdr:row>63</xdr:row>
          <xdr:rowOff>0</xdr:rowOff>
        </xdr:to>
        <xdr:sp macro="" textlink="">
          <xdr:nvSpPr>
            <xdr:cNvPr id="5123" name="Drop Down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62</xdr:row>
          <xdr:rowOff>38100</xdr:rowOff>
        </xdr:from>
        <xdr:to>
          <xdr:col>0</xdr:col>
          <xdr:colOff>0</xdr:colOff>
          <xdr:row>63</xdr:row>
          <xdr:rowOff>0</xdr:rowOff>
        </xdr:to>
        <xdr:sp macro="" textlink="">
          <xdr:nvSpPr>
            <xdr:cNvPr id="5124" name="Drop Down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66</xdr:row>
          <xdr:rowOff>28575</xdr:rowOff>
        </xdr:from>
        <xdr:to>
          <xdr:col>0</xdr:col>
          <xdr:colOff>0</xdr:colOff>
          <xdr:row>66</xdr:row>
          <xdr:rowOff>142875</xdr:rowOff>
        </xdr:to>
        <xdr:sp macro="" textlink="">
          <xdr:nvSpPr>
            <xdr:cNvPr id="5125" name="Drop Down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0</xdr:rowOff>
        </xdr:from>
        <xdr:to>
          <xdr:col>0</xdr:col>
          <xdr:colOff>0</xdr:colOff>
          <xdr:row>13</xdr:row>
          <xdr:rowOff>0</xdr:rowOff>
        </xdr:to>
        <xdr:sp macro="" textlink="">
          <xdr:nvSpPr>
            <xdr:cNvPr id="5126" name="Check Box 6" hidden="1">
              <a:extLst>
                <a:ext uri="{63B3BB69-23CF-44E3-9099-C40C66FF867C}">
                  <a14:compatExt spid="_x0000_s51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0</xdr:rowOff>
        </xdr:from>
        <xdr:to>
          <xdr:col>0</xdr:col>
          <xdr:colOff>0</xdr:colOff>
          <xdr:row>13</xdr:row>
          <xdr:rowOff>0</xdr:rowOff>
        </xdr:to>
        <xdr:sp macro="" textlink="">
          <xdr:nvSpPr>
            <xdr:cNvPr id="5127" name="Check Box 7" hidden="1">
              <a:extLst>
                <a:ext uri="{63B3BB69-23CF-44E3-9099-C40C66FF867C}">
                  <a14:compatExt spid="_x0000_s51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0</xdr:rowOff>
        </xdr:from>
        <xdr:to>
          <xdr:col>0</xdr:col>
          <xdr:colOff>0</xdr:colOff>
          <xdr:row>13</xdr:row>
          <xdr:rowOff>0</xdr:rowOff>
        </xdr:to>
        <xdr:sp macro="" textlink="">
          <xdr:nvSpPr>
            <xdr:cNvPr id="5128" name="Check Box 8" hidden="1">
              <a:extLst>
                <a:ext uri="{63B3BB69-23CF-44E3-9099-C40C66FF867C}">
                  <a14:compatExt spid="_x0000_s51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0</xdr:rowOff>
        </xdr:from>
        <xdr:to>
          <xdr:col>0</xdr:col>
          <xdr:colOff>0</xdr:colOff>
          <xdr:row>13</xdr:row>
          <xdr:rowOff>0</xdr:rowOff>
        </xdr:to>
        <xdr:sp macro="" textlink="">
          <xdr:nvSpPr>
            <xdr:cNvPr id="5129" name="Check Box 9" hidden="1">
              <a:extLst>
                <a:ext uri="{63B3BB69-23CF-44E3-9099-C40C66FF867C}">
                  <a14:compatExt spid="_x0000_s51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0</xdr:rowOff>
        </xdr:from>
        <xdr:to>
          <xdr:col>0</xdr:col>
          <xdr:colOff>0</xdr:colOff>
          <xdr:row>13</xdr:row>
          <xdr:rowOff>0</xdr:rowOff>
        </xdr:to>
        <xdr:sp macro="" textlink="">
          <xdr:nvSpPr>
            <xdr:cNvPr id="5130" name="Check Box 10" hidden="1">
              <a:extLst>
                <a:ext uri="{63B3BB69-23CF-44E3-9099-C40C66FF867C}">
                  <a14:compatExt spid="_x0000_s51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0</xdr:rowOff>
        </xdr:from>
        <xdr:to>
          <xdr:col>0</xdr:col>
          <xdr:colOff>0</xdr:colOff>
          <xdr:row>13</xdr:row>
          <xdr:rowOff>0</xdr:rowOff>
        </xdr:to>
        <xdr:sp macro="" textlink="">
          <xdr:nvSpPr>
            <xdr:cNvPr id="5131" name="Check Box 11" hidden="1">
              <a:extLst>
                <a:ext uri="{63B3BB69-23CF-44E3-9099-C40C66FF867C}">
                  <a14:compatExt spid="_x0000_s51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35</xdr:row>
          <xdr:rowOff>0</xdr:rowOff>
        </xdr:from>
        <xdr:to>
          <xdr:col>0</xdr:col>
          <xdr:colOff>0</xdr:colOff>
          <xdr:row>35</xdr:row>
          <xdr:rowOff>0</xdr:rowOff>
        </xdr:to>
        <xdr:sp macro="" textlink="">
          <xdr:nvSpPr>
            <xdr:cNvPr id="5132" name="Check Box 12" hidden="1">
              <a:extLst>
                <a:ext uri="{63B3BB69-23CF-44E3-9099-C40C66FF867C}">
                  <a14:compatExt spid="_x0000_s51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0</xdr:rowOff>
        </xdr:from>
        <xdr:to>
          <xdr:col>0</xdr:col>
          <xdr:colOff>0</xdr:colOff>
          <xdr:row>13</xdr:row>
          <xdr:rowOff>0</xdr:rowOff>
        </xdr:to>
        <xdr:sp macro="" textlink="">
          <xdr:nvSpPr>
            <xdr:cNvPr id="5133" name="Check Box 13" hidden="1">
              <a:extLst>
                <a:ext uri="{63B3BB69-23CF-44E3-9099-C40C66FF867C}">
                  <a14:compatExt spid="_x0000_s51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0</xdr:rowOff>
        </xdr:from>
        <xdr:to>
          <xdr:col>0</xdr:col>
          <xdr:colOff>0</xdr:colOff>
          <xdr:row>13</xdr:row>
          <xdr:rowOff>0</xdr:rowOff>
        </xdr:to>
        <xdr:sp macro="" textlink="">
          <xdr:nvSpPr>
            <xdr:cNvPr id="5134" name="Check Box 14" hidden="1">
              <a:extLst>
                <a:ext uri="{63B3BB69-23CF-44E3-9099-C40C66FF867C}">
                  <a14:compatExt spid="_x0000_s51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0</xdr:rowOff>
        </xdr:from>
        <xdr:to>
          <xdr:col>0</xdr:col>
          <xdr:colOff>0</xdr:colOff>
          <xdr:row>13</xdr:row>
          <xdr:rowOff>0</xdr:rowOff>
        </xdr:to>
        <xdr:sp macro="" textlink="">
          <xdr:nvSpPr>
            <xdr:cNvPr id="5135" name="Check Box 15" hidden="1">
              <a:extLst>
                <a:ext uri="{63B3BB69-23CF-44E3-9099-C40C66FF867C}">
                  <a14:compatExt spid="_x0000_s51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0</xdr:rowOff>
        </xdr:from>
        <xdr:to>
          <xdr:col>0</xdr:col>
          <xdr:colOff>0</xdr:colOff>
          <xdr:row>13</xdr:row>
          <xdr:rowOff>0</xdr:rowOff>
        </xdr:to>
        <xdr:sp macro="" textlink="">
          <xdr:nvSpPr>
            <xdr:cNvPr id="5136" name="Check Box 16" hidden="1">
              <a:extLst>
                <a:ext uri="{63B3BB69-23CF-44E3-9099-C40C66FF867C}">
                  <a14:compatExt spid="_x0000_s51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169</xdr:row>
          <xdr:rowOff>28575</xdr:rowOff>
        </xdr:from>
        <xdr:to>
          <xdr:col>0</xdr:col>
          <xdr:colOff>0</xdr:colOff>
          <xdr:row>170</xdr:row>
          <xdr:rowOff>38100</xdr:rowOff>
        </xdr:to>
        <xdr:sp macro="" textlink="">
          <xdr:nvSpPr>
            <xdr:cNvPr id="5137" name="Drop Down 17" hidden="1">
              <a:extLst>
                <a:ext uri="{63B3BB69-23CF-44E3-9099-C40C66FF867C}">
                  <a14:compatExt spid="_x0000_s513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0</xdr:rowOff>
        </xdr:from>
        <xdr:to>
          <xdr:col>0</xdr:col>
          <xdr:colOff>0</xdr:colOff>
          <xdr:row>13</xdr:row>
          <xdr:rowOff>0</xdr:rowOff>
        </xdr:to>
        <xdr:sp macro="" textlink="">
          <xdr:nvSpPr>
            <xdr:cNvPr id="5138" name="Drop Down 18" hidden="1">
              <a:extLst>
                <a:ext uri="{63B3BB69-23CF-44E3-9099-C40C66FF867C}">
                  <a14:compatExt spid="_x0000_s5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63</xdr:row>
          <xdr:rowOff>142875</xdr:rowOff>
        </xdr:from>
        <xdr:to>
          <xdr:col>0</xdr:col>
          <xdr:colOff>0</xdr:colOff>
          <xdr:row>63</xdr:row>
          <xdr:rowOff>142875</xdr:rowOff>
        </xdr:to>
        <xdr:sp macro="" textlink="">
          <xdr:nvSpPr>
            <xdr:cNvPr id="5139" name="Drop Down 19" hidden="1">
              <a:extLst>
                <a:ext uri="{63B3BB69-23CF-44E3-9099-C40C66FF867C}">
                  <a14:compatExt spid="_x0000_s5139"/>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10</xdr:col>
      <xdr:colOff>28575</xdr:colOff>
      <xdr:row>148</xdr:row>
      <xdr:rowOff>66675</xdr:rowOff>
    </xdr:from>
    <xdr:to>
      <xdr:col>10</xdr:col>
      <xdr:colOff>104775</xdr:colOff>
      <xdr:row>169</xdr:row>
      <xdr:rowOff>38100</xdr:rowOff>
    </xdr:to>
    <xdr:sp macro="" textlink="">
      <xdr:nvSpPr>
        <xdr:cNvPr id="2" name="Text Box 447"/>
        <xdr:cNvSpPr txBox="1">
          <a:spLocks noChangeArrowheads="1"/>
        </xdr:cNvSpPr>
      </xdr:nvSpPr>
      <xdr:spPr bwMode="auto">
        <a:xfrm>
          <a:off x="3219450" y="14049375"/>
          <a:ext cx="76200" cy="2390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190500</xdr:colOff>
      <xdr:row>147</xdr:row>
      <xdr:rowOff>95250</xdr:rowOff>
    </xdr:from>
    <xdr:to>
      <xdr:col>12</xdr:col>
      <xdr:colOff>266700</xdr:colOff>
      <xdr:row>169</xdr:row>
      <xdr:rowOff>790575</xdr:rowOff>
    </xdr:to>
    <xdr:sp macro="" textlink="">
      <xdr:nvSpPr>
        <xdr:cNvPr id="3" name="Text Box 447"/>
        <xdr:cNvSpPr txBox="1">
          <a:spLocks noChangeArrowheads="1"/>
        </xdr:cNvSpPr>
      </xdr:nvSpPr>
      <xdr:spPr bwMode="auto">
        <a:xfrm>
          <a:off x="3790950" y="13982700"/>
          <a:ext cx="76200" cy="320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109</xdr:row>
      <xdr:rowOff>0</xdr:rowOff>
    </xdr:from>
    <xdr:to>
      <xdr:col>4</xdr:col>
      <xdr:colOff>76200</xdr:colOff>
      <xdr:row>116</xdr:row>
      <xdr:rowOff>123825</xdr:rowOff>
    </xdr:to>
    <xdr:sp macro="" textlink="">
      <xdr:nvSpPr>
        <xdr:cNvPr id="4" name="Text Box 92"/>
        <xdr:cNvSpPr txBox="1">
          <a:spLocks noChangeArrowheads="1"/>
        </xdr:cNvSpPr>
      </xdr:nvSpPr>
      <xdr:spPr bwMode="auto">
        <a:xfrm>
          <a:off x="600075" y="12849225"/>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133350</xdr:colOff>
      <xdr:row>109</xdr:row>
      <xdr:rowOff>104775</xdr:rowOff>
    </xdr:from>
    <xdr:to>
      <xdr:col>4</xdr:col>
      <xdr:colOff>133350</xdr:colOff>
      <xdr:row>116</xdr:row>
      <xdr:rowOff>104775</xdr:rowOff>
    </xdr:to>
    <xdr:sp macro="" textlink="">
      <xdr:nvSpPr>
        <xdr:cNvPr id="5" name="Text Box 134"/>
        <xdr:cNvSpPr txBox="1">
          <a:spLocks noChangeArrowheads="1"/>
        </xdr:cNvSpPr>
      </xdr:nvSpPr>
      <xdr:spPr bwMode="auto">
        <a:xfrm>
          <a:off x="657225" y="128492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133</xdr:row>
      <xdr:rowOff>0</xdr:rowOff>
    </xdr:from>
    <xdr:to>
      <xdr:col>4</xdr:col>
      <xdr:colOff>361950</xdr:colOff>
      <xdr:row>145</xdr:row>
      <xdr:rowOff>161925</xdr:rowOff>
    </xdr:to>
    <xdr:sp macro="" textlink="">
      <xdr:nvSpPr>
        <xdr:cNvPr id="6" name="Text Box 138"/>
        <xdr:cNvSpPr txBox="1">
          <a:spLocks noChangeArrowheads="1"/>
        </xdr:cNvSpPr>
      </xdr:nvSpPr>
      <xdr:spPr bwMode="auto">
        <a:xfrm>
          <a:off x="885825" y="1381125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108</xdr:row>
      <xdr:rowOff>76200</xdr:rowOff>
    </xdr:from>
    <xdr:to>
      <xdr:col>4</xdr:col>
      <xdr:colOff>76200</xdr:colOff>
      <xdr:row>108</xdr:row>
      <xdr:rowOff>257175</xdr:rowOff>
    </xdr:to>
    <xdr:sp macro="" textlink="">
      <xdr:nvSpPr>
        <xdr:cNvPr id="7" name="Text Box 316"/>
        <xdr:cNvSpPr txBox="1">
          <a:spLocks noChangeArrowheads="1"/>
        </xdr:cNvSpPr>
      </xdr:nvSpPr>
      <xdr:spPr bwMode="auto">
        <a:xfrm>
          <a:off x="600075" y="12611100"/>
          <a:ext cx="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108</xdr:row>
      <xdr:rowOff>76200</xdr:rowOff>
    </xdr:from>
    <xdr:to>
      <xdr:col>4</xdr:col>
      <xdr:colOff>76200</xdr:colOff>
      <xdr:row>108</xdr:row>
      <xdr:rowOff>257175</xdr:rowOff>
    </xdr:to>
    <xdr:sp macro="" textlink="">
      <xdr:nvSpPr>
        <xdr:cNvPr id="8" name="Text Box 317"/>
        <xdr:cNvSpPr txBox="1">
          <a:spLocks noChangeArrowheads="1"/>
        </xdr:cNvSpPr>
      </xdr:nvSpPr>
      <xdr:spPr bwMode="auto">
        <a:xfrm>
          <a:off x="600075" y="12611100"/>
          <a:ext cx="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108</xdr:row>
      <xdr:rowOff>76200</xdr:rowOff>
    </xdr:from>
    <xdr:to>
      <xdr:col>4</xdr:col>
      <xdr:colOff>76200</xdr:colOff>
      <xdr:row>108</xdr:row>
      <xdr:rowOff>257175</xdr:rowOff>
    </xdr:to>
    <xdr:sp macro="" textlink="">
      <xdr:nvSpPr>
        <xdr:cNvPr id="9" name="Text Box 318"/>
        <xdr:cNvSpPr txBox="1">
          <a:spLocks noChangeArrowheads="1"/>
        </xdr:cNvSpPr>
      </xdr:nvSpPr>
      <xdr:spPr bwMode="auto">
        <a:xfrm>
          <a:off x="600075" y="12611100"/>
          <a:ext cx="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108</xdr:row>
      <xdr:rowOff>76200</xdr:rowOff>
    </xdr:from>
    <xdr:to>
      <xdr:col>4</xdr:col>
      <xdr:colOff>76200</xdr:colOff>
      <xdr:row>108</xdr:row>
      <xdr:rowOff>257175</xdr:rowOff>
    </xdr:to>
    <xdr:sp macro="" textlink="">
      <xdr:nvSpPr>
        <xdr:cNvPr id="10" name="Text Box 321"/>
        <xdr:cNvSpPr txBox="1">
          <a:spLocks noChangeArrowheads="1"/>
        </xdr:cNvSpPr>
      </xdr:nvSpPr>
      <xdr:spPr bwMode="auto">
        <a:xfrm>
          <a:off x="600075" y="12611100"/>
          <a:ext cx="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152400</xdr:colOff>
      <xdr:row>131</xdr:row>
      <xdr:rowOff>123825</xdr:rowOff>
    </xdr:from>
    <xdr:to>
      <xdr:col>5</xdr:col>
      <xdr:colOff>152400</xdr:colOff>
      <xdr:row>145</xdr:row>
      <xdr:rowOff>142875</xdr:rowOff>
    </xdr:to>
    <xdr:sp macro="" textlink="">
      <xdr:nvSpPr>
        <xdr:cNvPr id="11" name="Text Box 323"/>
        <xdr:cNvSpPr txBox="1">
          <a:spLocks noChangeArrowheads="1"/>
        </xdr:cNvSpPr>
      </xdr:nvSpPr>
      <xdr:spPr bwMode="auto">
        <a:xfrm>
          <a:off x="1476375" y="138112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419235</xdr:colOff>
      <xdr:row>0</xdr:row>
      <xdr:rowOff>16939</xdr:rowOff>
    </xdr:from>
    <xdr:to>
      <xdr:col>10</xdr:col>
      <xdr:colOff>160734</xdr:colOff>
      <xdr:row>11</xdr:row>
      <xdr:rowOff>3875</xdr:rowOff>
    </xdr:to>
    <xdr:sp macro="" textlink="" fLocksText="0">
      <xdr:nvSpPr>
        <xdr:cNvPr id="12" name="Text Box 86"/>
        <xdr:cNvSpPr txBox="1">
          <a:spLocks noChangeArrowheads="1"/>
        </xdr:cNvSpPr>
      </xdr:nvSpPr>
      <xdr:spPr bwMode="auto">
        <a:xfrm>
          <a:off x="1743210" y="16939"/>
          <a:ext cx="1608399" cy="596536"/>
        </a:xfrm>
        <a:prstGeom prst="rect">
          <a:avLst/>
        </a:prstGeom>
        <a:solidFill>
          <a:srgbClr val="FFFFFF"/>
        </a:solidFill>
        <a:ln>
          <a:noFill/>
        </a:ln>
        <a:effectLst/>
        <a:extLst/>
      </xdr:spPr>
      <xdr:txBody>
        <a:bodyPr vertOverflow="clip" wrap="square" lIns="90000" tIns="46800" rIns="90000" bIns="46800" anchor="t"/>
        <a:lstStyle/>
        <a:p>
          <a:pPr algn="l" rtl="0">
            <a:lnSpc>
              <a:spcPts val="400"/>
            </a:lnSpc>
            <a:defRPr sz="1000"/>
          </a:pPr>
          <a:r>
            <a:rPr lang="pt-BR" sz="700" b="0" i="0" u="none" strike="noStrike" baseline="0">
              <a:solidFill>
                <a:srgbClr val="000000"/>
              </a:solidFill>
              <a:latin typeface="Arial Narrow"/>
            </a:rPr>
            <a:t>CNPJ: 60.831.344/0001-74</a:t>
          </a:r>
        </a:p>
        <a:p>
          <a:pPr algn="l" rtl="0">
            <a:lnSpc>
              <a:spcPts val="400"/>
            </a:lnSpc>
            <a:defRPr sz="1000"/>
          </a:pPr>
          <a:endParaRPr lang="pt-BR" sz="700" b="0" i="0" u="none" strike="noStrike" baseline="0">
            <a:solidFill>
              <a:srgbClr val="000000"/>
            </a:solidFill>
            <a:latin typeface="Arial Narrow"/>
          </a:endParaRPr>
        </a:p>
        <a:p>
          <a:pPr algn="l" rtl="0">
            <a:lnSpc>
              <a:spcPts val="400"/>
            </a:lnSpc>
            <a:defRPr sz="1000"/>
          </a:pPr>
          <a:r>
            <a:rPr lang="pt-BR" sz="700" b="0" i="0" u="none" strike="noStrike" baseline="0">
              <a:solidFill>
                <a:srgbClr val="000000"/>
              </a:solidFill>
              <a:latin typeface="Arial Narrow"/>
            </a:rPr>
            <a:t>Rua Sampaio Viana, 44 </a:t>
          </a:r>
        </a:p>
        <a:p>
          <a:pPr algn="l" rtl="0">
            <a:lnSpc>
              <a:spcPts val="400"/>
            </a:lnSpc>
            <a:defRPr sz="1000"/>
          </a:pPr>
          <a:endParaRPr lang="pt-BR" sz="700" b="0" i="0" u="none" strike="noStrike" baseline="0">
            <a:solidFill>
              <a:srgbClr val="000000"/>
            </a:solidFill>
            <a:latin typeface="Arial Narrow"/>
          </a:endParaRPr>
        </a:p>
        <a:p>
          <a:pPr algn="l" rtl="0">
            <a:lnSpc>
              <a:spcPts val="400"/>
            </a:lnSpc>
            <a:defRPr sz="1000"/>
          </a:pPr>
          <a:r>
            <a:rPr lang="pt-BR" sz="700" b="0" i="0" u="none" strike="noStrike" baseline="0">
              <a:solidFill>
                <a:srgbClr val="000000"/>
              </a:solidFill>
              <a:latin typeface="Arial Narrow"/>
            </a:rPr>
            <a:t>4004-902 – São Paulo – SP</a:t>
          </a:r>
        </a:p>
        <a:p>
          <a:pPr algn="l" rtl="0">
            <a:lnSpc>
              <a:spcPts val="400"/>
            </a:lnSpc>
            <a:defRPr sz="1000"/>
          </a:pPr>
          <a:endParaRPr lang="pt-BR" sz="700" b="0" i="0" u="none" strike="noStrike" baseline="0">
            <a:solidFill>
              <a:srgbClr val="000000"/>
            </a:solidFill>
            <a:latin typeface="Arial Narrow"/>
          </a:endParaRPr>
        </a:p>
        <a:p>
          <a:pPr algn="l" rtl="0">
            <a:lnSpc>
              <a:spcPts val="400"/>
            </a:lnSpc>
            <a:defRPr sz="1000"/>
          </a:pPr>
          <a:r>
            <a:rPr lang="pt-BR" sz="700" b="0" i="0" u="none" strike="noStrike" baseline="0">
              <a:solidFill>
                <a:srgbClr val="000000"/>
              </a:solidFill>
              <a:latin typeface="Arial Narrow"/>
            </a:rPr>
            <a:t>Fone: (11) 3256-7560  Fax: (11) 3256-7430</a:t>
          </a:r>
        </a:p>
        <a:p>
          <a:pPr algn="l" rtl="0">
            <a:lnSpc>
              <a:spcPts val="400"/>
            </a:lnSpc>
            <a:defRPr sz="1000"/>
          </a:pPr>
          <a:endParaRPr lang="pt-BR" sz="700" b="0" i="0" u="none" strike="noStrike" baseline="0">
            <a:solidFill>
              <a:srgbClr val="000000"/>
            </a:solidFill>
            <a:latin typeface="Arial Narrow"/>
          </a:endParaRPr>
        </a:p>
        <a:p>
          <a:pPr algn="l" rtl="0">
            <a:lnSpc>
              <a:spcPts val="500"/>
            </a:lnSpc>
            <a:defRPr sz="1000"/>
          </a:pPr>
          <a:r>
            <a:rPr lang="pt-BR" sz="700" b="0" i="0" u="none" strike="noStrike" baseline="0">
              <a:solidFill>
                <a:srgbClr val="000000"/>
              </a:solidFill>
              <a:latin typeface="Arial Narrow"/>
            </a:rPr>
            <a:t>riscoengenhariare@tokiomarine.com.br    </a:t>
          </a:r>
        </a:p>
      </xdr:txBody>
    </xdr:sp>
    <xdr:clientData/>
  </xdr:twoCellAnchor>
  <xdr:twoCellAnchor editAs="oneCell">
    <xdr:from>
      <xdr:col>4</xdr:col>
      <xdr:colOff>76200</xdr:colOff>
      <xdr:row>145</xdr:row>
      <xdr:rowOff>0</xdr:rowOff>
    </xdr:from>
    <xdr:to>
      <xdr:col>4</xdr:col>
      <xdr:colOff>76200</xdr:colOff>
      <xdr:row>148</xdr:row>
      <xdr:rowOff>95249</xdr:rowOff>
    </xdr:to>
    <xdr:sp macro="" textlink="">
      <xdr:nvSpPr>
        <xdr:cNvPr id="13" name="Text Box 92"/>
        <xdr:cNvSpPr txBox="1">
          <a:spLocks noChangeArrowheads="1"/>
        </xdr:cNvSpPr>
      </xdr:nvSpPr>
      <xdr:spPr bwMode="auto">
        <a:xfrm>
          <a:off x="600075" y="1381125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133350</xdr:colOff>
      <xdr:row>145</xdr:row>
      <xdr:rowOff>104775</xdr:rowOff>
    </xdr:from>
    <xdr:to>
      <xdr:col>4</xdr:col>
      <xdr:colOff>133350</xdr:colOff>
      <xdr:row>148</xdr:row>
      <xdr:rowOff>161924</xdr:rowOff>
    </xdr:to>
    <xdr:sp macro="" textlink="">
      <xdr:nvSpPr>
        <xdr:cNvPr id="14" name="Text Box 134"/>
        <xdr:cNvSpPr txBox="1">
          <a:spLocks noChangeArrowheads="1"/>
        </xdr:cNvSpPr>
      </xdr:nvSpPr>
      <xdr:spPr bwMode="auto">
        <a:xfrm>
          <a:off x="657225" y="13916025"/>
          <a:ext cx="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144</xdr:row>
      <xdr:rowOff>76200</xdr:rowOff>
    </xdr:from>
    <xdr:to>
      <xdr:col>4</xdr:col>
      <xdr:colOff>76200</xdr:colOff>
      <xdr:row>148</xdr:row>
      <xdr:rowOff>76199</xdr:rowOff>
    </xdr:to>
    <xdr:sp macro="" textlink="">
      <xdr:nvSpPr>
        <xdr:cNvPr id="15" name="Text Box 316"/>
        <xdr:cNvSpPr txBox="1">
          <a:spLocks noChangeArrowheads="1"/>
        </xdr:cNvSpPr>
      </xdr:nvSpPr>
      <xdr:spPr bwMode="auto">
        <a:xfrm>
          <a:off x="600075" y="138112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144</xdr:row>
      <xdr:rowOff>76200</xdr:rowOff>
    </xdr:from>
    <xdr:to>
      <xdr:col>4</xdr:col>
      <xdr:colOff>76200</xdr:colOff>
      <xdr:row>148</xdr:row>
      <xdr:rowOff>76199</xdr:rowOff>
    </xdr:to>
    <xdr:sp macro="" textlink="">
      <xdr:nvSpPr>
        <xdr:cNvPr id="16" name="Text Box 317"/>
        <xdr:cNvSpPr txBox="1">
          <a:spLocks noChangeArrowheads="1"/>
        </xdr:cNvSpPr>
      </xdr:nvSpPr>
      <xdr:spPr bwMode="auto">
        <a:xfrm>
          <a:off x="600075" y="138112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144</xdr:row>
      <xdr:rowOff>76200</xdr:rowOff>
    </xdr:from>
    <xdr:to>
      <xdr:col>4</xdr:col>
      <xdr:colOff>76200</xdr:colOff>
      <xdr:row>148</xdr:row>
      <xdr:rowOff>76199</xdr:rowOff>
    </xdr:to>
    <xdr:sp macro="" textlink="">
      <xdr:nvSpPr>
        <xdr:cNvPr id="17" name="Text Box 318"/>
        <xdr:cNvSpPr txBox="1">
          <a:spLocks noChangeArrowheads="1"/>
        </xdr:cNvSpPr>
      </xdr:nvSpPr>
      <xdr:spPr bwMode="auto">
        <a:xfrm>
          <a:off x="600075" y="138112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144</xdr:row>
      <xdr:rowOff>76200</xdr:rowOff>
    </xdr:from>
    <xdr:to>
      <xdr:col>4</xdr:col>
      <xdr:colOff>76200</xdr:colOff>
      <xdr:row>148</xdr:row>
      <xdr:rowOff>76199</xdr:rowOff>
    </xdr:to>
    <xdr:sp macro="" textlink="">
      <xdr:nvSpPr>
        <xdr:cNvPr id="18" name="Text Box 321"/>
        <xdr:cNvSpPr txBox="1">
          <a:spLocks noChangeArrowheads="1"/>
        </xdr:cNvSpPr>
      </xdr:nvSpPr>
      <xdr:spPr bwMode="auto">
        <a:xfrm>
          <a:off x="600075" y="138112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144</xdr:row>
      <xdr:rowOff>0</xdr:rowOff>
    </xdr:from>
    <xdr:to>
      <xdr:col>4</xdr:col>
      <xdr:colOff>76200</xdr:colOff>
      <xdr:row>148</xdr:row>
      <xdr:rowOff>95249</xdr:rowOff>
    </xdr:to>
    <xdr:sp macro="" textlink="">
      <xdr:nvSpPr>
        <xdr:cNvPr id="19" name="Text Box 92"/>
        <xdr:cNvSpPr txBox="1">
          <a:spLocks noChangeArrowheads="1"/>
        </xdr:cNvSpPr>
      </xdr:nvSpPr>
      <xdr:spPr bwMode="auto">
        <a:xfrm>
          <a:off x="600075" y="1381125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133350</xdr:colOff>
      <xdr:row>144</xdr:row>
      <xdr:rowOff>104775</xdr:rowOff>
    </xdr:from>
    <xdr:to>
      <xdr:col>4</xdr:col>
      <xdr:colOff>133350</xdr:colOff>
      <xdr:row>148</xdr:row>
      <xdr:rowOff>47624</xdr:rowOff>
    </xdr:to>
    <xdr:sp macro="" textlink="">
      <xdr:nvSpPr>
        <xdr:cNvPr id="20" name="Text Box 134"/>
        <xdr:cNvSpPr txBox="1">
          <a:spLocks noChangeArrowheads="1"/>
        </xdr:cNvSpPr>
      </xdr:nvSpPr>
      <xdr:spPr bwMode="auto">
        <a:xfrm>
          <a:off x="657225" y="13811250"/>
          <a:ext cx="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143</xdr:row>
      <xdr:rowOff>76200</xdr:rowOff>
    </xdr:from>
    <xdr:to>
      <xdr:col>4</xdr:col>
      <xdr:colOff>76200</xdr:colOff>
      <xdr:row>148</xdr:row>
      <xdr:rowOff>76199</xdr:rowOff>
    </xdr:to>
    <xdr:sp macro="" textlink="">
      <xdr:nvSpPr>
        <xdr:cNvPr id="21" name="Text Box 316"/>
        <xdr:cNvSpPr txBox="1">
          <a:spLocks noChangeArrowheads="1"/>
        </xdr:cNvSpPr>
      </xdr:nvSpPr>
      <xdr:spPr bwMode="auto">
        <a:xfrm>
          <a:off x="600075" y="138112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143</xdr:row>
      <xdr:rowOff>76200</xdr:rowOff>
    </xdr:from>
    <xdr:to>
      <xdr:col>4</xdr:col>
      <xdr:colOff>76200</xdr:colOff>
      <xdr:row>148</xdr:row>
      <xdr:rowOff>76199</xdr:rowOff>
    </xdr:to>
    <xdr:sp macro="" textlink="">
      <xdr:nvSpPr>
        <xdr:cNvPr id="22" name="Text Box 317"/>
        <xdr:cNvSpPr txBox="1">
          <a:spLocks noChangeArrowheads="1"/>
        </xdr:cNvSpPr>
      </xdr:nvSpPr>
      <xdr:spPr bwMode="auto">
        <a:xfrm>
          <a:off x="600075" y="138112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143</xdr:row>
      <xdr:rowOff>76200</xdr:rowOff>
    </xdr:from>
    <xdr:to>
      <xdr:col>4</xdr:col>
      <xdr:colOff>76200</xdr:colOff>
      <xdr:row>148</xdr:row>
      <xdr:rowOff>76199</xdr:rowOff>
    </xdr:to>
    <xdr:sp macro="" textlink="">
      <xdr:nvSpPr>
        <xdr:cNvPr id="23" name="Text Box 318"/>
        <xdr:cNvSpPr txBox="1">
          <a:spLocks noChangeArrowheads="1"/>
        </xdr:cNvSpPr>
      </xdr:nvSpPr>
      <xdr:spPr bwMode="auto">
        <a:xfrm>
          <a:off x="600075" y="138112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143</xdr:row>
      <xdr:rowOff>76200</xdr:rowOff>
    </xdr:from>
    <xdr:to>
      <xdr:col>4</xdr:col>
      <xdr:colOff>76200</xdr:colOff>
      <xdr:row>148</xdr:row>
      <xdr:rowOff>76199</xdr:rowOff>
    </xdr:to>
    <xdr:sp macro="" textlink="">
      <xdr:nvSpPr>
        <xdr:cNvPr id="24" name="Text Box 321"/>
        <xdr:cNvSpPr txBox="1">
          <a:spLocks noChangeArrowheads="1"/>
        </xdr:cNvSpPr>
      </xdr:nvSpPr>
      <xdr:spPr bwMode="auto">
        <a:xfrm>
          <a:off x="600075" y="1381125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10</xdr:row>
      <xdr:rowOff>76200</xdr:rowOff>
    </xdr:from>
    <xdr:to>
      <xdr:col>22</xdr:col>
      <xdr:colOff>0</xdr:colOff>
      <xdr:row>10</xdr:row>
      <xdr:rowOff>76200</xdr:rowOff>
    </xdr:to>
    <xdr:sp macro="" textlink="">
      <xdr:nvSpPr>
        <xdr:cNvPr id="25" name="Line 73"/>
        <xdr:cNvSpPr>
          <a:spLocks noChangeShapeType="1"/>
        </xdr:cNvSpPr>
      </xdr:nvSpPr>
      <xdr:spPr bwMode="auto">
        <a:xfrm flipH="1" flipV="1">
          <a:off x="514350" y="609600"/>
          <a:ext cx="63817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104775</xdr:colOff>
      <xdr:row>17</xdr:row>
      <xdr:rowOff>76200</xdr:rowOff>
    </xdr:from>
    <xdr:to>
      <xdr:col>22</xdr:col>
      <xdr:colOff>0</xdr:colOff>
      <xdr:row>17</xdr:row>
      <xdr:rowOff>76200</xdr:rowOff>
    </xdr:to>
    <xdr:sp macro="" textlink="">
      <xdr:nvSpPr>
        <xdr:cNvPr id="26" name="Line 69"/>
        <xdr:cNvSpPr>
          <a:spLocks noChangeShapeType="1"/>
        </xdr:cNvSpPr>
      </xdr:nvSpPr>
      <xdr:spPr bwMode="auto">
        <a:xfrm flipH="1">
          <a:off x="4448175" y="1276350"/>
          <a:ext cx="24479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xdr:col>
      <xdr:colOff>38100</xdr:colOff>
      <xdr:row>22</xdr:row>
      <xdr:rowOff>85725</xdr:rowOff>
    </xdr:from>
    <xdr:to>
      <xdr:col>9</xdr:col>
      <xdr:colOff>285750</xdr:colOff>
      <xdr:row>22</xdr:row>
      <xdr:rowOff>85725</xdr:rowOff>
    </xdr:to>
    <xdr:sp macro="" textlink="">
      <xdr:nvSpPr>
        <xdr:cNvPr id="27" name="Line 69"/>
        <xdr:cNvSpPr>
          <a:spLocks noChangeShapeType="1"/>
        </xdr:cNvSpPr>
      </xdr:nvSpPr>
      <xdr:spPr bwMode="auto">
        <a:xfrm flipH="1" flipV="1">
          <a:off x="514350" y="1866900"/>
          <a:ext cx="25527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xdr:col>
      <xdr:colOff>28575</xdr:colOff>
      <xdr:row>32</xdr:row>
      <xdr:rowOff>95250</xdr:rowOff>
    </xdr:from>
    <xdr:to>
      <xdr:col>6</xdr:col>
      <xdr:colOff>466725</xdr:colOff>
      <xdr:row>32</xdr:row>
      <xdr:rowOff>104775</xdr:rowOff>
    </xdr:to>
    <xdr:sp macro="" textlink="">
      <xdr:nvSpPr>
        <xdr:cNvPr id="28" name="Line 69"/>
        <xdr:cNvSpPr>
          <a:spLocks noChangeShapeType="1"/>
        </xdr:cNvSpPr>
      </xdr:nvSpPr>
      <xdr:spPr bwMode="auto">
        <a:xfrm flipH="1" flipV="1">
          <a:off x="504825" y="3590925"/>
          <a:ext cx="1733550" cy="9525"/>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16</xdr:col>
      <xdr:colOff>85725</xdr:colOff>
      <xdr:row>32</xdr:row>
      <xdr:rowOff>95250</xdr:rowOff>
    </xdr:from>
    <xdr:to>
      <xdr:col>21</xdr:col>
      <xdr:colOff>476250</xdr:colOff>
      <xdr:row>32</xdr:row>
      <xdr:rowOff>95250</xdr:rowOff>
    </xdr:to>
    <xdr:sp macro="" textlink="">
      <xdr:nvSpPr>
        <xdr:cNvPr id="29" name="Line 69"/>
        <xdr:cNvSpPr>
          <a:spLocks noChangeShapeType="1"/>
        </xdr:cNvSpPr>
      </xdr:nvSpPr>
      <xdr:spPr bwMode="auto">
        <a:xfrm flipH="1" flipV="1">
          <a:off x="5276850" y="3590925"/>
          <a:ext cx="16192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95250</xdr:rowOff>
    </xdr:from>
    <xdr:to>
      <xdr:col>9</xdr:col>
      <xdr:colOff>133350</xdr:colOff>
      <xdr:row>34</xdr:row>
      <xdr:rowOff>95250</xdr:rowOff>
    </xdr:to>
    <xdr:sp macro="" textlink="">
      <xdr:nvSpPr>
        <xdr:cNvPr id="30" name="Line 69"/>
        <xdr:cNvSpPr>
          <a:spLocks noChangeShapeType="1"/>
        </xdr:cNvSpPr>
      </xdr:nvSpPr>
      <xdr:spPr bwMode="auto">
        <a:xfrm flipH="1">
          <a:off x="514350" y="4800600"/>
          <a:ext cx="24003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161925</xdr:colOff>
      <xdr:row>34</xdr:row>
      <xdr:rowOff>85725</xdr:rowOff>
    </xdr:from>
    <xdr:to>
      <xdr:col>22</xdr:col>
      <xdr:colOff>0</xdr:colOff>
      <xdr:row>34</xdr:row>
      <xdr:rowOff>85725</xdr:rowOff>
    </xdr:to>
    <xdr:sp macro="" textlink="">
      <xdr:nvSpPr>
        <xdr:cNvPr id="31" name="Line 69"/>
        <xdr:cNvSpPr>
          <a:spLocks noChangeShapeType="1"/>
        </xdr:cNvSpPr>
      </xdr:nvSpPr>
      <xdr:spPr bwMode="auto">
        <a:xfrm flipH="1" flipV="1">
          <a:off x="4505325" y="4791075"/>
          <a:ext cx="239077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40</xdr:row>
      <xdr:rowOff>85725</xdr:rowOff>
    </xdr:from>
    <xdr:to>
      <xdr:col>9</xdr:col>
      <xdr:colOff>47625</xdr:colOff>
      <xdr:row>40</xdr:row>
      <xdr:rowOff>85725</xdr:rowOff>
    </xdr:to>
    <xdr:sp macro="" textlink="">
      <xdr:nvSpPr>
        <xdr:cNvPr id="32" name="Line 69"/>
        <xdr:cNvSpPr>
          <a:spLocks noChangeShapeType="1"/>
        </xdr:cNvSpPr>
      </xdr:nvSpPr>
      <xdr:spPr bwMode="auto">
        <a:xfrm flipH="1" flipV="1">
          <a:off x="514350" y="5381625"/>
          <a:ext cx="231457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19050</xdr:colOff>
      <xdr:row>42</xdr:row>
      <xdr:rowOff>0</xdr:rowOff>
    </xdr:from>
    <xdr:to>
      <xdr:col>21</xdr:col>
      <xdr:colOff>457200</xdr:colOff>
      <xdr:row>42</xdr:row>
      <xdr:rowOff>9525</xdr:rowOff>
    </xdr:to>
    <xdr:sp macro="" textlink="">
      <xdr:nvSpPr>
        <xdr:cNvPr id="33" name="Line 73"/>
        <xdr:cNvSpPr>
          <a:spLocks noChangeShapeType="1"/>
        </xdr:cNvSpPr>
      </xdr:nvSpPr>
      <xdr:spPr bwMode="auto">
        <a:xfrm flipH="1" flipV="1">
          <a:off x="514350" y="5657850"/>
          <a:ext cx="6381750" cy="9525"/>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xdr:col>
      <xdr:colOff>38100</xdr:colOff>
      <xdr:row>163</xdr:row>
      <xdr:rowOff>95250</xdr:rowOff>
    </xdr:from>
    <xdr:to>
      <xdr:col>9</xdr:col>
      <xdr:colOff>209550</xdr:colOff>
      <xdr:row>163</xdr:row>
      <xdr:rowOff>95250</xdr:rowOff>
    </xdr:to>
    <xdr:sp macro="" textlink="">
      <xdr:nvSpPr>
        <xdr:cNvPr id="34" name="Line 69"/>
        <xdr:cNvSpPr>
          <a:spLocks noChangeShapeType="1"/>
        </xdr:cNvSpPr>
      </xdr:nvSpPr>
      <xdr:spPr bwMode="auto">
        <a:xfrm flipH="1" flipV="1">
          <a:off x="514350" y="15611475"/>
          <a:ext cx="24765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114300</xdr:colOff>
      <xdr:row>163</xdr:row>
      <xdr:rowOff>95250</xdr:rowOff>
    </xdr:from>
    <xdr:to>
      <xdr:col>21</xdr:col>
      <xdr:colOff>485775</xdr:colOff>
      <xdr:row>163</xdr:row>
      <xdr:rowOff>95250</xdr:rowOff>
    </xdr:to>
    <xdr:sp macro="" textlink="">
      <xdr:nvSpPr>
        <xdr:cNvPr id="35" name="Line 69"/>
        <xdr:cNvSpPr>
          <a:spLocks noChangeShapeType="1"/>
        </xdr:cNvSpPr>
      </xdr:nvSpPr>
      <xdr:spPr bwMode="auto">
        <a:xfrm flipH="1">
          <a:off x="4457700" y="15611475"/>
          <a:ext cx="24384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180975</xdr:colOff>
      <xdr:row>168</xdr:row>
      <xdr:rowOff>85725</xdr:rowOff>
    </xdr:from>
    <xdr:to>
      <xdr:col>22</xdr:col>
      <xdr:colOff>0</xdr:colOff>
      <xdr:row>168</xdr:row>
      <xdr:rowOff>85725</xdr:rowOff>
    </xdr:to>
    <xdr:sp macro="" textlink="">
      <xdr:nvSpPr>
        <xdr:cNvPr id="36" name="Line 69"/>
        <xdr:cNvSpPr>
          <a:spLocks noChangeShapeType="1"/>
        </xdr:cNvSpPr>
      </xdr:nvSpPr>
      <xdr:spPr bwMode="auto">
        <a:xfrm flipH="1" flipV="1">
          <a:off x="4524375" y="16297275"/>
          <a:ext cx="23717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171</xdr:row>
      <xdr:rowOff>9525</xdr:rowOff>
    </xdr:from>
    <xdr:to>
      <xdr:col>22</xdr:col>
      <xdr:colOff>0</xdr:colOff>
      <xdr:row>171</xdr:row>
      <xdr:rowOff>9525</xdr:rowOff>
    </xdr:to>
    <xdr:sp macro="" textlink="">
      <xdr:nvSpPr>
        <xdr:cNvPr id="37" name="Line 73"/>
        <xdr:cNvSpPr>
          <a:spLocks noChangeShapeType="1"/>
        </xdr:cNvSpPr>
      </xdr:nvSpPr>
      <xdr:spPr bwMode="auto">
        <a:xfrm flipH="1" flipV="1">
          <a:off x="514350" y="18792825"/>
          <a:ext cx="63817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156</xdr:row>
      <xdr:rowOff>0</xdr:rowOff>
    </xdr:from>
    <xdr:to>
      <xdr:col>9</xdr:col>
      <xdr:colOff>266700</xdr:colOff>
      <xdr:row>156</xdr:row>
      <xdr:rowOff>0</xdr:rowOff>
    </xdr:to>
    <xdr:sp macro="" textlink="">
      <xdr:nvSpPr>
        <xdr:cNvPr id="38" name="Line 69"/>
        <xdr:cNvSpPr>
          <a:spLocks noChangeShapeType="1"/>
        </xdr:cNvSpPr>
      </xdr:nvSpPr>
      <xdr:spPr bwMode="auto">
        <a:xfrm flipH="1">
          <a:off x="523875" y="14935200"/>
          <a:ext cx="2524125" cy="0"/>
        </a:xfrm>
        <a:prstGeom prst="line">
          <a:avLst/>
        </a:prstGeom>
        <a:noFill/>
        <a:ln w="2844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156</xdr:row>
      <xdr:rowOff>0</xdr:rowOff>
    </xdr:from>
    <xdr:to>
      <xdr:col>9</xdr:col>
      <xdr:colOff>266700</xdr:colOff>
      <xdr:row>156</xdr:row>
      <xdr:rowOff>0</xdr:rowOff>
    </xdr:to>
    <xdr:sp macro="" textlink="">
      <xdr:nvSpPr>
        <xdr:cNvPr id="39" name="Line 69"/>
        <xdr:cNvSpPr>
          <a:spLocks noChangeShapeType="1"/>
        </xdr:cNvSpPr>
      </xdr:nvSpPr>
      <xdr:spPr bwMode="auto">
        <a:xfrm flipH="1">
          <a:off x="523875" y="14935200"/>
          <a:ext cx="2524125" cy="0"/>
        </a:xfrm>
        <a:prstGeom prst="line">
          <a:avLst/>
        </a:prstGeom>
        <a:noFill/>
        <a:ln w="2844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38100</xdr:colOff>
      <xdr:row>159</xdr:row>
      <xdr:rowOff>85725</xdr:rowOff>
    </xdr:from>
    <xdr:to>
      <xdr:col>21</xdr:col>
      <xdr:colOff>457200</xdr:colOff>
      <xdr:row>159</xdr:row>
      <xdr:rowOff>85725</xdr:rowOff>
    </xdr:to>
    <xdr:sp macro="" textlink="">
      <xdr:nvSpPr>
        <xdr:cNvPr id="40" name="Line 69"/>
        <xdr:cNvSpPr>
          <a:spLocks noChangeShapeType="1"/>
        </xdr:cNvSpPr>
      </xdr:nvSpPr>
      <xdr:spPr bwMode="auto">
        <a:xfrm flipH="1">
          <a:off x="4381500" y="15020925"/>
          <a:ext cx="25146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13</xdr:col>
      <xdr:colOff>419100</xdr:colOff>
      <xdr:row>145</xdr:row>
      <xdr:rowOff>76200</xdr:rowOff>
    </xdr:from>
    <xdr:to>
      <xdr:col>21</xdr:col>
      <xdr:colOff>466725</xdr:colOff>
      <xdr:row>145</xdr:row>
      <xdr:rowOff>85725</xdr:rowOff>
    </xdr:to>
    <xdr:sp macro="" textlink="">
      <xdr:nvSpPr>
        <xdr:cNvPr id="41" name="Line 69"/>
        <xdr:cNvSpPr>
          <a:spLocks noChangeShapeType="1"/>
        </xdr:cNvSpPr>
      </xdr:nvSpPr>
      <xdr:spPr bwMode="auto">
        <a:xfrm flipH="1">
          <a:off x="4343400" y="13887450"/>
          <a:ext cx="2552700" cy="9525"/>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304800</xdr:colOff>
      <xdr:row>40</xdr:row>
      <xdr:rowOff>95250</xdr:rowOff>
    </xdr:from>
    <xdr:to>
      <xdr:col>22</xdr:col>
      <xdr:colOff>0</xdr:colOff>
      <xdr:row>40</xdr:row>
      <xdr:rowOff>95250</xdr:rowOff>
    </xdr:to>
    <xdr:sp macro="" textlink="">
      <xdr:nvSpPr>
        <xdr:cNvPr id="42" name="Line 69"/>
        <xdr:cNvSpPr>
          <a:spLocks noChangeShapeType="1"/>
        </xdr:cNvSpPr>
      </xdr:nvSpPr>
      <xdr:spPr bwMode="auto">
        <a:xfrm flipH="1">
          <a:off x="4648200" y="5391150"/>
          <a:ext cx="22479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38100</xdr:colOff>
      <xdr:row>50</xdr:row>
      <xdr:rowOff>0</xdr:rowOff>
    </xdr:from>
    <xdr:to>
      <xdr:col>21</xdr:col>
      <xdr:colOff>466725</xdr:colOff>
      <xdr:row>50</xdr:row>
      <xdr:rowOff>9525</xdr:rowOff>
    </xdr:to>
    <xdr:sp macro="" textlink="">
      <xdr:nvSpPr>
        <xdr:cNvPr id="43" name="Line 73"/>
        <xdr:cNvSpPr>
          <a:spLocks noChangeShapeType="1"/>
        </xdr:cNvSpPr>
      </xdr:nvSpPr>
      <xdr:spPr bwMode="auto">
        <a:xfrm flipH="1" flipV="1">
          <a:off x="514350" y="8058150"/>
          <a:ext cx="6381750" cy="9525"/>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159</xdr:row>
      <xdr:rowOff>95250</xdr:rowOff>
    </xdr:from>
    <xdr:to>
      <xdr:col>9</xdr:col>
      <xdr:colOff>352425</xdr:colOff>
      <xdr:row>159</xdr:row>
      <xdr:rowOff>95250</xdr:rowOff>
    </xdr:to>
    <xdr:sp macro="" textlink="">
      <xdr:nvSpPr>
        <xdr:cNvPr id="44" name="Line 69"/>
        <xdr:cNvSpPr>
          <a:spLocks noChangeShapeType="1"/>
        </xdr:cNvSpPr>
      </xdr:nvSpPr>
      <xdr:spPr bwMode="auto">
        <a:xfrm flipH="1" flipV="1">
          <a:off x="523875" y="15030450"/>
          <a:ext cx="26098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38100</xdr:colOff>
      <xdr:row>22</xdr:row>
      <xdr:rowOff>95250</xdr:rowOff>
    </xdr:from>
    <xdr:to>
      <xdr:col>22</xdr:col>
      <xdr:colOff>0</xdr:colOff>
      <xdr:row>22</xdr:row>
      <xdr:rowOff>95250</xdr:rowOff>
    </xdr:to>
    <xdr:sp macro="" textlink="">
      <xdr:nvSpPr>
        <xdr:cNvPr id="45" name="Line 69"/>
        <xdr:cNvSpPr>
          <a:spLocks noChangeShapeType="1"/>
        </xdr:cNvSpPr>
      </xdr:nvSpPr>
      <xdr:spPr bwMode="auto">
        <a:xfrm flipH="1" flipV="1">
          <a:off x="4381500" y="1876425"/>
          <a:ext cx="25146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145</xdr:row>
      <xdr:rowOff>95250</xdr:rowOff>
    </xdr:from>
    <xdr:to>
      <xdr:col>9</xdr:col>
      <xdr:colOff>333375</xdr:colOff>
      <xdr:row>145</xdr:row>
      <xdr:rowOff>95250</xdr:rowOff>
    </xdr:to>
    <xdr:sp macro="" textlink="">
      <xdr:nvSpPr>
        <xdr:cNvPr id="46" name="Line 69"/>
        <xdr:cNvSpPr>
          <a:spLocks noChangeShapeType="1"/>
        </xdr:cNvSpPr>
      </xdr:nvSpPr>
      <xdr:spPr bwMode="auto">
        <a:xfrm flipH="1" flipV="1">
          <a:off x="514350" y="13906500"/>
          <a:ext cx="26003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3</xdr:col>
      <xdr:colOff>9525</xdr:colOff>
      <xdr:row>77</xdr:row>
      <xdr:rowOff>76200</xdr:rowOff>
    </xdr:from>
    <xdr:to>
      <xdr:col>4</xdr:col>
      <xdr:colOff>504825</xdr:colOff>
      <xdr:row>77</xdr:row>
      <xdr:rowOff>76200</xdr:rowOff>
    </xdr:to>
    <xdr:sp macro="" textlink="">
      <xdr:nvSpPr>
        <xdr:cNvPr id="47" name="Line 69"/>
        <xdr:cNvSpPr>
          <a:spLocks noChangeShapeType="1"/>
        </xdr:cNvSpPr>
      </xdr:nvSpPr>
      <xdr:spPr bwMode="auto">
        <a:xfrm flipH="1" flipV="1">
          <a:off x="523875" y="10401300"/>
          <a:ext cx="5048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20</xdr:col>
      <xdr:colOff>114300</xdr:colOff>
      <xdr:row>77</xdr:row>
      <xdr:rowOff>85725</xdr:rowOff>
    </xdr:from>
    <xdr:to>
      <xdr:col>21</xdr:col>
      <xdr:colOff>428625</xdr:colOff>
      <xdr:row>77</xdr:row>
      <xdr:rowOff>85725</xdr:rowOff>
    </xdr:to>
    <xdr:sp macro="" textlink="">
      <xdr:nvSpPr>
        <xdr:cNvPr id="48" name="Line 69"/>
        <xdr:cNvSpPr>
          <a:spLocks noChangeShapeType="1"/>
        </xdr:cNvSpPr>
      </xdr:nvSpPr>
      <xdr:spPr bwMode="auto">
        <a:xfrm flipH="1" flipV="1">
          <a:off x="6381750" y="10410825"/>
          <a:ext cx="5143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173</xdr:row>
      <xdr:rowOff>885825</xdr:rowOff>
    </xdr:from>
    <xdr:to>
      <xdr:col>22</xdr:col>
      <xdr:colOff>0</xdr:colOff>
      <xdr:row>173</xdr:row>
      <xdr:rowOff>895350</xdr:rowOff>
    </xdr:to>
    <xdr:sp macro="" textlink="">
      <xdr:nvSpPr>
        <xdr:cNvPr id="49" name="Line 73"/>
        <xdr:cNvSpPr>
          <a:spLocks noChangeShapeType="1"/>
        </xdr:cNvSpPr>
      </xdr:nvSpPr>
      <xdr:spPr bwMode="auto">
        <a:xfrm flipH="1" flipV="1">
          <a:off x="514350" y="19707225"/>
          <a:ext cx="6381750" cy="9525"/>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35719</xdr:colOff>
      <xdr:row>17</xdr:row>
      <xdr:rowOff>78581</xdr:rowOff>
    </xdr:from>
    <xdr:to>
      <xdr:col>9</xdr:col>
      <xdr:colOff>273844</xdr:colOff>
      <xdr:row>17</xdr:row>
      <xdr:rowOff>78581</xdr:rowOff>
    </xdr:to>
    <xdr:sp macro="" textlink="">
      <xdr:nvSpPr>
        <xdr:cNvPr id="50" name="Line 69"/>
        <xdr:cNvSpPr>
          <a:spLocks noChangeShapeType="1"/>
        </xdr:cNvSpPr>
      </xdr:nvSpPr>
      <xdr:spPr bwMode="auto">
        <a:xfrm flipH="1" flipV="1">
          <a:off x="559594" y="1278731"/>
          <a:ext cx="2495550" cy="0"/>
        </a:xfrm>
        <a:prstGeom prst="line">
          <a:avLst/>
        </a:prstGeom>
        <a:ln w="19050">
          <a:headEnd/>
          <a:tailEnd/>
        </a:ln>
      </xdr:spPr>
      <xdr:style>
        <a:lnRef idx="1">
          <a:schemeClr val="dk1"/>
        </a:lnRef>
        <a:fillRef idx="0">
          <a:schemeClr val="dk1"/>
        </a:fillRef>
        <a:effectRef idx="0">
          <a:schemeClr val="dk1"/>
        </a:effectRef>
        <a:fontRef idx="minor">
          <a:schemeClr val="tx1"/>
        </a:fontRef>
      </xdr:style>
      <xdr:txBody>
        <a:bodyPr/>
        <a:lstStyle/>
        <a:p>
          <a:endParaRPr lang="pt-BR"/>
        </a:p>
      </xdr:txBody>
    </xdr:sp>
    <xdr:clientData/>
  </xdr:twoCellAnchor>
  <xdr:twoCellAnchor>
    <xdr:from>
      <xdr:col>18</xdr:col>
      <xdr:colOff>209550</xdr:colOff>
      <xdr:row>107</xdr:row>
      <xdr:rowOff>85725</xdr:rowOff>
    </xdr:from>
    <xdr:to>
      <xdr:col>21</xdr:col>
      <xdr:colOff>428625</xdr:colOff>
      <xdr:row>107</xdr:row>
      <xdr:rowOff>85725</xdr:rowOff>
    </xdr:to>
    <xdr:sp macro="" textlink="">
      <xdr:nvSpPr>
        <xdr:cNvPr id="51" name="Line 69"/>
        <xdr:cNvSpPr>
          <a:spLocks noChangeShapeType="1"/>
        </xdr:cNvSpPr>
      </xdr:nvSpPr>
      <xdr:spPr bwMode="auto">
        <a:xfrm flipH="1">
          <a:off x="5943600" y="12439650"/>
          <a:ext cx="9525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3</xdr:col>
      <xdr:colOff>9525</xdr:colOff>
      <xdr:row>107</xdr:row>
      <xdr:rowOff>85725</xdr:rowOff>
    </xdr:from>
    <xdr:to>
      <xdr:col>5</xdr:col>
      <xdr:colOff>133350</xdr:colOff>
      <xdr:row>107</xdr:row>
      <xdr:rowOff>85725</xdr:rowOff>
    </xdr:to>
    <xdr:sp macro="" textlink="">
      <xdr:nvSpPr>
        <xdr:cNvPr id="52" name="Line 69"/>
        <xdr:cNvSpPr>
          <a:spLocks noChangeShapeType="1"/>
        </xdr:cNvSpPr>
      </xdr:nvSpPr>
      <xdr:spPr bwMode="auto">
        <a:xfrm flipH="1">
          <a:off x="523875" y="12439650"/>
          <a:ext cx="9334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168</xdr:row>
      <xdr:rowOff>85725</xdr:rowOff>
    </xdr:from>
    <xdr:to>
      <xdr:col>9</xdr:col>
      <xdr:colOff>123825</xdr:colOff>
      <xdr:row>168</xdr:row>
      <xdr:rowOff>85725</xdr:rowOff>
    </xdr:to>
    <xdr:sp macro="" textlink="">
      <xdr:nvSpPr>
        <xdr:cNvPr id="53" name="Line 69"/>
        <xdr:cNvSpPr>
          <a:spLocks noChangeShapeType="1"/>
        </xdr:cNvSpPr>
      </xdr:nvSpPr>
      <xdr:spPr bwMode="auto">
        <a:xfrm flipH="1" flipV="1">
          <a:off x="523875" y="16297275"/>
          <a:ext cx="23812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xdr:from>
          <xdr:col>73</xdr:col>
          <xdr:colOff>0</xdr:colOff>
          <xdr:row>488</xdr:row>
          <xdr:rowOff>104775</xdr:rowOff>
        </xdr:from>
        <xdr:to>
          <xdr:col>73</xdr:col>
          <xdr:colOff>0</xdr:colOff>
          <xdr:row>488</xdr:row>
          <xdr:rowOff>104775</xdr:rowOff>
        </xdr:to>
        <xdr:sp macro="" textlink="">
          <xdr:nvSpPr>
            <xdr:cNvPr id="4097" name="Drop Down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771525</xdr:colOff>
          <xdr:row>34</xdr:row>
          <xdr:rowOff>180975</xdr:rowOff>
        </xdr:from>
        <xdr:to>
          <xdr:col>8</xdr:col>
          <xdr:colOff>9525</xdr:colOff>
          <xdr:row>38</xdr:row>
          <xdr:rowOff>161925</xdr:rowOff>
        </xdr:to>
        <xdr:sp macro="" textlink="">
          <xdr:nvSpPr>
            <xdr:cNvPr id="4098" name="Drop Down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352425</xdr:colOff>
          <xdr:row>38</xdr:row>
          <xdr:rowOff>9525</xdr:rowOff>
        </xdr:from>
        <xdr:to>
          <xdr:col>18</xdr:col>
          <xdr:colOff>47625</xdr:colOff>
          <xdr:row>38</xdr:row>
          <xdr:rowOff>171450</xdr:rowOff>
        </xdr:to>
        <xdr:sp macro="" textlink="">
          <xdr:nvSpPr>
            <xdr:cNvPr id="4099" name="Drop Down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352425</xdr:colOff>
          <xdr:row>39</xdr:row>
          <xdr:rowOff>0</xdr:rowOff>
        </xdr:from>
        <xdr:to>
          <xdr:col>21</xdr:col>
          <xdr:colOff>0</xdr:colOff>
          <xdr:row>39</xdr:row>
          <xdr:rowOff>161925</xdr:rowOff>
        </xdr:to>
        <xdr:sp macro="" textlink="">
          <xdr:nvSpPr>
            <xdr:cNvPr id="4100" name="Drop Down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781050</xdr:colOff>
          <xdr:row>39</xdr:row>
          <xdr:rowOff>19050</xdr:rowOff>
        </xdr:from>
        <xdr:to>
          <xdr:col>8</xdr:col>
          <xdr:colOff>19050</xdr:colOff>
          <xdr:row>39</xdr:row>
          <xdr:rowOff>190500</xdr:rowOff>
        </xdr:to>
        <xdr:sp macro="" textlink="">
          <xdr:nvSpPr>
            <xdr:cNvPr id="4101" name="Drop Down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165</xdr:row>
          <xdr:rowOff>114300</xdr:rowOff>
        </xdr:from>
        <xdr:to>
          <xdr:col>6</xdr:col>
          <xdr:colOff>238125</xdr:colOff>
          <xdr:row>166</xdr:row>
          <xdr:rowOff>114300</xdr:rowOff>
        </xdr:to>
        <xdr:sp macro="" textlink="">
          <xdr:nvSpPr>
            <xdr:cNvPr id="4102" name="Drop Down 6" hidden="1">
              <a:extLst>
                <a:ext uri="{63B3BB69-23CF-44E3-9099-C40C66FF867C}">
                  <a14:compatExt spid="_x0000_s410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165</xdr:row>
          <xdr:rowOff>114300</xdr:rowOff>
        </xdr:from>
        <xdr:to>
          <xdr:col>8</xdr:col>
          <xdr:colOff>285750</xdr:colOff>
          <xdr:row>166</xdr:row>
          <xdr:rowOff>85725</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Antecipado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166</xdr:row>
          <xdr:rowOff>104775</xdr:rowOff>
        </xdr:from>
        <xdr:to>
          <xdr:col>8</xdr:col>
          <xdr:colOff>247650</xdr:colOff>
          <xdr:row>168</xdr:row>
          <xdr:rowOff>95250</xdr:rowOff>
        </xdr:to>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1 + 1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165</xdr:row>
          <xdr:rowOff>104775</xdr:rowOff>
        </xdr:from>
        <xdr:to>
          <xdr:col>15</xdr:col>
          <xdr:colOff>361950</xdr:colOff>
          <xdr:row>166</xdr:row>
          <xdr:rowOff>85725</xdr:rowOff>
        </xdr:to>
        <xdr:sp macro="" textlink="">
          <xdr:nvSpPr>
            <xdr:cNvPr id="4105" name="Check Box 9" hidden="1">
              <a:extLst>
                <a:ext uri="{63B3BB69-23CF-44E3-9099-C40C66FF867C}">
                  <a14:compatExt spid="_x0000_s41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1 + 2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166</xdr:row>
          <xdr:rowOff>104775</xdr:rowOff>
        </xdr:from>
        <xdr:to>
          <xdr:col>15</xdr:col>
          <xdr:colOff>361950</xdr:colOff>
          <xdr:row>168</xdr:row>
          <xdr:rowOff>95250</xdr:rowOff>
        </xdr:to>
        <xdr:sp macro="" textlink="">
          <xdr:nvSpPr>
            <xdr:cNvPr id="4106" name="Check Box 10" hidden="1">
              <a:extLst>
                <a:ext uri="{63B3BB69-23CF-44E3-9099-C40C66FF867C}">
                  <a14:compatExt spid="_x0000_s41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1 + 3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73</xdr:col>
          <xdr:colOff>0</xdr:colOff>
          <xdr:row>65</xdr:row>
          <xdr:rowOff>38100</xdr:rowOff>
        </xdr:from>
        <xdr:to>
          <xdr:col>73</xdr:col>
          <xdr:colOff>0</xdr:colOff>
          <xdr:row>65</xdr:row>
          <xdr:rowOff>38100</xdr:rowOff>
        </xdr:to>
        <xdr:sp macro="" textlink="">
          <xdr:nvSpPr>
            <xdr:cNvPr id="4107" name="Drop Down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73</xdr:col>
          <xdr:colOff>0</xdr:colOff>
          <xdr:row>95</xdr:row>
          <xdr:rowOff>95250</xdr:rowOff>
        </xdr:from>
        <xdr:to>
          <xdr:col>73</xdr:col>
          <xdr:colOff>0</xdr:colOff>
          <xdr:row>95</xdr:row>
          <xdr:rowOff>95250</xdr:rowOff>
        </xdr:to>
        <xdr:sp macro="" textlink="">
          <xdr:nvSpPr>
            <xdr:cNvPr id="4108" name="Drop Down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666750</xdr:colOff>
          <xdr:row>11</xdr:row>
          <xdr:rowOff>0</xdr:rowOff>
        </xdr:from>
        <xdr:to>
          <xdr:col>12</xdr:col>
          <xdr:colOff>123825</xdr:colOff>
          <xdr:row>11</xdr:row>
          <xdr:rowOff>180975</xdr:rowOff>
        </xdr:to>
        <xdr:sp macro="" textlink="">
          <xdr:nvSpPr>
            <xdr:cNvPr id="4109" name="Drop Down 13" hidden="1">
              <a:extLst>
                <a:ext uri="{63B3BB69-23CF-44E3-9099-C40C66FF867C}">
                  <a14:compatExt spid="_x0000_s4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438150</xdr:colOff>
          <xdr:row>22</xdr:row>
          <xdr:rowOff>171450</xdr:rowOff>
        </xdr:from>
        <xdr:to>
          <xdr:col>14</xdr:col>
          <xdr:colOff>342900</xdr:colOff>
          <xdr:row>23</xdr:row>
          <xdr:rowOff>171450</xdr:rowOff>
        </xdr:to>
        <xdr:sp macro="" textlink="">
          <xdr:nvSpPr>
            <xdr:cNvPr id="4110" name="Drop Down 14" hidden="1">
              <a:extLst>
                <a:ext uri="{63B3BB69-23CF-44E3-9099-C40C66FF867C}">
                  <a14:compatExt spid="_x0000_s4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314325</xdr:colOff>
          <xdr:row>12</xdr:row>
          <xdr:rowOff>171450</xdr:rowOff>
        </xdr:from>
        <xdr:to>
          <xdr:col>20</xdr:col>
          <xdr:colOff>66675</xdr:colOff>
          <xdr:row>13</xdr:row>
          <xdr:rowOff>171450</xdr:rowOff>
        </xdr:to>
        <xdr:sp macro="" textlink="">
          <xdr:nvSpPr>
            <xdr:cNvPr id="4111" name="Check Box 15" hidden="1">
              <a:extLst>
                <a:ext uri="{63B3BB69-23CF-44E3-9099-C40C66FF867C}">
                  <a14:compatExt spid="_x0000_s41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xdr:twoCellAnchor editAs="oneCell">
    <xdr:from>
      <xdr:col>4</xdr:col>
      <xdr:colOff>19050</xdr:colOff>
      <xdr:row>1</xdr:row>
      <xdr:rowOff>38100</xdr:rowOff>
    </xdr:from>
    <xdr:to>
      <xdr:col>5</xdr:col>
      <xdr:colOff>409575</xdr:colOff>
      <xdr:row>4</xdr:row>
      <xdr:rowOff>28575</xdr:rowOff>
    </xdr:to>
    <xdr:pic>
      <xdr:nvPicPr>
        <xdr:cNvPr id="69" name="Picture 4" descr="logo TM com sloga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 y="57150"/>
          <a:ext cx="11906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xdr:col>
          <xdr:colOff>19050</xdr:colOff>
          <xdr:row>65</xdr:row>
          <xdr:rowOff>66675</xdr:rowOff>
        </xdr:from>
        <xdr:to>
          <xdr:col>4</xdr:col>
          <xdr:colOff>171450</xdr:colOff>
          <xdr:row>65</xdr:row>
          <xdr:rowOff>247650</xdr:rowOff>
        </xdr:to>
        <xdr:sp macro="" textlink="">
          <xdr:nvSpPr>
            <xdr:cNvPr id="4112" name="Check Box 16" hidden="1">
              <a:extLst>
                <a:ext uri="{63B3BB69-23CF-44E3-9099-C40C66FF867C}">
                  <a14:compatExt spid="_x0000_s41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BR"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12</xdr:col>
      <xdr:colOff>200025</xdr:colOff>
      <xdr:row>148</xdr:row>
      <xdr:rowOff>76200</xdr:rowOff>
    </xdr:from>
    <xdr:to>
      <xdr:col>12</xdr:col>
      <xdr:colOff>276225</xdr:colOff>
      <xdr:row>484</xdr:row>
      <xdr:rowOff>63103</xdr:rowOff>
    </xdr:to>
    <xdr:sp macro="" textlink="">
      <xdr:nvSpPr>
        <xdr:cNvPr id="2" name="Text Box 447"/>
        <xdr:cNvSpPr txBox="1">
          <a:spLocks noChangeArrowheads="1"/>
        </xdr:cNvSpPr>
      </xdr:nvSpPr>
      <xdr:spPr bwMode="auto">
        <a:xfrm>
          <a:off x="3752850" y="8572500"/>
          <a:ext cx="76200" cy="2390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190500</xdr:colOff>
      <xdr:row>147</xdr:row>
      <xdr:rowOff>95250</xdr:rowOff>
    </xdr:from>
    <xdr:to>
      <xdr:col>12</xdr:col>
      <xdr:colOff>266700</xdr:colOff>
      <xdr:row>488</xdr:row>
      <xdr:rowOff>154781</xdr:rowOff>
    </xdr:to>
    <xdr:sp macro="" textlink="">
      <xdr:nvSpPr>
        <xdr:cNvPr id="3" name="Text Box 447"/>
        <xdr:cNvSpPr txBox="1">
          <a:spLocks noChangeArrowheads="1"/>
        </xdr:cNvSpPr>
      </xdr:nvSpPr>
      <xdr:spPr bwMode="auto">
        <a:xfrm>
          <a:off x="3743325" y="8572500"/>
          <a:ext cx="76200" cy="321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109</xdr:row>
      <xdr:rowOff>0</xdr:rowOff>
    </xdr:from>
    <xdr:to>
      <xdr:col>4</xdr:col>
      <xdr:colOff>76200</xdr:colOff>
      <xdr:row>174</xdr:row>
      <xdr:rowOff>123825</xdr:rowOff>
    </xdr:to>
    <xdr:sp macro="" textlink="">
      <xdr:nvSpPr>
        <xdr:cNvPr id="4" name="Text Box 92"/>
        <xdr:cNvSpPr txBox="1">
          <a:spLocks noChangeArrowheads="1"/>
        </xdr:cNvSpPr>
      </xdr:nvSpPr>
      <xdr:spPr bwMode="auto">
        <a:xfrm>
          <a:off x="561975" y="857250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133350</xdr:colOff>
      <xdr:row>109</xdr:row>
      <xdr:rowOff>104775</xdr:rowOff>
    </xdr:from>
    <xdr:to>
      <xdr:col>4</xdr:col>
      <xdr:colOff>133350</xdr:colOff>
      <xdr:row>174</xdr:row>
      <xdr:rowOff>104775</xdr:rowOff>
    </xdr:to>
    <xdr:sp macro="" textlink="">
      <xdr:nvSpPr>
        <xdr:cNvPr id="5" name="Text Box 134"/>
        <xdr:cNvSpPr txBox="1">
          <a:spLocks noChangeArrowheads="1"/>
        </xdr:cNvSpPr>
      </xdr:nvSpPr>
      <xdr:spPr bwMode="auto">
        <a:xfrm>
          <a:off x="619125" y="857250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133</xdr:row>
      <xdr:rowOff>0</xdr:rowOff>
    </xdr:from>
    <xdr:to>
      <xdr:col>4</xdr:col>
      <xdr:colOff>361950</xdr:colOff>
      <xdr:row>174</xdr:row>
      <xdr:rowOff>161925</xdr:rowOff>
    </xdr:to>
    <xdr:sp macro="" textlink="">
      <xdr:nvSpPr>
        <xdr:cNvPr id="6" name="Text Box 138"/>
        <xdr:cNvSpPr txBox="1">
          <a:spLocks noChangeArrowheads="1"/>
        </xdr:cNvSpPr>
      </xdr:nvSpPr>
      <xdr:spPr bwMode="auto">
        <a:xfrm>
          <a:off x="847725" y="85725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108</xdr:row>
      <xdr:rowOff>76200</xdr:rowOff>
    </xdr:from>
    <xdr:to>
      <xdr:col>4</xdr:col>
      <xdr:colOff>76200</xdr:colOff>
      <xdr:row>174</xdr:row>
      <xdr:rowOff>180975</xdr:rowOff>
    </xdr:to>
    <xdr:sp macro="" textlink="">
      <xdr:nvSpPr>
        <xdr:cNvPr id="7" name="Text Box 316"/>
        <xdr:cNvSpPr txBox="1">
          <a:spLocks noChangeArrowheads="1"/>
        </xdr:cNvSpPr>
      </xdr:nvSpPr>
      <xdr:spPr bwMode="auto">
        <a:xfrm>
          <a:off x="561975" y="8572500"/>
          <a:ext cx="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108</xdr:row>
      <xdr:rowOff>76200</xdr:rowOff>
    </xdr:from>
    <xdr:to>
      <xdr:col>4</xdr:col>
      <xdr:colOff>76200</xdr:colOff>
      <xdr:row>174</xdr:row>
      <xdr:rowOff>180975</xdr:rowOff>
    </xdr:to>
    <xdr:sp macro="" textlink="">
      <xdr:nvSpPr>
        <xdr:cNvPr id="8" name="Text Box 317"/>
        <xdr:cNvSpPr txBox="1">
          <a:spLocks noChangeArrowheads="1"/>
        </xdr:cNvSpPr>
      </xdr:nvSpPr>
      <xdr:spPr bwMode="auto">
        <a:xfrm>
          <a:off x="561975" y="8572500"/>
          <a:ext cx="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108</xdr:row>
      <xdr:rowOff>76200</xdr:rowOff>
    </xdr:from>
    <xdr:to>
      <xdr:col>4</xdr:col>
      <xdr:colOff>76200</xdr:colOff>
      <xdr:row>174</xdr:row>
      <xdr:rowOff>180975</xdr:rowOff>
    </xdr:to>
    <xdr:sp macro="" textlink="">
      <xdr:nvSpPr>
        <xdr:cNvPr id="9" name="Text Box 318"/>
        <xdr:cNvSpPr txBox="1">
          <a:spLocks noChangeArrowheads="1"/>
        </xdr:cNvSpPr>
      </xdr:nvSpPr>
      <xdr:spPr bwMode="auto">
        <a:xfrm>
          <a:off x="561975" y="8572500"/>
          <a:ext cx="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108</xdr:row>
      <xdr:rowOff>76200</xdr:rowOff>
    </xdr:from>
    <xdr:to>
      <xdr:col>4</xdr:col>
      <xdr:colOff>76200</xdr:colOff>
      <xdr:row>174</xdr:row>
      <xdr:rowOff>180975</xdr:rowOff>
    </xdr:to>
    <xdr:sp macro="" textlink="">
      <xdr:nvSpPr>
        <xdr:cNvPr id="10" name="Text Box 321"/>
        <xdr:cNvSpPr txBox="1">
          <a:spLocks noChangeArrowheads="1"/>
        </xdr:cNvSpPr>
      </xdr:nvSpPr>
      <xdr:spPr bwMode="auto">
        <a:xfrm>
          <a:off x="561975" y="8572500"/>
          <a:ext cx="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152400</xdr:colOff>
      <xdr:row>131</xdr:row>
      <xdr:rowOff>123825</xdr:rowOff>
    </xdr:from>
    <xdr:to>
      <xdr:col>5</xdr:col>
      <xdr:colOff>152400</xdr:colOff>
      <xdr:row>174</xdr:row>
      <xdr:rowOff>142875</xdr:rowOff>
    </xdr:to>
    <xdr:sp macro="" textlink="">
      <xdr:nvSpPr>
        <xdr:cNvPr id="11" name="Text Box 323"/>
        <xdr:cNvSpPr txBox="1">
          <a:spLocks noChangeArrowheads="1"/>
        </xdr:cNvSpPr>
      </xdr:nvSpPr>
      <xdr:spPr bwMode="auto">
        <a:xfrm>
          <a:off x="1428750" y="857250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145</xdr:row>
      <xdr:rowOff>0</xdr:rowOff>
    </xdr:from>
    <xdr:to>
      <xdr:col>4</xdr:col>
      <xdr:colOff>76200</xdr:colOff>
      <xdr:row>174</xdr:row>
      <xdr:rowOff>266700</xdr:rowOff>
    </xdr:to>
    <xdr:sp macro="" textlink="">
      <xdr:nvSpPr>
        <xdr:cNvPr id="12" name="Text Box 92"/>
        <xdr:cNvSpPr txBox="1">
          <a:spLocks noChangeArrowheads="1"/>
        </xdr:cNvSpPr>
      </xdr:nvSpPr>
      <xdr:spPr bwMode="auto">
        <a:xfrm>
          <a:off x="561975" y="857250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133350</xdr:colOff>
      <xdr:row>145</xdr:row>
      <xdr:rowOff>104775</xdr:rowOff>
    </xdr:from>
    <xdr:to>
      <xdr:col>4</xdr:col>
      <xdr:colOff>133350</xdr:colOff>
      <xdr:row>174</xdr:row>
      <xdr:rowOff>228600</xdr:rowOff>
    </xdr:to>
    <xdr:sp macro="" textlink="">
      <xdr:nvSpPr>
        <xdr:cNvPr id="13" name="Text Box 134"/>
        <xdr:cNvSpPr txBox="1">
          <a:spLocks noChangeArrowheads="1"/>
        </xdr:cNvSpPr>
      </xdr:nvSpPr>
      <xdr:spPr bwMode="auto">
        <a:xfrm>
          <a:off x="619125" y="8572500"/>
          <a:ext cx="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144</xdr:row>
      <xdr:rowOff>76200</xdr:rowOff>
    </xdr:from>
    <xdr:to>
      <xdr:col>4</xdr:col>
      <xdr:colOff>76200</xdr:colOff>
      <xdr:row>174</xdr:row>
      <xdr:rowOff>247650</xdr:rowOff>
    </xdr:to>
    <xdr:sp macro="" textlink="">
      <xdr:nvSpPr>
        <xdr:cNvPr id="14" name="Text Box 316"/>
        <xdr:cNvSpPr txBox="1">
          <a:spLocks noChangeArrowheads="1"/>
        </xdr:cNvSpPr>
      </xdr:nvSpPr>
      <xdr:spPr bwMode="auto">
        <a:xfrm>
          <a:off x="561975" y="857250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144</xdr:row>
      <xdr:rowOff>76200</xdr:rowOff>
    </xdr:from>
    <xdr:to>
      <xdr:col>4</xdr:col>
      <xdr:colOff>76200</xdr:colOff>
      <xdr:row>174</xdr:row>
      <xdr:rowOff>247650</xdr:rowOff>
    </xdr:to>
    <xdr:sp macro="" textlink="">
      <xdr:nvSpPr>
        <xdr:cNvPr id="15" name="Text Box 317"/>
        <xdr:cNvSpPr txBox="1">
          <a:spLocks noChangeArrowheads="1"/>
        </xdr:cNvSpPr>
      </xdr:nvSpPr>
      <xdr:spPr bwMode="auto">
        <a:xfrm>
          <a:off x="561975" y="857250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144</xdr:row>
      <xdr:rowOff>76200</xdr:rowOff>
    </xdr:from>
    <xdr:to>
      <xdr:col>4</xdr:col>
      <xdr:colOff>76200</xdr:colOff>
      <xdr:row>174</xdr:row>
      <xdr:rowOff>247650</xdr:rowOff>
    </xdr:to>
    <xdr:sp macro="" textlink="">
      <xdr:nvSpPr>
        <xdr:cNvPr id="16" name="Text Box 318"/>
        <xdr:cNvSpPr txBox="1">
          <a:spLocks noChangeArrowheads="1"/>
        </xdr:cNvSpPr>
      </xdr:nvSpPr>
      <xdr:spPr bwMode="auto">
        <a:xfrm>
          <a:off x="561975" y="857250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144</xdr:row>
      <xdr:rowOff>76200</xdr:rowOff>
    </xdr:from>
    <xdr:to>
      <xdr:col>4</xdr:col>
      <xdr:colOff>76200</xdr:colOff>
      <xdr:row>174</xdr:row>
      <xdr:rowOff>247650</xdr:rowOff>
    </xdr:to>
    <xdr:sp macro="" textlink="">
      <xdr:nvSpPr>
        <xdr:cNvPr id="17" name="Text Box 321"/>
        <xdr:cNvSpPr txBox="1">
          <a:spLocks noChangeArrowheads="1"/>
        </xdr:cNvSpPr>
      </xdr:nvSpPr>
      <xdr:spPr bwMode="auto">
        <a:xfrm>
          <a:off x="561975" y="857250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144</xdr:row>
      <xdr:rowOff>0</xdr:rowOff>
    </xdr:from>
    <xdr:to>
      <xdr:col>4</xdr:col>
      <xdr:colOff>76200</xdr:colOff>
      <xdr:row>174</xdr:row>
      <xdr:rowOff>266700</xdr:rowOff>
    </xdr:to>
    <xdr:sp macro="" textlink="">
      <xdr:nvSpPr>
        <xdr:cNvPr id="18" name="Text Box 92"/>
        <xdr:cNvSpPr txBox="1">
          <a:spLocks noChangeArrowheads="1"/>
        </xdr:cNvSpPr>
      </xdr:nvSpPr>
      <xdr:spPr bwMode="auto">
        <a:xfrm>
          <a:off x="561975" y="857250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133350</xdr:colOff>
      <xdr:row>144</xdr:row>
      <xdr:rowOff>104775</xdr:rowOff>
    </xdr:from>
    <xdr:to>
      <xdr:col>4</xdr:col>
      <xdr:colOff>133350</xdr:colOff>
      <xdr:row>174</xdr:row>
      <xdr:rowOff>219075</xdr:rowOff>
    </xdr:to>
    <xdr:sp macro="" textlink="">
      <xdr:nvSpPr>
        <xdr:cNvPr id="19" name="Text Box 134"/>
        <xdr:cNvSpPr txBox="1">
          <a:spLocks noChangeArrowheads="1"/>
        </xdr:cNvSpPr>
      </xdr:nvSpPr>
      <xdr:spPr bwMode="auto">
        <a:xfrm>
          <a:off x="619125" y="8572500"/>
          <a:ext cx="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143</xdr:row>
      <xdr:rowOff>76200</xdr:rowOff>
    </xdr:from>
    <xdr:to>
      <xdr:col>4</xdr:col>
      <xdr:colOff>76200</xdr:colOff>
      <xdr:row>174</xdr:row>
      <xdr:rowOff>247650</xdr:rowOff>
    </xdr:to>
    <xdr:sp macro="" textlink="">
      <xdr:nvSpPr>
        <xdr:cNvPr id="20" name="Text Box 316"/>
        <xdr:cNvSpPr txBox="1">
          <a:spLocks noChangeArrowheads="1"/>
        </xdr:cNvSpPr>
      </xdr:nvSpPr>
      <xdr:spPr bwMode="auto">
        <a:xfrm>
          <a:off x="561975" y="857250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143</xdr:row>
      <xdr:rowOff>76200</xdr:rowOff>
    </xdr:from>
    <xdr:to>
      <xdr:col>4</xdr:col>
      <xdr:colOff>76200</xdr:colOff>
      <xdr:row>174</xdr:row>
      <xdr:rowOff>247650</xdr:rowOff>
    </xdr:to>
    <xdr:sp macro="" textlink="">
      <xdr:nvSpPr>
        <xdr:cNvPr id="21" name="Text Box 317"/>
        <xdr:cNvSpPr txBox="1">
          <a:spLocks noChangeArrowheads="1"/>
        </xdr:cNvSpPr>
      </xdr:nvSpPr>
      <xdr:spPr bwMode="auto">
        <a:xfrm>
          <a:off x="561975" y="857250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143</xdr:row>
      <xdr:rowOff>76200</xdr:rowOff>
    </xdr:from>
    <xdr:to>
      <xdr:col>4</xdr:col>
      <xdr:colOff>76200</xdr:colOff>
      <xdr:row>174</xdr:row>
      <xdr:rowOff>247650</xdr:rowOff>
    </xdr:to>
    <xdr:sp macro="" textlink="">
      <xdr:nvSpPr>
        <xdr:cNvPr id="22" name="Text Box 318"/>
        <xdr:cNvSpPr txBox="1">
          <a:spLocks noChangeArrowheads="1"/>
        </xdr:cNvSpPr>
      </xdr:nvSpPr>
      <xdr:spPr bwMode="auto">
        <a:xfrm>
          <a:off x="561975" y="857250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143</xdr:row>
      <xdr:rowOff>76200</xdr:rowOff>
    </xdr:from>
    <xdr:to>
      <xdr:col>4</xdr:col>
      <xdr:colOff>76200</xdr:colOff>
      <xdr:row>174</xdr:row>
      <xdr:rowOff>247650</xdr:rowOff>
    </xdr:to>
    <xdr:sp macro="" textlink="">
      <xdr:nvSpPr>
        <xdr:cNvPr id="23" name="Text Box 321"/>
        <xdr:cNvSpPr txBox="1">
          <a:spLocks noChangeArrowheads="1"/>
        </xdr:cNvSpPr>
      </xdr:nvSpPr>
      <xdr:spPr bwMode="auto">
        <a:xfrm>
          <a:off x="561975" y="8572500"/>
          <a:ext cx="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104775</xdr:colOff>
      <xdr:row>17</xdr:row>
      <xdr:rowOff>76200</xdr:rowOff>
    </xdr:from>
    <xdr:to>
      <xdr:col>22</xdr:col>
      <xdr:colOff>0</xdr:colOff>
      <xdr:row>17</xdr:row>
      <xdr:rowOff>76200</xdr:rowOff>
    </xdr:to>
    <xdr:sp macro="" textlink="">
      <xdr:nvSpPr>
        <xdr:cNvPr id="24" name="Line 69"/>
        <xdr:cNvSpPr>
          <a:spLocks noChangeShapeType="1"/>
        </xdr:cNvSpPr>
      </xdr:nvSpPr>
      <xdr:spPr bwMode="auto">
        <a:xfrm flipH="1">
          <a:off x="4400550" y="1400175"/>
          <a:ext cx="24479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16</xdr:col>
      <xdr:colOff>85725</xdr:colOff>
      <xdr:row>32</xdr:row>
      <xdr:rowOff>95250</xdr:rowOff>
    </xdr:from>
    <xdr:to>
      <xdr:col>21</xdr:col>
      <xdr:colOff>476250</xdr:colOff>
      <xdr:row>32</xdr:row>
      <xdr:rowOff>95250</xdr:rowOff>
    </xdr:to>
    <xdr:sp macro="" textlink="">
      <xdr:nvSpPr>
        <xdr:cNvPr id="25" name="Line 69"/>
        <xdr:cNvSpPr>
          <a:spLocks noChangeShapeType="1"/>
        </xdr:cNvSpPr>
      </xdr:nvSpPr>
      <xdr:spPr bwMode="auto">
        <a:xfrm flipH="1" flipV="1">
          <a:off x="5229225" y="3286125"/>
          <a:ext cx="16192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95250</xdr:rowOff>
    </xdr:from>
    <xdr:to>
      <xdr:col>9</xdr:col>
      <xdr:colOff>133350</xdr:colOff>
      <xdr:row>34</xdr:row>
      <xdr:rowOff>95250</xdr:rowOff>
    </xdr:to>
    <xdr:sp macro="" textlink="">
      <xdr:nvSpPr>
        <xdr:cNvPr id="26" name="Line 69"/>
        <xdr:cNvSpPr>
          <a:spLocks noChangeShapeType="1"/>
        </xdr:cNvSpPr>
      </xdr:nvSpPr>
      <xdr:spPr bwMode="auto">
        <a:xfrm flipH="1">
          <a:off x="476250" y="4286250"/>
          <a:ext cx="239077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161925</xdr:colOff>
      <xdr:row>34</xdr:row>
      <xdr:rowOff>85725</xdr:rowOff>
    </xdr:from>
    <xdr:to>
      <xdr:col>22</xdr:col>
      <xdr:colOff>0</xdr:colOff>
      <xdr:row>34</xdr:row>
      <xdr:rowOff>85725</xdr:rowOff>
    </xdr:to>
    <xdr:sp macro="" textlink="">
      <xdr:nvSpPr>
        <xdr:cNvPr id="27" name="Line 69"/>
        <xdr:cNvSpPr>
          <a:spLocks noChangeShapeType="1"/>
        </xdr:cNvSpPr>
      </xdr:nvSpPr>
      <xdr:spPr bwMode="auto">
        <a:xfrm flipH="1" flipV="1">
          <a:off x="4457700" y="4286250"/>
          <a:ext cx="239077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40</xdr:row>
      <xdr:rowOff>85725</xdr:rowOff>
    </xdr:from>
    <xdr:to>
      <xdr:col>9</xdr:col>
      <xdr:colOff>47625</xdr:colOff>
      <xdr:row>40</xdr:row>
      <xdr:rowOff>85725</xdr:rowOff>
    </xdr:to>
    <xdr:sp macro="" textlink="">
      <xdr:nvSpPr>
        <xdr:cNvPr id="28" name="Line 69"/>
        <xdr:cNvSpPr>
          <a:spLocks noChangeShapeType="1"/>
        </xdr:cNvSpPr>
      </xdr:nvSpPr>
      <xdr:spPr bwMode="auto">
        <a:xfrm flipH="1" flipV="1">
          <a:off x="476250" y="4371975"/>
          <a:ext cx="23050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42</xdr:row>
      <xdr:rowOff>9525</xdr:rowOff>
    </xdr:from>
    <xdr:to>
      <xdr:col>22</xdr:col>
      <xdr:colOff>0</xdr:colOff>
      <xdr:row>42</xdr:row>
      <xdr:rowOff>19050</xdr:rowOff>
    </xdr:to>
    <xdr:sp macro="" textlink="">
      <xdr:nvSpPr>
        <xdr:cNvPr id="29" name="Line 73"/>
        <xdr:cNvSpPr>
          <a:spLocks noChangeShapeType="1"/>
        </xdr:cNvSpPr>
      </xdr:nvSpPr>
      <xdr:spPr bwMode="auto">
        <a:xfrm flipH="1" flipV="1">
          <a:off x="476250" y="4581525"/>
          <a:ext cx="6372225" cy="9525"/>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xdr:col>
      <xdr:colOff>38100</xdr:colOff>
      <xdr:row>163</xdr:row>
      <xdr:rowOff>95250</xdr:rowOff>
    </xdr:from>
    <xdr:to>
      <xdr:col>9</xdr:col>
      <xdr:colOff>209550</xdr:colOff>
      <xdr:row>163</xdr:row>
      <xdr:rowOff>95250</xdr:rowOff>
    </xdr:to>
    <xdr:sp macro="" textlink="">
      <xdr:nvSpPr>
        <xdr:cNvPr id="30" name="Line 69"/>
        <xdr:cNvSpPr>
          <a:spLocks noChangeShapeType="1"/>
        </xdr:cNvSpPr>
      </xdr:nvSpPr>
      <xdr:spPr bwMode="auto">
        <a:xfrm flipH="1" flipV="1">
          <a:off x="38100" y="8572500"/>
          <a:ext cx="29051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114300</xdr:colOff>
      <xdr:row>163</xdr:row>
      <xdr:rowOff>95250</xdr:rowOff>
    </xdr:from>
    <xdr:to>
      <xdr:col>21</xdr:col>
      <xdr:colOff>485775</xdr:colOff>
      <xdr:row>163</xdr:row>
      <xdr:rowOff>95250</xdr:rowOff>
    </xdr:to>
    <xdr:sp macro="" textlink="">
      <xdr:nvSpPr>
        <xdr:cNvPr id="31" name="Line 69"/>
        <xdr:cNvSpPr>
          <a:spLocks noChangeShapeType="1"/>
        </xdr:cNvSpPr>
      </xdr:nvSpPr>
      <xdr:spPr bwMode="auto">
        <a:xfrm flipH="1">
          <a:off x="4410075" y="8572500"/>
          <a:ext cx="24384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180975</xdr:colOff>
      <xdr:row>168</xdr:row>
      <xdr:rowOff>85725</xdr:rowOff>
    </xdr:from>
    <xdr:to>
      <xdr:col>22</xdr:col>
      <xdr:colOff>0</xdr:colOff>
      <xdr:row>168</xdr:row>
      <xdr:rowOff>85725</xdr:rowOff>
    </xdr:to>
    <xdr:sp macro="" textlink="">
      <xdr:nvSpPr>
        <xdr:cNvPr id="32" name="Line 69"/>
        <xdr:cNvSpPr>
          <a:spLocks noChangeShapeType="1"/>
        </xdr:cNvSpPr>
      </xdr:nvSpPr>
      <xdr:spPr bwMode="auto">
        <a:xfrm flipH="1" flipV="1">
          <a:off x="4476750" y="8572500"/>
          <a:ext cx="23717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156</xdr:row>
      <xdr:rowOff>0</xdr:rowOff>
    </xdr:from>
    <xdr:to>
      <xdr:col>9</xdr:col>
      <xdr:colOff>266700</xdr:colOff>
      <xdr:row>156</xdr:row>
      <xdr:rowOff>0</xdr:rowOff>
    </xdr:to>
    <xdr:sp macro="" textlink="">
      <xdr:nvSpPr>
        <xdr:cNvPr id="33" name="Line 69"/>
        <xdr:cNvSpPr>
          <a:spLocks noChangeShapeType="1"/>
        </xdr:cNvSpPr>
      </xdr:nvSpPr>
      <xdr:spPr bwMode="auto">
        <a:xfrm flipH="1">
          <a:off x="485775" y="8572500"/>
          <a:ext cx="2514600" cy="0"/>
        </a:xfrm>
        <a:prstGeom prst="line">
          <a:avLst/>
        </a:prstGeom>
        <a:noFill/>
        <a:ln w="2844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156</xdr:row>
      <xdr:rowOff>0</xdr:rowOff>
    </xdr:from>
    <xdr:to>
      <xdr:col>9</xdr:col>
      <xdr:colOff>266700</xdr:colOff>
      <xdr:row>156</xdr:row>
      <xdr:rowOff>0</xdr:rowOff>
    </xdr:to>
    <xdr:sp macro="" textlink="">
      <xdr:nvSpPr>
        <xdr:cNvPr id="34" name="Line 69"/>
        <xdr:cNvSpPr>
          <a:spLocks noChangeShapeType="1"/>
        </xdr:cNvSpPr>
      </xdr:nvSpPr>
      <xdr:spPr bwMode="auto">
        <a:xfrm flipH="1">
          <a:off x="485775" y="8572500"/>
          <a:ext cx="2514600" cy="0"/>
        </a:xfrm>
        <a:prstGeom prst="line">
          <a:avLst/>
        </a:prstGeom>
        <a:noFill/>
        <a:ln w="2844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38100</xdr:colOff>
      <xdr:row>159</xdr:row>
      <xdr:rowOff>85725</xdr:rowOff>
    </xdr:from>
    <xdr:to>
      <xdr:col>21</xdr:col>
      <xdr:colOff>457200</xdr:colOff>
      <xdr:row>159</xdr:row>
      <xdr:rowOff>85725</xdr:rowOff>
    </xdr:to>
    <xdr:sp macro="" textlink="">
      <xdr:nvSpPr>
        <xdr:cNvPr id="35" name="Line 69"/>
        <xdr:cNvSpPr>
          <a:spLocks noChangeShapeType="1"/>
        </xdr:cNvSpPr>
      </xdr:nvSpPr>
      <xdr:spPr bwMode="auto">
        <a:xfrm flipH="1">
          <a:off x="4333875" y="8572500"/>
          <a:ext cx="25146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13</xdr:col>
      <xdr:colOff>419100</xdr:colOff>
      <xdr:row>145</xdr:row>
      <xdr:rowOff>76200</xdr:rowOff>
    </xdr:from>
    <xdr:to>
      <xdr:col>21</xdr:col>
      <xdr:colOff>466725</xdr:colOff>
      <xdr:row>145</xdr:row>
      <xdr:rowOff>85725</xdr:rowOff>
    </xdr:to>
    <xdr:sp macro="" textlink="">
      <xdr:nvSpPr>
        <xdr:cNvPr id="36" name="Line 69"/>
        <xdr:cNvSpPr>
          <a:spLocks noChangeShapeType="1"/>
        </xdr:cNvSpPr>
      </xdr:nvSpPr>
      <xdr:spPr bwMode="auto">
        <a:xfrm flipH="1">
          <a:off x="4295775" y="8572500"/>
          <a:ext cx="25527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304800</xdr:colOff>
      <xdr:row>40</xdr:row>
      <xdr:rowOff>95250</xdr:rowOff>
    </xdr:from>
    <xdr:to>
      <xdr:col>22</xdr:col>
      <xdr:colOff>0</xdr:colOff>
      <xdr:row>40</xdr:row>
      <xdr:rowOff>95250</xdr:rowOff>
    </xdr:to>
    <xdr:sp macro="" textlink="">
      <xdr:nvSpPr>
        <xdr:cNvPr id="37" name="Line 69"/>
        <xdr:cNvSpPr>
          <a:spLocks noChangeShapeType="1"/>
        </xdr:cNvSpPr>
      </xdr:nvSpPr>
      <xdr:spPr bwMode="auto">
        <a:xfrm flipH="1">
          <a:off x="4600575" y="4381500"/>
          <a:ext cx="22479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38100</xdr:colOff>
      <xdr:row>50</xdr:row>
      <xdr:rowOff>0</xdr:rowOff>
    </xdr:from>
    <xdr:to>
      <xdr:col>21</xdr:col>
      <xdr:colOff>466725</xdr:colOff>
      <xdr:row>50</xdr:row>
      <xdr:rowOff>9525</xdr:rowOff>
    </xdr:to>
    <xdr:sp macro="" textlink="">
      <xdr:nvSpPr>
        <xdr:cNvPr id="38" name="Line 73"/>
        <xdr:cNvSpPr>
          <a:spLocks noChangeShapeType="1"/>
        </xdr:cNvSpPr>
      </xdr:nvSpPr>
      <xdr:spPr bwMode="auto">
        <a:xfrm flipH="1" flipV="1">
          <a:off x="476250" y="6696075"/>
          <a:ext cx="6372225" cy="9525"/>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159</xdr:row>
      <xdr:rowOff>95250</xdr:rowOff>
    </xdr:from>
    <xdr:to>
      <xdr:col>9</xdr:col>
      <xdr:colOff>352425</xdr:colOff>
      <xdr:row>159</xdr:row>
      <xdr:rowOff>95250</xdr:rowOff>
    </xdr:to>
    <xdr:sp macro="" textlink="">
      <xdr:nvSpPr>
        <xdr:cNvPr id="39" name="Line 69"/>
        <xdr:cNvSpPr>
          <a:spLocks noChangeShapeType="1"/>
        </xdr:cNvSpPr>
      </xdr:nvSpPr>
      <xdr:spPr bwMode="auto">
        <a:xfrm flipH="1" flipV="1">
          <a:off x="485775" y="8572500"/>
          <a:ext cx="26003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14</xdr:col>
      <xdr:colOff>38100</xdr:colOff>
      <xdr:row>22</xdr:row>
      <xdr:rowOff>95250</xdr:rowOff>
    </xdr:from>
    <xdr:to>
      <xdr:col>22</xdr:col>
      <xdr:colOff>0</xdr:colOff>
      <xdr:row>22</xdr:row>
      <xdr:rowOff>95250</xdr:rowOff>
    </xdr:to>
    <xdr:sp macro="" textlink="">
      <xdr:nvSpPr>
        <xdr:cNvPr id="40" name="Line 69"/>
        <xdr:cNvSpPr>
          <a:spLocks noChangeShapeType="1"/>
        </xdr:cNvSpPr>
      </xdr:nvSpPr>
      <xdr:spPr bwMode="auto">
        <a:xfrm flipH="1" flipV="1">
          <a:off x="4333875" y="1781175"/>
          <a:ext cx="25146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145</xdr:row>
      <xdr:rowOff>95250</xdr:rowOff>
    </xdr:from>
    <xdr:to>
      <xdr:col>9</xdr:col>
      <xdr:colOff>333375</xdr:colOff>
      <xdr:row>145</xdr:row>
      <xdr:rowOff>95250</xdr:rowOff>
    </xdr:to>
    <xdr:sp macro="" textlink="">
      <xdr:nvSpPr>
        <xdr:cNvPr id="41" name="Line 69"/>
        <xdr:cNvSpPr>
          <a:spLocks noChangeShapeType="1"/>
        </xdr:cNvSpPr>
      </xdr:nvSpPr>
      <xdr:spPr bwMode="auto">
        <a:xfrm flipH="1" flipV="1">
          <a:off x="476250" y="8572500"/>
          <a:ext cx="25908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3</xdr:col>
      <xdr:colOff>9525</xdr:colOff>
      <xdr:row>77</xdr:row>
      <xdr:rowOff>76200</xdr:rowOff>
    </xdr:from>
    <xdr:to>
      <xdr:col>4</xdr:col>
      <xdr:colOff>504825</xdr:colOff>
      <xdr:row>77</xdr:row>
      <xdr:rowOff>76200</xdr:rowOff>
    </xdr:to>
    <xdr:sp macro="" textlink="">
      <xdr:nvSpPr>
        <xdr:cNvPr id="42" name="Line 69"/>
        <xdr:cNvSpPr>
          <a:spLocks noChangeShapeType="1"/>
        </xdr:cNvSpPr>
      </xdr:nvSpPr>
      <xdr:spPr bwMode="auto">
        <a:xfrm flipH="1" flipV="1">
          <a:off x="485775" y="8572500"/>
          <a:ext cx="5048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20</xdr:col>
      <xdr:colOff>114300</xdr:colOff>
      <xdr:row>77</xdr:row>
      <xdr:rowOff>85725</xdr:rowOff>
    </xdr:from>
    <xdr:to>
      <xdr:col>21</xdr:col>
      <xdr:colOff>428625</xdr:colOff>
      <xdr:row>77</xdr:row>
      <xdr:rowOff>85725</xdr:rowOff>
    </xdr:to>
    <xdr:sp macro="" textlink="">
      <xdr:nvSpPr>
        <xdr:cNvPr id="43" name="Line 69"/>
        <xdr:cNvSpPr>
          <a:spLocks noChangeShapeType="1"/>
        </xdr:cNvSpPr>
      </xdr:nvSpPr>
      <xdr:spPr bwMode="auto">
        <a:xfrm flipH="1" flipV="1">
          <a:off x="6334125" y="8572500"/>
          <a:ext cx="5143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17</xdr:row>
      <xdr:rowOff>78581</xdr:rowOff>
    </xdr:from>
    <xdr:to>
      <xdr:col>9</xdr:col>
      <xdr:colOff>238125</xdr:colOff>
      <xdr:row>17</xdr:row>
      <xdr:rowOff>78581</xdr:rowOff>
    </xdr:to>
    <xdr:sp macro="" textlink="">
      <xdr:nvSpPr>
        <xdr:cNvPr id="44" name="Line 69"/>
        <xdr:cNvSpPr>
          <a:spLocks noChangeShapeType="1"/>
        </xdr:cNvSpPr>
      </xdr:nvSpPr>
      <xdr:spPr bwMode="auto">
        <a:xfrm flipH="1" flipV="1">
          <a:off x="485775" y="1402556"/>
          <a:ext cx="2486025" cy="0"/>
        </a:xfrm>
        <a:prstGeom prst="line">
          <a:avLst/>
        </a:prstGeom>
        <a:ln w="19050">
          <a:headEnd/>
          <a:tailEnd/>
        </a:ln>
      </xdr:spPr>
      <xdr:style>
        <a:lnRef idx="1">
          <a:schemeClr val="dk1"/>
        </a:lnRef>
        <a:fillRef idx="0">
          <a:schemeClr val="dk1"/>
        </a:fillRef>
        <a:effectRef idx="0">
          <a:schemeClr val="dk1"/>
        </a:effectRef>
        <a:fontRef idx="minor">
          <a:schemeClr val="tx1"/>
        </a:fontRef>
      </xdr:style>
      <xdr:txBody>
        <a:bodyPr/>
        <a:lstStyle/>
        <a:p>
          <a:endParaRPr lang="pt-BR"/>
        </a:p>
      </xdr:txBody>
    </xdr:sp>
    <xdr:clientData/>
  </xdr:twoCellAnchor>
  <xdr:twoCellAnchor>
    <xdr:from>
      <xdr:col>18</xdr:col>
      <xdr:colOff>209550</xdr:colOff>
      <xdr:row>107</xdr:row>
      <xdr:rowOff>85725</xdr:rowOff>
    </xdr:from>
    <xdr:to>
      <xdr:col>21</xdr:col>
      <xdr:colOff>428625</xdr:colOff>
      <xdr:row>107</xdr:row>
      <xdr:rowOff>85725</xdr:rowOff>
    </xdr:to>
    <xdr:sp macro="" textlink="">
      <xdr:nvSpPr>
        <xdr:cNvPr id="45" name="Line 69"/>
        <xdr:cNvSpPr>
          <a:spLocks noChangeShapeType="1"/>
        </xdr:cNvSpPr>
      </xdr:nvSpPr>
      <xdr:spPr bwMode="auto">
        <a:xfrm flipH="1">
          <a:off x="5895975" y="8572500"/>
          <a:ext cx="95250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3</xdr:col>
      <xdr:colOff>9525</xdr:colOff>
      <xdr:row>107</xdr:row>
      <xdr:rowOff>85725</xdr:rowOff>
    </xdr:from>
    <xdr:to>
      <xdr:col>5</xdr:col>
      <xdr:colOff>133350</xdr:colOff>
      <xdr:row>107</xdr:row>
      <xdr:rowOff>85725</xdr:rowOff>
    </xdr:to>
    <xdr:sp macro="" textlink="">
      <xdr:nvSpPr>
        <xdr:cNvPr id="46" name="Line 69"/>
        <xdr:cNvSpPr>
          <a:spLocks noChangeShapeType="1"/>
        </xdr:cNvSpPr>
      </xdr:nvSpPr>
      <xdr:spPr bwMode="auto">
        <a:xfrm flipH="1">
          <a:off x="485775" y="8572500"/>
          <a:ext cx="9239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168</xdr:row>
      <xdr:rowOff>85725</xdr:rowOff>
    </xdr:from>
    <xdr:to>
      <xdr:col>9</xdr:col>
      <xdr:colOff>123825</xdr:colOff>
      <xdr:row>168</xdr:row>
      <xdr:rowOff>85725</xdr:rowOff>
    </xdr:to>
    <xdr:sp macro="" textlink="">
      <xdr:nvSpPr>
        <xdr:cNvPr id="47" name="Line 69"/>
        <xdr:cNvSpPr>
          <a:spLocks noChangeShapeType="1"/>
        </xdr:cNvSpPr>
      </xdr:nvSpPr>
      <xdr:spPr bwMode="auto">
        <a:xfrm flipH="1" flipV="1">
          <a:off x="485775" y="8572500"/>
          <a:ext cx="23717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xdr:from>
          <xdr:col>73</xdr:col>
          <xdr:colOff>38100</xdr:colOff>
          <xdr:row>181</xdr:row>
          <xdr:rowOff>171450</xdr:rowOff>
        </xdr:from>
        <xdr:to>
          <xdr:col>73</xdr:col>
          <xdr:colOff>38100</xdr:colOff>
          <xdr:row>181</xdr:row>
          <xdr:rowOff>171450</xdr:rowOff>
        </xdr:to>
        <xdr:sp macro="" textlink="">
          <xdr:nvSpPr>
            <xdr:cNvPr id="7169" name="Drop Down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73</xdr:col>
          <xdr:colOff>38100</xdr:colOff>
          <xdr:row>61</xdr:row>
          <xdr:rowOff>47625</xdr:rowOff>
        </xdr:from>
        <xdr:to>
          <xdr:col>73</xdr:col>
          <xdr:colOff>38100</xdr:colOff>
          <xdr:row>61</xdr:row>
          <xdr:rowOff>47625</xdr:rowOff>
        </xdr:to>
        <xdr:sp macro="" textlink="">
          <xdr:nvSpPr>
            <xdr:cNvPr id="7170" name="Drop Down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73</xdr:col>
          <xdr:colOff>38100</xdr:colOff>
          <xdr:row>174</xdr:row>
          <xdr:rowOff>9525</xdr:rowOff>
        </xdr:from>
        <xdr:to>
          <xdr:col>73</xdr:col>
          <xdr:colOff>38100</xdr:colOff>
          <xdr:row>174</xdr:row>
          <xdr:rowOff>9525</xdr:rowOff>
        </xdr:to>
        <xdr:sp macro="" textlink="">
          <xdr:nvSpPr>
            <xdr:cNvPr id="7171" name="Drop Down 3" hidden="1">
              <a:extLst>
                <a:ext uri="{63B3BB69-23CF-44E3-9099-C40C66FF867C}">
                  <a14:compatExt spid="_x0000_s7171"/>
                </a:ext>
              </a:extLst>
            </xdr:cNvPr>
            <xdr:cNvSpPr/>
          </xdr:nvSpPr>
          <xdr:spPr>
            <a:xfrm>
              <a:off x="0" y="0"/>
              <a:ext cx="0" cy="0"/>
            </a:xfrm>
            <a:prstGeom prst="rect">
              <a:avLst/>
            </a:prstGeom>
          </xdr:spPr>
        </xdr:sp>
        <xdr:clientData/>
      </xdr:twoCellAnchor>
    </mc:Choice>
    <mc:Fallback/>
  </mc:AlternateContent>
  <xdr:twoCellAnchor>
    <xdr:from>
      <xdr:col>3</xdr:col>
      <xdr:colOff>9525</xdr:colOff>
      <xdr:row>174</xdr:row>
      <xdr:rowOff>114300</xdr:rowOff>
    </xdr:from>
    <xdr:to>
      <xdr:col>10</xdr:col>
      <xdr:colOff>76200</xdr:colOff>
      <xdr:row>174</xdr:row>
      <xdr:rowOff>114300</xdr:rowOff>
    </xdr:to>
    <xdr:sp macro="" textlink="">
      <xdr:nvSpPr>
        <xdr:cNvPr id="51" name="Line 69"/>
        <xdr:cNvSpPr>
          <a:spLocks noChangeShapeType="1"/>
        </xdr:cNvSpPr>
      </xdr:nvSpPr>
      <xdr:spPr bwMode="auto">
        <a:xfrm flipH="1">
          <a:off x="485775" y="8686800"/>
          <a:ext cx="273367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13</xdr:col>
      <xdr:colOff>238125</xdr:colOff>
      <xdr:row>174</xdr:row>
      <xdr:rowOff>104775</xdr:rowOff>
    </xdr:from>
    <xdr:to>
      <xdr:col>21</xdr:col>
      <xdr:colOff>400050</xdr:colOff>
      <xdr:row>174</xdr:row>
      <xdr:rowOff>104775</xdr:rowOff>
    </xdr:to>
    <xdr:sp macro="" textlink="">
      <xdr:nvSpPr>
        <xdr:cNvPr id="52" name="Line 69"/>
        <xdr:cNvSpPr>
          <a:spLocks noChangeShapeType="1"/>
        </xdr:cNvSpPr>
      </xdr:nvSpPr>
      <xdr:spPr bwMode="auto">
        <a:xfrm flipH="1">
          <a:off x="4133850" y="8677275"/>
          <a:ext cx="26860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10</xdr:row>
      <xdr:rowOff>47625</xdr:rowOff>
    </xdr:from>
    <xdr:to>
      <xdr:col>25</xdr:col>
      <xdr:colOff>9525</xdr:colOff>
      <xdr:row>10</xdr:row>
      <xdr:rowOff>57150</xdr:rowOff>
    </xdr:to>
    <xdr:sp macro="" textlink="">
      <xdr:nvSpPr>
        <xdr:cNvPr id="53" name="Line 73"/>
        <xdr:cNvSpPr>
          <a:spLocks noChangeShapeType="1"/>
        </xdr:cNvSpPr>
      </xdr:nvSpPr>
      <xdr:spPr bwMode="auto">
        <a:xfrm flipH="1" flipV="1">
          <a:off x="485775" y="885825"/>
          <a:ext cx="6372225" cy="9525"/>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22</xdr:row>
      <xdr:rowOff>85725</xdr:rowOff>
    </xdr:from>
    <xdr:to>
      <xdr:col>9</xdr:col>
      <xdr:colOff>285750</xdr:colOff>
      <xdr:row>22</xdr:row>
      <xdr:rowOff>85725</xdr:rowOff>
    </xdr:to>
    <xdr:sp macro="" textlink="">
      <xdr:nvSpPr>
        <xdr:cNvPr id="54" name="Line 69"/>
        <xdr:cNvSpPr>
          <a:spLocks noChangeShapeType="1"/>
        </xdr:cNvSpPr>
      </xdr:nvSpPr>
      <xdr:spPr bwMode="auto">
        <a:xfrm flipH="1" flipV="1">
          <a:off x="495300" y="1771650"/>
          <a:ext cx="2524125"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104775</xdr:rowOff>
    </xdr:from>
    <xdr:to>
      <xdr:col>6</xdr:col>
      <xdr:colOff>381000</xdr:colOff>
      <xdr:row>32</xdr:row>
      <xdr:rowOff>104775</xdr:rowOff>
    </xdr:to>
    <xdr:sp macro="" textlink="">
      <xdr:nvSpPr>
        <xdr:cNvPr id="55" name="Line 69"/>
        <xdr:cNvSpPr>
          <a:spLocks noChangeShapeType="1"/>
        </xdr:cNvSpPr>
      </xdr:nvSpPr>
      <xdr:spPr bwMode="auto">
        <a:xfrm flipH="1" flipV="1">
          <a:off x="485775" y="3295650"/>
          <a:ext cx="1619250" cy="0"/>
        </a:xfrm>
        <a:prstGeom prst="line">
          <a:avLst/>
        </a:prstGeom>
        <a:noFill/>
        <a:ln w="19050">
          <a:solidFill>
            <a:srgbClr val="000000"/>
          </a:solidFill>
          <a:miter lim="800000"/>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38100</xdr:colOff>
      <xdr:row>1</xdr:row>
      <xdr:rowOff>9525</xdr:rowOff>
    </xdr:from>
    <xdr:to>
      <xdr:col>6</xdr:col>
      <xdr:colOff>200025</xdr:colOff>
      <xdr:row>5</xdr:row>
      <xdr:rowOff>104775</xdr:rowOff>
    </xdr:to>
    <xdr:pic>
      <xdr:nvPicPr>
        <xdr:cNvPr id="56" name="Picture 4" descr="logo TM com sloga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8575"/>
          <a:ext cx="14001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MPORTADOR/IMPORTADOR/050-7%20TMB%20-%20SHOPPING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B 050"/>
      <sheetName val="BDS"/>
      <sheetName val="CERTIFICADO"/>
      <sheetName val="BDC"/>
    </sheetNames>
    <sheetDataSet>
      <sheetData sheetId="0">
        <row r="29">
          <cell r="O29" t="str">
            <v>INICIO VIGENCIA: Das 24h do dia do protocolo na Sucursal</v>
          </cell>
        </row>
        <row r="30">
          <cell r="G30">
            <v>1500000</v>
          </cell>
        </row>
        <row r="48">
          <cell r="O48" t="str">
            <v xml:space="preserve">10% dos prejuizos dos prejuizos indenizaveis limitada ao minimo de </v>
          </cell>
        </row>
        <row r="62">
          <cell r="O62" t="str">
            <v>Não há</v>
          </cell>
        </row>
        <row r="68">
          <cell r="M68">
            <v>50000</v>
          </cell>
        </row>
        <row r="161">
          <cell r="Q161" t="str">
            <v>PREMIO TOTAL (A VISTA)  R$</v>
          </cell>
        </row>
      </sheetData>
      <sheetData sheetId="1"/>
      <sheetData sheetId="2"/>
      <sheetData sheetId="3">
        <row r="2">
          <cell r="B2" t="str">
            <v>CORSEL CORRETORA</v>
          </cell>
          <cell r="C2">
            <v>10064173</v>
          </cell>
          <cell r="G2" t="str">
            <v>SALVADOR</v>
          </cell>
        </row>
        <row r="54">
          <cell r="B54" t="str">
            <v>AON HOLDINGNS CORRETORES</v>
          </cell>
          <cell r="J54">
            <v>65</v>
          </cell>
        </row>
        <row r="55">
          <cell r="D55">
            <v>9475</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goldstarseguros@goldstarseguros.com.br" TargetMode="External"/><Relationship Id="rId18" Type="http://schemas.openxmlformats.org/officeDocument/2006/relationships/hyperlink" Target="mailto:claudia@duartepaes.com.br" TargetMode="External"/><Relationship Id="rId26" Type="http://schemas.openxmlformats.org/officeDocument/2006/relationships/hyperlink" Target="mailto:affinity1@somatecseguros.com.br" TargetMode="External"/><Relationship Id="rId39" Type="http://schemas.openxmlformats.org/officeDocument/2006/relationships/hyperlink" Target="mailto:rosana@mondialseguros.com.br" TargetMode="External"/><Relationship Id="rId21" Type="http://schemas.openxmlformats.org/officeDocument/2006/relationships/hyperlink" Target="mailto:marcelo@dompedroseguros.com.br" TargetMode="External"/><Relationship Id="rId34" Type="http://schemas.openxmlformats.org/officeDocument/2006/relationships/hyperlink" Target="mailto:andre@mitruscorretora.com.br" TargetMode="External"/><Relationship Id="rId42" Type="http://schemas.openxmlformats.org/officeDocument/2006/relationships/hyperlink" Target="mailto:carlosbittar@bittarseguros.com.br" TargetMode="External"/><Relationship Id="rId47" Type="http://schemas.openxmlformats.org/officeDocument/2006/relationships/hyperlink" Target="mailto:wagner@resseguroscorretora.com.br" TargetMode="External"/><Relationship Id="rId50" Type="http://schemas.openxmlformats.org/officeDocument/2006/relationships/hyperlink" Target="mailto:GUADALUPE@SANZASSESSORIA.COM.BR" TargetMode="External"/><Relationship Id="rId55" Type="http://schemas.openxmlformats.org/officeDocument/2006/relationships/hyperlink" Target="mailto:maspara@maspara.com.br" TargetMode="External"/><Relationship Id="rId63" Type="http://schemas.openxmlformats.org/officeDocument/2006/relationships/drawing" Target="../drawings/drawing1.xml"/><Relationship Id="rId68" Type="http://schemas.openxmlformats.org/officeDocument/2006/relationships/ctrlProp" Target="../ctrlProps/ctrlProp4.xml"/><Relationship Id="rId76" Type="http://schemas.openxmlformats.org/officeDocument/2006/relationships/ctrlProp" Target="../ctrlProps/ctrlProp12.xml"/><Relationship Id="rId84" Type="http://schemas.openxmlformats.org/officeDocument/2006/relationships/ctrlProp" Target="../ctrlProps/ctrlProp20.xml"/><Relationship Id="rId7" Type="http://schemas.openxmlformats.org/officeDocument/2006/relationships/hyperlink" Target="mailto:Paulore@gebrmaseguro.com.br" TargetMode="External"/><Relationship Id="rId71" Type="http://schemas.openxmlformats.org/officeDocument/2006/relationships/ctrlProp" Target="../ctrlProps/ctrlProp7.xml"/><Relationship Id="rId2" Type="http://schemas.openxmlformats.org/officeDocument/2006/relationships/hyperlink" Target="mailto:fredmonaco@visacorretora.com.br" TargetMode="External"/><Relationship Id="rId16" Type="http://schemas.openxmlformats.org/officeDocument/2006/relationships/hyperlink" Target="mailto:fabiano@candinhoseguros.com.br]" TargetMode="External"/><Relationship Id="rId29" Type="http://schemas.openxmlformats.org/officeDocument/2006/relationships/hyperlink" Target="mailto:dir.comercial@obragarantida.com.br" TargetMode="External"/><Relationship Id="rId11" Type="http://schemas.openxmlformats.org/officeDocument/2006/relationships/hyperlink" Target="mailto:alexandro.moreira@gps-pamcary.com.br" TargetMode="External"/><Relationship Id="rId24" Type="http://schemas.openxmlformats.org/officeDocument/2006/relationships/hyperlink" Target="mailto:ajvs@jgsseguros.com.br" TargetMode="External"/><Relationship Id="rId32" Type="http://schemas.openxmlformats.org/officeDocument/2006/relationships/hyperlink" Target="mailto:sergio@pereirabuenoseguro.com.br" TargetMode="External"/><Relationship Id="rId37" Type="http://schemas.openxmlformats.org/officeDocument/2006/relationships/hyperlink" Target="mailto:acacio@carricocorretora.com.br" TargetMode="External"/><Relationship Id="rId40" Type="http://schemas.openxmlformats.org/officeDocument/2006/relationships/hyperlink" Target="mailto:atendimento@astralseguros.com" TargetMode="External"/><Relationship Id="rId45" Type="http://schemas.openxmlformats.org/officeDocument/2006/relationships/hyperlink" Target="mailto:ala.neves@terra.com.br" TargetMode="External"/><Relationship Id="rId53" Type="http://schemas.openxmlformats.org/officeDocument/2006/relationships/hyperlink" Target="mailto:csuseguros@hotmail.com" TargetMode="External"/><Relationship Id="rId58" Type="http://schemas.openxmlformats.org/officeDocument/2006/relationships/hyperlink" Target="mailto:limao@limaocorretora.com.br" TargetMode="External"/><Relationship Id="rId66" Type="http://schemas.openxmlformats.org/officeDocument/2006/relationships/ctrlProp" Target="../ctrlProps/ctrlProp2.xml"/><Relationship Id="rId74" Type="http://schemas.openxmlformats.org/officeDocument/2006/relationships/ctrlProp" Target="../ctrlProps/ctrlProp10.xml"/><Relationship Id="rId79" Type="http://schemas.openxmlformats.org/officeDocument/2006/relationships/ctrlProp" Target="../ctrlProps/ctrlProp15.xml"/><Relationship Id="rId87" Type="http://schemas.openxmlformats.org/officeDocument/2006/relationships/ctrlProp" Target="../ctrlProps/ctrlProp23.xml"/><Relationship Id="rId5" Type="http://schemas.openxmlformats.org/officeDocument/2006/relationships/hyperlink" Target="mailto:eficiencia@eficienciaseguros.com.br" TargetMode="External"/><Relationship Id="rId61" Type="http://schemas.openxmlformats.org/officeDocument/2006/relationships/hyperlink" Target="mailto:atendimento@localdoseguro.com.br" TargetMode="External"/><Relationship Id="rId82" Type="http://schemas.openxmlformats.org/officeDocument/2006/relationships/ctrlProp" Target="../ctrlProps/ctrlProp18.xml"/><Relationship Id="rId19" Type="http://schemas.openxmlformats.org/officeDocument/2006/relationships/hyperlink" Target="mailto:osw.seg@gmail.com" TargetMode="External"/><Relationship Id="rId4" Type="http://schemas.openxmlformats.org/officeDocument/2006/relationships/hyperlink" Target="mailto:MARTINSDIAS@HOTMAIL.COM" TargetMode="External"/><Relationship Id="rId9" Type="http://schemas.openxmlformats.org/officeDocument/2006/relationships/hyperlink" Target="mailto:marcio.a.bastos@uol.com.br" TargetMode="External"/><Relationship Id="rId14" Type="http://schemas.openxmlformats.org/officeDocument/2006/relationships/hyperlink" Target="mailto:alex.cateli@catecseguros.com.br" TargetMode="External"/><Relationship Id="rId22" Type="http://schemas.openxmlformats.org/officeDocument/2006/relationships/hyperlink" Target="mailto:marcelolima@hrdseguros.com.br" TargetMode="External"/><Relationship Id="rId27" Type="http://schemas.openxmlformats.org/officeDocument/2006/relationships/hyperlink" Target="mailto:aderson@cinnanti.com.br" TargetMode="External"/><Relationship Id="rId30" Type="http://schemas.openxmlformats.org/officeDocument/2006/relationships/hyperlink" Target="mailto:marcelo@marista.com.br" TargetMode="External"/><Relationship Id="rId35" Type="http://schemas.openxmlformats.org/officeDocument/2006/relationships/hyperlink" Target="mailto:silvia@magcorretora.com.br" TargetMode="External"/><Relationship Id="rId43" Type="http://schemas.openxmlformats.org/officeDocument/2006/relationships/hyperlink" Target="mailto:mendes@irapida.com.br" TargetMode="External"/><Relationship Id="rId48" Type="http://schemas.openxmlformats.org/officeDocument/2006/relationships/hyperlink" Target="mailto:alexbttrianon@gmail.com" TargetMode="External"/><Relationship Id="rId56" Type="http://schemas.openxmlformats.org/officeDocument/2006/relationships/hyperlink" Target="mailto:marcelo.fava@100pcseguro.com.br" TargetMode="External"/><Relationship Id="rId64" Type="http://schemas.openxmlformats.org/officeDocument/2006/relationships/vmlDrawing" Target="../drawings/vmlDrawing1.vml"/><Relationship Id="rId69" Type="http://schemas.openxmlformats.org/officeDocument/2006/relationships/ctrlProp" Target="../ctrlProps/ctrlProp5.xml"/><Relationship Id="rId77" Type="http://schemas.openxmlformats.org/officeDocument/2006/relationships/ctrlProp" Target="../ctrlProps/ctrlProp13.xml"/><Relationship Id="rId8" Type="http://schemas.openxmlformats.org/officeDocument/2006/relationships/hyperlink" Target="mailto:qualiseg@qualiseguros.com.br" TargetMode="External"/><Relationship Id="rId51" Type="http://schemas.openxmlformats.org/officeDocument/2006/relationships/hyperlink" Target="mailto:neikido@casaverdecorseguros.com.br" TargetMode="External"/><Relationship Id="rId72" Type="http://schemas.openxmlformats.org/officeDocument/2006/relationships/ctrlProp" Target="../ctrlProps/ctrlProp8.xml"/><Relationship Id="rId80" Type="http://schemas.openxmlformats.org/officeDocument/2006/relationships/ctrlProp" Target="../ctrlProps/ctrlProp16.xml"/><Relationship Id="rId85" Type="http://schemas.openxmlformats.org/officeDocument/2006/relationships/ctrlProp" Target="../ctrlProps/ctrlProp21.xml"/><Relationship Id="rId3" Type="http://schemas.openxmlformats.org/officeDocument/2006/relationships/hyperlink" Target="mailto:Kelly.oliveira@" TargetMode="External"/><Relationship Id="rId12" Type="http://schemas.openxmlformats.org/officeDocument/2006/relationships/hyperlink" Target="mailto:cristina@decideseguros.com.br" TargetMode="External"/><Relationship Id="rId17" Type="http://schemas.openxmlformats.org/officeDocument/2006/relationships/hyperlink" Target="mailto:selma@megainsurance.com.br" TargetMode="External"/><Relationship Id="rId25" Type="http://schemas.openxmlformats.org/officeDocument/2006/relationships/hyperlink" Target="mailto:ilan_kajan@superaseg.com.br" TargetMode="External"/><Relationship Id="rId33" Type="http://schemas.openxmlformats.org/officeDocument/2006/relationships/hyperlink" Target="mailto:alexandre@aratuseguros.com.br" TargetMode="External"/><Relationship Id="rId38" Type="http://schemas.openxmlformats.org/officeDocument/2006/relationships/hyperlink" Target="mailto:Marcelo.figueiredo@conrisks.com.br" TargetMode="External"/><Relationship Id="rId46" Type="http://schemas.openxmlformats.org/officeDocument/2006/relationships/hyperlink" Target="mailto:ricseg@terra.com.br" TargetMode="External"/><Relationship Id="rId59" Type="http://schemas.openxmlformats.org/officeDocument/2006/relationships/hyperlink" Target="mailto:ailton@sabeseguros.com.br" TargetMode="External"/><Relationship Id="rId67" Type="http://schemas.openxmlformats.org/officeDocument/2006/relationships/ctrlProp" Target="../ctrlProps/ctrlProp3.xml"/><Relationship Id="rId20" Type="http://schemas.openxmlformats.org/officeDocument/2006/relationships/hyperlink" Target="mailto:consultoria.war@gmail.com" TargetMode="External"/><Relationship Id="rId41" Type="http://schemas.openxmlformats.org/officeDocument/2006/relationships/hyperlink" Target="mailto:atendimento@terracoseguros.com.br" TargetMode="External"/><Relationship Id="rId54" Type="http://schemas.openxmlformats.org/officeDocument/2006/relationships/hyperlink" Target="mailto:thays@salvadorseguros.com.br" TargetMode="External"/><Relationship Id="rId62" Type="http://schemas.openxmlformats.org/officeDocument/2006/relationships/printerSettings" Target="../printerSettings/printerSettings1.bin"/><Relationship Id="rId70" Type="http://schemas.openxmlformats.org/officeDocument/2006/relationships/ctrlProp" Target="../ctrlProps/ctrlProp6.xml"/><Relationship Id="rId75" Type="http://schemas.openxmlformats.org/officeDocument/2006/relationships/ctrlProp" Target="../ctrlProps/ctrlProp11.xml"/><Relationship Id="rId83" Type="http://schemas.openxmlformats.org/officeDocument/2006/relationships/ctrlProp" Target="../ctrlProps/ctrlProp19.xml"/><Relationship Id="rId88" Type="http://schemas.openxmlformats.org/officeDocument/2006/relationships/comments" Target="../comments1.xml"/><Relationship Id="rId1" Type="http://schemas.openxmlformats.org/officeDocument/2006/relationships/externalLinkPath" Target="IMPORTADOR/IMPORTADOR/050-7%20TMB%20-%20SHOPPINGS.xls" TargetMode="External"/><Relationship Id="rId6" Type="http://schemas.openxmlformats.org/officeDocument/2006/relationships/hyperlink" Target="mailto:leandro.almeida@trrsecuritas.com.br" TargetMode="External"/><Relationship Id="rId15" Type="http://schemas.openxmlformats.org/officeDocument/2006/relationships/hyperlink" Target="mailto:ALEXANDRA@ALFAREAL.COM.BR" TargetMode="External"/><Relationship Id="rId23" Type="http://schemas.openxmlformats.org/officeDocument/2006/relationships/hyperlink" Target="mailto:marlin_azul_assessoria@hotmail.com" TargetMode="External"/><Relationship Id="rId28" Type="http://schemas.openxmlformats.org/officeDocument/2006/relationships/hyperlink" Target="mailto:humberto@o2invest.com.br" TargetMode="External"/><Relationship Id="rId36" Type="http://schemas.openxmlformats.org/officeDocument/2006/relationships/hyperlink" Target="mailto:jacklinecerqueira@hotmail.com" TargetMode="External"/><Relationship Id="rId49" Type="http://schemas.openxmlformats.org/officeDocument/2006/relationships/hyperlink" Target="mailto:GUANIJUNIOR@VITORIAASSESSORIA.COM.BR" TargetMode="External"/><Relationship Id="rId57" Type="http://schemas.openxmlformats.org/officeDocument/2006/relationships/hyperlink" Target="mailto:gigliotti@gigliotti.com.br" TargetMode="External"/><Relationship Id="rId10" Type="http://schemas.openxmlformats.org/officeDocument/2006/relationships/hyperlink" Target="mailto:siane@maspara.com.br" TargetMode="External"/><Relationship Id="rId31" Type="http://schemas.openxmlformats.org/officeDocument/2006/relationships/hyperlink" Target="mailto:renato@revithaseguro.com.br" TargetMode="External"/><Relationship Id="rId44" Type="http://schemas.openxmlformats.org/officeDocument/2006/relationships/hyperlink" Target="mailto:lilian.barizon@ad.com.br" TargetMode="External"/><Relationship Id="rId52" Type="http://schemas.openxmlformats.org/officeDocument/2006/relationships/hyperlink" Target="mailto:thiago@profissionalcrea.com.br" TargetMode="External"/><Relationship Id="rId60" Type="http://schemas.openxmlformats.org/officeDocument/2006/relationships/hyperlink" Target="mailto:tiago@alfareal.com.br" TargetMode="External"/><Relationship Id="rId65" Type="http://schemas.openxmlformats.org/officeDocument/2006/relationships/ctrlProp" Target="../ctrlProps/ctrlProp1.xml"/><Relationship Id="rId73" Type="http://schemas.openxmlformats.org/officeDocument/2006/relationships/ctrlProp" Target="../ctrlProps/ctrlProp9.xml"/><Relationship Id="rId78" Type="http://schemas.openxmlformats.org/officeDocument/2006/relationships/ctrlProp" Target="../ctrlProps/ctrlProp14.xml"/><Relationship Id="rId81" Type="http://schemas.openxmlformats.org/officeDocument/2006/relationships/ctrlProp" Target="../ctrlProps/ctrlProp17.xml"/><Relationship Id="rId86" Type="http://schemas.openxmlformats.org/officeDocument/2006/relationships/ctrlProp" Target="../ctrlProps/ctrlProp22.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46.xml"/><Relationship Id="rId21" Type="http://schemas.openxmlformats.org/officeDocument/2006/relationships/ctrlProp" Target="../ctrlProps/ctrlProp41.xml"/><Relationship Id="rId42" Type="http://schemas.openxmlformats.org/officeDocument/2006/relationships/ctrlProp" Target="../ctrlProps/ctrlProp62.xml"/><Relationship Id="rId47" Type="http://schemas.openxmlformats.org/officeDocument/2006/relationships/ctrlProp" Target="../ctrlProps/ctrlProp67.xml"/><Relationship Id="rId63" Type="http://schemas.openxmlformats.org/officeDocument/2006/relationships/ctrlProp" Target="../ctrlProps/ctrlProp83.xml"/><Relationship Id="rId68" Type="http://schemas.openxmlformats.org/officeDocument/2006/relationships/ctrlProp" Target="../ctrlProps/ctrlProp88.xml"/><Relationship Id="rId84" Type="http://schemas.openxmlformats.org/officeDocument/2006/relationships/ctrlProp" Target="../ctrlProps/ctrlProp104.xml"/><Relationship Id="rId89" Type="http://schemas.openxmlformats.org/officeDocument/2006/relationships/ctrlProp" Target="../ctrlProps/ctrlProp109.xml"/><Relationship Id="rId2" Type="http://schemas.openxmlformats.org/officeDocument/2006/relationships/drawing" Target="../drawings/drawing2.xml"/><Relationship Id="rId16" Type="http://schemas.openxmlformats.org/officeDocument/2006/relationships/ctrlProp" Target="../ctrlProps/ctrlProp36.xml"/><Relationship Id="rId29" Type="http://schemas.openxmlformats.org/officeDocument/2006/relationships/ctrlProp" Target="../ctrlProps/ctrlProp49.xml"/><Relationship Id="rId107" Type="http://schemas.openxmlformats.org/officeDocument/2006/relationships/ctrlProp" Target="../ctrlProps/ctrlProp127.xml"/><Relationship Id="rId11" Type="http://schemas.openxmlformats.org/officeDocument/2006/relationships/ctrlProp" Target="../ctrlProps/ctrlProp31.xml"/><Relationship Id="rId24" Type="http://schemas.openxmlformats.org/officeDocument/2006/relationships/ctrlProp" Target="../ctrlProps/ctrlProp44.xml"/><Relationship Id="rId32" Type="http://schemas.openxmlformats.org/officeDocument/2006/relationships/ctrlProp" Target="../ctrlProps/ctrlProp52.xml"/><Relationship Id="rId37" Type="http://schemas.openxmlformats.org/officeDocument/2006/relationships/ctrlProp" Target="../ctrlProps/ctrlProp57.xml"/><Relationship Id="rId40" Type="http://schemas.openxmlformats.org/officeDocument/2006/relationships/ctrlProp" Target="../ctrlProps/ctrlProp60.xml"/><Relationship Id="rId45" Type="http://schemas.openxmlformats.org/officeDocument/2006/relationships/ctrlProp" Target="../ctrlProps/ctrlProp65.xml"/><Relationship Id="rId53" Type="http://schemas.openxmlformats.org/officeDocument/2006/relationships/ctrlProp" Target="../ctrlProps/ctrlProp73.xml"/><Relationship Id="rId58" Type="http://schemas.openxmlformats.org/officeDocument/2006/relationships/ctrlProp" Target="../ctrlProps/ctrlProp78.xml"/><Relationship Id="rId66" Type="http://schemas.openxmlformats.org/officeDocument/2006/relationships/ctrlProp" Target="../ctrlProps/ctrlProp86.xml"/><Relationship Id="rId74" Type="http://schemas.openxmlformats.org/officeDocument/2006/relationships/ctrlProp" Target="../ctrlProps/ctrlProp94.xml"/><Relationship Id="rId79" Type="http://schemas.openxmlformats.org/officeDocument/2006/relationships/ctrlProp" Target="../ctrlProps/ctrlProp99.xml"/><Relationship Id="rId87" Type="http://schemas.openxmlformats.org/officeDocument/2006/relationships/ctrlProp" Target="../ctrlProps/ctrlProp107.xml"/><Relationship Id="rId102" Type="http://schemas.openxmlformats.org/officeDocument/2006/relationships/ctrlProp" Target="../ctrlProps/ctrlProp122.xml"/><Relationship Id="rId5" Type="http://schemas.openxmlformats.org/officeDocument/2006/relationships/ctrlProp" Target="../ctrlProps/ctrlProp25.xml"/><Relationship Id="rId61" Type="http://schemas.openxmlformats.org/officeDocument/2006/relationships/ctrlProp" Target="../ctrlProps/ctrlProp81.xml"/><Relationship Id="rId82" Type="http://schemas.openxmlformats.org/officeDocument/2006/relationships/ctrlProp" Target="../ctrlProps/ctrlProp102.xml"/><Relationship Id="rId90" Type="http://schemas.openxmlformats.org/officeDocument/2006/relationships/ctrlProp" Target="../ctrlProps/ctrlProp110.xml"/><Relationship Id="rId95" Type="http://schemas.openxmlformats.org/officeDocument/2006/relationships/ctrlProp" Target="../ctrlProps/ctrlProp115.xml"/><Relationship Id="rId19" Type="http://schemas.openxmlformats.org/officeDocument/2006/relationships/ctrlProp" Target="../ctrlProps/ctrlProp39.xml"/><Relationship Id="rId14" Type="http://schemas.openxmlformats.org/officeDocument/2006/relationships/ctrlProp" Target="../ctrlProps/ctrlProp34.xml"/><Relationship Id="rId22" Type="http://schemas.openxmlformats.org/officeDocument/2006/relationships/ctrlProp" Target="../ctrlProps/ctrlProp42.xml"/><Relationship Id="rId27" Type="http://schemas.openxmlformats.org/officeDocument/2006/relationships/ctrlProp" Target="../ctrlProps/ctrlProp47.xml"/><Relationship Id="rId30" Type="http://schemas.openxmlformats.org/officeDocument/2006/relationships/ctrlProp" Target="../ctrlProps/ctrlProp50.xml"/><Relationship Id="rId35" Type="http://schemas.openxmlformats.org/officeDocument/2006/relationships/ctrlProp" Target="../ctrlProps/ctrlProp55.xml"/><Relationship Id="rId43" Type="http://schemas.openxmlformats.org/officeDocument/2006/relationships/ctrlProp" Target="../ctrlProps/ctrlProp63.xml"/><Relationship Id="rId48" Type="http://schemas.openxmlformats.org/officeDocument/2006/relationships/ctrlProp" Target="../ctrlProps/ctrlProp68.xml"/><Relationship Id="rId56" Type="http://schemas.openxmlformats.org/officeDocument/2006/relationships/ctrlProp" Target="../ctrlProps/ctrlProp76.xml"/><Relationship Id="rId64" Type="http://schemas.openxmlformats.org/officeDocument/2006/relationships/ctrlProp" Target="../ctrlProps/ctrlProp84.xml"/><Relationship Id="rId69" Type="http://schemas.openxmlformats.org/officeDocument/2006/relationships/ctrlProp" Target="../ctrlProps/ctrlProp89.xml"/><Relationship Id="rId77" Type="http://schemas.openxmlformats.org/officeDocument/2006/relationships/ctrlProp" Target="../ctrlProps/ctrlProp97.xml"/><Relationship Id="rId100" Type="http://schemas.openxmlformats.org/officeDocument/2006/relationships/ctrlProp" Target="../ctrlProps/ctrlProp120.xml"/><Relationship Id="rId105" Type="http://schemas.openxmlformats.org/officeDocument/2006/relationships/ctrlProp" Target="../ctrlProps/ctrlProp125.xml"/><Relationship Id="rId8" Type="http://schemas.openxmlformats.org/officeDocument/2006/relationships/ctrlProp" Target="../ctrlProps/ctrlProp28.xml"/><Relationship Id="rId51" Type="http://schemas.openxmlformats.org/officeDocument/2006/relationships/ctrlProp" Target="../ctrlProps/ctrlProp71.xml"/><Relationship Id="rId72" Type="http://schemas.openxmlformats.org/officeDocument/2006/relationships/ctrlProp" Target="../ctrlProps/ctrlProp92.xml"/><Relationship Id="rId80" Type="http://schemas.openxmlformats.org/officeDocument/2006/relationships/ctrlProp" Target="../ctrlProps/ctrlProp100.xml"/><Relationship Id="rId85" Type="http://schemas.openxmlformats.org/officeDocument/2006/relationships/ctrlProp" Target="../ctrlProps/ctrlProp105.xml"/><Relationship Id="rId93" Type="http://schemas.openxmlformats.org/officeDocument/2006/relationships/ctrlProp" Target="../ctrlProps/ctrlProp113.xml"/><Relationship Id="rId98" Type="http://schemas.openxmlformats.org/officeDocument/2006/relationships/ctrlProp" Target="../ctrlProps/ctrlProp118.xml"/><Relationship Id="rId3" Type="http://schemas.openxmlformats.org/officeDocument/2006/relationships/vmlDrawing" Target="../drawings/vmlDrawing2.v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33" Type="http://schemas.openxmlformats.org/officeDocument/2006/relationships/ctrlProp" Target="../ctrlProps/ctrlProp53.xml"/><Relationship Id="rId38" Type="http://schemas.openxmlformats.org/officeDocument/2006/relationships/ctrlProp" Target="../ctrlProps/ctrlProp58.xml"/><Relationship Id="rId46" Type="http://schemas.openxmlformats.org/officeDocument/2006/relationships/ctrlProp" Target="../ctrlProps/ctrlProp66.xml"/><Relationship Id="rId59" Type="http://schemas.openxmlformats.org/officeDocument/2006/relationships/ctrlProp" Target="../ctrlProps/ctrlProp79.xml"/><Relationship Id="rId67" Type="http://schemas.openxmlformats.org/officeDocument/2006/relationships/ctrlProp" Target="../ctrlProps/ctrlProp87.xml"/><Relationship Id="rId103" Type="http://schemas.openxmlformats.org/officeDocument/2006/relationships/ctrlProp" Target="../ctrlProps/ctrlProp123.xml"/><Relationship Id="rId108" Type="http://schemas.openxmlformats.org/officeDocument/2006/relationships/ctrlProp" Target="../ctrlProps/ctrlProp128.xml"/><Relationship Id="rId20" Type="http://schemas.openxmlformats.org/officeDocument/2006/relationships/ctrlProp" Target="../ctrlProps/ctrlProp40.xml"/><Relationship Id="rId41" Type="http://schemas.openxmlformats.org/officeDocument/2006/relationships/ctrlProp" Target="../ctrlProps/ctrlProp61.xml"/><Relationship Id="rId54" Type="http://schemas.openxmlformats.org/officeDocument/2006/relationships/ctrlProp" Target="../ctrlProps/ctrlProp74.xml"/><Relationship Id="rId62" Type="http://schemas.openxmlformats.org/officeDocument/2006/relationships/ctrlProp" Target="../ctrlProps/ctrlProp82.xml"/><Relationship Id="rId70" Type="http://schemas.openxmlformats.org/officeDocument/2006/relationships/ctrlProp" Target="../ctrlProps/ctrlProp90.xml"/><Relationship Id="rId75" Type="http://schemas.openxmlformats.org/officeDocument/2006/relationships/ctrlProp" Target="../ctrlProps/ctrlProp95.xml"/><Relationship Id="rId83" Type="http://schemas.openxmlformats.org/officeDocument/2006/relationships/ctrlProp" Target="../ctrlProps/ctrlProp103.xml"/><Relationship Id="rId88" Type="http://schemas.openxmlformats.org/officeDocument/2006/relationships/ctrlProp" Target="../ctrlProps/ctrlProp108.xml"/><Relationship Id="rId91" Type="http://schemas.openxmlformats.org/officeDocument/2006/relationships/ctrlProp" Target="../ctrlProps/ctrlProp111.xml"/><Relationship Id="rId96" Type="http://schemas.openxmlformats.org/officeDocument/2006/relationships/ctrlProp" Target="../ctrlProps/ctrlProp116.xml"/><Relationship Id="rId1" Type="http://schemas.openxmlformats.org/officeDocument/2006/relationships/printerSettings" Target="../printerSettings/printerSettings2.bin"/><Relationship Id="rId6" Type="http://schemas.openxmlformats.org/officeDocument/2006/relationships/ctrlProp" Target="../ctrlProps/ctrlProp26.xml"/><Relationship Id="rId15" Type="http://schemas.openxmlformats.org/officeDocument/2006/relationships/ctrlProp" Target="../ctrlProps/ctrlProp35.xml"/><Relationship Id="rId23" Type="http://schemas.openxmlformats.org/officeDocument/2006/relationships/ctrlProp" Target="../ctrlProps/ctrlProp43.xml"/><Relationship Id="rId28" Type="http://schemas.openxmlformats.org/officeDocument/2006/relationships/ctrlProp" Target="../ctrlProps/ctrlProp48.xml"/><Relationship Id="rId36" Type="http://schemas.openxmlformats.org/officeDocument/2006/relationships/ctrlProp" Target="../ctrlProps/ctrlProp56.xml"/><Relationship Id="rId49" Type="http://schemas.openxmlformats.org/officeDocument/2006/relationships/ctrlProp" Target="../ctrlProps/ctrlProp69.xml"/><Relationship Id="rId57" Type="http://schemas.openxmlformats.org/officeDocument/2006/relationships/ctrlProp" Target="../ctrlProps/ctrlProp77.xml"/><Relationship Id="rId106" Type="http://schemas.openxmlformats.org/officeDocument/2006/relationships/ctrlProp" Target="../ctrlProps/ctrlProp126.xml"/><Relationship Id="rId10" Type="http://schemas.openxmlformats.org/officeDocument/2006/relationships/ctrlProp" Target="../ctrlProps/ctrlProp30.xml"/><Relationship Id="rId31" Type="http://schemas.openxmlformats.org/officeDocument/2006/relationships/ctrlProp" Target="../ctrlProps/ctrlProp51.xml"/><Relationship Id="rId44" Type="http://schemas.openxmlformats.org/officeDocument/2006/relationships/ctrlProp" Target="../ctrlProps/ctrlProp64.xml"/><Relationship Id="rId52" Type="http://schemas.openxmlformats.org/officeDocument/2006/relationships/ctrlProp" Target="../ctrlProps/ctrlProp72.xml"/><Relationship Id="rId60" Type="http://schemas.openxmlformats.org/officeDocument/2006/relationships/ctrlProp" Target="../ctrlProps/ctrlProp80.xml"/><Relationship Id="rId65" Type="http://schemas.openxmlformats.org/officeDocument/2006/relationships/ctrlProp" Target="../ctrlProps/ctrlProp85.xml"/><Relationship Id="rId73" Type="http://schemas.openxmlformats.org/officeDocument/2006/relationships/ctrlProp" Target="../ctrlProps/ctrlProp93.xml"/><Relationship Id="rId78" Type="http://schemas.openxmlformats.org/officeDocument/2006/relationships/ctrlProp" Target="../ctrlProps/ctrlProp98.xml"/><Relationship Id="rId81" Type="http://schemas.openxmlformats.org/officeDocument/2006/relationships/ctrlProp" Target="../ctrlProps/ctrlProp101.xml"/><Relationship Id="rId86" Type="http://schemas.openxmlformats.org/officeDocument/2006/relationships/ctrlProp" Target="../ctrlProps/ctrlProp106.xml"/><Relationship Id="rId94" Type="http://schemas.openxmlformats.org/officeDocument/2006/relationships/ctrlProp" Target="../ctrlProps/ctrlProp114.xml"/><Relationship Id="rId99" Type="http://schemas.openxmlformats.org/officeDocument/2006/relationships/ctrlProp" Target="../ctrlProps/ctrlProp119.xml"/><Relationship Id="rId101" Type="http://schemas.openxmlformats.org/officeDocument/2006/relationships/ctrlProp" Target="../ctrlProps/ctrlProp121.xml"/><Relationship Id="rId4" Type="http://schemas.openxmlformats.org/officeDocument/2006/relationships/ctrlProp" Target="../ctrlProps/ctrlProp24.xml"/><Relationship Id="rId9" Type="http://schemas.openxmlformats.org/officeDocument/2006/relationships/ctrlProp" Target="../ctrlProps/ctrlProp29.xml"/><Relationship Id="rId13" Type="http://schemas.openxmlformats.org/officeDocument/2006/relationships/ctrlProp" Target="../ctrlProps/ctrlProp33.xml"/><Relationship Id="rId18" Type="http://schemas.openxmlformats.org/officeDocument/2006/relationships/ctrlProp" Target="../ctrlProps/ctrlProp38.xml"/><Relationship Id="rId39" Type="http://schemas.openxmlformats.org/officeDocument/2006/relationships/ctrlProp" Target="../ctrlProps/ctrlProp59.xml"/><Relationship Id="rId109" Type="http://schemas.openxmlformats.org/officeDocument/2006/relationships/comments" Target="../comments2.xml"/><Relationship Id="rId34" Type="http://schemas.openxmlformats.org/officeDocument/2006/relationships/ctrlProp" Target="../ctrlProps/ctrlProp54.xml"/><Relationship Id="rId50" Type="http://schemas.openxmlformats.org/officeDocument/2006/relationships/ctrlProp" Target="../ctrlProps/ctrlProp70.xml"/><Relationship Id="rId55" Type="http://schemas.openxmlformats.org/officeDocument/2006/relationships/ctrlProp" Target="../ctrlProps/ctrlProp75.xml"/><Relationship Id="rId76" Type="http://schemas.openxmlformats.org/officeDocument/2006/relationships/ctrlProp" Target="../ctrlProps/ctrlProp96.xml"/><Relationship Id="rId97" Type="http://schemas.openxmlformats.org/officeDocument/2006/relationships/ctrlProp" Target="../ctrlProps/ctrlProp117.xml"/><Relationship Id="rId104" Type="http://schemas.openxmlformats.org/officeDocument/2006/relationships/ctrlProp" Target="../ctrlProps/ctrlProp124.xml"/><Relationship Id="rId7" Type="http://schemas.openxmlformats.org/officeDocument/2006/relationships/ctrlProp" Target="../ctrlProps/ctrlProp27.xml"/><Relationship Id="rId71" Type="http://schemas.openxmlformats.org/officeDocument/2006/relationships/ctrlProp" Target="../ctrlProps/ctrlProp91.xml"/><Relationship Id="rId92" Type="http://schemas.openxmlformats.org/officeDocument/2006/relationships/ctrlProp" Target="../ctrlProps/ctrlProp11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pt.wikipedia.org/w/index.php?title=Centro_Comercial_JK&amp;action=edit&amp;redlink=1" TargetMode="External"/><Relationship Id="rId21" Type="http://schemas.openxmlformats.org/officeDocument/2006/relationships/hyperlink" Target="http://pt.wikipedia.org/wiki/Serramar_Parque_Shopping" TargetMode="External"/><Relationship Id="rId42" Type="http://schemas.openxmlformats.org/officeDocument/2006/relationships/hyperlink" Target="http://pt.wikipedia.org/w/index.php?title=Metropolitano_Shopping&amp;action=edit&amp;redlink=1" TargetMode="External"/><Relationship Id="rId63" Type="http://schemas.openxmlformats.org/officeDocument/2006/relationships/hyperlink" Target="http://pt.wikipedia.org/w/index.php?title=Territ%C3%B3rio_do_Cal%C3%A7ado&amp;action=edit&amp;redlink=1" TargetMode="External"/><Relationship Id="rId84" Type="http://schemas.openxmlformats.org/officeDocument/2006/relationships/hyperlink" Target="http://pt.wikipedia.org/w/index.php?title=Boqueir%C3%A3o_Praia_Shopping&amp;action=edit&amp;redlink=1" TargetMode="External"/><Relationship Id="rId138" Type="http://schemas.openxmlformats.org/officeDocument/2006/relationships/hyperlink" Target="http://pt.wikipedia.org/w/index.php?title=Vill%C3%A0gio_Shopping&amp;action=edit&amp;redlink=1" TargetMode="External"/><Relationship Id="rId159" Type="http://schemas.openxmlformats.org/officeDocument/2006/relationships/hyperlink" Target="http://pt.wikipedia.org/wiki/Bertioga" TargetMode="External"/><Relationship Id="rId170" Type="http://schemas.openxmlformats.org/officeDocument/2006/relationships/hyperlink" Target="http://pt.wikipedia.org/wiki/Itanha%C3%A9m" TargetMode="External"/><Relationship Id="rId191" Type="http://schemas.openxmlformats.org/officeDocument/2006/relationships/hyperlink" Target="http://maps.google.com.br/maps?hl=pt-BR&amp;bav=on.2,or.r_gc.r_pw.r_qf.,cf.osb&amp;biw=1366&amp;bih=673&amp;wrapid=tlif133780209694610&amp;safe=active&amp;q=AV+RIO+MADEIRA,+3288+shopping&amp;um=1&amp;ie=UTF-8&amp;hq=&amp;hnear=0xa6c1198da67959:0x1a51cdd6e28b9d5f,Av.+Rio+Madeira,+3288+-+Betim+-+MG,+32530-520&amp;gl=br&amp;ei=ej29T-XtOoXogQem94y5Dw&amp;sa=X&amp;oi=geocode_result&amp;ct=title&amp;resnum=1&amp;ved=0CAkQ8gEwAA" TargetMode="External"/><Relationship Id="rId205" Type="http://schemas.openxmlformats.org/officeDocument/2006/relationships/hyperlink" Target="http://pt.wikipedia.org/wiki/S%C3%A3o_Jos%C3%A9_dos_Campos" TargetMode="External"/><Relationship Id="rId226" Type="http://schemas.openxmlformats.org/officeDocument/2006/relationships/hyperlink" Target="http://pt.wikipedia.org/wiki/Ja%C3%BA" TargetMode="External"/><Relationship Id="rId247" Type="http://schemas.openxmlformats.org/officeDocument/2006/relationships/ctrlProp" Target="../ctrlProps/ctrlProp143.xml"/><Relationship Id="rId107" Type="http://schemas.openxmlformats.org/officeDocument/2006/relationships/hyperlink" Target="http://pt.wikipedia.org/wiki/Shopping_Metr%C3%B3pole" TargetMode="External"/><Relationship Id="rId11" Type="http://schemas.openxmlformats.org/officeDocument/2006/relationships/hyperlink" Target="http://pt.wikipedia.org/wiki/Centro_comercial_Alphaville" TargetMode="External"/><Relationship Id="rId32" Type="http://schemas.openxmlformats.org/officeDocument/2006/relationships/hyperlink" Target="http://pt.wikipedia.org/w/index.php?title=Shopping_do_Cal%C3%A7ado_de_Franca&amp;action=edit&amp;redlink=1" TargetMode="External"/><Relationship Id="rId53" Type="http://schemas.openxmlformats.org/officeDocument/2006/relationships/hyperlink" Target="http://pt.wikipedia.org/w/index.php?title=Itatiba_Shopping_Center&amp;action=edit&amp;redlink=1" TargetMode="External"/><Relationship Id="rId74" Type="http://schemas.openxmlformats.org/officeDocument/2006/relationships/hyperlink" Target="http://pt.wikipedia.org/w/index.php?title=P%C3%A1tio_Mogi_Shopping&amp;action=edit&amp;redlink=1" TargetMode="External"/><Relationship Id="rId128" Type="http://schemas.openxmlformats.org/officeDocument/2006/relationships/hyperlink" Target="http://pt.wikipedia.org/w/index.php?title=Galeria_Solano&amp;action=edit&amp;redlink=1" TargetMode="External"/><Relationship Id="rId149" Type="http://schemas.openxmlformats.org/officeDocument/2006/relationships/hyperlink" Target="http://pt.wikipedia.org/w/index.php?title=Shopping_D%26D&amp;action=edit&amp;redlink=1" TargetMode="External"/><Relationship Id="rId5" Type="http://schemas.openxmlformats.org/officeDocument/2006/relationships/hyperlink" Target="http://pt.wikipedia.org/wiki/Shopping_Lupo" TargetMode="External"/><Relationship Id="rId95" Type="http://schemas.openxmlformats.org/officeDocument/2006/relationships/hyperlink" Target="http://pt.wikipedia.org/w/index.php?title=Shopping_Center_Rio_Claro&amp;action=edit&amp;redlink=1" TargetMode="External"/><Relationship Id="rId160" Type="http://schemas.openxmlformats.org/officeDocument/2006/relationships/hyperlink" Target="http://pt.wikipedia.org/wiki/Birigui" TargetMode="External"/><Relationship Id="rId181" Type="http://schemas.openxmlformats.org/officeDocument/2006/relationships/hyperlink" Target="http://pt.wikipedia.org/wiki/Limeira" TargetMode="External"/><Relationship Id="rId216" Type="http://schemas.openxmlformats.org/officeDocument/2006/relationships/hyperlink" Target="http://pt.wikipedia.org/wiki/Sorocaba" TargetMode="External"/><Relationship Id="rId237" Type="http://schemas.openxmlformats.org/officeDocument/2006/relationships/ctrlProp" Target="../ctrlProps/ctrlProp133.xml"/><Relationship Id="rId22" Type="http://schemas.openxmlformats.org/officeDocument/2006/relationships/hyperlink" Target="http://pt.wikipedia.org/w/index.php?title=Shopping_Caragu%C3%A1&amp;action=edit&amp;redlink=1" TargetMode="External"/><Relationship Id="rId43" Type="http://schemas.openxmlformats.org/officeDocument/2006/relationships/hyperlink" Target="http://pt.wikipedia.org/w/index.php?title=Territ%C3%B3rio_do_Bordado&amp;action=edit&amp;redlink=1" TargetMode="External"/><Relationship Id="rId64" Type="http://schemas.openxmlformats.org/officeDocument/2006/relationships/hyperlink" Target="http://pt.wikipedia.org/w/index.php?title=Multi_Moda_Center&amp;action=edit&amp;redlink=1" TargetMode="External"/><Relationship Id="rId118" Type="http://schemas.openxmlformats.org/officeDocument/2006/relationships/hyperlink" Target="http://pt.wikipedia.org/w/index.php?title=Espa%C3%A7o_Andr%C3%B4meda&amp;action=edit&amp;redlink=1" TargetMode="External"/><Relationship Id="rId139" Type="http://schemas.openxmlformats.org/officeDocument/2006/relationships/hyperlink" Target="http://pt.wikipedia.org/wiki/Suzano_Shopping" TargetMode="External"/><Relationship Id="rId85" Type="http://schemas.openxmlformats.org/officeDocument/2006/relationships/hyperlink" Target="http://pt.wikipedia.org/wiki/Prudenshopping" TargetMode="External"/><Relationship Id="rId150" Type="http://schemas.openxmlformats.org/officeDocument/2006/relationships/hyperlink" Target="http://pt.wikipedia.org/w/index.php?title=Shopping_Ipiranga&amp;action=edit&amp;redlink=1" TargetMode="External"/><Relationship Id="rId171" Type="http://schemas.openxmlformats.org/officeDocument/2006/relationships/hyperlink" Target="http://pt.wikipedia.org/wiki/Itapetininga" TargetMode="External"/><Relationship Id="rId192" Type="http://schemas.openxmlformats.org/officeDocument/2006/relationships/hyperlink" Target="http://pt.wikipedia.org/wiki/Praia_Grande" TargetMode="External"/><Relationship Id="rId206" Type="http://schemas.openxmlformats.org/officeDocument/2006/relationships/hyperlink" Target="http://pt.wikipedia.org/wiki/S%C3%A3o_Jos%C3%A9_dos_Campos" TargetMode="External"/><Relationship Id="rId227" Type="http://schemas.openxmlformats.org/officeDocument/2006/relationships/hyperlink" Target="http://pt.wikipedia.org/wiki/Ja%C3%BA" TargetMode="External"/><Relationship Id="rId248" Type="http://schemas.openxmlformats.org/officeDocument/2006/relationships/ctrlProp" Target="../ctrlProps/ctrlProp144.xml"/><Relationship Id="rId12" Type="http://schemas.openxmlformats.org/officeDocument/2006/relationships/hyperlink" Target="http://pt.wikipedia.org/wiki/Shopping_Alphaville" TargetMode="External"/><Relationship Id="rId17" Type="http://schemas.openxmlformats.org/officeDocument/2006/relationships/hyperlink" Target="http://pt.wikipedia.org/w/index.php?title=Birigui_Shopping_do_Cal%C3%A7ado&amp;action=edit&amp;redlink=1" TargetMode="External"/><Relationship Id="rId33" Type="http://schemas.openxmlformats.org/officeDocument/2006/relationships/hyperlink" Target="http://pt.wikipedia.org/w/index.php?title=Boulevar_Center&amp;action=edit&amp;redlink=1" TargetMode="External"/><Relationship Id="rId38" Type="http://schemas.openxmlformats.org/officeDocument/2006/relationships/hyperlink" Target="http://pt.wikipedia.org/w/index.php?title=Shopping_Jequiti&amp;action=edit&amp;redlink=1" TargetMode="External"/><Relationship Id="rId59" Type="http://schemas.openxmlformats.org/officeDocument/2006/relationships/hyperlink" Target="http://pt.wikipedia.org/wiki/Jacare%C3%AD_Shopping" TargetMode="External"/><Relationship Id="rId103" Type="http://schemas.openxmlformats.org/officeDocument/2006/relationships/hyperlink" Target="http://pt.wikipedia.org/w/index.php?title=Super_Centro_Comercial_do_Boqueir%C3%A3o&amp;action=edit&amp;redlink=1" TargetMode="External"/><Relationship Id="rId108" Type="http://schemas.openxmlformats.org/officeDocument/2006/relationships/hyperlink" Target="http://pt.wikipedia.org/w/index.php?title=Quarteir%C3%A3o_Shopping&amp;action=edit&amp;redlink=1" TargetMode="External"/><Relationship Id="rId124" Type="http://schemas.openxmlformats.org/officeDocument/2006/relationships/hyperlink" Target="http://pt.wikipedia.org/wiki/Brisamar_Shopping" TargetMode="External"/><Relationship Id="rId129" Type="http://schemas.openxmlformats.org/officeDocument/2006/relationships/hyperlink" Target="http://pt.wikipedia.org/w/index.php?title=Cheda%27s_Mall&amp;action=edit&amp;redlink=1" TargetMode="External"/><Relationship Id="rId54" Type="http://schemas.openxmlformats.org/officeDocument/2006/relationships/hyperlink" Target="http://pt.wikipedia.org/w/index.php?title=Road_Shopping&amp;action=edit&amp;redlink=1" TargetMode="External"/><Relationship Id="rId70" Type="http://schemas.openxmlformats.org/officeDocument/2006/relationships/hyperlink" Target="http://pt.wikipedia.org/w/index.php?title=Esmeralda_Shopping&amp;action=edit&amp;redlink=1" TargetMode="External"/><Relationship Id="rId75" Type="http://schemas.openxmlformats.org/officeDocument/2006/relationships/hyperlink" Target="http://pt.wikipedia.org/w/index.php?title=Mongagu%C3%A1_Praia_Shopping&amp;action=edit&amp;redlink=1" TargetMode="External"/><Relationship Id="rId91" Type="http://schemas.openxmlformats.org/officeDocument/2006/relationships/hyperlink" Target="http://pt.wikipedia.org/w/index.php?title=Gallerias_Populares&amp;action=edit&amp;redlink=1" TargetMode="External"/><Relationship Id="rId96" Type="http://schemas.openxmlformats.org/officeDocument/2006/relationships/hyperlink" Target="http://pt.wikipedia.org/w/index.php?title=Shopping_Service&amp;action=edit&amp;redlink=1" TargetMode="External"/><Relationship Id="rId140" Type="http://schemas.openxmlformats.org/officeDocument/2006/relationships/hyperlink" Target="http://pt.wikipedia.org/w/index.php?title=Boulevard_Flamboyant&amp;action=edit&amp;redlink=1" TargetMode="External"/><Relationship Id="rId145" Type="http://schemas.openxmlformats.org/officeDocument/2006/relationships/hyperlink" Target="http://pt.wikipedia.org/w/index.php?title=Star_Shop&amp;action=edit&amp;redlink=1" TargetMode="External"/><Relationship Id="rId161" Type="http://schemas.openxmlformats.org/officeDocument/2006/relationships/hyperlink" Target="http://pt.wikipedia.org/wiki/Caraguatatuba" TargetMode="External"/><Relationship Id="rId166" Type="http://schemas.openxmlformats.org/officeDocument/2006/relationships/hyperlink" Target="http://pt.wikipedia.org/wiki/Ibitinga" TargetMode="External"/><Relationship Id="rId182" Type="http://schemas.openxmlformats.org/officeDocument/2006/relationships/hyperlink" Target="http://pt.wikipedia.org/wiki/Lorena" TargetMode="External"/><Relationship Id="rId187" Type="http://schemas.openxmlformats.org/officeDocument/2006/relationships/hyperlink" Target="http://pt.wikipedia.org/wiki/Mongagu%C3%A1" TargetMode="External"/><Relationship Id="rId217" Type="http://schemas.openxmlformats.org/officeDocument/2006/relationships/hyperlink" Target="http://pt.wikipedia.org/wiki/Araraquara" TargetMode="External"/><Relationship Id="rId1" Type="http://schemas.openxmlformats.org/officeDocument/2006/relationships/externalLinkPath" Target="IMPORTADOR/IMPORTADOR/050-7%20TMB%20-%20SHOPPINGS.xls" TargetMode="External"/><Relationship Id="rId6" Type="http://schemas.openxmlformats.org/officeDocument/2006/relationships/hyperlink" Target="http://pt.wikipedia.org/wiki/Tropical_Shopping" TargetMode="External"/><Relationship Id="rId212" Type="http://schemas.openxmlformats.org/officeDocument/2006/relationships/hyperlink" Target="http://pt.wikipedia.org/wiki/S%C3%A3o_Roque" TargetMode="External"/><Relationship Id="rId233" Type="http://schemas.openxmlformats.org/officeDocument/2006/relationships/ctrlProp" Target="../ctrlProps/ctrlProp129.xml"/><Relationship Id="rId238" Type="http://schemas.openxmlformats.org/officeDocument/2006/relationships/ctrlProp" Target="../ctrlProps/ctrlProp134.xml"/><Relationship Id="rId23" Type="http://schemas.openxmlformats.org/officeDocument/2006/relationships/hyperlink" Target="http://pt.wikipedia.org/w/index.php?title=Shopping_Central&amp;action=edit&amp;redlink=1" TargetMode="External"/><Relationship Id="rId28" Type="http://schemas.openxmlformats.org/officeDocument/2006/relationships/hyperlink" Target="http://pt.wikipedia.org/wiki/Shopping_Granja_Vianna" TargetMode="External"/><Relationship Id="rId49" Type="http://schemas.openxmlformats.org/officeDocument/2006/relationships/hyperlink" Target="http://pt.wikipedia.org/w/index.php?title=Itapecerica_Shopping&amp;action=edit&amp;redlink=1" TargetMode="External"/><Relationship Id="rId114" Type="http://schemas.openxmlformats.org/officeDocument/2006/relationships/hyperlink" Target="http://pt.wikipedia.org/wiki/Rio_Preto_Shopping" TargetMode="External"/><Relationship Id="rId119" Type="http://schemas.openxmlformats.org/officeDocument/2006/relationships/hyperlink" Target="http://pt.wikipedia.org/wiki/Shopping_Centro" TargetMode="External"/><Relationship Id="rId44" Type="http://schemas.openxmlformats.org/officeDocument/2006/relationships/hyperlink" Target="http://pt.wikipedia.org/w/index.php?title=Shopping_Center_Ibiuna&amp;action=edit&amp;redlink=1" TargetMode="External"/><Relationship Id="rId60" Type="http://schemas.openxmlformats.org/officeDocument/2006/relationships/hyperlink" Target="http://pt.wikipedia.org/w/index.php?title=Shopping_Jandira&amp;action=edit&amp;redlink=1" TargetMode="External"/><Relationship Id="rId65" Type="http://schemas.openxmlformats.org/officeDocument/2006/relationships/hyperlink" Target="http://pt.wikipedia.org/w/index.php?title=Paulista_Polo_Shop&amp;action=edit&amp;redlink=1" TargetMode="External"/><Relationship Id="rId81" Type="http://schemas.openxmlformats.org/officeDocument/2006/relationships/hyperlink" Target="http://pt.wikipedia.org/w/index.php?title=Penapolis_Shopping_Center&amp;action=edit&amp;redlink=1" TargetMode="External"/><Relationship Id="rId86" Type="http://schemas.openxmlformats.org/officeDocument/2006/relationships/hyperlink" Target="http://pt.wikipedia.org/w/index.php?title=Prudente_Parque_Shopping&amp;action=edit&amp;redlink=1" TargetMode="External"/><Relationship Id="rId130" Type="http://schemas.openxmlformats.org/officeDocument/2006/relationships/hyperlink" Target="http://pt.wikipedia.org/wiki/Esplanada_Shopping" TargetMode="External"/><Relationship Id="rId135" Type="http://schemas.openxmlformats.org/officeDocument/2006/relationships/hyperlink" Target="http://pt.wikipedia.org/w/index.php?title=Shopping_P%C3%A1tio_Cian%C3%AA&amp;action=edit&amp;redlink=1" TargetMode="External"/><Relationship Id="rId151" Type="http://schemas.openxmlformats.org/officeDocument/2006/relationships/hyperlink" Target="http://pt.wikipedia.org/w/index.php?title=Shopping_Pompeia_Nobre&amp;action=edit&amp;redlink=1" TargetMode="External"/><Relationship Id="rId156" Type="http://schemas.openxmlformats.org/officeDocument/2006/relationships/hyperlink" Target="http://pt.wikipedia.org/wiki/Barretos" TargetMode="External"/><Relationship Id="rId177" Type="http://schemas.openxmlformats.org/officeDocument/2006/relationships/hyperlink" Target="http://pt.wikipedia.org/wiki/Jaboticabal" TargetMode="External"/><Relationship Id="rId198" Type="http://schemas.openxmlformats.org/officeDocument/2006/relationships/hyperlink" Target="http://pt.wikipedia.org/wiki/Santo_Andr%C3%A9_(S%C3%A3o_Paulo)" TargetMode="External"/><Relationship Id="rId172" Type="http://schemas.openxmlformats.org/officeDocument/2006/relationships/hyperlink" Target="http://pt.wikipedia.org/wiki/Itapevi" TargetMode="External"/><Relationship Id="rId193" Type="http://schemas.openxmlformats.org/officeDocument/2006/relationships/hyperlink" Target="http://pt.wikipedia.org/wiki/Presidente_Prudente" TargetMode="External"/><Relationship Id="rId202" Type="http://schemas.openxmlformats.org/officeDocument/2006/relationships/hyperlink" Target="http://pt.wikipedia.org/wiki/Santos" TargetMode="External"/><Relationship Id="rId207" Type="http://schemas.openxmlformats.org/officeDocument/2006/relationships/hyperlink" Target="http://pt.wikipedia.org/wiki/S%C3%A3o_Jos%C3%A9_dos_Campos" TargetMode="External"/><Relationship Id="rId223" Type="http://schemas.openxmlformats.org/officeDocument/2006/relationships/hyperlink" Target="http://pt.wikipedia.org/wiki/Ubatuba" TargetMode="External"/><Relationship Id="rId228" Type="http://schemas.openxmlformats.org/officeDocument/2006/relationships/hyperlink" Target="http://www.brasiliashopping.com.br/" TargetMode="External"/><Relationship Id="rId244" Type="http://schemas.openxmlformats.org/officeDocument/2006/relationships/ctrlProp" Target="../ctrlProps/ctrlProp140.xml"/><Relationship Id="rId249" Type="http://schemas.openxmlformats.org/officeDocument/2006/relationships/ctrlProp" Target="../ctrlProps/ctrlProp145.xml"/><Relationship Id="rId13" Type="http://schemas.openxmlformats.org/officeDocument/2006/relationships/hyperlink" Target="http://pt.wikipedia.org/w/index.php?title=Shopping_Flamingo&amp;action=edit&amp;redlink=1" TargetMode="External"/><Relationship Id="rId18" Type="http://schemas.openxmlformats.org/officeDocument/2006/relationships/hyperlink" Target="http://pt.wikipedia.org/w/index.php?title=Las_Casas_Mall&amp;action=edit&amp;redlink=1" TargetMode="External"/><Relationship Id="rId39" Type="http://schemas.openxmlformats.org/officeDocument/2006/relationships/hyperlink" Target="http://pt.wikipedia.org/w/index.php?title=Poli_Shopping&amp;action=edit&amp;redlink=1" TargetMode="External"/><Relationship Id="rId109" Type="http://schemas.openxmlformats.org/officeDocument/2006/relationships/hyperlink" Target="http://pt.wikipedia.org/w/index.php?title=Center_Hall&amp;action=edit&amp;redlink=1" TargetMode="External"/><Relationship Id="rId34" Type="http://schemas.openxmlformats.org/officeDocument/2006/relationships/hyperlink" Target="http://pt.wikipedia.org/w/index.php?title=Chris_Shopping&amp;action=edit&amp;redlink=1" TargetMode="External"/><Relationship Id="rId50" Type="http://schemas.openxmlformats.org/officeDocument/2006/relationships/hyperlink" Target="http://pt.wikipedia.org/wiki/Itapetininga_Shopping" TargetMode="External"/><Relationship Id="rId55" Type="http://schemas.openxmlformats.org/officeDocument/2006/relationships/hyperlink" Target="http://pt.wikipedia.org/w/index.php?title=Unishopping&amp;action=edit&amp;redlink=1" TargetMode="External"/><Relationship Id="rId76" Type="http://schemas.openxmlformats.org/officeDocument/2006/relationships/hyperlink" Target="http://pt.wikipedia.org/w/index.php?title=Fantasy_Shopping&amp;action=edit&amp;redlink=1" TargetMode="External"/><Relationship Id="rId97" Type="http://schemas.openxmlformats.org/officeDocument/2006/relationships/hyperlink" Target="http://pt.wikipedia.org/w/index.php?title=ABC_Lar_Shopping&amp;action=edit&amp;redlink=1" TargetMode="External"/><Relationship Id="rId104" Type="http://schemas.openxmlformats.org/officeDocument/2006/relationships/hyperlink" Target="http://pt.wikipedia.org/w/index.php?title=Marechal_Plaza_Shopping&amp;action=edit&amp;redlink=1" TargetMode="External"/><Relationship Id="rId120" Type="http://schemas.openxmlformats.org/officeDocument/2006/relationships/hyperlink" Target="http://pt.wikipedia.org/wiki/Shopping_Esplanada" TargetMode="External"/><Relationship Id="rId125" Type="http://schemas.openxmlformats.org/officeDocument/2006/relationships/hyperlink" Target="http://pt.wikipedia.org/w/index.php?title=Shopping_S%C3%A3o_Vicente&amp;action=edit&amp;redlink=1" TargetMode="External"/><Relationship Id="rId141" Type="http://schemas.openxmlformats.org/officeDocument/2006/relationships/hyperlink" Target="http://pt.wikipedia.org/w/index.php?title=Boulevard_Rio_Branco&amp;action=edit&amp;redlink=1" TargetMode="External"/><Relationship Id="rId146" Type="http://schemas.openxmlformats.org/officeDocument/2006/relationships/hyperlink" Target="http://pt.wikipedia.org/w/index.php?title=Shopping_Iperoig&amp;action=edit&amp;redlink=1" TargetMode="External"/><Relationship Id="rId167" Type="http://schemas.openxmlformats.org/officeDocument/2006/relationships/hyperlink" Target="http://pt.wikipedia.org/wiki/Ibi%C3%BAna" TargetMode="External"/><Relationship Id="rId188" Type="http://schemas.openxmlformats.org/officeDocument/2006/relationships/hyperlink" Target="http://pt.wikipedia.org/wiki/Paul%C3%ADnia" TargetMode="External"/><Relationship Id="rId7" Type="http://schemas.openxmlformats.org/officeDocument/2006/relationships/hyperlink" Target="http://pt.wikipedia.org/w/index.php?title=Shopping_Happy_Day&amp;action=edit&amp;redlink=1" TargetMode="External"/><Relationship Id="rId71" Type="http://schemas.openxmlformats.org/officeDocument/2006/relationships/hyperlink" Target="http://pt.wikipedia.org/w/index.php?title=Mar%C3%ADlia_Shopping&amp;action=edit&amp;redlink=1" TargetMode="External"/><Relationship Id="rId92" Type="http://schemas.openxmlformats.org/officeDocument/2006/relationships/hyperlink" Target="http://pt.wikipedia.org/wiki/Mercado_Central_de_Ribeir%C3%A3o_Preto" TargetMode="External"/><Relationship Id="rId162" Type="http://schemas.openxmlformats.org/officeDocument/2006/relationships/hyperlink" Target="http://pt.wikipedia.org/wiki/Catanduva" TargetMode="External"/><Relationship Id="rId183" Type="http://schemas.openxmlformats.org/officeDocument/2006/relationships/hyperlink" Target="http://pt.wikipedia.org/wiki/Mar%C3%ADlia" TargetMode="External"/><Relationship Id="rId213" Type="http://schemas.openxmlformats.org/officeDocument/2006/relationships/hyperlink" Target="http://pt.wikipedia.org/wiki/S%C3%A3o_Vicente" TargetMode="External"/><Relationship Id="rId218" Type="http://schemas.openxmlformats.org/officeDocument/2006/relationships/hyperlink" Target="http://pt.wikipedia.org/wiki/Araraquara" TargetMode="External"/><Relationship Id="rId234" Type="http://schemas.openxmlformats.org/officeDocument/2006/relationships/ctrlProp" Target="../ctrlProps/ctrlProp130.xml"/><Relationship Id="rId239" Type="http://schemas.openxmlformats.org/officeDocument/2006/relationships/ctrlProp" Target="../ctrlProps/ctrlProp135.xml"/><Relationship Id="rId2" Type="http://schemas.openxmlformats.org/officeDocument/2006/relationships/hyperlink" Target="http://pt.wikipedia.org/w/index.php?title=Welcome_Center_Americana&amp;action=edit&amp;redlink=1" TargetMode="External"/><Relationship Id="rId29" Type="http://schemas.openxmlformats.org/officeDocument/2006/relationships/hyperlink" Target="http://pt.wikipedia.org/wiki/Shopping_Pra%C3%A7a_da_Mo%C3%A7a" TargetMode="External"/><Relationship Id="rId250" Type="http://schemas.openxmlformats.org/officeDocument/2006/relationships/ctrlProp" Target="../ctrlProps/ctrlProp146.xml"/><Relationship Id="rId24" Type="http://schemas.openxmlformats.org/officeDocument/2006/relationships/hyperlink" Target="http://pt.wikipedia.org/w/index.php?title=Shopping_P%C3%A1tio_do_Sol&amp;action=edit&amp;redlink=1" TargetMode="External"/><Relationship Id="rId40" Type="http://schemas.openxmlformats.org/officeDocument/2006/relationships/hyperlink" Target="http://pt.wikipedia.org/wiki/Shopping_Internacional_Guarulhos" TargetMode="External"/><Relationship Id="rId45" Type="http://schemas.openxmlformats.org/officeDocument/2006/relationships/hyperlink" Target="http://pt.wikipedia.org/w/index.php?title=Ilha_Shopping&amp;action=edit&amp;redlink=1" TargetMode="External"/><Relationship Id="rId66" Type="http://schemas.openxmlformats.org/officeDocument/2006/relationships/hyperlink" Target="http://pt.wikipedia.org/w/index.php?title=Shopping_Paineiras&amp;action=edit&amp;redlink=1" TargetMode="External"/><Relationship Id="rId87" Type="http://schemas.openxmlformats.org/officeDocument/2006/relationships/hyperlink" Target="http://pt.wikipedia.org/w/index.php?title=Registro_Plaza_Shopping&amp;action=edit&amp;redlink=1" TargetMode="External"/><Relationship Id="rId110" Type="http://schemas.openxmlformats.org/officeDocument/2006/relationships/hyperlink" Target="http://pt.wikipedia.org/w/index.php?title=Clube_da_Moda_Center&amp;action=edit&amp;redlink=1" TargetMode="External"/><Relationship Id="rId115" Type="http://schemas.openxmlformats.org/officeDocument/2006/relationships/hyperlink" Target="http://pt.wikipedia.org/wiki/Shopping_Cidade_Norte" TargetMode="External"/><Relationship Id="rId131" Type="http://schemas.openxmlformats.org/officeDocument/2006/relationships/hyperlink" Target="http://pt.wikipedia.org/wiki/Plaza_Shopping_Itavuvu" TargetMode="External"/><Relationship Id="rId136" Type="http://schemas.openxmlformats.org/officeDocument/2006/relationships/hyperlink" Target="http://pt.wikipedia.org/w/index.php?title=Shopping_Villa&amp;action=edit&amp;redlink=1" TargetMode="External"/><Relationship Id="rId157" Type="http://schemas.openxmlformats.org/officeDocument/2006/relationships/hyperlink" Target="http://pt.wikipedia.org/wiki/Bauru" TargetMode="External"/><Relationship Id="rId178" Type="http://schemas.openxmlformats.org/officeDocument/2006/relationships/hyperlink" Target="http://pt.wikipedia.org/wiki/Jacare%C3%AD" TargetMode="External"/><Relationship Id="rId61" Type="http://schemas.openxmlformats.org/officeDocument/2006/relationships/hyperlink" Target="http://pt.wikipedia.org/w/index.php?title=Compania_do_Cal%C3%A7ado&amp;action=edit&amp;redlink=1" TargetMode="External"/><Relationship Id="rId82" Type="http://schemas.openxmlformats.org/officeDocument/2006/relationships/hyperlink" Target="http://pt.wikipedia.org/w/index.php?title=Shopping_do_Lar&amp;action=edit&amp;redlink=1" TargetMode="External"/><Relationship Id="rId152" Type="http://schemas.openxmlformats.org/officeDocument/2006/relationships/hyperlink" Target="http://pt.wikipedia.org/wiki/Americana" TargetMode="External"/><Relationship Id="rId173" Type="http://schemas.openxmlformats.org/officeDocument/2006/relationships/hyperlink" Target="http://pt.wikipedia.org/wiki/Itapira" TargetMode="External"/><Relationship Id="rId194" Type="http://schemas.openxmlformats.org/officeDocument/2006/relationships/hyperlink" Target="http://pt.wikipedia.org/wiki/Registro" TargetMode="External"/><Relationship Id="rId199" Type="http://schemas.openxmlformats.org/officeDocument/2006/relationships/hyperlink" Target="http://pt.wikipedia.org/wiki/S%C3%A3o_Bernardo_do_Campo" TargetMode="External"/><Relationship Id="rId203" Type="http://schemas.openxmlformats.org/officeDocument/2006/relationships/hyperlink" Target="http://pt.wikipedia.org/wiki/Santos" TargetMode="External"/><Relationship Id="rId208" Type="http://schemas.openxmlformats.org/officeDocument/2006/relationships/hyperlink" Target="http://pt.wikipedia.org/wiki/S%C3%A3o_Jos%C3%A9_dos_Campos" TargetMode="External"/><Relationship Id="rId229" Type="http://schemas.openxmlformats.org/officeDocument/2006/relationships/hyperlink" Target="http://pt.wikipedia.org/w/index.php?title=Shopping_Ferry_Boat%27s_Plaza&amp;action=edit&amp;redlink=1" TargetMode="External"/><Relationship Id="rId19" Type="http://schemas.openxmlformats.org/officeDocument/2006/relationships/hyperlink" Target="http://pt.wikipedia.org/w/index.php?title=Beira_Praia_Shopping&amp;action=edit&amp;redlink=1" TargetMode="External"/><Relationship Id="rId224" Type="http://schemas.openxmlformats.org/officeDocument/2006/relationships/hyperlink" Target="http://pt.wikipedia.org/wiki/Vilhena" TargetMode="External"/><Relationship Id="rId240" Type="http://schemas.openxmlformats.org/officeDocument/2006/relationships/ctrlProp" Target="../ctrlProps/ctrlProp136.xml"/><Relationship Id="rId245" Type="http://schemas.openxmlformats.org/officeDocument/2006/relationships/ctrlProp" Target="../ctrlProps/ctrlProp141.xml"/><Relationship Id="rId14" Type="http://schemas.openxmlformats.org/officeDocument/2006/relationships/hyperlink" Target="http://pt.wikipedia.org/w/index.php?title=Bauru_Shopping_Center&amp;action=edit&amp;redlink=1" TargetMode="External"/><Relationship Id="rId30" Type="http://schemas.openxmlformats.org/officeDocument/2006/relationships/hyperlink" Target="http://pt.wikipedia.org/w/index.php?title=Shopping_Center_Fernand%C3%B3polis&amp;action=edit&amp;redlink=1" TargetMode="External"/><Relationship Id="rId35" Type="http://schemas.openxmlformats.org/officeDocument/2006/relationships/hyperlink" Target="http://pt.wikipedia.org/w/index.php?title=Guaruj%C3%A1_Center_Shopping&amp;action=edit&amp;redlink=1" TargetMode="External"/><Relationship Id="rId56" Type="http://schemas.openxmlformats.org/officeDocument/2006/relationships/hyperlink" Target="http://pt.wikipedia.org/wiki/Outlet_Premium_S%C3%A3o_Paulo" TargetMode="External"/><Relationship Id="rId77" Type="http://schemas.openxmlformats.org/officeDocument/2006/relationships/hyperlink" Target="http://pt.wikipedia.org/w/index.php?title=Poli_Shopping_Osasco&amp;action=edit&amp;redlink=1" TargetMode="External"/><Relationship Id="rId100" Type="http://schemas.openxmlformats.org/officeDocument/2006/relationships/hyperlink" Target="http://pt.wikipedia.org/w/index.php?title=Embar%C3%A9_Shopping_Center&amp;action=edit&amp;redlink=1" TargetMode="External"/><Relationship Id="rId105" Type="http://schemas.openxmlformats.org/officeDocument/2006/relationships/hyperlink" Target="http://pt.wikipedia.org/w/index.php?title=MultiShop_ABC&amp;action=edit&amp;redlink=1" TargetMode="External"/><Relationship Id="rId126" Type="http://schemas.openxmlformats.org/officeDocument/2006/relationships/hyperlink" Target="http://pt.wikipedia.org/w/index.php?title=Oscar_Plaza_Shopping&amp;action=edit&amp;redlink=1" TargetMode="External"/><Relationship Id="rId147" Type="http://schemas.openxmlformats.org/officeDocument/2006/relationships/hyperlink" Target="http://pt.wikipedia.org/wiki/Shopping_Porto_Itagu%C3%A1" TargetMode="External"/><Relationship Id="rId168" Type="http://schemas.openxmlformats.org/officeDocument/2006/relationships/hyperlink" Target="http://pt.wikipedia.org/wiki/Ilha_Solteira" TargetMode="External"/><Relationship Id="rId8" Type="http://schemas.openxmlformats.org/officeDocument/2006/relationships/hyperlink" Target="http://pt.wikipedia.org/w/index.php?title=Assis_Plaza_Shopping&amp;action=edit&amp;redlink=1" TargetMode="External"/><Relationship Id="rId51" Type="http://schemas.openxmlformats.org/officeDocument/2006/relationships/hyperlink" Target="http://pt.wikipedia.org/wiki/Ita_Shopping" TargetMode="External"/><Relationship Id="rId72" Type="http://schemas.openxmlformats.org/officeDocument/2006/relationships/hyperlink" Target="http://pt.wikipedia.org/w/index.php?title=Green_Plaza_Shopping&amp;action=edit&amp;redlink=1" TargetMode="External"/><Relationship Id="rId93" Type="http://schemas.openxmlformats.org/officeDocument/2006/relationships/hyperlink" Target="http://pt.wikipedia.org/w/index.php?title=Plaza_Avenida_Saudade_Mall&amp;action=edit&amp;redlink=1" TargetMode="External"/><Relationship Id="rId98" Type="http://schemas.openxmlformats.org/officeDocument/2006/relationships/hyperlink" Target="http://pt.wikipedia.org/wiki/Shopping_ABC" TargetMode="External"/><Relationship Id="rId121" Type="http://schemas.openxmlformats.org/officeDocument/2006/relationships/hyperlink" Target="http://pt.wikipedia.org/w/index.php?title=Shopping_Faro&amp;action=edit&amp;redlink=1" TargetMode="External"/><Relationship Id="rId142" Type="http://schemas.openxmlformats.org/officeDocument/2006/relationships/hyperlink" Target="http://pt.wikipedia.org/w/index.php?title=Podium_Center&amp;action=edit&amp;redlink=1" TargetMode="External"/><Relationship Id="rId163" Type="http://schemas.openxmlformats.org/officeDocument/2006/relationships/hyperlink" Target="http://pt.wikipedia.org/wiki/Cosm%C3%B3polis" TargetMode="External"/><Relationship Id="rId184" Type="http://schemas.openxmlformats.org/officeDocument/2006/relationships/hyperlink" Target="http://pt.wikipedia.org/wiki/Mau%C3%A1" TargetMode="External"/><Relationship Id="rId189" Type="http://schemas.openxmlformats.org/officeDocument/2006/relationships/hyperlink" Target="http://pt.wikipedia.org/wiki/Pen%C3%A1polis" TargetMode="External"/><Relationship Id="rId219" Type="http://schemas.openxmlformats.org/officeDocument/2006/relationships/hyperlink" Target="http://pt.wikipedia.org/wiki/Araraquara" TargetMode="External"/><Relationship Id="rId3" Type="http://schemas.openxmlformats.org/officeDocument/2006/relationships/hyperlink" Target="http://pt.wikipedia.org/w/index.php?title=Oeste_Plaza_Shopping&amp;action=edit&amp;redlink=1" TargetMode="External"/><Relationship Id="rId214" Type="http://schemas.openxmlformats.org/officeDocument/2006/relationships/hyperlink" Target="http://pt.wikipedia.org/wiki/Serra_Negra" TargetMode="External"/><Relationship Id="rId230" Type="http://schemas.openxmlformats.org/officeDocument/2006/relationships/printerSettings" Target="../printerSettings/printerSettings4.bin"/><Relationship Id="rId235" Type="http://schemas.openxmlformats.org/officeDocument/2006/relationships/ctrlProp" Target="../ctrlProps/ctrlProp131.xml"/><Relationship Id="rId251" Type="http://schemas.openxmlformats.org/officeDocument/2006/relationships/ctrlProp" Target="../ctrlProps/ctrlProp147.xml"/><Relationship Id="rId25" Type="http://schemas.openxmlformats.org/officeDocument/2006/relationships/hyperlink" Target="http://pt.wikipedia.org/w/index.php?title=Shopping_Villa_Mares&amp;action=edit&amp;redlink=1" TargetMode="External"/><Relationship Id="rId46" Type="http://schemas.openxmlformats.org/officeDocument/2006/relationships/hyperlink" Target="http://pt.wikipedia.org/wiki/Polo_Shopping_Indaiatuba" TargetMode="External"/><Relationship Id="rId67" Type="http://schemas.openxmlformats.org/officeDocument/2006/relationships/hyperlink" Target="http://pt.wikipedia.org/w/index.php?title=Shopping_Center_Limeira&amp;action=edit&amp;redlink=1" TargetMode="External"/><Relationship Id="rId116" Type="http://schemas.openxmlformats.org/officeDocument/2006/relationships/hyperlink" Target="http://pt.wikipedia.org/w/index.php?title=Aquarius_Shopping&amp;action=edit&amp;redlink=1" TargetMode="External"/><Relationship Id="rId137" Type="http://schemas.openxmlformats.org/officeDocument/2006/relationships/hyperlink" Target="http://pt.wikipedia.org/wiki/Sorocaba_Shopping" TargetMode="External"/><Relationship Id="rId158" Type="http://schemas.openxmlformats.org/officeDocument/2006/relationships/hyperlink" Target="http://pt.wikipedia.org/wiki/Bebedouro" TargetMode="External"/><Relationship Id="rId20" Type="http://schemas.openxmlformats.org/officeDocument/2006/relationships/hyperlink" Target="http://pt.wikipedia.org/w/index.php?title=Nova_Caragu%C3%A1_Center&amp;action=edit&amp;redlink=1" TargetMode="External"/><Relationship Id="rId41" Type="http://schemas.openxmlformats.org/officeDocument/2006/relationships/hyperlink" Target="http://pt.wikipedia.org/w/index.php?title=Shopping_Park_Center&amp;action=edit&amp;redlink=1" TargetMode="External"/><Relationship Id="rId62" Type="http://schemas.openxmlformats.org/officeDocument/2006/relationships/hyperlink" Target="http://pt.wikipedia.org/w/index.php?title=Shopping_do_Cal%C3%A7ado_de_Ja%C3%BA&amp;action=edit&amp;redlink=1" TargetMode="External"/><Relationship Id="rId83" Type="http://schemas.openxmlformats.org/officeDocument/2006/relationships/hyperlink" Target="http://pt.wikipedia.org/w/index.php?title=Shopping_Paulistar&amp;action=edit&amp;redlink=1" TargetMode="External"/><Relationship Id="rId88" Type="http://schemas.openxmlformats.org/officeDocument/2006/relationships/hyperlink" Target="http://pt.wikipedia.org/w/index.php?title=Shopping_Center_Duaik&amp;action=edit&amp;redlink=1" TargetMode="External"/><Relationship Id="rId111" Type="http://schemas.openxmlformats.org/officeDocument/2006/relationships/hyperlink" Target="http://pt.wikipedia.org/w/index.php?title=Fashion_Center&amp;action=edit&amp;redlink=1" TargetMode="External"/><Relationship Id="rId132" Type="http://schemas.openxmlformats.org/officeDocument/2006/relationships/hyperlink" Target="http://pt.wikipedia.org/wiki/Shopping_Cidade_Sorocaba" TargetMode="External"/><Relationship Id="rId153" Type="http://schemas.openxmlformats.org/officeDocument/2006/relationships/hyperlink" Target="http://pt.wikipedia.org/wiki/Andradina" TargetMode="External"/><Relationship Id="rId174" Type="http://schemas.openxmlformats.org/officeDocument/2006/relationships/hyperlink" Target="http://pt.wikipedia.org/wiki/Itatiba" TargetMode="External"/><Relationship Id="rId179" Type="http://schemas.openxmlformats.org/officeDocument/2006/relationships/hyperlink" Target="http://pt.wikipedia.org/wiki/Jandira" TargetMode="External"/><Relationship Id="rId195" Type="http://schemas.openxmlformats.org/officeDocument/2006/relationships/hyperlink" Target="http://pt.wikipedia.org/wiki/Ribeir%C3%A3o_Pires" TargetMode="External"/><Relationship Id="rId209" Type="http://schemas.openxmlformats.org/officeDocument/2006/relationships/hyperlink" Target="http://pt.wikipedia.org/wiki/S%C3%A3o_Jos%C3%A9_dos_Campos" TargetMode="External"/><Relationship Id="rId190" Type="http://schemas.openxmlformats.org/officeDocument/2006/relationships/hyperlink" Target="http://pt.wikipedia.org/wiki/Piracicaba" TargetMode="External"/><Relationship Id="rId204" Type="http://schemas.openxmlformats.org/officeDocument/2006/relationships/hyperlink" Target="http://pt.wikipedia.org/wiki/Santos" TargetMode="External"/><Relationship Id="rId220" Type="http://schemas.openxmlformats.org/officeDocument/2006/relationships/hyperlink" Target="http://pt.wikipedia.org/wiki/Suzano" TargetMode="External"/><Relationship Id="rId225" Type="http://schemas.openxmlformats.org/officeDocument/2006/relationships/hyperlink" Target="http://pt.wikipedia.org/wiki/Rond%C3%B4nia" TargetMode="External"/><Relationship Id="rId241" Type="http://schemas.openxmlformats.org/officeDocument/2006/relationships/ctrlProp" Target="../ctrlProps/ctrlProp137.xml"/><Relationship Id="rId246" Type="http://schemas.openxmlformats.org/officeDocument/2006/relationships/ctrlProp" Target="../ctrlProps/ctrlProp142.xml"/><Relationship Id="rId15" Type="http://schemas.openxmlformats.org/officeDocument/2006/relationships/hyperlink" Target="http://pt.wikipedia.org/w/index.php?title=Bebedouro_Shopping_Center&amp;action=edit&amp;redlink=1" TargetMode="External"/><Relationship Id="rId36" Type="http://schemas.openxmlformats.org/officeDocument/2006/relationships/hyperlink" Target="http://pt.wikipedia.org/w/index.php?title=Rilo_Center&amp;action=edit&amp;redlink=1" TargetMode="External"/><Relationship Id="rId57" Type="http://schemas.openxmlformats.org/officeDocument/2006/relationships/hyperlink" Target="http://pt.wikipedia.org/wiki/Shopping_Serra_Azul" TargetMode="External"/><Relationship Id="rId106" Type="http://schemas.openxmlformats.org/officeDocument/2006/relationships/hyperlink" Target="http://pt.wikipedia.org/wiki/Shopping_Cora%C3%A7%C3%A3o" TargetMode="External"/><Relationship Id="rId127" Type="http://schemas.openxmlformats.org/officeDocument/2006/relationships/hyperlink" Target="http://pt.wikipedia.org/w/index.php?title=Centro_Comercial_Casa_Pia&amp;action=edit&amp;redlink=1" TargetMode="External"/><Relationship Id="rId10" Type="http://schemas.openxmlformats.org/officeDocument/2006/relationships/hyperlink" Target="http://pt.wikipedia.org/w/index.php?title=North_Shopping_Barretos&amp;action=edit&amp;redlink=1" TargetMode="External"/><Relationship Id="rId31" Type="http://schemas.openxmlformats.org/officeDocument/2006/relationships/hyperlink" Target="http://pt.wikipedia.org/w/index.php?title=Outlet_Street_Shopping&amp;action=edit&amp;redlink=1" TargetMode="External"/><Relationship Id="rId52" Type="http://schemas.openxmlformats.org/officeDocument/2006/relationships/hyperlink" Target="http://pt.wikipedia.org/w/index.php?title=Shopping_Esta%C3%A7%C3%A3o_Plaza&amp;action=edit&amp;redlink=1" TargetMode="External"/><Relationship Id="rId73" Type="http://schemas.openxmlformats.org/officeDocument/2006/relationships/hyperlink" Target="http://pt.wikipedia.org/w/index.php?title=Mogi_Gua%C3%A7u_Shopping&amp;action=edit&amp;redlink=1" TargetMode="External"/><Relationship Id="rId78" Type="http://schemas.openxmlformats.org/officeDocument/2006/relationships/hyperlink" Target="http://pt.wikipedia.org/w/index.php?title=Shopping_Galeria&amp;action=edit&amp;redlink=1" TargetMode="External"/><Relationship Id="rId94" Type="http://schemas.openxmlformats.org/officeDocument/2006/relationships/hyperlink" Target="http://pt.wikipedia.org/w/index.php?title=Shopping_Santa_%C3%9Arsula&amp;action=edit&amp;redlink=1" TargetMode="External"/><Relationship Id="rId99" Type="http://schemas.openxmlformats.org/officeDocument/2006/relationships/hyperlink" Target="http://pt.wikipedia.org/w/index.php?title=Shopping_Santo_Andr%C3%A9&amp;action=edit&amp;redlink=1" TargetMode="External"/><Relationship Id="rId101" Type="http://schemas.openxmlformats.org/officeDocument/2006/relationships/hyperlink" Target="http://pt.wikipedia.org/w/index.php?title=P%C3%A1tio_Iporanga&amp;action=edit&amp;redlink=1" TargetMode="External"/><Relationship Id="rId122" Type="http://schemas.openxmlformats.org/officeDocument/2006/relationships/hyperlink" Target="http://pt.wikipedia.org/wiki/Vale_Sul_Shopping" TargetMode="External"/><Relationship Id="rId143" Type="http://schemas.openxmlformats.org/officeDocument/2006/relationships/hyperlink" Target="http://pt.wikipedia.org/w/index.php?title=Shopping_Cristal_Center&amp;action=edit&amp;redlink=1" TargetMode="External"/><Relationship Id="rId148" Type="http://schemas.openxmlformats.org/officeDocument/2006/relationships/hyperlink" Target="http://pt.wikipedia.org/w/index.php?title=Santana_Shopping&amp;action=edit&amp;redlink=1" TargetMode="External"/><Relationship Id="rId164" Type="http://schemas.openxmlformats.org/officeDocument/2006/relationships/hyperlink" Target="http://pt.wikipedia.org/wiki/Fernand%C3%B3polis" TargetMode="External"/><Relationship Id="rId169" Type="http://schemas.openxmlformats.org/officeDocument/2006/relationships/hyperlink" Target="http://pt.wikipedia.org/wiki/Indaiatuba" TargetMode="External"/><Relationship Id="rId185" Type="http://schemas.openxmlformats.org/officeDocument/2006/relationships/hyperlink" Target="http://pt.wikipedia.org/wiki/Mogi_Gua%C3%A7u" TargetMode="External"/><Relationship Id="rId4" Type="http://schemas.openxmlformats.org/officeDocument/2006/relationships/hyperlink" Target="http://pt.wikipedia.org/w/index.php?title=Multi_Shop_Ara%C3%A7atuba&amp;action=edit&amp;redlink=1" TargetMode="External"/><Relationship Id="rId9" Type="http://schemas.openxmlformats.org/officeDocument/2006/relationships/hyperlink" Target="http://pt.wikipedia.org/w/index.php?title=Barra_Bonita_Shopping_Center&amp;action=edit&amp;redlink=1" TargetMode="External"/><Relationship Id="rId180" Type="http://schemas.openxmlformats.org/officeDocument/2006/relationships/hyperlink" Target="http://pt.wikipedia.org/wiki/Ja%C3%BA" TargetMode="External"/><Relationship Id="rId210" Type="http://schemas.openxmlformats.org/officeDocument/2006/relationships/hyperlink" Target="http://pt.wikipedia.org/wiki/S%C3%A3o_Jos%C3%A9_dos_Campos" TargetMode="External"/><Relationship Id="rId215" Type="http://schemas.openxmlformats.org/officeDocument/2006/relationships/hyperlink" Target="http://pt.wikipedia.org/wiki/Sert%C3%A3ozinho_(S%C3%A3o_Paulo)" TargetMode="External"/><Relationship Id="rId236" Type="http://schemas.openxmlformats.org/officeDocument/2006/relationships/ctrlProp" Target="../ctrlProps/ctrlProp132.xml"/><Relationship Id="rId26" Type="http://schemas.openxmlformats.org/officeDocument/2006/relationships/hyperlink" Target="http://pt.wikipedia.org/w/index.php?title=Garden_Catanduva_Shopping_Center&amp;action=edit&amp;redlink=1" TargetMode="External"/><Relationship Id="rId231" Type="http://schemas.openxmlformats.org/officeDocument/2006/relationships/drawing" Target="../drawings/drawing3.xml"/><Relationship Id="rId47" Type="http://schemas.openxmlformats.org/officeDocument/2006/relationships/hyperlink" Target="http://pt.wikipedia.org/w/index.php?title=Shopping_Jaragu%C3%A1_(Indaiatuba)&amp;action=edit&amp;redlink=1" TargetMode="External"/><Relationship Id="rId68" Type="http://schemas.openxmlformats.org/officeDocument/2006/relationships/hyperlink" Target="http://pt.wikipedia.org/w/index.php?title=Shopping_P%C3%A1tio_Limeira&amp;action=edit&amp;redlink=1" TargetMode="External"/><Relationship Id="rId89" Type="http://schemas.openxmlformats.org/officeDocument/2006/relationships/hyperlink" Target="http://pt.wikipedia.org/w/index.php?title=Centro_Popular_de_Compras_(CPC)&amp;action=edit&amp;redlink=1" TargetMode="External"/><Relationship Id="rId112" Type="http://schemas.openxmlformats.org/officeDocument/2006/relationships/hyperlink" Target="http://pt.wikipedia.org/w/index.php?title=Iguatemi_Rio_Preto&amp;action=edit&amp;redlink=1" TargetMode="External"/><Relationship Id="rId133" Type="http://schemas.openxmlformats.org/officeDocument/2006/relationships/hyperlink" Target="http://pt.wikipedia.org/w/index.php?title=Shopping_Granja_Olga&amp;action=edit&amp;redlink=1" TargetMode="External"/><Relationship Id="rId154" Type="http://schemas.openxmlformats.org/officeDocument/2006/relationships/hyperlink" Target="http://pt.wikipedia.org/wiki/Assis" TargetMode="External"/><Relationship Id="rId175" Type="http://schemas.openxmlformats.org/officeDocument/2006/relationships/hyperlink" Target="http://pt.wikipedia.org/wiki/Itupeva" TargetMode="External"/><Relationship Id="rId196" Type="http://schemas.openxmlformats.org/officeDocument/2006/relationships/hyperlink" Target="http://pt.wikipedia.org/wiki/Rio_Claro" TargetMode="External"/><Relationship Id="rId200" Type="http://schemas.openxmlformats.org/officeDocument/2006/relationships/hyperlink" Target="http://pt.wikipedia.org/wiki/Santos" TargetMode="External"/><Relationship Id="rId16" Type="http://schemas.openxmlformats.org/officeDocument/2006/relationships/hyperlink" Target="http://pt.wikipedia.org/w/index.php?title=Shopping_Center_Bertioga&amp;action=edit&amp;redlink=1" TargetMode="External"/><Relationship Id="rId221" Type="http://schemas.openxmlformats.org/officeDocument/2006/relationships/hyperlink" Target="http://pt.wikipedia.org/wiki/Tucuru%C3%AD" TargetMode="External"/><Relationship Id="rId242" Type="http://schemas.openxmlformats.org/officeDocument/2006/relationships/ctrlProp" Target="../ctrlProps/ctrlProp138.xml"/><Relationship Id="rId37" Type="http://schemas.openxmlformats.org/officeDocument/2006/relationships/hyperlink" Target="http://pt.wikipedia.org/w/index.php?title=Shopping_Center_Enseada&amp;action=edit&amp;redlink=1" TargetMode="External"/><Relationship Id="rId58" Type="http://schemas.openxmlformats.org/officeDocument/2006/relationships/hyperlink" Target="http://pt.wikipedia.org/w/index.php?title=Jaboticabal_Shopping&amp;action=edit&amp;redlink=1" TargetMode="External"/><Relationship Id="rId79" Type="http://schemas.openxmlformats.org/officeDocument/2006/relationships/hyperlink" Target="http://pt.wikipedia.org/wiki/Shopping_Uni%C3%A3o_de_Osasco" TargetMode="External"/><Relationship Id="rId102" Type="http://schemas.openxmlformats.org/officeDocument/2006/relationships/hyperlink" Target="http://pt.wikipedia.org/w/index.php?title=Shopping_Parque_Balne%C3%A1rio&amp;action=edit&amp;redlink=1" TargetMode="External"/><Relationship Id="rId123" Type="http://schemas.openxmlformats.org/officeDocument/2006/relationships/hyperlink" Target="http://pt.wikipedia.org/w/index.php?title=S%C3%A3o_Roque_Shopping_Center&amp;action=edit&amp;redlink=1" TargetMode="External"/><Relationship Id="rId144" Type="http://schemas.openxmlformats.org/officeDocument/2006/relationships/hyperlink" Target="http://pt.wikipedia.org/w/index.php?title=Shopping_Independ%C3%AAncia_-_Taubat%C3%A9&amp;action=edit&amp;redlink=1" TargetMode="External"/><Relationship Id="rId90" Type="http://schemas.openxmlformats.org/officeDocument/2006/relationships/hyperlink" Target="http://pt.wikipedia.org/w/index.php?title=Mercad%C3%A3o_da_Cidade_de_Ribeir%C3%A3o_Preto&amp;action=edit&amp;redlink=1" TargetMode="External"/><Relationship Id="rId165" Type="http://schemas.openxmlformats.org/officeDocument/2006/relationships/hyperlink" Target="http://pt.wikipedia.org/wiki/Guaratinguet%C3%A1" TargetMode="External"/><Relationship Id="rId186" Type="http://schemas.openxmlformats.org/officeDocument/2006/relationships/hyperlink" Target="http://pt.wikipedia.org/wiki/Mogi_Mirim" TargetMode="External"/><Relationship Id="rId211" Type="http://schemas.openxmlformats.org/officeDocument/2006/relationships/hyperlink" Target="http://pt.wikipedia.org/wiki/S%C3%A3o_Jos%C3%A9_dos_Campos" TargetMode="External"/><Relationship Id="rId232" Type="http://schemas.openxmlformats.org/officeDocument/2006/relationships/vmlDrawing" Target="../drawings/vmlDrawing3.vml"/><Relationship Id="rId27" Type="http://schemas.openxmlformats.org/officeDocument/2006/relationships/hyperlink" Target="http://pt.wikipedia.org/w/index.php?title=Cosmop%C3%B3lis_Plaza&amp;action=edit&amp;redlink=1" TargetMode="External"/><Relationship Id="rId48" Type="http://schemas.openxmlformats.org/officeDocument/2006/relationships/hyperlink" Target="http://pt.wikipedia.org/w/index.php?title=Mendes_Praia_Shopping&amp;action=edit&amp;redlink=1" TargetMode="External"/><Relationship Id="rId69" Type="http://schemas.openxmlformats.org/officeDocument/2006/relationships/hyperlink" Target="http://pt.wikipedia.org/w/index.php?title=Shopping_Lorena&amp;action=edit&amp;redlink=1" TargetMode="External"/><Relationship Id="rId113" Type="http://schemas.openxmlformats.org/officeDocument/2006/relationships/hyperlink" Target="http://pt.wikipedia.org/w/index.php?title=Litoral_Shopping&amp;action=edit&amp;redlink=1" TargetMode="External"/><Relationship Id="rId134" Type="http://schemas.openxmlformats.org/officeDocument/2006/relationships/hyperlink" Target="http://pt.wikipedia.org/w/index.php?title=Shopping_Panor%C3%A2mico&amp;action=edit&amp;redlink=1" TargetMode="External"/><Relationship Id="rId80" Type="http://schemas.openxmlformats.org/officeDocument/2006/relationships/hyperlink" Target="http://pt.wikipedia.org/wiki/Paul%C3%ADnia_Shopping" TargetMode="External"/><Relationship Id="rId155" Type="http://schemas.openxmlformats.org/officeDocument/2006/relationships/hyperlink" Target="http://pt.wikipedia.org/wiki/Barra_Bonita" TargetMode="External"/><Relationship Id="rId176" Type="http://schemas.openxmlformats.org/officeDocument/2006/relationships/hyperlink" Target="http://pt.wikipedia.org/wiki/Itupeva" TargetMode="External"/><Relationship Id="rId197" Type="http://schemas.openxmlformats.org/officeDocument/2006/relationships/hyperlink" Target="http://pt.wikipedia.org/wiki/Santana_de_Parna%C3%ADba" TargetMode="External"/><Relationship Id="rId201" Type="http://schemas.openxmlformats.org/officeDocument/2006/relationships/hyperlink" Target="http://pt.wikipedia.org/wiki/Santos" TargetMode="External"/><Relationship Id="rId222" Type="http://schemas.openxmlformats.org/officeDocument/2006/relationships/hyperlink" Target="http://pt.wikipedia.org/wiki/Par%C3%A1" TargetMode="External"/><Relationship Id="rId243" Type="http://schemas.openxmlformats.org/officeDocument/2006/relationships/ctrlProp" Target="../ctrlProps/ctrlProp13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2.xml"/><Relationship Id="rId13" Type="http://schemas.openxmlformats.org/officeDocument/2006/relationships/ctrlProp" Target="../ctrlProps/ctrlProp157.xml"/><Relationship Id="rId18" Type="http://schemas.openxmlformats.org/officeDocument/2006/relationships/ctrlProp" Target="../ctrlProps/ctrlProp162.xml"/><Relationship Id="rId3" Type="http://schemas.openxmlformats.org/officeDocument/2006/relationships/vmlDrawing" Target="../drawings/vmlDrawing4.vml"/><Relationship Id="rId7" Type="http://schemas.openxmlformats.org/officeDocument/2006/relationships/ctrlProp" Target="../ctrlProps/ctrlProp151.xml"/><Relationship Id="rId12" Type="http://schemas.openxmlformats.org/officeDocument/2006/relationships/ctrlProp" Target="../ctrlProps/ctrlProp156.xml"/><Relationship Id="rId17" Type="http://schemas.openxmlformats.org/officeDocument/2006/relationships/ctrlProp" Target="../ctrlProps/ctrlProp161.xml"/><Relationship Id="rId2" Type="http://schemas.openxmlformats.org/officeDocument/2006/relationships/drawing" Target="../drawings/drawing4.xml"/><Relationship Id="rId16" Type="http://schemas.openxmlformats.org/officeDocument/2006/relationships/ctrlProp" Target="../ctrlProps/ctrlProp160.xml"/><Relationship Id="rId20" Type="http://schemas.openxmlformats.org/officeDocument/2006/relationships/comments" Target="../comments3.xml"/><Relationship Id="rId1" Type="http://schemas.openxmlformats.org/officeDocument/2006/relationships/printerSettings" Target="../printerSettings/printerSettings5.bin"/><Relationship Id="rId6" Type="http://schemas.openxmlformats.org/officeDocument/2006/relationships/ctrlProp" Target="../ctrlProps/ctrlProp150.xml"/><Relationship Id="rId11" Type="http://schemas.openxmlformats.org/officeDocument/2006/relationships/ctrlProp" Target="../ctrlProps/ctrlProp155.xml"/><Relationship Id="rId5" Type="http://schemas.openxmlformats.org/officeDocument/2006/relationships/ctrlProp" Target="../ctrlProps/ctrlProp149.xml"/><Relationship Id="rId15" Type="http://schemas.openxmlformats.org/officeDocument/2006/relationships/ctrlProp" Target="../ctrlProps/ctrlProp159.xml"/><Relationship Id="rId10" Type="http://schemas.openxmlformats.org/officeDocument/2006/relationships/ctrlProp" Target="../ctrlProps/ctrlProp154.xml"/><Relationship Id="rId19" Type="http://schemas.openxmlformats.org/officeDocument/2006/relationships/ctrlProp" Target="../ctrlProps/ctrlProp163.xml"/><Relationship Id="rId4" Type="http://schemas.openxmlformats.org/officeDocument/2006/relationships/ctrlProp" Target="../ctrlProps/ctrlProp148.xml"/><Relationship Id="rId9" Type="http://schemas.openxmlformats.org/officeDocument/2006/relationships/ctrlProp" Target="../ctrlProps/ctrlProp153.xml"/><Relationship Id="rId14" Type="http://schemas.openxmlformats.org/officeDocument/2006/relationships/ctrlProp" Target="../ctrlProps/ctrlProp158.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omments" Target="../comments4.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66.xml"/><Relationship Id="rId5" Type="http://schemas.openxmlformats.org/officeDocument/2006/relationships/ctrlProp" Target="../ctrlProps/ctrlProp165.xml"/><Relationship Id="rId4" Type="http://schemas.openxmlformats.org/officeDocument/2006/relationships/ctrlProp" Target="../ctrlProps/ctrlProp16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5"/>
  <dimension ref="A1:DF286"/>
  <sheetViews>
    <sheetView view="pageBreakPreview" zoomScaleNormal="100" zoomScaleSheetLayoutView="100" workbookViewId="0">
      <pane xSplit="1" ySplit="3" topLeftCell="B4" activePane="bottomRight" state="frozen"/>
      <selection activeCell="BV1" sqref="BV1"/>
      <selection pane="topRight" activeCell="BX1" sqref="BX1"/>
      <selection pane="bottomLeft" activeCell="BV4" sqref="BV4"/>
      <selection pane="bottomRight" activeCell="A81" sqref="A1:XFD81"/>
    </sheetView>
  </sheetViews>
  <sheetFormatPr defaultRowHeight="12.75"/>
  <cols>
    <col min="1" max="1" width="2.85546875" style="1152" customWidth="1"/>
    <col min="2" max="2" width="42.7109375" style="34" bestFit="1" customWidth="1"/>
    <col min="3" max="3" width="12.140625" style="34" bestFit="1" customWidth="1"/>
    <col min="4" max="4" width="9.28515625" style="34" bestFit="1" customWidth="1"/>
    <col min="5" max="5" width="12.42578125" style="1154" bestFit="1" customWidth="1"/>
    <col min="6" max="6" width="34.28515625" style="34" customWidth="1"/>
    <col min="7" max="7" width="15.7109375" style="1155" customWidth="1"/>
    <col min="8" max="8" width="22.140625" style="34" bestFit="1" customWidth="1"/>
    <col min="9" max="9" width="11.5703125" style="34" hidden="1" customWidth="1"/>
    <col min="10" max="10" width="9.28515625" style="667" bestFit="1" customWidth="1"/>
    <col min="11" max="29" width="9.140625" style="667"/>
    <col min="30" max="256" width="9.140625" style="37"/>
    <col min="257" max="257" width="2.85546875" style="37" customWidth="1"/>
    <col min="258" max="258" width="42.5703125" style="37" bestFit="1" customWidth="1"/>
    <col min="259" max="259" width="11.140625" style="37" bestFit="1" customWidth="1"/>
    <col min="260" max="260" width="9.140625" style="37" bestFit="1" customWidth="1"/>
    <col min="261" max="261" width="12.42578125" style="37" bestFit="1" customWidth="1"/>
    <col min="262" max="262" width="34.28515625" style="37" customWidth="1"/>
    <col min="263" max="263" width="15.7109375" style="37" customWidth="1"/>
    <col min="264" max="264" width="22.140625" style="37" bestFit="1" customWidth="1"/>
    <col min="265" max="265" width="0" style="37" hidden="1" customWidth="1"/>
    <col min="266" max="512" width="9.140625" style="37"/>
    <col min="513" max="513" width="2.85546875" style="37" customWidth="1"/>
    <col min="514" max="514" width="42.5703125" style="37" bestFit="1" customWidth="1"/>
    <col min="515" max="515" width="11.140625" style="37" bestFit="1" customWidth="1"/>
    <col min="516" max="516" width="9.140625" style="37" bestFit="1" customWidth="1"/>
    <col min="517" max="517" width="12.42578125" style="37" bestFit="1" customWidth="1"/>
    <col min="518" max="518" width="34.28515625" style="37" customWidth="1"/>
    <col min="519" max="519" width="15.7109375" style="37" customWidth="1"/>
    <col min="520" max="520" width="22.140625" style="37" bestFit="1" customWidth="1"/>
    <col min="521" max="521" width="0" style="37" hidden="1" customWidth="1"/>
    <col min="522" max="768" width="9.140625" style="37"/>
    <col min="769" max="769" width="2.85546875" style="37" customWidth="1"/>
    <col min="770" max="770" width="42.5703125" style="37" bestFit="1" customWidth="1"/>
    <col min="771" max="771" width="11.140625" style="37" bestFit="1" customWidth="1"/>
    <col min="772" max="772" width="9.140625" style="37" bestFit="1" customWidth="1"/>
    <col min="773" max="773" width="12.42578125" style="37" bestFit="1" customWidth="1"/>
    <col min="774" max="774" width="34.28515625" style="37" customWidth="1"/>
    <col min="775" max="775" width="15.7109375" style="37" customWidth="1"/>
    <col min="776" max="776" width="22.140625" style="37" bestFit="1" customWidth="1"/>
    <col min="777" max="777" width="0" style="37" hidden="1" customWidth="1"/>
    <col min="778" max="1024" width="9.140625" style="37"/>
    <col min="1025" max="1025" width="2.85546875" style="37" customWidth="1"/>
    <col min="1026" max="1026" width="42.5703125" style="37" bestFit="1" customWidth="1"/>
    <col min="1027" max="1027" width="11.140625" style="37" bestFit="1" customWidth="1"/>
    <col min="1028" max="1028" width="9.140625" style="37" bestFit="1" customWidth="1"/>
    <col min="1029" max="1029" width="12.42578125" style="37" bestFit="1" customWidth="1"/>
    <col min="1030" max="1030" width="34.28515625" style="37" customWidth="1"/>
    <col min="1031" max="1031" width="15.7109375" style="37" customWidth="1"/>
    <col min="1032" max="1032" width="22.140625" style="37" bestFit="1" customWidth="1"/>
    <col min="1033" max="1033" width="0" style="37" hidden="1" customWidth="1"/>
    <col min="1034" max="1280" width="9.140625" style="37"/>
    <col min="1281" max="1281" width="2.85546875" style="37" customWidth="1"/>
    <col min="1282" max="1282" width="42.5703125" style="37" bestFit="1" customWidth="1"/>
    <col min="1283" max="1283" width="11.140625" style="37" bestFit="1" customWidth="1"/>
    <col min="1284" max="1284" width="9.140625" style="37" bestFit="1" customWidth="1"/>
    <col min="1285" max="1285" width="12.42578125" style="37" bestFit="1" customWidth="1"/>
    <col min="1286" max="1286" width="34.28515625" style="37" customWidth="1"/>
    <col min="1287" max="1287" width="15.7109375" style="37" customWidth="1"/>
    <col min="1288" max="1288" width="22.140625" style="37" bestFit="1" customWidth="1"/>
    <col min="1289" max="1289" width="0" style="37" hidden="1" customWidth="1"/>
    <col min="1290" max="1536" width="9.140625" style="37"/>
    <col min="1537" max="1537" width="2.85546875" style="37" customWidth="1"/>
    <col min="1538" max="1538" width="42.5703125" style="37" bestFit="1" customWidth="1"/>
    <col min="1539" max="1539" width="11.140625" style="37" bestFit="1" customWidth="1"/>
    <col min="1540" max="1540" width="9.140625" style="37" bestFit="1" customWidth="1"/>
    <col min="1541" max="1541" width="12.42578125" style="37" bestFit="1" customWidth="1"/>
    <col min="1542" max="1542" width="34.28515625" style="37" customWidth="1"/>
    <col min="1543" max="1543" width="15.7109375" style="37" customWidth="1"/>
    <col min="1544" max="1544" width="22.140625" style="37" bestFit="1" customWidth="1"/>
    <col min="1545" max="1545" width="0" style="37" hidden="1" customWidth="1"/>
    <col min="1546" max="1792" width="9.140625" style="37"/>
    <col min="1793" max="1793" width="2.85546875" style="37" customWidth="1"/>
    <col min="1794" max="1794" width="42.5703125" style="37" bestFit="1" customWidth="1"/>
    <col min="1795" max="1795" width="11.140625" style="37" bestFit="1" customWidth="1"/>
    <col min="1796" max="1796" width="9.140625" style="37" bestFit="1" customWidth="1"/>
    <col min="1797" max="1797" width="12.42578125" style="37" bestFit="1" customWidth="1"/>
    <col min="1798" max="1798" width="34.28515625" style="37" customWidth="1"/>
    <col min="1799" max="1799" width="15.7109375" style="37" customWidth="1"/>
    <col min="1800" max="1800" width="22.140625" style="37" bestFit="1" customWidth="1"/>
    <col min="1801" max="1801" width="0" style="37" hidden="1" customWidth="1"/>
    <col min="1802" max="2048" width="9.140625" style="37"/>
    <col min="2049" max="2049" width="2.85546875" style="37" customWidth="1"/>
    <col min="2050" max="2050" width="42.5703125" style="37" bestFit="1" customWidth="1"/>
    <col min="2051" max="2051" width="11.140625" style="37" bestFit="1" customWidth="1"/>
    <col min="2052" max="2052" width="9.140625" style="37" bestFit="1" customWidth="1"/>
    <col min="2053" max="2053" width="12.42578125" style="37" bestFit="1" customWidth="1"/>
    <col min="2054" max="2054" width="34.28515625" style="37" customWidth="1"/>
    <col min="2055" max="2055" width="15.7109375" style="37" customWidth="1"/>
    <col min="2056" max="2056" width="22.140625" style="37" bestFit="1" customWidth="1"/>
    <col min="2057" max="2057" width="0" style="37" hidden="1" customWidth="1"/>
    <col min="2058" max="2304" width="9.140625" style="37"/>
    <col min="2305" max="2305" width="2.85546875" style="37" customWidth="1"/>
    <col min="2306" max="2306" width="42.5703125" style="37" bestFit="1" customWidth="1"/>
    <col min="2307" max="2307" width="11.140625" style="37" bestFit="1" customWidth="1"/>
    <col min="2308" max="2308" width="9.140625" style="37" bestFit="1" customWidth="1"/>
    <col min="2309" max="2309" width="12.42578125" style="37" bestFit="1" customWidth="1"/>
    <col min="2310" max="2310" width="34.28515625" style="37" customWidth="1"/>
    <col min="2311" max="2311" width="15.7109375" style="37" customWidth="1"/>
    <col min="2312" max="2312" width="22.140625" style="37" bestFit="1" customWidth="1"/>
    <col min="2313" max="2313" width="0" style="37" hidden="1" customWidth="1"/>
    <col min="2314" max="2560" width="9.140625" style="37"/>
    <col min="2561" max="2561" width="2.85546875" style="37" customWidth="1"/>
    <col min="2562" max="2562" width="42.5703125" style="37" bestFit="1" customWidth="1"/>
    <col min="2563" max="2563" width="11.140625" style="37" bestFit="1" customWidth="1"/>
    <col min="2564" max="2564" width="9.140625" style="37" bestFit="1" customWidth="1"/>
    <col min="2565" max="2565" width="12.42578125" style="37" bestFit="1" customWidth="1"/>
    <col min="2566" max="2566" width="34.28515625" style="37" customWidth="1"/>
    <col min="2567" max="2567" width="15.7109375" style="37" customWidth="1"/>
    <col min="2568" max="2568" width="22.140625" style="37" bestFit="1" customWidth="1"/>
    <col min="2569" max="2569" width="0" style="37" hidden="1" customWidth="1"/>
    <col min="2570" max="2816" width="9.140625" style="37"/>
    <col min="2817" max="2817" width="2.85546875" style="37" customWidth="1"/>
    <col min="2818" max="2818" width="42.5703125" style="37" bestFit="1" customWidth="1"/>
    <col min="2819" max="2819" width="11.140625" style="37" bestFit="1" customWidth="1"/>
    <col min="2820" max="2820" width="9.140625" style="37" bestFit="1" customWidth="1"/>
    <col min="2821" max="2821" width="12.42578125" style="37" bestFit="1" customWidth="1"/>
    <col min="2822" max="2822" width="34.28515625" style="37" customWidth="1"/>
    <col min="2823" max="2823" width="15.7109375" style="37" customWidth="1"/>
    <col min="2824" max="2824" width="22.140625" style="37" bestFit="1" customWidth="1"/>
    <col min="2825" max="2825" width="0" style="37" hidden="1" customWidth="1"/>
    <col min="2826" max="3072" width="9.140625" style="37"/>
    <col min="3073" max="3073" width="2.85546875" style="37" customWidth="1"/>
    <col min="3074" max="3074" width="42.5703125" style="37" bestFit="1" customWidth="1"/>
    <col min="3075" max="3075" width="11.140625" style="37" bestFit="1" customWidth="1"/>
    <col min="3076" max="3076" width="9.140625" style="37" bestFit="1" customWidth="1"/>
    <col min="3077" max="3077" width="12.42578125" style="37" bestFit="1" customWidth="1"/>
    <col min="3078" max="3078" width="34.28515625" style="37" customWidth="1"/>
    <col min="3079" max="3079" width="15.7109375" style="37" customWidth="1"/>
    <col min="3080" max="3080" width="22.140625" style="37" bestFit="1" customWidth="1"/>
    <col min="3081" max="3081" width="0" style="37" hidden="1" customWidth="1"/>
    <col min="3082" max="3328" width="9.140625" style="37"/>
    <col min="3329" max="3329" width="2.85546875" style="37" customWidth="1"/>
    <col min="3330" max="3330" width="42.5703125" style="37" bestFit="1" customWidth="1"/>
    <col min="3331" max="3331" width="11.140625" style="37" bestFit="1" customWidth="1"/>
    <col min="3332" max="3332" width="9.140625" style="37" bestFit="1" customWidth="1"/>
    <col min="3333" max="3333" width="12.42578125" style="37" bestFit="1" customWidth="1"/>
    <col min="3334" max="3334" width="34.28515625" style="37" customWidth="1"/>
    <col min="3335" max="3335" width="15.7109375" style="37" customWidth="1"/>
    <col min="3336" max="3336" width="22.140625" style="37" bestFit="1" customWidth="1"/>
    <col min="3337" max="3337" width="0" style="37" hidden="1" customWidth="1"/>
    <col min="3338" max="3584" width="9.140625" style="37"/>
    <col min="3585" max="3585" width="2.85546875" style="37" customWidth="1"/>
    <col min="3586" max="3586" width="42.5703125" style="37" bestFit="1" customWidth="1"/>
    <col min="3587" max="3587" width="11.140625" style="37" bestFit="1" customWidth="1"/>
    <col min="3588" max="3588" width="9.140625" style="37" bestFit="1" customWidth="1"/>
    <col min="3589" max="3589" width="12.42578125" style="37" bestFit="1" customWidth="1"/>
    <col min="3590" max="3590" width="34.28515625" style="37" customWidth="1"/>
    <col min="3591" max="3591" width="15.7109375" style="37" customWidth="1"/>
    <col min="3592" max="3592" width="22.140625" style="37" bestFit="1" customWidth="1"/>
    <col min="3593" max="3593" width="0" style="37" hidden="1" customWidth="1"/>
    <col min="3594" max="3840" width="9.140625" style="37"/>
    <col min="3841" max="3841" width="2.85546875" style="37" customWidth="1"/>
    <col min="3842" max="3842" width="42.5703125" style="37" bestFit="1" customWidth="1"/>
    <col min="3843" max="3843" width="11.140625" style="37" bestFit="1" customWidth="1"/>
    <col min="3844" max="3844" width="9.140625" style="37" bestFit="1" customWidth="1"/>
    <col min="3845" max="3845" width="12.42578125" style="37" bestFit="1" customWidth="1"/>
    <col min="3846" max="3846" width="34.28515625" style="37" customWidth="1"/>
    <col min="3847" max="3847" width="15.7109375" style="37" customWidth="1"/>
    <col min="3848" max="3848" width="22.140625" style="37" bestFit="1" customWidth="1"/>
    <col min="3849" max="3849" width="0" style="37" hidden="1" customWidth="1"/>
    <col min="3850" max="4096" width="9.140625" style="37"/>
    <col min="4097" max="4097" width="2.85546875" style="37" customWidth="1"/>
    <col min="4098" max="4098" width="42.5703125" style="37" bestFit="1" customWidth="1"/>
    <col min="4099" max="4099" width="11.140625" style="37" bestFit="1" customWidth="1"/>
    <col min="4100" max="4100" width="9.140625" style="37" bestFit="1" customWidth="1"/>
    <col min="4101" max="4101" width="12.42578125" style="37" bestFit="1" customWidth="1"/>
    <col min="4102" max="4102" width="34.28515625" style="37" customWidth="1"/>
    <col min="4103" max="4103" width="15.7109375" style="37" customWidth="1"/>
    <col min="4104" max="4104" width="22.140625" style="37" bestFit="1" customWidth="1"/>
    <col min="4105" max="4105" width="0" style="37" hidden="1" customWidth="1"/>
    <col min="4106" max="4352" width="9.140625" style="37"/>
    <col min="4353" max="4353" width="2.85546875" style="37" customWidth="1"/>
    <col min="4354" max="4354" width="42.5703125" style="37" bestFit="1" customWidth="1"/>
    <col min="4355" max="4355" width="11.140625" style="37" bestFit="1" customWidth="1"/>
    <col min="4356" max="4356" width="9.140625" style="37" bestFit="1" customWidth="1"/>
    <col min="4357" max="4357" width="12.42578125" style="37" bestFit="1" customWidth="1"/>
    <col min="4358" max="4358" width="34.28515625" style="37" customWidth="1"/>
    <col min="4359" max="4359" width="15.7109375" style="37" customWidth="1"/>
    <col min="4360" max="4360" width="22.140625" style="37" bestFit="1" customWidth="1"/>
    <col min="4361" max="4361" width="0" style="37" hidden="1" customWidth="1"/>
    <col min="4362" max="4608" width="9.140625" style="37"/>
    <col min="4609" max="4609" width="2.85546875" style="37" customWidth="1"/>
    <col min="4610" max="4610" width="42.5703125" style="37" bestFit="1" customWidth="1"/>
    <col min="4611" max="4611" width="11.140625" style="37" bestFit="1" customWidth="1"/>
    <col min="4612" max="4612" width="9.140625" style="37" bestFit="1" customWidth="1"/>
    <col min="4613" max="4613" width="12.42578125" style="37" bestFit="1" customWidth="1"/>
    <col min="4614" max="4614" width="34.28515625" style="37" customWidth="1"/>
    <col min="4615" max="4615" width="15.7109375" style="37" customWidth="1"/>
    <col min="4616" max="4616" width="22.140625" style="37" bestFit="1" customWidth="1"/>
    <col min="4617" max="4617" width="0" style="37" hidden="1" customWidth="1"/>
    <col min="4618" max="4864" width="9.140625" style="37"/>
    <col min="4865" max="4865" width="2.85546875" style="37" customWidth="1"/>
    <col min="4866" max="4866" width="42.5703125" style="37" bestFit="1" customWidth="1"/>
    <col min="4867" max="4867" width="11.140625" style="37" bestFit="1" customWidth="1"/>
    <col min="4868" max="4868" width="9.140625" style="37" bestFit="1" customWidth="1"/>
    <col min="4869" max="4869" width="12.42578125" style="37" bestFit="1" customWidth="1"/>
    <col min="4870" max="4870" width="34.28515625" style="37" customWidth="1"/>
    <col min="4871" max="4871" width="15.7109375" style="37" customWidth="1"/>
    <col min="4872" max="4872" width="22.140625" style="37" bestFit="1" customWidth="1"/>
    <col min="4873" max="4873" width="0" style="37" hidden="1" customWidth="1"/>
    <col min="4874" max="5120" width="9.140625" style="37"/>
    <col min="5121" max="5121" width="2.85546875" style="37" customWidth="1"/>
    <col min="5122" max="5122" width="42.5703125" style="37" bestFit="1" customWidth="1"/>
    <col min="5123" max="5123" width="11.140625" style="37" bestFit="1" customWidth="1"/>
    <col min="5124" max="5124" width="9.140625" style="37" bestFit="1" customWidth="1"/>
    <col min="5125" max="5125" width="12.42578125" style="37" bestFit="1" customWidth="1"/>
    <col min="5126" max="5126" width="34.28515625" style="37" customWidth="1"/>
    <col min="5127" max="5127" width="15.7109375" style="37" customWidth="1"/>
    <col min="5128" max="5128" width="22.140625" style="37" bestFit="1" customWidth="1"/>
    <col min="5129" max="5129" width="0" style="37" hidden="1" customWidth="1"/>
    <col min="5130" max="5376" width="9.140625" style="37"/>
    <col min="5377" max="5377" width="2.85546875" style="37" customWidth="1"/>
    <col min="5378" max="5378" width="42.5703125" style="37" bestFit="1" customWidth="1"/>
    <col min="5379" max="5379" width="11.140625" style="37" bestFit="1" customWidth="1"/>
    <col min="5380" max="5380" width="9.140625" style="37" bestFit="1" customWidth="1"/>
    <col min="5381" max="5381" width="12.42578125" style="37" bestFit="1" customWidth="1"/>
    <col min="5382" max="5382" width="34.28515625" style="37" customWidth="1"/>
    <col min="5383" max="5383" width="15.7109375" style="37" customWidth="1"/>
    <col min="5384" max="5384" width="22.140625" style="37" bestFit="1" customWidth="1"/>
    <col min="5385" max="5385" width="0" style="37" hidden="1" customWidth="1"/>
    <col min="5386" max="5632" width="9.140625" style="37"/>
    <col min="5633" max="5633" width="2.85546875" style="37" customWidth="1"/>
    <col min="5634" max="5634" width="42.5703125" style="37" bestFit="1" customWidth="1"/>
    <col min="5635" max="5635" width="11.140625" style="37" bestFit="1" customWidth="1"/>
    <col min="5636" max="5636" width="9.140625" style="37" bestFit="1" customWidth="1"/>
    <col min="5637" max="5637" width="12.42578125" style="37" bestFit="1" customWidth="1"/>
    <col min="5638" max="5638" width="34.28515625" style="37" customWidth="1"/>
    <col min="5639" max="5639" width="15.7109375" style="37" customWidth="1"/>
    <col min="5640" max="5640" width="22.140625" style="37" bestFit="1" customWidth="1"/>
    <col min="5641" max="5641" width="0" style="37" hidden="1" customWidth="1"/>
    <col min="5642" max="5888" width="9.140625" style="37"/>
    <col min="5889" max="5889" width="2.85546875" style="37" customWidth="1"/>
    <col min="5890" max="5890" width="42.5703125" style="37" bestFit="1" customWidth="1"/>
    <col min="5891" max="5891" width="11.140625" style="37" bestFit="1" customWidth="1"/>
    <col min="5892" max="5892" width="9.140625" style="37" bestFit="1" customWidth="1"/>
    <col min="5893" max="5893" width="12.42578125" style="37" bestFit="1" customWidth="1"/>
    <col min="5894" max="5894" width="34.28515625" style="37" customWidth="1"/>
    <col min="5895" max="5895" width="15.7109375" style="37" customWidth="1"/>
    <col min="5896" max="5896" width="22.140625" style="37" bestFit="1" customWidth="1"/>
    <col min="5897" max="5897" width="0" style="37" hidden="1" customWidth="1"/>
    <col min="5898" max="6144" width="9.140625" style="37"/>
    <col min="6145" max="6145" width="2.85546875" style="37" customWidth="1"/>
    <col min="6146" max="6146" width="42.5703125" style="37" bestFit="1" customWidth="1"/>
    <col min="6147" max="6147" width="11.140625" style="37" bestFit="1" customWidth="1"/>
    <col min="6148" max="6148" width="9.140625" style="37" bestFit="1" customWidth="1"/>
    <col min="6149" max="6149" width="12.42578125" style="37" bestFit="1" customWidth="1"/>
    <col min="6150" max="6150" width="34.28515625" style="37" customWidth="1"/>
    <col min="6151" max="6151" width="15.7109375" style="37" customWidth="1"/>
    <col min="6152" max="6152" width="22.140625" style="37" bestFit="1" customWidth="1"/>
    <col min="6153" max="6153" width="0" style="37" hidden="1" customWidth="1"/>
    <col min="6154" max="6400" width="9.140625" style="37"/>
    <col min="6401" max="6401" width="2.85546875" style="37" customWidth="1"/>
    <col min="6402" max="6402" width="42.5703125" style="37" bestFit="1" customWidth="1"/>
    <col min="6403" max="6403" width="11.140625" style="37" bestFit="1" customWidth="1"/>
    <col min="6404" max="6404" width="9.140625" style="37" bestFit="1" customWidth="1"/>
    <col min="6405" max="6405" width="12.42578125" style="37" bestFit="1" customWidth="1"/>
    <col min="6406" max="6406" width="34.28515625" style="37" customWidth="1"/>
    <col min="6407" max="6407" width="15.7109375" style="37" customWidth="1"/>
    <col min="6408" max="6408" width="22.140625" style="37" bestFit="1" customWidth="1"/>
    <col min="6409" max="6409" width="0" style="37" hidden="1" customWidth="1"/>
    <col min="6410" max="6656" width="9.140625" style="37"/>
    <col min="6657" max="6657" width="2.85546875" style="37" customWidth="1"/>
    <col min="6658" max="6658" width="42.5703125" style="37" bestFit="1" customWidth="1"/>
    <col min="6659" max="6659" width="11.140625" style="37" bestFit="1" customWidth="1"/>
    <col min="6660" max="6660" width="9.140625" style="37" bestFit="1" customWidth="1"/>
    <col min="6661" max="6661" width="12.42578125" style="37" bestFit="1" customWidth="1"/>
    <col min="6662" max="6662" width="34.28515625" style="37" customWidth="1"/>
    <col min="6663" max="6663" width="15.7109375" style="37" customWidth="1"/>
    <col min="6664" max="6664" width="22.140625" style="37" bestFit="1" customWidth="1"/>
    <col min="6665" max="6665" width="0" style="37" hidden="1" customWidth="1"/>
    <col min="6666" max="6912" width="9.140625" style="37"/>
    <col min="6913" max="6913" width="2.85546875" style="37" customWidth="1"/>
    <col min="6914" max="6914" width="42.5703125" style="37" bestFit="1" customWidth="1"/>
    <col min="6915" max="6915" width="11.140625" style="37" bestFit="1" customWidth="1"/>
    <col min="6916" max="6916" width="9.140625" style="37" bestFit="1" customWidth="1"/>
    <col min="6917" max="6917" width="12.42578125" style="37" bestFit="1" customWidth="1"/>
    <col min="6918" max="6918" width="34.28515625" style="37" customWidth="1"/>
    <col min="6919" max="6919" width="15.7109375" style="37" customWidth="1"/>
    <col min="6920" max="6920" width="22.140625" style="37" bestFit="1" customWidth="1"/>
    <col min="6921" max="6921" width="0" style="37" hidden="1" customWidth="1"/>
    <col min="6922" max="7168" width="9.140625" style="37"/>
    <col min="7169" max="7169" width="2.85546875" style="37" customWidth="1"/>
    <col min="7170" max="7170" width="42.5703125" style="37" bestFit="1" customWidth="1"/>
    <col min="7171" max="7171" width="11.140625" style="37" bestFit="1" customWidth="1"/>
    <col min="7172" max="7172" width="9.140625" style="37" bestFit="1" customWidth="1"/>
    <col min="7173" max="7173" width="12.42578125" style="37" bestFit="1" customWidth="1"/>
    <col min="7174" max="7174" width="34.28515625" style="37" customWidth="1"/>
    <col min="7175" max="7175" width="15.7109375" style="37" customWidth="1"/>
    <col min="7176" max="7176" width="22.140625" style="37" bestFit="1" customWidth="1"/>
    <col min="7177" max="7177" width="0" style="37" hidden="1" customWidth="1"/>
    <col min="7178" max="7424" width="9.140625" style="37"/>
    <col min="7425" max="7425" width="2.85546875" style="37" customWidth="1"/>
    <col min="7426" max="7426" width="42.5703125" style="37" bestFit="1" customWidth="1"/>
    <col min="7427" max="7427" width="11.140625" style="37" bestFit="1" customWidth="1"/>
    <col min="7428" max="7428" width="9.140625" style="37" bestFit="1" customWidth="1"/>
    <col min="7429" max="7429" width="12.42578125" style="37" bestFit="1" customWidth="1"/>
    <col min="7430" max="7430" width="34.28515625" style="37" customWidth="1"/>
    <col min="7431" max="7431" width="15.7109375" style="37" customWidth="1"/>
    <col min="7432" max="7432" width="22.140625" style="37" bestFit="1" customWidth="1"/>
    <col min="7433" max="7433" width="0" style="37" hidden="1" customWidth="1"/>
    <col min="7434" max="7680" width="9.140625" style="37"/>
    <col min="7681" max="7681" width="2.85546875" style="37" customWidth="1"/>
    <col min="7682" max="7682" width="42.5703125" style="37" bestFit="1" customWidth="1"/>
    <col min="7683" max="7683" width="11.140625" style="37" bestFit="1" customWidth="1"/>
    <col min="7684" max="7684" width="9.140625" style="37" bestFit="1" customWidth="1"/>
    <col min="7685" max="7685" width="12.42578125" style="37" bestFit="1" customWidth="1"/>
    <col min="7686" max="7686" width="34.28515625" style="37" customWidth="1"/>
    <col min="7687" max="7687" width="15.7109375" style="37" customWidth="1"/>
    <col min="7688" max="7688" width="22.140625" style="37" bestFit="1" customWidth="1"/>
    <col min="7689" max="7689" width="0" style="37" hidden="1" customWidth="1"/>
    <col min="7690" max="7936" width="9.140625" style="37"/>
    <col min="7937" max="7937" width="2.85546875" style="37" customWidth="1"/>
    <col min="7938" max="7938" width="42.5703125" style="37" bestFit="1" customWidth="1"/>
    <col min="7939" max="7939" width="11.140625" style="37" bestFit="1" customWidth="1"/>
    <col min="7940" max="7940" width="9.140625" style="37" bestFit="1" customWidth="1"/>
    <col min="7941" max="7941" width="12.42578125" style="37" bestFit="1" customWidth="1"/>
    <col min="7942" max="7942" width="34.28515625" style="37" customWidth="1"/>
    <col min="7943" max="7943" width="15.7109375" style="37" customWidth="1"/>
    <col min="7944" max="7944" width="22.140625" style="37" bestFit="1" customWidth="1"/>
    <col min="7945" max="7945" width="0" style="37" hidden="1" customWidth="1"/>
    <col min="7946" max="8192" width="9.140625" style="37"/>
    <col min="8193" max="8193" width="2.85546875" style="37" customWidth="1"/>
    <col min="8194" max="8194" width="42.5703125" style="37" bestFit="1" customWidth="1"/>
    <col min="8195" max="8195" width="11.140625" style="37" bestFit="1" customWidth="1"/>
    <col min="8196" max="8196" width="9.140625" style="37" bestFit="1" customWidth="1"/>
    <col min="8197" max="8197" width="12.42578125" style="37" bestFit="1" customWidth="1"/>
    <col min="8198" max="8198" width="34.28515625" style="37" customWidth="1"/>
    <col min="8199" max="8199" width="15.7109375" style="37" customWidth="1"/>
    <col min="8200" max="8200" width="22.140625" style="37" bestFit="1" customWidth="1"/>
    <col min="8201" max="8201" width="0" style="37" hidden="1" customWidth="1"/>
    <col min="8202" max="8448" width="9.140625" style="37"/>
    <col min="8449" max="8449" width="2.85546875" style="37" customWidth="1"/>
    <col min="8450" max="8450" width="42.5703125" style="37" bestFit="1" customWidth="1"/>
    <col min="8451" max="8451" width="11.140625" style="37" bestFit="1" customWidth="1"/>
    <col min="8452" max="8452" width="9.140625" style="37" bestFit="1" customWidth="1"/>
    <col min="8453" max="8453" width="12.42578125" style="37" bestFit="1" customWidth="1"/>
    <col min="8454" max="8454" width="34.28515625" style="37" customWidth="1"/>
    <col min="8455" max="8455" width="15.7109375" style="37" customWidth="1"/>
    <col min="8456" max="8456" width="22.140625" style="37" bestFit="1" customWidth="1"/>
    <col min="8457" max="8457" width="0" style="37" hidden="1" customWidth="1"/>
    <col min="8458" max="8704" width="9.140625" style="37"/>
    <col min="8705" max="8705" width="2.85546875" style="37" customWidth="1"/>
    <col min="8706" max="8706" width="42.5703125" style="37" bestFit="1" customWidth="1"/>
    <col min="8707" max="8707" width="11.140625" style="37" bestFit="1" customWidth="1"/>
    <col min="8708" max="8708" width="9.140625" style="37" bestFit="1" customWidth="1"/>
    <col min="8709" max="8709" width="12.42578125" style="37" bestFit="1" customWidth="1"/>
    <col min="8710" max="8710" width="34.28515625" style="37" customWidth="1"/>
    <col min="8711" max="8711" width="15.7109375" style="37" customWidth="1"/>
    <col min="8712" max="8712" width="22.140625" style="37" bestFit="1" customWidth="1"/>
    <col min="8713" max="8713" width="0" style="37" hidden="1" customWidth="1"/>
    <col min="8714" max="8960" width="9.140625" style="37"/>
    <col min="8961" max="8961" width="2.85546875" style="37" customWidth="1"/>
    <col min="8962" max="8962" width="42.5703125" style="37" bestFit="1" customWidth="1"/>
    <col min="8963" max="8963" width="11.140625" style="37" bestFit="1" customWidth="1"/>
    <col min="8964" max="8964" width="9.140625" style="37" bestFit="1" customWidth="1"/>
    <col min="8965" max="8965" width="12.42578125" style="37" bestFit="1" customWidth="1"/>
    <col min="8966" max="8966" width="34.28515625" style="37" customWidth="1"/>
    <col min="8967" max="8967" width="15.7109375" style="37" customWidth="1"/>
    <col min="8968" max="8968" width="22.140625" style="37" bestFit="1" customWidth="1"/>
    <col min="8969" max="8969" width="0" style="37" hidden="1" customWidth="1"/>
    <col min="8970" max="9216" width="9.140625" style="37"/>
    <col min="9217" max="9217" width="2.85546875" style="37" customWidth="1"/>
    <col min="9218" max="9218" width="42.5703125" style="37" bestFit="1" customWidth="1"/>
    <col min="9219" max="9219" width="11.140625" style="37" bestFit="1" customWidth="1"/>
    <col min="9220" max="9220" width="9.140625" style="37" bestFit="1" customWidth="1"/>
    <col min="9221" max="9221" width="12.42578125" style="37" bestFit="1" customWidth="1"/>
    <col min="9222" max="9222" width="34.28515625" style="37" customWidth="1"/>
    <col min="9223" max="9223" width="15.7109375" style="37" customWidth="1"/>
    <col min="9224" max="9224" width="22.140625" style="37" bestFit="1" customWidth="1"/>
    <col min="9225" max="9225" width="0" style="37" hidden="1" customWidth="1"/>
    <col min="9226" max="9472" width="9.140625" style="37"/>
    <col min="9473" max="9473" width="2.85546875" style="37" customWidth="1"/>
    <col min="9474" max="9474" width="42.5703125" style="37" bestFit="1" customWidth="1"/>
    <col min="9475" max="9475" width="11.140625" style="37" bestFit="1" customWidth="1"/>
    <col min="9476" max="9476" width="9.140625" style="37" bestFit="1" customWidth="1"/>
    <col min="9477" max="9477" width="12.42578125" style="37" bestFit="1" customWidth="1"/>
    <col min="9478" max="9478" width="34.28515625" style="37" customWidth="1"/>
    <col min="9479" max="9479" width="15.7109375" style="37" customWidth="1"/>
    <col min="9480" max="9480" width="22.140625" style="37" bestFit="1" customWidth="1"/>
    <col min="9481" max="9481" width="0" style="37" hidden="1" customWidth="1"/>
    <col min="9482" max="9728" width="9.140625" style="37"/>
    <col min="9729" max="9729" width="2.85546875" style="37" customWidth="1"/>
    <col min="9730" max="9730" width="42.5703125" style="37" bestFit="1" customWidth="1"/>
    <col min="9731" max="9731" width="11.140625" style="37" bestFit="1" customWidth="1"/>
    <col min="9732" max="9732" width="9.140625" style="37" bestFit="1" customWidth="1"/>
    <col min="9733" max="9733" width="12.42578125" style="37" bestFit="1" customWidth="1"/>
    <col min="9734" max="9734" width="34.28515625" style="37" customWidth="1"/>
    <col min="9735" max="9735" width="15.7109375" style="37" customWidth="1"/>
    <col min="9736" max="9736" width="22.140625" style="37" bestFit="1" customWidth="1"/>
    <col min="9737" max="9737" width="0" style="37" hidden="1" customWidth="1"/>
    <col min="9738" max="9984" width="9.140625" style="37"/>
    <col min="9985" max="9985" width="2.85546875" style="37" customWidth="1"/>
    <col min="9986" max="9986" width="42.5703125" style="37" bestFit="1" customWidth="1"/>
    <col min="9987" max="9987" width="11.140625" style="37" bestFit="1" customWidth="1"/>
    <col min="9988" max="9988" width="9.140625" style="37" bestFit="1" customWidth="1"/>
    <col min="9989" max="9989" width="12.42578125" style="37" bestFit="1" customWidth="1"/>
    <col min="9990" max="9990" width="34.28515625" style="37" customWidth="1"/>
    <col min="9991" max="9991" width="15.7109375" style="37" customWidth="1"/>
    <col min="9992" max="9992" width="22.140625" style="37" bestFit="1" customWidth="1"/>
    <col min="9993" max="9993" width="0" style="37" hidden="1" customWidth="1"/>
    <col min="9994" max="10240" width="9.140625" style="37"/>
    <col min="10241" max="10241" width="2.85546875" style="37" customWidth="1"/>
    <col min="10242" max="10242" width="42.5703125" style="37" bestFit="1" customWidth="1"/>
    <col min="10243" max="10243" width="11.140625" style="37" bestFit="1" customWidth="1"/>
    <col min="10244" max="10244" width="9.140625" style="37" bestFit="1" customWidth="1"/>
    <col min="10245" max="10245" width="12.42578125" style="37" bestFit="1" customWidth="1"/>
    <col min="10246" max="10246" width="34.28515625" style="37" customWidth="1"/>
    <col min="10247" max="10247" width="15.7109375" style="37" customWidth="1"/>
    <col min="10248" max="10248" width="22.140625" style="37" bestFit="1" customWidth="1"/>
    <col min="10249" max="10249" width="0" style="37" hidden="1" customWidth="1"/>
    <col min="10250" max="10496" width="9.140625" style="37"/>
    <col min="10497" max="10497" width="2.85546875" style="37" customWidth="1"/>
    <col min="10498" max="10498" width="42.5703125" style="37" bestFit="1" customWidth="1"/>
    <col min="10499" max="10499" width="11.140625" style="37" bestFit="1" customWidth="1"/>
    <col min="10500" max="10500" width="9.140625" style="37" bestFit="1" customWidth="1"/>
    <col min="10501" max="10501" width="12.42578125" style="37" bestFit="1" customWidth="1"/>
    <col min="10502" max="10502" width="34.28515625" style="37" customWidth="1"/>
    <col min="10503" max="10503" width="15.7109375" style="37" customWidth="1"/>
    <col min="10504" max="10504" width="22.140625" style="37" bestFit="1" customWidth="1"/>
    <col min="10505" max="10505" width="0" style="37" hidden="1" customWidth="1"/>
    <col min="10506" max="10752" width="9.140625" style="37"/>
    <col min="10753" max="10753" width="2.85546875" style="37" customWidth="1"/>
    <col min="10754" max="10754" width="42.5703125" style="37" bestFit="1" customWidth="1"/>
    <col min="10755" max="10755" width="11.140625" style="37" bestFit="1" customWidth="1"/>
    <col min="10756" max="10756" width="9.140625" style="37" bestFit="1" customWidth="1"/>
    <col min="10757" max="10757" width="12.42578125" style="37" bestFit="1" customWidth="1"/>
    <col min="10758" max="10758" width="34.28515625" style="37" customWidth="1"/>
    <col min="10759" max="10759" width="15.7109375" style="37" customWidth="1"/>
    <col min="10760" max="10760" width="22.140625" style="37" bestFit="1" customWidth="1"/>
    <col min="10761" max="10761" width="0" style="37" hidden="1" customWidth="1"/>
    <col min="10762" max="11008" width="9.140625" style="37"/>
    <col min="11009" max="11009" width="2.85546875" style="37" customWidth="1"/>
    <col min="11010" max="11010" width="42.5703125" style="37" bestFit="1" customWidth="1"/>
    <col min="11011" max="11011" width="11.140625" style="37" bestFit="1" customWidth="1"/>
    <col min="11012" max="11012" width="9.140625" style="37" bestFit="1" customWidth="1"/>
    <col min="11013" max="11013" width="12.42578125" style="37" bestFit="1" customWidth="1"/>
    <col min="11014" max="11014" width="34.28515625" style="37" customWidth="1"/>
    <col min="11015" max="11015" width="15.7109375" style="37" customWidth="1"/>
    <col min="11016" max="11016" width="22.140625" style="37" bestFit="1" customWidth="1"/>
    <col min="11017" max="11017" width="0" style="37" hidden="1" customWidth="1"/>
    <col min="11018" max="11264" width="9.140625" style="37"/>
    <col min="11265" max="11265" width="2.85546875" style="37" customWidth="1"/>
    <col min="11266" max="11266" width="42.5703125" style="37" bestFit="1" customWidth="1"/>
    <col min="11267" max="11267" width="11.140625" style="37" bestFit="1" customWidth="1"/>
    <col min="11268" max="11268" width="9.140625" style="37" bestFit="1" customWidth="1"/>
    <col min="11269" max="11269" width="12.42578125" style="37" bestFit="1" customWidth="1"/>
    <col min="11270" max="11270" width="34.28515625" style="37" customWidth="1"/>
    <col min="11271" max="11271" width="15.7109375" style="37" customWidth="1"/>
    <col min="11272" max="11272" width="22.140625" style="37" bestFit="1" customWidth="1"/>
    <col min="11273" max="11273" width="0" style="37" hidden="1" customWidth="1"/>
    <col min="11274" max="11520" width="9.140625" style="37"/>
    <col min="11521" max="11521" width="2.85546875" style="37" customWidth="1"/>
    <col min="11522" max="11522" width="42.5703125" style="37" bestFit="1" customWidth="1"/>
    <col min="11523" max="11523" width="11.140625" style="37" bestFit="1" customWidth="1"/>
    <col min="11524" max="11524" width="9.140625" style="37" bestFit="1" customWidth="1"/>
    <col min="11525" max="11525" width="12.42578125" style="37" bestFit="1" customWidth="1"/>
    <col min="11526" max="11526" width="34.28515625" style="37" customWidth="1"/>
    <col min="11527" max="11527" width="15.7109375" style="37" customWidth="1"/>
    <col min="11528" max="11528" width="22.140625" style="37" bestFit="1" customWidth="1"/>
    <col min="11529" max="11529" width="0" style="37" hidden="1" customWidth="1"/>
    <col min="11530" max="11776" width="9.140625" style="37"/>
    <col min="11777" max="11777" width="2.85546875" style="37" customWidth="1"/>
    <col min="11778" max="11778" width="42.5703125" style="37" bestFit="1" customWidth="1"/>
    <col min="11779" max="11779" width="11.140625" style="37" bestFit="1" customWidth="1"/>
    <col min="11780" max="11780" width="9.140625" style="37" bestFit="1" customWidth="1"/>
    <col min="11781" max="11781" width="12.42578125" style="37" bestFit="1" customWidth="1"/>
    <col min="11782" max="11782" width="34.28515625" style="37" customWidth="1"/>
    <col min="11783" max="11783" width="15.7109375" style="37" customWidth="1"/>
    <col min="11784" max="11784" width="22.140625" style="37" bestFit="1" customWidth="1"/>
    <col min="11785" max="11785" width="0" style="37" hidden="1" customWidth="1"/>
    <col min="11786" max="12032" width="9.140625" style="37"/>
    <col min="12033" max="12033" width="2.85546875" style="37" customWidth="1"/>
    <col min="12034" max="12034" width="42.5703125" style="37" bestFit="1" customWidth="1"/>
    <col min="12035" max="12035" width="11.140625" style="37" bestFit="1" customWidth="1"/>
    <col min="12036" max="12036" width="9.140625" style="37" bestFit="1" customWidth="1"/>
    <col min="12037" max="12037" width="12.42578125" style="37" bestFit="1" customWidth="1"/>
    <col min="12038" max="12038" width="34.28515625" style="37" customWidth="1"/>
    <col min="12039" max="12039" width="15.7109375" style="37" customWidth="1"/>
    <col min="12040" max="12040" width="22.140625" style="37" bestFit="1" customWidth="1"/>
    <col min="12041" max="12041" width="0" style="37" hidden="1" customWidth="1"/>
    <col min="12042" max="12288" width="9.140625" style="37"/>
    <col min="12289" max="12289" width="2.85546875" style="37" customWidth="1"/>
    <col min="12290" max="12290" width="42.5703125" style="37" bestFit="1" customWidth="1"/>
    <col min="12291" max="12291" width="11.140625" style="37" bestFit="1" customWidth="1"/>
    <col min="12292" max="12292" width="9.140625" style="37" bestFit="1" customWidth="1"/>
    <col min="12293" max="12293" width="12.42578125" style="37" bestFit="1" customWidth="1"/>
    <col min="12294" max="12294" width="34.28515625" style="37" customWidth="1"/>
    <col min="12295" max="12295" width="15.7109375" style="37" customWidth="1"/>
    <col min="12296" max="12296" width="22.140625" style="37" bestFit="1" customWidth="1"/>
    <col min="12297" max="12297" width="0" style="37" hidden="1" customWidth="1"/>
    <col min="12298" max="12544" width="9.140625" style="37"/>
    <col min="12545" max="12545" width="2.85546875" style="37" customWidth="1"/>
    <col min="12546" max="12546" width="42.5703125" style="37" bestFit="1" customWidth="1"/>
    <col min="12547" max="12547" width="11.140625" style="37" bestFit="1" customWidth="1"/>
    <col min="12548" max="12548" width="9.140625" style="37" bestFit="1" customWidth="1"/>
    <col min="12549" max="12549" width="12.42578125" style="37" bestFit="1" customWidth="1"/>
    <col min="12550" max="12550" width="34.28515625" style="37" customWidth="1"/>
    <col min="12551" max="12551" width="15.7109375" style="37" customWidth="1"/>
    <col min="12552" max="12552" width="22.140625" style="37" bestFit="1" customWidth="1"/>
    <col min="12553" max="12553" width="0" style="37" hidden="1" customWidth="1"/>
    <col min="12554" max="12800" width="9.140625" style="37"/>
    <col min="12801" max="12801" width="2.85546875" style="37" customWidth="1"/>
    <col min="12802" max="12802" width="42.5703125" style="37" bestFit="1" customWidth="1"/>
    <col min="12803" max="12803" width="11.140625" style="37" bestFit="1" customWidth="1"/>
    <col min="12804" max="12804" width="9.140625" style="37" bestFit="1" customWidth="1"/>
    <col min="12805" max="12805" width="12.42578125" style="37" bestFit="1" customWidth="1"/>
    <col min="12806" max="12806" width="34.28515625" style="37" customWidth="1"/>
    <col min="12807" max="12807" width="15.7109375" style="37" customWidth="1"/>
    <col min="12808" max="12808" width="22.140625" style="37" bestFit="1" customWidth="1"/>
    <col min="12809" max="12809" width="0" style="37" hidden="1" customWidth="1"/>
    <col min="12810" max="13056" width="9.140625" style="37"/>
    <col min="13057" max="13057" width="2.85546875" style="37" customWidth="1"/>
    <col min="13058" max="13058" width="42.5703125" style="37" bestFit="1" customWidth="1"/>
    <col min="13059" max="13059" width="11.140625" style="37" bestFit="1" customWidth="1"/>
    <col min="13060" max="13060" width="9.140625" style="37" bestFit="1" customWidth="1"/>
    <col min="13061" max="13061" width="12.42578125" style="37" bestFit="1" customWidth="1"/>
    <col min="13062" max="13062" width="34.28515625" style="37" customWidth="1"/>
    <col min="13063" max="13063" width="15.7109375" style="37" customWidth="1"/>
    <col min="13064" max="13064" width="22.140625" style="37" bestFit="1" customWidth="1"/>
    <col min="13065" max="13065" width="0" style="37" hidden="1" customWidth="1"/>
    <col min="13066" max="13312" width="9.140625" style="37"/>
    <col min="13313" max="13313" width="2.85546875" style="37" customWidth="1"/>
    <col min="13314" max="13314" width="42.5703125" style="37" bestFit="1" customWidth="1"/>
    <col min="13315" max="13315" width="11.140625" style="37" bestFit="1" customWidth="1"/>
    <col min="13316" max="13316" width="9.140625" style="37" bestFit="1" customWidth="1"/>
    <col min="13317" max="13317" width="12.42578125" style="37" bestFit="1" customWidth="1"/>
    <col min="13318" max="13318" width="34.28515625" style="37" customWidth="1"/>
    <col min="13319" max="13319" width="15.7109375" style="37" customWidth="1"/>
    <col min="13320" max="13320" width="22.140625" style="37" bestFit="1" customWidth="1"/>
    <col min="13321" max="13321" width="0" style="37" hidden="1" customWidth="1"/>
    <col min="13322" max="13568" width="9.140625" style="37"/>
    <col min="13569" max="13569" width="2.85546875" style="37" customWidth="1"/>
    <col min="13570" max="13570" width="42.5703125" style="37" bestFit="1" customWidth="1"/>
    <col min="13571" max="13571" width="11.140625" style="37" bestFit="1" customWidth="1"/>
    <col min="13572" max="13572" width="9.140625" style="37" bestFit="1" customWidth="1"/>
    <col min="13573" max="13573" width="12.42578125" style="37" bestFit="1" customWidth="1"/>
    <col min="13574" max="13574" width="34.28515625" style="37" customWidth="1"/>
    <col min="13575" max="13575" width="15.7109375" style="37" customWidth="1"/>
    <col min="13576" max="13576" width="22.140625" style="37" bestFit="1" customWidth="1"/>
    <col min="13577" max="13577" width="0" style="37" hidden="1" customWidth="1"/>
    <col min="13578" max="13824" width="9.140625" style="37"/>
    <col min="13825" max="13825" width="2.85546875" style="37" customWidth="1"/>
    <col min="13826" max="13826" width="42.5703125" style="37" bestFit="1" customWidth="1"/>
    <col min="13827" max="13827" width="11.140625" style="37" bestFit="1" customWidth="1"/>
    <col min="13828" max="13828" width="9.140625" style="37" bestFit="1" customWidth="1"/>
    <col min="13829" max="13829" width="12.42578125" style="37" bestFit="1" customWidth="1"/>
    <col min="13830" max="13830" width="34.28515625" style="37" customWidth="1"/>
    <col min="13831" max="13831" width="15.7109375" style="37" customWidth="1"/>
    <col min="13832" max="13832" width="22.140625" style="37" bestFit="1" customWidth="1"/>
    <col min="13833" max="13833" width="0" style="37" hidden="1" customWidth="1"/>
    <col min="13834" max="14080" width="9.140625" style="37"/>
    <col min="14081" max="14081" width="2.85546875" style="37" customWidth="1"/>
    <col min="14082" max="14082" width="42.5703125" style="37" bestFit="1" customWidth="1"/>
    <col min="14083" max="14083" width="11.140625" style="37" bestFit="1" customWidth="1"/>
    <col min="14084" max="14084" width="9.140625" style="37" bestFit="1" customWidth="1"/>
    <col min="14085" max="14085" width="12.42578125" style="37" bestFit="1" customWidth="1"/>
    <col min="14086" max="14086" width="34.28515625" style="37" customWidth="1"/>
    <col min="14087" max="14087" width="15.7109375" style="37" customWidth="1"/>
    <col min="14088" max="14088" width="22.140625" style="37" bestFit="1" customWidth="1"/>
    <col min="14089" max="14089" width="0" style="37" hidden="1" customWidth="1"/>
    <col min="14090" max="14336" width="9.140625" style="37"/>
    <col min="14337" max="14337" width="2.85546875" style="37" customWidth="1"/>
    <col min="14338" max="14338" width="42.5703125" style="37" bestFit="1" customWidth="1"/>
    <col min="14339" max="14339" width="11.140625" style="37" bestFit="1" customWidth="1"/>
    <col min="14340" max="14340" width="9.140625" style="37" bestFit="1" customWidth="1"/>
    <col min="14341" max="14341" width="12.42578125" style="37" bestFit="1" customWidth="1"/>
    <col min="14342" max="14342" width="34.28515625" style="37" customWidth="1"/>
    <col min="14343" max="14343" width="15.7109375" style="37" customWidth="1"/>
    <col min="14344" max="14344" width="22.140625" style="37" bestFit="1" customWidth="1"/>
    <col min="14345" max="14345" width="0" style="37" hidden="1" customWidth="1"/>
    <col min="14346" max="14592" width="9.140625" style="37"/>
    <col min="14593" max="14593" width="2.85546875" style="37" customWidth="1"/>
    <col min="14594" max="14594" width="42.5703125" style="37" bestFit="1" customWidth="1"/>
    <col min="14595" max="14595" width="11.140625" style="37" bestFit="1" customWidth="1"/>
    <col min="14596" max="14596" width="9.140625" style="37" bestFit="1" customWidth="1"/>
    <col min="14597" max="14597" width="12.42578125" style="37" bestFit="1" customWidth="1"/>
    <col min="14598" max="14598" width="34.28515625" style="37" customWidth="1"/>
    <col min="14599" max="14599" width="15.7109375" style="37" customWidth="1"/>
    <col min="14600" max="14600" width="22.140625" style="37" bestFit="1" customWidth="1"/>
    <col min="14601" max="14601" width="0" style="37" hidden="1" customWidth="1"/>
    <col min="14602" max="14848" width="9.140625" style="37"/>
    <col min="14849" max="14849" width="2.85546875" style="37" customWidth="1"/>
    <col min="14850" max="14850" width="42.5703125" style="37" bestFit="1" customWidth="1"/>
    <col min="14851" max="14851" width="11.140625" style="37" bestFit="1" customWidth="1"/>
    <col min="14852" max="14852" width="9.140625" style="37" bestFit="1" customWidth="1"/>
    <col min="14853" max="14853" width="12.42578125" style="37" bestFit="1" customWidth="1"/>
    <col min="14854" max="14854" width="34.28515625" style="37" customWidth="1"/>
    <col min="14855" max="14855" width="15.7109375" style="37" customWidth="1"/>
    <col min="14856" max="14856" width="22.140625" style="37" bestFit="1" customWidth="1"/>
    <col min="14857" max="14857" width="0" style="37" hidden="1" customWidth="1"/>
    <col min="14858" max="15104" width="9.140625" style="37"/>
    <col min="15105" max="15105" width="2.85546875" style="37" customWidth="1"/>
    <col min="15106" max="15106" width="42.5703125" style="37" bestFit="1" customWidth="1"/>
    <col min="15107" max="15107" width="11.140625" style="37" bestFit="1" customWidth="1"/>
    <col min="15108" max="15108" width="9.140625" style="37" bestFit="1" customWidth="1"/>
    <col min="15109" max="15109" width="12.42578125" style="37" bestFit="1" customWidth="1"/>
    <col min="15110" max="15110" width="34.28515625" style="37" customWidth="1"/>
    <col min="15111" max="15111" width="15.7109375" style="37" customWidth="1"/>
    <col min="15112" max="15112" width="22.140625" style="37" bestFit="1" customWidth="1"/>
    <col min="15113" max="15113" width="0" style="37" hidden="1" customWidth="1"/>
    <col min="15114" max="15360" width="9.140625" style="37"/>
    <col min="15361" max="15361" width="2.85546875" style="37" customWidth="1"/>
    <col min="15362" max="15362" width="42.5703125" style="37" bestFit="1" customWidth="1"/>
    <col min="15363" max="15363" width="11.140625" style="37" bestFit="1" customWidth="1"/>
    <col min="15364" max="15364" width="9.140625" style="37" bestFit="1" customWidth="1"/>
    <col min="15365" max="15365" width="12.42578125" style="37" bestFit="1" customWidth="1"/>
    <col min="15366" max="15366" width="34.28515625" style="37" customWidth="1"/>
    <col min="15367" max="15367" width="15.7109375" style="37" customWidth="1"/>
    <col min="15368" max="15368" width="22.140625" style="37" bestFit="1" customWidth="1"/>
    <col min="15369" max="15369" width="0" style="37" hidden="1" customWidth="1"/>
    <col min="15370" max="15616" width="9.140625" style="37"/>
    <col min="15617" max="15617" width="2.85546875" style="37" customWidth="1"/>
    <col min="15618" max="15618" width="42.5703125" style="37" bestFit="1" customWidth="1"/>
    <col min="15619" max="15619" width="11.140625" style="37" bestFit="1" customWidth="1"/>
    <col min="15620" max="15620" width="9.140625" style="37" bestFit="1" customWidth="1"/>
    <col min="15621" max="15621" width="12.42578125" style="37" bestFit="1" customWidth="1"/>
    <col min="15622" max="15622" width="34.28515625" style="37" customWidth="1"/>
    <col min="15623" max="15623" width="15.7109375" style="37" customWidth="1"/>
    <col min="15624" max="15624" width="22.140625" style="37" bestFit="1" customWidth="1"/>
    <col min="15625" max="15625" width="0" style="37" hidden="1" customWidth="1"/>
    <col min="15626" max="15872" width="9.140625" style="37"/>
    <col min="15873" max="15873" width="2.85546875" style="37" customWidth="1"/>
    <col min="15874" max="15874" width="42.5703125" style="37" bestFit="1" customWidth="1"/>
    <col min="15875" max="15875" width="11.140625" style="37" bestFit="1" customWidth="1"/>
    <col min="15876" max="15876" width="9.140625" style="37" bestFit="1" customWidth="1"/>
    <col min="15877" max="15877" width="12.42578125" style="37" bestFit="1" customWidth="1"/>
    <col min="15878" max="15878" width="34.28515625" style="37" customWidth="1"/>
    <col min="15879" max="15879" width="15.7109375" style="37" customWidth="1"/>
    <col min="15880" max="15880" width="22.140625" style="37" bestFit="1" customWidth="1"/>
    <col min="15881" max="15881" width="0" style="37" hidden="1" customWidth="1"/>
    <col min="15882" max="16128" width="9.140625" style="37"/>
    <col min="16129" max="16129" width="2.85546875" style="37" customWidth="1"/>
    <col min="16130" max="16130" width="42.5703125" style="37" bestFit="1" customWidth="1"/>
    <col min="16131" max="16131" width="11.140625" style="37" bestFit="1" customWidth="1"/>
    <col min="16132" max="16132" width="9.140625" style="37" bestFit="1" customWidth="1"/>
    <col min="16133" max="16133" width="12.42578125" style="37" bestFit="1" customWidth="1"/>
    <col min="16134" max="16134" width="34.28515625" style="37" customWidth="1"/>
    <col min="16135" max="16135" width="15.7109375" style="37" customWidth="1"/>
    <col min="16136" max="16136" width="22.140625" style="37" bestFit="1" customWidth="1"/>
    <col min="16137" max="16137" width="0" style="37" hidden="1" customWidth="1"/>
    <col min="16138" max="16384" width="9.140625" style="37"/>
  </cols>
  <sheetData>
    <row r="1" spans="1:44" s="1029" customFormat="1" ht="12" hidden="1" customHeight="1">
      <c r="A1" s="1232"/>
      <c r="B1" s="1233">
        <v>70</v>
      </c>
      <c r="C1" s="1002"/>
      <c r="D1" s="1241"/>
      <c r="E1" s="1241"/>
      <c r="F1" s="1002"/>
      <c r="G1" s="1259"/>
      <c r="H1" s="1002"/>
      <c r="I1" s="1260" t="s">
        <v>97</v>
      </c>
      <c r="J1" s="1234"/>
      <c r="K1" s="1234"/>
      <c r="L1" s="1234"/>
      <c r="M1" s="1234"/>
      <c r="N1" s="1234"/>
      <c r="O1" s="1234"/>
      <c r="P1" s="1234"/>
      <c r="Q1" s="1234"/>
      <c r="R1" s="1234"/>
      <c r="S1" s="1234"/>
      <c r="T1" s="1234"/>
      <c r="U1" s="1234"/>
      <c r="V1" s="1234"/>
      <c r="W1" s="1234"/>
      <c r="X1" s="1234"/>
      <c r="Y1" s="1234"/>
      <c r="Z1" s="1234"/>
      <c r="AA1" s="1234"/>
      <c r="AB1" s="1234"/>
      <c r="AC1" s="1234"/>
    </row>
    <row r="2" spans="1:44" s="1029" customFormat="1" ht="12" hidden="1" customHeight="1">
      <c r="A2" s="1055"/>
      <c r="B2" s="1261" t="str">
        <f>VLOOKUP($B$1,$A$3:G87,2,0)</f>
        <v>GIGLIOTTI CORRETORA DE SEGUROS</v>
      </c>
      <c r="C2" s="1262" t="str">
        <f>VLOOKUP($B$2,$B$3:G87,2,0)</f>
        <v>A INFORMAR</v>
      </c>
      <c r="D2" s="1260">
        <f>VLOOKUP($B$2,$B$3:G87,3,0)</f>
        <v>7195</v>
      </c>
      <c r="E2" s="1260" t="str">
        <f>VLOOKUP($B$2,$B$3:G87,4,0)</f>
        <v>014-36421009</v>
      </c>
      <c r="F2" s="1260" t="str">
        <f>VLOOKUP($B$2,$B$3:G87,5,0)</f>
        <v>gigliotti@gigliotti.com.br</v>
      </c>
      <c r="G2" s="1260" t="str">
        <f>VLOOKUP($B$2,$B$3:G87,6,0)</f>
        <v>BAURU</v>
      </c>
      <c r="H2" s="1260"/>
      <c r="I2" s="1246"/>
      <c r="J2" s="1234"/>
      <c r="K2" s="1234"/>
      <c r="L2" s="1234"/>
      <c r="M2" s="1234"/>
      <c r="N2" s="1234"/>
      <c r="O2" s="1234"/>
      <c r="P2" s="1234"/>
      <c r="Q2" s="1234"/>
      <c r="R2" s="1234"/>
      <c r="S2" s="1234"/>
      <c r="T2" s="1234"/>
      <c r="U2" s="1234"/>
      <c r="V2" s="1234"/>
      <c r="W2" s="1234"/>
      <c r="X2" s="1234"/>
      <c r="Y2" s="1234"/>
      <c r="Z2" s="1234"/>
      <c r="AA2" s="1234"/>
      <c r="AB2" s="1234"/>
      <c r="AC2" s="1234"/>
    </row>
    <row r="3" spans="1:44" s="1029" customFormat="1" ht="12" hidden="1" customHeight="1">
      <c r="A3" s="1263"/>
      <c r="B3" s="1264" t="s">
        <v>1815</v>
      </c>
      <c r="C3" s="1265" t="s">
        <v>97</v>
      </c>
      <c r="D3" s="1265" t="s">
        <v>1816</v>
      </c>
      <c r="E3" s="1266" t="s">
        <v>1797</v>
      </c>
      <c r="F3" s="1267" t="s">
        <v>1817</v>
      </c>
      <c r="G3" s="1267" t="s">
        <v>1818</v>
      </c>
      <c r="H3" s="1267" t="s">
        <v>1819</v>
      </c>
      <c r="I3" s="1268" t="s">
        <v>1820</v>
      </c>
      <c r="J3" s="1234"/>
      <c r="K3" s="1234"/>
      <c r="L3" s="1234"/>
      <c r="M3" s="1234"/>
      <c r="N3" s="1234"/>
      <c r="O3" s="1234"/>
      <c r="P3" s="1234"/>
      <c r="Q3" s="1234"/>
      <c r="R3" s="1234"/>
      <c r="S3" s="1234"/>
      <c r="T3" s="1234"/>
      <c r="U3" s="1234"/>
      <c r="V3" s="1234"/>
      <c r="W3" s="1234"/>
      <c r="X3" s="1234"/>
      <c r="Y3" s="1234"/>
      <c r="Z3" s="1234"/>
      <c r="AA3" s="1234"/>
      <c r="AB3" s="1234"/>
      <c r="AC3" s="1234"/>
      <c r="AD3" s="1078"/>
      <c r="AE3" s="1078"/>
      <c r="AF3" s="1078"/>
      <c r="AG3" s="1078"/>
      <c r="AH3" s="1078"/>
      <c r="AI3" s="1078"/>
      <c r="AJ3" s="1078"/>
      <c r="AK3" s="1078"/>
      <c r="AL3" s="1078"/>
      <c r="AM3" s="1078"/>
      <c r="AN3" s="1078"/>
      <c r="AO3" s="1078"/>
      <c r="AP3" s="1078"/>
      <c r="AQ3" s="1078"/>
      <c r="AR3" s="1078"/>
    </row>
    <row r="4" spans="1:44" s="1243" customFormat="1" ht="12" hidden="1" customHeight="1">
      <c r="A4" s="1235">
        <v>1</v>
      </c>
      <c r="B4" s="1269" t="s">
        <v>1821</v>
      </c>
      <c r="C4" s="1270" t="s">
        <v>1822</v>
      </c>
      <c r="D4" s="1271">
        <v>13564</v>
      </c>
      <c r="E4" s="1272" t="s">
        <v>1823</v>
      </c>
      <c r="F4" s="1273" t="s">
        <v>1824</v>
      </c>
      <c r="G4" s="1274" t="s">
        <v>1825</v>
      </c>
      <c r="H4" s="1270"/>
      <c r="I4" s="1275">
        <v>41153</v>
      </c>
      <c r="J4" s="1236"/>
      <c r="K4" s="1236"/>
      <c r="L4" s="1236"/>
      <c r="M4" s="1236"/>
      <c r="N4" s="1236"/>
      <c r="O4" s="1236"/>
      <c r="P4" s="1236"/>
      <c r="Q4" s="1236"/>
      <c r="R4" s="1236"/>
      <c r="S4" s="1236"/>
      <c r="T4" s="1236"/>
      <c r="U4" s="1236"/>
      <c r="V4" s="1236"/>
      <c r="W4" s="1236"/>
      <c r="X4" s="1236"/>
      <c r="Y4" s="1236"/>
      <c r="Z4" s="1236"/>
      <c r="AA4" s="1236"/>
      <c r="AB4" s="1236"/>
      <c r="AC4" s="1236"/>
      <c r="AD4" s="1242"/>
      <c r="AE4" s="1242"/>
      <c r="AF4" s="1242"/>
      <c r="AG4" s="1242"/>
      <c r="AH4" s="1242"/>
      <c r="AI4" s="1242"/>
      <c r="AJ4" s="1242"/>
      <c r="AK4" s="1242"/>
      <c r="AL4" s="1242"/>
      <c r="AM4" s="1242"/>
      <c r="AN4" s="1242"/>
      <c r="AO4" s="1242"/>
      <c r="AP4" s="1242"/>
      <c r="AQ4" s="1242"/>
      <c r="AR4" s="1242"/>
    </row>
    <row r="5" spans="1:44" s="1243" customFormat="1" ht="12" hidden="1" customHeight="1">
      <c r="A5" s="1235">
        <v>2</v>
      </c>
      <c r="B5" s="1276" t="s">
        <v>1826</v>
      </c>
      <c r="C5" s="1270" t="s">
        <v>1822</v>
      </c>
      <c r="D5" s="1271">
        <v>40411</v>
      </c>
      <c r="E5" s="1277" t="s">
        <v>1827</v>
      </c>
      <c r="F5" s="1278" t="s">
        <v>1828</v>
      </c>
      <c r="G5" s="1274" t="s">
        <v>1141</v>
      </c>
      <c r="H5" s="1270" t="s">
        <v>1829</v>
      </c>
      <c r="I5" s="1279">
        <v>41128</v>
      </c>
      <c r="J5" s="1236"/>
      <c r="K5" s="1236"/>
      <c r="L5" s="1236"/>
      <c r="M5" s="1236"/>
      <c r="N5" s="1236"/>
      <c r="O5" s="1236"/>
      <c r="P5" s="1236"/>
      <c r="Q5" s="1236"/>
      <c r="R5" s="1236"/>
      <c r="S5" s="1236"/>
      <c r="T5" s="1236"/>
      <c r="U5" s="1236"/>
      <c r="V5" s="1236"/>
      <c r="W5" s="1236"/>
      <c r="X5" s="1236"/>
      <c r="Y5" s="1236"/>
      <c r="Z5" s="1236"/>
      <c r="AA5" s="1236"/>
      <c r="AB5" s="1236"/>
      <c r="AC5" s="1236"/>
    </row>
    <row r="6" spans="1:44" s="1243" customFormat="1" ht="12" hidden="1" customHeight="1">
      <c r="A6" s="1235">
        <v>3</v>
      </c>
      <c r="B6" s="1280" t="s">
        <v>1830</v>
      </c>
      <c r="C6" s="1270" t="s">
        <v>1822</v>
      </c>
      <c r="D6" s="1271">
        <v>15502</v>
      </c>
      <c r="E6" s="1281" t="s">
        <v>1831</v>
      </c>
      <c r="F6" s="1282" t="s">
        <v>1832</v>
      </c>
      <c r="G6" s="1274" t="s">
        <v>1833</v>
      </c>
      <c r="H6" s="1270" t="s">
        <v>1834</v>
      </c>
      <c r="I6" s="1275">
        <v>41153</v>
      </c>
      <c r="J6" s="1236"/>
      <c r="K6" s="1236"/>
      <c r="L6" s="1236"/>
      <c r="M6" s="1236"/>
      <c r="N6" s="1236"/>
      <c r="O6" s="1236"/>
      <c r="P6" s="1236"/>
      <c r="Q6" s="1236"/>
      <c r="R6" s="1236"/>
      <c r="S6" s="1236"/>
      <c r="T6" s="1236"/>
      <c r="U6" s="1236"/>
      <c r="V6" s="1236"/>
      <c r="W6" s="1236"/>
      <c r="X6" s="1236"/>
      <c r="Y6" s="1236"/>
      <c r="Z6" s="1236"/>
      <c r="AA6" s="1236"/>
      <c r="AB6" s="1236"/>
      <c r="AC6" s="1236"/>
    </row>
    <row r="7" spans="1:44" s="1243" customFormat="1" ht="12" hidden="1" customHeight="1">
      <c r="A7" s="1235">
        <v>4</v>
      </c>
      <c r="B7" s="1280" t="s">
        <v>1835</v>
      </c>
      <c r="C7" s="1270" t="s">
        <v>1822</v>
      </c>
      <c r="D7" s="1271">
        <v>2017</v>
      </c>
      <c r="E7" s="1274" t="s">
        <v>1836</v>
      </c>
      <c r="F7" s="1282" t="s">
        <v>1837</v>
      </c>
      <c r="G7" s="1274" t="s">
        <v>1838</v>
      </c>
      <c r="H7" s="1270" t="s">
        <v>1839</v>
      </c>
      <c r="I7" s="1279">
        <v>41128</v>
      </c>
      <c r="J7" s="1236"/>
      <c r="K7" s="1236"/>
      <c r="L7" s="1236"/>
      <c r="M7" s="1236"/>
      <c r="N7" s="1236"/>
      <c r="O7" s="1236"/>
      <c r="P7" s="1236"/>
      <c r="Q7" s="1236"/>
      <c r="R7" s="1236"/>
      <c r="S7" s="1236"/>
      <c r="T7" s="1236"/>
      <c r="U7" s="1236"/>
      <c r="V7" s="1236"/>
      <c r="W7" s="1236"/>
      <c r="X7" s="1236"/>
      <c r="Y7" s="1236"/>
      <c r="Z7" s="1236"/>
      <c r="AA7" s="1236"/>
      <c r="AB7" s="1236"/>
      <c r="AC7" s="1236"/>
    </row>
    <row r="8" spans="1:44" s="1243" customFormat="1" ht="12" hidden="1" customHeight="1">
      <c r="A8" s="1235">
        <v>5</v>
      </c>
      <c r="B8" s="1280" t="s">
        <v>1840</v>
      </c>
      <c r="C8" s="1270" t="s">
        <v>1822</v>
      </c>
      <c r="D8" s="1274">
        <v>5180</v>
      </c>
      <c r="E8" s="1274" t="s">
        <v>1841</v>
      </c>
      <c r="F8" s="1282" t="s">
        <v>1842</v>
      </c>
      <c r="G8" s="1274" t="s">
        <v>1843</v>
      </c>
      <c r="H8" s="1270" t="s">
        <v>1844</v>
      </c>
      <c r="I8" s="1279">
        <v>41128</v>
      </c>
      <c r="J8" s="1236"/>
      <c r="K8" s="1236"/>
      <c r="L8" s="1236"/>
      <c r="M8" s="1236"/>
      <c r="N8" s="1236"/>
      <c r="O8" s="1236"/>
      <c r="P8" s="1236"/>
      <c r="Q8" s="1236"/>
      <c r="R8" s="1236"/>
      <c r="S8" s="1236"/>
      <c r="T8" s="1236"/>
      <c r="U8" s="1236"/>
      <c r="V8" s="1236"/>
      <c r="W8" s="1236"/>
      <c r="X8" s="1236"/>
      <c r="Y8" s="1236"/>
      <c r="Z8" s="1236"/>
      <c r="AA8" s="1236"/>
      <c r="AB8" s="1236"/>
      <c r="AC8" s="1236"/>
    </row>
    <row r="9" spans="1:44" s="1243" customFormat="1" ht="12" hidden="1" customHeight="1">
      <c r="A9" s="1235">
        <v>6</v>
      </c>
      <c r="B9" s="1280" t="s">
        <v>1845</v>
      </c>
      <c r="C9" s="1283">
        <v>100712248</v>
      </c>
      <c r="D9" s="1274">
        <v>20686</v>
      </c>
      <c r="E9" s="1274" t="s">
        <v>1822</v>
      </c>
      <c r="F9" s="1282" t="s">
        <v>1846</v>
      </c>
      <c r="G9" s="1274" t="s">
        <v>893</v>
      </c>
      <c r="H9" s="1270" t="s">
        <v>1847</v>
      </c>
      <c r="I9" s="1279">
        <v>41122</v>
      </c>
      <c r="J9" s="1236"/>
      <c r="K9" s="1236"/>
      <c r="L9" s="1236"/>
      <c r="M9" s="1236"/>
      <c r="N9" s="1236"/>
      <c r="O9" s="1236"/>
      <c r="P9" s="1236"/>
      <c r="Q9" s="1236"/>
      <c r="R9" s="1236"/>
      <c r="S9" s="1236"/>
      <c r="T9" s="1236"/>
      <c r="U9" s="1236"/>
      <c r="V9" s="1236"/>
      <c r="W9" s="1236"/>
      <c r="X9" s="1236"/>
      <c r="Y9" s="1236"/>
      <c r="Z9" s="1236"/>
      <c r="AA9" s="1236"/>
      <c r="AB9" s="1236"/>
      <c r="AC9" s="1236"/>
    </row>
    <row r="10" spans="1:44" s="1243" customFormat="1" ht="12" hidden="1" customHeight="1">
      <c r="A10" s="1235">
        <v>7</v>
      </c>
      <c r="B10" s="1280" t="s">
        <v>1848</v>
      </c>
      <c r="C10" s="1270" t="s">
        <v>1822</v>
      </c>
      <c r="D10" s="1274">
        <v>22079</v>
      </c>
      <c r="E10" s="1274" t="s">
        <v>1849</v>
      </c>
      <c r="F10" s="1282" t="s">
        <v>1850</v>
      </c>
      <c r="G10" s="1274" t="s">
        <v>1843</v>
      </c>
      <c r="H10" s="1270" t="s">
        <v>1851</v>
      </c>
      <c r="I10" s="1279">
        <v>41134</v>
      </c>
      <c r="J10" s="1236"/>
      <c r="K10" s="1236"/>
      <c r="L10" s="1236"/>
      <c r="M10" s="1236"/>
      <c r="N10" s="1236"/>
      <c r="O10" s="1236"/>
      <c r="P10" s="1236"/>
      <c r="Q10" s="1236"/>
      <c r="R10" s="1236"/>
      <c r="S10" s="1236"/>
      <c r="T10" s="1236"/>
      <c r="U10" s="1236"/>
      <c r="V10" s="1236"/>
      <c r="W10" s="1236"/>
      <c r="X10" s="1236"/>
      <c r="Y10" s="1236"/>
      <c r="Z10" s="1236"/>
      <c r="AA10" s="1236"/>
      <c r="AB10" s="1236"/>
      <c r="AC10" s="1236"/>
    </row>
    <row r="11" spans="1:44" s="1243" customFormat="1" ht="12" hidden="1" customHeight="1">
      <c r="A11" s="1235">
        <v>8</v>
      </c>
      <c r="B11" s="1280" t="s">
        <v>1852</v>
      </c>
      <c r="C11" s="1270" t="s">
        <v>1822</v>
      </c>
      <c r="D11" s="1271">
        <v>11205</v>
      </c>
      <c r="E11" s="1274" t="s">
        <v>1853</v>
      </c>
      <c r="F11" s="1282" t="s">
        <v>1854</v>
      </c>
      <c r="G11" s="1271" t="s">
        <v>893</v>
      </c>
      <c r="H11" s="1284" t="s">
        <v>1855</v>
      </c>
      <c r="I11" s="1279">
        <v>41134</v>
      </c>
      <c r="J11" s="1236"/>
      <c r="K11" s="1236"/>
      <c r="L11" s="1236"/>
      <c r="M11" s="1236"/>
      <c r="N11" s="1236"/>
      <c r="O11" s="1236"/>
      <c r="P11" s="1236"/>
      <c r="Q11" s="1236"/>
      <c r="R11" s="1236"/>
      <c r="S11" s="1236"/>
      <c r="T11" s="1236"/>
      <c r="U11" s="1236"/>
      <c r="V11" s="1236"/>
      <c r="W11" s="1236"/>
      <c r="X11" s="1236"/>
      <c r="Y11" s="1236"/>
      <c r="Z11" s="1236"/>
      <c r="AA11" s="1236"/>
      <c r="AB11" s="1236"/>
      <c r="AC11" s="1236"/>
    </row>
    <row r="12" spans="1:44" s="1243" customFormat="1" ht="12" hidden="1" customHeight="1">
      <c r="A12" s="1235">
        <v>9</v>
      </c>
      <c r="B12" s="1280" t="s">
        <v>1856</v>
      </c>
      <c r="C12" s="1270" t="s">
        <v>1822</v>
      </c>
      <c r="D12" s="1271">
        <v>20388</v>
      </c>
      <c r="E12" s="1274" t="s">
        <v>1857</v>
      </c>
      <c r="F12" s="1282" t="s">
        <v>1858</v>
      </c>
      <c r="G12" s="1274" t="str">
        <f>""</f>
        <v/>
      </c>
      <c r="H12" s="1270" t="s">
        <v>1859</v>
      </c>
      <c r="I12" s="1279">
        <v>41136</v>
      </c>
      <c r="J12" s="1236"/>
      <c r="K12" s="1236"/>
      <c r="L12" s="1236"/>
      <c r="M12" s="1236"/>
      <c r="N12" s="1236"/>
      <c r="O12" s="1236"/>
      <c r="P12" s="1236"/>
      <c r="Q12" s="1236"/>
      <c r="R12" s="1236"/>
      <c r="S12" s="1236"/>
      <c r="T12" s="1236"/>
      <c r="U12" s="1236"/>
      <c r="V12" s="1236"/>
      <c r="W12" s="1236"/>
      <c r="X12" s="1236"/>
      <c r="Y12" s="1236"/>
      <c r="Z12" s="1236"/>
      <c r="AA12" s="1236"/>
      <c r="AB12" s="1236"/>
      <c r="AC12" s="1236"/>
    </row>
    <row r="13" spans="1:44" s="1243" customFormat="1" ht="12" hidden="1" customHeight="1">
      <c r="A13" s="1235">
        <v>10</v>
      </c>
      <c r="B13" s="1280" t="s">
        <v>1860</v>
      </c>
      <c r="C13" s="1270" t="s">
        <v>1822</v>
      </c>
      <c r="D13" s="1274">
        <v>152153</v>
      </c>
      <c r="E13" s="1274" t="s">
        <v>1861</v>
      </c>
      <c r="F13" s="1282" t="s">
        <v>1862</v>
      </c>
      <c r="G13" s="1274" t="s">
        <v>960</v>
      </c>
      <c r="H13" s="1270" t="s">
        <v>1863</v>
      </c>
      <c r="I13" s="1279">
        <v>41136</v>
      </c>
      <c r="J13" s="1236"/>
      <c r="K13" s="1236"/>
      <c r="L13" s="1236"/>
      <c r="M13" s="1236"/>
      <c r="N13" s="1236"/>
      <c r="O13" s="1236"/>
      <c r="P13" s="1236"/>
      <c r="Q13" s="1236"/>
      <c r="R13" s="1236"/>
      <c r="S13" s="1236"/>
      <c r="T13" s="1236"/>
      <c r="U13" s="1236"/>
      <c r="V13" s="1236"/>
      <c r="W13" s="1236"/>
      <c r="X13" s="1236"/>
      <c r="Y13" s="1236"/>
      <c r="Z13" s="1236"/>
      <c r="AA13" s="1236"/>
      <c r="AB13" s="1236"/>
      <c r="AC13" s="1236"/>
    </row>
    <row r="14" spans="1:44" s="1243" customFormat="1" ht="12" hidden="1" customHeight="1">
      <c r="A14" s="1235">
        <v>11</v>
      </c>
      <c r="B14" s="1280" t="s">
        <v>1864</v>
      </c>
      <c r="C14" s="1283" t="s">
        <v>1822</v>
      </c>
      <c r="D14" s="1271">
        <v>14189</v>
      </c>
      <c r="E14" s="1274" t="s">
        <v>1865</v>
      </c>
      <c r="F14" s="1282" t="s">
        <v>1866</v>
      </c>
      <c r="G14" s="1274" t="s">
        <v>1321</v>
      </c>
      <c r="H14" s="1270" t="s">
        <v>97</v>
      </c>
      <c r="I14" s="1279">
        <v>41138</v>
      </c>
      <c r="J14" s="1236"/>
      <c r="K14" s="1236"/>
      <c r="L14" s="1236"/>
      <c r="M14" s="1236"/>
      <c r="N14" s="1236"/>
      <c r="O14" s="1236"/>
      <c r="P14" s="1236"/>
      <c r="Q14" s="1236"/>
      <c r="R14" s="1236"/>
      <c r="S14" s="1236"/>
      <c r="T14" s="1236"/>
      <c r="U14" s="1236"/>
      <c r="V14" s="1236"/>
      <c r="W14" s="1236"/>
      <c r="X14" s="1236"/>
      <c r="Y14" s="1236"/>
      <c r="Z14" s="1236"/>
      <c r="AA14" s="1236"/>
      <c r="AB14" s="1236"/>
      <c r="AC14" s="1236"/>
    </row>
    <row r="15" spans="1:44" s="1243" customFormat="1" ht="12" hidden="1" customHeight="1">
      <c r="A15" s="1235">
        <v>12</v>
      </c>
      <c r="B15" s="1285" t="s">
        <v>1867</v>
      </c>
      <c r="C15" s="1286">
        <v>100679089</v>
      </c>
      <c r="D15" s="1287">
        <v>556221</v>
      </c>
      <c r="E15" s="1224" t="s">
        <v>1868</v>
      </c>
      <c r="F15" s="1250" t="s">
        <v>1869</v>
      </c>
      <c r="G15" s="1224" t="s">
        <v>893</v>
      </c>
      <c r="H15" s="1288" t="s">
        <v>1870</v>
      </c>
      <c r="I15" s="1289">
        <v>41082</v>
      </c>
      <c r="J15" s="1215"/>
      <c r="K15" s="1236"/>
      <c r="L15" s="1236"/>
      <c r="M15" s="1236"/>
      <c r="N15" s="1236"/>
      <c r="O15" s="1236"/>
      <c r="P15" s="1236"/>
      <c r="Q15" s="1236"/>
      <c r="R15" s="1236"/>
      <c r="S15" s="1236"/>
      <c r="T15" s="1236"/>
      <c r="U15" s="1236"/>
      <c r="V15" s="1236"/>
      <c r="W15" s="1236"/>
      <c r="X15" s="1236"/>
      <c r="Y15" s="1236"/>
      <c r="Z15" s="1236"/>
      <c r="AA15" s="1236"/>
      <c r="AB15" s="1236"/>
      <c r="AC15" s="1236"/>
    </row>
    <row r="16" spans="1:44" s="1243" customFormat="1" ht="12" hidden="1" customHeight="1">
      <c r="A16" s="1235">
        <v>13</v>
      </c>
      <c r="B16" s="1290" t="s">
        <v>1871</v>
      </c>
      <c r="C16" s="1291">
        <v>100122769</v>
      </c>
      <c r="D16" s="1292">
        <v>8026</v>
      </c>
      <c r="E16" s="1292" t="s">
        <v>1872</v>
      </c>
      <c r="F16" s="1151" t="s">
        <v>1873</v>
      </c>
      <c r="G16" s="1292" t="s">
        <v>546</v>
      </c>
      <c r="H16" s="1293" t="s">
        <v>1874</v>
      </c>
      <c r="I16" s="1289">
        <v>41122</v>
      </c>
      <c r="J16" s="1215"/>
      <c r="K16" s="1236"/>
      <c r="L16" s="1236"/>
      <c r="M16" s="1236"/>
      <c r="N16" s="1236"/>
      <c r="O16" s="1236"/>
      <c r="P16" s="1236"/>
      <c r="Q16" s="1236"/>
      <c r="R16" s="1236"/>
      <c r="S16" s="1236"/>
      <c r="T16" s="1236"/>
      <c r="U16" s="1236"/>
      <c r="V16" s="1236"/>
      <c r="W16" s="1236"/>
      <c r="X16" s="1236"/>
      <c r="Y16" s="1236"/>
      <c r="Z16" s="1236"/>
      <c r="AA16" s="1236"/>
      <c r="AB16" s="1236"/>
      <c r="AC16" s="1236"/>
    </row>
    <row r="17" spans="1:29" s="1243" customFormat="1" ht="12" hidden="1" customHeight="1">
      <c r="A17" s="1235">
        <v>14</v>
      </c>
      <c r="B17" s="1290" t="s">
        <v>1875</v>
      </c>
      <c r="C17" s="1291" t="s">
        <v>1876</v>
      </c>
      <c r="D17" s="1292">
        <v>140478</v>
      </c>
      <c r="E17" s="1292" t="s">
        <v>1877</v>
      </c>
      <c r="F17" s="1151" t="s">
        <v>1878</v>
      </c>
      <c r="G17" s="1292" t="s">
        <v>1879</v>
      </c>
      <c r="H17" s="1293" t="s">
        <v>1880</v>
      </c>
      <c r="I17" s="1289">
        <v>41087</v>
      </c>
      <c r="J17" s="1215"/>
      <c r="K17" s="1215"/>
      <c r="L17" s="1236"/>
      <c r="M17" s="1236"/>
      <c r="N17" s="1236"/>
      <c r="O17" s="1236"/>
      <c r="P17" s="1236"/>
      <c r="Q17" s="1236"/>
      <c r="R17" s="1236"/>
      <c r="S17" s="1236"/>
      <c r="T17" s="1236"/>
      <c r="U17" s="1236"/>
      <c r="V17" s="1236"/>
      <c r="W17" s="1236"/>
      <c r="X17" s="1236"/>
      <c r="Y17" s="1236"/>
      <c r="Z17" s="1236"/>
      <c r="AA17" s="1236"/>
      <c r="AB17" s="1236"/>
      <c r="AC17" s="1236"/>
    </row>
    <row r="18" spans="1:29" s="1244" customFormat="1" ht="12" hidden="1" customHeight="1">
      <c r="A18" s="1235">
        <v>15</v>
      </c>
      <c r="B18" s="1290" t="s">
        <v>1881</v>
      </c>
      <c r="C18" s="1291" t="s">
        <v>1822</v>
      </c>
      <c r="D18" s="1292">
        <v>18654</v>
      </c>
      <c r="E18" s="1292" t="s">
        <v>1882</v>
      </c>
      <c r="F18" s="1151" t="s">
        <v>1883</v>
      </c>
      <c r="G18" s="1292" t="s">
        <v>960</v>
      </c>
      <c r="H18" s="1293"/>
      <c r="I18" s="1289">
        <v>41153</v>
      </c>
      <c r="J18" s="1216"/>
      <c r="K18" s="1237"/>
      <c r="L18" s="1237"/>
      <c r="M18" s="1237"/>
      <c r="N18" s="1237"/>
      <c r="O18" s="1237"/>
      <c r="P18" s="1237"/>
      <c r="Q18" s="1237"/>
      <c r="R18" s="1237"/>
      <c r="S18" s="1237"/>
      <c r="T18" s="1237"/>
      <c r="U18" s="1237"/>
      <c r="V18" s="1237"/>
      <c r="W18" s="1237"/>
      <c r="X18" s="1237"/>
      <c r="Y18" s="1237"/>
      <c r="Z18" s="1237"/>
      <c r="AA18" s="1237"/>
      <c r="AB18" s="1237"/>
      <c r="AC18" s="1237"/>
    </row>
    <row r="19" spans="1:29" s="1243" customFormat="1" ht="12" hidden="1" customHeight="1">
      <c r="A19" s="1235">
        <v>16</v>
      </c>
      <c r="B19" s="1290" t="s">
        <v>1884</v>
      </c>
      <c r="C19" s="1291">
        <v>100169722</v>
      </c>
      <c r="D19" s="1292">
        <v>8062</v>
      </c>
      <c r="E19" s="1292" t="s">
        <v>1885</v>
      </c>
      <c r="F19" s="1151" t="s">
        <v>1886</v>
      </c>
      <c r="G19" s="1292" t="s">
        <v>546</v>
      </c>
      <c r="H19" s="1293" t="s">
        <v>1887</v>
      </c>
      <c r="I19" s="1288"/>
      <c r="J19" s="1215"/>
      <c r="K19" s="1236"/>
      <c r="L19" s="1236"/>
      <c r="M19" s="1236"/>
      <c r="N19" s="1236"/>
      <c r="O19" s="1236"/>
      <c r="P19" s="1236"/>
      <c r="Q19" s="1236"/>
      <c r="R19" s="1236"/>
      <c r="S19" s="1236"/>
      <c r="T19" s="1236"/>
      <c r="U19" s="1236"/>
      <c r="V19" s="1236"/>
      <c r="W19" s="1236"/>
      <c r="X19" s="1236"/>
      <c r="Y19" s="1236"/>
      <c r="Z19" s="1236"/>
      <c r="AA19" s="1236"/>
      <c r="AB19" s="1236"/>
      <c r="AC19" s="1236"/>
    </row>
    <row r="20" spans="1:29" s="1243" customFormat="1" ht="12" hidden="1" customHeight="1">
      <c r="A20" s="1235">
        <v>17</v>
      </c>
      <c r="B20" s="1294" t="s">
        <v>1888</v>
      </c>
      <c r="C20" s="1288" t="s">
        <v>1822</v>
      </c>
      <c r="D20" s="1224">
        <v>7937</v>
      </c>
      <c r="E20" s="1295" t="s">
        <v>1889</v>
      </c>
      <c r="F20" s="1252" t="s">
        <v>1890</v>
      </c>
      <c r="G20" s="1224" t="s">
        <v>1413</v>
      </c>
      <c r="H20" s="1288" t="s">
        <v>1891</v>
      </c>
      <c r="I20" s="1296">
        <v>41124</v>
      </c>
      <c r="J20" s="1215"/>
      <c r="K20" s="1236"/>
      <c r="L20" s="1236"/>
      <c r="M20" s="1236"/>
      <c r="N20" s="1236"/>
      <c r="O20" s="1236"/>
      <c r="P20" s="1236"/>
      <c r="Q20" s="1236"/>
      <c r="R20" s="1236"/>
      <c r="S20" s="1236"/>
      <c r="T20" s="1236"/>
      <c r="U20" s="1236"/>
      <c r="V20" s="1236"/>
      <c r="W20" s="1236"/>
      <c r="X20" s="1236"/>
      <c r="Y20" s="1236"/>
      <c r="Z20" s="1236"/>
      <c r="AA20" s="1236"/>
      <c r="AB20" s="1236"/>
      <c r="AC20" s="1236"/>
    </row>
    <row r="21" spans="1:29" s="1243" customFormat="1" ht="12" hidden="1" customHeight="1">
      <c r="A21" s="1235">
        <v>18</v>
      </c>
      <c r="B21" s="1285" t="s">
        <v>1892</v>
      </c>
      <c r="C21" s="1288" t="s">
        <v>1822</v>
      </c>
      <c r="D21" s="1224">
        <v>17995</v>
      </c>
      <c r="E21" s="1224" t="s">
        <v>1893</v>
      </c>
      <c r="F21" s="1250" t="s">
        <v>1894</v>
      </c>
      <c r="G21" s="1224" t="s">
        <v>1895</v>
      </c>
      <c r="H21" s="1288"/>
      <c r="I21" s="1288"/>
      <c r="J21" s="1215"/>
      <c r="K21" s="1236"/>
      <c r="L21" s="1236"/>
      <c r="M21" s="1236"/>
      <c r="N21" s="1236"/>
      <c r="O21" s="1236"/>
      <c r="P21" s="1236"/>
      <c r="Q21" s="1236"/>
      <c r="R21" s="1236"/>
      <c r="S21" s="1236"/>
      <c r="T21" s="1236"/>
      <c r="U21" s="1236"/>
      <c r="V21" s="1236"/>
      <c r="W21" s="1236"/>
      <c r="X21" s="1236"/>
      <c r="Y21" s="1236"/>
      <c r="Z21" s="1236"/>
      <c r="AA21" s="1236"/>
      <c r="AB21" s="1236"/>
      <c r="AC21" s="1236"/>
    </row>
    <row r="22" spans="1:29" s="1243" customFormat="1" ht="12" hidden="1" customHeight="1">
      <c r="A22" s="1235">
        <v>19</v>
      </c>
      <c r="B22" s="1285" t="s">
        <v>1896</v>
      </c>
      <c r="C22" s="1288" t="s">
        <v>1822</v>
      </c>
      <c r="D22" s="1287">
        <v>7301</v>
      </c>
      <c r="E22" s="1224" t="s">
        <v>97</v>
      </c>
      <c r="F22" s="1250" t="s">
        <v>97</v>
      </c>
      <c r="G22" s="1224" t="s">
        <v>1897</v>
      </c>
      <c r="H22" s="1288"/>
      <c r="I22" s="1297"/>
      <c r="J22" s="1215"/>
      <c r="K22" s="1236"/>
      <c r="L22" s="1236"/>
      <c r="M22" s="1236"/>
      <c r="N22" s="1236"/>
      <c r="O22" s="1236"/>
      <c r="P22" s="1236"/>
      <c r="Q22" s="1236"/>
      <c r="R22" s="1236"/>
      <c r="S22" s="1236"/>
      <c r="T22" s="1236"/>
      <c r="U22" s="1236"/>
      <c r="V22" s="1236"/>
      <c r="W22" s="1236"/>
      <c r="X22" s="1236"/>
      <c r="Y22" s="1236"/>
      <c r="Z22" s="1236"/>
      <c r="AA22" s="1236"/>
      <c r="AB22" s="1236"/>
      <c r="AC22" s="1236"/>
    </row>
    <row r="23" spans="1:29" s="1245" customFormat="1" ht="12" hidden="1" customHeight="1">
      <c r="A23" s="1235">
        <v>20</v>
      </c>
      <c r="B23" s="1298" t="s">
        <v>1898</v>
      </c>
      <c r="C23" s="1288" t="s">
        <v>1822</v>
      </c>
      <c r="D23" s="1248">
        <v>7498</v>
      </c>
      <c r="E23" s="1248" t="s">
        <v>1899</v>
      </c>
      <c r="F23" s="1248" t="s">
        <v>1900</v>
      </c>
      <c r="G23" s="1248" t="s">
        <v>1592</v>
      </c>
      <c r="H23" s="1299"/>
      <c r="I23" s="1297"/>
      <c r="J23" s="1217"/>
      <c r="K23" s="1222"/>
      <c r="L23" s="1222"/>
      <c r="M23" s="1222"/>
      <c r="N23" s="1222"/>
      <c r="O23" s="1222"/>
      <c r="P23" s="1222"/>
      <c r="Q23" s="1222"/>
      <c r="R23" s="1222"/>
      <c r="S23" s="1222"/>
      <c r="T23" s="1222"/>
      <c r="U23" s="1222"/>
      <c r="V23" s="1222"/>
      <c r="W23" s="1222"/>
      <c r="X23" s="1222"/>
      <c r="Y23" s="1222"/>
      <c r="Z23" s="1222"/>
      <c r="AA23" s="1222"/>
      <c r="AB23" s="1222"/>
      <c r="AC23" s="1222"/>
    </row>
    <row r="24" spans="1:29" s="1245" customFormat="1" ht="12" hidden="1" customHeight="1">
      <c r="A24" s="1235">
        <v>21</v>
      </c>
      <c r="B24" s="1298" t="s">
        <v>1901</v>
      </c>
      <c r="C24" s="1299" t="str">
        <f>"596.2610.264288"</f>
        <v>596.2610.264288</v>
      </c>
      <c r="D24" s="1248">
        <v>2123</v>
      </c>
      <c r="E24" s="1300" t="s">
        <v>1902</v>
      </c>
      <c r="F24" s="1246" t="s">
        <v>1903</v>
      </c>
      <c r="G24" s="1248" t="s">
        <v>1904</v>
      </c>
      <c r="H24" s="1299"/>
      <c r="I24" s="1297"/>
      <c r="J24" s="1217"/>
      <c r="K24" s="1222"/>
      <c r="L24" s="1222"/>
      <c r="M24" s="1222"/>
      <c r="N24" s="1222"/>
      <c r="O24" s="1222"/>
      <c r="P24" s="1222"/>
      <c r="Q24" s="1222"/>
      <c r="R24" s="1222"/>
      <c r="S24" s="1222"/>
      <c r="T24" s="1222"/>
      <c r="U24" s="1222"/>
      <c r="V24" s="1222"/>
      <c r="W24" s="1222"/>
      <c r="X24" s="1222"/>
      <c r="Y24" s="1222"/>
      <c r="Z24" s="1222"/>
      <c r="AA24" s="1222"/>
      <c r="AB24" s="1222"/>
      <c r="AC24" s="1222"/>
    </row>
    <row r="25" spans="1:29" s="1245" customFormat="1" ht="12" hidden="1" customHeight="1">
      <c r="A25" s="1235">
        <v>22</v>
      </c>
      <c r="B25" s="1301" t="s">
        <v>1905</v>
      </c>
      <c r="C25" s="1299" t="str">
        <f>"10.0142913"</f>
        <v>10.0142913</v>
      </c>
      <c r="D25" s="1248">
        <v>3243</v>
      </c>
      <c r="E25" s="1248" t="str">
        <f>"(11)2950.2838"</f>
        <v>(11)2950.2838</v>
      </c>
      <c r="F25" s="1246" t="s">
        <v>1906</v>
      </c>
      <c r="G25" s="1248" t="s">
        <v>1904</v>
      </c>
      <c r="H25" s="1299"/>
      <c r="I25" s="1297"/>
      <c r="J25" s="1217"/>
      <c r="K25" s="1222"/>
      <c r="L25" s="1222"/>
      <c r="M25" s="1222"/>
      <c r="N25" s="1222"/>
      <c r="O25" s="1222"/>
      <c r="P25" s="1222"/>
      <c r="Q25" s="1222"/>
      <c r="R25" s="1222"/>
      <c r="S25" s="1222"/>
      <c r="T25" s="1222"/>
      <c r="U25" s="1222"/>
      <c r="V25" s="1222"/>
      <c r="W25" s="1222"/>
      <c r="X25" s="1222"/>
      <c r="Y25" s="1222"/>
      <c r="Z25" s="1222"/>
      <c r="AA25" s="1222"/>
      <c r="AB25" s="1222"/>
      <c r="AC25" s="1222"/>
    </row>
    <row r="26" spans="1:29" s="1245" customFormat="1" ht="12" hidden="1" customHeight="1">
      <c r="A26" s="1235">
        <v>23</v>
      </c>
      <c r="B26" s="1298" t="s">
        <v>1907</v>
      </c>
      <c r="C26" s="1299" t="s">
        <v>1822</v>
      </c>
      <c r="D26" s="1248">
        <v>3075</v>
      </c>
      <c r="E26" s="1248" t="s">
        <v>1822</v>
      </c>
      <c r="F26" s="1246" t="s">
        <v>1822</v>
      </c>
      <c r="G26" s="1248" t="s">
        <v>755</v>
      </c>
      <c r="H26" s="1299" t="s">
        <v>1822</v>
      </c>
      <c r="I26" s="1299"/>
      <c r="J26" s="1217"/>
      <c r="K26" s="1222"/>
      <c r="L26" s="1222"/>
      <c r="M26" s="1222"/>
      <c r="N26" s="1222"/>
      <c r="O26" s="1222"/>
      <c r="P26" s="1222"/>
      <c r="Q26" s="1222"/>
      <c r="R26" s="1222"/>
      <c r="S26" s="1222"/>
      <c r="T26" s="1222"/>
      <c r="U26" s="1222"/>
      <c r="V26" s="1222"/>
      <c r="W26" s="1222"/>
      <c r="X26" s="1222"/>
      <c r="Y26" s="1222"/>
      <c r="Z26" s="1222"/>
      <c r="AA26" s="1222"/>
      <c r="AB26" s="1222"/>
      <c r="AC26" s="1222"/>
    </row>
    <row r="27" spans="1:29" s="1245" customFormat="1" ht="12" hidden="1" customHeight="1">
      <c r="A27" s="1235">
        <v>24</v>
      </c>
      <c r="B27" s="1298" t="s">
        <v>1908</v>
      </c>
      <c r="C27" s="1299" t="s">
        <v>1822</v>
      </c>
      <c r="D27" s="1248" t="str">
        <f>""</f>
        <v/>
      </c>
      <c r="E27" s="1248" t="s">
        <v>1909</v>
      </c>
      <c r="F27" s="1246" t="s">
        <v>1910</v>
      </c>
      <c r="G27" s="1248" t="str">
        <f>""</f>
        <v/>
      </c>
      <c r="H27" s="1299" t="s">
        <v>1911</v>
      </c>
      <c r="I27" s="1299"/>
      <c r="J27" s="1217"/>
      <c r="K27" s="1222"/>
      <c r="L27" s="1222"/>
      <c r="M27" s="1222"/>
      <c r="N27" s="1222"/>
      <c r="O27" s="1222"/>
      <c r="P27" s="1222"/>
      <c r="Q27" s="1222"/>
      <c r="R27" s="1222"/>
      <c r="S27" s="1222"/>
      <c r="T27" s="1222"/>
      <c r="U27" s="1222"/>
      <c r="V27" s="1222"/>
      <c r="W27" s="1222"/>
      <c r="X27" s="1222"/>
      <c r="Y27" s="1222"/>
      <c r="Z27" s="1222"/>
      <c r="AA27" s="1222"/>
      <c r="AB27" s="1222"/>
      <c r="AC27" s="1222"/>
    </row>
    <row r="28" spans="1:29" s="1245" customFormat="1" ht="12" hidden="1" customHeight="1">
      <c r="A28" s="1235">
        <v>25</v>
      </c>
      <c r="B28" s="1302" t="s">
        <v>1912</v>
      </c>
      <c r="C28" s="1299" t="s">
        <v>1822</v>
      </c>
      <c r="D28" s="1248">
        <v>845461</v>
      </c>
      <c r="E28" s="1248" t="s">
        <v>1913</v>
      </c>
      <c r="F28" s="1246" t="s">
        <v>1914</v>
      </c>
      <c r="G28" s="1248" t="s">
        <v>546</v>
      </c>
      <c r="H28" s="1299" t="s">
        <v>1915</v>
      </c>
      <c r="I28" s="1297"/>
      <c r="J28" s="1217"/>
      <c r="K28" s="1222"/>
      <c r="L28" s="1222"/>
      <c r="M28" s="1222"/>
      <c r="N28" s="1222"/>
      <c r="O28" s="1222"/>
      <c r="P28" s="1222"/>
      <c r="Q28" s="1222"/>
      <c r="R28" s="1222"/>
      <c r="S28" s="1222"/>
      <c r="T28" s="1222"/>
      <c r="U28" s="1222"/>
      <c r="V28" s="1222"/>
      <c r="W28" s="1222"/>
      <c r="X28" s="1222"/>
      <c r="Y28" s="1222"/>
      <c r="Z28" s="1222"/>
      <c r="AA28" s="1222"/>
      <c r="AB28" s="1222"/>
      <c r="AC28" s="1222"/>
    </row>
    <row r="29" spans="1:29" s="1245" customFormat="1" ht="12" hidden="1" customHeight="1">
      <c r="A29" s="1235">
        <v>26</v>
      </c>
      <c r="B29" s="1303" t="s">
        <v>1916</v>
      </c>
      <c r="C29" s="1299">
        <v>100058343</v>
      </c>
      <c r="D29" s="1248">
        <v>571</v>
      </c>
      <c r="E29" s="1248" t="s">
        <v>1917</v>
      </c>
      <c r="F29" s="1304" t="s">
        <v>1918</v>
      </c>
      <c r="G29" s="1248" t="s">
        <v>803</v>
      </c>
      <c r="H29" s="1299" t="s">
        <v>1919</v>
      </c>
      <c r="I29" s="1297"/>
      <c r="J29" s="1217"/>
      <c r="K29" s="1222"/>
      <c r="L29" s="1222"/>
      <c r="M29" s="1222"/>
      <c r="N29" s="1222"/>
      <c r="O29" s="1222"/>
      <c r="P29" s="1222"/>
      <c r="Q29" s="1222"/>
      <c r="R29" s="1222"/>
      <c r="S29" s="1222"/>
      <c r="T29" s="1222"/>
      <c r="U29" s="1222"/>
      <c r="V29" s="1222"/>
      <c r="W29" s="1222"/>
      <c r="X29" s="1222"/>
      <c r="Y29" s="1222"/>
      <c r="Z29" s="1222"/>
      <c r="AA29" s="1222"/>
      <c r="AB29" s="1222"/>
      <c r="AC29" s="1222"/>
    </row>
    <row r="30" spans="1:29" s="1245" customFormat="1" ht="12" hidden="1" customHeight="1">
      <c r="A30" s="1235">
        <v>27</v>
      </c>
      <c r="B30" s="1302" t="s">
        <v>1920</v>
      </c>
      <c r="C30" s="1299" t="s">
        <v>1921</v>
      </c>
      <c r="D30" s="1248"/>
      <c r="E30" s="1248" t="s">
        <v>1922</v>
      </c>
      <c r="F30" s="1246" t="s">
        <v>1923</v>
      </c>
      <c r="G30" s="1248" t="s">
        <v>717</v>
      </c>
      <c r="H30" s="1299" t="s">
        <v>1924</v>
      </c>
      <c r="I30" s="1297"/>
      <c r="J30" s="1217"/>
      <c r="K30" s="1222"/>
      <c r="L30" s="1222"/>
      <c r="M30" s="1222"/>
      <c r="N30" s="1222"/>
      <c r="O30" s="1222"/>
      <c r="P30" s="1222"/>
      <c r="Q30" s="1222"/>
      <c r="R30" s="1222"/>
      <c r="S30" s="1222"/>
      <c r="T30" s="1222"/>
      <c r="U30" s="1222"/>
      <c r="V30" s="1222"/>
      <c r="W30" s="1222"/>
      <c r="X30" s="1222"/>
      <c r="Y30" s="1222"/>
      <c r="Z30" s="1222"/>
      <c r="AA30" s="1222"/>
      <c r="AB30" s="1222"/>
      <c r="AC30" s="1222"/>
    </row>
    <row r="31" spans="1:29" s="1245" customFormat="1" ht="12" hidden="1" customHeight="1">
      <c r="A31" s="1235">
        <v>28</v>
      </c>
      <c r="B31" s="1302" t="s">
        <v>1925</v>
      </c>
      <c r="C31" s="1299" t="s">
        <v>1822</v>
      </c>
      <c r="D31" s="1248">
        <v>9995</v>
      </c>
      <c r="E31" s="1248" t="s">
        <v>1926</v>
      </c>
      <c r="F31" s="1246" t="s">
        <v>1927</v>
      </c>
      <c r="G31" s="1248" t="s">
        <v>1592</v>
      </c>
      <c r="H31" s="1299" t="s">
        <v>1928</v>
      </c>
      <c r="I31" s="1297"/>
      <c r="J31" s="1217"/>
      <c r="K31" s="1222"/>
      <c r="L31" s="1222"/>
      <c r="M31" s="1222"/>
      <c r="N31" s="1222"/>
      <c r="O31" s="1222"/>
      <c r="P31" s="1222"/>
      <c r="Q31" s="1222"/>
      <c r="R31" s="1222"/>
      <c r="S31" s="1222"/>
      <c r="T31" s="1222"/>
      <c r="U31" s="1222"/>
      <c r="V31" s="1222"/>
      <c r="W31" s="1222"/>
      <c r="X31" s="1222"/>
      <c r="Y31" s="1222"/>
      <c r="Z31" s="1222"/>
      <c r="AA31" s="1222"/>
      <c r="AB31" s="1222"/>
      <c r="AC31" s="1222"/>
    </row>
    <row r="32" spans="1:29" s="1238" customFormat="1" ht="12" hidden="1" customHeight="1">
      <c r="A32" s="1235">
        <v>29</v>
      </c>
      <c r="B32" s="1303" t="s">
        <v>1929</v>
      </c>
      <c r="C32" s="1305">
        <v>100067768</v>
      </c>
      <c r="D32" s="1248">
        <v>10872</v>
      </c>
      <c r="E32" s="1248" t="s">
        <v>1930</v>
      </c>
      <c r="F32" s="1246" t="s">
        <v>1931</v>
      </c>
      <c r="G32" s="1248" t="s">
        <v>1932</v>
      </c>
      <c r="H32" s="1299" t="s">
        <v>1933</v>
      </c>
      <c r="I32" s="1297"/>
      <c r="J32" s="1007"/>
      <c r="K32" s="1153"/>
      <c r="L32" s="1153"/>
      <c r="M32" s="1153"/>
      <c r="N32" s="1153"/>
      <c r="O32" s="1153"/>
      <c r="P32" s="1153"/>
      <c r="Q32" s="1153"/>
      <c r="R32" s="1153"/>
      <c r="S32" s="1153"/>
      <c r="T32" s="1153"/>
      <c r="U32" s="1153"/>
      <c r="V32" s="1153"/>
      <c r="W32" s="1153"/>
      <c r="X32" s="1153"/>
      <c r="Y32" s="1153"/>
      <c r="Z32" s="1153"/>
      <c r="AA32" s="1153"/>
      <c r="AB32" s="1153"/>
      <c r="AC32" s="1153"/>
    </row>
    <row r="33" spans="1:110" s="1238" customFormat="1" ht="12" hidden="1" customHeight="1">
      <c r="A33" s="1235">
        <v>30</v>
      </c>
      <c r="B33" s="1302" t="s">
        <v>1934</v>
      </c>
      <c r="C33" s="1305">
        <v>100255513</v>
      </c>
      <c r="D33" s="1248">
        <v>11978</v>
      </c>
      <c r="E33" s="1224" t="s">
        <v>1822</v>
      </c>
      <c r="F33" s="1246" t="s">
        <v>1935</v>
      </c>
      <c r="G33" s="1248" t="s">
        <v>1932</v>
      </c>
      <c r="H33" s="1299"/>
      <c r="I33" s="1297"/>
      <c r="J33" s="1007"/>
      <c r="K33" s="1153"/>
      <c r="L33" s="1153"/>
      <c r="M33" s="1153"/>
      <c r="N33" s="1153"/>
      <c r="O33" s="1153"/>
      <c r="P33" s="1153"/>
      <c r="Q33" s="1153"/>
      <c r="R33" s="1153"/>
      <c r="S33" s="1153"/>
      <c r="T33" s="1153"/>
      <c r="U33" s="1153"/>
      <c r="V33" s="1153"/>
      <c r="W33" s="1153"/>
      <c r="X33" s="1153"/>
      <c r="Y33" s="1153"/>
      <c r="Z33" s="1153"/>
      <c r="AA33" s="1153"/>
      <c r="AB33" s="1153"/>
      <c r="AC33" s="1153"/>
    </row>
    <row r="34" spans="1:110" s="1238" customFormat="1" ht="12" hidden="1" customHeight="1">
      <c r="A34" s="1235">
        <v>31</v>
      </c>
      <c r="B34" s="1302" t="s">
        <v>1936</v>
      </c>
      <c r="C34" s="1305">
        <v>100067601</v>
      </c>
      <c r="D34" s="1248">
        <v>7899</v>
      </c>
      <c r="E34" s="1248" t="s">
        <v>1937</v>
      </c>
      <c r="F34" s="1246" t="s">
        <v>1938</v>
      </c>
      <c r="G34" s="1248" t="s">
        <v>785</v>
      </c>
      <c r="H34" s="1299" t="s">
        <v>1939</v>
      </c>
      <c r="I34" s="1297"/>
      <c r="J34" s="1007"/>
      <c r="K34" s="1153"/>
      <c r="L34" s="1153"/>
      <c r="M34" s="1153"/>
      <c r="N34" s="1153"/>
      <c r="O34" s="1153"/>
      <c r="P34" s="1153"/>
      <c r="Q34" s="1153"/>
      <c r="R34" s="1153"/>
      <c r="S34" s="1153"/>
      <c r="T34" s="1153"/>
      <c r="U34" s="1153"/>
      <c r="V34" s="1153"/>
      <c r="W34" s="1153"/>
      <c r="X34" s="1153"/>
      <c r="Y34" s="1153"/>
      <c r="Z34" s="1153"/>
      <c r="AA34" s="1153"/>
      <c r="AB34" s="1153"/>
      <c r="AC34" s="1153"/>
    </row>
    <row r="35" spans="1:110" s="1238" customFormat="1" ht="12" hidden="1" customHeight="1">
      <c r="A35" s="1235">
        <v>32</v>
      </c>
      <c r="B35" s="1302" t="s">
        <v>1940</v>
      </c>
      <c r="C35" s="1299" t="s">
        <v>1822</v>
      </c>
      <c r="D35" s="1248">
        <v>23379</v>
      </c>
      <c r="E35" s="1248" t="s">
        <v>1941</v>
      </c>
      <c r="F35" s="1246" t="s">
        <v>1942</v>
      </c>
      <c r="G35" s="1248" t="s">
        <v>1943</v>
      </c>
      <c r="H35" s="1299" t="s">
        <v>1944</v>
      </c>
      <c r="I35" s="1297"/>
      <c r="J35" s="1007"/>
      <c r="K35" s="1153"/>
      <c r="L35" s="1153"/>
      <c r="M35" s="1153"/>
      <c r="N35" s="1153"/>
      <c r="O35" s="1153"/>
      <c r="P35" s="1153"/>
      <c r="Q35" s="1153"/>
      <c r="R35" s="1153"/>
      <c r="S35" s="1153"/>
      <c r="T35" s="1153"/>
      <c r="U35" s="1153"/>
      <c r="V35" s="1153"/>
      <c r="W35" s="1153"/>
      <c r="X35" s="1153"/>
      <c r="Y35" s="1153"/>
      <c r="Z35" s="1153"/>
      <c r="AA35" s="1153"/>
      <c r="AB35" s="1153"/>
      <c r="AC35" s="1153"/>
    </row>
    <row r="36" spans="1:110" s="1247" customFormat="1" ht="12" hidden="1" customHeight="1">
      <c r="A36" s="1235">
        <v>33</v>
      </c>
      <c r="B36" s="1306" t="s">
        <v>1945</v>
      </c>
      <c r="C36" s="1307" t="s">
        <v>1822</v>
      </c>
      <c r="D36" s="1300">
        <v>7450</v>
      </c>
      <c r="E36" s="1248" t="s">
        <v>1946</v>
      </c>
      <c r="F36" s="1246" t="s">
        <v>1947</v>
      </c>
      <c r="G36" s="1248" t="s">
        <v>593</v>
      </c>
      <c r="H36" s="1288" t="s">
        <v>1948</v>
      </c>
      <c r="I36" s="1297"/>
      <c r="J36" s="1220"/>
      <c r="K36" s="1239"/>
      <c r="L36" s="1239"/>
      <c r="M36" s="1239"/>
      <c r="N36" s="1239"/>
      <c r="O36" s="1239"/>
      <c r="P36" s="1239"/>
      <c r="Q36" s="1239"/>
      <c r="R36" s="1239"/>
      <c r="S36" s="1239"/>
      <c r="T36" s="1239"/>
      <c r="U36" s="1239"/>
      <c r="V36" s="1239"/>
      <c r="W36" s="1239"/>
      <c r="X36" s="1239"/>
      <c r="Y36" s="1239"/>
      <c r="Z36" s="1239"/>
      <c r="AA36" s="1239"/>
      <c r="AB36" s="1239"/>
    </row>
    <row r="37" spans="1:110" s="1238" customFormat="1" ht="12" hidden="1" customHeight="1">
      <c r="A37" s="1235">
        <v>34</v>
      </c>
      <c r="B37" s="1302" t="s">
        <v>1949</v>
      </c>
      <c r="C37" s="1305">
        <v>100673463</v>
      </c>
      <c r="D37" s="1248">
        <v>19473</v>
      </c>
      <c r="E37" s="1248" t="s">
        <v>1950</v>
      </c>
      <c r="F37" s="1246" t="s">
        <v>1951</v>
      </c>
      <c r="G37" s="1248" t="s">
        <v>822</v>
      </c>
      <c r="H37" s="1299" t="s">
        <v>1952</v>
      </c>
      <c r="I37" s="1297"/>
      <c r="J37" s="1007"/>
      <c r="K37" s="1153"/>
      <c r="L37" s="1153"/>
      <c r="M37" s="1153"/>
      <c r="N37" s="1153"/>
      <c r="O37" s="1153"/>
      <c r="P37" s="1153"/>
      <c r="Q37" s="1153"/>
      <c r="R37" s="1153"/>
      <c r="S37" s="1153"/>
      <c r="T37" s="1153"/>
      <c r="U37" s="1153"/>
      <c r="V37" s="1153"/>
      <c r="W37" s="1153"/>
      <c r="X37" s="1153"/>
      <c r="Y37" s="1153"/>
      <c r="Z37" s="1153"/>
      <c r="AA37" s="1153"/>
      <c r="AB37" s="1153"/>
      <c r="AC37" s="1153"/>
    </row>
    <row r="38" spans="1:110" s="1238" customFormat="1" ht="12" hidden="1" customHeight="1">
      <c r="A38" s="1235">
        <v>35</v>
      </c>
      <c r="B38" s="1302" t="s">
        <v>1953</v>
      </c>
      <c r="C38" s="1305">
        <v>100147613</v>
      </c>
      <c r="D38" s="1248">
        <v>147613</v>
      </c>
      <c r="E38" s="1248" t="s">
        <v>1954</v>
      </c>
      <c r="F38" s="1246" t="s">
        <v>1955</v>
      </c>
      <c r="G38" s="1248" t="str">
        <f>""</f>
        <v/>
      </c>
      <c r="H38" s="1299" t="s">
        <v>1956</v>
      </c>
      <c r="I38" s="1299"/>
      <c r="J38" s="1007"/>
      <c r="K38" s="1153"/>
      <c r="L38" s="1153"/>
      <c r="M38" s="1153"/>
      <c r="N38" s="1153"/>
      <c r="O38" s="1153"/>
      <c r="P38" s="1153"/>
      <c r="Q38" s="1153"/>
      <c r="R38" s="1153"/>
      <c r="S38" s="1153"/>
      <c r="T38" s="1153"/>
      <c r="U38" s="1153"/>
      <c r="V38" s="1153"/>
      <c r="W38" s="1153"/>
      <c r="X38" s="1153"/>
      <c r="Y38" s="1153"/>
      <c r="Z38" s="1153"/>
      <c r="AA38" s="1153"/>
      <c r="AB38" s="1153"/>
      <c r="AC38" s="1153"/>
    </row>
    <row r="39" spans="1:110" s="1238" customFormat="1" ht="12" hidden="1" customHeight="1">
      <c r="A39" s="1235">
        <v>36</v>
      </c>
      <c r="B39" s="1302" t="s">
        <v>1957</v>
      </c>
      <c r="C39" s="1299" t="s">
        <v>1822</v>
      </c>
      <c r="D39" s="1248">
        <v>18506</v>
      </c>
      <c r="E39" s="1248" t="str">
        <f>""</f>
        <v/>
      </c>
      <c r="F39" s="1248" t="str">
        <f>""</f>
        <v/>
      </c>
      <c r="G39" s="1248" t="s">
        <v>932</v>
      </c>
      <c r="H39" s="1299"/>
      <c r="I39" s="1297"/>
      <c r="J39" s="1007"/>
      <c r="K39" s="1153"/>
      <c r="L39" s="1153"/>
      <c r="M39" s="1153"/>
      <c r="N39" s="1153"/>
      <c r="O39" s="1153"/>
      <c r="P39" s="1153"/>
      <c r="Q39" s="1153"/>
      <c r="R39" s="1153"/>
      <c r="S39" s="1153"/>
      <c r="T39" s="1153"/>
      <c r="U39" s="1153"/>
      <c r="V39" s="1153"/>
      <c r="W39" s="1153"/>
      <c r="X39" s="1153"/>
      <c r="Y39" s="1153"/>
      <c r="Z39" s="1153"/>
      <c r="AA39" s="1153"/>
      <c r="AB39" s="1153"/>
      <c r="AC39" s="1153"/>
    </row>
    <row r="40" spans="1:110" s="1238" customFormat="1" ht="12" hidden="1" customHeight="1">
      <c r="A40" s="1235">
        <v>37</v>
      </c>
      <c r="B40" s="1308" t="s">
        <v>1958</v>
      </c>
      <c r="C40" s="1309" t="s">
        <v>1822</v>
      </c>
      <c r="D40" s="1310">
        <v>22900</v>
      </c>
      <c r="E40" s="1310" t="str">
        <f>""</f>
        <v/>
      </c>
      <c r="F40" s="1249" t="s">
        <v>1959</v>
      </c>
      <c r="G40" s="1310" t="s">
        <v>960</v>
      </c>
      <c r="H40" s="1311"/>
      <c r="I40" s="1312"/>
      <c r="J40" s="1007"/>
      <c r="K40" s="1153"/>
      <c r="L40" s="1153"/>
      <c r="M40" s="1153"/>
      <c r="N40" s="1153"/>
      <c r="O40" s="1153"/>
      <c r="P40" s="1153"/>
      <c r="Q40" s="1153"/>
      <c r="R40" s="1153"/>
      <c r="S40" s="1153"/>
      <c r="T40" s="1153"/>
      <c r="U40" s="1153"/>
      <c r="V40" s="1153"/>
      <c r="W40" s="1153"/>
      <c r="X40" s="1153"/>
      <c r="Y40" s="1153"/>
      <c r="Z40" s="1153"/>
      <c r="AA40" s="1153"/>
      <c r="AB40" s="1153"/>
      <c r="AC40" s="1153"/>
    </row>
    <row r="41" spans="1:110" s="1222" customFormat="1" ht="11.25" hidden="1">
      <c r="A41" s="1235">
        <v>38</v>
      </c>
      <c r="B41" s="1313" t="s">
        <v>1960</v>
      </c>
      <c r="C41" s="1286">
        <v>100535729</v>
      </c>
      <c r="D41" s="1224">
        <v>10095</v>
      </c>
      <c r="E41" s="1224" t="s">
        <v>1961</v>
      </c>
      <c r="F41" s="1250" t="s">
        <v>1962</v>
      </c>
      <c r="G41" s="1224" t="s">
        <v>1825</v>
      </c>
      <c r="H41" s="1288" t="s">
        <v>1963</v>
      </c>
      <c r="I41" s="1296"/>
      <c r="J41" s="1217"/>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5"/>
      <c r="DE41" s="1245"/>
      <c r="DF41" s="1245"/>
    </row>
    <row r="42" spans="1:110" s="1222" customFormat="1" ht="11.25" hidden="1">
      <c r="A42" s="1235">
        <v>39</v>
      </c>
      <c r="B42" s="1313" t="s">
        <v>1964</v>
      </c>
      <c r="C42" s="1288" t="s">
        <v>1822</v>
      </c>
      <c r="D42" s="1224">
        <v>17975</v>
      </c>
      <c r="E42" s="1224" t="s">
        <v>1965</v>
      </c>
      <c r="F42" s="1250" t="s">
        <v>1966</v>
      </c>
      <c r="G42" s="1224" t="s">
        <v>1825</v>
      </c>
      <c r="H42" s="1288" t="s">
        <v>1967</v>
      </c>
      <c r="I42" s="1288"/>
      <c r="J42" s="1217"/>
      <c r="AD42" s="1245"/>
      <c r="AE42" s="1245"/>
      <c r="AF42" s="1245"/>
      <c r="AG42" s="1245"/>
      <c r="AH42" s="1245"/>
      <c r="AI42" s="1245"/>
      <c r="AJ42" s="1245"/>
      <c r="AK42" s="1245"/>
      <c r="AL42" s="1245"/>
      <c r="AM42" s="1245"/>
      <c r="AN42" s="1245"/>
      <c r="AO42" s="1245"/>
      <c r="AP42" s="1245"/>
      <c r="AQ42" s="1245"/>
      <c r="AR42" s="1245"/>
      <c r="AS42" s="1245"/>
      <c r="AT42" s="1245"/>
      <c r="AU42" s="1245"/>
      <c r="AV42" s="1245"/>
      <c r="AW42" s="1245"/>
      <c r="AX42" s="1245"/>
      <c r="AY42" s="1245"/>
      <c r="AZ42" s="1245"/>
      <c r="BA42" s="1245"/>
      <c r="BB42" s="1245"/>
      <c r="BC42" s="1245"/>
      <c r="BD42" s="1245"/>
      <c r="BE42" s="1245"/>
      <c r="BF42" s="1245"/>
      <c r="BG42" s="1245"/>
      <c r="BH42" s="1245"/>
      <c r="BI42" s="1245"/>
      <c r="BJ42" s="1245"/>
      <c r="BK42" s="1245"/>
      <c r="BL42" s="1245"/>
      <c r="BM42" s="1245"/>
      <c r="BN42" s="1245"/>
      <c r="BO42" s="1245"/>
      <c r="BP42" s="1245"/>
      <c r="BQ42" s="1245"/>
      <c r="BR42" s="1245"/>
      <c r="BS42" s="1245"/>
      <c r="BT42" s="1245"/>
      <c r="BU42" s="1245"/>
      <c r="BV42" s="1245"/>
      <c r="BW42" s="1245"/>
      <c r="BX42" s="1245"/>
      <c r="BY42" s="1245"/>
      <c r="BZ42" s="1245"/>
      <c r="CA42" s="1245"/>
      <c r="CB42" s="1245"/>
      <c r="CC42" s="1245"/>
      <c r="CD42" s="1245"/>
      <c r="CE42" s="1245"/>
      <c r="CF42" s="1245"/>
      <c r="CG42" s="1245"/>
      <c r="CH42" s="1245"/>
      <c r="CI42" s="1245"/>
      <c r="CJ42" s="1245"/>
      <c r="CK42" s="1245"/>
      <c r="CL42" s="1245"/>
      <c r="CM42" s="1245"/>
      <c r="CN42" s="1245"/>
      <c r="CO42" s="1245"/>
      <c r="CP42" s="1245"/>
      <c r="CQ42" s="1245"/>
      <c r="CR42" s="1245"/>
      <c r="CS42" s="1245"/>
      <c r="CT42" s="1245"/>
      <c r="CU42" s="1245"/>
      <c r="CV42" s="1245"/>
      <c r="CW42" s="1245"/>
      <c r="CX42" s="1245"/>
      <c r="CY42" s="1245"/>
      <c r="CZ42" s="1245"/>
      <c r="DA42" s="1245"/>
      <c r="DB42" s="1245"/>
      <c r="DC42" s="1245"/>
      <c r="DD42" s="1245"/>
      <c r="DE42" s="1245"/>
      <c r="DF42" s="1245"/>
    </row>
    <row r="43" spans="1:110" s="1222" customFormat="1" ht="11.25" hidden="1">
      <c r="A43" s="1235">
        <v>40</v>
      </c>
      <c r="B43" s="1314" t="s">
        <v>1968</v>
      </c>
      <c r="C43" s="1288" t="s">
        <v>1822</v>
      </c>
      <c r="D43" s="1224">
        <v>57882</v>
      </c>
      <c r="E43" s="1224" t="s">
        <v>1969</v>
      </c>
      <c r="F43" s="1250" t="s">
        <v>1970</v>
      </c>
      <c r="G43" s="1224" t="s">
        <v>1825</v>
      </c>
      <c r="H43" s="1288" t="s">
        <v>1971</v>
      </c>
      <c r="I43" s="1288"/>
      <c r="J43" s="1217"/>
      <c r="AD43" s="1245"/>
      <c r="AE43" s="1245"/>
      <c r="AF43" s="1245"/>
      <c r="AG43" s="1245"/>
      <c r="AH43" s="1245"/>
      <c r="AI43" s="1245"/>
      <c r="AJ43" s="1245"/>
      <c r="AK43" s="1245"/>
      <c r="AL43" s="1245"/>
      <c r="AM43" s="1245"/>
      <c r="AN43" s="1245"/>
      <c r="AO43" s="1245"/>
      <c r="AP43" s="1245"/>
      <c r="AQ43" s="1245"/>
      <c r="AR43" s="1245"/>
      <c r="AS43" s="1245"/>
      <c r="AT43" s="1245"/>
      <c r="AU43" s="1245"/>
      <c r="AV43" s="1245"/>
      <c r="AW43" s="1245"/>
      <c r="AX43" s="1245"/>
      <c r="AY43" s="1245"/>
      <c r="AZ43" s="1245"/>
      <c r="BA43" s="1245"/>
      <c r="BB43" s="1245"/>
      <c r="BC43" s="1245"/>
      <c r="BD43" s="1245"/>
      <c r="BE43" s="1245"/>
      <c r="BF43" s="1245"/>
      <c r="BG43" s="1245"/>
      <c r="BH43" s="1245"/>
      <c r="BI43" s="1245"/>
      <c r="BJ43" s="1245"/>
      <c r="BK43" s="1245"/>
      <c r="BL43" s="1245"/>
      <c r="BM43" s="1245"/>
      <c r="BN43" s="1245"/>
      <c r="BO43" s="1245"/>
      <c r="BP43" s="1245"/>
      <c r="BQ43" s="1245"/>
      <c r="BR43" s="1245"/>
      <c r="BS43" s="1245"/>
      <c r="BT43" s="1245"/>
      <c r="BU43" s="1245"/>
      <c r="BV43" s="1245"/>
      <c r="BW43" s="1245"/>
      <c r="BX43" s="1245"/>
      <c r="BY43" s="1245"/>
      <c r="BZ43" s="1245"/>
      <c r="CA43" s="1245"/>
      <c r="CB43" s="1245"/>
      <c r="CC43" s="1245"/>
      <c r="CD43" s="1245"/>
      <c r="CE43" s="1245"/>
      <c r="CF43" s="1245"/>
      <c r="CG43" s="1245"/>
      <c r="CH43" s="1245"/>
      <c r="CI43" s="1245"/>
      <c r="CJ43" s="1245"/>
      <c r="CK43" s="1245"/>
      <c r="CL43" s="1245"/>
      <c r="CM43" s="1245"/>
      <c r="CN43" s="1245"/>
      <c r="CO43" s="1245"/>
      <c r="CP43" s="1245"/>
      <c r="CQ43" s="1245"/>
      <c r="CR43" s="1245"/>
      <c r="CS43" s="1245"/>
      <c r="CT43" s="1245"/>
      <c r="CU43" s="1245"/>
      <c r="CV43" s="1245"/>
      <c r="CW43" s="1245"/>
      <c r="CX43" s="1245"/>
      <c r="CY43" s="1245"/>
      <c r="CZ43" s="1245"/>
      <c r="DA43" s="1245"/>
      <c r="DB43" s="1245"/>
      <c r="DC43" s="1245"/>
      <c r="DD43" s="1245"/>
      <c r="DE43" s="1245"/>
      <c r="DF43" s="1245"/>
    </row>
    <row r="44" spans="1:110" s="1222" customFormat="1" ht="13.5" hidden="1" customHeight="1">
      <c r="A44" s="1235">
        <v>41</v>
      </c>
      <c r="B44" s="1314" t="s">
        <v>1972</v>
      </c>
      <c r="C44" s="1288" t="s">
        <v>1822</v>
      </c>
      <c r="D44" s="1224">
        <v>40411</v>
      </c>
      <c r="E44" s="1224" t="s">
        <v>1973</v>
      </c>
      <c r="F44" s="1224"/>
      <c r="G44" s="1224" t="s">
        <v>893</v>
      </c>
      <c r="H44" s="1288"/>
      <c r="I44" s="1288"/>
      <c r="J44" s="1217"/>
      <c r="AD44" s="1245"/>
      <c r="AE44" s="1245"/>
      <c r="AF44" s="1245"/>
      <c r="AG44" s="1245"/>
      <c r="AH44" s="1245"/>
      <c r="AI44" s="1245"/>
      <c r="AJ44" s="1245"/>
      <c r="AK44" s="1245"/>
      <c r="AL44" s="1245"/>
      <c r="AM44" s="1245"/>
      <c r="AN44" s="1245"/>
      <c r="AO44" s="1245"/>
      <c r="AP44" s="1245"/>
      <c r="AQ44" s="1245"/>
      <c r="AR44" s="1245"/>
      <c r="AS44" s="1245"/>
      <c r="AT44" s="1245"/>
      <c r="AU44" s="1245"/>
      <c r="AV44" s="1245"/>
      <c r="AW44" s="1245"/>
      <c r="AX44" s="1245"/>
      <c r="AY44" s="1245"/>
      <c r="AZ44" s="1245"/>
      <c r="BA44" s="1245"/>
      <c r="BB44" s="1245"/>
      <c r="BC44" s="1245"/>
      <c r="BD44" s="1245"/>
      <c r="BE44" s="1245"/>
      <c r="BF44" s="1245"/>
      <c r="BG44" s="1245"/>
      <c r="BH44" s="1245"/>
      <c r="BI44" s="1245"/>
      <c r="BJ44" s="1245"/>
      <c r="BK44" s="1245"/>
      <c r="BL44" s="1245"/>
      <c r="BM44" s="1245"/>
      <c r="BN44" s="1245"/>
      <c r="BO44" s="1245"/>
      <c r="BP44" s="1245"/>
      <c r="BQ44" s="1245"/>
      <c r="BR44" s="1245"/>
      <c r="BS44" s="1245"/>
      <c r="BT44" s="1245"/>
      <c r="BU44" s="1245"/>
      <c r="BV44" s="1245"/>
      <c r="BW44" s="1245"/>
      <c r="BX44" s="1245"/>
      <c r="BY44" s="1245"/>
      <c r="BZ44" s="1245"/>
      <c r="CA44" s="1245"/>
      <c r="CB44" s="1245"/>
      <c r="CC44" s="1245"/>
      <c r="CD44" s="1245"/>
      <c r="CE44" s="1245"/>
      <c r="CF44" s="1245"/>
      <c r="CG44" s="1245"/>
      <c r="CH44" s="1245"/>
      <c r="CI44" s="1245"/>
      <c r="CJ44" s="1245"/>
      <c r="CK44" s="1245"/>
      <c r="CL44" s="1245"/>
      <c r="CM44" s="1245"/>
      <c r="CN44" s="1245"/>
      <c r="CO44" s="1245"/>
      <c r="CP44" s="1245"/>
      <c r="CQ44" s="1245"/>
      <c r="CR44" s="1245"/>
      <c r="CS44" s="1245"/>
      <c r="CT44" s="1245"/>
      <c r="CU44" s="1245"/>
      <c r="CV44" s="1245"/>
      <c r="CW44" s="1245"/>
      <c r="CX44" s="1245"/>
      <c r="CY44" s="1245"/>
      <c r="CZ44" s="1245"/>
      <c r="DA44" s="1245"/>
      <c r="DB44" s="1245"/>
      <c r="DC44" s="1245"/>
      <c r="DD44" s="1245"/>
      <c r="DE44" s="1245"/>
      <c r="DF44" s="1245"/>
    </row>
    <row r="45" spans="1:110" s="1222" customFormat="1" ht="11.25" hidden="1">
      <c r="A45" s="1235">
        <v>42</v>
      </c>
      <c r="B45" s="1315" t="s">
        <v>1974</v>
      </c>
      <c r="C45" s="1288" t="s">
        <v>1822</v>
      </c>
      <c r="D45" s="1224">
        <v>9344</v>
      </c>
      <c r="E45" s="1224" t="s">
        <v>1975</v>
      </c>
      <c r="F45" s="1224" t="s">
        <v>1976</v>
      </c>
      <c r="G45" s="1224" t="s">
        <v>1144</v>
      </c>
      <c r="H45" s="1288"/>
      <c r="I45" s="1288"/>
      <c r="J45" s="1217"/>
      <c r="AD45" s="1245"/>
      <c r="AE45" s="1245"/>
      <c r="AF45" s="1245"/>
      <c r="AG45" s="1245"/>
      <c r="AH45" s="1245"/>
      <c r="AI45" s="1245"/>
      <c r="AJ45" s="1245"/>
      <c r="AK45" s="1245"/>
      <c r="AL45" s="1245"/>
      <c r="AM45" s="1245"/>
      <c r="AN45" s="1245"/>
      <c r="AO45" s="1245"/>
      <c r="AP45" s="1245"/>
      <c r="AQ45" s="1245"/>
      <c r="AR45" s="1245"/>
      <c r="AS45" s="1245"/>
      <c r="AT45" s="1245"/>
      <c r="AU45" s="1245"/>
      <c r="AV45" s="1245"/>
      <c r="AW45" s="1245"/>
      <c r="AX45" s="1245"/>
      <c r="AY45" s="1245"/>
      <c r="AZ45" s="1245"/>
      <c r="BA45" s="1245"/>
      <c r="BB45" s="1245"/>
      <c r="BC45" s="1245"/>
      <c r="BD45" s="1245"/>
      <c r="BE45" s="1245"/>
      <c r="BF45" s="1245"/>
      <c r="BG45" s="1245"/>
      <c r="BH45" s="1245"/>
      <c r="BI45" s="1245"/>
      <c r="BJ45" s="1245"/>
      <c r="BK45" s="1245"/>
      <c r="BL45" s="1245"/>
      <c r="BM45" s="1245"/>
      <c r="BN45" s="1245"/>
      <c r="BO45" s="1245"/>
      <c r="BP45" s="1245"/>
      <c r="BQ45" s="1245"/>
      <c r="BR45" s="1245"/>
      <c r="BS45" s="1245"/>
      <c r="BT45" s="1245"/>
      <c r="BU45" s="1245"/>
      <c r="BV45" s="1245"/>
      <c r="BW45" s="1245"/>
      <c r="BX45" s="1245"/>
      <c r="BY45" s="1245"/>
      <c r="BZ45" s="1245"/>
      <c r="CA45" s="1245"/>
      <c r="CB45" s="1245"/>
      <c r="CC45" s="1245"/>
      <c r="CD45" s="1245"/>
      <c r="CE45" s="1245"/>
      <c r="CF45" s="1245"/>
      <c r="CG45" s="1245"/>
      <c r="CH45" s="1245"/>
      <c r="CI45" s="1245"/>
      <c r="CJ45" s="1245"/>
      <c r="CK45" s="1245"/>
      <c r="CL45" s="1245"/>
      <c r="CM45" s="1245"/>
      <c r="CN45" s="1245"/>
      <c r="CO45" s="1245"/>
      <c r="CP45" s="1245"/>
      <c r="CQ45" s="1245"/>
      <c r="CR45" s="1245"/>
      <c r="CS45" s="1245"/>
      <c r="CT45" s="1245"/>
      <c r="CU45" s="1245"/>
      <c r="CV45" s="1245"/>
      <c r="CW45" s="1245"/>
      <c r="CX45" s="1245"/>
      <c r="CY45" s="1245"/>
      <c r="CZ45" s="1245"/>
      <c r="DA45" s="1245"/>
      <c r="DB45" s="1245"/>
      <c r="DC45" s="1245"/>
      <c r="DD45" s="1245"/>
      <c r="DE45" s="1245"/>
      <c r="DF45" s="1245"/>
    </row>
    <row r="46" spans="1:110" s="1222" customFormat="1" ht="11.25" hidden="1">
      <c r="A46" s="1235">
        <v>43</v>
      </c>
      <c r="B46" s="1316" t="s">
        <v>1977</v>
      </c>
      <c r="C46" s="1288" t="s">
        <v>1822</v>
      </c>
      <c r="D46" s="1224">
        <v>9545</v>
      </c>
      <c r="E46" s="1224" t="s">
        <v>1978</v>
      </c>
      <c r="F46" s="1251" t="s">
        <v>1979</v>
      </c>
      <c r="G46" s="1224" t="s">
        <v>593</v>
      </c>
      <c r="H46" s="1288" t="s">
        <v>1980</v>
      </c>
      <c r="I46" s="1288"/>
      <c r="J46" s="1217"/>
      <c r="AD46" s="1245"/>
      <c r="AE46" s="1245"/>
      <c r="AF46" s="1245"/>
      <c r="AG46" s="1245"/>
      <c r="AH46" s="1245"/>
      <c r="AI46" s="1245"/>
      <c r="AJ46" s="1245"/>
      <c r="AK46" s="1245"/>
      <c r="AL46" s="1245"/>
      <c r="AM46" s="1245"/>
      <c r="AN46" s="1245"/>
      <c r="AO46" s="1245"/>
      <c r="AP46" s="1245"/>
      <c r="AQ46" s="1245"/>
      <c r="AR46" s="1245"/>
      <c r="AS46" s="1245"/>
      <c r="AT46" s="1245"/>
      <c r="AU46" s="1245"/>
      <c r="AV46" s="1245"/>
      <c r="AW46" s="1245"/>
      <c r="AX46" s="1245"/>
      <c r="AY46" s="1245"/>
      <c r="AZ46" s="1245"/>
      <c r="BA46" s="1245"/>
      <c r="BB46" s="1245"/>
      <c r="BC46" s="1245"/>
      <c r="BD46" s="1245"/>
      <c r="BE46" s="1245"/>
      <c r="BF46" s="1245"/>
      <c r="BG46" s="1245"/>
      <c r="BH46" s="1245"/>
      <c r="BI46" s="1245"/>
      <c r="BJ46" s="1245"/>
      <c r="BK46" s="1245"/>
      <c r="BL46" s="1245"/>
      <c r="BM46" s="1245"/>
      <c r="BN46" s="1245"/>
      <c r="BO46" s="1245"/>
      <c r="BP46" s="1245"/>
      <c r="BQ46" s="1245"/>
      <c r="BR46" s="1245"/>
      <c r="BS46" s="1245"/>
      <c r="BT46" s="1245"/>
      <c r="BU46" s="1245"/>
      <c r="BV46" s="1245"/>
      <c r="BW46" s="1245"/>
      <c r="BX46" s="1245"/>
      <c r="BY46" s="1245"/>
      <c r="BZ46" s="1245"/>
      <c r="CA46" s="1245"/>
      <c r="CB46" s="1245"/>
      <c r="CC46" s="1245"/>
      <c r="CD46" s="1245"/>
      <c r="CE46" s="1245"/>
      <c r="CF46" s="1245"/>
      <c r="CG46" s="1245"/>
      <c r="CH46" s="1245"/>
      <c r="CI46" s="1245"/>
      <c r="CJ46" s="1245"/>
      <c r="CK46" s="1245"/>
      <c r="CL46" s="1245"/>
      <c r="CM46" s="1245"/>
      <c r="CN46" s="1245"/>
      <c r="CO46" s="1245"/>
      <c r="CP46" s="1245"/>
      <c r="CQ46" s="1245"/>
      <c r="CR46" s="1245"/>
      <c r="CS46" s="1245"/>
      <c r="CT46" s="1245"/>
      <c r="CU46" s="1245"/>
      <c r="CV46" s="1245"/>
      <c r="CW46" s="1245"/>
      <c r="CX46" s="1245"/>
      <c r="CY46" s="1245"/>
      <c r="CZ46" s="1245"/>
      <c r="DA46" s="1245"/>
      <c r="DB46" s="1245"/>
      <c r="DC46" s="1245"/>
      <c r="DD46" s="1245"/>
      <c r="DE46" s="1245"/>
      <c r="DF46" s="1245"/>
    </row>
    <row r="47" spans="1:110" s="1222" customFormat="1" ht="11.25" hidden="1">
      <c r="A47" s="1235">
        <v>44</v>
      </c>
      <c r="B47" s="1316" t="s">
        <v>1981</v>
      </c>
      <c r="C47" s="1288" t="s">
        <v>1822</v>
      </c>
      <c r="D47" s="1224">
        <v>12974</v>
      </c>
      <c r="E47" s="1224" t="s">
        <v>1982</v>
      </c>
      <c r="F47" s="1224" t="s">
        <v>1983</v>
      </c>
      <c r="G47" s="1224" t="s">
        <v>593</v>
      </c>
      <c r="H47" s="1288" t="s">
        <v>1984</v>
      </c>
      <c r="I47" s="1288"/>
      <c r="J47" s="1217"/>
      <c r="AD47" s="1245"/>
      <c r="AE47" s="1245"/>
      <c r="AF47" s="1245"/>
      <c r="AG47" s="1245"/>
      <c r="AH47" s="1245"/>
      <c r="AI47" s="1245"/>
      <c r="AJ47" s="1245"/>
      <c r="AK47" s="1245"/>
      <c r="AL47" s="1245"/>
      <c r="AM47" s="1245"/>
      <c r="AN47" s="1245"/>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5"/>
      <c r="DD47" s="1245"/>
      <c r="DE47" s="1245"/>
      <c r="DF47" s="1245"/>
    </row>
    <row r="48" spans="1:110" s="1222" customFormat="1" ht="11.25" hidden="1">
      <c r="A48" s="1235">
        <v>45</v>
      </c>
      <c r="B48" s="1316" t="s">
        <v>1985</v>
      </c>
      <c r="C48" s="1288" t="s">
        <v>1822</v>
      </c>
      <c r="D48" s="1224">
        <v>17645</v>
      </c>
      <c r="E48" s="1224" t="s">
        <v>1986</v>
      </c>
      <c r="F48" s="1224" t="s">
        <v>1987</v>
      </c>
      <c r="G48" s="1224" t="s">
        <v>593</v>
      </c>
      <c r="H48" s="1288" t="s">
        <v>1988</v>
      </c>
      <c r="I48" s="1288"/>
      <c r="J48" s="1217"/>
      <c r="AD48" s="1245"/>
      <c r="AE48" s="1245"/>
      <c r="AF48" s="1245"/>
      <c r="AG48" s="1245"/>
      <c r="AH48" s="1245"/>
      <c r="AI48" s="1245"/>
      <c r="AJ48" s="1245"/>
      <c r="AK48" s="1245"/>
      <c r="AL48" s="1245"/>
      <c r="AM48" s="1245"/>
      <c r="AN48" s="1245"/>
      <c r="AO48" s="1245"/>
      <c r="AP48" s="1245"/>
      <c r="AQ48" s="1245"/>
      <c r="AR48" s="1245"/>
      <c r="AS48" s="1245"/>
      <c r="AT48" s="1245"/>
      <c r="AU48" s="1245"/>
      <c r="AV48" s="1245"/>
      <c r="AW48" s="1245"/>
      <c r="AX48" s="1245"/>
      <c r="AY48" s="1245"/>
      <c r="AZ48" s="1245"/>
      <c r="BA48" s="1245"/>
      <c r="BB48" s="1245"/>
      <c r="BC48" s="1245"/>
      <c r="BD48" s="1245"/>
      <c r="BE48" s="1245"/>
      <c r="BF48" s="1245"/>
      <c r="BG48" s="1245"/>
      <c r="BH48" s="1245"/>
      <c r="BI48" s="1245"/>
      <c r="BJ48" s="1245"/>
      <c r="BK48" s="1245"/>
      <c r="BL48" s="1245"/>
      <c r="BM48" s="1245"/>
      <c r="BN48" s="1245"/>
      <c r="BO48" s="1245"/>
      <c r="BP48" s="1245"/>
      <c r="BQ48" s="1245"/>
      <c r="BR48" s="1245"/>
      <c r="BS48" s="1245"/>
      <c r="BT48" s="1245"/>
      <c r="BU48" s="1245"/>
      <c r="BV48" s="1245"/>
      <c r="BW48" s="1245"/>
      <c r="BX48" s="1245"/>
      <c r="BY48" s="1245"/>
      <c r="BZ48" s="1245"/>
      <c r="CA48" s="1245"/>
      <c r="CB48" s="1245"/>
      <c r="CC48" s="1245"/>
      <c r="CD48" s="1245"/>
      <c r="CE48" s="1245"/>
      <c r="CF48" s="1245"/>
      <c r="CG48" s="1245"/>
      <c r="CH48" s="1245"/>
      <c r="CI48" s="1245"/>
      <c r="CJ48" s="1245"/>
      <c r="CK48" s="1245"/>
      <c r="CL48" s="1245"/>
      <c r="CM48" s="1245"/>
      <c r="CN48" s="1245"/>
      <c r="CO48" s="1245"/>
      <c r="CP48" s="1245"/>
      <c r="CQ48" s="1245"/>
      <c r="CR48" s="1245"/>
      <c r="CS48" s="1245"/>
      <c r="CT48" s="1245"/>
      <c r="CU48" s="1245"/>
      <c r="CV48" s="1245"/>
      <c r="CW48" s="1245"/>
      <c r="CX48" s="1245"/>
      <c r="CY48" s="1245"/>
      <c r="CZ48" s="1245"/>
      <c r="DA48" s="1245"/>
      <c r="DB48" s="1245"/>
      <c r="DC48" s="1245"/>
      <c r="DD48" s="1245"/>
      <c r="DE48" s="1245"/>
      <c r="DF48" s="1245"/>
    </row>
    <row r="49" spans="1:110" s="1222" customFormat="1" ht="11.25" hidden="1">
      <c r="A49" s="1235">
        <v>46</v>
      </c>
      <c r="B49" s="1316" t="s">
        <v>1989</v>
      </c>
      <c r="C49" s="1288" t="s">
        <v>1822</v>
      </c>
      <c r="D49" s="1224">
        <v>18370</v>
      </c>
      <c r="E49" s="1224" t="s">
        <v>1990</v>
      </c>
      <c r="F49" s="1224" t="s">
        <v>1991</v>
      </c>
      <c r="G49" s="1224" t="s">
        <v>593</v>
      </c>
      <c r="H49" s="1288" t="s">
        <v>1992</v>
      </c>
      <c r="I49" s="1288"/>
      <c r="J49" s="1217"/>
      <c r="AD49" s="1245"/>
      <c r="AE49" s="1245"/>
      <c r="AF49" s="1245"/>
      <c r="AG49" s="1245"/>
      <c r="AH49" s="1245"/>
      <c r="AI49" s="1245"/>
      <c r="AJ49" s="1245"/>
      <c r="AK49" s="1245"/>
      <c r="AL49" s="1245"/>
      <c r="AM49" s="1245"/>
      <c r="AN49" s="1245"/>
      <c r="AO49" s="1245"/>
      <c r="AP49" s="1245"/>
      <c r="AQ49" s="1245"/>
      <c r="AR49" s="1245"/>
      <c r="AS49" s="1245"/>
      <c r="AT49" s="1245"/>
      <c r="AU49" s="1245"/>
      <c r="AV49" s="1245"/>
      <c r="AW49" s="1245"/>
      <c r="AX49" s="1245"/>
      <c r="AY49" s="1245"/>
      <c r="AZ49" s="1245"/>
      <c r="BA49" s="1245"/>
      <c r="BB49" s="1245"/>
      <c r="BC49" s="1245"/>
      <c r="BD49" s="1245"/>
      <c r="BE49" s="1245"/>
      <c r="BF49" s="1245"/>
      <c r="BG49" s="1245"/>
      <c r="BH49" s="1245"/>
      <c r="BI49" s="1245"/>
      <c r="BJ49" s="1245"/>
      <c r="BK49" s="1245"/>
      <c r="BL49" s="1245"/>
      <c r="BM49" s="1245"/>
      <c r="BN49" s="1245"/>
      <c r="BO49" s="1245"/>
      <c r="BP49" s="1245"/>
      <c r="BQ49" s="1245"/>
      <c r="BR49" s="1245"/>
      <c r="BS49" s="1245"/>
      <c r="BT49" s="1245"/>
      <c r="BU49" s="1245"/>
      <c r="BV49" s="1245"/>
      <c r="BW49" s="1245"/>
      <c r="BX49" s="1245"/>
      <c r="BY49" s="1245"/>
      <c r="BZ49" s="1245"/>
      <c r="CA49" s="1245"/>
      <c r="CB49" s="1245"/>
      <c r="CC49" s="1245"/>
      <c r="CD49" s="1245"/>
      <c r="CE49" s="1245"/>
      <c r="CF49" s="1245"/>
      <c r="CG49" s="1245"/>
      <c r="CH49" s="1245"/>
      <c r="CI49" s="1245"/>
      <c r="CJ49" s="1245"/>
      <c r="CK49" s="1245"/>
      <c r="CL49" s="1245"/>
      <c r="CM49" s="1245"/>
      <c r="CN49" s="1245"/>
      <c r="CO49" s="1245"/>
      <c r="CP49" s="1245"/>
      <c r="CQ49" s="1245"/>
      <c r="CR49" s="1245"/>
      <c r="CS49" s="1245"/>
      <c r="CT49" s="1245"/>
      <c r="CU49" s="1245"/>
      <c r="CV49" s="1245"/>
      <c r="CW49" s="1245"/>
      <c r="CX49" s="1245"/>
      <c r="CY49" s="1245"/>
      <c r="CZ49" s="1245"/>
      <c r="DA49" s="1245"/>
      <c r="DB49" s="1245"/>
      <c r="DC49" s="1245"/>
      <c r="DD49" s="1245"/>
      <c r="DE49" s="1245"/>
      <c r="DF49" s="1245"/>
    </row>
    <row r="50" spans="1:110" s="1222" customFormat="1" ht="11.25" hidden="1">
      <c r="A50" s="1235">
        <v>47</v>
      </c>
      <c r="B50" s="1314" t="s">
        <v>1993</v>
      </c>
      <c r="C50" s="1288" t="s">
        <v>1822</v>
      </c>
      <c r="D50" s="1224">
        <v>500046</v>
      </c>
      <c r="E50" s="1224" t="s">
        <v>1994</v>
      </c>
      <c r="F50" s="1224" t="s">
        <v>1995</v>
      </c>
      <c r="G50" s="1224" t="s">
        <v>593</v>
      </c>
      <c r="H50" s="1288" t="s">
        <v>1996</v>
      </c>
      <c r="I50" s="1288"/>
      <c r="J50" s="1217"/>
      <c r="AD50" s="1245"/>
      <c r="AE50" s="1245"/>
      <c r="AF50" s="1245"/>
      <c r="AG50" s="1245"/>
      <c r="AH50" s="1245"/>
      <c r="AI50" s="1245"/>
      <c r="AJ50" s="1245"/>
      <c r="AK50" s="1245"/>
      <c r="AL50" s="1245"/>
      <c r="AM50" s="1245"/>
      <c r="AN50" s="1245"/>
      <c r="AO50" s="1245"/>
      <c r="AP50" s="1245"/>
      <c r="AQ50" s="1245"/>
      <c r="AR50" s="1245"/>
      <c r="AS50" s="1245"/>
      <c r="AT50" s="1245"/>
      <c r="AU50" s="1245"/>
      <c r="AV50" s="1245"/>
      <c r="AW50" s="1245"/>
      <c r="AX50" s="1245"/>
      <c r="AY50" s="1245"/>
      <c r="AZ50" s="1245"/>
      <c r="BA50" s="1245"/>
      <c r="BB50" s="1245"/>
      <c r="BC50" s="1245"/>
      <c r="BD50" s="1245"/>
      <c r="BE50" s="1245"/>
      <c r="BF50" s="1245"/>
      <c r="BG50" s="1245"/>
      <c r="BH50" s="1245"/>
      <c r="BI50" s="1245"/>
      <c r="BJ50" s="1245"/>
      <c r="BK50" s="1245"/>
      <c r="BL50" s="1245"/>
      <c r="BM50" s="1245"/>
      <c r="BN50" s="1245"/>
      <c r="BO50" s="1245"/>
      <c r="BP50" s="1245"/>
      <c r="BQ50" s="1245"/>
      <c r="BR50" s="1245"/>
      <c r="BS50" s="1245"/>
      <c r="BT50" s="1245"/>
      <c r="BU50" s="1245"/>
      <c r="BV50" s="1245"/>
      <c r="BW50" s="1245"/>
      <c r="BX50" s="1245"/>
      <c r="BY50" s="1245"/>
      <c r="BZ50" s="1245"/>
      <c r="CA50" s="1245"/>
      <c r="CB50" s="1245"/>
      <c r="CC50" s="1245"/>
      <c r="CD50" s="1245"/>
      <c r="CE50" s="1245"/>
      <c r="CF50" s="1245"/>
      <c r="CG50" s="1245"/>
      <c r="CH50" s="1245"/>
      <c r="CI50" s="1245"/>
      <c r="CJ50" s="1245"/>
      <c r="CK50" s="1245"/>
      <c r="CL50" s="1245"/>
      <c r="CM50" s="1245"/>
      <c r="CN50" s="1245"/>
      <c r="CO50" s="1245"/>
      <c r="CP50" s="1245"/>
      <c r="CQ50" s="1245"/>
      <c r="CR50" s="1245"/>
      <c r="CS50" s="1245"/>
      <c r="CT50" s="1245"/>
      <c r="CU50" s="1245"/>
      <c r="CV50" s="1245"/>
      <c r="CW50" s="1245"/>
      <c r="CX50" s="1245"/>
      <c r="CY50" s="1245"/>
      <c r="CZ50" s="1245"/>
      <c r="DA50" s="1245"/>
      <c r="DB50" s="1245"/>
      <c r="DC50" s="1245"/>
      <c r="DD50" s="1245"/>
      <c r="DE50" s="1245"/>
      <c r="DF50" s="1245"/>
    </row>
    <row r="51" spans="1:110" s="1222" customFormat="1" ht="11.25" hidden="1">
      <c r="A51" s="1235">
        <v>48</v>
      </c>
      <c r="B51" s="1314" t="s">
        <v>1997</v>
      </c>
      <c r="C51" s="1288" t="s">
        <v>1822</v>
      </c>
      <c r="D51" s="1224">
        <v>500047</v>
      </c>
      <c r="E51" s="1224" t="s">
        <v>1998</v>
      </c>
      <c r="F51" s="1250" t="s">
        <v>1999</v>
      </c>
      <c r="G51" s="1224" t="s">
        <v>593</v>
      </c>
      <c r="H51" s="1288" t="s">
        <v>2000</v>
      </c>
      <c r="I51" s="1288"/>
      <c r="J51" s="1217"/>
      <c r="AD51" s="1245"/>
      <c r="AE51" s="1245"/>
      <c r="AF51" s="1245"/>
      <c r="AG51" s="1245"/>
      <c r="AH51" s="1245"/>
      <c r="AI51" s="1245"/>
      <c r="AJ51" s="1245"/>
      <c r="AK51" s="1245"/>
      <c r="AL51" s="1245"/>
      <c r="AM51" s="1245"/>
      <c r="AN51" s="1245"/>
      <c r="AO51" s="1245"/>
      <c r="AP51" s="1245"/>
      <c r="AQ51" s="1245"/>
      <c r="AR51" s="1245"/>
      <c r="AS51" s="1245"/>
      <c r="AT51" s="1245"/>
      <c r="AU51" s="1245"/>
      <c r="AV51" s="1245"/>
      <c r="AW51" s="1245"/>
      <c r="AX51" s="1245"/>
      <c r="AY51" s="1245"/>
      <c r="AZ51" s="1245"/>
      <c r="BA51" s="1245"/>
      <c r="BB51" s="1245"/>
      <c r="BC51" s="1245"/>
      <c r="BD51" s="1245"/>
      <c r="BE51" s="1245"/>
      <c r="BF51" s="1245"/>
      <c r="BG51" s="1245"/>
      <c r="BH51" s="1245"/>
      <c r="BI51" s="1245"/>
      <c r="BJ51" s="1245"/>
      <c r="BK51" s="1245"/>
      <c r="BL51" s="1245"/>
      <c r="BM51" s="1245"/>
      <c r="BN51" s="1245"/>
      <c r="BO51" s="1245"/>
      <c r="BP51" s="1245"/>
      <c r="BQ51" s="1245"/>
      <c r="BR51" s="1245"/>
      <c r="BS51" s="1245"/>
      <c r="BT51" s="1245"/>
      <c r="BU51" s="1245"/>
      <c r="BV51" s="1245"/>
      <c r="BW51" s="1245"/>
      <c r="BX51" s="1245"/>
      <c r="BY51" s="1245"/>
      <c r="BZ51" s="1245"/>
      <c r="CA51" s="1245"/>
      <c r="CB51" s="1245"/>
      <c r="CC51" s="1245"/>
      <c r="CD51" s="1245"/>
      <c r="CE51" s="1245"/>
      <c r="CF51" s="1245"/>
      <c r="CG51" s="1245"/>
      <c r="CH51" s="1245"/>
      <c r="CI51" s="1245"/>
      <c r="CJ51" s="1245"/>
      <c r="CK51" s="1245"/>
      <c r="CL51" s="1245"/>
      <c r="CM51" s="1245"/>
      <c r="CN51" s="1245"/>
      <c r="CO51" s="1245"/>
      <c r="CP51" s="1245"/>
      <c r="CQ51" s="1245"/>
      <c r="CR51" s="1245"/>
      <c r="CS51" s="1245"/>
      <c r="CT51" s="1245"/>
      <c r="CU51" s="1245"/>
      <c r="CV51" s="1245"/>
      <c r="CW51" s="1245"/>
      <c r="CX51" s="1245"/>
      <c r="CY51" s="1245"/>
      <c r="CZ51" s="1245"/>
      <c r="DA51" s="1245"/>
      <c r="DB51" s="1245"/>
      <c r="DC51" s="1245"/>
      <c r="DD51" s="1245"/>
      <c r="DE51" s="1245"/>
      <c r="DF51" s="1245"/>
    </row>
    <row r="52" spans="1:110" s="1222" customFormat="1" ht="11.25" hidden="1">
      <c r="A52" s="1235">
        <v>49</v>
      </c>
      <c r="B52" s="1314" t="s">
        <v>2001</v>
      </c>
      <c r="C52" s="1317" t="s">
        <v>1822</v>
      </c>
      <c r="D52" s="1224">
        <v>9493</v>
      </c>
      <c r="E52" s="1224" t="s">
        <v>2002</v>
      </c>
      <c r="F52" s="1252" t="s">
        <v>2003</v>
      </c>
      <c r="G52" s="1295" t="s">
        <v>593</v>
      </c>
      <c r="H52" s="1288" t="s">
        <v>2004</v>
      </c>
      <c r="I52" s="1317"/>
      <c r="J52" s="1217"/>
      <c r="AD52" s="1245"/>
      <c r="AE52" s="1245"/>
      <c r="AF52" s="1245"/>
      <c r="AG52" s="1245"/>
      <c r="AH52" s="1245"/>
      <c r="AI52" s="1245"/>
      <c r="AJ52" s="1245"/>
      <c r="AK52" s="1245"/>
      <c r="AL52" s="1245"/>
      <c r="AM52" s="1245"/>
      <c r="AN52" s="1245"/>
      <c r="AO52" s="1245"/>
      <c r="AP52" s="1245"/>
      <c r="AQ52" s="1245"/>
      <c r="AR52" s="1245"/>
      <c r="AS52" s="1245"/>
      <c r="AT52" s="1245"/>
      <c r="AU52" s="1245"/>
      <c r="AV52" s="1245"/>
      <c r="AW52" s="1245"/>
      <c r="AX52" s="1245"/>
      <c r="AY52" s="1245"/>
      <c r="AZ52" s="1245"/>
      <c r="BA52" s="1245"/>
      <c r="BB52" s="1245"/>
      <c r="BC52" s="1245"/>
      <c r="BD52" s="1245"/>
      <c r="BE52" s="1245"/>
      <c r="BF52" s="1245"/>
      <c r="BG52" s="1245"/>
      <c r="BH52" s="1245"/>
      <c r="BI52" s="1245"/>
      <c r="BJ52" s="1245"/>
      <c r="BK52" s="1245"/>
      <c r="BL52" s="1245"/>
      <c r="BM52" s="1245"/>
      <c r="BN52" s="1245"/>
      <c r="BO52" s="1245"/>
      <c r="BP52" s="1245"/>
      <c r="BQ52" s="1245"/>
      <c r="BR52" s="1245"/>
      <c r="BS52" s="1245"/>
      <c r="BT52" s="1245"/>
      <c r="BU52" s="1245"/>
      <c r="BV52" s="1245"/>
      <c r="BW52" s="1245"/>
      <c r="BX52" s="1245"/>
      <c r="BY52" s="1245"/>
      <c r="BZ52" s="1245"/>
      <c r="CA52" s="1245"/>
      <c r="CB52" s="1245"/>
      <c r="CC52" s="1245"/>
      <c r="CD52" s="1245"/>
      <c r="CE52" s="1245"/>
      <c r="CF52" s="1245"/>
      <c r="CG52" s="1245"/>
      <c r="CH52" s="1245"/>
      <c r="CI52" s="1245"/>
      <c r="CJ52" s="1245"/>
      <c r="CK52" s="1245"/>
      <c r="CL52" s="1245"/>
      <c r="CM52" s="1245"/>
      <c r="CN52" s="1245"/>
      <c r="CO52" s="1245"/>
      <c r="CP52" s="1245"/>
      <c r="CQ52" s="1245"/>
      <c r="CR52" s="1245"/>
      <c r="CS52" s="1245"/>
      <c r="CT52" s="1245"/>
      <c r="CU52" s="1245"/>
      <c r="CV52" s="1245"/>
      <c r="CW52" s="1245"/>
      <c r="CX52" s="1245"/>
      <c r="CY52" s="1245"/>
      <c r="CZ52" s="1245"/>
      <c r="DA52" s="1245"/>
      <c r="DB52" s="1245"/>
      <c r="DC52" s="1245"/>
      <c r="DD52" s="1245"/>
      <c r="DE52" s="1245"/>
      <c r="DF52" s="1245"/>
    </row>
    <row r="53" spans="1:110" s="1222" customFormat="1" ht="11.25" hidden="1">
      <c r="A53" s="1235">
        <v>50</v>
      </c>
      <c r="B53" s="1316" t="s">
        <v>2005</v>
      </c>
      <c r="C53" s="1288" t="s">
        <v>1822</v>
      </c>
      <c r="D53" s="1318">
        <v>2810</v>
      </c>
      <c r="E53" s="1319" t="s">
        <v>2006</v>
      </c>
      <c r="F53" s="1250" t="s">
        <v>2007</v>
      </c>
      <c r="G53" s="1224" t="s">
        <v>514</v>
      </c>
      <c r="H53" s="1320" t="s">
        <v>2008</v>
      </c>
      <c r="I53" s="1288"/>
      <c r="J53" s="1217"/>
      <c r="AD53" s="1245"/>
      <c r="AE53" s="1245"/>
      <c r="AF53" s="1245"/>
      <c r="AG53" s="1245"/>
      <c r="AH53" s="1245"/>
      <c r="AI53" s="1245"/>
      <c r="AJ53" s="1245"/>
      <c r="AK53" s="1245"/>
      <c r="AL53" s="1245"/>
      <c r="AM53" s="1245"/>
      <c r="AN53" s="1245"/>
      <c r="AO53" s="1245"/>
      <c r="AP53" s="1245"/>
      <c r="AQ53" s="1245"/>
      <c r="AR53" s="1245"/>
      <c r="AS53" s="1245"/>
      <c r="AT53" s="1245"/>
      <c r="AU53" s="1245"/>
      <c r="AV53" s="1245"/>
      <c r="AW53" s="1245"/>
      <c r="AX53" s="1245"/>
      <c r="AY53" s="1245"/>
      <c r="AZ53" s="1245"/>
      <c r="BA53" s="1245"/>
      <c r="BB53" s="1245"/>
      <c r="BC53" s="1245"/>
      <c r="BD53" s="1245"/>
      <c r="BE53" s="1245"/>
      <c r="BF53" s="1245"/>
      <c r="BG53" s="1245"/>
      <c r="BH53" s="1245"/>
      <c r="BI53" s="1245"/>
      <c r="BJ53" s="1245"/>
      <c r="BK53" s="1245"/>
      <c r="BL53" s="1245"/>
      <c r="BM53" s="1245"/>
      <c r="BN53" s="1245"/>
      <c r="BO53" s="1245"/>
      <c r="BP53" s="1245"/>
      <c r="BQ53" s="1245"/>
      <c r="BR53" s="1245"/>
      <c r="BS53" s="1245"/>
      <c r="BT53" s="1245"/>
      <c r="BU53" s="1245"/>
      <c r="BV53" s="1245"/>
      <c r="BW53" s="1245"/>
      <c r="BX53" s="1245"/>
      <c r="BY53" s="1245"/>
      <c r="BZ53" s="1245"/>
      <c r="CA53" s="1245"/>
      <c r="CB53" s="1245"/>
      <c r="CC53" s="1245"/>
      <c r="CD53" s="1245"/>
      <c r="CE53" s="1245"/>
      <c r="CF53" s="1245"/>
      <c r="CG53" s="1245"/>
      <c r="CH53" s="1245"/>
      <c r="CI53" s="1245"/>
      <c r="CJ53" s="1245"/>
      <c r="CK53" s="1245"/>
      <c r="CL53" s="1245"/>
      <c r="CM53" s="1245"/>
      <c r="CN53" s="1245"/>
      <c r="CO53" s="1245"/>
      <c r="CP53" s="1245"/>
      <c r="CQ53" s="1245"/>
      <c r="CR53" s="1245"/>
      <c r="CS53" s="1245"/>
      <c r="CT53" s="1245"/>
      <c r="CU53" s="1245"/>
      <c r="CV53" s="1245"/>
      <c r="CW53" s="1245"/>
      <c r="CX53" s="1245"/>
      <c r="CY53" s="1245"/>
      <c r="CZ53" s="1245"/>
      <c r="DA53" s="1245"/>
      <c r="DB53" s="1245"/>
      <c r="DC53" s="1245"/>
      <c r="DD53" s="1245"/>
      <c r="DE53" s="1245"/>
      <c r="DF53" s="1245"/>
    </row>
    <row r="54" spans="1:110" s="1222" customFormat="1" ht="11.25" hidden="1">
      <c r="A54" s="1235">
        <v>51</v>
      </c>
      <c r="B54" s="1321" t="s">
        <v>2009</v>
      </c>
      <c r="C54" s="1322">
        <v>5001940001830</v>
      </c>
      <c r="D54" s="1225">
        <v>3092</v>
      </c>
      <c r="E54" s="1224" t="s">
        <v>2010</v>
      </c>
      <c r="F54" s="1235" t="s">
        <v>2011</v>
      </c>
      <c r="G54" s="1224" t="s">
        <v>2012</v>
      </c>
      <c r="H54" s="1217" t="s">
        <v>2013</v>
      </c>
      <c r="I54" s="1235"/>
      <c r="J54" s="1217">
        <v>65</v>
      </c>
      <c r="AD54" s="1245"/>
      <c r="AE54" s="1245"/>
      <c r="AF54" s="1245"/>
      <c r="AG54" s="1245"/>
      <c r="AH54" s="1245"/>
      <c r="AI54" s="1245"/>
      <c r="AJ54" s="1245"/>
      <c r="AK54" s="1245"/>
      <c r="AL54" s="1245"/>
      <c r="AM54" s="1245"/>
      <c r="AN54" s="1245"/>
      <c r="AO54" s="1245"/>
      <c r="AP54" s="1245"/>
      <c r="AQ54" s="1245"/>
      <c r="AR54" s="1245"/>
      <c r="AS54" s="1245"/>
      <c r="AT54" s="1245"/>
      <c r="AU54" s="1245"/>
      <c r="AV54" s="1245"/>
      <c r="AW54" s="1245"/>
      <c r="AX54" s="1245"/>
      <c r="AY54" s="1245"/>
      <c r="AZ54" s="1245"/>
      <c r="BA54" s="1245"/>
      <c r="BB54" s="1245"/>
      <c r="BC54" s="1245"/>
      <c r="BD54" s="1245"/>
      <c r="BE54" s="1245"/>
      <c r="BF54" s="1245"/>
      <c r="BG54" s="1245"/>
      <c r="BH54" s="1245"/>
      <c r="BI54" s="1245"/>
      <c r="BJ54" s="1245"/>
      <c r="BK54" s="1245"/>
      <c r="BL54" s="1245"/>
      <c r="BM54" s="1245"/>
      <c r="BN54" s="1245"/>
      <c r="BO54" s="1245"/>
      <c r="BP54" s="1245"/>
      <c r="BQ54" s="1245"/>
      <c r="BR54" s="1245"/>
      <c r="BS54" s="1245"/>
      <c r="BT54" s="1245"/>
      <c r="BU54" s="1245"/>
      <c r="BV54" s="1245"/>
      <c r="BW54" s="1245"/>
      <c r="BX54" s="1245"/>
      <c r="BY54" s="1245"/>
      <c r="BZ54" s="1245"/>
      <c r="CA54" s="1245"/>
      <c r="CB54" s="1245"/>
      <c r="CC54" s="1245"/>
      <c r="CD54" s="1245"/>
      <c r="CE54" s="1245"/>
      <c r="CF54" s="1245"/>
      <c r="CG54" s="1245"/>
      <c r="CH54" s="1245"/>
      <c r="CI54" s="1245"/>
      <c r="CJ54" s="1245"/>
      <c r="CK54" s="1245"/>
      <c r="CL54" s="1245"/>
      <c r="CM54" s="1245"/>
      <c r="CN54" s="1245"/>
      <c r="CO54" s="1245"/>
      <c r="CP54" s="1245"/>
      <c r="CQ54" s="1245"/>
      <c r="CR54" s="1245"/>
      <c r="CS54" s="1245"/>
      <c r="CT54" s="1245"/>
      <c r="CU54" s="1245"/>
      <c r="CV54" s="1245"/>
      <c r="CW54" s="1245"/>
      <c r="CX54" s="1245"/>
      <c r="CY54" s="1245"/>
      <c r="CZ54" s="1245"/>
      <c r="DA54" s="1245"/>
      <c r="DB54" s="1245"/>
      <c r="DC54" s="1245"/>
      <c r="DD54" s="1245"/>
      <c r="DE54" s="1245"/>
      <c r="DF54" s="1245"/>
    </row>
    <row r="55" spans="1:110" s="1222" customFormat="1" ht="11.25" hidden="1">
      <c r="A55" s="1235">
        <v>52</v>
      </c>
      <c r="B55" s="1257" t="s">
        <v>2014</v>
      </c>
      <c r="C55" s="1288" t="s">
        <v>1822</v>
      </c>
      <c r="D55" s="1225">
        <v>9475</v>
      </c>
      <c r="E55" s="1224" t="s">
        <v>1822</v>
      </c>
      <c r="F55" s="1224" t="s">
        <v>1822</v>
      </c>
      <c r="G55" s="1224" t="s">
        <v>2012</v>
      </c>
      <c r="H55" s="1235" t="s">
        <v>2015</v>
      </c>
      <c r="I55" s="1235"/>
      <c r="J55" s="1217">
        <v>35</v>
      </c>
      <c r="AD55" s="1245"/>
      <c r="AE55" s="1245"/>
      <c r="AF55" s="1245"/>
      <c r="AG55" s="1245"/>
      <c r="AH55" s="1245"/>
      <c r="AI55" s="1245"/>
      <c r="AJ55" s="1245"/>
      <c r="AK55" s="1245"/>
      <c r="AL55" s="1245"/>
      <c r="AM55" s="1245"/>
      <c r="AN55" s="1245"/>
      <c r="AO55" s="1245"/>
      <c r="AP55" s="1245"/>
      <c r="AQ55" s="1245"/>
      <c r="AR55" s="1245"/>
      <c r="AS55" s="1245"/>
      <c r="AT55" s="1245"/>
      <c r="AU55" s="1245"/>
      <c r="AV55" s="1245"/>
      <c r="AW55" s="1245"/>
      <c r="AX55" s="1245"/>
      <c r="AY55" s="1245"/>
      <c r="AZ55" s="1245"/>
      <c r="BA55" s="1245"/>
      <c r="BB55" s="1245"/>
      <c r="BC55" s="1245"/>
      <c r="BD55" s="1245"/>
      <c r="BE55" s="1245"/>
      <c r="BF55" s="1245"/>
      <c r="BG55" s="1245"/>
      <c r="BH55" s="1245"/>
      <c r="BI55" s="1245"/>
      <c r="BJ55" s="1245"/>
      <c r="BK55" s="1245"/>
      <c r="BL55" s="1245"/>
      <c r="BM55" s="1245"/>
      <c r="BN55" s="1245"/>
      <c r="BO55" s="1245"/>
      <c r="BP55" s="1245"/>
      <c r="BQ55" s="1245"/>
      <c r="BR55" s="1245"/>
      <c r="BS55" s="1245"/>
      <c r="BT55" s="1245"/>
      <c r="BU55" s="1245"/>
      <c r="BV55" s="1245"/>
      <c r="BW55" s="1245"/>
      <c r="BX55" s="1245"/>
      <c r="BY55" s="1245"/>
      <c r="BZ55" s="1245"/>
      <c r="CA55" s="1245"/>
      <c r="CB55" s="1245"/>
      <c r="CC55" s="1245"/>
      <c r="CD55" s="1245"/>
      <c r="CE55" s="1245"/>
      <c r="CF55" s="1245"/>
      <c r="CG55" s="1245"/>
      <c r="CH55" s="1245"/>
      <c r="CI55" s="1245"/>
      <c r="CJ55" s="1245"/>
      <c r="CK55" s="1245"/>
      <c r="CL55" s="1245"/>
      <c r="CM55" s="1245"/>
      <c r="CN55" s="1245"/>
      <c r="CO55" s="1245"/>
      <c r="CP55" s="1245"/>
      <c r="CQ55" s="1245"/>
      <c r="CR55" s="1245"/>
      <c r="CS55" s="1245"/>
      <c r="CT55" s="1245"/>
      <c r="CU55" s="1245"/>
      <c r="CV55" s="1245"/>
      <c r="CW55" s="1245"/>
      <c r="CX55" s="1245"/>
      <c r="CY55" s="1245"/>
      <c r="CZ55" s="1245"/>
      <c r="DA55" s="1245"/>
      <c r="DB55" s="1245"/>
      <c r="DC55" s="1245"/>
      <c r="DD55" s="1245"/>
      <c r="DE55" s="1245"/>
      <c r="DF55" s="1245"/>
    </row>
    <row r="56" spans="1:110" s="1222" customFormat="1" ht="11.25" hidden="1">
      <c r="A56" s="1223">
        <v>53</v>
      </c>
      <c r="B56" s="1257" t="s">
        <v>2016</v>
      </c>
      <c r="C56" s="1288" t="s">
        <v>1822</v>
      </c>
      <c r="D56" s="1225">
        <v>9498</v>
      </c>
      <c r="E56" s="1224" t="s">
        <v>1822</v>
      </c>
      <c r="F56" s="1250" t="s">
        <v>2017</v>
      </c>
      <c r="G56" s="1224" t="s">
        <v>893</v>
      </c>
      <c r="H56" s="1235"/>
      <c r="I56" s="1235"/>
      <c r="AD56" s="1245"/>
      <c r="AE56" s="1245"/>
      <c r="AF56" s="1245"/>
      <c r="AG56" s="1245"/>
      <c r="AH56" s="1245"/>
      <c r="AI56" s="1245"/>
      <c r="AJ56" s="1245"/>
      <c r="AK56" s="1245"/>
      <c r="AL56" s="1245"/>
      <c r="AM56" s="1245"/>
      <c r="AN56" s="1245"/>
      <c r="AO56" s="1245"/>
      <c r="AP56" s="1245"/>
      <c r="AQ56" s="1245"/>
      <c r="AR56" s="1245"/>
      <c r="AS56" s="1245"/>
      <c r="AT56" s="1245"/>
      <c r="AU56" s="1245"/>
      <c r="AV56" s="1245"/>
      <c r="AW56" s="1245"/>
      <c r="AX56" s="1245"/>
      <c r="AY56" s="1245"/>
      <c r="AZ56" s="1245"/>
      <c r="BA56" s="1245"/>
      <c r="BB56" s="1245"/>
      <c r="BC56" s="1245"/>
      <c r="BD56" s="1245"/>
      <c r="BE56" s="1245"/>
      <c r="BF56" s="1245"/>
      <c r="BG56" s="1245"/>
      <c r="BH56" s="1245"/>
      <c r="BI56" s="1245"/>
      <c r="BJ56" s="1245"/>
      <c r="BK56" s="1245"/>
      <c r="BL56" s="1245"/>
      <c r="BM56" s="1245"/>
      <c r="BN56" s="1245"/>
      <c r="BO56" s="1245"/>
      <c r="BP56" s="1245"/>
      <c r="BQ56" s="1245"/>
      <c r="BR56" s="1245"/>
      <c r="BS56" s="1245"/>
      <c r="BT56" s="1245"/>
      <c r="BU56" s="1245"/>
      <c r="BV56" s="1245"/>
      <c r="BW56" s="1245"/>
      <c r="BX56" s="1245"/>
      <c r="BY56" s="1245"/>
      <c r="BZ56" s="1245"/>
      <c r="CA56" s="1245"/>
      <c r="CB56" s="1245"/>
      <c r="CC56" s="1245"/>
      <c r="CD56" s="1245"/>
      <c r="CE56" s="1245"/>
      <c r="CF56" s="1245"/>
      <c r="CG56" s="1245"/>
      <c r="CH56" s="1245"/>
      <c r="CI56" s="1245"/>
      <c r="CJ56" s="1245"/>
      <c r="CK56" s="1245"/>
      <c r="CL56" s="1245"/>
      <c r="CM56" s="1245"/>
      <c r="CN56" s="1245"/>
      <c r="CO56" s="1245"/>
      <c r="CP56" s="1245"/>
      <c r="CQ56" s="1245"/>
      <c r="CR56" s="1245"/>
      <c r="CS56" s="1245"/>
      <c r="CT56" s="1245"/>
      <c r="CU56" s="1245"/>
      <c r="CV56" s="1245"/>
      <c r="CW56" s="1245"/>
      <c r="CX56" s="1245"/>
      <c r="CY56" s="1245"/>
      <c r="CZ56" s="1245"/>
      <c r="DA56" s="1245"/>
      <c r="DB56" s="1245"/>
      <c r="DC56" s="1245"/>
      <c r="DD56" s="1245"/>
      <c r="DE56" s="1245"/>
      <c r="DF56" s="1245"/>
    </row>
    <row r="57" spans="1:110" s="1222" customFormat="1" ht="11.25" hidden="1">
      <c r="A57" s="1223">
        <v>54</v>
      </c>
      <c r="B57" s="1323" t="s">
        <v>2018</v>
      </c>
      <c r="C57" s="1122" t="s">
        <v>1822</v>
      </c>
      <c r="D57" s="1324">
        <v>20056</v>
      </c>
      <c r="E57" s="1325" t="s">
        <v>1822</v>
      </c>
      <c r="F57" s="1326" t="s">
        <v>2019</v>
      </c>
      <c r="G57" s="1324" t="s">
        <v>2020</v>
      </c>
      <c r="H57" s="1327"/>
      <c r="I57" s="1327"/>
      <c r="AD57" s="1245"/>
      <c r="AE57" s="1245"/>
      <c r="AF57" s="1245"/>
      <c r="AG57" s="1245"/>
      <c r="AH57" s="1245"/>
      <c r="AI57" s="1245"/>
      <c r="AJ57" s="1245"/>
      <c r="AK57" s="1245"/>
      <c r="AL57" s="1245"/>
      <c r="AM57" s="1245"/>
      <c r="AN57" s="1245"/>
      <c r="AO57" s="1245"/>
      <c r="AP57" s="1245"/>
      <c r="AQ57" s="1245"/>
      <c r="AR57" s="1245"/>
      <c r="AS57" s="1245"/>
      <c r="AT57" s="1245"/>
      <c r="AU57" s="1245"/>
      <c r="AV57" s="1245"/>
      <c r="AW57" s="1245"/>
      <c r="AX57" s="1245"/>
      <c r="AY57" s="1245"/>
      <c r="AZ57" s="1245"/>
      <c r="BA57" s="1245"/>
      <c r="BB57" s="1245"/>
      <c r="BC57" s="1245"/>
      <c r="BD57" s="1245"/>
      <c r="BE57" s="1245"/>
      <c r="BF57" s="1245"/>
      <c r="BG57" s="1245"/>
      <c r="BH57" s="1245"/>
      <c r="BI57" s="1245"/>
      <c r="BJ57" s="1245"/>
      <c r="BK57" s="1245"/>
      <c r="BL57" s="1245"/>
      <c r="BM57" s="1245"/>
      <c r="BN57" s="1245"/>
      <c r="BO57" s="1245"/>
      <c r="BP57" s="1245"/>
      <c r="BQ57" s="1245"/>
      <c r="BR57" s="1245"/>
      <c r="BS57" s="1245"/>
      <c r="BT57" s="1245"/>
      <c r="BU57" s="1245"/>
      <c r="BV57" s="1245"/>
      <c r="BW57" s="1245"/>
      <c r="BX57" s="1245"/>
      <c r="BY57" s="1245"/>
      <c r="BZ57" s="1245"/>
      <c r="CA57" s="1245"/>
      <c r="CB57" s="1245"/>
      <c r="CC57" s="1245"/>
      <c r="CD57" s="1245"/>
      <c r="CE57" s="1245"/>
      <c r="CF57" s="1245"/>
      <c r="CG57" s="1245"/>
      <c r="CH57" s="1245"/>
      <c r="CI57" s="1245"/>
      <c r="CJ57" s="1245"/>
      <c r="CK57" s="1245"/>
      <c r="CL57" s="1245"/>
      <c r="CM57" s="1245"/>
      <c r="CN57" s="1245"/>
      <c r="CO57" s="1245"/>
      <c r="CP57" s="1245"/>
      <c r="CQ57" s="1245"/>
      <c r="CR57" s="1245"/>
      <c r="CS57" s="1245"/>
      <c r="CT57" s="1245"/>
      <c r="CU57" s="1245"/>
      <c r="CV57" s="1245"/>
      <c r="CW57" s="1245"/>
      <c r="CX57" s="1245"/>
      <c r="CY57" s="1245"/>
      <c r="CZ57" s="1245"/>
      <c r="DA57" s="1245"/>
      <c r="DB57" s="1245"/>
      <c r="DC57" s="1245"/>
      <c r="DD57" s="1245"/>
      <c r="DE57" s="1245"/>
      <c r="DF57" s="1245"/>
    </row>
    <row r="58" spans="1:110" s="1222" customFormat="1" ht="11.25" hidden="1">
      <c r="A58" s="1223">
        <v>55</v>
      </c>
      <c r="B58" s="1257" t="s">
        <v>2021</v>
      </c>
      <c r="C58" s="1223" t="s">
        <v>2022</v>
      </c>
      <c r="D58" s="1225">
        <v>22742</v>
      </c>
      <c r="E58" s="1224" t="s">
        <v>2023</v>
      </c>
      <c r="F58" s="1328" t="s">
        <v>2024</v>
      </c>
      <c r="G58" s="1225" t="s">
        <v>1932</v>
      </c>
      <c r="H58" s="1223" t="s">
        <v>2025</v>
      </c>
      <c r="I58" s="1223"/>
      <c r="J58" s="1217"/>
      <c r="AD58" s="1245"/>
      <c r="AE58" s="1245"/>
      <c r="AF58" s="1245"/>
      <c r="AG58" s="1245"/>
      <c r="AH58" s="1245"/>
      <c r="AI58" s="1245"/>
      <c r="AJ58" s="1245"/>
      <c r="AK58" s="1245"/>
      <c r="AL58" s="1245"/>
      <c r="AM58" s="1245"/>
      <c r="AN58" s="1245"/>
      <c r="AO58" s="1245"/>
      <c r="AP58" s="1245"/>
      <c r="AQ58" s="1245"/>
      <c r="AR58" s="1245"/>
      <c r="AS58" s="1245"/>
      <c r="AT58" s="1245"/>
      <c r="AU58" s="1245"/>
      <c r="AV58" s="1245"/>
      <c r="AW58" s="1245"/>
      <c r="AX58" s="1245"/>
      <c r="AY58" s="1245"/>
      <c r="AZ58" s="1245"/>
      <c r="BA58" s="1245"/>
      <c r="BB58" s="1245"/>
      <c r="BC58" s="1245"/>
      <c r="BD58" s="1245"/>
      <c r="BE58" s="1245"/>
      <c r="BF58" s="1245"/>
      <c r="BG58" s="1245"/>
      <c r="BH58" s="1245"/>
      <c r="BI58" s="1245"/>
      <c r="BJ58" s="1245"/>
      <c r="BK58" s="1245"/>
      <c r="BL58" s="1245"/>
      <c r="BM58" s="1245"/>
      <c r="BN58" s="1245"/>
      <c r="BO58" s="1245"/>
      <c r="BP58" s="1245"/>
      <c r="BQ58" s="1245"/>
      <c r="BR58" s="1245"/>
      <c r="BS58" s="1245"/>
      <c r="BT58" s="1245"/>
      <c r="BU58" s="1245"/>
      <c r="BV58" s="1245"/>
      <c r="BW58" s="1245"/>
      <c r="BX58" s="1245"/>
      <c r="BY58" s="1245"/>
      <c r="BZ58" s="1245"/>
      <c r="CA58" s="1245"/>
      <c r="CB58" s="1245"/>
      <c r="CC58" s="1245"/>
      <c r="CD58" s="1245"/>
      <c r="CE58" s="1245"/>
      <c r="CF58" s="1245"/>
      <c r="CG58" s="1245"/>
      <c r="CH58" s="1245"/>
      <c r="CI58" s="1245"/>
      <c r="CJ58" s="1245"/>
      <c r="CK58" s="1245"/>
      <c r="CL58" s="1245"/>
      <c r="CM58" s="1245"/>
      <c r="CN58" s="1245"/>
      <c r="CO58" s="1245"/>
      <c r="CP58" s="1245"/>
      <c r="CQ58" s="1245"/>
      <c r="CR58" s="1245"/>
      <c r="CS58" s="1245"/>
      <c r="CT58" s="1245"/>
      <c r="CU58" s="1245"/>
      <c r="CV58" s="1245"/>
      <c r="CW58" s="1245"/>
      <c r="CX58" s="1245"/>
      <c r="CY58" s="1245"/>
      <c r="CZ58" s="1245"/>
      <c r="DA58" s="1245"/>
      <c r="DB58" s="1245"/>
      <c r="DC58" s="1245"/>
      <c r="DD58" s="1245"/>
      <c r="DE58" s="1245"/>
      <c r="DF58" s="1245"/>
    </row>
    <row r="59" spans="1:110" s="1222" customFormat="1" ht="11.25" hidden="1">
      <c r="A59" s="1223">
        <v>56</v>
      </c>
      <c r="B59" s="1258" t="s">
        <v>2026</v>
      </c>
      <c r="C59" s="1223" t="s">
        <v>1822</v>
      </c>
      <c r="D59" s="1225">
        <v>9407</v>
      </c>
      <c r="E59" s="1224" t="s">
        <v>2027</v>
      </c>
      <c r="F59" s="1328" t="s">
        <v>2028</v>
      </c>
      <c r="G59" s="1225" t="s">
        <v>2029</v>
      </c>
      <c r="H59" s="1223" t="s">
        <v>2030</v>
      </c>
      <c r="I59" s="1223"/>
      <c r="AD59" s="1245"/>
      <c r="AE59" s="1245"/>
      <c r="AF59" s="1245"/>
      <c r="AG59" s="1245"/>
      <c r="AH59" s="1245"/>
      <c r="AI59" s="1245"/>
      <c r="AJ59" s="1245"/>
      <c r="AK59" s="1245"/>
      <c r="AL59" s="1245"/>
      <c r="AM59" s="1245"/>
      <c r="AN59" s="1245"/>
      <c r="AO59" s="1245"/>
      <c r="AP59" s="1245"/>
      <c r="AQ59" s="1245"/>
      <c r="AR59" s="1245"/>
      <c r="AS59" s="1245"/>
      <c r="AT59" s="1245"/>
      <c r="AU59" s="1245"/>
      <c r="AV59" s="1245"/>
      <c r="AW59" s="1245"/>
      <c r="AX59" s="1245"/>
      <c r="AY59" s="1245"/>
      <c r="AZ59" s="1245"/>
      <c r="BA59" s="1245"/>
      <c r="BB59" s="1245"/>
      <c r="BC59" s="1245"/>
      <c r="BD59" s="1245"/>
      <c r="BE59" s="1245"/>
      <c r="BF59" s="1245"/>
      <c r="BG59" s="1245"/>
      <c r="BH59" s="1245"/>
      <c r="BI59" s="1245"/>
      <c r="BJ59" s="1245"/>
      <c r="BK59" s="1245"/>
      <c r="BL59" s="1245"/>
      <c r="BM59" s="1245"/>
      <c r="BN59" s="1245"/>
      <c r="BO59" s="1245"/>
      <c r="BP59" s="1245"/>
      <c r="BQ59" s="1245"/>
      <c r="BR59" s="1245"/>
      <c r="BS59" s="1245"/>
      <c r="BT59" s="1245"/>
      <c r="BU59" s="1245"/>
      <c r="BV59" s="1245"/>
      <c r="BW59" s="1245"/>
      <c r="BX59" s="1245"/>
      <c r="BY59" s="1245"/>
      <c r="BZ59" s="1245"/>
      <c r="CA59" s="1245"/>
      <c r="CB59" s="1245"/>
      <c r="CC59" s="1245"/>
      <c r="CD59" s="1245"/>
      <c r="CE59" s="1245"/>
      <c r="CF59" s="1245"/>
      <c r="CG59" s="1245"/>
      <c r="CH59" s="1245"/>
      <c r="CI59" s="1245"/>
      <c r="CJ59" s="1245"/>
      <c r="CK59" s="1245"/>
      <c r="CL59" s="1245"/>
      <c r="CM59" s="1245"/>
      <c r="CN59" s="1245"/>
      <c r="CO59" s="1245"/>
      <c r="CP59" s="1245"/>
      <c r="CQ59" s="1245"/>
      <c r="CR59" s="1245"/>
      <c r="CS59" s="1245"/>
      <c r="CT59" s="1245"/>
      <c r="CU59" s="1245"/>
      <c r="CV59" s="1245"/>
      <c r="CW59" s="1245"/>
      <c r="CX59" s="1245"/>
      <c r="CY59" s="1245"/>
      <c r="CZ59" s="1245"/>
      <c r="DA59" s="1245"/>
      <c r="DB59" s="1245"/>
      <c r="DC59" s="1245"/>
      <c r="DD59" s="1245"/>
      <c r="DE59" s="1245"/>
      <c r="DF59" s="1245"/>
    </row>
    <row r="60" spans="1:110" s="1222" customFormat="1" ht="11.25" hidden="1">
      <c r="A60" s="1223">
        <v>57</v>
      </c>
      <c r="B60" s="1258" t="s">
        <v>2031</v>
      </c>
      <c r="C60" s="1223" t="s">
        <v>1822</v>
      </c>
      <c r="D60" s="1225">
        <v>10753</v>
      </c>
      <c r="E60" s="1224" t="s">
        <v>1822</v>
      </c>
      <c r="F60" s="1328" t="s">
        <v>2032</v>
      </c>
      <c r="G60" s="1329" t="s">
        <v>822</v>
      </c>
      <c r="H60" s="1225" t="s">
        <v>2033</v>
      </c>
      <c r="I60" s="1223"/>
      <c r="AD60" s="1245"/>
      <c r="AE60" s="1245"/>
      <c r="AF60" s="1245"/>
      <c r="AG60" s="1245"/>
      <c r="AH60" s="1245"/>
      <c r="AI60" s="1245"/>
      <c r="AJ60" s="1245"/>
      <c r="AK60" s="1245"/>
      <c r="AL60" s="1245"/>
      <c r="AM60" s="1245"/>
      <c r="AN60" s="1245"/>
      <c r="AO60" s="1245"/>
      <c r="AP60" s="1245"/>
      <c r="AQ60" s="1245"/>
      <c r="AR60" s="1245"/>
      <c r="AS60" s="1245"/>
      <c r="AT60" s="1245"/>
      <c r="AU60" s="1245"/>
      <c r="AV60" s="1245"/>
      <c r="AW60" s="1245"/>
      <c r="AX60" s="1245"/>
      <c r="AY60" s="1245"/>
      <c r="AZ60" s="1245"/>
      <c r="BA60" s="1245"/>
      <c r="BB60" s="1245"/>
      <c r="BC60" s="1245"/>
      <c r="BD60" s="1245"/>
      <c r="BE60" s="1245"/>
      <c r="BF60" s="1245"/>
      <c r="BG60" s="1245"/>
      <c r="BH60" s="1245"/>
      <c r="BI60" s="1245"/>
      <c r="BJ60" s="1245"/>
      <c r="BK60" s="1245"/>
      <c r="BL60" s="1245"/>
      <c r="BM60" s="1245"/>
      <c r="BN60" s="1245"/>
      <c r="BO60" s="1245"/>
      <c r="BP60" s="1245"/>
      <c r="BQ60" s="1245"/>
      <c r="BR60" s="1245"/>
      <c r="BS60" s="1245"/>
      <c r="BT60" s="1245"/>
      <c r="BU60" s="1245"/>
      <c r="BV60" s="1245"/>
      <c r="BW60" s="1245"/>
      <c r="BX60" s="1245"/>
      <c r="BY60" s="1245"/>
      <c r="BZ60" s="1245"/>
      <c r="CA60" s="1245"/>
      <c r="CB60" s="1245"/>
      <c r="CC60" s="1245"/>
      <c r="CD60" s="1245"/>
      <c r="CE60" s="1245"/>
      <c r="CF60" s="1245"/>
      <c r="CG60" s="1245"/>
      <c r="CH60" s="1245"/>
      <c r="CI60" s="1245"/>
      <c r="CJ60" s="1245"/>
      <c r="CK60" s="1245"/>
      <c r="CL60" s="1245"/>
      <c r="CM60" s="1245"/>
      <c r="CN60" s="1245"/>
      <c r="CO60" s="1245"/>
      <c r="CP60" s="1245"/>
      <c r="CQ60" s="1245"/>
      <c r="CR60" s="1245"/>
      <c r="CS60" s="1245"/>
      <c r="CT60" s="1245"/>
      <c r="CU60" s="1245"/>
      <c r="CV60" s="1245"/>
      <c r="CW60" s="1245"/>
      <c r="CX60" s="1245"/>
      <c r="CY60" s="1245"/>
      <c r="CZ60" s="1245"/>
      <c r="DA60" s="1245"/>
      <c r="DB60" s="1245"/>
      <c r="DC60" s="1245"/>
      <c r="DD60" s="1245"/>
      <c r="DE60" s="1245"/>
      <c r="DF60" s="1245"/>
    </row>
    <row r="61" spans="1:110" s="1222" customFormat="1" ht="11.25" hidden="1">
      <c r="A61" s="1223">
        <v>58</v>
      </c>
      <c r="B61" s="1124" t="s">
        <v>2034</v>
      </c>
      <c r="C61" s="1225" t="s">
        <v>1822</v>
      </c>
      <c r="D61" s="1225">
        <v>20479</v>
      </c>
      <c r="E61" s="1224" t="s">
        <v>2035</v>
      </c>
      <c r="F61" s="1328" t="s">
        <v>2036</v>
      </c>
      <c r="G61" s="1225" t="s">
        <v>2037</v>
      </c>
      <c r="H61" s="1225" t="s">
        <v>2038</v>
      </c>
      <c r="I61" s="1223"/>
      <c r="AD61" s="1245"/>
      <c r="AE61" s="1245"/>
      <c r="AF61" s="1245"/>
      <c r="AG61" s="1245"/>
      <c r="AH61" s="1245"/>
      <c r="AI61" s="1245"/>
      <c r="AJ61" s="1245"/>
      <c r="AK61" s="1245"/>
      <c r="AL61" s="1245"/>
      <c r="AM61" s="1245"/>
      <c r="AN61" s="1245"/>
      <c r="AO61" s="1245"/>
      <c r="AP61" s="1245"/>
      <c r="AQ61" s="1245"/>
      <c r="AR61" s="1245"/>
      <c r="AS61" s="1245"/>
      <c r="AT61" s="1245"/>
      <c r="AU61" s="1245"/>
      <c r="AV61" s="1245"/>
      <c r="AW61" s="1245"/>
      <c r="AX61" s="1245"/>
      <c r="AY61" s="1245"/>
      <c r="AZ61" s="1245"/>
      <c r="BA61" s="1245"/>
      <c r="BB61" s="1245"/>
      <c r="BC61" s="1245"/>
      <c r="BD61" s="1245"/>
      <c r="BE61" s="1245"/>
      <c r="BF61" s="1245"/>
      <c r="BG61" s="1245"/>
      <c r="BH61" s="1245"/>
      <c r="BI61" s="1245"/>
      <c r="BJ61" s="1245"/>
      <c r="BK61" s="1245"/>
      <c r="BL61" s="1245"/>
      <c r="BM61" s="1245"/>
      <c r="BN61" s="1245"/>
      <c r="BO61" s="1245"/>
      <c r="BP61" s="1245"/>
      <c r="BQ61" s="1245"/>
      <c r="BR61" s="1245"/>
      <c r="BS61" s="1245"/>
      <c r="BT61" s="1245"/>
      <c r="BU61" s="1245"/>
      <c r="BV61" s="1245"/>
      <c r="BW61" s="1245"/>
      <c r="BX61" s="1245"/>
      <c r="BY61" s="1245"/>
      <c r="BZ61" s="1245"/>
      <c r="CA61" s="1245"/>
      <c r="CB61" s="1245"/>
      <c r="CC61" s="1245"/>
      <c r="CD61" s="1245"/>
      <c r="CE61" s="1245"/>
      <c r="CF61" s="1245"/>
      <c r="CG61" s="1245"/>
      <c r="CH61" s="1245"/>
      <c r="CI61" s="1245"/>
      <c r="CJ61" s="1245"/>
      <c r="CK61" s="1245"/>
      <c r="CL61" s="1245"/>
      <c r="CM61" s="1245"/>
      <c r="CN61" s="1245"/>
      <c r="CO61" s="1245"/>
      <c r="CP61" s="1245"/>
      <c r="CQ61" s="1245"/>
      <c r="CR61" s="1245"/>
      <c r="CS61" s="1245"/>
      <c r="CT61" s="1245"/>
      <c r="CU61" s="1245"/>
      <c r="CV61" s="1245"/>
      <c r="CW61" s="1245"/>
      <c r="CX61" s="1245"/>
      <c r="CY61" s="1245"/>
      <c r="CZ61" s="1245"/>
      <c r="DA61" s="1245"/>
      <c r="DB61" s="1245"/>
      <c r="DC61" s="1245"/>
      <c r="DD61" s="1245"/>
      <c r="DE61" s="1245"/>
      <c r="DF61" s="1245"/>
    </row>
    <row r="62" spans="1:110" s="1222" customFormat="1" ht="11.25" hidden="1">
      <c r="A62" s="1223">
        <v>59</v>
      </c>
      <c r="B62" s="1124" t="s">
        <v>2039</v>
      </c>
      <c r="C62" s="1225"/>
      <c r="D62" s="1225">
        <v>8201001</v>
      </c>
      <c r="E62" s="1224" t="s">
        <v>2040</v>
      </c>
      <c r="F62" s="1328" t="s">
        <v>2041</v>
      </c>
      <c r="G62" s="1225" t="s">
        <v>546</v>
      </c>
      <c r="H62" s="1225"/>
      <c r="I62" s="1122"/>
      <c r="AD62" s="1245"/>
      <c r="AE62" s="1245"/>
      <c r="AF62" s="1245"/>
      <c r="AG62" s="1245"/>
      <c r="AH62" s="1245"/>
      <c r="AI62" s="1245"/>
      <c r="AJ62" s="1245"/>
      <c r="AK62" s="1245"/>
      <c r="AL62" s="1245"/>
      <c r="AM62" s="1245"/>
      <c r="AN62" s="1245"/>
      <c r="AO62" s="1245"/>
      <c r="AP62" s="1245"/>
      <c r="AQ62" s="1245"/>
      <c r="AR62" s="1245"/>
      <c r="AS62" s="1245"/>
      <c r="AT62" s="1245"/>
      <c r="AU62" s="1245"/>
      <c r="AV62" s="1245"/>
      <c r="AW62" s="1245"/>
      <c r="AX62" s="1245"/>
      <c r="AY62" s="1245"/>
      <c r="AZ62" s="1245"/>
      <c r="BA62" s="1245"/>
      <c r="BB62" s="1245"/>
      <c r="BC62" s="1245"/>
      <c r="BD62" s="1245"/>
      <c r="BE62" s="1245"/>
      <c r="BF62" s="1245"/>
      <c r="BG62" s="1245"/>
      <c r="BH62" s="1245"/>
      <c r="BI62" s="1245"/>
      <c r="BJ62" s="1245"/>
      <c r="BK62" s="1245"/>
      <c r="BL62" s="1245"/>
      <c r="BM62" s="1245"/>
      <c r="BN62" s="1245"/>
      <c r="BO62" s="1245"/>
      <c r="BP62" s="1245"/>
      <c r="BQ62" s="1245"/>
      <c r="BR62" s="1245"/>
      <c r="BS62" s="1245"/>
      <c r="BT62" s="1245"/>
      <c r="BU62" s="1245"/>
      <c r="BV62" s="1245"/>
      <c r="BW62" s="1245"/>
      <c r="BX62" s="1245"/>
      <c r="BY62" s="1245"/>
      <c r="BZ62" s="1245"/>
      <c r="CA62" s="1245"/>
      <c r="CB62" s="1245"/>
      <c r="CC62" s="1245"/>
      <c r="CD62" s="1245"/>
      <c r="CE62" s="1245"/>
      <c r="CF62" s="1245"/>
      <c r="CG62" s="1245"/>
      <c r="CH62" s="1245"/>
      <c r="CI62" s="1245"/>
      <c r="CJ62" s="1245"/>
      <c r="CK62" s="1245"/>
      <c r="CL62" s="1245"/>
      <c r="CM62" s="1245"/>
      <c r="CN62" s="1245"/>
      <c r="CO62" s="1245"/>
      <c r="CP62" s="1245"/>
      <c r="CQ62" s="1245"/>
      <c r="CR62" s="1245"/>
      <c r="CS62" s="1245"/>
      <c r="CT62" s="1245"/>
      <c r="CU62" s="1245"/>
      <c r="CV62" s="1245"/>
      <c r="CW62" s="1245"/>
      <c r="CX62" s="1245"/>
      <c r="CY62" s="1245"/>
      <c r="CZ62" s="1245"/>
      <c r="DA62" s="1245"/>
      <c r="DB62" s="1245"/>
      <c r="DC62" s="1245"/>
      <c r="DD62" s="1245"/>
      <c r="DE62" s="1245"/>
      <c r="DF62" s="1245"/>
    </row>
    <row r="63" spans="1:110" s="1222" customFormat="1" ht="11.25" hidden="1">
      <c r="A63" s="1223">
        <v>60</v>
      </c>
      <c r="B63" s="1330" t="s">
        <v>2042</v>
      </c>
      <c r="C63" s="1225"/>
      <c r="D63" s="1225">
        <v>8201099</v>
      </c>
      <c r="E63" s="1224" t="s">
        <v>2043</v>
      </c>
      <c r="F63" s="1329" t="s">
        <v>2044</v>
      </c>
      <c r="G63" s="1225" t="s">
        <v>546</v>
      </c>
      <c r="H63" s="1225"/>
      <c r="I63" s="1122"/>
      <c r="AD63" s="1245"/>
      <c r="AE63" s="1245"/>
      <c r="AF63" s="1245"/>
      <c r="AG63" s="1245"/>
      <c r="AH63" s="1245"/>
      <c r="AI63" s="1245"/>
      <c r="AJ63" s="1245"/>
      <c r="AK63" s="1245"/>
      <c r="AL63" s="1245"/>
      <c r="AM63" s="1245"/>
      <c r="AN63" s="1245"/>
      <c r="AO63" s="1245"/>
      <c r="AP63" s="1245"/>
      <c r="AQ63" s="1245"/>
      <c r="AR63" s="1245"/>
      <c r="AS63" s="1245"/>
      <c r="AT63" s="1245"/>
      <c r="AU63" s="1245"/>
      <c r="AV63" s="1245"/>
      <c r="AW63" s="1245"/>
      <c r="AX63" s="1245"/>
      <c r="AY63" s="1245"/>
      <c r="AZ63" s="1245"/>
      <c r="BA63" s="1245"/>
      <c r="BB63" s="1245"/>
      <c r="BC63" s="1245"/>
      <c r="BD63" s="1245"/>
      <c r="BE63" s="1245"/>
      <c r="BF63" s="1245"/>
      <c r="BG63" s="1245"/>
      <c r="BH63" s="1245"/>
      <c r="BI63" s="1245"/>
      <c r="BJ63" s="1245"/>
      <c r="BK63" s="1245"/>
      <c r="BL63" s="1245"/>
      <c r="BM63" s="1245"/>
      <c r="BN63" s="1245"/>
      <c r="BO63" s="1245"/>
      <c r="BP63" s="1245"/>
      <c r="BQ63" s="1245"/>
      <c r="BR63" s="1245"/>
      <c r="BS63" s="1245"/>
      <c r="BT63" s="1245"/>
      <c r="BU63" s="1245"/>
      <c r="BV63" s="1245"/>
      <c r="BW63" s="1245"/>
      <c r="BX63" s="1245"/>
      <c r="BY63" s="1245"/>
      <c r="BZ63" s="1245"/>
      <c r="CA63" s="1245"/>
      <c r="CB63" s="1245"/>
      <c r="CC63" s="1245"/>
      <c r="CD63" s="1245"/>
      <c r="CE63" s="1245"/>
      <c r="CF63" s="1245"/>
      <c r="CG63" s="1245"/>
      <c r="CH63" s="1245"/>
      <c r="CI63" s="1245"/>
      <c r="CJ63" s="1245"/>
      <c r="CK63" s="1245"/>
      <c r="CL63" s="1245"/>
      <c r="CM63" s="1245"/>
      <c r="CN63" s="1245"/>
      <c r="CO63" s="1245"/>
      <c r="CP63" s="1245"/>
      <c r="CQ63" s="1245"/>
      <c r="CR63" s="1245"/>
      <c r="CS63" s="1245"/>
      <c r="CT63" s="1245"/>
      <c r="CU63" s="1245"/>
      <c r="CV63" s="1245"/>
      <c r="CW63" s="1245"/>
      <c r="CX63" s="1245"/>
      <c r="CY63" s="1245"/>
      <c r="CZ63" s="1245"/>
      <c r="DA63" s="1245"/>
      <c r="DB63" s="1245"/>
      <c r="DC63" s="1245"/>
      <c r="DD63" s="1245"/>
      <c r="DE63" s="1245"/>
      <c r="DF63" s="1245"/>
    </row>
    <row r="64" spans="1:110" s="1222" customFormat="1" ht="11.25" hidden="1">
      <c r="A64" s="1223">
        <v>61</v>
      </c>
      <c r="B64" s="1330" t="s">
        <v>2045</v>
      </c>
      <c r="C64" s="1225"/>
      <c r="D64" s="1225">
        <v>8206001</v>
      </c>
      <c r="E64" s="1224" t="s">
        <v>2043</v>
      </c>
      <c r="F64" s="1225" t="s">
        <v>2046</v>
      </c>
      <c r="G64" s="1225" t="s">
        <v>546</v>
      </c>
      <c r="H64" s="1225"/>
      <c r="I64" s="1122"/>
      <c r="AD64" s="1245"/>
      <c r="AE64" s="1245"/>
      <c r="AF64" s="1245"/>
      <c r="AG64" s="1245"/>
      <c r="AH64" s="1245"/>
      <c r="AI64" s="1245"/>
      <c r="AJ64" s="1245"/>
      <c r="AK64" s="1245"/>
      <c r="AL64" s="1245"/>
      <c r="AM64" s="1245"/>
      <c r="AN64" s="1245"/>
      <c r="AO64" s="1245"/>
      <c r="AP64" s="1245"/>
      <c r="AQ64" s="1245"/>
      <c r="AR64" s="1245"/>
      <c r="AS64" s="1245"/>
      <c r="AT64" s="1245"/>
      <c r="AU64" s="1245"/>
      <c r="AV64" s="1245"/>
      <c r="AW64" s="1245"/>
      <c r="AX64" s="1245"/>
      <c r="AY64" s="1245"/>
      <c r="AZ64" s="1245"/>
      <c r="BA64" s="1245"/>
      <c r="BB64" s="1245"/>
      <c r="BC64" s="1245"/>
      <c r="BD64" s="1245"/>
      <c r="BE64" s="1245"/>
      <c r="BF64" s="1245"/>
      <c r="BG64" s="1245"/>
      <c r="BH64" s="1245"/>
      <c r="BI64" s="1245"/>
      <c r="BJ64" s="1245"/>
      <c r="BK64" s="1245"/>
      <c r="BL64" s="1245"/>
      <c r="BM64" s="1245"/>
      <c r="BN64" s="1245"/>
      <c r="BO64" s="1245"/>
      <c r="BP64" s="1245"/>
      <c r="BQ64" s="1245"/>
      <c r="BR64" s="1245"/>
      <c r="BS64" s="1245"/>
      <c r="BT64" s="1245"/>
      <c r="BU64" s="1245"/>
      <c r="BV64" s="1245"/>
      <c r="BW64" s="1245"/>
      <c r="BX64" s="1245"/>
      <c r="BY64" s="1245"/>
      <c r="BZ64" s="1245"/>
      <c r="CA64" s="1245"/>
      <c r="CB64" s="1245"/>
      <c r="CC64" s="1245"/>
      <c r="CD64" s="1245"/>
      <c r="CE64" s="1245"/>
      <c r="CF64" s="1245"/>
      <c r="CG64" s="1245"/>
      <c r="CH64" s="1245"/>
      <c r="CI64" s="1245"/>
      <c r="CJ64" s="1245"/>
      <c r="CK64" s="1245"/>
      <c r="CL64" s="1245"/>
      <c r="CM64" s="1245"/>
      <c r="CN64" s="1245"/>
      <c r="CO64" s="1245"/>
      <c r="CP64" s="1245"/>
      <c r="CQ64" s="1245"/>
      <c r="CR64" s="1245"/>
      <c r="CS64" s="1245"/>
      <c r="CT64" s="1245"/>
      <c r="CU64" s="1245"/>
      <c r="CV64" s="1245"/>
      <c r="CW64" s="1245"/>
      <c r="CX64" s="1245"/>
      <c r="CY64" s="1245"/>
      <c r="CZ64" s="1245"/>
      <c r="DA64" s="1245"/>
      <c r="DB64" s="1245"/>
      <c r="DC64" s="1245"/>
      <c r="DD64" s="1245"/>
      <c r="DE64" s="1245"/>
      <c r="DF64" s="1245"/>
    </row>
    <row r="65" spans="1:110" s="1222" customFormat="1" ht="11.25" hidden="1">
      <c r="A65" s="1223">
        <v>62</v>
      </c>
      <c r="B65" s="1330" t="s">
        <v>2047</v>
      </c>
      <c r="C65" s="1225"/>
      <c r="D65" s="1225">
        <v>8201003</v>
      </c>
      <c r="E65" s="1224" t="s">
        <v>2048</v>
      </c>
      <c r="F65" s="1328" t="s">
        <v>2049</v>
      </c>
      <c r="G65" s="1225" t="s">
        <v>546</v>
      </c>
      <c r="H65" s="1225"/>
      <c r="I65" s="1122"/>
      <c r="AD65" s="1245"/>
      <c r="AE65" s="1245"/>
      <c r="AF65" s="1245"/>
      <c r="AG65" s="1245"/>
      <c r="AH65" s="1245"/>
      <c r="AI65" s="1245"/>
      <c r="AJ65" s="1245"/>
      <c r="AK65" s="1245"/>
      <c r="AL65" s="1245"/>
      <c r="AM65" s="1245"/>
      <c r="AN65" s="1245"/>
      <c r="AO65" s="1245"/>
      <c r="AP65" s="1245"/>
      <c r="AQ65" s="1245"/>
      <c r="AR65" s="1245"/>
      <c r="AS65" s="1245"/>
      <c r="AT65" s="1245"/>
      <c r="AU65" s="1245"/>
      <c r="AV65" s="1245"/>
      <c r="AW65" s="1245"/>
      <c r="AX65" s="1245"/>
      <c r="AY65" s="1245"/>
      <c r="AZ65" s="1245"/>
      <c r="BA65" s="1245"/>
      <c r="BB65" s="1245"/>
      <c r="BC65" s="1245"/>
      <c r="BD65" s="1245"/>
      <c r="BE65" s="1245"/>
      <c r="BF65" s="1245"/>
      <c r="BG65" s="1245"/>
      <c r="BH65" s="1245"/>
      <c r="BI65" s="1245"/>
      <c r="BJ65" s="1245"/>
      <c r="BK65" s="1245"/>
      <c r="BL65" s="1245"/>
      <c r="BM65" s="1245"/>
      <c r="BN65" s="1245"/>
      <c r="BO65" s="1245"/>
      <c r="BP65" s="1245"/>
      <c r="BQ65" s="1245"/>
      <c r="BR65" s="1245"/>
      <c r="BS65" s="1245"/>
      <c r="BT65" s="1245"/>
      <c r="BU65" s="1245"/>
      <c r="BV65" s="1245"/>
      <c r="BW65" s="1245"/>
      <c r="BX65" s="1245"/>
      <c r="BY65" s="1245"/>
      <c r="BZ65" s="1245"/>
      <c r="CA65" s="1245"/>
      <c r="CB65" s="1245"/>
      <c r="CC65" s="1245"/>
      <c r="CD65" s="1245"/>
      <c r="CE65" s="1245"/>
      <c r="CF65" s="1245"/>
      <c r="CG65" s="1245"/>
      <c r="CH65" s="1245"/>
      <c r="CI65" s="1245"/>
      <c r="CJ65" s="1245"/>
      <c r="CK65" s="1245"/>
      <c r="CL65" s="1245"/>
      <c r="CM65" s="1245"/>
      <c r="CN65" s="1245"/>
      <c r="CO65" s="1245"/>
      <c r="CP65" s="1245"/>
      <c r="CQ65" s="1245"/>
      <c r="CR65" s="1245"/>
      <c r="CS65" s="1245"/>
      <c r="CT65" s="1245"/>
      <c r="CU65" s="1245"/>
      <c r="CV65" s="1245"/>
      <c r="CW65" s="1245"/>
      <c r="CX65" s="1245"/>
      <c r="CY65" s="1245"/>
      <c r="CZ65" s="1245"/>
      <c r="DA65" s="1245"/>
      <c r="DB65" s="1245"/>
      <c r="DC65" s="1245"/>
      <c r="DD65" s="1245"/>
      <c r="DE65" s="1245"/>
      <c r="DF65" s="1245"/>
    </row>
    <row r="66" spans="1:110" s="1222" customFormat="1" ht="11.25" hidden="1">
      <c r="A66" s="1223">
        <v>63</v>
      </c>
      <c r="B66" s="1330" t="s">
        <v>2050</v>
      </c>
      <c r="C66" s="1225" t="s">
        <v>1822</v>
      </c>
      <c r="D66" s="1225">
        <v>18166</v>
      </c>
      <c r="E66" s="1224" t="s">
        <v>2051</v>
      </c>
      <c r="F66" s="1328" t="s">
        <v>2052</v>
      </c>
      <c r="G66" s="1225" t="s">
        <v>893</v>
      </c>
      <c r="H66" s="1225" t="s">
        <v>2053</v>
      </c>
      <c r="I66" s="1122"/>
      <c r="AD66" s="1245"/>
      <c r="AE66" s="1245"/>
      <c r="AF66" s="1245"/>
      <c r="AG66" s="1245"/>
      <c r="AH66" s="1245"/>
      <c r="AI66" s="1245"/>
      <c r="AJ66" s="1245"/>
      <c r="AK66" s="1245"/>
      <c r="AL66" s="1245"/>
      <c r="AM66" s="1245"/>
      <c r="AN66" s="1245"/>
      <c r="AO66" s="1245"/>
      <c r="AP66" s="1245"/>
      <c r="AQ66" s="1245"/>
      <c r="AR66" s="1245"/>
      <c r="AS66" s="1245"/>
      <c r="AT66" s="1245"/>
      <c r="AU66" s="1245"/>
      <c r="AV66" s="1245"/>
      <c r="AW66" s="1245"/>
      <c r="AX66" s="1245"/>
      <c r="AY66" s="1245"/>
      <c r="AZ66" s="1245"/>
      <c r="BA66" s="1245"/>
      <c r="BB66" s="1245"/>
      <c r="BC66" s="1245"/>
      <c r="BD66" s="1245"/>
      <c r="BE66" s="1245"/>
      <c r="BF66" s="1245"/>
      <c r="BG66" s="1245"/>
      <c r="BH66" s="1245"/>
      <c r="BI66" s="1245"/>
      <c r="BJ66" s="1245"/>
      <c r="BK66" s="1245"/>
      <c r="BL66" s="1245"/>
      <c r="BM66" s="1245"/>
      <c r="BN66" s="1245"/>
      <c r="BO66" s="1245"/>
      <c r="BP66" s="1245"/>
      <c r="BQ66" s="1245"/>
      <c r="BR66" s="1245"/>
      <c r="BS66" s="1245"/>
      <c r="BT66" s="1245"/>
      <c r="BU66" s="1245"/>
      <c r="BV66" s="1245"/>
      <c r="BW66" s="1245"/>
      <c r="BX66" s="1245"/>
      <c r="BY66" s="1245"/>
      <c r="BZ66" s="1245"/>
      <c r="CA66" s="1245"/>
      <c r="CB66" s="1245"/>
      <c r="CC66" s="1245"/>
      <c r="CD66" s="1245"/>
      <c r="CE66" s="1245"/>
      <c r="CF66" s="1245"/>
      <c r="CG66" s="1245"/>
      <c r="CH66" s="1245"/>
      <c r="CI66" s="1245"/>
      <c r="CJ66" s="1245"/>
      <c r="CK66" s="1245"/>
      <c r="CL66" s="1245"/>
      <c r="CM66" s="1245"/>
      <c r="CN66" s="1245"/>
      <c r="CO66" s="1245"/>
      <c r="CP66" s="1245"/>
      <c r="CQ66" s="1245"/>
      <c r="CR66" s="1245"/>
      <c r="CS66" s="1245"/>
      <c r="CT66" s="1245"/>
      <c r="CU66" s="1245"/>
      <c r="CV66" s="1245"/>
      <c r="CW66" s="1245"/>
      <c r="CX66" s="1245"/>
      <c r="CY66" s="1245"/>
      <c r="CZ66" s="1245"/>
      <c r="DA66" s="1245"/>
      <c r="DB66" s="1245"/>
      <c r="DC66" s="1245"/>
      <c r="DD66" s="1245"/>
      <c r="DE66" s="1245"/>
      <c r="DF66" s="1245"/>
    </row>
    <row r="67" spans="1:110" s="1222" customFormat="1" ht="11.25" hidden="1">
      <c r="A67" s="1223">
        <v>64</v>
      </c>
      <c r="B67" s="1331" t="s">
        <v>2054</v>
      </c>
      <c r="C67" s="1324" t="s">
        <v>1822</v>
      </c>
      <c r="D67" s="1324">
        <v>9392</v>
      </c>
      <c r="E67" s="1332" t="s">
        <v>2055</v>
      </c>
      <c r="F67" s="1326" t="s">
        <v>2056</v>
      </c>
      <c r="G67" s="1324" t="s">
        <v>673</v>
      </c>
      <c r="H67" s="1324"/>
      <c r="I67" s="1122"/>
      <c r="AD67" s="1245"/>
      <c r="AE67" s="1245"/>
      <c r="AF67" s="1245"/>
      <c r="AG67" s="1245"/>
      <c r="AH67" s="1245"/>
      <c r="AI67" s="1245"/>
      <c r="AJ67" s="1245"/>
      <c r="AK67" s="1245"/>
      <c r="AL67" s="1245"/>
      <c r="AM67" s="1245"/>
      <c r="AN67" s="1245"/>
      <c r="AO67" s="1245"/>
      <c r="AP67" s="1245"/>
      <c r="AQ67" s="1245"/>
      <c r="AR67" s="1245"/>
      <c r="AS67" s="1245"/>
      <c r="AT67" s="1245"/>
      <c r="AU67" s="1245"/>
      <c r="AV67" s="1245"/>
      <c r="AW67" s="1245"/>
      <c r="AX67" s="1245"/>
      <c r="AY67" s="1245"/>
      <c r="AZ67" s="1245"/>
      <c r="BA67" s="1245"/>
      <c r="BB67" s="1245"/>
      <c r="BC67" s="1245"/>
      <c r="BD67" s="1245"/>
      <c r="BE67" s="1245"/>
      <c r="BF67" s="1245"/>
      <c r="BG67" s="1245"/>
      <c r="BH67" s="1245"/>
      <c r="BI67" s="1245"/>
      <c r="BJ67" s="1245"/>
      <c r="BK67" s="1245"/>
      <c r="BL67" s="1245"/>
      <c r="BM67" s="1245"/>
      <c r="BN67" s="1245"/>
      <c r="BO67" s="1245"/>
      <c r="BP67" s="1245"/>
      <c r="BQ67" s="1245"/>
      <c r="BR67" s="1245"/>
      <c r="BS67" s="1245"/>
      <c r="BT67" s="1245"/>
      <c r="BU67" s="1245"/>
      <c r="BV67" s="1245"/>
      <c r="BW67" s="1245"/>
      <c r="BX67" s="1245"/>
      <c r="BY67" s="1245"/>
      <c r="BZ67" s="1245"/>
      <c r="CA67" s="1245"/>
      <c r="CB67" s="1245"/>
      <c r="CC67" s="1245"/>
      <c r="CD67" s="1245"/>
      <c r="CE67" s="1245"/>
      <c r="CF67" s="1245"/>
      <c r="CG67" s="1245"/>
      <c r="CH67" s="1245"/>
      <c r="CI67" s="1245"/>
      <c r="CJ67" s="1245"/>
      <c r="CK67" s="1245"/>
      <c r="CL67" s="1245"/>
      <c r="CM67" s="1245"/>
      <c r="CN67" s="1245"/>
      <c r="CO67" s="1245"/>
      <c r="CP67" s="1245"/>
      <c r="CQ67" s="1245"/>
      <c r="CR67" s="1245"/>
      <c r="CS67" s="1245"/>
      <c r="CT67" s="1245"/>
      <c r="CU67" s="1245"/>
      <c r="CV67" s="1245"/>
      <c r="CW67" s="1245"/>
      <c r="CX67" s="1245"/>
      <c r="CY67" s="1245"/>
      <c r="CZ67" s="1245"/>
      <c r="DA67" s="1245"/>
      <c r="DB67" s="1245"/>
      <c r="DC67" s="1245"/>
      <c r="DD67" s="1245"/>
      <c r="DE67" s="1245"/>
      <c r="DF67" s="1245"/>
    </row>
    <row r="68" spans="1:110" s="1222" customFormat="1" ht="11.25" hidden="1">
      <c r="A68" s="1240">
        <v>65</v>
      </c>
      <c r="B68" s="1330" t="s">
        <v>2057</v>
      </c>
      <c r="C68" s="1224" t="s">
        <v>1822</v>
      </c>
      <c r="D68" s="1225">
        <v>15838</v>
      </c>
      <c r="E68" s="1224" t="s">
        <v>2058</v>
      </c>
      <c r="F68" s="1328" t="s">
        <v>2059</v>
      </c>
      <c r="G68" s="1225" t="s">
        <v>566</v>
      </c>
      <c r="H68" s="1225" t="s">
        <v>2060</v>
      </c>
      <c r="I68" s="1122"/>
      <c r="AD68" s="1245"/>
      <c r="AE68" s="1245"/>
      <c r="AF68" s="1245"/>
      <c r="AG68" s="1245"/>
      <c r="AH68" s="1245"/>
      <c r="AI68" s="1245"/>
      <c r="AJ68" s="1245"/>
      <c r="AK68" s="1245"/>
      <c r="AL68" s="1245"/>
      <c r="AM68" s="1245"/>
      <c r="AN68" s="1245"/>
      <c r="AO68" s="1245"/>
      <c r="AP68" s="1245"/>
      <c r="AQ68" s="1245"/>
      <c r="AR68" s="1245"/>
      <c r="AS68" s="1245"/>
      <c r="AT68" s="1245"/>
      <c r="AU68" s="1245"/>
      <c r="AV68" s="1245"/>
      <c r="AW68" s="1245"/>
      <c r="AX68" s="1245"/>
      <c r="AY68" s="1245"/>
      <c r="AZ68" s="1245"/>
      <c r="BA68" s="1245"/>
      <c r="BB68" s="1245"/>
      <c r="BC68" s="1245"/>
      <c r="BD68" s="1245"/>
      <c r="BE68" s="1245"/>
      <c r="BF68" s="1245"/>
      <c r="BG68" s="1245"/>
      <c r="BH68" s="1245"/>
      <c r="BI68" s="1245"/>
      <c r="BJ68" s="1245"/>
      <c r="BK68" s="1245"/>
      <c r="BL68" s="1245"/>
      <c r="BM68" s="1245"/>
      <c r="BN68" s="1245"/>
      <c r="BO68" s="1245"/>
      <c r="BP68" s="1245"/>
      <c r="BQ68" s="1245"/>
      <c r="BR68" s="1245"/>
      <c r="BS68" s="1245"/>
      <c r="BT68" s="1245"/>
      <c r="BU68" s="1245"/>
      <c r="BV68" s="1245"/>
      <c r="BW68" s="1245"/>
      <c r="BX68" s="1245"/>
      <c r="BY68" s="1245"/>
      <c r="BZ68" s="1245"/>
      <c r="CA68" s="1245"/>
      <c r="CB68" s="1245"/>
      <c r="CC68" s="1245"/>
      <c r="CD68" s="1245"/>
      <c r="CE68" s="1245"/>
      <c r="CF68" s="1245"/>
      <c r="CG68" s="1245"/>
      <c r="CH68" s="1245"/>
      <c r="CI68" s="1245"/>
      <c r="CJ68" s="1245"/>
      <c r="CK68" s="1245"/>
      <c r="CL68" s="1245"/>
      <c r="CM68" s="1245"/>
      <c r="CN68" s="1245"/>
      <c r="CO68" s="1245"/>
      <c r="CP68" s="1245"/>
      <c r="CQ68" s="1245"/>
      <c r="CR68" s="1245"/>
      <c r="CS68" s="1245"/>
      <c r="CT68" s="1245"/>
      <c r="CU68" s="1245"/>
      <c r="CV68" s="1245"/>
      <c r="CW68" s="1245"/>
      <c r="CX68" s="1245"/>
      <c r="CY68" s="1245"/>
      <c r="CZ68" s="1245"/>
      <c r="DA68" s="1245"/>
      <c r="DB68" s="1245"/>
      <c r="DC68" s="1245"/>
      <c r="DD68" s="1245"/>
      <c r="DE68" s="1245"/>
      <c r="DF68" s="1245"/>
    </row>
    <row r="69" spans="1:110" s="1222" customFormat="1" ht="11.25" hidden="1">
      <c r="A69" s="1240">
        <v>66</v>
      </c>
      <c r="B69" s="1330" t="s">
        <v>2061</v>
      </c>
      <c r="C69" s="1224" t="s">
        <v>1822</v>
      </c>
      <c r="D69" s="1225">
        <v>13303</v>
      </c>
      <c r="E69" s="1224" t="s">
        <v>2062</v>
      </c>
      <c r="F69" s="1328" t="s">
        <v>2063</v>
      </c>
      <c r="G69" s="1225" t="s">
        <v>960</v>
      </c>
      <c r="H69" s="1225"/>
      <c r="I69" s="1122"/>
      <c r="AD69" s="1245"/>
      <c r="AE69" s="1245"/>
      <c r="AF69" s="1245"/>
      <c r="AG69" s="1245"/>
      <c r="AH69" s="1245"/>
      <c r="AI69" s="1245"/>
      <c r="AJ69" s="1245"/>
      <c r="AK69" s="1245"/>
      <c r="AL69" s="1245"/>
      <c r="AM69" s="1245"/>
      <c r="AN69" s="1245"/>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5"/>
      <c r="DD69" s="1245"/>
      <c r="DE69" s="1245"/>
      <c r="DF69" s="1245"/>
    </row>
    <row r="70" spans="1:110" s="1222" customFormat="1" ht="11.25" hidden="1">
      <c r="A70" s="1240">
        <v>67</v>
      </c>
      <c r="B70" s="1257" t="s">
        <v>2064</v>
      </c>
      <c r="C70" s="1224" t="s">
        <v>1822</v>
      </c>
      <c r="D70" s="1225">
        <v>9787</v>
      </c>
      <c r="E70" s="1224" t="s">
        <v>2065</v>
      </c>
      <c r="F70" s="1333" t="s">
        <v>2066</v>
      </c>
      <c r="G70" s="1225" t="s">
        <v>785</v>
      </c>
      <c r="H70" s="1225"/>
      <c r="I70" s="1122"/>
      <c r="AD70" s="1245"/>
      <c r="AE70" s="1245"/>
      <c r="AF70" s="1245"/>
      <c r="AG70" s="1245"/>
      <c r="AH70" s="1245"/>
      <c r="AI70" s="1245"/>
      <c r="AJ70" s="1245"/>
      <c r="AK70" s="1245"/>
      <c r="AL70" s="1245"/>
      <c r="AM70" s="1245"/>
      <c r="AN70" s="1245"/>
      <c r="AO70" s="1245"/>
      <c r="AP70" s="1245"/>
      <c r="AQ70" s="1245"/>
      <c r="AR70" s="1245"/>
      <c r="AS70" s="1245"/>
      <c r="AT70" s="1245"/>
      <c r="AU70" s="1245"/>
      <c r="AV70" s="1245"/>
      <c r="AW70" s="1245"/>
      <c r="AX70" s="1245"/>
      <c r="AY70" s="1245"/>
      <c r="AZ70" s="1245"/>
      <c r="BA70" s="1245"/>
      <c r="BB70" s="1245"/>
      <c r="BC70" s="1245"/>
      <c r="BD70" s="1245"/>
      <c r="BE70" s="1245"/>
      <c r="BF70" s="1245"/>
      <c r="BG70" s="1245"/>
      <c r="BH70" s="1245"/>
      <c r="BI70" s="1245"/>
      <c r="BJ70" s="1245"/>
      <c r="BK70" s="1245"/>
      <c r="BL70" s="1245"/>
      <c r="BM70" s="1245"/>
      <c r="BN70" s="1245"/>
      <c r="BO70" s="1245"/>
      <c r="BP70" s="1245"/>
      <c r="BQ70" s="1245"/>
      <c r="BR70" s="1245"/>
      <c r="BS70" s="1245"/>
      <c r="BT70" s="1245"/>
      <c r="BU70" s="1245"/>
      <c r="BV70" s="1245"/>
      <c r="BW70" s="1245"/>
      <c r="BX70" s="1245"/>
      <c r="BY70" s="1245"/>
      <c r="BZ70" s="1245"/>
      <c r="CA70" s="1245"/>
      <c r="CB70" s="1245"/>
      <c r="CC70" s="1245"/>
      <c r="CD70" s="1245"/>
      <c r="CE70" s="1245"/>
      <c r="CF70" s="1245"/>
      <c r="CG70" s="1245"/>
      <c r="CH70" s="1245"/>
      <c r="CI70" s="1245"/>
      <c r="CJ70" s="1245"/>
      <c r="CK70" s="1245"/>
      <c r="CL70" s="1245"/>
      <c r="CM70" s="1245"/>
      <c r="CN70" s="1245"/>
      <c r="CO70" s="1245"/>
      <c r="CP70" s="1245"/>
      <c r="CQ70" s="1245"/>
      <c r="CR70" s="1245"/>
      <c r="CS70" s="1245"/>
      <c r="CT70" s="1245"/>
      <c r="CU70" s="1245"/>
      <c r="CV70" s="1245"/>
      <c r="CW70" s="1245"/>
      <c r="CX70" s="1245"/>
      <c r="CY70" s="1245"/>
      <c r="CZ70" s="1245"/>
      <c r="DA70" s="1245"/>
      <c r="DB70" s="1245"/>
      <c r="DC70" s="1245"/>
      <c r="DD70" s="1245"/>
      <c r="DE70" s="1245"/>
      <c r="DF70" s="1245"/>
    </row>
    <row r="71" spans="1:110" s="1245" customFormat="1" ht="13.5" hidden="1" customHeight="1">
      <c r="A71" s="1240">
        <v>68</v>
      </c>
      <c r="B71" s="1257" t="s">
        <v>2067</v>
      </c>
      <c r="C71" s="1334">
        <v>100398349</v>
      </c>
      <c r="D71" s="1225">
        <v>1515325</v>
      </c>
      <c r="E71" s="1224" t="s">
        <v>2068</v>
      </c>
      <c r="F71" s="1335" t="s">
        <v>2069</v>
      </c>
      <c r="G71" s="1225" t="s">
        <v>546</v>
      </c>
      <c r="H71" s="1225" t="s">
        <v>1891</v>
      </c>
      <c r="I71" s="1122"/>
      <c r="J71" s="1222"/>
      <c r="K71" s="1222"/>
      <c r="L71" s="1222"/>
      <c r="M71" s="1222"/>
      <c r="N71" s="1222"/>
      <c r="O71" s="1222"/>
      <c r="P71" s="1222"/>
      <c r="Q71" s="1222"/>
      <c r="R71" s="1222"/>
      <c r="S71" s="1222"/>
      <c r="T71" s="1222"/>
      <c r="U71" s="1222"/>
      <c r="V71" s="1222"/>
      <c r="W71" s="1222"/>
      <c r="X71" s="1222"/>
      <c r="Y71" s="1222"/>
      <c r="Z71" s="1222"/>
      <c r="AA71" s="1222"/>
      <c r="AB71" s="1222"/>
      <c r="AC71" s="1222"/>
    </row>
    <row r="72" spans="1:110" s="1245" customFormat="1" ht="11.25" hidden="1">
      <c r="A72" s="1223">
        <v>69</v>
      </c>
      <c r="B72" s="1257" t="s">
        <v>2070</v>
      </c>
      <c r="C72" s="1224" t="s">
        <v>1822</v>
      </c>
      <c r="D72" s="1225">
        <v>7447</v>
      </c>
      <c r="E72" s="1224" t="s">
        <v>1822</v>
      </c>
      <c r="F72" s="1225"/>
      <c r="G72" s="1225" t="s">
        <v>1321</v>
      </c>
      <c r="H72" s="1223"/>
      <c r="I72" s="1122"/>
      <c r="J72" s="1222"/>
      <c r="K72" s="1222"/>
      <c r="L72" s="1222"/>
      <c r="M72" s="1222"/>
      <c r="N72" s="1222"/>
      <c r="O72" s="1222"/>
      <c r="P72" s="1222"/>
      <c r="Q72" s="1222"/>
      <c r="R72" s="1222"/>
      <c r="S72" s="1222"/>
      <c r="T72" s="1222"/>
      <c r="U72" s="1222"/>
      <c r="V72" s="1222"/>
      <c r="W72" s="1222"/>
      <c r="X72" s="1222"/>
      <c r="Y72" s="1222"/>
      <c r="Z72" s="1222"/>
      <c r="AA72" s="1222"/>
      <c r="AB72" s="1222"/>
      <c r="AC72" s="1222"/>
    </row>
    <row r="73" spans="1:110" s="1245" customFormat="1" ht="11.25" hidden="1">
      <c r="A73" s="1223">
        <v>70</v>
      </c>
      <c r="B73" s="1314" t="s">
        <v>2071</v>
      </c>
      <c r="C73" s="1336" t="s">
        <v>1822</v>
      </c>
      <c r="D73" s="1225">
        <v>7195</v>
      </c>
      <c r="E73" s="1288" t="s">
        <v>2072</v>
      </c>
      <c r="F73" s="1335" t="s">
        <v>2073</v>
      </c>
      <c r="G73" s="1225" t="s">
        <v>822</v>
      </c>
      <c r="H73" s="1337"/>
      <c r="I73" s="1122"/>
      <c r="J73" s="1222"/>
      <c r="K73" s="1222"/>
      <c r="L73" s="1222"/>
      <c r="M73" s="1222"/>
      <c r="N73" s="1222"/>
      <c r="O73" s="1222"/>
      <c r="P73" s="1222"/>
      <c r="Q73" s="1222"/>
      <c r="R73" s="1222"/>
      <c r="S73" s="1222"/>
      <c r="T73" s="1222"/>
      <c r="U73" s="1222"/>
      <c r="V73" s="1222"/>
      <c r="W73" s="1222"/>
      <c r="X73" s="1222"/>
      <c r="Y73" s="1222"/>
      <c r="Z73" s="1222"/>
      <c r="AA73" s="1222"/>
      <c r="AB73" s="1222"/>
      <c r="AC73" s="1222"/>
    </row>
    <row r="74" spans="1:110" s="1245" customFormat="1" ht="11.25" hidden="1">
      <c r="A74" s="1223">
        <v>71</v>
      </c>
      <c r="B74" s="1337" t="s">
        <v>2074</v>
      </c>
      <c r="C74" s="1224" t="s">
        <v>1822</v>
      </c>
      <c r="D74" s="1225">
        <v>2496</v>
      </c>
      <c r="E74" s="1288" t="s">
        <v>2075</v>
      </c>
      <c r="F74" s="1225" t="s">
        <v>2076</v>
      </c>
      <c r="G74" s="1225" t="s">
        <v>822</v>
      </c>
      <c r="H74" s="1337" t="s">
        <v>2077</v>
      </c>
      <c r="I74" s="1122"/>
      <c r="J74" s="1222"/>
      <c r="K74" s="1222"/>
      <c r="L74" s="1222"/>
      <c r="M74" s="1222"/>
      <c r="N74" s="1222"/>
      <c r="O74" s="1222"/>
      <c r="P74" s="1222"/>
      <c r="Q74" s="1222"/>
      <c r="R74" s="1222"/>
      <c r="S74" s="1222"/>
      <c r="T74" s="1222"/>
      <c r="U74" s="1222"/>
      <c r="V74" s="1222"/>
      <c r="W74" s="1222"/>
      <c r="X74" s="1222"/>
      <c r="Y74" s="1222"/>
      <c r="Z74" s="1222"/>
      <c r="AA74" s="1222"/>
      <c r="AB74" s="1222"/>
      <c r="AC74" s="1222"/>
    </row>
    <row r="75" spans="1:110" s="1245" customFormat="1" ht="11.25" hidden="1">
      <c r="A75" s="1223">
        <v>72</v>
      </c>
      <c r="B75" s="1293" t="s">
        <v>2078</v>
      </c>
      <c r="C75" s="1338" t="s">
        <v>1822</v>
      </c>
      <c r="D75" s="1339">
        <v>12252</v>
      </c>
      <c r="E75" s="1340" t="s">
        <v>2079</v>
      </c>
      <c r="F75" s="1341" t="s">
        <v>2080</v>
      </c>
      <c r="G75" s="1338" t="s">
        <v>822</v>
      </c>
      <c r="H75" s="1340" t="s">
        <v>2081</v>
      </c>
      <c r="I75" s="1253"/>
      <c r="J75" s="1253"/>
      <c r="K75" s="1539"/>
      <c r="L75" s="1539"/>
      <c r="M75" s="1540"/>
      <c r="N75" s="1540"/>
      <c r="O75" s="1539"/>
      <c r="P75" s="1539"/>
      <c r="Q75" s="1539"/>
      <c r="R75" s="1254"/>
      <c r="S75" s="1255"/>
      <c r="T75" s="1222"/>
      <c r="U75" s="1222"/>
      <c r="V75" s="1222"/>
      <c r="W75" s="1222"/>
      <c r="X75" s="1222"/>
      <c r="Y75" s="1222"/>
      <c r="Z75" s="1222"/>
      <c r="AA75" s="1222"/>
      <c r="AB75" s="1222"/>
      <c r="AC75" s="1222"/>
    </row>
    <row r="76" spans="1:110" s="1245" customFormat="1" ht="11.25" hidden="1">
      <c r="A76" s="1223">
        <v>73</v>
      </c>
      <c r="B76" s="1293" t="s">
        <v>2082</v>
      </c>
      <c r="C76" s="1342" t="s">
        <v>1822</v>
      </c>
      <c r="D76" s="1343">
        <v>21879</v>
      </c>
      <c r="E76" s="1342" t="s">
        <v>2083</v>
      </c>
      <c r="F76" s="1344" t="s">
        <v>2084</v>
      </c>
      <c r="G76" s="1292" t="s">
        <v>960</v>
      </c>
      <c r="H76" s="1345"/>
      <c r="I76" s="1256"/>
      <c r="J76" s="1256"/>
      <c r="K76" s="1256"/>
      <c r="L76" s="1346"/>
      <c r="M76" s="1541"/>
      <c r="N76" s="1541"/>
      <c r="O76" s="1541"/>
      <c r="P76" s="1541"/>
      <c r="Q76" s="1541"/>
      <c r="R76" s="1541"/>
      <c r="S76" s="1541"/>
      <c r="T76" s="1222"/>
      <c r="U76" s="1222"/>
      <c r="V76" s="1222"/>
      <c r="W76" s="1222"/>
      <c r="X76" s="1222"/>
      <c r="Y76" s="1222"/>
      <c r="Z76" s="1222"/>
      <c r="AA76" s="1222"/>
      <c r="AB76" s="1222"/>
      <c r="AC76" s="1222"/>
    </row>
    <row r="77" spans="1:110" s="1243" customFormat="1" ht="12" hidden="1" customHeight="1">
      <c r="A77" s="1235">
        <v>74</v>
      </c>
      <c r="B77" s="1290" t="s">
        <v>2131</v>
      </c>
      <c r="C77" s="1347" t="s">
        <v>1822</v>
      </c>
      <c r="D77" s="1292">
        <v>11044</v>
      </c>
      <c r="E77" s="1292"/>
      <c r="F77" s="1151"/>
      <c r="G77" s="1292" t="s">
        <v>2012</v>
      </c>
      <c r="H77" s="1292"/>
      <c r="I77" s="1236"/>
      <c r="J77" s="1542"/>
      <c r="K77" s="1542"/>
      <c r="L77" s="1542"/>
      <c r="M77" s="1542"/>
      <c r="N77" s="1348"/>
      <c r="O77" s="1236"/>
      <c r="P77" s="1236"/>
      <c r="Q77" s="1236"/>
      <c r="R77" s="1236"/>
      <c r="S77" s="1236"/>
      <c r="T77" s="1236"/>
      <c r="U77" s="1236"/>
      <c r="V77" s="1236"/>
      <c r="W77" s="1236"/>
      <c r="X77" s="1236"/>
      <c r="Y77" s="1236"/>
      <c r="Z77" s="1236"/>
      <c r="AA77" s="1236"/>
      <c r="AB77" s="1236"/>
    </row>
    <row r="78" spans="1:110" s="1245" customFormat="1" ht="11.25" hidden="1">
      <c r="A78" s="1223">
        <v>75</v>
      </c>
      <c r="B78" s="1223" t="s">
        <v>2132</v>
      </c>
      <c r="C78" s="1224" t="s">
        <v>1822</v>
      </c>
      <c r="D78" s="1225">
        <v>2413</v>
      </c>
      <c r="E78" s="1224" t="s">
        <v>2133</v>
      </c>
      <c r="F78" s="1226" t="s">
        <v>2134</v>
      </c>
      <c r="G78" s="1225"/>
      <c r="H78" s="1223" t="s">
        <v>2135</v>
      </c>
      <c r="I78" s="1122"/>
      <c r="J78" s="1222"/>
      <c r="K78" s="1222"/>
      <c r="L78" s="1222"/>
      <c r="M78" s="1222"/>
      <c r="N78" s="1222"/>
      <c r="O78" s="1222"/>
      <c r="P78" s="1222"/>
      <c r="Q78" s="1222"/>
      <c r="R78" s="1222"/>
      <c r="S78" s="1222"/>
      <c r="T78" s="1222"/>
      <c r="U78" s="1222"/>
      <c r="V78" s="1222"/>
      <c r="W78" s="1222"/>
      <c r="X78" s="1222"/>
      <c r="Y78" s="1222"/>
      <c r="Z78" s="1222"/>
      <c r="AA78" s="1222"/>
      <c r="AB78" s="1222"/>
      <c r="AC78" s="1222"/>
    </row>
    <row r="79" spans="1:110" s="1245" customFormat="1" ht="11.25" hidden="1">
      <c r="A79" s="1223">
        <v>76</v>
      </c>
      <c r="B79" s="1257" t="s">
        <v>2136</v>
      </c>
      <c r="C79" s="1224" t="s">
        <v>1822</v>
      </c>
      <c r="D79" s="1225">
        <v>18677</v>
      </c>
      <c r="E79" s="1224" t="s">
        <v>2137</v>
      </c>
      <c r="F79" s="1223"/>
      <c r="G79" s="1225" t="s">
        <v>1141</v>
      </c>
      <c r="H79" s="1223" t="s">
        <v>2138</v>
      </c>
      <c r="I79" s="1122"/>
      <c r="J79" s="1222"/>
      <c r="K79" s="1222"/>
      <c r="L79" s="1222"/>
      <c r="M79" s="1222"/>
      <c r="N79" s="1222"/>
      <c r="O79" s="1222"/>
      <c r="P79" s="1222"/>
      <c r="Q79" s="1222"/>
      <c r="R79" s="1222"/>
      <c r="S79" s="1222"/>
      <c r="T79" s="1222"/>
      <c r="U79" s="1222"/>
      <c r="V79" s="1222"/>
      <c r="W79" s="1222"/>
      <c r="X79" s="1222"/>
      <c r="Y79" s="1222"/>
      <c r="Z79" s="1222"/>
      <c r="AA79" s="1222"/>
      <c r="AB79" s="1222"/>
      <c r="AC79" s="1222"/>
    </row>
    <row r="80" spans="1:110" s="1245" customFormat="1" ht="11.25" hidden="1">
      <c r="A80" s="1223">
        <v>77</v>
      </c>
      <c r="B80" s="1257" t="s">
        <v>2139</v>
      </c>
      <c r="C80" s="1224">
        <v>100318001</v>
      </c>
      <c r="D80" s="1225">
        <v>13292</v>
      </c>
      <c r="E80" s="1224" t="s">
        <v>2140</v>
      </c>
      <c r="F80" s="1223" t="s">
        <v>2141</v>
      </c>
      <c r="G80" s="1225" t="s">
        <v>960</v>
      </c>
      <c r="H80" s="1223"/>
      <c r="I80" s="1122"/>
      <c r="J80" s="1222"/>
      <c r="K80" s="1222"/>
      <c r="L80" s="1222"/>
      <c r="M80" s="1222"/>
      <c r="N80" s="1222"/>
      <c r="O80" s="1222"/>
      <c r="P80" s="1222"/>
      <c r="Q80" s="1222"/>
      <c r="R80" s="1222"/>
      <c r="S80" s="1222"/>
      <c r="T80" s="1222"/>
      <c r="U80" s="1222"/>
      <c r="V80" s="1222"/>
      <c r="W80" s="1222"/>
      <c r="X80" s="1222"/>
      <c r="Y80" s="1222"/>
      <c r="Z80" s="1222"/>
      <c r="AA80" s="1222"/>
      <c r="AB80" s="1222"/>
      <c r="AC80" s="1222"/>
    </row>
    <row r="81" spans="1:29" s="1245" customFormat="1" ht="11.25" hidden="1">
      <c r="A81" s="1223">
        <v>78</v>
      </c>
      <c r="B81" s="1258" t="s">
        <v>2142</v>
      </c>
      <c r="C81" s="1224"/>
      <c r="D81" s="1225">
        <v>9387</v>
      </c>
      <c r="E81" s="1224" t="s">
        <v>2143</v>
      </c>
      <c r="F81" s="1227" t="s">
        <v>2144</v>
      </c>
      <c r="G81" s="1225" t="s">
        <v>1141</v>
      </c>
      <c r="H81" s="1223"/>
      <c r="I81" s="1122"/>
      <c r="J81" s="1222"/>
      <c r="K81" s="1222"/>
      <c r="L81" s="1222"/>
      <c r="M81" s="1222"/>
      <c r="N81" s="1222"/>
      <c r="O81" s="1222"/>
      <c r="P81" s="1222"/>
      <c r="Q81" s="1222"/>
      <c r="R81" s="1222"/>
      <c r="S81" s="1222"/>
      <c r="T81" s="1222"/>
      <c r="U81" s="1222"/>
      <c r="V81" s="1222"/>
      <c r="W81" s="1222"/>
      <c r="X81" s="1222"/>
      <c r="Y81" s="1222"/>
      <c r="Z81" s="1222"/>
      <c r="AA81" s="1222"/>
      <c r="AB81" s="1222"/>
      <c r="AC81" s="1222"/>
    </row>
    <row r="82" spans="1:29" s="1219" customFormat="1" ht="15">
      <c r="A82" s="1221"/>
      <c r="B82" s="1228"/>
      <c r="C82" s="991"/>
      <c r="D82" s="991"/>
      <c r="E82" s="1229"/>
      <c r="F82" s="991"/>
      <c r="G82" s="1230"/>
      <c r="H82" s="991"/>
      <c r="I82" s="991"/>
      <c r="J82" s="1218"/>
      <c r="K82" s="1218"/>
      <c r="L82" s="1218"/>
      <c r="M82" s="1218"/>
      <c r="N82" s="1218"/>
      <c r="O82" s="1218"/>
      <c r="P82" s="1218"/>
      <c r="Q82" s="1218"/>
      <c r="R82" s="1218"/>
      <c r="S82" s="1218"/>
      <c r="T82" s="1218"/>
      <c r="U82" s="1218"/>
      <c r="V82" s="1218"/>
      <c r="W82" s="1218"/>
      <c r="X82" s="1218"/>
      <c r="Y82" s="1218"/>
      <c r="Z82" s="1218"/>
      <c r="AA82" s="1218"/>
      <c r="AB82" s="1218"/>
      <c r="AC82" s="1218"/>
    </row>
    <row r="83" spans="1:29" s="1219" customFormat="1" ht="15">
      <c r="A83" s="1221"/>
      <c r="B83" s="1231"/>
      <c r="C83" s="991"/>
      <c r="D83" s="991"/>
      <c r="E83" s="1229"/>
      <c r="F83" s="991"/>
      <c r="G83" s="1230"/>
      <c r="H83" s="991"/>
      <c r="I83" s="991"/>
      <c r="J83" s="1218"/>
      <c r="K83" s="1218"/>
      <c r="L83" s="1218"/>
      <c r="M83" s="1218"/>
      <c r="N83" s="1218"/>
      <c r="O83" s="1218"/>
      <c r="P83" s="1218"/>
      <c r="Q83" s="1218"/>
      <c r="R83" s="1218"/>
      <c r="S83" s="1218"/>
      <c r="T83" s="1218"/>
      <c r="U83" s="1218"/>
      <c r="V83" s="1218"/>
      <c r="W83" s="1218"/>
      <c r="X83" s="1218"/>
      <c r="Y83" s="1218"/>
      <c r="Z83" s="1218"/>
      <c r="AA83" s="1218"/>
      <c r="AB83" s="1218"/>
      <c r="AC83" s="1218"/>
    </row>
    <row r="84" spans="1:29" s="1219" customFormat="1" ht="15">
      <c r="A84" s="1221"/>
      <c r="B84" s="991"/>
      <c r="C84" s="991"/>
      <c r="D84" s="991"/>
      <c r="E84" s="1229"/>
      <c r="F84" s="991"/>
      <c r="G84" s="1230"/>
      <c r="H84" s="991"/>
      <c r="I84" s="991"/>
      <c r="J84" s="1218"/>
      <c r="K84" s="1218"/>
      <c r="L84" s="1218"/>
      <c r="M84" s="1218"/>
      <c r="N84" s="1218"/>
      <c r="O84" s="1218"/>
      <c r="P84" s="1218"/>
      <c r="Q84" s="1218"/>
      <c r="R84" s="1218"/>
      <c r="S84" s="1218"/>
      <c r="T84" s="1218"/>
      <c r="U84" s="1218"/>
      <c r="V84" s="1218"/>
      <c r="W84" s="1218"/>
      <c r="X84" s="1218"/>
      <c r="Y84" s="1218"/>
      <c r="Z84" s="1218"/>
      <c r="AA84" s="1218"/>
      <c r="AB84" s="1218"/>
      <c r="AC84" s="1218"/>
    </row>
    <row r="85" spans="1:29" s="1219" customFormat="1" ht="15">
      <c r="A85" s="1221"/>
      <c r="B85" s="991"/>
      <c r="C85" s="991"/>
      <c r="D85" s="991"/>
      <c r="E85" s="1229"/>
      <c r="F85" s="991"/>
      <c r="G85" s="1230"/>
      <c r="H85" s="991"/>
      <c r="I85" s="991"/>
      <c r="J85" s="1218"/>
      <c r="K85" s="1218"/>
      <c r="L85" s="1218"/>
      <c r="M85" s="1218"/>
      <c r="N85" s="1218"/>
      <c r="O85" s="1218"/>
      <c r="P85" s="1218"/>
      <c r="Q85" s="1218"/>
      <c r="R85" s="1218"/>
      <c r="S85" s="1218"/>
      <c r="T85" s="1218"/>
      <c r="U85" s="1218"/>
      <c r="V85" s="1218"/>
      <c r="W85" s="1218"/>
      <c r="X85" s="1218"/>
      <c r="Y85" s="1218"/>
      <c r="Z85" s="1218"/>
      <c r="AA85" s="1218"/>
      <c r="AB85" s="1218"/>
      <c r="AC85" s="1218"/>
    </row>
    <row r="86" spans="1:29" s="1219" customFormat="1" ht="15">
      <c r="A86" s="1221"/>
      <c r="B86" s="991"/>
      <c r="C86" s="991"/>
      <c r="D86" s="991"/>
      <c r="E86" s="1229"/>
      <c r="F86" s="991"/>
      <c r="G86" s="1230"/>
      <c r="H86" s="991"/>
      <c r="I86" s="991"/>
      <c r="J86" s="1218"/>
      <c r="K86" s="1218"/>
      <c r="L86" s="1218"/>
      <c r="M86" s="1218"/>
      <c r="N86" s="1218"/>
      <c r="O86" s="1218"/>
      <c r="P86" s="1218"/>
      <c r="Q86" s="1218"/>
      <c r="R86" s="1218"/>
      <c r="S86" s="1218"/>
      <c r="T86" s="1218"/>
      <c r="U86" s="1218"/>
      <c r="V86" s="1218"/>
      <c r="W86" s="1218"/>
      <c r="X86" s="1218"/>
      <c r="Y86" s="1218"/>
      <c r="Z86" s="1218"/>
      <c r="AA86" s="1218"/>
      <c r="AB86" s="1218"/>
      <c r="AC86" s="1218"/>
    </row>
    <row r="87" spans="1:29" s="1219" customFormat="1" ht="15">
      <c r="A87" s="1221"/>
      <c r="B87" s="991"/>
      <c r="C87" s="991"/>
      <c r="D87" s="991"/>
      <c r="E87" s="1229"/>
      <c r="F87" s="991"/>
      <c r="G87" s="1230"/>
      <c r="H87" s="991"/>
      <c r="I87" s="991"/>
      <c r="J87" s="1218"/>
      <c r="K87" s="1218"/>
      <c r="L87" s="1218"/>
      <c r="M87" s="1218"/>
      <c r="N87" s="1218"/>
      <c r="O87" s="1218"/>
      <c r="P87" s="1218"/>
      <c r="Q87" s="1218"/>
      <c r="R87" s="1218"/>
      <c r="S87" s="1218"/>
      <c r="T87" s="1218"/>
      <c r="U87" s="1218"/>
      <c r="V87" s="1218"/>
      <c r="W87" s="1218"/>
      <c r="X87" s="1218"/>
      <c r="Y87" s="1218"/>
      <c r="Z87" s="1218"/>
      <c r="AA87" s="1218"/>
      <c r="AB87" s="1218"/>
      <c r="AC87" s="1218"/>
    </row>
    <row r="88" spans="1:29" s="1219" customFormat="1" ht="15">
      <c r="A88" s="1221"/>
      <c r="B88" s="991"/>
      <c r="C88" s="991"/>
      <c r="D88" s="991"/>
      <c r="E88" s="1229"/>
      <c r="F88" s="991"/>
      <c r="G88" s="1230"/>
      <c r="H88" s="991"/>
      <c r="I88" s="991"/>
      <c r="J88" s="1218"/>
      <c r="K88" s="1218"/>
      <c r="L88" s="1218"/>
      <c r="M88" s="1218"/>
      <c r="N88" s="1218"/>
      <c r="O88" s="1218"/>
      <c r="P88" s="1218"/>
      <c r="Q88" s="1218"/>
      <c r="R88" s="1218"/>
      <c r="S88" s="1218"/>
      <c r="T88" s="1218"/>
      <c r="U88" s="1218"/>
      <c r="V88" s="1218"/>
      <c r="W88" s="1218"/>
      <c r="X88" s="1218"/>
      <c r="Y88" s="1218"/>
      <c r="Z88" s="1218"/>
      <c r="AA88" s="1218"/>
      <c r="AB88" s="1218"/>
      <c r="AC88" s="1218"/>
    </row>
    <row r="89" spans="1:29" s="1219" customFormat="1" ht="15">
      <c r="A89" s="1221"/>
      <c r="B89" s="991"/>
      <c r="C89" s="991"/>
      <c r="D89" s="991"/>
      <c r="E89" s="1229"/>
      <c r="F89" s="991"/>
      <c r="G89" s="1230"/>
      <c r="H89" s="991"/>
      <c r="I89" s="991"/>
      <c r="J89" s="1218"/>
      <c r="K89" s="1218"/>
      <c r="L89" s="1218"/>
      <c r="M89" s="1218"/>
      <c r="N89" s="1218"/>
      <c r="O89" s="1218"/>
      <c r="P89" s="1218"/>
      <c r="Q89" s="1218"/>
      <c r="R89" s="1218"/>
      <c r="S89" s="1218"/>
      <c r="T89" s="1218"/>
      <c r="U89" s="1218"/>
      <c r="V89" s="1218"/>
      <c r="W89" s="1218"/>
      <c r="X89" s="1218"/>
      <c r="Y89" s="1218"/>
      <c r="Z89" s="1218"/>
      <c r="AA89" s="1218"/>
      <c r="AB89" s="1218"/>
      <c r="AC89" s="1218"/>
    </row>
    <row r="90" spans="1:29" s="1219" customFormat="1" ht="15">
      <c r="A90" s="1221"/>
      <c r="B90" s="991"/>
      <c r="C90" s="991"/>
      <c r="D90" s="991"/>
      <c r="E90" s="1229"/>
      <c r="F90" s="991"/>
      <c r="G90" s="1230"/>
      <c r="H90" s="991"/>
      <c r="I90" s="991"/>
      <c r="J90" s="1218"/>
      <c r="K90" s="1218"/>
      <c r="L90" s="1218"/>
      <c r="M90" s="1218"/>
      <c r="N90" s="1218"/>
      <c r="O90" s="1218"/>
      <c r="P90" s="1218"/>
      <c r="Q90" s="1218"/>
      <c r="R90" s="1218"/>
      <c r="S90" s="1218"/>
      <c r="T90" s="1218"/>
      <c r="U90" s="1218"/>
      <c r="V90" s="1218"/>
      <c r="W90" s="1218"/>
      <c r="X90" s="1218"/>
      <c r="Y90" s="1218"/>
      <c r="Z90" s="1218"/>
      <c r="AA90" s="1218"/>
      <c r="AB90" s="1218"/>
      <c r="AC90" s="1218"/>
    </row>
    <row r="91" spans="1:29" s="1219" customFormat="1" ht="15">
      <c r="A91" s="1221"/>
      <c r="B91" s="991"/>
      <c r="C91" s="991"/>
      <c r="D91" s="991"/>
      <c r="E91" s="1229"/>
      <c r="F91" s="991"/>
      <c r="G91" s="1230"/>
      <c r="H91" s="991"/>
      <c r="I91" s="991"/>
      <c r="J91" s="1218"/>
      <c r="K91" s="1218"/>
      <c r="L91" s="1218"/>
      <c r="M91" s="1218"/>
      <c r="N91" s="1218"/>
      <c r="O91" s="1218"/>
      <c r="P91" s="1218"/>
      <c r="Q91" s="1218"/>
      <c r="R91" s="1218"/>
      <c r="S91" s="1218"/>
      <c r="T91" s="1218"/>
      <c r="U91" s="1218"/>
      <c r="V91" s="1218"/>
      <c r="W91" s="1218"/>
      <c r="X91" s="1218"/>
      <c r="Y91" s="1218"/>
      <c r="Z91" s="1218"/>
      <c r="AA91" s="1218"/>
      <c r="AB91" s="1218"/>
      <c r="AC91" s="1218"/>
    </row>
    <row r="92" spans="1:29" s="1219" customFormat="1" ht="15">
      <c r="A92" s="1221"/>
      <c r="B92" s="991"/>
      <c r="C92" s="991"/>
      <c r="D92" s="991"/>
      <c r="E92" s="1229"/>
      <c r="F92" s="991"/>
      <c r="G92" s="1230"/>
      <c r="H92" s="991"/>
      <c r="I92" s="991"/>
      <c r="J92" s="1218"/>
      <c r="K92" s="1218"/>
      <c r="L92" s="1218"/>
      <c r="M92" s="1218"/>
      <c r="N92" s="1218"/>
      <c r="O92" s="1218"/>
      <c r="P92" s="1218"/>
      <c r="Q92" s="1218"/>
      <c r="R92" s="1218"/>
      <c r="S92" s="1218"/>
      <c r="T92" s="1218"/>
      <c r="U92" s="1218"/>
      <c r="V92" s="1218"/>
      <c r="W92" s="1218"/>
      <c r="X92" s="1218"/>
      <c r="Y92" s="1218"/>
      <c r="Z92" s="1218"/>
      <c r="AA92" s="1218"/>
      <c r="AB92" s="1218"/>
      <c r="AC92" s="1218"/>
    </row>
    <row r="93" spans="1:29" s="1219" customFormat="1" ht="15">
      <c r="A93" s="1221"/>
      <c r="B93" s="991"/>
      <c r="C93" s="991"/>
      <c r="D93" s="991"/>
      <c r="E93" s="1229"/>
      <c r="F93" s="991"/>
      <c r="G93" s="1230"/>
      <c r="H93" s="991"/>
      <c r="I93" s="991"/>
      <c r="J93" s="1218"/>
      <c r="K93" s="1218"/>
      <c r="L93" s="1218"/>
      <c r="M93" s="1218"/>
      <c r="N93" s="1218"/>
      <c r="O93" s="1218"/>
      <c r="P93" s="1218"/>
      <c r="Q93" s="1218"/>
      <c r="R93" s="1218"/>
      <c r="S93" s="1218"/>
      <c r="T93" s="1218"/>
      <c r="U93" s="1218"/>
      <c r="V93" s="1218"/>
      <c r="W93" s="1218"/>
      <c r="X93" s="1218"/>
      <c r="Y93" s="1218"/>
      <c r="Z93" s="1218"/>
      <c r="AA93" s="1218"/>
      <c r="AB93" s="1218"/>
      <c r="AC93" s="1218"/>
    </row>
    <row r="94" spans="1:29" s="1219" customFormat="1" ht="15">
      <c r="A94" s="1221"/>
      <c r="B94" s="991"/>
      <c r="C94" s="991"/>
      <c r="D94" s="991"/>
      <c r="E94" s="1229"/>
      <c r="F94" s="991"/>
      <c r="G94" s="1230"/>
      <c r="H94" s="991"/>
      <c r="I94" s="991"/>
      <c r="J94" s="1218"/>
      <c r="K94" s="1218"/>
      <c r="L94" s="1218"/>
      <c r="M94" s="1218"/>
      <c r="N94" s="1218"/>
      <c r="O94" s="1218"/>
      <c r="P94" s="1218"/>
      <c r="Q94" s="1218"/>
      <c r="R94" s="1218"/>
      <c r="S94" s="1218"/>
      <c r="T94" s="1218"/>
      <c r="U94" s="1218"/>
      <c r="V94" s="1218"/>
      <c r="W94" s="1218"/>
      <c r="X94" s="1218"/>
      <c r="Y94" s="1218"/>
      <c r="Z94" s="1218"/>
      <c r="AA94" s="1218"/>
      <c r="AB94" s="1218"/>
      <c r="AC94" s="1218"/>
    </row>
    <row r="95" spans="1:29" s="1219" customFormat="1" ht="15">
      <c r="A95" s="1221"/>
      <c r="B95" s="991"/>
      <c r="C95" s="991"/>
      <c r="D95" s="991"/>
      <c r="E95" s="1229"/>
      <c r="F95" s="991"/>
      <c r="G95" s="1230"/>
      <c r="H95" s="991"/>
      <c r="I95" s="991"/>
      <c r="J95" s="1218"/>
      <c r="K95" s="1218"/>
      <c r="L95" s="1218"/>
      <c r="M95" s="1218"/>
      <c r="N95" s="1218"/>
      <c r="O95" s="1218"/>
      <c r="P95" s="1218"/>
      <c r="Q95" s="1218"/>
      <c r="R95" s="1218"/>
      <c r="S95" s="1218"/>
      <c r="T95" s="1218"/>
      <c r="U95" s="1218"/>
      <c r="V95" s="1218"/>
      <c r="W95" s="1218"/>
      <c r="X95" s="1218"/>
      <c r="Y95" s="1218"/>
      <c r="Z95" s="1218"/>
      <c r="AA95" s="1218"/>
      <c r="AB95" s="1218"/>
      <c r="AC95" s="1218"/>
    </row>
    <row r="96" spans="1:29" s="1219" customFormat="1" ht="15">
      <c r="A96" s="1221"/>
      <c r="B96" s="991"/>
      <c r="C96" s="991"/>
      <c r="D96" s="991"/>
      <c r="E96" s="1229"/>
      <c r="F96" s="991"/>
      <c r="G96" s="1230"/>
      <c r="H96" s="991"/>
      <c r="I96" s="991"/>
      <c r="J96" s="1218"/>
      <c r="K96" s="1218"/>
      <c r="L96" s="1218"/>
      <c r="M96" s="1218"/>
      <c r="N96" s="1218"/>
      <c r="O96" s="1218"/>
      <c r="P96" s="1218"/>
      <c r="Q96" s="1218"/>
      <c r="R96" s="1218"/>
      <c r="S96" s="1218"/>
      <c r="T96" s="1218"/>
      <c r="U96" s="1218"/>
      <c r="V96" s="1218"/>
      <c r="W96" s="1218"/>
      <c r="X96" s="1218"/>
      <c r="Y96" s="1218"/>
      <c r="Z96" s="1218"/>
      <c r="AA96" s="1218"/>
      <c r="AB96" s="1218"/>
      <c r="AC96" s="1218"/>
    </row>
    <row r="97" spans="1:29" s="1219" customFormat="1" ht="15">
      <c r="A97" s="1221"/>
      <c r="B97" s="991"/>
      <c r="C97" s="991"/>
      <c r="D97" s="991"/>
      <c r="E97" s="1229"/>
      <c r="F97" s="991"/>
      <c r="G97" s="1230"/>
      <c r="H97" s="991"/>
      <c r="I97" s="991"/>
      <c r="J97" s="1218"/>
      <c r="K97" s="1218"/>
      <c r="L97" s="1218"/>
      <c r="M97" s="1218"/>
      <c r="N97" s="1218"/>
      <c r="O97" s="1218"/>
      <c r="P97" s="1218"/>
      <c r="Q97" s="1218"/>
      <c r="R97" s="1218"/>
      <c r="S97" s="1218"/>
      <c r="T97" s="1218"/>
      <c r="U97" s="1218"/>
      <c r="V97" s="1218"/>
      <c r="W97" s="1218"/>
      <c r="X97" s="1218"/>
      <c r="Y97" s="1218"/>
      <c r="Z97" s="1218"/>
      <c r="AA97" s="1218"/>
      <c r="AB97" s="1218"/>
      <c r="AC97" s="1218"/>
    </row>
    <row r="98" spans="1:29" s="1219" customFormat="1" ht="15">
      <c r="A98" s="1221"/>
      <c r="B98" s="991"/>
      <c r="C98" s="991"/>
      <c r="D98" s="991"/>
      <c r="E98" s="1229"/>
      <c r="F98" s="991"/>
      <c r="G98" s="1230"/>
      <c r="H98" s="991"/>
      <c r="I98" s="991"/>
      <c r="J98" s="1218"/>
      <c r="K98" s="1218"/>
      <c r="L98" s="1218"/>
      <c r="M98" s="1218"/>
      <c r="N98" s="1218"/>
      <c r="O98" s="1218"/>
      <c r="P98" s="1218"/>
      <c r="Q98" s="1218"/>
      <c r="R98" s="1218"/>
      <c r="S98" s="1218"/>
      <c r="T98" s="1218"/>
      <c r="U98" s="1218"/>
      <c r="V98" s="1218"/>
      <c r="W98" s="1218"/>
      <c r="X98" s="1218"/>
      <c r="Y98" s="1218"/>
      <c r="Z98" s="1218"/>
      <c r="AA98" s="1218"/>
      <c r="AB98" s="1218"/>
      <c r="AC98" s="1218"/>
    </row>
    <row r="99" spans="1:29" s="1219" customFormat="1" ht="15">
      <c r="A99" s="1221"/>
      <c r="B99" s="991"/>
      <c r="C99" s="991"/>
      <c r="D99" s="991"/>
      <c r="E99" s="1229"/>
      <c r="F99" s="991"/>
      <c r="G99" s="1230"/>
      <c r="H99" s="991"/>
      <c r="I99" s="991"/>
      <c r="J99" s="1218"/>
      <c r="K99" s="1218"/>
      <c r="L99" s="1218"/>
      <c r="M99" s="1218"/>
      <c r="N99" s="1218"/>
      <c r="O99" s="1218"/>
      <c r="P99" s="1218"/>
      <c r="Q99" s="1218"/>
      <c r="R99" s="1218"/>
      <c r="S99" s="1218"/>
      <c r="T99" s="1218"/>
      <c r="U99" s="1218"/>
      <c r="V99" s="1218"/>
      <c r="W99" s="1218"/>
      <c r="X99" s="1218"/>
      <c r="Y99" s="1218"/>
      <c r="Z99" s="1218"/>
      <c r="AA99" s="1218"/>
      <c r="AB99" s="1218"/>
      <c r="AC99" s="1218"/>
    </row>
    <row r="100" spans="1:29" s="1219" customFormat="1" ht="15">
      <c r="A100" s="1221"/>
      <c r="B100" s="991"/>
      <c r="C100" s="991"/>
      <c r="D100" s="991"/>
      <c r="E100" s="1229"/>
      <c r="F100" s="991"/>
      <c r="G100" s="1230"/>
      <c r="H100" s="991"/>
      <c r="I100" s="991"/>
      <c r="J100" s="1218"/>
      <c r="K100" s="1218"/>
      <c r="L100" s="1218"/>
      <c r="M100" s="1218"/>
      <c r="N100" s="1218"/>
      <c r="O100" s="1218"/>
      <c r="P100" s="1218"/>
      <c r="Q100" s="1218"/>
      <c r="R100" s="1218"/>
      <c r="S100" s="1218"/>
      <c r="T100" s="1218"/>
      <c r="U100" s="1218"/>
      <c r="V100" s="1218"/>
      <c r="W100" s="1218"/>
      <c r="X100" s="1218"/>
      <c r="Y100" s="1218"/>
      <c r="Z100" s="1218"/>
      <c r="AA100" s="1218"/>
      <c r="AB100" s="1218"/>
      <c r="AC100" s="1218"/>
    </row>
    <row r="101" spans="1:29" s="1219" customFormat="1" ht="15">
      <c r="A101" s="1221"/>
      <c r="B101" s="991"/>
      <c r="C101" s="991"/>
      <c r="D101" s="991"/>
      <c r="E101" s="1229"/>
      <c r="F101" s="991"/>
      <c r="G101" s="1230"/>
      <c r="H101" s="991"/>
      <c r="I101" s="991"/>
      <c r="J101" s="1218"/>
      <c r="K101" s="1218"/>
      <c r="L101" s="1218"/>
      <c r="M101" s="1218"/>
      <c r="N101" s="1218"/>
      <c r="O101" s="1218"/>
      <c r="P101" s="1218"/>
      <c r="Q101" s="1218"/>
      <c r="R101" s="1218"/>
      <c r="S101" s="1218"/>
      <c r="T101" s="1218"/>
      <c r="U101" s="1218"/>
      <c r="V101" s="1218"/>
      <c r="W101" s="1218"/>
      <c r="X101" s="1218"/>
      <c r="Y101" s="1218"/>
      <c r="Z101" s="1218"/>
      <c r="AA101" s="1218"/>
      <c r="AB101" s="1218"/>
      <c r="AC101" s="1218"/>
    </row>
    <row r="102" spans="1:29" s="1219" customFormat="1" ht="15">
      <c r="A102" s="1221"/>
      <c r="B102" s="991"/>
      <c r="C102" s="991"/>
      <c r="D102" s="991"/>
      <c r="E102" s="1229"/>
      <c r="F102" s="991"/>
      <c r="G102" s="1230"/>
      <c r="H102" s="991"/>
      <c r="I102" s="991"/>
      <c r="J102" s="1218"/>
      <c r="K102" s="1218"/>
      <c r="L102" s="1218"/>
      <c r="M102" s="1218"/>
      <c r="N102" s="1218"/>
      <c r="O102" s="1218"/>
      <c r="P102" s="1218"/>
      <c r="Q102" s="1218"/>
      <c r="R102" s="1218"/>
      <c r="S102" s="1218"/>
      <c r="T102" s="1218"/>
      <c r="U102" s="1218"/>
      <c r="V102" s="1218"/>
      <c r="W102" s="1218"/>
      <c r="X102" s="1218"/>
      <c r="Y102" s="1218"/>
      <c r="Z102" s="1218"/>
      <c r="AA102" s="1218"/>
      <c r="AB102" s="1218"/>
      <c r="AC102" s="1218"/>
    </row>
    <row r="103" spans="1:29" s="1219" customFormat="1" ht="15">
      <c r="A103" s="1221"/>
      <c r="B103" s="991"/>
      <c r="C103" s="991"/>
      <c r="D103" s="991"/>
      <c r="E103" s="1229"/>
      <c r="F103" s="991"/>
      <c r="G103" s="1230"/>
      <c r="H103" s="991"/>
      <c r="I103" s="991"/>
      <c r="J103" s="1218"/>
      <c r="K103" s="1218"/>
      <c r="L103" s="1218"/>
      <c r="M103" s="1218"/>
      <c r="N103" s="1218"/>
      <c r="O103" s="1218"/>
      <c r="P103" s="1218"/>
      <c r="Q103" s="1218"/>
      <c r="R103" s="1218"/>
      <c r="S103" s="1218"/>
      <c r="T103" s="1218"/>
      <c r="U103" s="1218"/>
      <c r="V103" s="1218"/>
      <c r="W103" s="1218"/>
      <c r="X103" s="1218"/>
      <c r="Y103" s="1218"/>
      <c r="Z103" s="1218"/>
      <c r="AA103" s="1218"/>
      <c r="AB103" s="1218"/>
      <c r="AC103" s="1218"/>
    </row>
    <row r="104" spans="1:29" s="1219" customFormat="1" ht="15">
      <c r="A104" s="1221"/>
      <c r="B104" s="991"/>
      <c r="C104" s="991"/>
      <c r="D104" s="991"/>
      <c r="E104" s="1229"/>
      <c r="F104" s="991"/>
      <c r="G104" s="1230"/>
      <c r="H104" s="991"/>
      <c r="I104" s="991"/>
      <c r="J104" s="1218"/>
      <c r="K104" s="1218"/>
      <c r="L104" s="1218"/>
      <c r="M104" s="1218"/>
      <c r="N104" s="1218"/>
      <c r="O104" s="1218"/>
      <c r="P104" s="1218"/>
      <c r="Q104" s="1218"/>
      <c r="R104" s="1218"/>
      <c r="S104" s="1218"/>
      <c r="T104" s="1218"/>
      <c r="U104" s="1218"/>
      <c r="V104" s="1218"/>
      <c r="W104" s="1218"/>
      <c r="X104" s="1218"/>
      <c r="Y104" s="1218"/>
      <c r="Z104" s="1218"/>
      <c r="AA104" s="1218"/>
      <c r="AB104" s="1218"/>
      <c r="AC104" s="1218"/>
    </row>
    <row r="105" spans="1:29" s="1219" customFormat="1" ht="15">
      <c r="A105" s="1221"/>
      <c r="B105" s="991"/>
      <c r="C105" s="991"/>
      <c r="D105" s="991"/>
      <c r="E105" s="1229"/>
      <c r="F105" s="991"/>
      <c r="G105" s="1230"/>
      <c r="H105" s="991"/>
      <c r="I105" s="991"/>
      <c r="J105" s="1218"/>
      <c r="K105" s="1218"/>
      <c r="L105" s="1218"/>
      <c r="M105" s="1218"/>
      <c r="N105" s="1218"/>
      <c r="O105" s="1218"/>
      <c r="P105" s="1218"/>
      <c r="Q105" s="1218"/>
      <c r="R105" s="1218"/>
      <c r="S105" s="1218"/>
      <c r="T105" s="1218"/>
      <c r="U105" s="1218"/>
      <c r="V105" s="1218"/>
      <c r="W105" s="1218"/>
      <c r="X105" s="1218"/>
      <c r="Y105" s="1218"/>
      <c r="Z105" s="1218"/>
      <c r="AA105" s="1218"/>
      <c r="AB105" s="1218"/>
      <c r="AC105" s="1218"/>
    </row>
    <row r="106" spans="1:29" s="1219" customFormat="1" ht="15">
      <c r="A106" s="1221"/>
      <c r="B106" s="991"/>
      <c r="C106" s="991"/>
      <c r="D106" s="991"/>
      <c r="E106" s="1229"/>
      <c r="F106" s="991"/>
      <c r="G106" s="1230"/>
      <c r="H106" s="991"/>
      <c r="I106" s="991"/>
      <c r="J106" s="1218"/>
      <c r="K106" s="1218"/>
      <c r="L106" s="1218"/>
      <c r="M106" s="1218"/>
      <c r="N106" s="1218"/>
      <c r="O106" s="1218"/>
      <c r="P106" s="1218"/>
      <c r="Q106" s="1218"/>
      <c r="R106" s="1218"/>
      <c r="S106" s="1218"/>
      <c r="T106" s="1218"/>
      <c r="U106" s="1218"/>
      <c r="V106" s="1218"/>
      <c r="W106" s="1218"/>
      <c r="X106" s="1218"/>
      <c r="Y106" s="1218"/>
      <c r="Z106" s="1218"/>
      <c r="AA106" s="1218"/>
      <c r="AB106" s="1218"/>
      <c r="AC106" s="1218"/>
    </row>
    <row r="107" spans="1:29" s="1219" customFormat="1" ht="15">
      <c r="A107" s="1221"/>
      <c r="B107" s="991"/>
      <c r="C107" s="991"/>
      <c r="D107" s="991"/>
      <c r="E107" s="1229"/>
      <c r="F107" s="991"/>
      <c r="G107" s="1230"/>
      <c r="H107" s="991"/>
      <c r="I107" s="991"/>
      <c r="J107" s="1218"/>
      <c r="K107" s="1218"/>
      <c r="L107" s="1218"/>
      <c r="M107" s="1218"/>
      <c r="N107" s="1218"/>
      <c r="O107" s="1218"/>
      <c r="P107" s="1218"/>
      <c r="Q107" s="1218"/>
      <c r="R107" s="1218"/>
      <c r="S107" s="1218"/>
      <c r="T107" s="1218"/>
      <c r="U107" s="1218"/>
      <c r="V107" s="1218"/>
      <c r="W107" s="1218"/>
      <c r="X107" s="1218"/>
      <c r="Y107" s="1218"/>
      <c r="Z107" s="1218"/>
      <c r="AA107" s="1218"/>
      <c r="AB107" s="1218"/>
      <c r="AC107" s="1218"/>
    </row>
    <row r="108" spans="1:29" s="1219" customFormat="1" ht="15">
      <c r="A108" s="1221"/>
      <c r="B108" s="991"/>
      <c r="C108" s="991"/>
      <c r="D108" s="991"/>
      <c r="E108" s="1229"/>
      <c r="F108" s="991"/>
      <c r="G108" s="1230"/>
      <c r="H108" s="991"/>
      <c r="I108" s="991"/>
      <c r="J108" s="1218"/>
      <c r="K108" s="1218"/>
      <c r="L108" s="1218"/>
      <c r="M108" s="1218"/>
      <c r="N108" s="1218"/>
      <c r="O108" s="1218"/>
      <c r="P108" s="1218"/>
      <c r="Q108" s="1218"/>
      <c r="R108" s="1218"/>
      <c r="S108" s="1218"/>
      <c r="T108" s="1218"/>
      <c r="U108" s="1218"/>
      <c r="V108" s="1218"/>
      <c r="W108" s="1218"/>
      <c r="X108" s="1218"/>
      <c r="Y108" s="1218"/>
      <c r="Z108" s="1218"/>
      <c r="AA108" s="1218"/>
      <c r="AB108" s="1218"/>
      <c r="AC108" s="1218"/>
    </row>
    <row r="109" spans="1:29" s="1219" customFormat="1" ht="15">
      <c r="A109" s="1221"/>
      <c r="B109" s="991"/>
      <c r="C109" s="991"/>
      <c r="D109" s="991"/>
      <c r="E109" s="1229"/>
      <c r="F109" s="991"/>
      <c r="G109" s="1230"/>
      <c r="H109" s="991"/>
      <c r="I109" s="991"/>
      <c r="J109" s="1218"/>
      <c r="K109" s="1218"/>
      <c r="L109" s="1218"/>
      <c r="M109" s="1218"/>
      <c r="N109" s="1218"/>
      <c r="O109" s="1218"/>
      <c r="P109" s="1218"/>
      <c r="Q109" s="1218"/>
      <c r="R109" s="1218"/>
      <c r="S109" s="1218"/>
      <c r="T109" s="1218"/>
      <c r="U109" s="1218"/>
      <c r="V109" s="1218"/>
      <c r="W109" s="1218"/>
      <c r="X109" s="1218"/>
      <c r="Y109" s="1218"/>
      <c r="Z109" s="1218"/>
      <c r="AA109" s="1218"/>
      <c r="AB109" s="1218"/>
      <c r="AC109" s="1218"/>
    </row>
    <row r="110" spans="1:29" s="1219" customFormat="1" ht="15">
      <c r="A110" s="1221"/>
      <c r="B110" s="991"/>
      <c r="C110" s="991"/>
      <c r="D110" s="991"/>
      <c r="E110" s="1229"/>
      <c r="F110" s="991"/>
      <c r="G110" s="1230"/>
      <c r="H110" s="991"/>
      <c r="I110" s="991"/>
      <c r="J110" s="1218"/>
      <c r="K110" s="1218"/>
      <c r="L110" s="1218"/>
      <c r="M110" s="1218"/>
      <c r="N110" s="1218"/>
      <c r="O110" s="1218"/>
      <c r="P110" s="1218"/>
      <c r="Q110" s="1218"/>
      <c r="R110" s="1218"/>
      <c r="S110" s="1218"/>
      <c r="T110" s="1218"/>
      <c r="U110" s="1218"/>
      <c r="V110" s="1218"/>
      <c r="W110" s="1218"/>
      <c r="X110" s="1218"/>
      <c r="Y110" s="1218"/>
      <c r="Z110" s="1218"/>
      <c r="AA110" s="1218"/>
      <c r="AB110" s="1218"/>
      <c r="AC110" s="1218"/>
    </row>
    <row r="111" spans="1:29" s="1219" customFormat="1" ht="15">
      <c r="A111" s="1221"/>
      <c r="B111" s="991"/>
      <c r="C111" s="991"/>
      <c r="D111" s="991"/>
      <c r="E111" s="1229"/>
      <c r="F111" s="991"/>
      <c r="G111" s="1230"/>
      <c r="H111" s="991"/>
      <c r="I111" s="991"/>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row>
    <row r="112" spans="1:29" s="1219" customFormat="1" ht="15">
      <c r="A112" s="1221"/>
      <c r="B112" s="991"/>
      <c r="C112" s="991"/>
      <c r="D112" s="991"/>
      <c r="E112" s="1229"/>
      <c r="F112" s="991"/>
      <c r="G112" s="1230"/>
      <c r="H112" s="991"/>
      <c r="I112" s="991"/>
      <c r="J112" s="1218"/>
      <c r="K112" s="1218"/>
      <c r="L112" s="1218"/>
      <c r="M112" s="1218"/>
      <c r="N112" s="1218"/>
      <c r="O112" s="1218"/>
      <c r="P112" s="1218"/>
      <c r="Q112" s="1218"/>
      <c r="R112" s="1218"/>
      <c r="S112" s="1218"/>
      <c r="T112" s="1218"/>
      <c r="U112" s="1218"/>
      <c r="V112" s="1218"/>
      <c r="W112" s="1218"/>
      <c r="X112" s="1218"/>
      <c r="Y112" s="1218"/>
      <c r="Z112" s="1218"/>
      <c r="AA112" s="1218"/>
      <c r="AB112" s="1218"/>
      <c r="AC112" s="1218"/>
    </row>
    <row r="113" spans="1:29" s="1219" customFormat="1" ht="15">
      <c r="A113" s="1221"/>
      <c r="B113" s="991"/>
      <c r="C113" s="991"/>
      <c r="D113" s="991"/>
      <c r="E113" s="1229"/>
      <c r="F113" s="991"/>
      <c r="G113" s="1230"/>
      <c r="H113" s="991"/>
      <c r="I113" s="991"/>
      <c r="J113" s="1218"/>
      <c r="K113" s="1218"/>
      <c r="L113" s="1218"/>
      <c r="M113" s="1218"/>
      <c r="N113" s="1218"/>
      <c r="O113" s="1218"/>
      <c r="P113" s="1218"/>
      <c r="Q113" s="1218"/>
      <c r="R113" s="1218"/>
      <c r="S113" s="1218"/>
      <c r="T113" s="1218"/>
      <c r="U113" s="1218"/>
      <c r="V113" s="1218"/>
      <c r="W113" s="1218"/>
      <c r="X113" s="1218"/>
      <c r="Y113" s="1218"/>
      <c r="Z113" s="1218"/>
      <c r="AA113" s="1218"/>
      <c r="AB113" s="1218"/>
      <c r="AC113" s="1218"/>
    </row>
    <row r="114" spans="1:29" s="1219" customFormat="1" ht="15">
      <c r="A114" s="1221"/>
      <c r="B114" s="991"/>
      <c r="C114" s="991"/>
      <c r="D114" s="991"/>
      <c r="E114" s="1229"/>
      <c r="F114" s="991"/>
      <c r="G114" s="1230"/>
      <c r="H114" s="991"/>
      <c r="I114" s="991"/>
      <c r="J114" s="1218"/>
      <c r="K114" s="1218"/>
      <c r="L114" s="1218"/>
      <c r="M114" s="1218"/>
      <c r="N114" s="1218"/>
      <c r="O114" s="1218"/>
      <c r="P114" s="1218"/>
      <c r="Q114" s="1218"/>
      <c r="R114" s="1218"/>
      <c r="S114" s="1218"/>
      <c r="T114" s="1218"/>
      <c r="U114" s="1218"/>
      <c r="V114" s="1218"/>
      <c r="W114" s="1218"/>
      <c r="X114" s="1218"/>
      <c r="Y114" s="1218"/>
      <c r="Z114" s="1218"/>
      <c r="AA114" s="1218"/>
      <c r="AB114" s="1218"/>
      <c r="AC114" s="1218"/>
    </row>
    <row r="115" spans="1:29" s="1219" customFormat="1" ht="15">
      <c r="A115" s="1221"/>
      <c r="B115" s="991"/>
      <c r="C115" s="991"/>
      <c r="D115" s="991"/>
      <c r="E115" s="1229"/>
      <c r="F115" s="991"/>
      <c r="G115" s="1230"/>
      <c r="H115" s="991"/>
      <c r="I115" s="991"/>
      <c r="J115" s="1218"/>
      <c r="K115" s="1218"/>
      <c r="L115" s="1218"/>
      <c r="M115" s="1218"/>
      <c r="N115" s="1218"/>
      <c r="O115" s="1218"/>
      <c r="P115" s="1218"/>
      <c r="Q115" s="1218"/>
      <c r="R115" s="1218"/>
      <c r="S115" s="1218"/>
      <c r="T115" s="1218"/>
      <c r="U115" s="1218"/>
      <c r="V115" s="1218"/>
      <c r="W115" s="1218"/>
      <c r="X115" s="1218"/>
      <c r="Y115" s="1218"/>
      <c r="Z115" s="1218"/>
      <c r="AA115" s="1218"/>
      <c r="AB115" s="1218"/>
      <c r="AC115" s="1218"/>
    </row>
    <row r="116" spans="1:29" s="1219" customFormat="1" ht="15">
      <c r="A116" s="1221"/>
      <c r="B116" s="991"/>
      <c r="C116" s="991"/>
      <c r="D116" s="991"/>
      <c r="E116" s="1229"/>
      <c r="F116" s="991"/>
      <c r="G116" s="1230"/>
      <c r="H116" s="991"/>
      <c r="I116" s="991"/>
      <c r="J116" s="1218"/>
      <c r="K116" s="1218"/>
      <c r="L116" s="1218"/>
      <c r="M116" s="1218"/>
      <c r="N116" s="1218"/>
      <c r="O116" s="1218"/>
      <c r="P116" s="1218"/>
      <c r="Q116" s="1218"/>
      <c r="R116" s="1218"/>
      <c r="S116" s="1218"/>
      <c r="T116" s="1218"/>
      <c r="U116" s="1218"/>
      <c r="V116" s="1218"/>
      <c r="W116" s="1218"/>
      <c r="X116" s="1218"/>
      <c r="Y116" s="1218"/>
      <c r="Z116" s="1218"/>
      <c r="AA116" s="1218"/>
      <c r="AB116" s="1218"/>
      <c r="AC116" s="1218"/>
    </row>
    <row r="117" spans="1:29" s="1219" customFormat="1" ht="15">
      <c r="A117" s="1221"/>
      <c r="B117" s="991"/>
      <c r="C117" s="991"/>
      <c r="D117" s="991"/>
      <c r="E117" s="1229"/>
      <c r="F117" s="991"/>
      <c r="G117" s="1230"/>
      <c r="H117" s="991"/>
      <c r="I117" s="991"/>
      <c r="J117" s="1218"/>
      <c r="K117" s="1218"/>
      <c r="L117" s="1218"/>
      <c r="M117" s="1218"/>
      <c r="N117" s="1218"/>
      <c r="O117" s="1218"/>
      <c r="P117" s="1218"/>
      <c r="Q117" s="1218"/>
      <c r="R117" s="1218"/>
      <c r="S117" s="1218"/>
      <c r="T117" s="1218"/>
      <c r="U117" s="1218"/>
      <c r="V117" s="1218"/>
      <c r="W117" s="1218"/>
      <c r="X117" s="1218"/>
      <c r="Y117" s="1218"/>
      <c r="Z117" s="1218"/>
      <c r="AA117" s="1218"/>
      <c r="AB117" s="1218"/>
      <c r="AC117" s="1218"/>
    </row>
    <row r="118" spans="1:29" s="1219" customFormat="1" ht="15">
      <c r="A118" s="1221"/>
      <c r="B118" s="991"/>
      <c r="C118" s="991"/>
      <c r="D118" s="991"/>
      <c r="E118" s="1229"/>
      <c r="F118" s="991"/>
      <c r="G118" s="1230"/>
      <c r="H118" s="991"/>
      <c r="I118" s="991"/>
      <c r="J118" s="1218"/>
      <c r="K118" s="1218"/>
      <c r="L118" s="1218"/>
      <c r="M118" s="1218"/>
      <c r="N118" s="1218"/>
      <c r="O118" s="1218"/>
      <c r="P118" s="1218"/>
      <c r="Q118" s="1218"/>
      <c r="R118" s="1218"/>
      <c r="S118" s="1218"/>
      <c r="T118" s="1218"/>
      <c r="U118" s="1218"/>
      <c r="V118" s="1218"/>
      <c r="W118" s="1218"/>
      <c r="X118" s="1218"/>
      <c r="Y118" s="1218"/>
      <c r="Z118" s="1218"/>
      <c r="AA118" s="1218"/>
      <c r="AB118" s="1218"/>
      <c r="AC118" s="1218"/>
    </row>
    <row r="119" spans="1:29" s="1219" customFormat="1" ht="15">
      <c r="A119" s="1221"/>
      <c r="B119" s="991"/>
      <c r="C119" s="991"/>
      <c r="D119" s="991"/>
      <c r="E119" s="1229"/>
      <c r="F119" s="991"/>
      <c r="G119" s="1230"/>
      <c r="H119" s="991"/>
      <c r="I119" s="991"/>
      <c r="J119" s="1218"/>
      <c r="K119" s="1218"/>
      <c r="L119" s="1218"/>
      <c r="M119" s="1218"/>
      <c r="N119" s="1218"/>
      <c r="O119" s="1218"/>
      <c r="P119" s="1218"/>
      <c r="Q119" s="1218"/>
      <c r="R119" s="1218"/>
      <c r="S119" s="1218"/>
      <c r="T119" s="1218"/>
      <c r="U119" s="1218"/>
      <c r="V119" s="1218"/>
      <c r="W119" s="1218"/>
      <c r="X119" s="1218"/>
      <c r="Y119" s="1218"/>
      <c r="Z119" s="1218"/>
      <c r="AA119" s="1218"/>
      <c r="AB119" s="1218"/>
      <c r="AC119" s="1218"/>
    </row>
    <row r="120" spans="1:29" s="1219" customFormat="1" ht="15">
      <c r="A120" s="1221"/>
      <c r="B120" s="991"/>
      <c r="C120" s="991"/>
      <c r="D120" s="991"/>
      <c r="E120" s="1229"/>
      <c r="F120" s="991"/>
      <c r="G120" s="1230"/>
      <c r="H120" s="991"/>
      <c r="I120" s="991"/>
      <c r="J120" s="1218"/>
      <c r="K120" s="1218"/>
      <c r="L120" s="1218"/>
      <c r="M120" s="1218"/>
      <c r="N120" s="1218"/>
      <c r="O120" s="1218"/>
      <c r="P120" s="1218"/>
      <c r="Q120" s="1218"/>
      <c r="R120" s="1218"/>
      <c r="S120" s="1218"/>
      <c r="T120" s="1218"/>
      <c r="U120" s="1218"/>
      <c r="V120" s="1218"/>
      <c r="W120" s="1218"/>
      <c r="X120" s="1218"/>
      <c r="Y120" s="1218"/>
      <c r="Z120" s="1218"/>
      <c r="AA120" s="1218"/>
      <c r="AB120" s="1218"/>
      <c r="AC120" s="1218"/>
    </row>
    <row r="121" spans="1:29" s="1219" customFormat="1" ht="15">
      <c r="A121" s="1221"/>
      <c r="B121" s="991"/>
      <c r="C121" s="991"/>
      <c r="D121" s="991"/>
      <c r="E121" s="1229"/>
      <c r="F121" s="991"/>
      <c r="G121" s="1230"/>
      <c r="H121" s="991"/>
      <c r="I121" s="991"/>
      <c r="J121" s="1218"/>
      <c r="K121" s="1218"/>
      <c r="L121" s="1218"/>
      <c r="M121" s="1218"/>
      <c r="N121" s="1218"/>
      <c r="O121" s="1218"/>
      <c r="P121" s="1218"/>
      <c r="Q121" s="1218"/>
      <c r="R121" s="1218"/>
      <c r="S121" s="1218"/>
      <c r="T121" s="1218"/>
      <c r="U121" s="1218"/>
      <c r="V121" s="1218"/>
      <c r="W121" s="1218"/>
      <c r="X121" s="1218"/>
      <c r="Y121" s="1218"/>
      <c r="Z121" s="1218"/>
      <c r="AA121" s="1218"/>
      <c r="AB121" s="1218"/>
      <c r="AC121" s="1218"/>
    </row>
    <row r="122" spans="1:29" s="1219" customFormat="1" ht="15">
      <c r="A122" s="1221"/>
      <c r="B122" s="991"/>
      <c r="C122" s="991"/>
      <c r="D122" s="991"/>
      <c r="E122" s="1229"/>
      <c r="F122" s="991"/>
      <c r="G122" s="1230"/>
      <c r="H122" s="991"/>
      <c r="I122" s="991"/>
      <c r="J122" s="1218"/>
      <c r="K122" s="1218"/>
      <c r="L122" s="1218"/>
      <c r="M122" s="1218"/>
      <c r="N122" s="1218"/>
      <c r="O122" s="1218"/>
      <c r="P122" s="1218"/>
      <c r="Q122" s="1218"/>
      <c r="R122" s="1218"/>
      <c r="S122" s="1218"/>
      <c r="T122" s="1218"/>
      <c r="U122" s="1218"/>
      <c r="V122" s="1218"/>
      <c r="W122" s="1218"/>
      <c r="X122" s="1218"/>
      <c r="Y122" s="1218"/>
      <c r="Z122" s="1218"/>
      <c r="AA122" s="1218"/>
      <c r="AB122" s="1218"/>
      <c r="AC122" s="1218"/>
    </row>
    <row r="123" spans="1:29" s="1219" customFormat="1" ht="15">
      <c r="A123" s="1221"/>
      <c r="B123" s="991"/>
      <c r="C123" s="991"/>
      <c r="D123" s="991"/>
      <c r="E123" s="1229"/>
      <c r="F123" s="991"/>
      <c r="G123" s="1230"/>
      <c r="H123" s="991"/>
      <c r="I123" s="991"/>
      <c r="J123" s="1218"/>
      <c r="K123" s="1218"/>
      <c r="L123" s="1218"/>
      <c r="M123" s="1218"/>
      <c r="N123" s="1218"/>
      <c r="O123" s="1218"/>
      <c r="P123" s="1218"/>
      <c r="Q123" s="1218"/>
      <c r="R123" s="1218"/>
      <c r="S123" s="1218"/>
      <c r="T123" s="1218"/>
      <c r="U123" s="1218"/>
      <c r="V123" s="1218"/>
      <c r="W123" s="1218"/>
      <c r="X123" s="1218"/>
      <c r="Y123" s="1218"/>
      <c r="Z123" s="1218"/>
      <c r="AA123" s="1218"/>
      <c r="AB123" s="1218"/>
      <c r="AC123" s="1218"/>
    </row>
    <row r="124" spans="1:29" s="1219" customFormat="1" ht="15">
      <c r="A124" s="1221"/>
      <c r="B124" s="991"/>
      <c r="C124" s="991"/>
      <c r="D124" s="991"/>
      <c r="E124" s="1229"/>
      <c r="F124" s="991"/>
      <c r="G124" s="1230"/>
      <c r="H124" s="991"/>
      <c r="I124" s="991"/>
      <c r="J124" s="1218"/>
      <c r="K124" s="1218"/>
      <c r="L124" s="1218"/>
      <c r="M124" s="1218"/>
      <c r="N124" s="1218"/>
      <c r="O124" s="1218"/>
      <c r="P124" s="1218"/>
      <c r="Q124" s="1218"/>
      <c r="R124" s="1218"/>
      <c r="S124" s="1218"/>
      <c r="T124" s="1218"/>
      <c r="U124" s="1218"/>
      <c r="V124" s="1218"/>
      <c r="W124" s="1218"/>
      <c r="X124" s="1218"/>
      <c r="Y124" s="1218"/>
      <c r="Z124" s="1218"/>
      <c r="AA124" s="1218"/>
      <c r="AB124" s="1218"/>
      <c r="AC124" s="1218"/>
    </row>
    <row r="125" spans="1:29" s="1219" customFormat="1" ht="15">
      <c r="A125" s="1221"/>
      <c r="B125" s="991"/>
      <c r="C125" s="991"/>
      <c r="D125" s="991"/>
      <c r="E125" s="1229"/>
      <c r="F125" s="991"/>
      <c r="G125" s="1230"/>
      <c r="H125" s="991"/>
      <c r="I125" s="991"/>
      <c r="J125" s="1218"/>
      <c r="K125" s="1218"/>
      <c r="L125" s="1218"/>
      <c r="M125" s="1218"/>
      <c r="N125" s="1218"/>
      <c r="O125" s="1218"/>
      <c r="P125" s="1218"/>
      <c r="Q125" s="1218"/>
      <c r="R125" s="1218"/>
      <c r="S125" s="1218"/>
      <c r="T125" s="1218"/>
      <c r="U125" s="1218"/>
      <c r="V125" s="1218"/>
      <c r="W125" s="1218"/>
      <c r="X125" s="1218"/>
      <c r="Y125" s="1218"/>
      <c r="Z125" s="1218"/>
      <c r="AA125" s="1218"/>
      <c r="AB125" s="1218"/>
      <c r="AC125" s="1218"/>
    </row>
    <row r="126" spans="1:29" s="1219" customFormat="1" ht="15">
      <c r="A126" s="1221"/>
      <c r="B126" s="991"/>
      <c r="C126" s="991"/>
      <c r="D126" s="991"/>
      <c r="E126" s="1229"/>
      <c r="F126" s="991"/>
      <c r="G126" s="1230"/>
      <c r="H126" s="991"/>
      <c r="I126" s="991"/>
      <c r="J126" s="1218"/>
      <c r="K126" s="1218"/>
      <c r="L126" s="1218"/>
      <c r="M126" s="1218"/>
      <c r="N126" s="1218"/>
      <c r="O126" s="1218"/>
      <c r="P126" s="1218"/>
      <c r="Q126" s="1218"/>
      <c r="R126" s="1218"/>
      <c r="S126" s="1218"/>
      <c r="T126" s="1218"/>
      <c r="U126" s="1218"/>
      <c r="V126" s="1218"/>
      <c r="W126" s="1218"/>
      <c r="X126" s="1218"/>
      <c r="Y126" s="1218"/>
      <c r="Z126" s="1218"/>
      <c r="AA126" s="1218"/>
      <c r="AB126" s="1218"/>
      <c r="AC126" s="1218"/>
    </row>
    <row r="127" spans="1:29" s="1219" customFormat="1" ht="15">
      <c r="A127" s="1221"/>
      <c r="B127" s="991"/>
      <c r="C127" s="991"/>
      <c r="D127" s="991"/>
      <c r="E127" s="1229"/>
      <c r="F127" s="991"/>
      <c r="G127" s="1230"/>
      <c r="H127" s="991"/>
      <c r="I127" s="991"/>
      <c r="J127" s="1218"/>
      <c r="K127" s="1218"/>
      <c r="L127" s="1218"/>
      <c r="M127" s="1218"/>
      <c r="N127" s="1218"/>
      <c r="O127" s="1218"/>
      <c r="P127" s="1218"/>
      <c r="Q127" s="1218"/>
      <c r="R127" s="1218"/>
      <c r="S127" s="1218"/>
      <c r="T127" s="1218"/>
      <c r="U127" s="1218"/>
      <c r="V127" s="1218"/>
      <c r="W127" s="1218"/>
      <c r="X127" s="1218"/>
      <c r="Y127" s="1218"/>
      <c r="Z127" s="1218"/>
      <c r="AA127" s="1218"/>
      <c r="AB127" s="1218"/>
      <c r="AC127" s="1218"/>
    </row>
    <row r="128" spans="1:29" s="1219" customFormat="1" ht="15">
      <c r="A128" s="1221"/>
      <c r="B128" s="991"/>
      <c r="C128" s="991"/>
      <c r="D128" s="991"/>
      <c r="E128" s="1229"/>
      <c r="F128" s="991"/>
      <c r="G128" s="1230"/>
      <c r="H128" s="991"/>
      <c r="I128" s="991"/>
      <c r="J128" s="1218"/>
      <c r="K128" s="1218"/>
      <c r="L128" s="1218"/>
      <c r="M128" s="1218"/>
      <c r="N128" s="1218"/>
      <c r="O128" s="1218"/>
      <c r="P128" s="1218"/>
      <c r="Q128" s="1218"/>
      <c r="R128" s="1218"/>
      <c r="S128" s="1218"/>
      <c r="T128" s="1218"/>
      <c r="U128" s="1218"/>
      <c r="V128" s="1218"/>
      <c r="W128" s="1218"/>
      <c r="X128" s="1218"/>
      <c r="Y128" s="1218"/>
      <c r="Z128" s="1218"/>
      <c r="AA128" s="1218"/>
      <c r="AB128" s="1218"/>
      <c r="AC128" s="1218"/>
    </row>
    <row r="129" spans="1:29" s="1219" customFormat="1" ht="15">
      <c r="A129" s="1221"/>
      <c r="B129" s="991"/>
      <c r="C129" s="991"/>
      <c r="D129" s="991"/>
      <c r="E129" s="1229"/>
      <c r="F129" s="991"/>
      <c r="G129" s="1230"/>
      <c r="H129" s="991"/>
      <c r="I129" s="991"/>
      <c r="J129" s="1218"/>
      <c r="K129" s="1218"/>
      <c r="L129" s="1218"/>
      <c r="M129" s="1218"/>
      <c r="N129" s="1218"/>
      <c r="O129" s="1218"/>
      <c r="P129" s="1218"/>
      <c r="Q129" s="1218"/>
      <c r="R129" s="1218"/>
      <c r="S129" s="1218"/>
      <c r="T129" s="1218"/>
      <c r="U129" s="1218"/>
      <c r="V129" s="1218"/>
      <c r="W129" s="1218"/>
      <c r="X129" s="1218"/>
      <c r="Y129" s="1218"/>
      <c r="Z129" s="1218"/>
      <c r="AA129" s="1218"/>
      <c r="AB129" s="1218"/>
      <c r="AC129" s="1218"/>
    </row>
    <row r="130" spans="1:29" s="1219" customFormat="1" ht="15">
      <c r="A130" s="1221"/>
      <c r="B130" s="991"/>
      <c r="C130" s="991"/>
      <c r="D130" s="991"/>
      <c r="E130" s="1229"/>
      <c r="F130" s="991"/>
      <c r="G130" s="1230"/>
      <c r="H130" s="991"/>
      <c r="I130" s="991"/>
      <c r="J130" s="1218"/>
      <c r="K130" s="1218"/>
      <c r="L130" s="1218"/>
      <c r="M130" s="1218"/>
      <c r="N130" s="1218"/>
      <c r="O130" s="1218"/>
      <c r="P130" s="1218"/>
      <c r="Q130" s="1218"/>
      <c r="R130" s="1218"/>
      <c r="S130" s="1218"/>
      <c r="T130" s="1218"/>
      <c r="U130" s="1218"/>
      <c r="V130" s="1218"/>
      <c r="W130" s="1218"/>
      <c r="X130" s="1218"/>
      <c r="Y130" s="1218"/>
      <c r="Z130" s="1218"/>
      <c r="AA130" s="1218"/>
      <c r="AB130" s="1218"/>
      <c r="AC130" s="1218"/>
    </row>
    <row r="131" spans="1:29" s="1219" customFormat="1" ht="15">
      <c r="A131" s="1221"/>
      <c r="B131" s="991"/>
      <c r="C131" s="991"/>
      <c r="D131" s="991"/>
      <c r="E131" s="1229"/>
      <c r="F131" s="991"/>
      <c r="G131" s="1230"/>
      <c r="H131" s="991"/>
      <c r="I131" s="991"/>
      <c r="J131" s="1218"/>
      <c r="K131" s="1218"/>
      <c r="L131" s="1218"/>
      <c r="M131" s="1218"/>
      <c r="N131" s="1218"/>
      <c r="O131" s="1218"/>
      <c r="P131" s="1218"/>
      <c r="Q131" s="1218"/>
      <c r="R131" s="1218"/>
      <c r="S131" s="1218"/>
      <c r="T131" s="1218"/>
      <c r="U131" s="1218"/>
      <c r="V131" s="1218"/>
      <c r="W131" s="1218"/>
      <c r="X131" s="1218"/>
      <c r="Y131" s="1218"/>
      <c r="Z131" s="1218"/>
      <c r="AA131" s="1218"/>
      <c r="AB131" s="1218"/>
      <c r="AC131" s="1218"/>
    </row>
    <row r="132" spans="1:29" s="1219" customFormat="1" ht="15">
      <c r="A132" s="1221"/>
      <c r="B132" s="991"/>
      <c r="C132" s="991"/>
      <c r="D132" s="991"/>
      <c r="E132" s="1229"/>
      <c r="F132" s="991"/>
      <c r="G132" s="1230"/>
      <c r="H132" s="991"/>
      <c r="I132" s="991"/>
      <c r="J132" s="1218"/>
      <c r="K132" s="1218"/>
      <c r="L132" s="1218"/>
      <c r="M132" s="1218"/>
      <c r="N132" s="1218"/>
      <c r="O132" s="1218"/>
      <c r="P132" s="1218"/>
      <c r="Q132" s="1218"/>
      <c r="R132" s="1218"/>
      <c r="S132" s="1218"/>
      <c r="T132" s="1218"/>
      <c r="U132" s="1218"/>
      <c r="V132" s="1218"/>
      <c r="W132" s="1218"/>
      <c r="X132" s="1218"/>
      <c r="Y132" s="1218"/>
      <c r="Z132" s="1218"/>
      <c r="AA132" s="1218"/>
      <c r="AB132" s="1218"/>
      <c r="AC132" s="1218"/>
    </row>
    <row r="133" spans="1:29" s="1219" customFormat="1" ht="15">
      <c r="A133" s="1221"/>
      <c r="B133" s="991"/>
      <c r="C133" s="991"/>
      <c r="D133" s="991"/>
      <c r="E133" s="1229"/>
      <c r="F133" s="991"/>
      <c r="G133" s="1230"/>
      <c r="H133" s="991"/>
      <c r="I133" s="991"/>
      <c r="J133" s="1218"/>
      <c r="K133" s="1218"/>
      <c r="L133" s="1218"/>
      <c r="M133" s="1218"/>
      <c r="N133" s="1218"/>
      <c r="O133" s="1218"/>
      <c r="P133" s="1218"/>
      <c r="Q133" s="1218"/>
      <c r="R133" s="1218"/>
      <c r="S133" s="1218"/>
      <c r="T133" s="1218"/>
      <c r="U133" s="1218"/>
      <c r="V133" s="1218"/>
      <c r="W133" s="1218"/>
      <c r="X133" s="1218"/>
      <c r="Y133" s="1218"/>
      <c r="Z133" s="1218"/>
      <c r="AA133" s="1218"/>
      <c r="AB133" s="1218"/>
      <c r="AC133" s="1218"/>
    </row>
    <row r="134" spans="1:29" s="1219" customFormat="1" ht="15">
      <c r="A134" s="1221"/>
      <c r="B134" s="991"/>
      <c r="C134" s="991"/>
      <c r="D134" s="991"/>
      <c r="E134" s="1229"/>
      <c r="F134" s="991"/>
      <c r="G134" s="1230"/>
      <c r="H134" s="991"/>
      <c r="I134" s="991"/>
      <c r="J134" s="1218"/>
      <c r="K134" s="1218"/>
      <c r="L134" s="1218"/>
      <c r="M134" s="1218"/>
      <c r="N134" s="1218"/>
      <c r="O134" s="1218"/>
      <c r="P134" s="1218"/>
      <c r="Q134" s="1218"/>
      <c r="R134" s="1218"/>
      <c r="S134" s="1218"/>
      <c r="T134" s="1218"/>
      <c r="U134" s="1218"/>
      <c r="V134" s="1218"/>
      <c r="W134" s="1218"/>
      <c r="X134" s="1218"/>
      <c r="Y134" s="1218"/>
      <c r="Z134" s="1218"/>
      <c r="AA134" s="1218"/>
      <c r="AB134" s="1218"/>
      <c r="AC134" s="1218"/>
    </row>
    <row r="135" spans="1:29" s="1219" customFormat="1" ht="15">
      <c r="A135" s="1221"/>
      <c r="B135" s="991"/>
      <c r="C135" s="991"/>
      <c r="D135" s="991"/>
      <c r="E135" s="1229"/>
      <c r="F135" s="991"/>
      <c r="G135" s="1230"/>
      <c r="H135" s="991"/>
      <c r="I135" s="991"/>
      <c r="J135" s="1218"/>
      <c r="K135" s="1218"/>
      <c r="L135" s="1218"/>
      <c r="M135" s="1218"/>
      <c r="N135" s="1218"/>
      <c r="O135" s="1218"/>
      <c r="P135" s="1218"/>
      <c r="Q135" s="1218"/>
      <c r="R135" s="1218"/>
      <c r="S135" s="1218"/>
      <c r="T135" s="1218"/>
      <c r="U135" s="1218"/>
      <c r="V135" s="1218"/>
      <c r="W135" s="1218"/>
      <c r="X135" s="1218"/>
      <c r="Y135" s="1218"/>
      <c r="Z135" s="1218"/>
      <c r="AA135" s="1218"/>
      <c r="AB135" s="1218"/>
      <c r="AC135" s="1218"/>
    </row>
    <row r="136" spans="1:29" s="1219" customFormat="1" ht="15">
      <c r="A136" s="1221"/>
      <c r="B136" s="991"/>
      <c r="C136" s="991"/>
      <c r="D136" s="991"/>
      <c r="E136" s="1229"/>
      <c r="F136" s="991"/>
      <c r="G136" s="1230"/>
      <c r="H136" s="991"/>
      <c r="I136" s="991"/>
      <c r="J136" s="1218"/>
      <c r="K136" s="1218"/>
      <c r="L136" s="1218"/>
      <c r="M136" s="1218"/>
      <c r="N136" s="1218"/>
      <c r="O136" s="1218"/>
      <c r="P136" s="1218"/>
      <c r="Q136" s="1218"/>
      <c r="R136" s="1218"/>
      <c r="S136" s="1218"/>
      <c r="T136" s="1218"/>
      <c r="U136" s="1218"/>
      <c r="V136" s="1218"/>
      <c r="W136" s="1218"/>
      <c r="X136" s="1218"/>
      <c r="Y136" s="1218"/>
      <c r="Z136" s="1218"/>
      <c r="AA136" s="1218"/>
      <c r="AB136" s="1218"/>
      <c r="AC136" s="1218"/>
    </row>
    <row r="137" spans="1:29" s="1219" customFormat="1" ht="15">
      <c r="A137" s="1221"/>
      <c r="B137" s="991"/>
      <c r="C137" s="991"/>
      <c r="D137" s="991"/>
      <c r="E137" s="1229"/>
      <c r="F137" s="991"/>
      <c r="G137" s="1230"/>
      <c r="H137" s="991"/>
      <c r="I137" s="991"/>
      <c r="J137" s="1218"/>
      <c r="K137" s="1218"/>
      <c r="L137" s="1218"/>
      <c r="M137" s="1218"/>
      <c r="N137" s="1218"/>
      <c r="O137" s="1218"/>
      <c r="P137" s="1218"/>
      <c r="Q137" s="1218"/>
      <c r="R137" s="1218"/>
      <c r="S137" s="1218"/>
      <c r="T137" s="1218"/>
      <c r="U137" s="1218"/>
      <c r="V137" s="1218"/>
      <c r="W137" s="1218"/>
      <c r="X137" s="1218"/>
      <c r="Y137" s="1218"/>
      <c r="Z137" s="1218"/>
      <c r="AA137" s="1218"/>
      <c r="AB137" s="1218"/>
      <c r="AC137" s="1218"/>
    </row>
    <row r="138" spans="1:29" s="1219" customFormat="1" ht="15">
      <c r="A138" s="1221"/>
      <c r="B138" s="991"/>
      <c r="C138" s="991"/>
      <c r="D138" s="991"/>
      <c r="E138" s="1229"/>
      <c r="F138" s="991"/>
      <c r="G138" s="1230"/>
      <c r="H138" s="991"/>
      <c r="I138" s="991"/>
      <c r="J138" s="1218"/>
      <c r="K138" s="1218"/>
      <c r="L138" s="1218"/>
      <c r="M138" s="1218"/>
      <c r="N138" s="1218"/>
      <c r="O138" s="1218"/>
      <c r="P138" s="1218"/>
      <c r="Q138" s="1218"/>
      <c r="R138" s="1218"/>
      <c r="S138" s="1218"/>
      <c r="T138" s="1218"/>
      <c r="U138" s="1218"/>
      <c r="V138" s="1218"/>
      <c r="W138" s="1218"/>
      <c r="X138" s="1218"/>
      <c r="Y138" s="1218"/>
      <c r="Z138" s="1218"/>
      <c r="AA138" s="1218"/>
      <c r="AB138" s="1218"/>
      <c r="AC138" s="1218"/>
    </row>
    <row r="139" spans="1:29" s="1219" customFormat="1" ht="15">
      <c r="A139" s="1221"/>
      <c r="B139" s="991"/>
      <c r="C139" s="991"/>
      <c r="D139" s="991"/>
      <c r="E139" s="1229"/>
      <c r="F139" s="991"/>
      <c r="G139" s="1230"/>
      <c r="H139" s="991"/>
      <c r="I139" s="991"/>
      <c r="J139" s="1218"/>
      <c r="K139" s="1218"/>
      <c r="L139" s="1218"/>
      <c r="M139" s="1218"/>
      <c r="N139" s="1218"/>
      <c r="O139" s="1218"/>
      <c r="P139" s="1218"/>
      <c r="Q139" s="1218"/>
      <c r="R139" s="1218"/>
      <c r="S139" s="1218"/>
      <c r="T139" s="1218"/>
      <c r="U139" s="1218"/>
      <c r="V139" s="1218"/>
      <c r="W139" s="1218"/>
      <c r="X139" s="1218"/>
      <c r="Y139" s="1218"/>
      <c r="Z139" s="1218"/>
      <c r="AA139" s="1218"/>
      <c r="AB139" s="1218"/>
      <c r="AC139" s="1218"/>
    </row>
    <row r="140" spans="1:29" s="1219" customFormat="1" ht="15">
      <c r="A140" s="1221"/>
      <c r="B140" s="991"/>
      <c r="C140" s="991"/>
      <c r="D140" s="991"/>
      <c r="E140" s="1229"/>
      <c r="F140" s="991"/>
      <c r="G140" s="1230"/>
      <c r="H140" s="991"/>
      <c r="I140" s="991"/>
      <c r="J140" s="1218"/>
      <c r="K140" s="1218"/>
      <c r="L140" s="1218"/>
      <c r="M140" s="1218"/>
      <c r="N140" s="1218"/>
      <c r="O140" s="1218"/>
      <c r="P140" s="1218"/>
      <c r="Q140" s="1218"/>
      <c r="R140" s="1218"/>
      <c r="S140" s="1218"/>
      <c r="T140" s="1218"/>
      <c r="U140" s="1218"/>
      <c r="V140" s="1218"/>
      <c r="W140" s="1218"/>
      <c r="X140" s="1218"/>
      <c r="Y140" s="1218"/>
      <c r="Z140" s="1218"/>
      <c r="AA140" s="1218"/>
      <c r="AB140" s="1218"/>
      <c r="AC140" s="1218"/>
    </row>
    <row r="141" spans="1:29" s="1219" customFormat="1" ht="15">
      <c r="A141" s="1221"/>
      <c r="B141" s="991"/>
      <c r="C141" s="991"/>
      <c r="D141" s="991"/>
      <c r="E141" s="1229"/>
      <c r="F141" s="991"/>
      <c r="G141" s="1230"/>
      <c r="H141" s="991"/>
      <c r="I141" s="991"/>
      <c r="J141" s="1218"/>
      <c r="K141" s="1218"/>
      <c r="L141" s="1218"/>
      <c r="M141" s="1218"/>
      <c r="N141" s="1218"/>
      <c r="O141" s="1218"/>
      <c r="P141" s="1218"/>
      <c r="Q141" s="1218"/>
      <c r="R141" s="1218"/>
      <c r="S141" s="1218"/>
      <c r="T141" s="1218"/>
      <c r="U141" s="1218"/>
      <c r="V141" s="1218"/>
      <c r="W141" s="1218"/>
      <c r="X141" s="1218"/>
      <c r="Y141" s="1218"/>
      <c r="Z141" s="1218"/>
      <c r="AA141" s="1218"/>
      <c r="AB141" s="1218"/>
      <c r="AC141" s="1218"/>
    </row>
    <row r="142" spans="1:29" s="1219" customFormat="1" ht="15">
      <c r="A142" s="1221"/>
      <c r="B142" s="991"/>
      <c r="C142" s="991"/>
      <c r="D142" s="991"/>
      <c r="E142" s="1229"/>
      <c r="F142" s="991"/>
      <c r="G142" s="1230"/>
      <c r="H142" s="991"/>
      <c r="I142" s="991"/>
      <c r="J142" s="1218"/>
      <c r="K142" s="1218"/>
      <c r="L142" s="1218"/>
      <c r="M142" s="1218"/>
      <c r="N142" s="1218"/>
      <c r="O142" s="1218"/>
      <c r="P142" s="1218"/>
      <c r="Q142" s="1218"/>
      <c r="R142" s="1218"/>
      <c r="S142" s="1218"/>
      <c r="T142" s="1218"/>
      <c r="U142" s="1218"/>
      <c r="V142" s="1218"/>
      <c r="W142" s="1218"/>
      <c r="X142" s="1218"/>
      <c r="Y142" s="1218"/>
      <c r="Z142" s="1218"/>
      <c r="AA142" s="1218"/>
      <c r="AB142" s="1218"/>
      <c r="AC142" s="1218"/>
    </row>
    <row r="143" spans="1:29" s="1219" customFormat="1" ht="15">
      <c r="A143" s="1221"/>
      <c r="B143" s="991"/>
      <c r="C143" s="991"/>
      <c r="D143" s="991"/>
      <c r="E143" s="1229"/>
      <c r="F143" s="991"/>
      <c r="G143" s="1230"/>
      <c r="H143" s="991"/>
      <c r="I143" s="991"/>
      <c r="J143" s="1218"/>
      <c r="K143" s="1218"/>
      <c r="L143" s="1218"/>
      <c r="M143" s="1218"/>
      <c r="N143" s="1218"/>
      <c r="O143" s="1218"/>
      <c r="P143" s="1218"/>
      <c r="Q143" s="1218"/>
      <c r="R143" s="1218"/>
      <c r="S143" s="1218"/>
      <c r="T143" s="1218"/>
      <c r="U143" s="1218"/>
      <c r="V143" s="1218"/>
      <c r="W143" s="1218"/>
      <c r="X143" s="1218"/>
      <c r="Y143" s="1218"/>
      <c r="Z143" s="1218"/>
      <c r="AA143" s="1218"/>
      <c r="AB143" s="1218"/>
      <c r="AC143" s="1218"/>
    </row>
    <row r="144" spans="1:29" s="1219" customFormat="1" ht="15">
      <c r="A144" s="1221"/>
      <c r="B144" s="991"/>
      <c r="C144" s="991"/>
      <c r="D144" s="991"/>
      <c r="E144" s="1229"/>
      <c r="F144" s="991"/>
      <c r="G144" s="1230"/>
      <c r="H144" s="991"/>
      <c r="I144" s="991"/>
      <c r="J144" s="1218"/>
      <c r="K144" s="1218"/>
      <c r="L144" s="1218"/>
      <c r="M144" s="1218"/>
      <c r="N144" s="1218"/>
      <c r="O144" s="1218"/>
      <c r="P144" s="1218"/>
      <c r="Q144" s="1218"/>
      <c r="R144" s="1218"/>
      <c r="S144" s="1218"/>
      <c r="T144" s="1218"/>
      <c r="U144" s="1218"/>
      <c r="V144" s="1218"/>
      <c r="W144" s="1218"/>
      <c r="X144" s="1218"/>
      <c r="Y144" s="1218"/>
      <c r="Z144" s="1218"/>
      <c r="AA144" s="1218"/>
      <c r="AB144" s="1218"/>
      <c r="AC144" s="1218"/>
    </row>
    <row r="145" spans="1:29" s="1219" customFormat="1" ht="15">
      <c r="A145" s="1221"/>
      <c r="B145" s="991"/>
      <c r="C145" s="991"/>
      <c r="D145" s="991"/>
      <c r="E145" s="1229"/>
      <c r="F145" s="991"/>
      <c r="G145" s="1230"/>
      <c r="H145" s="991"/>
      <c r="I145" s="991"/>
      <c r="J145" s="1218"/>
      <c r="K145" s="1218"/>
      <c r="L145" s="1218"/>
      <c r="M145" s="1218"/>
      <c r="N145" s="1218"/>
      <c r="O145" s="1218"/>
      <c r="P145" s="1218"/>
      <c r="Q145" s="1218"/>
      <c r="R145" s="1218"/>
      <c r="S145" s="1218"/>
      <c r="T145" s="1218"/>
      <c r="U145" s="1218"/>
      <c r="V145" s="1218"/>
      <c r="W145" s="1218"/>
      <c r="X145" s="1218"/>
      <c r="Y145" s="1218"/>
      <c r="Z145" s="1218"/>
      <c r="AA145" s="1218"/>
      <c r="AB145" s="1218"/>
      <c r="AC145" s="1218"/>
    </row>
    <row r="146" spans="1:29" s="1219" customFormat="1" ht="15">
      <c r="A146" s="1221"/>
      <c r="B146" s="991"/>
      <c r="C146" s="991"/>
      <c r="D146" s="991"/>
      <c r="E146" s="1229"/>
      <c r="F146" s="991"/>
      <c r="G146" s="1230"/>
      <c r="H146" s="991"/>
      <c r="I146" s="991"/>
      <c r="J146" s="1218"/>
      <c r="K146" s="1218"/>
      <c r="L146" s="1218"/>
      <c r="M146" s="1218"/>
      <c r="N146" s="1218"/>
      <c r="O146" s="1218"/>
      <c r="P146" s="1218"/>
      <c r="Q146" s="1218"/>
      <c r="R146" s="1218"/>
      <c r="S146" s="1218"/>
      <c r="T146" s="1218"/>
      <c r="U146" s="1218"/>
      <c r="V146" s="1218"/>
      <c r="W146" s="1218"/>
      <c r="X146" s="1218"/>
      <c r="Y146" s="1218"/>
      <c r="Z146" s="1218"/>
      <c r="AA146" s="1218"/>
      <c r="AB146" s="1218"/>
      <c r="AC146" s="1218"/>
    </row>
    <row r="147" spans="1:29" s="1219" customFormat="1" ht="15">
      <c r="A147" s="1221"/>
      <c r="B147" s="991"/>
      <c r="C147" s="991"/>
      <c r="D147" s="991"/>
      <c r="E147" s="1229"/>
      <c r="F147" s="991"/>
      <c r="G147" s="1230"/>
      <c r="H147" s="991"/>
      <c r="I147" s="991"/>
      <c r="J147" s="1218"/>
      <c r="K147" s="1218"/>
      <c r="L147" s="1218"/>
      <c r="M147" s="1218"/>
      <c r="N147" s="1218"/>
      <c r="O147" s="1218"/>
      <c r="P147" s="1218"/>
      <c r="Q147" s="1218"/>
      <c r="R147" s="1218"/>
      <c r="S147" s="1218"/>
      <c r="T147" s="1218"/>
      <c r="U147" s="1218"/>
      <c r="V147" s="1218"/>
      <c r="W147" s="1218"/>
      <c r="X147" s="1218"/>
      <c r="Y147" s="1218"/>
      <c r="Z147" s="1218"/>
      <c r="AA147" s="1218"/>
      <c r="AB147" s="1218"/>
      <c r="AC147" s="1218"/>
    </row>
    <row r="148" spans="1:29" s="1219" customFormat="1" ht="15">
      <c r="A148" s="1221"/>
      <c r="B148" s="991"/>
      <c r="C148" s="991"/>
      <c r="D148" s="991"/>
      <c r="E148" s="1229"/>
      <c r="F148" s="991"/>
      <c r="G148" s="1230"/>
      <c r="H148" s="991"/>
      <c r="I148" s="991"/>
      <c r="J148" s="1218"/>
      <c r="K148" s="1218"/>
      <c r="L148" s="1218"/>
      <c r="M148" s="1218"/>
      <c r="N148" s="1218"/>
      <c r="O148" s="1218"/>
      <c r="P148" s="1218"/>
      <c r="Q148" s="1218"/>
      <c r="R148" s="1218"/>
      <c r="S148" s="1218"/>
      <c r="T148" s="1218"/>
      <c r="U148" s="1218"/>
      <c r="V148" s="1218"/>
      <c r="W148" s="1218"/>
      <c r="X148" s="1218"/>
      <c r="Y148" s="1218"/>
      <c r="Z148" s="1218"/>
      <c r="AA148" s="1218"/>
      <c r="AB148" s="1218"/>
      <c r="AC148" s="1218"/>
    </row>
    <row r="149" spans="1:29" s="1219" customFormat="1" ht="15">
      <c r="A149" s="1221"/>
      <c r="B149" s="991"/>
      <c r="C149" s="991"/>
      <c r="D149" s="991"/>
      <c r="E149" s="1229"/>
      <c r="F149" s="991"/>
      <c r="G149" s="1230"/>
      <c r="H149" s="991"/>
      <c r="I149" s="991"/>
      <c r="J149" s="1218"/>
      <c r="K149" s="1218"/>
      <c r="L149" s="1218"/>
      <c r="M149" s="1218"/>
      <c r="N149" s="1218"/>
      <c r="O149" s="1218"/>
      <c r="P149" s="1218"/>
      <c r="Q149" s="1218"/>
      <c r="R149" s="1218"/>
      <c r="S149" s="1218"/>
      <c r="T149" s="1218"/>
      <c r="U149" s="1218"/>
      <c r="V149" s="1218"/>
      <c r="W149" s="1218"/>
      <c r="X149" s="1218"/>
      <c r="Y149" s="1218"/>
      <c r="Z149" s="1218"/>
      <c r="AA149" s="1218"/>
      <c r="AB149" s="1218"/>
      <c r="AC149" s="1218"/>
    </row>
    <row r="150" spans="1:29" s="1219" customFormat="1" ht="15">
      <c r="A150" s="1221"/>
      <c r="B150" s="991"/>
      <c r="C150" s="991"/>
      <c r="D150" s="991"/>
      <c r="E150" s="1229"/>
      <c r="F150" s="991"/>
      <c r="G150" s="1230"/>
      <c r="H150" s="991"/>
      <c r="I150" s="991"/>
      <c r="J150" s="1218"/>
      <c r="K150" s="1218"/>
      <c r="L150" s="1218"/>
      <c r="M150" s="1218"/>
      <c r="N150" s="1218"/>
      <c r="O150" s="1218"/>
      <c r="P150" s="1218"/>
      <c r="Q150" s="1218"/>
      <c r="R150" s="1218"/>
      <c r="S150" s="1218"/>
      <c r="T150" s="1218"/>
      <c r="U150" s="1218"/>
      <c r="V150" s="1218"/>
      <c r="W150" s="1218"/>
      <c r="X150" s="1218"/>
      <c r="Y150" s="1218"/>
      <c r="Z150" s="1218"/>
      <c r="AA150" s="1218"/>
      <c r="AB150" s="1218"/>
      <c r="AC150" s="1218"/>
    </row>
    <row r="151" spans="1:29" s="1219" customFormat="1" ht="15">
      <c r="A151" s="1221"/>
      <c r="B151" s="991"/>
      <c r="C151" s="991"/>
      <c r="D151" s="991"/>
      <c r="E151" s="1229"/>
      <c r="F151" s="991"/>
      <c r="G151" s="1230"/>
      <c r="H151" s="991"/>
      <c r="I151" s="991"/>
      <c r="J151" s="1218"/>
      <c r="K151" s="1218"/>
      <c r="L151" s="1218"/>
      <c r="M151" s="1218"/>
      <c r="N151" s="1218"/>
      <c r="O151" s="1218"/>
      <c r="P151" s="1218"/>
      <c r="Q151" s="1218"/>
      <c r="R151" s="1218"/>
      <c r="S151" s="1218"/>
      <c r="T151" s="1218"/>
      <c r="U151" s="1218"/>
      <c r="V151" s="1218"/>
      <c r="W151" s="1218"/>
      <c r="X151" s="1218"/>
      <c r="Y151" s="1218"/>
      <c r="Z151" s="1218"/>
      <c r="AA151" s="1218"/>
      <c r="AB151" s="1218"/>
      <c r="AC151" s="1218"/>
    </row>
    <row r="152" spans="1:29" s="1219" customFormat="1" ht="15">
      <c r="A152" s="1221"/>
      <c r="B152" s="991"/>
      <c r="C152" s="991"/>
      <c r="D152" s="991"/>
      <c r="E152" s="1229"/>
      <c r="F152" s="991"/>
      <c r="G152" s="1230"/>
      <c r="H152" s="991"/>
      <c r="I152" s="991"/>
      <c r="J152" s="1218"/>
      <c r="K152" s="1218"/>
      <c r="L152" s="1218"/>
      <c r="M152" s="1218"/>
      <c r="N152" s="1218"/>
      <c r="O152" s="1218"/>
      <c r="P152" s="1218"/>
      <c r="Q152" s="1218"/>
      <c r="R152" s="1218"/>
      <c r="S152" s="1218"/>
      <c r="T152" s="1218"/>
      <c r="U152" s="1218"/>
      <c r="V152" s="1218"/>
      <c r="W152" s="1218"/>
      <c r="X152" s="1218"/>
      <c r="Y152" s="1218"/>
      <c r="Z152" s="1218"/>
      <c r="AA152" s="1218"/>
      <c r="AB152" s="1218"/>
      <c r="AC152" s="1218"/>
    </row>
    <row r="153" spans="1:29" s="1219" customFormat="1" ht="15">
      <c r="A153" s="1221"/>
      <c r="B153" s="991"/>
      <c r="C153" s="991"/>
      <c r="D153" s="991"/>
      <c r="E153" s="1229"/>
      <c r="F153" s="991"/>
      <c r="G153" s="1230"/>
      <c r="H153" s="991"/>
      <c r="I153" s="991"/>
      <c r="J153" s="1218"/>
      <c r="K153" s="1218"/>
      <c r="L153" s="1218"/>
      <c r="M153" s="1218"/>
      <c r="N153" s="1218"/>
      <c r="O153" s="1218"/>
      <c r="P153" s="1218"/>
      <c r="Q153" s="1218"/>
      <c r="R153" s="1218"/>
      <c r="S153" s="1218"/>
      <c r="T153" s="1218"/>
      <c r="U153" s="1218"/>
      <c r="V153" s="1218"/>
      <c r="W153" s="1218"/>
      <c r="X153" s="1218"/>
      <c r="Y153" s="1218"/>
      <c r="Z153" s="1218"/>
      <c r="AA153" s="1218"/>
      <c r="AB153" s="1218"/>
      <c r="AC153" s="1218"/>
    </row>
    <row r="154" spans="1:29" s="1219" customFormat="1" ht="15">
      <c r="A154" s="1221"/>
      <c r="B154" s="991"/>
      <c r="C154" s="991"/>
      <c r="D154" s="991"/>
      <c r="E154" s="1229"/>
      <c r="F154" s="991"/>
      <c r="G154" s="1230"/>
      <c r="H154" s="991"/>
      <c r="I154" s="991"/>
      <c r="J154" s="1218"/>
      <c r="K154" s="1218"/>
      <c r="L154" s="1218"/>
      <c r="M154" s="1218"/>
      <c r="N154" s="1218"/>
      <c r="O154" s="1218"/>
      <c r="P154" s="1218"/>
      <c r="Q154" s="1218"/>
      <c r="R154" s="1218"/>
      <c r="S154" s="1218"/>
      <c r="T154" s="1218"/>
      <c r="U154" s="1218"/>
      <c r="V154" s="1218"/>
      <c r="W154" s="1218"/>
      <c r="X154" s="1218"/>
      <c r="Y154" s="1218"/>
      <c r="Z154" s="1218"/>
      <c r="AA154" s="1218"/>
      <c r="AB154" s="1218"/>
      <c r="AC154" s="1218"/>
    </row>
    <row r="155" spans="1:29" s="1219" customFormat="1" ht="15">
      <c r="A155" s="1221"/>
      <c r="B155" s="991"/>
      <c r="C155" s="991"/>
      <c r="D155" s="991"/>
      <c r="E155" s="1229"/>
      <c r="F155" s="991"/>
      <c r="G155" s="1230"/>
      <c r="H155" s="991"/>
      <c r="I155" s="991"/>
      <c r="J155" s="1218"/>
      <c r="K155" s="1218"/>
      <c r="L155" s="1218"/>
      <c r="M155" s="1218"/>
      <c r="N155" s="1218"/>
      <c r="O155" s="1218"/>
      <c r="P155" s="1218"/>
      <c r="Q155" s="1218"/>
      <c r="R155" s="1218"/>
      <c r="S155" s="1218"/>
      <c r="T155" s="1218"/>
      <c r="U155" s="1218"/>
      <c r="V155" s="1218"/>
      <c r="W155" s="1218"/>
      <c r="X155" s="1218"/>
      <c r="Y155" s="1218"/>
      <c r="Z155" s="1218"/>
      <c r="AA155" s="1218"/>
      <c r="AB155" s="1218"/>
      <c r="AC155" s="1218"/>
    </row>
    <row r="156" spans="1:29" s="1219" customFormat="1" ht="15">
      <c r="A156" s="1221"/>
      <c r="B156" s="991"/>
      <c r="C156" s="991"/>
      <c r="D156" s="991"/>
      <c r="E156" s="1229"/>
      <c r="F156" s="991"/>
      <c r="G156" s="1230"/>
      <c r="H156" s="991"/>
      <c r="I156" s="991"/>
      <c r="J156" s="1218"/>
      <c r="K156" s="1218"/>
      <c r="L156" s="1218"/>
      <c r="M156" s="1218"/>
      <c r="N156" s="1218"/>
      <c r="O156" s="1218"/>
      <c r="P156" s="1218"/>
      <c r="Q156" s="1218"/>
      <c r="R156" s="1218"/>
      <c r="S156" s="1218"/>
      <c r="T156" s="1218"/>
      <c r="U156" s="1218"/>
      <c r="V156" s="1218"/>
      <c r="W156" s="1218"/>
      <c r="X156" s="1218"/>
      <c r="Y156" s="1218"/>
      <c r="Z156" s="1218"/>
      <c r="AA156" s="1218"/>
      <c r="AB156" s="1218"/>
      <c r="AC156" s="1218"/>
    </row>
    <row r="157" spans="1:29" s="1219" customFormat="1" ht="15">
      <c r="A157" s="1221"/>
      <c r="B157" s="991"/>
      <c r="C157" s="991"/>
      <c r="D157" s="991"/>
      <c r="E157" s="1229"/>
      <c r="F157" s="991"/>
      <c r="G157" s="1230"/>
      <c r="H157" s="991"/>
      <c r="I157" s="991"/>
      <c r="J157" s="1218"/>
      <c r="K157" s="1218"/>
      <c r="L157" s="1218"/>
      <c r="M157" s="1218"/>
      <c r="N157" s="1218"/>
      <c r="O157" s="1218"/>
      <c r="P157" s="1218"/>
      <c r="Q157" s="1218"/>
      <c r="R157" s="1218"/>
      <c r="S157" s="1218"/>
      <c r="T157" s="1218"/>
      <c r="U157" s="1218"/>
      <c r="V157" s="1218"/>
      <c r="W157" s="1218"/>
      <c r="X157" s="1218"/>
      <c r="Y157" s="1218"/>
      <c r="Z157" s="1218"/>
      <c r="AA157" s="1218"/>
      <c r="AB157" s="1218"/>
      <c r="AC157" s="1218"/>
    </row>
    <row r="158" spans="1:29" s="1219" customFormat="1" ht="15">
      <c r="A158" s="1221"/>
      <c r="B158" s="991"/>
      <c r="C158" s="991"/>
      <c r="D158" s="991"/>
      <c r="E158" s="1229"/>
      <c r="F158" s="991"/>
      <c r="G158" s="1230"/>
      <c r="H158" s="991"/>
      <c r="I158" s="991"/>
      <c r="J158" s="1218"/>
      <c r="K158" s="1218"/>
      <c r="L158" s="1218"/>
      <c r="M158" s="1218"/>
      <c r="N158" s="1218"/>
      <c r="O158" s="1218"/>
      <c r="P158" s="1218"/>
      <c r="Q158" s="1218"/>
      <c r="R158" s="1218"/>
      <c r="S158" s="1218"/>
      <c r="T158" s="1218"/>
      <c r="U158" s="1218"/>
      <c r="V158" s="1218"/>
      <c r="W158" s="1218"/>
      <c r="X158" s="1218"/>
      <c r="Y158" s="1218"/>
      <c r="Z158" s="1218"/>
      <c r="AA158" s="1218"/>
      <c r="AB158" s="1218"/>
      <c r="AC158" s="1218"/>
    </row>
    <row r="159" spans="1:29" s="1219" customFormat="1" ht="15">
      <c r="A159" s="1221"/>
      <c r="B159" s="991"/>
      <c r="C159" s="991"/>
      <c r="D159" s="991"/>
      <c r="E159" s="1229"/>
      <c r="F159" s="991"/>
      <c r="G159" s="1230"/>
      <c r="H159" s="991"/>
      <c r="I159" s="991"/>
      <c r="J159" s="1218"/>
      <c r="K159" s="1218"/>
      <c r="L159" s="1218"/>
      <c r="M159" s="1218"/>
      <c r="N159" s="1218"/>
      <c r="O159" s="1218"/>
      <c r="P159" s="1218"/>
      <c r="Q159" s="1218"/>
      <c r="R159" s="1218"/>
      <c r="S159" s="1218"/>
      <c r="T159" s="1218"/>
      <c r="U159" s="1218"/>
      <c r="V159" s="1218"/>
      <c r="W159" s="1218"/>
      <c r="X159" s="1218"/>
      <c r="Y159" s="1218"/>
      <c r="Z159" s="1218"/>
      <c r="AA159" s="1218"/>
      <c r="AB159" s="1218"/>
      <c r="AC159" s="1218"/>
    </row>
    <row r="160" spans="1:29" s="1219" customFormat="1" ht="15">
      <c r="A160" s="1221"/>
      <c r="B160" s="991"/>
      <c r="C160" s="991"/>
      <c r="D160" s="991"/>
      <c r="E160" s="1229"/>
      <c r="F160" s="991"/>
      <c r="G160" s="1230"/>
      <c r="H160" s="991"/>
      <c r="I160" s="991"/>
      <c r="J160" s="1218"/>
      <c r="K160" s="1218"/>
      <c r="L160" s="1218"/>
      <c r="M160" s="1218"/>
      <c r="N160" s="1218"/>
      <c r="O160" s="1218"/>
      <c r="P160" s="1218"/>
      <c r="Q160" s="1218"/>
      <c r="R160" s="1218"/>
      <c r="S160" s="1218"/>
      <c r="T160" s="1218"/>
      <c r="U160" s="1218"/>
      <c r="V160" s="1218"/>
      <c r="W160" s="1218"/>
      <c r="X160" s="1218"/>
      <c r="Y160" s="1218"/>
      <c r="Z160" s="1218"/>
      <c r="AA160" s="1218"/>
      <c r="AB160" s="1218"/>
      <c r="AC160" s="1218"/>
    </row>
    <row r="161" spans="1:29" s="1219" customFormat="1" ht="15">
      <c r="A161" s="1221"/>
      <c r="B161" s="991"/>
      <c r="C161" s="991"/>
      <c r="D161" s="991"/>
      <c r="E161" s="1229"/>
      <c r="F161" s="991"/>
      <c r="G161" s="1230"/>
      <c r="H161" s="991"/>
      <c r="I161" s="991"/>
      <c r="J161" s="1218"/>
      <c r="K161" s="1218"/>
      <c r="L161" s="1218"/>
      <c r="M161" s="1218"/>
      <c r="N161" s="1218"/>
      <c r="O161" s="1218"/>
      <c r="P161" s="1218"/>
      <c r="Q161" s="1218"/>
      <c r="R161" s="1218"/>
      <c r="S161" s="1218"/>
      <c r="T161" s="1218"/>
      <c r="U161" s="1218"/>
      <c r="V161" s="1218"/>
      <c r="W161" s="1218"/>
      <c r="X161" s="1218"/>
      <c r="Y161" s="1218"/>
      <c r="Z161" s="1218"/>
      <c r="AA161" s="1218"/>
      <c r="AB161" s="1218"/>
      <c r="AC161" s="1218"/>
    </row>
    <row r="162" spans="1:29" s="1219" customFormat="1" ht="15">
      <c r="A162" s="1221"/>
      <c r="B162" s="991"/>
      <c r="C162" s="991"/>
      <c r="D162" s="991"/>
      <c r="E162" s="1229"/>
      <c r="F162" s="991"/>
      <c r="G162" s="1230"/>
      <c r="H162" s="991"/>
      <c r="I162" s="991"/>
      <c r="J162" s="1218"/>
      <c r="K162" s="1218"/>
      <c r="L162" s="1218"/>
      <c r="M162" s="1218"/>
      <c r="N162" s="1218"/>
      <c r="O162" s="1218"/>
      <c r="P162" s="1218"/>
      <c r="Q162" s="1218"/>
      <c r="R162" s="1218"/>
      <c r="S162" s="1218"/>
      <c r="T162" s="1218"/>
      <c r="U162" s="1218"/>
      <c r="V162" s="1218"/>
      <c r="W162" s="1218"/>
      <c r="X162" s="1218"/>
      <c r="Y162" s="1218"/>
      <c r="Z162" s="1218"/>
      <c r="AA162" s="1218"/>
      <c r="AB162" s="1218"/>
      <c r="AC162" s="1218"/>
    </row>
    <row r="163" spans="1:29" s="1219" customFormat="1" ht="15">
      <c r="A163" s="1221"/>
      <c r="B163" s="991"/>
      <c r="C163" s="991"/>
      <c r="D163" s="991"/>
      <c r="E163" s="1229"/>
      <c r="F163" s="991"/>
      <c r="G163" s="1230"/>
      <c r="H163" s="991"/>
      <c r="I163" s="991"/>
      <c r="J163" s="1218"/>
      <c r="K163" s="1218"/>
      <c r="L163" s="1218"/>
      <c r="M163" s="1218"/>
      <c r="N163" s="1218"/>
      <c r="O163" s="1218"/>
      <c r="P163" s="1218"/>
      <c r="Q163" s="1218"/>
      <c r="R163" s="1218"/>
      <c r="S163" s="1218"/>
      <c r="T163" s="1218"/>
      <c r="U163" s="1218"/>
      <c r="V163" s="1218"/>
      <c r="W163" s="1218"/>
      <c r="X163" s="1218"/>
      <c r="Y163" s="1218"/>
      <c r="Z163" s="1218"/>
      <c r="AA163" s="1218"/>
      <c r="AB163" s="1218"/>
      <c r="AC163" s="1218"/>
    </row>
    <row r="164" spans="1:29" s="1219" customFormat="1" ht="15">
      <c r="A164" s="1221"/>
      <c r="B164" s="991"/>
      <c r="C164" s="991"/>
      <c r="D164" s="991"/>
      <c r="E164" s="1229"/>
      <c r="F164" s="991"/>
      <c r="G164" s="1230"/>
      <c r="H164" s="991"/>
      <c r="I164" s="991"/>
      <c r="J164" s="1218"/>
      <c r="K164" s="1218"/>
      <c r="L164" s="1218"/>
      <c r="M164" s="1218"/>
      <c r="N164" s="1218"/>
      <c r="O164" s="1218"/>
      <c r="P164" s="1218"/>
      <c r="Q164" s="1218"/>
      <c r="R164" s="1218"/>
      <c r="S164" s="1218"/>
      <c r="T164" s="1218"/>
      <c r="U164" s="1218"/>
      <c r="V164" s="1218"/>
      <c r="W164" s="1218"/>
      <c r="X164" s="1218"/>
      <c r="Y164" s="1218"/>
      <c r="Z164" s="1218"/>
      <c r="AA164" s="1218"/>
      <c r="AB164" s="1218"/>
      <c r="AC164" s="1218"/>
    </row>
    <row r="165" spans="1:29" s="1219" customFormat="1" ht="15">
      <c r="A165" s="1221"/>
      <c r="B165" s="991"/>
      <c r="C165" s="991"/>
      <c r="D165" s="991"/>
      <c r="E165" s="1229"/>
      <c r="F165" s="991"/>
      <c r="G165" s="1230"/>
      <c r="H165" s="991"/>
      <c r="I165" s="991"/>
      <c r="J165" s="1218"/>
      <c r="K165" s="1218"/>
      <c r="L165" s="1218"/>
      <c r="M165" s="1218"/>
      <c r="N165" s="1218"/>
      <c r="O165" s="1218"/>
      <c r="P165" s="1218"/>
      <c r="Q165" s="1218"/>
      <c r="R165" s="1218"/>
      <c r="S165" s="1218"/>
      <c r="T165" s="1218"/>
      <c r="U165" s="1218"/>
      <c r="V165" s="1218"/>
      <c r="W165" s="1218"/>
      <c r="X165" s="1218"/>
      <c r="Y165" s="1218"/>
      <c r="Z165" s="1218"/>
      <c r="AA165" s="1218"/>
      <c r="AB165" s="1218"/>
      <c r="AC165" s="1218"/>
    </row>
    <row r="217" spans="1:110" s="667" customFormat="1">
      <c r="A217" s="1156"/>
      <c r="B217" s="998"/>
      <c r="C217" s="998"/>
      <c r="D217" s="998"/>
      <c r="E217" s="1157"/>
      <c r="F217" s="998"/>
      <c r="G217" s="1158"/>
      <c r="H217" s="998"/>
      <c r="I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row>
    <row r="218" spans="1:110" s="667" customFormat="1">
      <c r="A218" s="1156"/>
      <c r="B218" s="998"/>
      <c r="C218" s="998"/>
      <c r="D218" s="998"/>
      <c r="E218" s="1157"/>
      <c r="F218" s="998"/>
      <c r="G218" s="1158"/>
      <c r="H218" s="998"/>
      <c r="I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c r="BA218" s="37"/>
      <c r="BB218" s="37"/>
      <c r="BC218" s="37"/>
      <c r="BD218" s="37"/>
      <c r="BE218" s="37"/>
      <c r="BF218" s="37"/>
      <c r="BG218" s="37"/>
      <c r="BH218" s="37"/>
      <c r="BI218" s="37"/>
      <c r="BJ218" s="37"/>
      <c r="BK218" s="37"/>
      <c r="BL218" s="37"/>
      <c r="BM218" s="37"/>
      <c r="BN218" s="37"/>
      <c r="BO218" s="37"/>
      <c r="BP218" s="37"/>
      <c r="BQ218" s="37"/>
      <c r="BR218" s="37"/>
      <c r="BS218" s="37"/>
      <c r="BT218" s="37"/>
      <c r="BU218" s="37"/>
      <c r="BV218" s="37"/>
      <c r="BW218" s="37"/>
      <c r="BX218" s="37"/>
      <c r="BY218" s="37"/>
      <c r="BZ218" s="37"/>
      <c r="CA218" s="37"/>
      <c r="CB218" s="37"/>
      <c r="CC218" s="37"/>
      <c r="CD218" s="37"/>
      <c r="CE218" s="37"/>
      <c r="CF218" s="37"/>
      <c r="CG218" s="37"/>
      <c r="CH218" s="37"/>
      <c r="CI218" s="37"/>
      <c r="CJ218" s="37"/>
      <c r="CK218" s="37"/>
      <c r="CL218" s="37"/>
      <c r="CM218" s="37"/>
      <c r="CN218" s="37"/>
      <c r="CO218" s="37"/>
      <c r="CP218" s="37"/>
      <c r="CQ218" s="37"/>
      <c r="CR218" s="37"/>
      <c r="CS218" s="37"/>
      <c r="CT218" s="37"/>
      <c r="CU218" s="37"/>
      <c r="CV218" s="37"/>
      <c r="CW218" s="37"/>
      <c r="CX218" s="37"/>
      <c r="CY218" s="37"/>
      <c r="CZ218" s="37"/>
      <c r="DA218" s="37"/>
      <c r="DB218" s="37"/>
      <c r="DC218" s="37"/>
      <c r="DD218" s="37"/>
      <c r="DE218" s="37"/>
      <c r="DF218" s="37"/>
    </row>
    <row r="219" spans="1:110" s="667" customFormat="1">
      <c r="A219" s="1156"/>
      <c r="B219" s="998"/>
      <c r="C219" s="998"/>
      <c r="D219" s="998"/>
      <c r="E219" s="1157"/>
      <c r="F219" s="998"/>
      <c r="G219" s="1158"/>
      <c r="H219" s="998"/>
      <c r="I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row>
    <row r="220" spans="1:110" s="667" customFormat="1">
      <c r="A220" s="1156"/>
      <c r="B220" s="998"/>
      <c r="C220" s="998"/>
      <c r="D220" s="998"/>
      <c r="E220" s="1157"/>
      <c r="F220" s="998"/>
      <c r="G220" s="1158"/>
      <c r="H220" s="998"/>
      <c r="I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7"/>
      <c r="CI220" s="37"/>
      <c r="CJ220" s="37"/>
      <c r="CK220" s="37"/>
      <c r="CL220" s="37"/>
      <c r="CM220" s="37"/>
      <c r="CN220" s="37"/>
      <c r="CO220" s="37"/>
      <c r="CP220" s="37"/>
      <c r="CQ220" s="37"/>
      <c r="CR220" s="37"/>
      <c r="CS220" s="37"/>
      <c r="CT220" s="37"/>
      <c r="CU220" s="37"/>
      <c r="CV220" s="37"/>
      <c r="CW220" s="37"/>
      <c r="CX220" s="37"/>
      <c r="CY220" s="37"/>
      <c r="CZ220" s="37"/>
      <c r="DA220" s="37"/>
      <c r="DB220" s="37"/>
      <c r="DC220" s="37"/>
      <c r="DD220" s="37"/>
      <c r="DE220" s="37"/>
      <c r="DF220" s="37"/>
    </row>
    <row r="221" spans="1:110" s="667" customFormat="1">
      <c r="A221" s="1156"/>
      <c r="B221" s="998"/>
      <c r="C221" s="998"/>
      <c r="D221" s="998"/>
      <c r="E221" s="1157"/>
      <c r="F221" s="998"/>
      <c r="G221" s="1158"/>
      <c r="H221" s="998"/>
      <c r="I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37"/>
      <c r="CI221" s="37"/>
      <c r="CJ221" s="37"/>
      <c r="CK221" s="37"/>
      <c r="CL221" s="37"/>
      <c r="CM221" s="37"/>
      <c r="CN221" s="37"/>
      <c r="CO221" s="37"/>
      <c r="CP221" s="37"/>
      <c r="CQ221" s="37"/>
      <c r="CR221" s="37"/>
      <c r="CS221" s="37"/>
      <c r="CT221" s="37"/>
      <c r="CU221" s="37"/>
      <c r="CV221" s="37"/>
      <c r="CW221" s="37"/>
      <c r="CX221" s="37"/>
      <c r="CY221" s="37"/>
      <c r="CZ221" s="37"/>
      <c r="DA221" s="37"/>
      <c r="DB221" s="37"/>
      <c r="DC221" s="37"/>
      <c r="DD221" s="37"/>
      <c r="DE221" s="37"/>
      <c r="DF221" s="37"/>
    </row>
    <row r="222" spans="1:110" s="667" customFormat="1">
      <c r="A222" s="1156"/>
      <c r="B222" s="998"/>
      <c r="C222" s="998"/>
      <c r="D222" s="998"/>
      <c r="E222" s="1157"/>
      <c r="F222" s="998"/>
      <c r="G222" s="1158"/>
      <c r="H222" s="998"/>
      <c r="I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c r="BA222" s="37"/>
      <c r="BB222" s="37"/>
      <c r="BC222" s="37"/>
      <c r="BD222" s="37"/>
      <c r="BE222" s="37"/>
      <c r="BF222" s="37"/>
      <c r="BG222" s="37"/>
      <c r="BH222" s="37"/>
      <c r="BI222" s="37"/>
      <c r="BJ222" s="37"/>
      <c r="BK222" s="37"/>
      <c r="BL222" s="37"/>
      <c r="BM222" s="37"/>
      <c r="BN222" s="37"/>
      <c r="BO222" s="37"/>
      <c r="BP222" s="37"/>
      <c r="BQ222" s="37"/>
      <c r="BR222" s="37"/>
      <c r="BS222" s="37"/>
      <c r="BT222" s="37"/>
      <c r="BU222" s="37"/>
      <c r="BV222" s="37"/>
      <c r="BW222" s="37"/>
      <c r="BX222" s="37"/>
      <c r="BY222" s="37"/>
      <c r="BZ222" s="37"/>
      <c r="CA222" s="37"/>
      <c r="CB222" s="37"/>
      <c r="CC222" s="37"/>
      <c r="CD222" s="37"/>
      <c r="CE222" s="37"/>
      <c r="CF222" s="37"/>
      <c r="CG222" s="37"/>
      <c r="CH222" s="37"/>
      <c r="CI222" s="37"/>
      <c r="CJ222" s="37"/>
      <c r="CK222" s="37"/>
      <c r="CL222" s="37"/>
      <c r="CM222" s="37"/>
      <c r="CN222" s="37"/>
      <c r="CO222" s="37"/>
      <c r="CP222" s="37"/>
      <c r="CQ222" s="37"/>
      <c r="CR222" s="37"/>
      <c r="CS222" s="37"/>
      <c r="CT222" s="37"/>
      <c r="CU222" s="37"/>
      <c r="CV222" s="37"/>
      <c r="CW222" s="37"/>
      <c r="CX222" s="37"/>
      <c r="CY222" s="37"/>
      <c r="CZ222" s="37"/>
      <c r="DA222" s="37"/>
      <c r="DB222" s="37"/>
      <c r="DC222" s="37"/>
      <c r="DD222" s="37"/>
      <c r="DE222" s="37"/>
      <c r="DF222" s="37"/>
    </row>
    <row r="223" spans="1:110" s="667" customFormat="1">
      <c r="A223" s="1156"/>
      <c r="B223" s="998"/>
      <c r="C223" s="998"/>
      <c r="D223" s="998"/>
      <c r="E223" s="1157"/>
      <c r="F223" s="998"/>
      <c r="G223" s="1158"/>
      <c r="H223" s="998"/>
      <c r="I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c r="BA223" s="37"/>
      <c r="BB223" s="37"/>
      <c r="BC223" s="37"/>
      <c r="BD223" s="37"/>
      <c r="BE223" s="37"/>
      <c r="BF223" s="37"/>
      <c r="BG223" s="37"/>
      <c r="BH223" s="37"/>
      <c r="BI223" s="37"/>
      <c r="BJ223" s="37"/>
      <c r="BK223" s="37"/>
      <c r="BL223" s="37"/>
      <c r="BM223" s="37"/>
      <c r="BN223" s="37"/>
      <c r="BO223" s="37"/>
      <c r="BP223" s="37"/>
      <c r="BQ223" s="37"/>
      <c r="BR223" s="37"/>
      <c r="BS223" s="37"/>
      <c r="BT223" s="37"/>
      <c r="BU223" s="37"/>
      <c r="BV223" s="37"/>
      <c r="BW223" s="37"/>
      <c r="BX223" s="37"/>
      <c r="BY223" s="37"/>
      <c r="BZ223" s="37"/>
      <c r="CA223" s="37"/>
      <c r="CB223" s="37"/>
      <c r="CC223" s="37"/>
      <c r="CD223" s="37"/>
      <c r="CE223" s="37"/>
      <c r="CF223" s="37"/>
      <c r="CG223" s="37"/>
      <c r="CH223" s="37"/>
      <c r="CI223" s="37"/>
      <c r="CJ223" s="37"/>
      <c r="CK223" s="37"/>
      <c r="CL223" s="37"/>
      <c r="CM223" s="37"/>
      <c r="CN223" s="37"/>
      <c r="CO223" s="37"/>
      <c r="CP223" s="37"/>
      <c r="CQ223" s="37"/>
      <c r="CR223" s="37"/>
      <c r="CS223" s="37"/>
      <c r="CT223" s="37"/>
      <c r="CU223" s="37"/>
      <c r="CV223" s="37"/>
      <c r="CW223" s="37"/>
      <c r="CX223" s="37"/>
      <c r="CY223" s="37"/>
      <c r="CZ223" s="37"/>
      <c r="DA223" s="37"/>
      <c r="DB223" s="37"/>
      <c r="DC223" s="37"/>
      <c r="DD223" s="37"/>
      <c r="DE223" s="37"/>
      <c r="DF223" s="37"/>
    </row>
    <row r="224" spans="1:110" s="667" customFormat="1">
      <c r="A224" s="1156"/>
      <c r="B224" s="998"/>
      <c r="C224" s="998"/>
      <c r="D224" s="998"/>
      <c r="E224" s="1157"/>
      <c r="F224" s="998"/>
      <c r="G224" s="1158"/>
      <c r="H224" s="998"/>
      <c r="I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7"/>
      <c r="CI224" s="37"/>
      <c r="CJ224" s="37"/>
      <c r="CK224" s="37"/>
      <c r="CL224" s="37"/>
      <c r="CM224" s="37"/>
      <c r="CN224" s="37"/>
      <c r="CO224" s="37"/>
      <c r="CP224" s="37"/>
      <c r="CQ224" s="37"/>
      <c r="CR224" s="37"/>
      <c r="CS224" s="37"/>
      <c r="CT224" s="37"/>
      <c r="CU224" s="37"/>
      <c r="CV224" s="37"/>
      <c r="CW224" s="37"/>
      <c r="CX224" s="37"/>
      <c r="CY224" s="37"/>
      <c r="CZ224" s="37"/>
      <c r="DA224" s="37"/>
      <c r="DB224" s="37"/>
      <c r="DC224" s="37"/>
      <c r="DD224" s="37"/>
      <c r="DE224" s="37"/>
      <c r="DF224" s="37"/>
    </row>
    <row r="225" spans="1:110" s="667" customFormat="1">
      <c r="A225" s="1156"/>
      <c r="B225" s="998"/>
      <c r="C225" s="998"/>
      <c r="D225" s="998"/>
      <c r="E225" s="1157"/>
      <c r="F225" s="998"/>
      <c r="G225" s="1158"/>
      <c r="H225" s="998"/>
      <c r="I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7"/>
      <c r="CI225" s="37"/>
      <c r="CJ225" s="37"/>
      <c r="CK225" s="37"/>
      <c r="CL225" s="37"/>
      <c r="CM225" s="37"/>
      <c r="CN225" s="37"/>
      <c r="CO225" s="37"/>
      <c r="CP225" s="37"/>
      <c r="CQ225" s="37"/>
      <c r="CR225" s="37"/>
      <c r="CS225" s="37"/>
      <c r="CT225" s="37"/>
      <c r="CU225" s="37"/>
      <c r="CV225" s="37"/>
      <c r="CW225" s="37"/>
      <c r="CX225" s="37"/>
      <c r="CY225" s="37"/>
      <c r="CZ225" s="37"/>
      <c r="DA225" s="37"/>
      <c r="DB225" s="37"/>
      <c r="DC225" s="37"/>
      <c r="DD225" s="37"/>
      <c r="DE225" s="37"/>
      <c r="DF225" s="37"/>
    </row>
    <row r="226" spans="1:110" s="667" customFormat="1">
      <c r="A226" s="1156"/>
      <c r="B226" s="998"/>
      <c r="C226" s="998"/>
      <c r="D226" s="998"/>
      <c r="E226" s="1157"/>
      <c r="F226" s="998"/>
      <c r="G226" s="1158"/>
      <c r="H226" s="998"/>
      <c r="I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c r="BA226" s="37"/>
      <c r="BB226" s="37"/>
      <c r="BC226" s="37"/>
      <c r="BD226" s="37"/>
      <c r="BE226" s="37"/>
      <c r="BF226" s="37"/>
      <c r="BG226" s="37"/>
      <c r="BH226" s="37"/>
      <c r="BI226" s="37"/>
      <c r="BJ226" s="37"/>
      <c r="BK226" s="37"/>
      <c r="BL226" s="37"/>
      <c r="BM226" s="37"/>
      <c r="BN226" s="37"/>
      <c r="BO226" s="37"/>
      <c r="BP226" s="37"/>
      <c r="BQ226" s="37"/>
      <c r="BR226" s="37"/>
      <c r="BS226" s="37"/>
      <c r="BT226" s="37"/>
      <c r="BU226" s="37"/>
      <c r="BV226" s="37"/>
      <c r="BW226" s="37"/>
      <c r="BX226" s="37"/>
      <c r="BY226" s="37"/>
      <c r="BZ226" s="37"/>
      <c r="CA226" s="37"/>
      <c r="CB226" s="37"/>
      <c r="CC226" s="37"/>
      <c r="CD226" s="37"/>
      <c r="CE226" s="37"/>
      <c r="CF226" s="37"/>
      <c r="CG226" s="37"/>
      <c r="CH226" s="37"/>
      <c r="CI226" s="37"/>
      <c r="CJ226" s="37"/>
      <c r="CK226" s="37"/>
      <c r="CL226" s="37"/>
      <c r="CM226" s="37"/>
      <c r="CN226" s="37"/>
      <c r="CO226" s="37"/>
      <c r="CP226" s="37"/>
      <c r="CQ226" s="37"/>
      <c r="CR226" s="37"/>
      <c r="CS226" s="37"/>
      <c r="CT226" s="37"/>
      <c r="CU226" s="37"/>
      <c r="CV226" s="37"/>
      <c r="CW226" s="37"/>
      <c r="CX226" s="37"/>
      <c r="CY226" s="37"/>
      <c r="CZ226" s="37"/>
      <c r="DA226" s="37"/>
      <c r="DB226" s="37"/>
      <c r="DC226" s="37"/>
      <c r="DD226" s="37"/>
      <c r="DE226" s="37"/>
      <c r="DF226" s="37"/>
    </row>
    <row r="227" spans="1:110" s="667" customFormat="1">
      <c r="A227" s="1156"/>
      <c r="B227" s="998"/>
      <c r="C227" s="998"/>
      <c r="D227" s="998"/>
      <c r="E227" s="1157"/>
      <c r="F227" s="998"/>
      <c r="G227" s="1158"/>
      <c r="H227" s="998"/>
      <c r="I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37"/>
      <c r="CI227" s="37"/>
      <c r="CJ227" s="37"/>
      <c r="CK227" s="37"/>
      <c r="CL227" s="37"/>
      <c r="CM227" s="37"/>
      <c r="CN227" s="37"/>
      <c r="CO227" s="37"/>
      <c r="CP227" s="37"/>
      <c r="CQ227" s="37"/>
      <c r="CR227" s="37"/>
      <c r="CS227" s="37"/>
      <c r="CT227" s="37"/>
      <c r="CU227" s="37"/>
      <c r="CV227" s="37"/>
      <c r="CW227" s="37"/>
      <c r="CX227" s="37"/>
      <c r="CY227" s="37"/>
      <c r="CZ227" s="37"/>
      <c r="DA227" s="37"/>
      <c r="DB227" s="37"/>
      <c r="DC227" s="37"/>
      <c r="DD227" s="37"/>
      <c r="DE227" s="37"/>
      <c r="DF227" s="37"/>
    </row>
    <row r="228" spans="1:110" s="667" customFormat="1">
      <c r="A228" s="1156"/>
      <c r="B228" s="998"/>
      <c r="C228" s="998"/>
      <c r="D228" s="998"/>
      <c r="E228" s="1157"/>
      <c r="F228" s="998"/>
      <c r="G228" s="1158"/>
      <c r="H228" s="998"/>
      <c r="I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37"/>
      <c r="CI228" s="37"/>
      <c r="CJ228" s="37"/>
      <c r="CK228" s="37"/>
      <c r="CL228" s="37"/>
      <c r="CM228" s="37"/>
      <c r="CN228" s="37"/>
      <c r="CO228" s="37"/>
      <c r="CP228" s="37"/>
      <c r="CQ228" s="37"/>
      <c r="CR228" s="37"/>
      <c r="CS228" s="37"/>
      <c r="CT228" s="37"/>
      <c r="CU228" s="37"/>
      <c r="CV228" s="37"/>
      <c r="CW228" s="37"/>
      <c r="CX228" s="37"/>
      <c r="CY228" s="37"/>
      <c r="CZ228" s="37"/>
      <c r="DA228" s="37"/>
      <c r="DB228" s="37"/>
      <c r="DC228" s="37"/>
      <c r="DD228" s="37"/>
      <c r="DE228" s="37"/>
      <c r="DF228" s="37"/>
    </row>
    <row r="229" spans="1:110" s="667" customFormat="1">
      <c r="A229" s="1156"/>
      <c r="B229" s="998"/>
      <c r="C229" s="998"/>
      <c r="D229" s="998"/>
      <c r="E229" s="1157"/>
      <c r="F229" s="998"/>
      <c r="G229" s="1158"/>
      <c r="H229" s="998"/>
      <c r="I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37"/>
      <c r="CI229" s="37"/>
      <c r="CJ229" s="37"/>
      <c r="CK229" s="37"/>
      <c r="CL229" s="37"/>
      <c r="CM229" s="37"/>
      <c r="CN229" s="37"/>
      <c r="CO229" s="37"/>
      <c r="CP229" s="37"/>
      <c r="CQ229" s="37"/>
      <c r="CR229" s="37"/>
      <c r="CS229" s="37"/>
      <c r="CT229" s="37"/>
      <c r="CU229" s="37"/>
      <c r="CV229" s="37"/>
      <c r="CW229" s="37"/>
      <c r="CX229" s="37"/>
      <c r="CY229" s="37"/>
      <c r="CZ229" s="37"/>
      <c r="DA229" s="37"/>
      <c r="DB229" s="37"/>
      <c r="DC229" s="37"/>
      <c r="DD229" s="37"/>
      <c r="DE229" s="37"/>
      <c r="DF229" s="37"/>
    </row>
    <row r="230" spans="1:110" s="667" customFormat="1">
      <c r="A230" s="1156"/>
      <c r="B230" s="998"/>
      <c r="C230" s="998"/>
      <c r="D230" s="998"/>
      <c r="E230" s="1157"/>
      <c r="F230" s="998"/>
      <c r="G230" s="1158"/>
      <c r="H230" s="998"/>
      <c r="I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c r="BA230" s="37"/>
      <c r="BB230" s="37"/>
      <c r="BC230" s="37"/>
      <c r="BD230" s="37"/>
      <c r="BE230" s="37"/>
      <c r="BF230" s="37"/>
      <c r="BG230" s="37"/>
      <c r="BH230" s="37"/>
      <c r="BI230" s="37"/>
      <c r="BJ230" s="37"/>
      <c r="BK230" s="37"/>
      <c r="BL230" s="37"/>
      <c r="BM230" s="37"/>
      <c r="BN230" s="37"/>
      <c r="BO230" s="37"/>
      <c r="BP230" s="37"/>
      <c r="BQ230" s="37"/>
      <c r="BR230" s="37"/>
      <c r="BS230" s="37"/>
      <c r="BT230" s="37"/>
      <c r="BU230" s="37"/>
      <c r="BV230" s="37"/>
      <c r="BW230" s="37"/>
      <c r="BX230" s="37"/>
      <c r="BY230" s="37"/>
      <c r="BZ230" s="37"/>
      <c r="CA230" s="37"/>
      <c r="CB230" s="37"/>
      <c r="CC230" s="37"/>
      <c r="CD230" s="37"/>
      <c r="CE230" s="37"/>
      <c r="CF230" s="37"/>
      <c r="CG230" s="37"/>
      <c r="CH230" s="37"/>
      <c r="CI230" s="37"/>
      <c r="CJ230" s="37"/>
      <c r="CK230" s="37"/>
      <c r="CL230" s="37"/>
      <c r="CM230" s="37"/>
      <c r="CN230" s="37"/>
      <c r="CO230" s="37"/>
      <c r="CP230" s="37"/>
      <c r="CQ230" s="37"/>
      <c r="CR230" s="37"/>
      <c r="CS230" s="37"/>
      <c r="CT230" s="37"/>
      <c r="CU230" s="37"/>
      <c r="CV230" s="37"/>
      <c r="CW230" s="37"/>
      <c r="CX230" s="37"/>
      <c r="CY230" s="37"/>
      <c r="CZ230" s="37"/>
      <c r="DA230" s="37"/>
      <c r="DB230" s="37"/>
      <c r="DC230" s="37"/>
      <c r="DD230" s="37"/>
      <c r="DE230" s="37"/>
      <c r="DF230" s="37"/>
    </row>
    <row r="231" spans="1:110" s="667" customFormat="1">
      <c r="A231" s="1156"/>
      <c r="B231" s="998"/>
      <c r="C231" s="998"/>
      <c r="D231" s="998"/>
      <c r="E231" s="1157"/>
      <c r="F231" s="998"/>
      <c r="G231" s="1158"/>
      <c r="H231" s="998"/>
      <c r="I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c r="CG231" s="37"/>
      <c r="CH231" s="37"/>
      <c r="CI231" s="37"/>
      <c r="CJ231" s="37"/>
      <c r="CK231" s="37"/>
      <c r="CL231" s="37"/>
      <c r="CM231" s="37"/>
      <c r="CN231" s="37"/>
      <c r="CO231" s="37"/>
      <c r="CP231" s="37"/>
      <c r="CQ231" s="37"/>
      <c r="CR231" s="37"/>
      <c r="CS231" s="37"/>
      <c r="CT231" s="37"/>
      <c r="CU231" s="37"/>
      <c r="CV231" s="37"/>
      <c r="CW231" s="37"/>
      <c r="CX231" s="37"/>
      <c r="CY231" s="37"/>
      <c r="CZ231" s="37"/>
      <c r="DA231" s="37"/>
      <c r="DB231" s="37"/>
      <c r="DC231" s="37"/>
      <c r="DD231" s="37"/>
      <c r="DE231" s="37"/>
      <c r="DF231" s="37"/>
    </row>
    <row r="232" spans="1:110" s="667" customFormat="1">
      <c r="A232" s="1156"/>
      <c r="B232" s="998"/>
      <c r="C232" s="998"/>
      <c r="D232" s="998"/>
      <c r="E232" s="1157"/>
      <c r="F232" s="998"/>
      <c r="G232" s="1158"/>
      <c r="H232" s="998"/>
      <c r="I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c r="CG232" s="37"/>
      <c r="CH232" s="37"/>
      <c r="CI232" s="37"/>
      <c r="CJ232" s="37"/>
      <c r="CK232" s="37"/>
      <c r="CL232" s="37"/>
      <c r="CM232" s="37"/>
      <c r="CN232" s="37"/>
      <c r="CO232" s="37"/>
      <c r="CP232" s="37"/>
      <c r="CQ232" s="37"/>
      <c r="CR232" s="37"/>
      <c r="CS232" s="37"/>
      <c r="CT232" s="37"/>
      <c r="CU232" s="37"/>
      <c r="CV232" s="37"/>
      <c r="CW232" s="37"/>
      <c r="CX232" s="37"/>
      <c r="CY232" s="37"/>
      <c r="CZ232" s="37"/>
      <c r="DA232" s="37"/>
      <c r="DB232" s="37"/>
      <c r="DC232" s="37"/>
      <c r="DD232" s="37"/>
      <c r="DE232" s="37"/>
      <c r="DF232" s="37"/>
    </row>
    <row r="233" spans="1:110" s="667" customFormat="1">
      <c r="A233" s="1156"/>
      <c r="B233" s="998"/>
      <c r="C233" s="998"/>
      <c r="D233" s="998"/>
      <c r="E233" s="1157"/>
      <c r="F233" s="998"/>
      <c r="G233" s="1158"/>
      <c r="H233" s="998"/>
      <c r="I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c r="CG233" s="37"/>
      <c r="CH233" s="37"/>
      <c r="CI233" s="37"/>
      <c r="CJ233" s="37"/>
      <c r="CK233" s="37"/>
      <c r="CL233" s="37"/>
      <c r="CM233" s="37"/>
      <c r="CN233" s="37"/>
      <c r="CO233" s="37"/>
      <c r="CP233" s="37"/>
      <c r="CQ233" s="37"/>
      <c r="CR233" s="37"/>
      <c r="CS233" s="37"/>
      <c r="CT233" s="37"/>
      <c r="CU233" s="37"/>
      <c r="CV233" s="37"/>
      <c r="CW233" s="37"/>
      <c r="CX233" s="37"/>
      <c r="CY233" s="37"/>
      <c r="CZ233" s="37"/>
      <c r="DA233" s="37"/>
      <c r="DB233" s="37"/>
      <c r="DC233" s="37"/>
      <c r="DD233" s="37"/>
      <c r="DE233" s="37"/>
      <c r="DF233" s="37"/>
    </row>
    <row r="234" spans="1:110" s="667" customFormat="1">
      <c r="A234" s="1156"/>
      <c r="B234" s="998"/>
      <c r="C234" s="998"/>
      <c r="D234" s="998"/>
      <c r="E234" s="1157"/>
      <c r="F234" s="998"/>
      <c r="G234" s="1158"/>
      <c r="H234" s="998"/>
      <c r="I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c r="CL234" s="37"/>
      <c r="CM234" s="37"/>
      <c r="CN234" s="37"/>
      <c r="CO234" s="37"/>
      <c r="CP234" s="37"/>
      <c r="CQ234" s="37"/>
      <c r="CR234" s="37"/>
      <c r="CS234" s="37"/>
      <c r="CT234" s="37"/>
      <c r="CU234" s="37"/>
      <c r="CV234" s="37"/>
      <c r="CW234" s="37"/>
      <c r="CX234" s="37"/>
      <c r="CY234" s="37"/>
      <c r="CZ234" s="37"/>
      <c r="DA234" s="37"/>
      <c r="DB234" s="37"/>
      <c r="DC234" s="37"/>
      <c r="DD234" s="37"/>
      <c r="DE234" s="37"/>
      <c r="DF234" s="37"/>
    </row>
    <row r="235" spans="1:110" s="667" customFormat="1">
      <c r="A235" s="1156"/>
      <c r="B235" s="998"/>
      <c r="C235" s="998"/>
      <c r="D235" s="998"/>
      <c r="E235" s="1157"/>
      <c r="F235" s="998"/>
      <c r="G235" s="1158"/>
      <c r="H235" s="998"/>
      <c r="I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c r="BS235" s="37"/>
      <c r="BT235" s="37"/>
      <c r="BU235" s="37"/>
      <c r="BV235" s="37"/>
      <c r="BW235" s="37"/>
      <c r="BX235" s="37"/>
      <c r="BY235" s="37"/>
      <c r="BZ235" s="37"/>
      <c r="CA235" s="37"/>
      <c r="CB235" s="37"/>
      <c r="CC235" s="37"/>
      <c r="CD235" s="37"/>
      <c r="CE235" s="37"/>
      <c r="CF235" s="37"/>
      <c r="CG235" s="37"/>
      <c r="CH235" s="37"/>
      <c r="CI235" s="37"/>
      <c r="CJ235" s="37"/>
      <c r="CK235" s="37"/>
      <c r="CL235" s="37"/>
      <c r="CM235" s="37"/>
      <c r="CN235" s="37"/>
      <c r="CO235" s="37"/>
      <c r="CP235" s="37"/>
      <c r="CQ235" s="37"/>
      <c r="CR235" s="37"/>
      <c r="CS235" s="37"/>
      <c r="CT235" s="37"/>
      <c r="CU235" s="37"/>
      <c r="CV235" s="37"/>
      <c r="CW235" s="37"/>
      <c r="CX235" s="37"/>
      <c r="CY235" s="37"/>
      <c r="CZ235" s="37"/>
      <c r="DA235" s="37"/>
      <c r="DB235" s="37"/>
      <c r="DC235" s="37"/>
      <c r="DD235" s="37"/>
      <c r="DE235" s="37"/>
      <c r="DF235" s="37"/>
    </row>
    <row r="236" spans="1:110" s="667" customFormat="1">
      <c r="A236" s="1156"/>
      <c r="B236" s="998"/>
      <c r="C236" s="998"/>
      <c r="D236" s="998"/>
      <c r="E236" s="1157"/>
      <c r="F236" s="998"/>
      <c r="G236" s="1158"/>
      <c r="H236" s="998"/>
      <c r="I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c r="CG236" s="37"/>
      <c r="CH236" s="37"/>
      <c r="CI236" s="37"/>
      <c r="CJ236" s="37"/>
      <c r="CK236" s="37"/>
      <c r="CL236" s="37"/>
      <c r="CM236" s="37"/>
      <c r="CN236" s="37"/>
      <c r="CO236" s="37"/>
      <c r="CP236" s="37"/>
      <c r="CQ236" s="37"/>
      <c r="CR236" s="37"/>
      <c r="CS236" s="37"/>
      <c r="CT236" s="37"/>
      <c r="CU236" s="37"/>
      <c r="CV236" s="37"/>
      <c r="CW236" s="37"/>
      <c r="CX236" s="37"/>
      <c r="CY236" s="37"/>
      <c r="CZ236" s="37"/>
      <c r="DA236" s="37"/>
      <c r="DB236" s="37"/>
      <c r="DC236" s="37"/>
      <c r="DD236" s="37"/>
      <c r="DE236" s="37"/>
      <c r="DF236" s="37"/>
    </row>
    <row r="237" spans="1:110" s="667" customFormat="1">
      <c r="A237" s="1156"/>
      <c r="B237" s="998"/>
      <c r="C237" s="998"/>
      <c r="D237" s="998"/>
      <c r="E237" s="1157"/>
      <c r="F237" s="998"/>
      <c r="G237" s="1158"/>
      <c r="H237" s="998"/>
      <c r="I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7"/>
      <c r="CI237" s="37"/>
      <c r="CJ237" s="37"/>
      <c r="CK237" s="37"/>
      <c r="CL237" s="37"/>
      <c r="CM237" s="37"/>
      <c r="CN237" s="37"/>
      <c r="CO237" s="37"/>
      <c r="CP237" s="37"/>
      <c r="CQ237" s="37"/>
      <c r="CR237" s="37"/>
      <c r="CS237" s="37"/>
      <c r="CT237" s="37"/>
      <c r="CU237" s="37"/>
      <c r="CV237" s="37"/>
      <c r="CW237" s="37"/>
      <c r="CX237" s="37"/>
      <c r="CY237" s="37"/>
      <c r="CZ237" s="37"/>
      <c r="DA237" s="37"/>
      <c r="DB237" s="37"/>
      <c r="DC237" s="37"/>
      <c r="DD237" s="37"/>
      <c r="DE237" s="37"/>
      <c r="DF237" s="37"/>
    </row>
    <row r="238" spans="1:110" s="667" customFormat="1">
      <c r="A238" s="1156"/>
      <c r="B238" s="998"/>
      <c r="C238" s="998"/>
      <c r="D238" s="998"/>
      <c r="E238" s="1157"/>
      <c r="F238" s="998"/>
      <c r="G238" s="1158"/>
      <c r="H238" s="998"/>
      <c r="I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c r="CG238" s="37"/>
      <c r="CH238" s="37"/>
      <c r="CI238" s="37"/>
      <c r="CJ238" s="37"/>
      <c r="CK238" s="37"/>
      <c r="CL238" s="37"/>
      <c r="CM238" s="37"/>
      <c r="CN238" s="37"/>
      <c r="CO238" s="37"/>
      <c r="CP238" s="37"/>
      <c r="CQ238" s="37"/>
      <c r="CR238" s="37"/>
      <c r="CS238" s="37"/>
      <c r="CT238" s="37"/>
      <c r="CU238" s="37"/>
      <c r="CV238" s="37"/>
      <c r="CW238" s="37"/>
      <c r="CX238" s="37"/>
      <c r="CY238" s="37"/>
      <c r="CZ238" s="37"/>
      <c r="DA238" s="37"/>
      <c r="DB238" s="37"/>
      <c r="DC238" s="37"/>
      <c r="DD238" s="37"/>
      <c r="DE238" s="37"/>
      <c r="DF238" s="37"/>
    </row>
    <row r="239" spans="1:110" s="667" customFormat="1">
      <c r="A239" s="1156"/>
      <c r="B239" s="998"/>
      <c r="C239" s="998"/>
      <c r="D239" s="998"/>
      <c r="E239" s="1157"/>
      <c r="F239" s="998"/>
      <c r="G239" s="1158"/>
      <c r="H239" s="998"/>
      <c r="I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c r="BS239" s="37"/>
      <c r="BT239" s="37"/>
      <c r="BU239" s="37"/>
      <c r="BV239" s="37"/>
      <c r="BW239" s="37"/>
      <c r="BX239" s="37"/>
      <c r="BY239" s="37"/>
      <c r="BZ239" s="37"/>
      <c r="CA239" s="37"/>
      <c r="CB239" s="37"/>
      <c r="CC239" s="37"/>
      <c r="CD239" s="37"/>
      <c r="CE239" s="37"/>
      <c r="CF239" s="37"/>
      <c r="CG239" s="37"/>
      <c r="CH239" s="37"/>
      <c r="CI239" s="37"/>
      <c r="CJ239" s="37"/>
      <c r="CK239" s="37"/>
      <c r="CL239" s="37"/>
      <c r="CM239" s="37"/>
      <c r="CN239" s="37"/>
      <c r="CO239" s="37"/>
      <c r="CP239" s="37"/>
      <c r="CQ239" s="37"/>
      <c r="CR239" s="37"/>
      <c r="CS239" s="37"/>
      <c r="CT239" s="37"/>
      <c r="CU239" s="37"/>
      <c r="CV239" s="37"/>
      <c r="CW239" s="37"/>
      <c r="CX239" s="37"/>
      <c r="CY239" s="37"/>
      <c r="CZ239" s="37"/>
      <c r="DA239" s="37"/>
      <c r="DB239" s="37"/>
      <c r="DC239" s="37"/>
      <c r="DD239" s="37"/>
      <c r="DE239" s="37"/>
      <c r="DF239" s="37"/>
    </row>
    <row r="240" spans="1:110" s="667" customFormat="1">
      <c r="A240" s="1156"/>
      <c r="B240" s="998"/>
      <c r="C240" s="998"/>
      <c r="D240" s="998"/>
      <c r="E240" s="1157"/>
      <c r="F240" s="998"/>
      <c r="G240" s="1158"/>
      <c r="H240" s="998"/>
      <c r="I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c r="BS240" s="37"/>
      <c r="BT240" s="37"/>
      <c r="BU240" s="37"/>
      <c r="BV240" s="37"/>
      <c r="BW240" s="37"/>
      <c r="BX240" s="37"/>
      <c r="BY240" s="37"/>
      <c r="BZ240" s="37"/>
      <c r="CA240" s="37"/>
      <c r="CB240" s="37"/>
      <c r="CC240" s="37"/>
      <c r="CD240" s="37"/>
      <c r="CE240" s="37"/>
      <c r="CF240" s="37"/>
      <c r="CG240" s="37"/>
      <c r="CH240" s="37"/>
      <c r="CI240" s="37"/>
      <c r="CJ240" s="37"/>
      <c r="CK240" s="37"/>
      <c r="CL240" s="37"/>
      <c r="CM240" s="37"/>
      <c r="CN240" s="37"/>
      <c r="CO240" s="37"/>
      <c r="CP240" s="37"/>
      <c r="CQ240" s="37"/>
      <c r="CR240" s="37"/>
      <c r="CS240" s="37"/>
      <c r="CT240" s="37"/>
      <c r="CU240" s="37"/>
      <c r="CV240" s="37"/>
      <c r="CW240" s="37"/>
      <c r="CX240" s="37"/>
      <c r="CY240" s="37"/>
      <c r="CZ240" s="37"/>
      <c r="DA240" s="37"/>
      <c r="DB240" s="37"/>
      <c r="DC240" s="37"/>
      <c r="DD240" s="37"/>
      <c r="DE240" s="37"/>
      <c r="DF240" s="37"/>
    </row>
    <row r="241" spans="1:110" s="667" customFormat="1">
      <c r="A241" s="1156"/>
      <c r="B241" s="998"/>
      <c r="C241" s="998"/>
      <c r="D241" s="998"/>
      <c r="E241" s="1157"/>
      <c r="F241" s="998"/>
      <c r="G241" s="1158"/>
      <c r="H241" s="998"/>
      <c r="I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row>
    <row r="242" spans="1:110" s="667" customFormat="1">
      <c r="A242" s="1156"/>
      <c r="B242" s="998"/>
      <c r="C242" s="998"/>
      <c r="D242" s="998"/>
      <c r="E242" s="1157"/>
      <c r="F242" s="998"/>
      <c r="G242" s="1158"/>
      <c r="H242" s="998"/>
      <c r="I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37"/>
      <c r="CI242" s="37"/>
      <c r="CJ242" s="37"/>
      <c r="CK242" s="37"/>
      <c r="CL242" s="37"/>
      <c r="CM242" s="37"/>
      <c r="CN242" s="37"/>
      <c r="CO242" s="37"/>
      <c r="CP242" s="37"/>
      <c r="CQ242" s="37"/>
      <c r="CR242" s="37"/>
      <c r="CS242" s="37"/>
      <c r="CT242" s="37"/>
      <c r="CU242" s="37"/>
      <c r="CV242" s="37"/>
      <c r="CW242" s="37"/>
      <c r="CX242" s="37"/>
      <c r="CY242" s="37"/>
      <c r="CZ242" s="37"/>
      <c r="DA242" s="37"/>
      <c r="DB242" s="37"/>
      <c r="DC242" s="37"/>
      <c r="DD242" s="37"/>
      <c r="DE242" s="37"/>
      <c r="DF242" s="37"/>
    </row>
    <row r="243" spans="1:110" s="667" customFormat="1">
      <c r="A243" s="1156"/>
      <c r="B243" s="998"/>
      <c r="C243" s="998"/>
      <c r="D243" s="998"/>
      <c r="E243" s="1157"/>
      <c r="F243" s="998"/>
      <c r="G243" s="1158"/>
      <c r="H243" s="998"/>
      <c r="I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37"/>
      <c r="CI243" s="37"/>
      <c r="CJ243" s="37"/>
      <c r="CK243" s="37"/>
      <c r="CL243" s="37"/>
      <c r="CM243" s="37"/>
      <c r="CN243" s="37"/>
      <c r="CO243" s="37"/>
      <c r="CP243" s="37"/>
      <c r="CQ243" s="37"/>
      <c r="CR243" s="37"/>
      <c r="CS243" s="37"/>
      <c r="CT243" s="37"/>
      <c r="CU243" s="37"/>
      <c r="CV243" s="37"/>
      <c r="CW243" s="37"/>
      <c r="CX243" s="37"/>
      <c r="CY243" s="37"/>
      <c r="CZ243" s="37"/>
      <c r="DA243" s="37"/>
      <c r="DB243" s="37"/>
      <c r="DC243" s="37"/>
      <c r="DD243" s="37"/>
      <c r="DE243" s="37"/>
      <c r="DF243" s="37"/>
    </row>
    <row r="244" spans="1:110" s="667" customFormat="1">
      <c r="A244" s="1156"/>
      <c r="B244" s="998"/>
      <c r="C244" s="998"/>
      <c r="D244" s="998"/>
      <c r="E244" s="1157"/>
      <c r="F244" s="998"/>
      <c r="G244" s="1158"/>
      <c r="H244" s="998"/>
      <c r="I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37"/>
      <c r="CI244" s="37"/>
      <c r="CJ244" s="37"/>
      <c r="CK244" s="37"/>
      <c r="CL244" s="37"/>
      <c r="CM244" s="37"/>
      <c r="CN244" s="37"/>
      <c r="CO244" s="37"/>
      <c r="CP244" s="37"/>
      <c r="CQ244" s="37"/>
      <c r="CR244" s="37"/>
      <c r="CS244" s="37"/>
      <c r="CT244" s="37"/>
      <c r="CU244" s="37"/>
      <c r="CV244" s="37"/>
      <c r="CW244" s="37"/>
      <c r="CX244" s="37"/>
      <c r="CY244" s="37"/>
      <c r="CZ244" s="37"/>
      <c r="DA244" s="37"/>
      <c r="DB244" s="37"/>
      <c r="DC244" s="37"/>
      <c r="DD244" s="37"/>
      <c r="DE244" s="37"/>
      <c r="DF244" s="37"/>
    </row>
    <row r="245" spans="1:110" s="667" customFormat="1">
      <c r="A245" s="1156"/>
      <c r="B245" s="998"/>
      <c r="C245" s="998"/>
      <c r="D245" s="998"/>
      <c r="E245" s="1157"/>
      <c r="F245" s="998"/>
      <c r="G245" s="1158"/>
      <c r="H245" s="998"/>
      <c r="I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c r="AZ245" s="37"/>
      <c r="BA245" s="37"/>
      <c r="BB245" s="37"/>
      <c r="BC245" s="37"/>
      <c r="BD245" s="37"/>
      <c r="BE245" s="37"/>
      <c r="BF245" s="37"/>
      <c r="BG245" s="37"/>
      <c r="BH245" s="37"/>
      <c r="BI245" s="37"/>
      <c r="BJ245" s="37"/>
      <c r="BK245" s="37"/>
      <c r="BL245" s="37"/>
      <c r="BM245" s="37"/>
      <c r="BN245" s="37"/>
      <c r="BO245" s="37"/>
      <c r="BP245" s="37"/>
      <c r="BQ245" s="37"/>
      <c r="BR245" s="37"/>
      <c r="BS245" s="37"/>
      <c r="BT245" s="37"/>
      <c r="BU245" s="37"/>
      <c r="BV245" s="37"/>
      <c r="BW245" s="37"/>
      <c r="BX245" s="37"/>
      <c r="BY245" s="37"/>
      <c r="BZ245" s="37"/>
      <c r="CA245" s="37"/>
      <c r="CB245" s="37"/>
      <c r="CC245" s="37"/>
      <c r="CD245" s="37"/>
      <c r="CE245" s="37"/>
      <c r="CF245" s="37"/>
      <c r="CG245" s="37"/>
      <c r="CH245" s="37"/>
      <c r="CI245" s="37"/>
      <c r="CJ245" s="37"/>
      <c r="CK245" s="37"/>
      <c r="CL245" s="37"/>
      <c r="CM245" s="37"/>
      <c r="CN245" s="37"/>
      <c r="CO245" s="37"/>
      <c r="CP245" s="37"/>
      <c r="CQ245" s="37"/>
      <c r="CR245" s="37"/>
      <c r="CS245" s="37"/>
      <c r="CT245" s="37"/>
      <c r="CU245" s="37"/>
      <c r="CV245" s="37"/>
      <c r="CW245" s="37"/>
      <c r="CX245" s="37"/>
      <c r="CY245" s="37"/>
      <c r="CZ245" s="37"/>
      <c r="DA245" s="37"/>
      <c r="DB245" s="37"/>
      <c r="DC245" s="37"/>
      <c r="DD245" s="37"/>
      <c r="DE245" s="37"/>
      <c r="DF245" s="37"/>
    </row>
    <row r="246" spans="1:110" s="667" customFormat="1">
      <c r="A246" s="1156"/>
      <c r="B246" s="998"/>
      <c r="C246" s="998"/>
      <c r="D246" s="998"/>
      <c r="E246" s="1157"/>
      <c r="F246" s="998"/>
      <c r="G246" s="1158"/>
      <c r="H246" s="998"/>
      <c r="I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c r="BA246" s="37"/>
      <c r="BB246" s="37"/>
      <c r="BC246" s="37"/>
      <c r="BD246" s="37"/>
      <c r="BE246" s="37"/>
      <c r="BF246" s="37"/>
      <c r="BG246" s="37"/>
      <c r="BH246" s="37"/>
      <c r="BI246" s="37"/>
      <c r="BJ246" s="37"/>
      <c r="BK246" s="37"/>
      <c r="BL246" s="37"/>
      <c r="BM246" s="37"/>
      <c r="BN246" s="37"/>
      <c r="BO246" s="37"/>
      <c r="BP246" s="37"/>
      <c r="BQ246" s="37"/>
      <c r="BR246" s="37"/>
      <c r="BS246" s="37"/>
      <c r="BT246" s="37"/>
      <c r="BU246" s="37"/>
      <c r="BV246" s="37"/>
      <c r="BW246" s="37"/>
      <c r="BX246" s="37"/>
      <c r="BY246" s="37"/>
      <c r="BZ246" s="37"/>
      <c r="CA246" s="37"/>
      <c r="CB246" s="37"/>
      <c r="CC246" s="37"/>
      <c r="CD246" s="37"/>
      <c r="CE246" s="37"/>
      <c r="CF246" s="37"/>
      <c r="CG246" s="37"/>
      <c r="CH246" s="37"/>
      <c r="CI246" s="37"/>
      <c r="CJ246" s="37"/>
      <c r="CK246" s="37"/>
      <c r="CL246" s="37"/>
      <c r="CM246" s="37"/>
      <c r="CN246" s="37"/>
      <c r="CO246" s="37"/>
      <c r="CP246" s="37"/>
      <c r="CQ246" s="37"/>
      <c r="CR246" s="37"/>
      <c r="CS246" s="37"/>
      <c r="CT246" s="37"/>
      <c r="CU246" s="37"/>
      <c r="CV246" s="37"/>
      <c r="CW246" s="37"/>
      <c r="CX246" s="37"/>
      <c r="CY246" s="37"/>
      <c r="CZ246" s="37"/>
      <c r="DA246" s="37"/>
      <c r="DB246" s="37"/>
      <c r="DC246" s="37"/>
      <c r="DD246" s="37"/>
      <c r="DE246" s="37"/>
      <c r="DF246" s="37"/>
    </row>
    <row r="247" spans="1:110" s="667" customFormat="1">
      <c r="A247" s="1156"/>
      <c r="B247" s="998"/>
      <c r="C247" s="998"/>
      <c r="D247" s="998"/>
      <c r="E247" s="1157"/>
      <c r="F247" s="998"/>
      <c r="G247" s="1158"/>
      <c r="H247" s="998"/>
      <c r="I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c r="BS247" s="37"/>
      <c r="BT247" s="37"/>
      <c r="BU247" s="37"/>
      <c r="BV247" s="37"/>
      <c r="BW247" s="37"/>
      <c r="BX247" s="37"/>
      <c r="BY247" s="37"/>
      <c r="BZ247" s="37"/>
      <c r="CA247" s="37"/>
      <c r="CB247" s="37"/>
      <c r="CC247" s="37"/>
      <c r="CD247" s="37"/>
      <c r="CE247" s="37"/>
      <c r="CF247" s="37"/>
      <c r="CG247" s="37"/>
      <c r="CH247" s="37"/>
      <c r="CI247" s="37"/>
      <c r="CJ247" s="37"/>
      <c r="CK247" s="37"/>
      <c r="CL247" s="37"/>
      <c r="CM247" s="37"/>
      <c r="CN247" s="37"/>
      <c r="CO247" s="37"/>
      <c r="CP247" s="37"/>
      <c r="CQ247" s="37"/>
      <c r="CR247" s="37"/>
      <c r="CS247" s="37"/>
      <c r="CT247" s="37"/>
      <c r="CU247" s="37"/>
      <c r="CV247" s="37"/>
      <c r="CW247" s="37"/>
      <c r="CX247" s="37"/>
      <c r="CY247" s="37"/>
      <c r="CZ247" s="37"/>
      <c r="DA247" s="37"/>
      <c r="DB247" s="37"/>
      <c r="DC247" s="37"/>
      <c r="DD247" s="37"/>
      <c r="DE247" s="37"/>
      <c r="DF247" s="37"/>
    </row>
    <row r="248" spans="1:110" s="667" customFormat="1">
      <c r="A248" s="1156"/>
      <c r="B248" s="998"/>
      <c r="C248" s="998"/>
      <c r="D248" s="998"/>
      <c r="E248" s="1157"/>
      <c r="F248" s="998"/>
      <c r="G248" s="1158"/>
      <c r="H248" s="998"/>
      <c r="I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row>
    <row r="249" spans="1:110" s="667" customFormat="1">
      <c r="A249" s="1156"/>
      <c r="B249" s="998"/>
      <c r="C249" s="998"/>
      <c r="D249" s="998"/>
      <c r="E249" s="1157"/>
      <c r="F249" s="998"/>
      <c r="G249" s="1158"/>
      <c r="H249" s="998"/>
      <c r="I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c r="BA249" s="37"/>
      <c r="BB249" s="37"/>
      <c r="BC249" s="37"/>
      <c r="BD249" s="37"/>
      <c r="BE249" s="37"/>
      <c r="BF249" s="37"/>
      <c r="BG249" s="37"/>
      <c r="BH249" s="37"/>
      <c r="BI249" s="37"/>
      <c r="BJ249" s="37"/>
      <c r="BK249" s="37"/>
      <c r="BL249" s="37"/>
      <c r="BM249" s="37"/>
      <c r="BN249" s="37"/>
      <c r="BO249" s="37"/>
      <c r="BP249" s="37"/>
      <c r="BQ249" s="37"/>
      <c r="BR249" s="37"/>
      <c r="BS249" s="37"/>
      <c r="BT249" s="37"/>
      <c r="BU249" s="37"/>
      <c r="BV249" s="37"/>
      <c r="BW249" s="37"/>
      <c r="BX249" s="37"/>
      <c r="BY249" s="37"/>
      <c r="BZ249" s="37"/>
      <c r="CA249" s="37"/>
      <c r="CB249" s="37"/>
      <c r="CC249" s="37"/>
      <c r="CD249" s="37"/>
      <c r="CE249" s="37"/>
      <c r="CF249" s="37"/>
      <c r="CG249" s="37"/>
      <c r="CH249" s="37"/>
      <c r="CI249" s="37"/>
      <c r="CJ249" s="37"/>
      <c r="CK249" s="37"/>
      <c r="CL249" s="37"/>
      <c r="CM249" s="37"/>
      <c r="CN249" s="37"/>
      <c r="CO249" s="37"/>
      <c r="CP249" s="37"/>
      <c r="CQ249" s="37"/>
      <c r="CR249" s="37"/>
      <c r="CS249" s="37"/>
      <c r="CT249" s="37"/>
      <c r="CU249" s="37"/>
      <c r="CV249" s="37"/>
      <c r="CW249" s="37"/>
      <c r="CX249" s="37"/>
      <c r="CY249" s="37"/>
      <c r="CZ249" s="37"/>
      <c r="DA249" s="37"/>
      <c r="DB249" s="37"/>
      <c r="DC249" s="37"/>
      <c r="DD249" s="37"/>
      <c r="DE249" s="37"/>
      <c r="DF249" s="37"/>
    </row>
    <row r="250" spans="1:110" s="667" customFormat="1">
      <c r="A250" s="1156"/>
      <c r="B250" s="998"/>
      <c r="C250" s="998"/>
      <c r="D250" s="998"/>
      <c r="E250" s="1157"/>
      <c r="F250" s="998"/>
      <c r="G250" s="1158"/>
      <c r="H250" s="998"/>
      <c r="I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c r="BA250" s="37"/>
      <c r="BB250" s="37"/>
      <c r="BC250" s="37"/>
      <c r="BD250" s="37"/>
      <c r="BE250" s="37"/>
      <c r="BF250" s="37"/>
      <c r="BG250" s="37"/>
      <c r="BH250" s="37"/>
      <c r="BI250" s="37"/>
      <c r="BJ250" s="37"/>
      <c r="BK250" s="37"/>
      <c r="BL250" s="37"/>
      <c r="BM250" s="37"/>
      <c r="BN250" s="37"/>
      <c r="BO250" s="37"/>
      <c r="BP250" s="37"/>
      <c r="BQ250" s="37"/>
      <c r="BR250" s="37"/>
      <c r="BS250" s="37"/>
      <c r="BT250" s="37"/>
      <c r="BU250" s="37"/>
      <c r="BV250" s="37"/>
      <c r="BW250" s="37"/>
      <c r="BX250" s="37"/>
      <c r="BY250" s="37"/>
      <c r="BZ250" s="37"/>
      <c r="CA250" s="37"/>
      <c r="CB250" s="37"/>
      <c r="CC250" s="37"/>
      <c r="CD250" s="37"/>
      <c r="CE250" s="37"/>
      <c r="CF250" s="37"/>
      <c r="CG250" s="37"/>
      <c r="CH250" s="37"/>
      <c r="CI250" s="37"/>
      <c r="CJ250" s="37"/>
      <c r="CK250" s="37"/>
      <c r="CL250" s="37"/>
      <c r="CM250" s="37"/>
      <c r="CN250" s="37"/>
      <c r="CO250" s="37"/>
      <c r="CP250" s="37"/>
      <c r="CQ250" s="37"/>
      <c r="CR250" s="37"/>
      <c r="CS250" s="37"/>
      <c r="CT250" s="37"/>
      <c r="CU250" s="37"/>
      <c r="CV250" s="37"/>
      <c r="CW250" s="37"/>
      <c r="CX250" s="37"/>
      <c r="CY250" s="37"/>
      <c r="CZ250" s="37"/>
      <c r="DA250" s="37"/>
      <c r="DB250" s="37"/>
      <c r="DC250" s="37"/>
      <c r="DD250" s="37"/>
      <c r="DE250" s="37"/>
      <c r="DF250" s="37"/>
    </row>
    <row r="251" spans="1:110" s="667" customFormat="1">
      <c r="A251" s="1156"/>
      <c r="B251" s="998"/>
      <c r="C251" s="998"/>
      <c r="D251" s="998"/>
      <c r="E251" s="1157"/>
      <c r="F251" s="998"/>
      <c r="G251" s="1158"/>
      <c r="H251" s="998"/>
      <c r="I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c r="BA251" s="37"/>
      <c r="BB251" s="37"/>
      <c r="BC251" s="37"/>
      <c r="BD251" s="37"/>
      <c r="BE251" s="37"/>
      <c r="BF251" s="37"/>
      <c r="BG251" s="37"/>
      <c r="BH251" s="37"/>
      <c r="BI251" s="37"/>
      <c r="BJ251" s="37"/>
      <c r="BK251" s="37"/>
      <c r="BL251" s="37"/>
      <c r="BM251" s="37"/>
      <c r="BN251" s="37"/>
      <c r="BO251" s="37"/>
      <c r="BP251" s="37"/>
      <c r="BQ251" s="37"/>
      <c r="BR251" s="37"/>
      <c r="BS251" s="37"/>
      <c r="BT251" s="37"/>
      <c r="BU251" s="37"/>
      <c r="BV251" s="37"/>
      <c r="BW251" s="37"/>
      <c r="BX251" s="37"/>
      <c r="BY251" s="37"/>
      <c r="BZ251" s="37"/>
      <c r="CA251" s="37"/>
      <c r="CB251" s="37"/>
      <c r="CC251" s="37"/>
      <c r="CD251" s="37"/>
      <c r="CE251" s="37"/>
      <c r="CF251" s="37"/>
      <c r="CG251" s="37"/>
      <c r="CH251" s="37"/>
      <c r="CI251" s="37"/>
      <c r="CJ251" s="37"/>
      <c r="CK251" s="37"/>
      <c r="CL251" s="37"/>
      <c r="CM251" s="37"/>
      <c r="CN251" s="37"/>
      <c r="CO251" s="37"/>
      <c r="CP251" s="37"/>
      <c r="CQ251" s="37"/>
      <c r="CR251" s="37"/>
      <c r="CS251" s="37"/>
      <c r="CT251" s="37"/>
      <c r="CU251" s="37"/>
      <c r="CV251" s="37"/>
      <c r="CW251" s="37"/>
      <c r="CX251" s="37"/>
      <c r="CY251" s="37"/>
      <c r="CZ251" s="37"/>
      <c r="DA251" s="37"/>
      <c r="DB251" s="37"/>
      <c r="DC251" s="37"/>
      <c r="DD251" s="37"/>
      <c r="DE251" s="37"/>
      <c r="DF251" s="37"/>
    </row>
    <row r="252" spans="1:110" s="667" customFormat="1">
      <c r="A252" s="1156"/>
      <c r="B252" s="998"/>
      <c r="C252" s="998"/>
      <c r="D252" s="998"/>
      <c r="E252" s="1157"/>
      <c r="F252" s="998"/>
      <c r="G252" s="1158"/>
      <c r="H252" s="998"/>
      <c r="I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c r="CG252" s="37"/>
      <c r="CH252" s="37"/>
      <c r="CI252" s="37"/>
      <c r="CJ252" s="37"/>
      <c r="CK252" s="37"/>
      <c r="CL252" s="37"/>
      <c r="CM252" s="37"/>
      <c r="CN252" s="37"/>
      <c r="CO252" s="37"/>
      <c r="CP252" s="37"/>
      <c r="CQ252" s="37"/>
      <c r="CR252" s="37"/>
      <c r="CS252" s="37"/>
      <c r="CT252" s="37"/>
      <c r="CU252" s="37"/>
      <c r="CV252" s="37"/>
      <c r="CW252" s="37"/>
      <c r="CX252" s="37"/>
      <c r="CY252" s="37"/>
      <c r="CZ252" s="37"/>
      <c r="DA252" s="37"/>
      <c r="DB252" s="37"/>
      <c r="DC252" s="37"/>
      <c r="DD252" s="37"/>
      <c r="DE252" s="37"/>
      <c r="DF252" s="37"/>
    </row>
    <row r="253" spans="1:110" s="667" customFormat="1">
      <c r="A253" s="1156"/>
      <c r="B253" s="998"/>
      <c r="C253" s="998"/>
      <c r="D253" s="998"/>
      <c r="E253" s="1157"/>
      <c r="F253" s="998"/>
      <c r="G253" s="1158"/>
      <c r="H253" s="998"/>
      <c r="I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37"/>
      <c r="BH253" s="37"/>
      <c r="BI253" s="37"/>
      <c r="BJ253" s="37"/>
      <c r="BK253" s="37"/>
      <c r="BL253" s="37"/>
      <c r="BM253" s="37"/>
      <c r="BN253" s="37"/>
      <c r="BO253" s="37"/>
      <c r="BP253" s="37"/>
      <c r="BQ253" s="37"/>
      <c r="BR253" s="37"/>
      <c r="BS253" s="37"/>
      <c r="BT253" s="37"/>
      <c r="BU253" s="37"/>
      <c r="BV253" s="37"/>
      <c r="BW253" s="37"/>
      <c r="BX253" s="37"/>
      <c r="BY253" s="37"/>
      <c r="BZ253" s="37"/>
      <c r="CA253" s="37"/>
      <c r="CB253" s="37"/>
      <c r="CC253" s="37"/>
      <c r="CD253" s="37"/>
      <c r="CE253" s="37"/>
      <c r="CF253" s="37"/>
      <c r="CG253" s="37"/>
      <c r="CH253" s="37"/>
      <c r="CI253" s="37"/>
      <c r="CJ253" s="37"/>
      <c r="CK253" s="37"/>
      <c r="CL253" s="37"/>
      <c r="CM253" s="37"/>
      <c r="CN253" s="37"/>
      <c r="CO253" s="37"/>
      <c r="CP253" s="37"/>
      <c r="CQ253" s="37"/>
      <c r="CR253" s="37"/>
      <c r="CS253" s="37"/>
      <c r="CT253" s="37"/>
      <c r="CU253" s="37"/>
      <c r="CV253" s="37"/>
      <c r="CW253" s="37"/>
      <c r="CX253" s="37"/>
      <c r="CY253" s="37"/>
      <c r="CZ253" s="37"/>
      <c r="DA253" s="37"/>
      <c r="DB253" s="37"/>
      <c r="DC253" s="37"/>
      <c r="DD253" s="37"/>
      <c r="DE253" s="37"/>
      <c r="DF253" s="37"/>
    </row>
    <row r="254" spans="1:110" s="667" customFormat="1">
      <c r="A254" s="1156"/>
      <c r="B254" s="998"/>
      <c r="C254" s="998"/>
      <c r="D254" s="998"/>
      <c r="E254" s="1157"/>
      <c r="F254" s="998"/>
      <c r="G254" s="1158"/>
      <c r="H254" s="998"/>
      <c r="I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c r="BG254" s="37"/>
      <c r="BH254" s="37"/>
      <c r="BI254" s="37"/>
      <c r="BJ254" s="37"/>
      <c r="BK254" s="37"/>
      <c r="BL254" s="37"/>
      <c r="BM254" s="37"/>
      <c r="BN254" s="37"/>
      <c r="BO254" s="37"/>
      <c r="BP254" s="37"/>
      <c r="BQ254" s="37"/>
      <c r="BR254" s="37"/>
      <c r="BS254" s="37"/>
      <c r="BT254" s="37"/>
      <c r="BU254" s="37"/>
      <c r="BV254" s="37"/>
      <c r="BW254" s="37"/>
      <c r="BX254" s="37"/>
      <c r="BY254" s="37"/>
      <c r="BZ254" s="37"/>
      <c r="CA254" s="37"/>
      <c r="CB254" s="37"/>
      <c r="CC254" s="37"/>
      <c r="CD254" s="37"/>
      <c r="CE254" s="37"/>
      <c r="CF254" s="37"/>
      <c r="CG254" s="37"/>
      <c r="CH254" s="37"/>
      <c r="CI254" s="37"/>
      <c r="CJ254" s="37"/>
      <c r="CK254" s="37"/>
      <c r="CL254" s="37"/>
      <c r="CM254" s="37"/>
      <c r="CN254" s="37"/>
      <c r="CO254" s="37"/>
      <c r="CP254" s="37"/>
      <c r="CQ254" s="37"/>
      <c r="CR254" s="37"/>
      <c r="CS254" s="37"/>
      <c r="CT254" s="37"/>
      <c r="CU254" s="37"/>
      <c r="CV254" s="37"/>
      <c r="CW254" s="37"/>
      <c r="CX254" s="37"/>
      <c r="CY254" s="37"/>
      <c r="CZ254" s="37"/>
      <c r="DA254" s="37"/>
      <c r="DB254" s="37"/>
      <c r="DC254" s="37"/>
      <c r="DD254" s="37"/>
      <c r="DE254" s="37"/>
      <c r="DF254" s="37"/>
    </row>
    <row r="255" spans="1:110" s="667" customFormat="1">
      <c r="A255" s="1156"/>
      <c r="B255" s="998"/>
      <c r="C255" s="998"/>
      <c r="D255" s="998"/>
      <c r="E255" s="1157"/>
      <c r="F255" s="998"/>
      <c r="G255" s="1158"/>
      <c r="H255" s="998"/>
      <c r="I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c r="BG255" s="37"/>
      <c r="BH255" s="37"/>
      <c r="BI255" s="37"/>
      <c r="BJ255" s="37"/>
      <c r="BK255" s="37"/>
      <c r="BL255" s="37"/>
      <c r="BM255" s="37"/>
      <c r="BN255" s="37"/>
      <c r="BO255" s="37"/>
      <c r="BP255" s="37"/>
      <c r="BQ255" s="37"/>
      <c r="BR255" s="37"/>
      <c r="BS255" s="37"/>
      <c r="BT255" s="37"/>
      <c r="BU255" s="37"/>
      <c r="BV255" s="37"/>
      <c r="BW255" s="37"/>
      <c r="BX255" s="37"/>
      <c r="BY255" s="37"/>
      <c r="BZ255" s="37"/>
      <c r="CA255" s="37"/>
      <c r="CB255" s="37"/>
      <c r="CC255" s="37"/>
      <c r="CD255" s="37"/>
      <c r="CE255" s="37"/>
      <c r="CF255" s="37"/>
      <c r="CG255" s="37"/>
      <c r="CH255" s="37"/>
      <c r="CI255" s="37"/>
      <c r="CJ255" s="37"/>
      <c r="CK255" s="37"/>
      <c r="CL255" s="37"/>
      <c r="CM255" s="37"/>
      <c r="CN255" s="37"/>
      <c r="CO255" s="37"/>
      <c r="CP255" s="37"/>
      <c r="CQ255" s="37"/>
      <c r="CR255" s="37"/>
      <c r="CS255" s="37"/>
      <c r="CT255" s="37"/>
      <c r="CU255" s="37"/>
      <c r="CV255" s="37"/>
      <c r="CW255" s="37"/>
      <c r="CX255" s="37"/>
      <c r="CY255" s="37"/>
      <c r="CZ255" s="37"/>
      <c r="DA255" s="37"/>
      <c r="DB255" s="37"/>
      <c r="DC255" s="37"/>
      <c r="DD255" s="37"/>
      <c r="DE255" s="37"/>
      <c r="DF255" s="37"/>
    </row>
    <row r="256" spans="1:110" s="667" customFormat="1">
      <c r="A256" s="1156"/>
      <c r="B256" s="998"/>
      <c r="C256" s="998"/>
      <c r="D256" s="998"/>
      <c r="E256" s="1157"/>
      <c r="F256" s="998"/>
      <c r="G256" s="1158"/>
      <c r="H256" s="998"/>
      <c r="I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c r="BG256" s="37"/>
      <c r="BH256" s="37"/>
      <c r="BI256" s="37"/>
      <c r="BJ256" s="37"/>
      <c r="BK256" s="37"/>
      <c r="BL256" s="37"/>
      <c r="BM256" s="37"/>
      <c r="BN256" s="37"/>
      <c r="BO256" s="37"/>
      <c r="BP256" s="37"/>
      <c r="BQ256" s="37"/>
      <c r="BR256" s="37"/>
      <c r="BS256" s="37"/>
      <c r="BT256" s="37"/>
      <c r="BU256" s="37"/>
      <c r="BV256" s="37"/>
      <c r="BW256" s="37"/>
      <c r="BX256" s="37"/>
      <c r="BY256" s="37"/>
      <c r="BZ256" s="37"/>
      <c r="CA256" s="37"/>
      <c r="CB256" s="37"/>
      <c r="CC256" s="37"/>
      <c r="CD256" s="37"/>
      <c r="CE256" s="37"/>
      <c r="CF256" s="37"/>
      <c r="CG256" s="37"/>
      <c r="CH256" s="37"/>
      <c r="CI256" s="37"/>
      <c r="CJ256" s="37"/>
      <c r="CK256" s="37"/>
      <c r="CL256" s="37"/>
      <c r="CM256" s="37"/>
      <c r="CN256" s="37"/>
      <c r="CO256" s="37"/>
      <c r="CP256" s="37"/>
      <c r="CQ256" s="37"/>
      <c r="CR256" s="37"/>
      <c r="CS256" s="37"/>
      <c r="CT256" s="37"/>
      <c r="CU256" s="37"/>
      <c r="CV256" s="37"/>
      <c r="CW256" s="37"/>
      <c r="CX256" s="37"/>
      <c r="CY256" s="37"/>
      <c r="CZ256" s="37"/>
      <c r="DA256" s="37"/>
      <c r="DB256" s="37"/>
      <c r="DC256" s="37"/>
      <c r="DD256" s="37"/>
      <c r="DE256" s="37"/>
      <c r="DF256" s="37"/>
    </row>
    <row r="257" spans="1:110" s="667" customFormat="1">
      <c r="A257" s="1156"/>
      <c r="B257" s="998"/>
      <c r="C257" s="998"/>
      <c r="D257" s="998"/>
      <c r="E257" s="1157"/>
      <c r="F257" s="998"/>
      <c r="G257" s="1158"/>
      <c r="H257" s="998"/>
      <c r="I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c r="CG257" s="37"/>
      <c r="CH257" s="37"/>
      <c r="CI257" s="37"/>
      <c r="CJ257" s="37"/>
      <c r="CK257" s="37"/>
      <c r="CL257" s="37"/>
      <c r="CM257" s="37"/>
      <c r="CN257" s="37"/>
      <c r="CO257" s="37"/>
      <c r="CP257" s="37"/>
      <c r="CQ257" s="37"/>
      <c r="CR257" s="37"/>
      <c r="CS257" s="37"/>
      <c r="CT257" s="37"/>
      <c r="CU257" s="37"/>
      <c r="CV257" s="37"/>
      <c r="CW257" s="37"/>
      <c r="CX257" s="37"/>
      <c r="CY257" s="37"/>
      <c r="CZ257" s="37"/>
      <c r="DA257" s="37"/>
      <c r="DB257" s="37"/>
      <c r="DC257" s="37"/>
      <c r="DD257" s="37"/>
      <c r="DE257" s="37"/>
      <c r="DF257" s="37"/>
    </row>
    <row r="258" spans="1:110" s="667" customFormat="1">
      <c r="A258" s="1156"/>
      <c r="B258" s="998"/>
      <c r="C258" s="998"/>
      <c r="D258" s="998"/>
      <c r="E258" s="1157"/>
      <c r="F258" s="998"/>
      <c r="G258" s="1158"/>
      <c r="H258" s="998"/>
      <c r="I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row>
    <row r="259" spans="1:110" s="667" customFormat="1">
      <c r="A259" s="1156"/>
      <c r="B259" s="998"/>
      <c r="C259" s="998"/>
      <c r="D259" s="998"/>
      <c r="E259" s="1157"/>
      <c r="F259" s="998"/>
      <c r="G259" s="1158"/>
      <c r="H259" s="998"/>
      <c r="I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c r="BS259" s="37"/>
      <c r="BT259" s="37"/>
      <c r="BU259" s="37"/>
      <c r="BV259" s="37"/>
      <c r="BW259" s="37"/>
      <c r="BX259" s="37"/>
      <c r="BY259" s="37"/>
      <c r="BZ259" s="37"/>
      <c r="CA259" s="37"/>
      <c r="CB259" s="37"/>
      <c r="CC259" s="37"/>
      <c r="CD259" s="37"/>
      <c r="CE259" s="37"/>
      <c r="CF259" s="37"/>
      <c r="CG259" s="37"/>
      <c r="CH259" s="37"/>
      <c r="CI259" s="37"/>
      <c r="CJ259" s="37"/>
      <c r="CK259" s="37"/>
      <c r="CL259" s="37"/>
      <c r="CM259" s="37"/>
      <c r="CN259" s="37"/>
      <c r="CO259" s="37"/>
      <c r="CP259" s="37"/>
      <c r="CQ259" s="37"/>
      <c r="CR259" s="37"/>
      <c r="CS259" s="37"/>
      <c r="CT259" s="37"/>
      <c r="CU259" s="37"/>
      <c r="CV259" s="37"/>
      <c r="CW259" s="37"/>
      <c r="CX259" s="37"/>
      <c r="CY259" s="37"/>
      <c r="CZ259" s="37"/>
      <c r="DA259" s="37"/>
      <c r="DB259" s="37"/>
      <c r="DC259" s="37"/>
      <c r="DD259" s="37"/>
      <c r="DE259" s="37"/>
      <c r="DF259" s="37"/>
    </row>
    <row r="260" spans="1:110" s="667" customFormat="1">
      <c r="A260" s="1156"/>
      <c r="B260" s="998"/>
      <c r="C260" s="998"/>
      <c r="D260" s="998"/>
      <c r="E260" s="1157"/>
      <c r="F260" s="998"/>
      <c r="G260" s="1158"/>
      <c r="H260" s="998"/>
      <c r="I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7"/>
      <c r="CI260" s="37"/>
      <c r="CJ260" s="37"/>
      <c r="CK260" s="37"/>
      <c r="CL260" s="37"/>
      <c r="CM260" s="37"/>
      <c r="CN260" s="37"/>
      <c r="CO260" s="37"/>
      <c r="CP260" s="37"/>
      <c r="CQ260" s="37"/>
      <c r="CR260" s="37"/>
      <c r="CS260" s="37"/>
      <c r="CT260" s="37"/>
      <c r="CU260" s="37"/>
      <c r="CV260" s="37"/>
      <c r="CW260" s="37"/>
      <c r="CX260" s="37"/>
      <c r="CY260" s="37"/>
      <c r="CZ260" s="37"/>
      <c r="DA260" s="37"/>
      <c r="DB260" s="37"/>
      <c r="DC260" s="37"/>
      <c r="DD260" s="37"/>
      <c r="DE260" s="37"/>
      <c r="DF260" s="37"/>
    </row>
    <row r="261" spans="1:110" s="667" customFormat="1">
      <c r="A261" s="1156"/>
      <c r="B261" s="998"/>
      <c r="C261" s="998"/>
      <c r="D261" s="998"/>
      <c r="E261" s="1157"/>
      <c r="F261" s="998"/>
      <c r="G261" s="1158"/>
      <c r="H261" s="998"/>
      <c r="I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c r="BG261" s="37"/>
      <c r="BH261" s="37"/>
      <c r="BI261" s="37"/>
      <c r="BJ261" s="37"/>
      <c r="BK261" s="37"/>
      <c r="BL261" s="37"/>
      <c r="BM261" s="37"/>
      <c r="BN261" s="37"/>
      <c r="BO261" s="37"/>
      <c r="BP261" s="37"/>
      <c r="BQ261" s="37"/>
      <c r="BR261" s="37"/>
      <c r="BS261" s="37"/>
      <c r="BT261" s="37"/>
      <c r="BU261" s="37"/>
      <c r="BV261" s="37"/>
      <c r="BW261" s="37"/>
      <c r="BX261" s="37"/>
      <c r="BY261" s="37"/>
      <c r="BZ261" s="37"/>
      <c r="CA261" s="37"/>
      <c r="CB261" s="37"/>
      <c r="CC261" s="37"/>
      <c r="CD261" s="37"/>
      <c r="CE261" s="37"/>
      <c r="CF261" s="37"/>
      <c r="CG261" s="37"/>
      <c r="CH261" s="37"/>
      <c r="CI261" s="37"/>
      <c r="CJ261" s="37"/>
      <c r="CK261" s="37"/>
      <c r="CL261" s="37"/>
      <c r="CM261" s="37"/>
      <c r="CN261" s="37"/>
      <c r="CO261" s="37"/>
      <c r="CP261" s="37"/>
      <c r="CQ261" s="37"/>
      <c r="CR261" s="37"/>
      <c r="CS261" s="37"/>
      <c r="CT261" s="37"/>
      <c r="CU261" s="37"/>
      <c r="CV261" s="37"/>
      <c r="CW261" s="37"/>
      <c r="CX261" s="37"/>
      <c r="CY261" s="37"/>
      <c r="CZ261" s="37"/>
      <c r="DA261" s="37"/>
      <c r="DB261" s="37"/>
      <c r="DC261" s="37"/>
      <c r="DD261" s="37"/>
      <c r="DE261" s="37"/>
      <c r="DF261" s="37"/>
    </row>
    <row r="262" spans="1:110" s="667" customFormat="1">
      <c r="A262" s="1156"/>
      <c r="B262" s="998"/>
      <c r="C262" s="998"/>
      <c r="D262" s="998"/>
      <c r="E262" s="1157"/>
      <c r="F262" s="998"/>
      <c r="G262" s="1158"/>
      <c r="H262" s="998"/>
      <c r="I262" s="37"/>
      <c r="AD262" s="37"/>
      <c r="AE262" s="37"/>
      <c r="AF262" s="37"/>
      <c r="AG262" s="37"/>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c r="BG262" s="37"/>
      <c r="BH262" s="37"/>
      <c r="BI262" s="37"/>
      <c r="BJ262" s="37"/>
      <c r="BK262" s="37"/>
      <c r="BL262" s="37"/>
      <c r="BM262" s="37"/>
      <c r="BN262" s="37"/>
      <c r="BO262" s="37"/>
      <c r="BP262" s="37"/>
      <c r="BQ262" s="37"/>
      <c r="BR262" s="37"/>
      <c r="BS262" s="37"/>
      <c r="BT262" s="37"/>
      <c r="BU262" s="37"/>
      <c r="BV262" s="37"/>
      <c r="BW262" s="37"/>
      <c r="BX262" s="37"/>
      <c r="BY262" s="37"/>
      <c r="BZ262" s="37"/>
      <c r="CA262" s="37"/>
      <c r="CB262" s="37"/>
      <c r="CC262" s="37"/>
      <c r="CD262" s="37"/>
      <c r="CE262" s="37"/>
      <c r="CF262" s="37"/>
      <c r="CG262" s="37"/>
      <c r="CH262" s="37"/>
      <c r="CI262" s="37"/>
      <c r="CJ262" s="37"/>
      <c r="CK262" s="37"/>
      <c r="CL262" s="37"/>
      <c r="CM262" s="37"/>
      <c r="CN262" s="37"/>
      <c r="CO262" s="37"/>
      <c r="CP262" s="37"/>
      <c r="CQ262" s="37"/>
      <c r="CR262" s="37"/>
      <c r="CS262" s="37"/>
      <c r="CT262" s="37"/>
      <c r="CU262" s="37"/>
      <c r="CV262" s="37"/>
      <c r="CW262" s="37"/>
      <c r="CX262" s="37"/>
      <c r="CY262" s="37"/>
      <c r="CZ262" s="37"/>
      <c r="DA262" s="37"/>
      <c r="DB262" s="37"/>
      <c r="DC262" s="37"/>
      <c r="DD262" s="37"/>
      <c r="DE262" s="37"/>
      <c r="DF262" s="37"/>
    </row>
    <row r="263" spans="1:110" s="667" customFormat="1">
      <c r="A263" s="1156"/>
      <c r="B263" s="998"/>
      <c r="C263" s="998"/>
      <c r="D263" s="998"/>
      <c r="E263" s="1157"/>
      <c r="F263" s="998"/>
      <c r="G263" s="1158"/>
      <c r="H263" s="998"/>
      <c r="I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c r="BG263" s="37"/>
      <c r="BH263" s="37"/>
      <c r="BI263" s="37"/>
      <c r="BJ263" s="37"/>
      <c r="BK263" s="37"/>
      <c r="BL263" s="37"/>
      <c r="BM263" s="37"/>
      <c r="BN263" s="37"/>
      <c r="BO263" s="37"/>
      <c r="BP263" s="37"/>
      <c r="BQ263" s="37"/>
      <c r="BR263" s="37"/>
      <c r="BS263" s="37"/>
      <c r="BT263" s="37"/>
      <c r="BU263" s="37"/>
      <c r="BV263" s="37"/>
      <c r="BW263" s="37"/>
      <c r="BX263" s="37"/>
      <c r="BY263" s="37"/>
      <c r="BZ263" s="37"/>
      <c r="CA263" s="37"/>
      <c r="CB263" s="37"/>
      <c r="CC263" s="37"/>
      <c r="CD263" s="37"/>
      <c r="CE263" s="37"/>
      <c r="CF263" s="37"/>
      <c r="CG263" s="37"/>
      <c r="CH263" s="37"/>
      <c r="CI263" s="37"/>
      <c r="CJ263" s="37"/>
      <c r="CK263" s="37"/>
      <c r="CL263" s="37"/>
      <c r="CM263" s="37"/>
      <c r="CN263" s="37"/>
      <c r="CO263" s="37"/>
      <c r="CP263" s="37"/>
      <c r="CQ263" s="37"/>
      <c r="CR263" s="37"/>
      <c r="CS263" s="37"/>
      <c r="CT263" s="37"/>
      <c r="CU263" s="37"/>
      <c r="CV263" s="37"/>
      <c r="CW263" s="37"/>
      <c r="CX263" s="37"/>
      <c r="CY263" s="37"/>
      <c r="CZ263" s="37"/>
      <c r="DA263" s="37"/>
      <c r="DB263" s="37"/>
      <c r="DC263" s="37"/>
      <c r="DD263" s="37"/>
      <c r="DE263" s="37"/>
      <c r="DF263" s="37"/>
    </row>
    <row r="264" spans="1:110" s="667" customFormat="1">
      <c r="A264" s="1156"/>
      <c r="B264" s="998"/>
      <c r="C264" s="998"/>
      <c r="D264" s="998"/>
      <c r="E264" s="1157"/>
      <c r="F264" s="998"/>
      <c r="G264" s="1158"/>
      <c r="H264" s="998"/>
      <c r="I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37"/>
      <c r="BU264" s="37"/>
      <c r="BV264" s="37"/>
      <c r="BW264" s="37"/>
      <c r="BX264" s="37"/>
      <c r="BY264" s="37"/>
      <c r="BZ264" s="37"/>
      <c r="CA264" s="37"/>
      <c r="CB264" s="37"/>
      <c r="CC264" s="37"/>
      <c r="CD264" s="37"/>
      <c r="CE264" s="37"/>
      <c r="CF264" s="37"/>
      <c r="CG264" s="37"/>
      <c r="CH264" s="37"/>
      <c r="CI264" s="37"/>
      <c r="CJ264" s="37"/>
      <c r="CK264" s="37"/>
      <c r="CL264" s="37"/>
      <c r="CM264" s="37"/>
      <c r="CN264" s="37"/>
      <c r="CO264" s="37"/>
      <c r="CP264" s="37"/>
      <c r="CQ264" s="37"/>
      <c r="CR264" s="37"/>
      <c r="CS264" s="37"/>
      <c r="CT264" s="37"/>
      <c r="CU264" s="37"/>
      <c r="CV264" s="37"/>
      <c r="CW264" s="37"/>
      <c r="CX264" s="37"/>
      <c r="CY264" s="37"/>
      <c r="CZ264" s="37"/>
      <c r="DA264" s="37"/>
      <c r="DB264" s="37"/>
      <c r="DC264" s="37"/>
      <c r="DD264" s="37"/>
      <c r="DE264" s="37"/>
      <c r="DF264" s="37"/>
    </row>
    <row r="265" spans="1:110" s="667" customFormat="1">
      <c r="A265" s="1156"/>
      <c r="B265" s="998"/>
      <c r="C265" s="998"/>
      <c r="D265" s="998"/>
      <c r="E265" s="1157"/>
      <c r="F265" s="998"/>
      <c r="G265" s="1158"/>
      <c r="H265" s="998"/>
      <c r="I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row>
    <row r="266" spans="1:110" s="667" customFormat="1">
      <c r="A266" s="1156"/>
      <c r="B266" s="998"/>
      <c r="C266" s="998"/>
      <c r="D266" s="998"/>
      <c r="E266" s="1157"/>
      <c r="F266" s="998"/>
      <c r="G266" s="1158"/>
      <c r="H266" s="998"/>
      <c r="I266" s="37"/>
      <c r="AD266" s="37"/>
      <c r="AE266" s="37"/>
      <c r="AF266" s="37"/>
      <c r="AG266" s="37"/>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c r="BG266" s="37"/>
      <c r="BH266" s="37"/>
      <c r="BI266" s="37"/>
      <c r="BJ266" s="37"/>
      <c r="BK266" s="37"/>
      <c r="BL266" s="37"/>
      <c r="BM266" s="37"/>
      <c r="BN266" s="37"/>
      <c r="BO266" s="37"/>
      <c r="BP266" s="37"/>
      <c r="BQ266" s="37"/>
      <c r="BR266" s="37"/>
      <c r="BS266" s="37"/>
      <c r="BT266" s="37"/>
      <c r="BU266" s="37"/>
      <c r="BV266" s="37"/>
      <c r="BW266" s="37"/>
      <c r="BX266" s="37"/>
      <c r="BY266" s="37"/>
      <c r="BZ266" s="37"/>
      <c r="CA266" s="37"/>
      <c r="CB266" s="37"/>
      <c r="CC266" s="37"/>
      <c r="CD266" s="37"/>
      <c r="CE266" s="37"/>
      <c r="CF266" s="37"/>
      <c r="CG266" s="37"/>
      <c r="CH266" s="37"/>
      <c r="CI266" s="37"/>
      <c r="CJ266" s="37"/>
      <c r="CK266" s="37"/>
      <c r="CL266" s="37"/>
      <c r="CM266" s="37"/>
      <c r="CN266" s="37"/>
      <c r="CO266" s="37"/>
      <c r="CP266" s="37"/>
      <c r="CQ266" s="37"/>
      <c r="CR266" s="37"/>
      <c r="CS266" s="37"/>
      <c r="CT266" s="37"/>
      <c r="CU266" s="37"/>
      <c r="CV266" s="37"/>
      <c r="CW266" s="37"/>
      <c r="CX266" s="37"/>
      <c r="CY266" s="37"/>
      <c r="CZ266" s="37"/>
      <c r="DA266" s="37"/>
      <c r="DB266" s="37"/>
      <c r="DC266" s="37"/>
      <c r="DD266" s="37"/>
      <c r="DE266" s="37"/>
      <c r="DF266" s="37"/>
    </row>
    <row r="267" spans="1:110" s="667" customFormat="1">
      <c r="A267" s="1156"/>
      <c r="B267" s="998"/>
      <c r="C267" s="998"/>
      <c r="D267" s="998"/>
      <c r="E267" s="1157"/>
      <c r="F267" s="998"/>
      <c r="G267" s="1158"/>
      <c r="H267" s="998"/>
      <c r="I267" s="37"/>
      <c r="AD267" s="37"/>
      <c r="AE267" s="37"/>
      <c r="AF267" s="37"/>
      <c r="AG267" s="37"/>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c r="BG267" s="37"/>
      <c r="BH267" s="37"/>
      <c r="BI267" s="37"/>
      <c r="BJ267" s="37"/>
      <c r="BK267" s="37"/>
      <c r="BL267" s="37"/>
      <c r="BM267" s="37"/>
      <c r="BN267" s="37"/>
      <c r="BO267" s="37"/>
      <c r="BP267" s="37"/>
      <c r="BQ267" s="37"/>
      <c r="BR267" s="37"/>
      <c r="BS267" s="37"/>
      <c r="BT267" s="37"/>
      <c r="BU267" s="37"/>
      <c r="BV267" s="37"/>
      <c r="BW267" s="37"/>
      <c r="BX267" s="37"/>
      <c r="BY267" s="37"/>
      <c r="BZ267" s="37"/>
      <c r="CA267" s="37"/>
      <c r="CB267" s="37"/>
      <c r="CC267" s="37"/>
      <c r="CD267" s="37"/>
      <c r="CE267" s="37"/>
      <c r="CF267" s="37"/>
      <c r="CG267" s="37"/>
      <c r="CH267" s="37"/>
      <c r="CI267" s="37"/>
      <c r="CJ267" s="37"/>
      <c r="CK267" s="37"/>
      <c r="CL267" s="37"/>
      <c r="CM267" s="37"/>
      <c r="CN267" s="37"/>
      <c r="CO267" s="37"/>
      <c r="CP267" s="37"/>
      <c r="CQ267" s="37"/>
      <c r="CR267" s="37"/>
      <c r="CS267" s="37"/>
      <c r="CT267" s="37"/>
      <c r="CU267" s="37"/>
      <c r="CV267" s="37"/>
      <c r="CW267" s="37"/>
      <c r="CX267" s="37"/>
      <c r="CY267" s="37"/>
      <c r="CZ267" s="37"/>
      <c r="DA267" s="37"/>
      <c r="DB267" s="37"/>
      <c r="DC267" s="37"/>
      <c r="DD267" s="37"/>
      <c r="DE267" s="37"/>
      <c r="DF267" s="37"/>
    </row>
    <row r="268" spans="1:110" s="667" customFormat="1">
      <c r="A268" s="1156"/>
      <c r="B268" s="998"/>
      <c r="C268" s="998"/>
      <c r="D268" s="998"/>
      <c r="E268" s="1157"/>
      <c r="F268" s="998"/>
      <c r="G268" s="1158"/>
      <c r="H268" s="998"/>
      <c r="I268" s="37"/>
      <c r="AD268" s="37"/>
      <c r="AE268" s="37"/>
      <c r="AF268" s="37"/>
      <c r="AG268" s="37"/>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c r="BG268" s="37"/>
      <c r="BH268" s="37"/>
      <c r="BI268" s="37"/>
      <c r="BJ268" s="37"/>
      <c r="BK268" s="37"/>
      <c r="BL268" s="37"/>
      <c r="BM268" s="37"/>
      <c r="BN268" s="37"/>
      <c r="BO268" s="37"/>
      <c r="BP268" s="37"/>
      <c r="BQ268" s="37"/>
      <c r="BR268" s="37"/>
      <c r="BS268" s="37"/>
      <c r="BT268" s="37"/>
      <c r="BU268" s="37"/>
      <c r="BV268" s="37"/>
      <c r="BW268" s="37"/>
      <c r="BX268" s="37"/>
      <c r="BY268" s="37"/>
      <c r="BZ268" s="37"/>
      <c r="CA268" s="37"/>
      <c r="CB268" s="37"/>
      <c r="CC268" s="37"/>
      <c r="CD268" s="37"/>
      <c r="CE268" s="37"/>
      <c r="CF268" s="37"/>
      <c r="CG268" s="37"/>
      <c r="CH268" s="37"/>
      <c r="CI268" s="37"/>
      <c r="CJ268" s="37"/>
      <c r="CK268" s="37"/>
      <c r="CL268" s="37"/>
      <c r="CM268" s="37"/>
      <c r="CN268" s="37"/>
      <c r="CO268" s="37"/>
      <c r="CP268" s="37"/>
      <c r="CQ268" s="37"/>
      <c r="CR268" s="37"/>
      <c r="CS268" s="37"/>
      <c r="CT268" s="37"/>
      <c r="CU268" s="37"/>
      <c r="CV268" s="37"/>
      <c r="CW268" s="37"/>
      <c r="CX268" s="37"/>
      <c r="CY268" s="37"/>
      <c r="CZ268" s="37"/>
      <c r="DA268" s="37"/>
      <c r="DB268" s="37"/>
      <c r="DC268" s="37"/>
      <c r="DD268" s="37"/>
      <c r="DE268" s="37"/>
      <c r="DF268" s="37"/>
    </row>
    <row r="269" spans="1:110" s="667" customFormat="1">
      <c r="A269" s="1156"/>
      <c r="B269" s="998"/>
      <c r="C269" s="998"/>
      <c r="D269" s="998"/>
      <c r="E269" s="1157"/>
      <c r="F269" s="998"/>
      <c r="G269" s="1158"/>
      <c r="H269" s="998"/>
      <c r="I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c r="BA269" s="37"/>
      <c r="BB269" s="37"/>
      <c r="BC269" s="37"/>
      <c r="BD269" s="37"/>
      <c r="BE269" s="37"/>
      <c r="BF269" s="37"/>
      <c r="BG269" s="37"/>
      <c r="BH269" s="37"/>
      <c r="BI269" s="37"/>
      <c r="BJ269" s="37"/>
      <c r="BK269" s="37"/>
      <c r="BL269" s="37"/>
      <c r="BM269" s="37"/>
      <c r="BN269" s="37"/>
      <c r="BO269" s="37"/>
      <c r="BP269" s="37"/>
      <c r="BQ269" s="37"/>
      <c r="BR269" s="37"/>
      <c r="BS269" s="37"/>
      <c r="BT269" s="37"/>
      <c r="BU269" s="37"/>
      <c r="BV269" s="37"/>
      <c r="BW269" s="37"/>
      <c r="BX269" s="37"/>
      <c r="BY269" s="37"/>
      <c r="BZ269" s="37"/>
      <c r="CA269" s="37"/>
      <c r="CB269" s="37"/>
      <c r="CC269" s="37"/>
      <c r="CD269" s="37"/>
      <c r="CE269" s="37"/>
      <c r="CF269" s="37"/>
      <c r="CG269" s="37"/>
      <c r="CH269" s="37"/>
      <c r="CI269" s="37"/>
      <c r="CJ269" s="37"/>
      <c r="CK269" s="37"/>
      <c r="CL269" s="37"/>
      <c r="CM269" s="37"/>
      <c r="CN269" s="37"/>
      <c r="CO269" s="37"/>
      <c r="CP269" s="37"/>
      <c r="CQ269" s="37"/>
      <c r="CR269" s="37"/>
      <c r="CS269" s="37"/>
      <c r="CT269" s="37"/>
      <c r="CU269" s="37"/>
      <c r="CV269" s="37"/>
      <c r="CW269" s="37"/>
      <c r="CX269" s="37"/>
      <c r="CY269" s="37"/>
      <c r="CZ269" s="37"/>
      <c r="DA269" s="37"/>
      <c r="DB269" s="37"/>
      <c r="DC269" s="37"/>
      <c r="DD269" s="37"/>
      <c r="DE269" s="37"/>
      <c r="DF269" s="37"/>
    </row>
    <row r="270" spans="1:110" s="667" customFormat="1">
      <c r="A270" s="1156"/>
      <c r="B270" s="998"/>
      <c r="C270" s="998"/>
      <c r="D270" s="998"/>
      <c r="E270" s="1157"/>
      <c r="F270" s="998"/>
      <c r="G270" s="1158"/>
      <c r="H270" s="998"/>
      <c r="I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c r="BA270" s="37"/>
      <c r="BB270" s="37"/>
      <c r="BC270" s="37"/>
      <c r="BD270" s="37"/>
      <c r="BE270" s="37"/>
      <c r="BF270" s="37"/>
      <c r="BG270" s="37"/>
      <c r="BH270" s="37"/>
      <c r="BI270" s="37"/>
      <c r="BJ270" s="37"/>
      <c r="BK270" s="37"/>
      <c r="BL270" s="37"/>
      <c r="BM270" s="37"/>
      <c r="BN270" s="37"/>
      <c r="BO270" s="37"/>
      <c r="BP270" s="37"/>
      <c r="BQ270" s="37"/>
      <c r="BR270" s="37"/>
      <c r="BS270" s="37"/>
      <c r="BT270" s="37"/>
      <c r="BU270" s="37"/>
      <c r="BV270" s="37"/>
      <c r="BW270" s="37"/>
      <c r="BX270" s="37"/>
      <c r="BY270" s="37"/>
      <c r="BZ270" s="37"/>
      <c r="CA270" s="37"/>
      <c r="CB270" s="37"/>
      <c r="CC270" s="37"/>
      <c r="CD270" s="37"/>
      <c r="CE270" s="37"/>
      <c r="CF270" s="37"/>
      <c r="CG270" s="37"/>
      <c r="CH270" s="37"/>
      <c r="CI270" s="37"/>
      <c r="CJ270" s="37"/>
      <c r="CK270" s="37"/>
      <c r="CL270" s="37"/>
      <c r="CM270" s="37"/>
      <c r="CN270" s="37"/>
      <c r="CO270" s="37"/>
      <c r="CP270" s="37"/>
      <c r="CQ270" s="37"/>
      <c r="CR270" s="37"/>
      <c r="CS270" s="37"/>
      <c r="CT270" s="37"/>
      <c r="CU270" s="37"/>
      <c r="CV270" s="37"/>
      <c r="CW270" s="37"/>
      <c r="CX270" s="37"/>
      <c r="CY270" s="37"/>
      <c r="CZ270" s="37"/>
      <c r="DA270" s="37"/>
      <c r="DB270" s="37"/>
      <c r="DC270" s="37"/>
      <c r="DD270" s="37"/>
      <c r="DE270" s="37"/>
      <c r="DF270" s="37"/>
    </row>
    <row r="271" spans="1:110" s="667" customFormat="1">
      <c r="A271" s="1156"/>
      <c r="B271" s="998"/>
      <c r="C271" s="998"/>
      <c r="D271" s="998"/>
      <c r="E271" s="1157"/>
      <c r="F271" s="998"/>
      <c r="G271" s="1158"/>
      <c r="H271" s="998"/>
      <c r="I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c r="AZ271" s="37"/>
      <c r="BA271" s="37"/>
      <c r="BB271" s="37"/>
      <c r="BC271" s="37"/>
      <c r="BD271" s="37"/>
      <c r="BE271" s="37"/>
      <c r="BF271" s="37"/>
      <c r="BG271" s="37"/>
      <c r="BH271" s="37"/>
      <c r="BI271" s="37"/>
      <c r="BJ271" s="37"/>
      <c r="BK271" s="37"/>
      <c r="BL271" s="37"/>
      <c r="BM271" s="37"/>
      <c r="BN271" s="37"/>
      <c r="BO271" s="37"/>
      <c r="BP271" s="37"/>
      <c r="BQ271" s="37"/>
      <c r="BR271" s="37"/>
      <c r="BS271" s="37"/>
      <c r="BT271" s="37"/>
      <c r="BU271" s="37"/>
      <c r="BV271" s="37"/>
      <c r="BW271" s="37"/>
      <c r="BX271" s="37"/>
      <c r="BY271" s="37"/>
      <c r="BZ271" s="37"/>
      <c r="CA271" s="37"/>
      <c r="CB271" s="37"/>
      <c r="CC271" s="37"/>
      <c r="CD271" s="37"/>
      <c r="CE271" s="37"/>
      <c r="CF271" s="37"/>
      <c r="CG271" s="37"/>
      <c r="CH271" s="37"/>
      <c r="CI271" s="37"/>
      <c r="CJ271" s="37"/>
      <c r="CK271" s="37"/>
      <c r="CL271" s="37"/>
      <c r="CM271" s="37"/>
      <c r="CN271" s="37"/>
      <c r="CO271" s="37"/>
      <c r="CP271" s="37"/>
      <c r="CQ271" s="37"/>
      <c r="CR271" s="37"/>
      <c r="CS271" s="37"/>
      <c r="CT271" s="37"/>
      <c r="CU271" s="37"/>
      <c r="CV271" s="37"/>
      <c r="CW271" s="37"/>
      <c r="CX271" s="37"/>
      <c r="CY271" s="37"/>
      <c r="CZ271" s="37"/>
      <c r="DA271" s="37"/>
      <c r="DB271" s="37"/>
      <c r="DC271" s="37"/>
      <c r="DD271" s="37"/>
      <c r="DE271" s="37"/>
      <c r="DF271" s="37"/>
    </row>
    <row r="272" spans="1:110" s="667" customFormat="1">
      <c r="A272" s="1156"/>
      <c r="B272" s="998"/>
      <c r="C272" s="998"/>
      <c r="D272" s="998"/>
      <c r="E272" s="1157"/>
      <c r="F272" s="998"/>
      <c r="G272" s="1158"/>
      <c r="H272" s="998"/>
      <c r="I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c r="BA272" s="37"/>
      <c r="BB272" s="37"/>
      <c r="BC272" s="37"/>
      <c r="BD272" s="37"/>
      <c r="BE272" s="37"/>
      <c r="BF272" s="37"/>
      <c r="BG272" s="37"/>
      <c r="BH272" s="37"/>
      <c r="BI272" s="37"/>
      <c r="BJ272" s="37"/>
      <c r="BK272" s="37"/>
      <c r="BL272" s="37"/>
      <c r="BM272" s="37"/>
      <c r="BN272" s="37"/>
      <c r="BO272" s="37"/>
      <c r="BP272" s="37"/>
      <c r="BQ272" s="37"/>
      <c r="BR272" s="37"/>
      <c r="BS272" s="37"/>
      <c r="BT272" s="37"/>
      <c r="BU272" s="37"/>
      <c r="BV272" s="37"/>
      <c r="BW272" s="37"/>
      <c r="BX272" s="37"/>
      <c r="BY272" s="37"/>
      <c r="BZ272" s="37"/>
      <c r="CA272" s="37"/>
      <c r="CB272" s="37"/>
      <c r="CC272" s="37"/>
      <c r="CD272" s="37"/>
      <c r="CE272" s="37"/>
      <c r="CF272" s="37"/>
      <c r="CG272" s="37"/>
      <c r="CH272" s="37"/>
      <c r="CI272" s="37"/>
      <c r="CJ272" s="37"/>
      <c r="CK272" s="37"/>
      <c r="CL272" s="37"/>
      <c r="CM272" s="37"/>
      <c r="CN272" s="37"/>
      <c r="CO272" s="37"/>
      <c r="CP272" s="37"/>
      <c r="CQ272" s="37"/>
      <c r="CR272" s="37"/>
      <c r="CS272" s="37"/>
      <c r="CT272" s="37"/>
      <c r="CU272" s="37"/>
      <c r="CV272" s="37"/>
      <c r="CW272" s="37"/>
      <c r="CX272" s="37"/>
      <c r="CY272" s="37"/>
      <c r="CZ272" s="37"/>
      <c r="DA272" s="37"/>
      <c r="DB272" s="37"/>
      <c r="DC272" s="37"/>
      <c r="DD272" s="37"/>
      <c r="DE272" s="37"/>
      <c r="DF272" s="37"/>
    </row>
    <row r="273" spans="1:110" s="667" customFormat="1">
      <c r="A273" s="1156"/>
      <c r="B273" s="998"/>
      <c r="C273" s="998"/>
      <c r="D273" s="998"/>
      <c r="E273" s="1157"/>
      <c r="F273" s="998"/>
      <c r="G273" s="1158"/>
      <c r="H273" s="998"/>
      <c r="I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c r="AZ273" s="37"/>
      <c r="BA273" s="37"/>
      <c r="BB273" s="37"/>
      <c r="BC273" s="37"/>
      <c r="BD273" s="37"/>
      <c r="BE273" s="37"/>
      <c r="BF273" s="37"/>
      <c r="BG273" s="37"/>
      <c r="BH273" s="37"/>
      <c r="BI273" s="37"/>
      <c r="BJ273" s="37"/>
      <c r="BK273" s="37"/>
      <c r="BL273" s="37"/>
      <c r="BM273" s="37"/>
      <c r="BN273" s="37"/>
      <c r="BO273" s="37"/>
      <c r="BP273" s="37"/>
      <c r="BQ273" s="37"/>
      <c r="BR273" s="37"/>
      <c r="BS273" s="37"/>
      <c r="BT273" s="37"/>
      <c r="BU273" s="37"/>
      <c r="BV273" s="37"/>
      <c r="BW273" s="37"/>
      <c r="BX273" s="37"/>
      <c r="BY273" s="37"/>
      <c r="BZ273" s="37"/>
      <c r="CA273" s="37"/>
      <c r="CB273" s="37"/>
      <c r="CC273" s="37"/>
      <c r="CD273" s="37"/>
      <c r="CE273" s="37"/>
      <c r="CF273" s="37"/>
      <c r="CG273" s="37"/>
      <c r="CH273" s="37"/>
      <c r="CI273" s="37"/>
      <c r="CJ273" s="37"/>
      <c r="CK273" s="37"/>
      <c r="CL273" s="37"/>
      <c r="CM273" s="37"/>
      <c r="CN273" s="37"/>
      <c r="CO273" s="37"/>
      <c r="CP273" s="37"/>
      <c r="CQ273" s="37"/>
      <c r="CR273" s="37"/>
      <c r="CS273" s="37"/>
      <c r="CT273" s="37"/>
      <c r="CU273" s="37"/>
      <c r="CV273" s="37"/>
      <c r="CW273" s="37"/>
      <c r="CX273" s="37"/>
      <c r="CY273" s="37"/>
      <c r="CZ273" s="37"/>
      <c r="DA273" s="37"/>
      <c r="DB273" s="37"/>
      <c r="DC273" s="37"/>
      <c r="DD273" s="37"/>
      <c r="DE273" s="37"/>
      <c r="DF273" s="37"/>
    </row>
    <row r="274" spans="1:110" s="667" customFormat="1">
      <c r="A274" s="1156"/>
      <c r="B274" s="998"/>
      <c r="C274" s="998"/>
      <c r="D274" s="998"/>
      <c r="E274" s="1157"/>
      <c r="F274" s="998"/>
      <c r="G274" s="1158"/>
      <c r="H274" s="998"/>
      <c r="I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7"/>
      <c r="BI274" s="37"/>
      <c r="BJ274" s="37"/>
      <c r="BK274" s="37"/>
      <c r="BL274" s="37"/>
      <c r="BM274" s="37"/>
      <c r="BN274" s="37"/>
      <c r="BO274" s="37"/>
      <c r="BP274" s="37"/>
      <c r="BQ274" s="37"/>
      <c r="BR274" s="37"/>
      <c r="BS274" s="37"/>
      <c r="BT274" s="37"/>
      <c r="BU274" s="37"/>
      <c r="BV274" s="37"/>
      <c r="BW274" s="37"/>
      <c r="BX274" s="37"/>
      <c r="BY274" s="37"/>
      <c r="BZ274" s="37"/>
      <c r="CA274" s="37"/>
      <c r="CB274" s="37"/>
      <c r="CC274" s="37"/>
      <c r="CD274" s="37"/>
      <c r="CE274" s="37"/>
      <c r="CF274" s="37"/>
      <c r="CG274" s="37"/>
      <c r="CH274" s="37"/>
      <c r="CI274" s="37"/>
      <c r="CJ274" s="37"/>
      <c r="CK274" s="37"/>
      <c r="CL274" s="37"/>
      <c r="CM274" s="37"/>
      <c r="CN274" s="37"/>
      <c r="CO274" s="37"/>
      <c r="CP274" s="37"/>
      <c r="CQ274" s="37"/>
      <c r="CR274" s="37"/>
      <c r="CS274" s="37"/>
      <c r="CT274" s="37"/>
      <c r="CU274" s="37"/>
      <c r="CV274" s="37"/>
      <c r="CW274" s="37"/>
      <c r="CX274" s="37"/>
      <c r="CY274" s="37"/>
      <c r="CZ274" s="37"/>
      <c r="DA274" s="37"/>
      <c r="DB274" s="37"/>
      <c r="DC274" s="37"/>
      <c r="DD274" s="37"/>
      <c r="DE274" s="37"/>
      <c r="DF274" s="37"/>
    </row>
    <row r="275" spans="1:110" s="667" customFormat="1">
      <c r="A275" s="1156"/>
      <c r="B275" s="998"/>
      <c r="C275" s="998"/>
      <c r="D275" s="998"/>
      <c r="E275" s="1157"/>
      <c r="F275" s="998"/>
      <c r="G275" s="1158"/>
      <c r="H275" s="998"/>
      <c r="I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c r="BA275" s="37"/>
      <c r="BB275" s="37"/>
      <c r="BC275" s="37"/>
      <c r="BD275" s="37"/>
      <c r="BE275" s="37"/>
      <c r="BF275" s="37"/>
      <c r="BG275" s="37"/>
      <c r="BH275" s="37"/>
      <c r="BI275" s="37"/>
      <c r="BJ275" s="37"/>
      <c r="BK275" s="37"/>
      <c r="BL275" s="37"/>
      <c r="BM275" s="37"/>
      <c r="BN275" s="37"/>
      <c r="BO275" s="37"/>
      <c r="BP275" s="37"/>
      <c r="BQ275" s="37"/>
      <c r="BR275" s="37"/>
      <c r="BS275" s="37"/>
      <c r="BT275" s="37"/>
      <c r="BU275" s="37"/>
      <c r="BV275" s="37"/>
      <c r="BW275" s="37"/>
      <c r="BX275" s="37"/>
      <c r="BY275" s="37"/>
      <c r="BZ275" s="37"/>
      <c r="CA275" s="37"/>
      <c r="CB275" s="37"/>
      <c r="CC275" s="37"/>
      <c r="CD275" s="37"/>
      <c r="CE275" s="37"/>
      <c r="CF275" s="37"/>
      <c r="CG275" s="37"/>
      <c r="CH275" s="37"/>
      <c r="CI275" s="37"/>
      <c r="CJ275" s="37"/>
      <c r="CK275" s="37"/>
      <c r="CL275" s="37"/>
      <c r="CM275" s="37"/>
      <c r="CN275" s="37"/>
      <c r="CO275" s="37"/>
      <c r="CP275" s="37"/>
      <c r="CQ275" s="37"/>
      <c r="CR275" s="37"/>
      <c r="CS275" s="37"/>
      <c r="CT275" s="37"/>
      <c r="CU275" s="37"/>
      <c r="CV275" s="37"/>
      <c r="CW275" s="37"/>
      <c r="CX275" s="37"/>
      <c r="CY275" s="37"/>
      <c r="CZ275" s="37"/>
      <c r="DA275" s="37"/>
      <c r="DB275" s="37"/>
      <c r="DC275" s="37"/>
      <c r="DD275" s="37"/>
      <c r="DE275" s="37"/>
      <c r="DF275" s="37"/>
    </row>
    <row r="276" spans="1:110" s="667" customFormat="1">
      <c r="A276" s="1156"/>
      <c r="B276" s="998"/>
      <c r="C276" s="998"/>
      <c r="D276" s="998"/>
      <c r="E276" s="1157"/>
      <c r="F276" s="998"/>
      <c r="G276" s="1158"/>
      <c r="H276" s="998"/>
      <c r="I276" s="37"/>
      <c r="AD276" s="37"/>
      <c r="AE276" s="37"/>
      <c r="AF276" s="37"/>
      <c r="AG276" s="37"/>
      <c r="AH276" s="37"/>
      <c r="AI276" s="37"/>
      <c r="AJ276" s="37"/>
      <c r="AK276" s="37"/>
      <c r="AL276" s="37"/>
      <c r="AM276" s="37"/>
      <c r="AN276" s="37"/>
      <c r="AO276" s="37"/>
      <c r="AP276" s="37"/>
      <c r="AQ276" s="37"/>
      <c r="AR276" s="37"/>
      <c r="AS276" s="37"/>
      <c r="AT276" s="37"/>
      <c r="AU276" s="37"/>
      <c r="AV276" s="37"/>
      <c r="AW276" s="37"/>
      <c r="AX276" s="37"/>
      <c r="AY276" s="37"/>
      <c r="AZ276" s="37"/>
      <c r="BA276" s="37"/>
      <c r="BB276" s="37"/>
      <c r="BC276" s="37"/>
      <c r="BD276" s="37"/>
      <c r="BE276" s="37"/>
      <c r="BF276" s="37"/>
      <c r="BG276" s="37"/>
      <c r="BH276" s="37"/>
      <c r="BI276" s="37"/>
      <c r="BJ276" s="37"/>
      <c r="BK276" s="37"/>
      <c r="BL276" s="37"/>
      <c r="BM276" s="37"/>
      <c r="BN276" s="37"/>
      <c r="BO276" s="37"/>
      <c r="BP276" s="37"/>
      <c r="BQ276" s="37"/>
      <c r="BR276" s="37"/>
      <c r="BS276" s="37"/>
      <c r="BT276" s="37"/>
      <c r="BU276" s="37"/>
      <c r="BV276" s="37"/>
      <c r="BW276" s="37"/>
      <c r="BX276" s="37"/>
      <c r="BY276" s="37"/>
      <c r="BZ276" s="37"/>
      <c r="CA276" s="37"/>
      <c r="CB276" s="37"/>
      <c r="CC276" s="37"/>
      <c r="CD276" s="37"/>
      <c r="CE276" s="37"/>
      <c r="CF276" s="37"/>
      <c r="CG276" s="37"/>
      <c r="CH276" s="37"/>
      <c r="CI276" s="37"/>
      <c r="CJ276" s="37"/>
      <c r="CK276" s="37"/>
      <c r="CL276" s="37"/>
      <c r="CM276" s="37"/>
      <c r="CN276" s="37"/>
      <c r="CO276" s="37"/>
      <c r="CP276" s="37"/>
      <c r="CQ276" s="37"/>
      <c r="CR276" s="37"/>
      <c r="CS276" s="37"/>
      <c r="CT276" s="37"/>
      <c r="CU276" s="37"/>
      <c r="CV276" s="37"/>
      <c r="CW276" s="37"/>
      <c r="CX276" s="37"/>
      <c r="CY276" s="37"/>
      <c r="CZ276" s="37"/>
      <c r="DA276" s="37"/>
      <c r="DB276" s="37"/>
      <c r="DC276" s="37"/>
      <c r="DD276" s="37"/>
      <c r="DE276" s="37"/>
      <c r="DF276" s="37"/>
    </row>
    <row r="277" spans="1:110" s="667" customFormat="1">
      <c r="A277" s="1156"/>
      <c r="B277" s="998"/>
      <c r="C277" s="998"/>
      <c r="D277" s="998"/>
      <c r="E277" s="1157"/>
      <c r="F277" s="998"/>
      <c r="G277" s="1158"/>
      <c r="H277" s="998"/>
      <c r="I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7"/>
      <c r="BI277" s="37"/>
      <c r="BJ277" s="37"/>
      <c r="BK277" s="37"/>
      <c r="BL277" s="37"/>
      <c r="BM277" s="37"/>
      <c r="BN277" s="37"/>
      <c r="BO277" s="37"/>
      <c r="BP277" s="37"/>
      <c r="BQ277" s="37"/>
      <c r="BR277" s="37"/>
      <c r="BS277" s="37"/>
      <c r="BT277" s="37"/>
      <c r="BU277" s="37"/>
      <c r="BV277" s="37"/>
      <c r="BW277" s="37"/>
      <c r="BX277" s="37"/>
      <c r="BY277" s="37"/>
      <c r="BZ277" s="37"/>
      <c r="CA277" s="37"/>
      <c r="CB277" s="37"/>
      <c r="CC277" s="37"/>
      <c r="CD277" s="37"/>
      <c r="CE277" s="37"/>
      <c r="CF277" s="37"/>
      <c r="CG277" s="37"/>
      <c r="CH277" s="37"/>
      <c r="CI277" s="37"/>
      <c r="CJ277" s="37"/>
      <c r="CK277" s="37"/>
      <c r="CL277" s="37"/>
      <c r="CM277" s="37"/>
      <c r="CN277" s="37"/>
      <c r="CO277" s="37"/>
      <c r="CP277" s="37"/>
      <c r="CQ277" s="37"/>
      <c r="CR277" s="37"/>
      <c r="CS277" s="37"/>
      <c r="CT277" s="37"/>
      <c r="CU277" s="37"/>
      <c r="CV277" s="37"/>
      <c r="CW277" s="37"/>
      <c r="CX277" s="37"/>
      <c r="CY277" s="37"/>
      <c r="CZ277" s="37"/>
      <c r="DA277" s="37"/>
      <c r="DB277" s="37"/>
      <c r="DC277" s="37"/>
      <c r="DD277" s="37"/>
      <c r="DE277" s="37"/>
      <c r="DF277" s="37"/>
    </row>
    <row r="278" spans="1:110" s="667" customFormat="1">
      <c r="A278" s="1156"/>
      <c r="B278" s="998"/>
      <c r="C278" s="998"/>
      <c r="D278" s="998"/>
      <c r="E278" s="1157"/>
      <c r="F278" s="998"/>
      <c r="G278" s="1158"/>
      <c r="H278" s="998"/>
      <c r="I278" s="37"/>
      <c r="AD278" s="37"/>
      <c r="AE278" s="37"/>
      <c r="AF278" s="37"/>
      <c r="AG278" s="37"/>
      <c r="AH278" s="37"/>
      <c r="AI278" s="37"/>
      <c r="AJ278" s="37"/>
      <c r="AK278" s="37"/>
      <c r="AL278" s="37"/>
      <c r="AM278" s="37"/>
      <c r="AN278" s="37"/>
      <c r="AO278" s="37"/>
      <c r="AP278" s="37"/>
      <c r="AQ278" s="37"/>
      <c r="AR278" s="37"/>
      <c r="AS278" s="37"/>
      <c r="AT278" s="37"/>
      <c r="AU278" s="37"/>
      <c r="AV278" s="37"/>
      <c r="AW278" s="37"/>
      <c r="AX278" s="37"/>
      <c r="AY278" s="37"/>
      <c r="AZ278" s="37"/>
      <c r="BA278" s="37"/>
      <c r="BB278" s="37"/>
      <c r="BC278" s="37"/>
      <c r="BD278" s="37"/>
      <c r="BE278" s="37"/>
      <c r="BF278" s="37"/>
      <c r="BG278" s="37"/>
      <c r="BH278" s="37"/>
      <c r="BI278" s="37"/>
      <c r="BJ278" s="37"/>
      <c r="BK278" s="37"/>
      <c r="BL278" s="37"/>
      <c r="BM278" s="37"/>
      <c r="BN278" s="37"/>
      <c r="BO278" s="37"/>
      <c r="BP278" s="37"/>
      <c r="BQ278" s="37"/>
      <c r="BR278" s="37"/>
      <c r="BS278" s="37"/>
      <c r="BT278" s="37"/>
      <c r="BU278" s="37"/>
      <c r="BV278" s="37"/>
      <c r="BW278" s="37"/>
      <c r="BX278" s="37"/>
      <c r="BY278" s="37"/>
      <c r="BZ278" s="37"/>
      <c r="CA278" s="37"/>
      <c r="CB278" s="37"/>
      <c r="CC278" s="37"/>
      <c r="CD278" s="37"/>
      <c r="CE278" s="37"/>
      <c r="CF278" s="37"/>
      <c r="CG278" s="37"/>
      <c r="CH278" s="37"/>
      <c r="CI278" s="37"/>
      <c r="CJ278" s="37"/>
      <c r="CK278" s="37"/>
      <c r="CL278" s="37"/>
      <c r="CM278" s="37"/>
      <c r="CN278" s="37"/>
      <c r="CO278" s="37"/>
      <c r="CP278" s="37"/>
      <c r="CQ278" s="37"/>
      <c r="CR278" s="37"/>
      <c r="CS278" s="37"/>
      <c r="CT278" s="37"/>
      <c r="CU278" s="37"/>
      <c r="CV278" s="37"/>
      <c r="CW278" s="37"/>
      <c r="CX278" s="37"/>
      <c r="CY278" s="37"/>
      <c r="CZ278" s="37"/>
      <c r="DA278" s="37"/>
      <c r="DB278" s="37"/>
      <c r="DC278" s="37"/>
      <c r="DD278" s="37"/>
      <c r="DE278" s="37"/>
      <c r="DF278" s="37"/>
    </row>
    <row r="279" spans="1:110" s="667" customFormat="1">
      <c r="A279" s="1156"/>
      <c r="B279" s="998"/>
      <c r="C279" s="998"/>
      <c r="D279" s="998"/>
      <c r="E279" s="1157"/>
      <c r="F279" s="998"/>
      <c r="G279" s="1158"/>
      <c r="H279" s="998"/>
      <c r="I279" s="37"/>
      <c r="AD279" s="37"/>
      <c r="AE279" s="37"/>
      <c r="AF279" s="37"/>
      <c r="AG279" s="37"/>
      <c r="AH279" s="37"/>
      <c r="AI279" s="37"/>
      <c r="AJ279" s="37"/>
      <c r="AK279" s="37"/>
      <c r="AL279" s="37"/>
      <c r="AM279" s="37"/>
      <c r="AN279" s="37"/>
      <c r="AO279" s="37"/>
      <c r="AP279" s="37"/>
      <c r="AQ279" s="37"/>
      <c r="AR279" s="37"/>
      <c r="AS279" s="37"/>
      <c r="AT279" s="37"/>
      <c r="AU279" s="37"/>
      <c r="AV279" s="37"/>
      <c r="AW279" s="37"/>
      <c r="AX279" s="37"/>
      <c r="AY279" s="37"/>
      <c r="AZ279" s="37"/>
      <c r="BA279" s="37"/>
      <c r="BB279" s="37"/>
      <c r="BC279" s="37"/>
      <c r="BD279" s="37"/>
      <c r="BE279" s="37"/>
      <c r="BF279" s="37"/>
      <c r="BG279" s="37"/>
      <c r="BH279" s="37"/>
      <c r="BI279" s="37"/>
      <c r="BJ279" s="37"/>
      <c r="BK279" s="37"/>
      <c r="BL279" s="37"/>
      <c r="BM279" s="37"/>
      <c r="BN279" s="37"/>
      <c r="BO279" s="37"/>
      <c r="BP279" s="37"/>
      <c r="BQ279" s="37"/>
      <c r="BR279" s="37"/>
      <c r="BS279" s="37"/>
      <c r="BT279" s="37"/>
      <c r="BU279" s="37"/>
      <c r="BV279" s="37"/>
      <c r="BW279" s="37"/>
      <c r="BX279" s="37"/>
      <c r="BY279" s="37"/>
      <c r="BZ279" s="37"/>
      <c r="CA279" s="37"/>
      <c r="CB279" s="37"/>
      <c r="CC279" s="37"/>
      <c r="CD279" s="37"/>
      <c r="CE279" s="37"/>
      <c r="CF279" s="37"/>
      <c r="CG279" s="37"/>
      <c r="CH279" s="37"/>
      <c r="CI279" s="37"/>
      <c r="CJ279" s="37"/>
      <c r="CK279" s="37"/>
      <c r="CL279" s="37"/>
      <c r="CM279" s="37"/>
      <c r="CN279" s="37"/>
      <c r="CO279" s="37"/>
      <c r="CP279" s="37"/>
      <c r="CQ279" s="37"/>
      <c r="CR279" s="37"/>
      <c r="CS279" s="37"/>
      <c r="CT279" s="37"/>
      <c r="CU279" s="37"/>
      <c r="CV279" s="37"/>
      <c r="CW279" s="37"/>
      <c r="CX279" s="37"/>
      <c r="CY279" s="37"/>
      <c r="CZ279" s="37"/>
      <c r="DA279" s="37"/>
      <c r="DB279" s="37"/>
      <c r="DC279" s="37"/>
      <c r="DD279" s="37"/>
      <c r="DE279" s="37"/>
      <c r="DF279" s="37"/>
    </row>
    <row r="280" spans="1:110" s="667" customFormat="1">
      <c r="A280" s="1156"/>
      <c r="B280" s="998"/>
      <c r="C280" s="998"/>
      <c r="D280" s="998"/>
      <c r="E280" s="1157"/>
      <c r="F280" s="998"/>
      <c r="G280" s="1158"/>
      <c r="H280" s="998"/>
      <c r="I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7"/>
      <c r="BI280" s="37"/>
      <c r="BJ280" s="37"/>
      <c r="BK280" s="37"/>
      <c r="BL280" s="37"/>
      <c r="BM280" s="37"/>
      <c r="BN280" s="37"/>
      <c r="BO280" s="37"/>
      <c r="BP280" s="37"/>
      <c r="BQ280" s="37"/>
      <c r="BR280" s="37"/>
      <c r="BS280" s="37"/>
      <c r="BT280" s="37"/>
      <c r="BU280" s="37"/>
      <c r="BV280" s="37"/>
      <c r="BW280" s="37"/>
      <c r="BX280" s="37"/>
      <c r="BY280" s="37"/>
      <c r="BZ280" s="37"/>
      <c r="CA280" s="37"/>
      <c r="CB280" s="37"/>
      <c r="CC280" s="37"/>
      <c r="CD280" s="37"/>
      <c r="CE280" s="37"/>
      <c r="CF280" s="37"/>
      <c r="CG280" s="37"/>
      <c r="CH280" s="37"/>
      <c r="CI280" s="37"/>
      <c r="CJ280" s="37"/>
      <c r="CK280" s="37"/>
      <c r="CL280" s="37"/>
      <c r="CM280" s="37"/>
      <c r="CN280" s="37"/>
      <c r="CO280" s="37"/>
      <c r="CP280" s="37"/>
      <c r="CQ280" s="37"/>
      <c r="CR280" s="37"/>
      <c r="CS280" s="37"/>
      <c r="CT280" s="37"/>
      <c r="CU280" s="37"/>
      <c r="CV280" s="37"/>
      <c r="CW280" s="37"/>
      <c r="CX280" s="37"/>
      <c r="CY280" s="37"/>
      <c r="CZ280" s="37"/>
      <c r="DA280" s="37"/>
      <c r="DB280" s="37"/>
      <c r="DC280" s="37"/>
      <c r="DD280" s="37"/>
      <c r="DE280" s="37"/>
      <c r="DF280" s="37"/>
    </row>
    <row r="281" spans="1:110" s="667" customFormat="1">
      <c r="A281" s="1156"/>
      <c r="B281" s="998"/>
      <c r="C281" s="998"/>
      <c r="D281" s="998"/>
      <c r="E281" s="1157"/>
      <c r="F281" s="998"/>
      <c r="G281" s="1158"/>
      <c r="H281" s="998"/>
      <c r="I281" s="37"/>
      <c r="AD281" s="37"/>
      <c r="AE281" s="37"/>
      <c r="AF281" s="37"/>
      <c r="AG281" s="37"/>
      <c r="AH281" s="37"/>
      <c r="AI281" s="37"/>
      <c r="AJ281" s="37"/>
      <c r="AK281" s="37"/>
      <c r="AL281" s="37"/>
      <c r="AM281" s="37"/>
      <c r="AN281" s="37"/>
      <c r="AO281" s="37"/>
      <c r="AP281" s="37"/>
      <c r="AQ281" s="37"/>
      <c r="AR281" s="37"/>
      <c r="AS281" s="37"/>
      <c r="AT281" s="37"/>
      <c r="AU281" s="37"/>
      <c r="AV281" s="37"/>
      <c r="AW281" s="37"/>
      <c r="AX281" s="37"/>
      <c r="AY281" s="37"/>
      <c r="AZ281" s="37"/>
      <c r="BA281" s="37"/>
      <c r="BB281" s="37"/>
      <c r="BC281" s="37"/>
      <c r="BD281" s="37"/>
      <c r="BE281" s="37"/>
      <c r="BF281" s="37"/>
      <c r="BG281" s="37"/>
      <c r="BH281" s="37"/>
      <c r="BI281" s="37"/>
      <c r="BJ281" s="37"/>
      <c r="BK281" s="37"/>
      <c r="BL281" s="37"/>
      <c r="BM281" s="37"/>
      <c r="BN281" s="37"/>
      <c r="BO281" s="37"/>
      <c r="BP281" s="37"/>
      <c r="BQ281" s="37"/>
      <c r="BR281" s="37"/>
      <c r="BS281" s="37"/>
      <c r="BT281" s="37"/>
      <c r="BU281" s="37"/>
      <c r="BV281" s="37"/>
      <c r="BW281" s="37"/>
      <c r="BX281" s="37"/>
      <c r="BY281" s="37"/>
      <c r="BZ281" s="37"/>
      <c r="CA281" s="37"/>
      <c r="CB281" s="37"/>
      <c r="CC281" s="37"/>
      <c r="CD281" s="37"/>
      <c r="CE281" s="37"/>
      <c r="CF281" s="37"/>
      <c r="CG281" s="37"/>
      <c r="CH281" s="37"/>
      <c r="CI281" s="37"/>
      <c r="CJ281" s="37"/>
      <c r="CK281" s="37"/>
      <c r="CL281" s="37"/>
      <c r="CM281" s="37"/>
      <c r="CN281" s="37"/>
      <c r="CO281" s="37"/>
      <c r="CP281" s="37"/>
      <c r="CQ281" s="37"/>
      <c r="CR281" s="37"/>
      <c r="CS281" s="37"/>
      <c r="CT281" s="37"/>
      <c r="CU281" s="37"/>
      <c r="CV281" s="37"/>
      <c r="CW281" s="37"/>
      <c r="CX281" s="37"/>
      <c r="CY281" s="37"/>
      <c r="CZ281" s="37"/>
      <c r="DA281" s="37"/>
      <c r="DB281" s="37"/>
      <c r="DC281" s="37"/>
      <c r="DD281" s="37"/>
      <c r="DE281" s="37"/>
      <c r="DF281" s="37"/>
    </row>
    <row r="282" spans="1:110" s="667" customFormat="1">
      <c r="A282" s="1156"/>
      <c r="B282" s="998"/>
      <c r="C282" s="998"/>
      <c r="D282" s="998"/>
      <c r="E282" s="1157"/>
      <c r="F282" s="998"/>
      <c r="G282" s="1158"/>
      <c r="H282" s="998"/>
      <c r="I282" s="37"/>
      <c r="AD282" s="37"/>
      <c r="AE282" s="37"/>
      <c r="AF282" s="37"/>
      <c r="AG282" s="37"/>
      <c r="AH282" s="37"/>
      <c r="AI282" s="37"/>
      <c r="AJ282" s="37"/>
      <c r="AK282" s="37"/>
      <c r="AL282" s="37"/>
      <c r="AM282" s="37"/>
      <c r="AN282" s="37"/>
      <c r="AO282" s="37"/>
      <c r="AP282" s="37"/>
      <c r="AQ282" s="37"/>
      <c r="AR282" s="37"/>
      <c r="AS282" s="37"/>
      <c r="AT282" s="37"/>
      <c r="AU282" s="37"/>
      <c r="AV282" s="37"/>
      <c r="AW282" s="37"/>
      <c r="AX282" s="37"/>
      <c r="AY282" s="37"/>
      <c r="AZ282" s="37"/>
      <c r="BA282" s="37"/>
      <c r="BB282" s="37"/>
      <c r="BC282" s="37"/>
      <c r="BD282" s="37"/>
      <c r="BE282" s="37"/>
      <c r="BF282" s="37"/>
      <c r="BG282" s="37"/>
      <c r="BH282" s="37"/>
      <c r="BI282" s="37"/>
      <c r="BJ282" s="37"/>
      <c r="BK282" s="37"/>
      <c r="BL282" s="37"/>
      <c r="BM282" s="37"/>
      <c r="BN282" s="37"/>
      <c r="BO282" s="37"/>
      <c r="BP282" s="37"/>
      <c r="BQ282" s="37"/>
      <c r="BR282" s="37"/>
      <c r="BS282" s="37"/>
      <c r="BT282" s="37"/>
      <c r="BU282" s="37"/>
      <c r="BV282" s="37"/>
      <c r="BW282" s="37"/>
      <c r="BX282" s="37"/>
      <c r="BY282" s="37"/>
      <c r="BZ282" s="37"/>
      <c r="CA282" s="37"/>
      <c r="CB282" s="37"/>
      <c r="CC282" s="37"/>
      <c r="CD282" s="37"/>
      <c r="CE282" s="37"/>
      <c r="CF282" s="37"/>
      <c r="CG282" s="37"/>
      <c r="CH282" s="37"/>
      <c r="CI282" s="37"/>
      <c r="CJ282" s="37"/>
      <c r="CK282" s="37"/>
      <c r="CL282" s="37"/>
      <c r="CM282" s="37"/>
      <c r="CN282" s="37"/>
      <c r="CO282" s="37"/>
      <c r="CP282" s="37"/>
      <c r="CQ282" s="37"/>
      <c r="CR282" s="37"/>
      <c r="CS282" s="37"/>
      <c r="CT282" s="37"/>
      <c r="CU282" s="37"/>
      <c r="CV282" s="37"/>
      <c r="CW282" s="37"/>
      <c r="CX282" s="37"/>
      <c r="CY282" s="37"/>
      <c r="CZ282" s="37"/>
      <c r="DA282" s="37"/>
      <c r="DB282" s="37"/>
      <c r="DC282" s="37"/>
      <c r="DD282" s="37"/>
      <c r="DE282" s="37"/>
      <c r="DF282" s="37"/>
    </row>
    <row r="283" spans="1:110" s="667" customFormat="1">
      <c r="A283" s="1156"/>
      <c r="B283" s="998"/>
      <c r="C283" s="998"/>
      <c r="D283" s="998"/>
      <c r="E283" s="1157"/>
      <c r="F283" s="998"/>
      <c r="G283" s="1158"/>
      <c r="H283" s="998"/>
      <c r="I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7"/>
      <c r="BI283" s="37"/>
      <c r="BJ283" s="37"/>
      <c r="BK283" s="37"/>
      <c r="BL283" s="37"/>
      <c r="BM283" s="37"/>
      <c r="BN283" s="37"/>
      <c r="BO283" s="37"/>
      <c r="BP283" s="37"/>
      <c r="BQ283" s="37"/>
      <c r="BR283" s="37"/>
      <c r="BS283" s="37"/>
      <c r="BT283" s="37"/>
      <c r="BU283" s="37"/>
      <c r="BV283" s="37"/>
      <c r="BW283" s="37"/>
      <c r="BX283" s="37"/>
      <c r="BY283" s="37"/>
      <c r="BZ283" s="37"/>
      <c r="CA283" s="37"/>
      <c r="CB283" s="37"/>
      <c r="CC283" s="37"/>
      <c r="CD283" s="37"/>
      <c r="CE283" s="37"/>
      <c r="CF283" s="37"/>
      <c r="CG283" s="37"/>
      <c r="CH283" s="37"/>
      <c r="CI283" s="37"/>
      <c r="CJ283" s="37"/>
      <c r="CK283" s="37"/>
      <c r="CL283" s="37"/>
      <c r="CM283" s="37"/>
      <c r="CN283" s="37"/>
      <c r="CO283" s="37"/>
      <c r="CP283" s="37"/>
      <c r="CQ283" s="37"/>
      <c r="CR283" s="37"/>
      <c r="CS283" s="37"/>
      <c r="CT283" s="37"/>
      <c r="CU283" s="37"/>
      <c r="CV283" s="37"/>
      <c r="CW283" s="37"/>
      <c r="CX283" s="37"/>
      <c r="CY283" s="37"/>
      <c r="CZ283" s="37"/>
      <c r="DA283" s="37"/>
      <c r="DB283" s="37"/>
      <c r="DC283" s="37"/>
      <c r="DD283" s="37"/>
      <c r="DE283" s="37"/>
      <c r="DF283" s="37"/>
    </row>
    <row r="284" spans="1:110" s="667" customFormat="1">
      <c r="A284" s="1156"/>
      <c r="B284" s="998"/>
      <c r="C284" s="998"/>
      <c r="D284" s="998"/>
      <c r="E284" s="1157"/>
      <c r="F284" s="998"/>
      <c r="G284" s="1158"/>
      <c r="H284" s="998"/>
      <c r="I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c r="BA284" s="37"/>
      <c r="BB284" s="37"/>
      <c r="BC284" s="37"/>
      <c r="BD284" s="37"/>
      <c r="BE284" s="37"/>
      <c r="BF284" s="37"/>
      <c r="BG284" s="37"/>
      <c r="BH284" s="37"/>
      <c r="BI284" s="37"/>
      <c r="BJ284" s="37"/>
      <c r="BK284" s="37"/>
      <c r="BL284" s="37"/>
      <c r="BM284" s="37"/>
      <c r="BN284" s="37"/>
      <c r="BO284" s="37"/>
      <c r="BP284" s="37"/>
      <c r="BQ284" s="37"/>
      <c r="BR284" s="37"/>
      <c r="BS284" s="37"/>
      <c r="BT284" s="37"/>
      <c r="BU284" s="37"/>
      <c r="BV284" s="37"/>
      <c r="BW284" s="37"/>
      <c r="BX284" s="37"/>
      <c r="BY284" s="37"/>
      <c r="BZ284" s="37"/>
      <c r="CA284" s="37"/>
      <c r="CB284" s="37"/>
      <c r="CC284" s="37"/>
      <c r="CD284" s="37"/>
      <c r="CE284" s="37"/>
      <c r="CF284" s="37"/>
      <c r="CG284" s="37"/>
      <c r="CH284" s="37"/>
      <c r="CI284" s="37"/>
      <c r="CJ284" s="37"/>
      <c r="CK284" s="37"/>
      <c r="CL284" s="37"/>
      <c r="CM284" s="37"/>
      <c r="CN284" s="37"/>
      <c r="CO284" s="37"/>
      <c r="CP284" s="37"/>
      <c r="CQ284" s="37"/>
      <c r="CR284" s="37"/>
      <c r="CS284" s="37"/>
      <c r="CT284" s="37"/>
      <c r="CU284" s="37"/>
      <c r="CV284" s="37"/>
      <c r="CW284" s="37"/>
      <c r="CX284" s="37"/>
      <c r="CY284" s="37"/>
      <c r="CZ284" s="37"/>
      <c r="DA284" s="37"/>
      <c r="DB284" s="37"/>
      <c r="DC284" s="37"/>
      <c r="DD284" s="37"/>
      <c r="DE284" s="37"/>
      <c r="DF284" s="37"/>
    </row>
    <row r="285" spans="1:110" s="667" customFormat="1">
      <c r="A285" s="1156"/>
      <c r="B285" s="998"/>
      <c r="C285" s="998"/>
      <c r="D285" s="998"/>
      <c r="E285" s="1157"/>
      <c r="F285" s="998"/>
      <c r="G285" s="1158"/>
      <c r="H285" s="998"/>
      <c r="I285" s="37"/>
      <c r="AD285" s="37"/>
      <c r="AE285" s="37"/>
      <c r="AF285" s="37"/>
      <c r="AG285" s="37"/>
      <c r="AH285" s="37"/>
      <c r="AI285" s="37"/>
      <c r="AJ285" s="37"/>
      <c r="AK285" s="37"/>
      <c r="AL285" s="37"/>
      <c r="AM285" s="37"/>
      <c r="AN285" s="37"/>
      <c r="AO285" s="37"/>
      <c r="AP285" s="37"/>
      <c r="AQ285" s="37"/>
      <c r="AR285" s="37"/>
      <c r="AS285" s="37"/>
      <c r="AT285" s="37"/>
      <c r="AU285" s="37"/>
      <c r="AV285" s="37"/>
      <c r="AW285" s="37"/>
      <c r="AX285" s="37"/>
      <c r="AY285" s="37"/>
      <c r="AZ285" s="37"/>
      <c r="BA285" s="37"/>
      <c r="BB285" s="37"/>
      <c r="BC285" s="37"/>
      <c r="BD285" s="37"/>
      <c r="BE285" s="37"/>
      <c r="BF285" s="37"/>
      <c r="BG285" s="37"/>
      <c r="BH285" s="37"/>
      <c r="BI285" s="37"/>
      <c r="BJ285" s="37"/>
      <c r="BK285" s="37"/>
      <c r="BL285" s="37"/>
      <c r="BM285" s="37"/>
      <c r="BN285" s="37"/>
      <c r="BO285" s="37"/>
      <c r="BP285" s="37"/>
      <c r="BQ285" s="37"/>
      <c r="BR285" s="37"/>
      <c r="BS285" s="37"/>
      <c r="BT285" s="37"/>
      <c r="BU285" s="37"/>
      <c r="BV285" s="37"/>
      <c r="BW285" s="37"/>
      <c r="BX285" s="37"/>
      <c r="BY285" s="37"/>
      <c r="BZ285" s="37"/>
      <c r="CA285" s="37"/>
      <c r="CB285" s="37"/>
      <c r="CC285" s="37"/>
      <c r="CD285" s="37"/>
      <c r="CE285" s="37"/>
      <c r="CF285" s="37"/>
      <c r="CG285" s="37"/>
      <c r="CH285" s="37"/>
      <c r="CI285" s="37"/>
      <c r="CJ285" s="37"/>
      <c r="CK285" s="37"/>
      <c r="CL285" s="37"/>
      <c r="CM285" s="37"/>
      <c r="CN285" s="37"/>
      <c r="CO285" s="37"/>
      <c r="CP285" s="37"/>
      <c r="CQ285" s="37"/>
      <c r="CR285" s="37"/>
      <c r="CS285" s="37"/>
      <c r="CT285" s="37"/>
      <c r="CU285" s="37"/>
      <c r="CV285" s="37"/>
      <c r="CW285" s="37"/>
      <c r="CX285" s="37"/>
      <c r="CY285" s="37"/>
      <c r="CZ285" s="37"/>
      <c r="DA285" s="37"/>
      <c r="DB285" s="37"/>
      <c r="DC285" s="37"/>
      <c r="DD285" s="37"/>
      <c r="DE285" s="37"/>
      <c r="DF285" s="37"/>
    </row>
    <row r="286" spans="1:110" s="667" customFormat="1">
      <c r="A286" s="1156"/>
      <c r="B286" s="998"/>
      <c r="C286" s="998"/>
      <c r="D286" s="998"/>
      <c r="E286" s="1157"/>
      <c r="F286" s="998"/>
      <c r="G286" s="1158"/>
      <c r="H286" s="998"/>
      <c r="I286" s="37"/>
      <c r="AD286" s="37"/>
      <c r="AE286" s="37"/>
      <c r="AF286" s="37"/>
      <c r="AG286" s="37"/>
      <c r="AH286" s="37"/>
      <c r="AI286" s="37"/>
      <c r="AJ286" s="37"/>
      <c r="AK286" s="37"/>
      <c r="AL286" s="37"/>
      <c r="AM286" s="37"/>
      <c r="AN286" s="37"/>
      <c r="AO286" s="37"/>
      <c r="AP286" s="37"/>
      <c r="AQ286" s="37"/>
      <c r="AR286" s="37"/>
      <c r="AS286" s="37"/>
      <c r="AT286" s="37"/>
      <c r="AU286" s="37"/>
      <c r="AV286" s="37"/>
      <c r="AW286" s="37"/>
      <c r="AX286" s="37"/>
      <c r="AY286" s="37"/>
      <c r="AZ286" s="37"/>
      <c r="BA286" s="37"/>
      <c r="BB286" s="37"/>
      <c r="BC286" s="37"/>
      <c r="BD286" s="37"/>
      <c r="BE286" s="37"/>
      <c r="BF286" s="37"/>
      <c r="BG286" s="37"/>
      <c r="BH286" s="37"/>
      <c r="BI286" s="37"/>
      <c r="BJ286" s="37"/>
      <c r="BK286" s="37"/>
      <c r="BL286" s="37"/>
      <c r="BM286" s="37"/>
      <c r="BN286" s="37"/>
      <c r="BO286" s="37"/>
      <c r="BP286" s="37"/>
      <c r="BQ286" s="37"/>
      <c r="BR286" s="37"/>
      <c r="BS286" s="37"/>
      <c r="BT286" s="37"/>
      <c r="BU286" s="37"/>
      <c r="BV286" s="37"/>
      <c r="BW286" s="37"/>
      <c r="BX286" s="37"/>
      <c r="BY286" s="37"/>
      <c r="BZ286" s="37"/>
      <c r="CA286" s="37"/>
      <c r="CB286" s="37"/>
      <c r="CC286" s="37"/>
      <c r="CD286" s="37"/>
      <c r="CE286" s="37"/>
      <c r="CF286" s="37"/>
      <c r="CG286" s="37"/>
      <c r="CH286" s="37"/>
      <c r="CI286" s="37"/>
      <c r="CJ286" s="37"/>
      <c r="CK286" s="37"/>
      <c r="CL286" s="37"/>
      <c r="CM286" s="37"/>
      <c r="CN286" s="37"/>
      <c r="CO286" s="37"/>
      <c r="CP286" s="37"/>
      <c r="CQ286" s="37"/>
      <c r="CR286" s="37"/>
      <c r="CS286" s="37"/>
      <c r="CT286" s="37"/>
      <c r="CU286" s="37"/>
      <c r="CV286" s="37"/>
      <c r="CW286" s="37"/>
      <c r="CX286" s="37"/>
      <c r="CY286" s="37"/>
      <c r="CZ286" s="37"/>
      <c r="DA286" s="37"/>
      <c r="DB286" s="37"/>
      <c r="DC286" s="37"/>
      <c r="DD286" s="37"/>
      <c r="DE286" s="37"/>
      <c r="DF286" s="37"/>
    </row>
  </sheetData>
  <sheetProtection password="C1CF" sheet="1" objects="1" scenarios="1"/>
  <dataConsolidate>
    <dataRefs count="1">
      <dataRef name="$1:$3;$BX:$BX" r:id="rId1"/>
    </dataRefs>
  </dataConsolidate>
  <mergeCells count="5">
    <mergeCell ref="K75:L75"/>
    <mergeCell ref="M75:N75"/>
    <mergeCell ref="O75:Q75"/>
    <mergeCell ref="M76:S76"/>
    <mergeCell ref="J77:M77"/>
  </mergeCells>
  <dataValidations count="3">
    <dataValidation allowBlank="1" showInputMessage="1" showErrorMessage="1" error="Comissao acima da permitida._x000a_" sqref="K983117 JG983117 TC983117 ACY983117 AMU983117 AWQ983117 BGM983117 BQI983117 CAE983117 CKA983117 CTW983117 DDS983117 DNO983117 DXK983117 EHG983117 ERC983117 FAY983117 FKU983117 FUQ983117 GEM983117 GOI983117 GYE983117 HIA983117 HRW983117 IBS983117 ILO983117 IVK983117 JFG983117 JPC983117 JYY983117 KIU983117 KSQ983117 LCM983117 LMI983117 LWE983117 MGA983117 MPW983117 MZS983117 NJO983117 NTK983117 ODG983117 ONC983117 OWY983117 PGU983117 PQQ983117 QAM983117 QKI983117 QUE983117 REA983117 RNW983117 RXS983117 SHO983117 SRK983117 TBG983117 TLC983117 TUY983117 UEU983117 UOQ983117 UYM983117 VII983117 VSE983117 WCA983117 WLW983117 WVS983117 K65613 JG65613 TC65613 ACY65613 AMU65613 AWQ65613 BGM65613 BQI65613 CAE65613 CKA65613 CTW65613 DDS65613 DNO65613 DXK65613 EHG65613 ERC65613 FAY65613 FKU65613 FUQ65613 GEM65613 GOI65613 GYE65613 HIA65613 HRW65613 IBS65613 ILO65613 IVK65613 JFG65613 JPC65613 JYY65613 KIU65613 KSQ65613 LCM65613 LMI65613 LWE65613 MGA65613 MPW65613 MZS65613 NJO65613 NTK65613 ODG65613 ONC65613 OWY65613 PGU65613 PQQ65613 QAM65613 QKI65613 QUE65613 REA65613 RNW65613 RXS65613 SHO65613 SRK65613 TBG65613 TLC65613 TUY65613 UEU65613 UOQ65613 UYM65613 VII65613 VSE65613 WCA65613 WLW65613 WVS65613 K131149 JG131149 TC131149 ACY131149 AMU131149 AWQ131149 BGM131149 BQI131149 CAE131149 CKA131149 CTW131149 DDS131149 DNO131149 DXK131149 EHG131149 ERC131149 FAY131149 FKU131149 FUQ131149 GEM131149 GOI131149 GYE131149 HIA131149 HRW131149 IBS131149 ILO131149 IVK131149 JFG131149 JPC131149 JYY131149 KIU131149 KSQ131149 LCM131149 LMI131149 LWE131149 MGA131149 MPW131149 MZS131149 NJO131149 NTK131149 ODG131149 ONC131149 OWY131149 PGU131149 PQQ131149 QAM131149 QKI131149 QUE131149 REA131149 RNW131149 RXS131149 SHO131149 SRK131149 TBG131149 TLC131149 TUY131149 UEU131149 UOQ131149 UYM131149 VII131149 VSE131149 WCA131149 WLW131149 WVS131149 K196685 JG196685 TC196685 ACY196685 AMU196685 AWQ196685 BGM196685 BQI196685 CAE196685 CKA196685 CTW196685 DDS196685 DNO196685 DXK196685 EHG196685 ERC196685 FAY196685 FKU196685 FUQ196685 GEM196685 GOI196685 GYE196685 HIA196685 HRW196685 IBS196685 ILO196685 IVK196685 JFG196685 JPC196685 JYY196685 KIU196685 KSQ196685 LCM196685 LMI196685 LWE196685 MGA196685 MPW196685 MZS196685 NJO196685 NTK196685 ODG196685 ONC196685 OWY196685 PGU196685 PQQ196685 QAM196685 QKI196685 QUE196685 REA196685 RNW196685 RXS196685 SHO196685 SRK196685 TBG196685 TLC196685 TUY196685 UEU196685 UOQ196685 UYM196685 VII196685 VSE196685 WCA196685 WLW196685 WVS196685 K262221 JG262221 TC262221 ACY262221 AMU262221 AWQ262221 BGM262221 BQI262221 CAE262221 CKA262221 CTW262221 DDS262221 DNO262221 DXK262221 EHG262221 ERC262221 FAY262221 FKU262221 FUQ262221 GEM262221 GOI262221 GYE262221 HIA262221 HRW262221 IBS262221 ILO262221 IVK262221 JFG262221 JPC262221 JYY262221 KIU262221 KSQ262221 LCM262221 LMI262221 LWE262221 MGA262221 MPW262221 MZS262221 NJO262221 NTK262221 ODG262221 ONC262221 OWY262221 PGU262221 PQQ262221 QAM262221 QKI262221 QUE262221 REA262221 RNW262221 RXS262221 SHO262221 SRK262221 TBG262221 TLC262221 TUY262221 UEU262221 UOQ262221 UYM262221 VII262221 VSE262221 WCA262221 WLW262221 WVS262221 K327757 JG327757 TC327757 ACY327757 AMU327757 AWQ327757 BGM327757 BQI327757 CAE327757 CKA327757 CTW327757 DDS327757 DNO327757 DXK327757 EHG327757 ERC327757 FAY327757 FKU327757 FUQ327757 GEM327757 GOI327757 GYE327757 HIA327757 HRW327757 IBS327757 ILO327757 IVK327757 JFG327757 JPC327757 JYY327757 KIU327757 KSQ327757 LCM327757 LMI327757 LWE327757 MGA327757 MPW327757 MZS327757 NJO327757 NTK327757 ODG327757 ONC327757 OWY327757 PGU327757 PQQ327757 QAM327757 QKI327757 QUE327757 REA327757 RNW327757 RXS327757 SHO327757 SRK327757 TBG327757 TLC327757 TUY327757 UEU327757 UOQ327757 UYM327757 VII327757 VSE327757 WCA327757 WLW327757 WVS327757 K393293 JG393293 TC393293 ACY393293 AMU393293 AWQ393293 BGM393293 BQI393293 CAE393293 CKA393293 CTW393293 DDS393293 DNO393293 DXK393293 EHG393293 ERC393293 FAY393293 FKU393293 FUQ393293 GEM393293 GOI393293 GYE393293 HIA393293 HRW393293 IBS393293 ILO393293 IVK393293 JFG393293 JPC393293 JYY393293 KIU393293 KSQ393293 LCM393293 LMI393293 LWE393293 MGA393293 MPW393293 MZS393293 NJO393293 NTK393293 ODG393293 ONC393293 OWY393293 PGU393293 PQQ393293 QAM393293 QKI393293 QUE393293 REA393293 RNW393293 RXS393293 SHO393293 SRK393293 TBG393293 TLC393293 TUY393293 UEU393293 UOQ393293 UYM393293 VII393293 VSE393293 WCA393293 WLW393293 WVS393293 K458829 JG458829 TC458829 ACY458829 AMU458829 AWQ458829 BGM458829 BQI458829 CAE458829 CKA458829 CTW458829 DDS458829 DNO458829 DXK458829 EHG458829 ERC458829 FAY458829 FKU458829 FUQ458829 GEM458829 GOI458829 GYE458829 HIA458829 HRW458829 IBS458829 ILO458829 IVK458829 JFG458829 JPC458829 JYY458829 KIU458829 KSQ458829 LCM458829 LMI458829 LWE458829 MGA458829 MPW458829 MZS458829 NJO458829 NTK458829 ODG458829 ONC458829 OWY458829 PGU458829 PQQ458829 QAM458829 QKI458829 QUE458829 REA458829 RNW458829 RXS458829 SHO458829 SRK458829 TBG458829 TLC458829 TUY458829 UEU458829 UOQ458829 UYM458829 VII458829 VSE458829 WCA458829 WLW458829 WVS458829 K524365 JG524365 TC524365 ACY524365 AMU524365 AWQ524365 BGM524365 BQI524365 CAE524365 CKA524365 CTW524365 DDS524365 DNO524365 DXK524365 EHG524365 ERC524365 FAY524365 FKU524365 FUQ524365 GEM524365 GOI524365 GYE524365 HIA524365 HRW524365 IBS524365 ILO524365 IVK524365 JFG524365 JPC524365 JYY524365 KIU524365 KSQ524365 LCM524365 LMI524365 LWE524365 MGA524365 MPW524365 MZS524365 NJO524365 NTK524365 ODG524365 ONC524365 OWY524365 PGU524365 PQQ524365 QAM524365 QKI524365 QUE524365 REA524365 RNW524365 RXS524365 SHO524365 SRK524365 TBG524365 TLC524365 TUY524365 UEU524365 UOQ524365 UYM524365 VII524365 VSE524365 WCA524365 WLW524365 WVS524365 K589901 JG589901 TC589901 ACY589901 AMU589901 AWQ589901 BGM589901 BQI589901 CAE589901 CKA589901 CTW589901 DDS589901 DNO589901 DXK589901 EHG589901 ERC589901 FAY589901 FKU589901 FUQ589901 GEM589901 GOI589901 GYE589901 HIA589901 HRW589901 IBS589901 ILO589901 IVK589901 JFG589901 JPC589901 JYY589901 KIU589901 KSQ589901 LCM589901 LMI589901 LWE589901 MGA589901 MPW589901 MZS589901 NJO589901 NTK589901 ODG589901 ONC589901 OWY589901 PGU589901 PQQ589901 QAM589901 QKI589901 QUE589901 REA589901 RNW589901 RXS589901 SHO589901 SRK589901 TBG589901 TLC589901 TUY589901 UEU589901 UOQ589901 UYM589901 VII589901 VSE589901 WCA589901 WLW589901 WVS589901 K655437 JG655437 TC655437 ACY655437 AMU655437 AWQ655437 BGM655437 BQI655437 CAE655437 CKA655437 CTW655437 DDS655437 DNO655437 DXK655437 EHG655437 ERC655437 FAY655437 FKU655437 FUQ655437 GEM655437 GOI655437 GYE655437 HIA655437 HRW655437 IBS655437 ILO655437 IVK655437 JFG655437 JPC655437 JYY655437 KIU655437 KSQ655437 LCM655437 LMI655437 LWE655437 MGA655437 MPW655437 MZS655437 NJO655437 NTK655437 ODG655437 ONC655437 OWY655437 PGU655437 PQQ655437 QAM655437 QKI655437 QUE655437 REA655437 RNW655437 RXS655437 SHO655437 SRK655437 TBG655437 TLC655437 TUY655437 UEU655437 UOQ655437 UYM655437 VII655437 VSE655437 WCA655437 WLW655437 WVS655437 K720973 JG720973 TC720973 ACY720973 AMU720973 AWQ720973 BGM720973 BQI720973 CAE720973 CKA720973 CTW720973 DDS720973 DNO720973 DXK720973 EHG720973 ERC720973 FAY720973 FKU720973 FUQ720973 GEM720973 GOI720973 GYE720973 HIA720973 HRW720973 IBS720973 ILO720973 IVK720973 JFG720973 JPC720973 JYY720973 KIU720973 KSQ720973 LCM720973 LMI720973 LWE720973 MGA720973 MPW720973 MZS720973 NJO720973 NTK720973 ODG720973 ONC720973 OWY720973 PGU720973 PQQ720973 QAM720973 QKI720973 QUE720973 REA720973 RNW720973 RXS720973 SHO720973 SRK720973 TBG720973 TLC720973 TUY720973 UEU720973 UOQ720973 UYM720973 VII720973 VSE720973 WCA720973 WLW720973 WVS720973 K786509 JG786509 TC786509 ACY786509 AMU786509 AWQ786509 BGM786509 BQI786509 CAE786509 CKA786509 CTW786509 DDS786509 DNO786509 DXK786509 EHG786509 ERC786509 FAY786509 FKU786509 FUQ786509 GEM786509 GOI786509 GYE786509 HIA786509 HRW786509 IBS786509 ILO786509 IVK786509 JFG786509 JPC786509 JYY786509 KIU786509 KSQ786509 LCM786509 LMI786509 LWE786509 MGA786509 MPW786509 MZS786509 NJO786509 NTK786509 ODG786509 ONC786509 OWY786509 PGU786509 PQQ786509 QAM786509 QKI786509 QUE786509 REA786509 RNW786509 RXS786509 SHO786509 SRK786509 TBG786509 TLC786509 TUY786509 UEU786509 UOQ786509 UYM786509 VII786509 VSE786509 WCA786509 WLW786509 WVS786509 K852045 JG852045 TC852045 ACY852045 AMU852045 AWQ852045 BGM852045 BQI852045 CAE852045 CKA852045 CTW852045 DDS852045 DNO852045 DXK852045 EHG852045 ERC852045 FAY852045 FKU852045 FUQ852045 GEM852045 GOI852045 GYE852045 HIA852045 HRW852045 IBS852045 ILO852045 IVK852045 JFG852045 JPC852045 JYY852045 KIU852045 KSQ852045 LCM852045 LMI852045 LWE852045 MGA852045 MPW852045 MZS852045 NJO852045 NTK852045 ODG852045 ONC852045 OWY852045 PGU852045 PQQ852045 QAM852045 QKI852045 QUE852045 REA852045 RNW852045 RXS852045 SHO852045 SRK852045 TBG852045 TLC852045 TUY852045 UEU852045 UOQ852045 UYM852045 VII852045 VSE852045 WCA852045 WLW852045 WVS852045 K917581 JG917581 TC917581 ACY917581 AMU917581 AWQ917581 BGM917581 BQI917581 CAE917581 CKA917581 CTW917581 DDS917581 DNO917581 DXK917581 EHG917581 ERC917581 FAY917581 FKU917581 FUQ917581 GEM917581 GOI917581 GYE917581 HIA917581 HRW917581 IBS917581 ILO917581 IVK917581 JFG917581 JPC917581 JYY917581 KIU917581 KSQ917581 LCM917581 LMI917581 LWE917581 MGA917581 MPW917581 MZS917581 NJO917581 NTK917581 ODG917581 ONC917581 OWY917581 PGU917581 PQQ917581 QAM917581 QKI917581 QUE917581 REA917581 RNW917581 RXS917581 SHO917581 SRK917581 TBG917581 TLC917581 TUY917581 UEU917581 UOQ917581 UYM917581 VII917581 VSE917581 WCA917581 WLW917581 WVS917581 K77 JG77 TC77 ACY77 AMU77 AWQ77 BGM77 BQI77 CAE77 CKA77 CTW77 DDS77 DNO77 DXK77 EHG77 ERC77 FAY77 FKU77 FUQ77 GEM77 GOI77 GYE77 HIA77 HRW77 IBS77 ILO77 IVK77 JFG77 JPC77 JYY77 KIU77 KSQ77 LCM77 LMI77 LWE77 MGA77 MPW77 MZS77 NJO77 NTK77 ODG77 ONC77 OWY77 PGU77 PQQ77 QAM77 QKI77 QUE77 REA77 RNW77 RXS77 SHO77 SRK77 TBG77 TLC77 TUY77 UEU77 UOQ77 UYM77 VII77 VSE77 WCA77 WLW77 WVS77"/>
    <dataValidation type="whole" allowBlank="1" showInputMessage="1" showErrorMessage="1" error="Comissao acima da permitida._x000a_" sqref="R983115 JN983115 TJ983115 ADF983115 ANB983115 AWX983115 BGT983115 BQP983115 CAL983115 CKH983115 CUD983115 DDZ983115 DNV983115 DXR983115 EHN983115 ERJ983115 FBF983115 FLB983115 FUX983115 GET983115 GOP983115 GYL983115 HIH983115 HSD983115 IBZ983115 ILV983115 IVR983115 JFN983115 JPJ983115 JZF983115 KJB983115 KSX983115 LCT983115 LMP983115 LWL983115 MGH983115 MQD983115 MZZ983115 NJV983115 NTR983115 ODN983115 ONJ983115 OXF983115 PHB983115 PQX983115 QAT983115 QKP983115 QUL983115 REH983115 ROD983115 RXZ983115 SHV983115 SRR983115 TBN983115 TLJ983115 TVF983115 UFB983115 UOX983115 UYT983115 VIP983115 VSL983115 WCH983115 WMD983115 WVZ983115 R65611 JN65611 TJ65611 ADF65611 ANB65611 AWX65611 BGT65611 BQP65611 CAL65611 CKH65611 CUD65611 DDZ65611 DNV65611 DXR65611 EHN65611 ERJ65611 FBF65611 FLB65611 FUX65611 GET65611 GOP65611 GYL65611 HIH65611 HSD65611 IBZ65611 ILV65611 IVR65611 JFN65611 JPJ65611 JZF65611 KJB65611 KSX65611 LCT65611 LMP65611 LWL65611 MGH65611 MQD65611 MZZ65611 NJV65611 NTR65611 ODN65611 ONJ65611 OXF65611 PHB65611 PQX65611 QAT65611 QKP65611 QUL65611 REH65611 ROD65611 RXZ65611 SHV65611 SRR65611 TBN65611 TLJ65611 TVF65611 UFB65611 UOX65611 UYT65611 VIP65611 VSL65611 WCH65611 WMD65611 WVZ65611 R131147 JN131147 TJ131147 ADF131147 ANB131147 AWX131147 BGT131147 BQP131147 CAL131147 CKH131147 CUD131147 DDZ131147 DNV131147 DXR131147 EHN131147 ERJ131147 FBF131147 FLB131147 FUX131147 GET131147 GOP131147 GYL131147 HIH131147 HSD131147 IBZ131147 ILV131147 IVR131147 JFN131147 JPJ131147 JZF131147 KJB131147 KSX131147 LCT131147 LMP131147 LWL131147 MGH131147 MQD131147 MZZ131147 NJV131147 NTR131147 ODN131147 ONJ131147 OXF131147 PHB131147 PQX131147 QAT131147 QKP131147 QUL131147 REH131147 ROD131147 RXZ131147 SHV131147 SRR131147 TBN131147 TLJ131147 TVF131147 UFB131147 UOX131147 UYT131147 VIP131147 VSL131147 WCH131147 WMD131147 WVZ131147 R196683 JN196683 TJ196683 ADF196683 ANB196683 AWX196683 BGT196683 BQP196683 CAL196683 CKH196683 CUD196683 DDZ196683 DNV196683 DXR196683 EHN196683 ERJ196683 FBF196683 FLB196683 FUX196683 GET196683 GOP196683 GYL196683 HIH196683 HSD196683 IBZ196683 ILV196683 IVR196683 JFN196683 JPJ196683 JZF196683 KJB196683 KSX196683 LCT196683 LMP196683 LWL196683 MGH196683 MQD196683 MZZ196683 NJV196683 NTR196683 ODN196683 ONJ196683 OXF196683 PHB196683 PQX196683 QAT196683 QKP196683 QUL196683 REH196683 ROD196683 RXZ196683 SHV196683 SRR196683 TBN196683 TLJ196683 TVF196683 UFB196683 UOX196683 UYT196683 VIP196683 VSL196683 WCH196683 WMD196683 WVZ196683 R262219 JN262219 TJ262219 ADF262219 ANB262219 AWX262219 BGT262219 BQP262219 CAL262219 CKH262219 CUD262219 DDZ262219 DNV262219 DXR262219 EHN262219 ERJ262219 FBF262219 FLB262219 FUX262219 GET262219 GOP262219 GYL262219 HIH262219 HSD262219 IBZ262219 ILV262219 IVR262219 JFN262219 JPJ262219 JZF262219 KJB262219 KSX262219 LCT262219 LMP262219 LWL262219 MGH262219 MQD262219 MZZ262219 NJV262219 NTR262219 ODN262219 ONJ262219 OXF262219 PHB262219 PQX262219 QAT262219 QKP262219 QUL262219 REH262219 ROD262219 RXZ262219 SHV262219 SRR262219 TBN262219 TLJ262219 TVF262219 UFB262219 UOX262219 UYT262219 VIP262219 VSL262219 WCH262219 WMD262219 WVZ262219 R327755 JN327755 TJ327755 ADF327755 ANB327755 AWX327755 BGT327755 BQP327755 CAL327755 CKH327755 CUD327755 DDZ327755 DNV327755 DXR327755 EHN327755 ERJ327755 FBF327755 FLB327755 FUX327755 GET327755 GOP327755 GYL327755 HIH327755 HSD327755 IBZ327755 ILV327755 IVR327755 JFN327755 JPJ327755 JZF327755 KJB327755 KSX327755 LCT327755 LMP327755 LWL327755 MGH327755 MQD327755 MZZ327755 NJV327755 NTR327755 ODN327755 ONJ327755 OXF327755 PHB327755 PQX327755 QAT327755 QKP327755 QUL327755 REH327755 ROD327755 RXZ327755 SHV327755 SRR327755 TBN327755 TLJ327755 TVF327755 UFB327755 UOX327755 UYT327755 VIP327755 VSL327755 WCH327755 WMD327755 WVZ327755 R393291 JN393291 TJ393291 ADF393291 ANB393291 AWX393291 BGT393291 BQP393291 CAL393291 CKH393291 CUD393291 DDZ393291 DNV393291 DXR393291 EHN393291 ERJ393291 FBF393291 FLB393291 FUX393291 GET393291 GOP393291 GYL393291 HIH393291 HSD393291 IBZ393291 ILV393291 IVR393291 JFN393291 JPJ393291 JZF393291 KJB393291 KSX393291 LCT393291 LMP393291 LWL393291 MGH393291 MQD393291 MZZ393291 NJV393291 NTR393291 ODN393291 ONJ393291 OXF393291 PHB393291 PQX393291 QAT393291 QKP393291 QUL393291 REH393291 ROD393291 RXZ393291 SHV393291 SRR393291 TBN393291 TLJ393291 TVF393291 UFB393291 UOX393291 UYT393291 VIP393291 VSL393291 WCH393291 WMD393291 WVZ393291 R458827 JN458827 TJ458827 ADF458827 ANB458827 AWX458827 BGT458827 BQP458827 CAL458827 CKH458827 CUD458827 DDZ458827 DNV458827 DXR458827 EHN458827 ERJ458827 FBF458827 FLB458827 FUX458827 GET458827 GOP458827 GYL458827 HIH458827 HSD458827 IBZ458827 ILV458827 IVR458827 JFN458827 JPJ458827 JZF458827 KJB458827 KSX458827 LCT458827 LMP458827 LWL458827 MGH458827 MQD458827 MZZ458827 NJV458827 NTR458827 ODN458827 ONJ458827 OXF458827 PHB458827 PQX458827 QAT458827 QKP458827 QUL458827 REH458827 ROD458827 RXZ458827 SHV458827 SRR458827 TBN458827 TLJ458827 TVF458827 UFB458827 UOX458827 UYT458827 VIP458827 VSL458827 WCH458827 WMD458827 WVZ458827 R524363 JN524363 TJ524363 ADF524363 ANB524363 AWX524363 BGT524363 BQP524363 CAL524363 CKH524363 CUD524363 DDZ524363 DNV524363 DXR524363 EHN524363 ERJ524363 FBF524363 FLB524363 FUX524363 GET524363 GOP524363 GYL524363 HIH524363 HSD524363 IBZ524363 ILV524363 IVR524363 JFN524363 JPJ524363 JZF524363 KJB524363 KSX524363 LCT524363 LMP524363 LWL524363 MGH524363 MQD524363 MZZ524363 NJV524363 NTR524363 ODN524363 ONJ524363 OXF524363 PHB524363 PQX524363 QAT524363 QKP524363 QUL524363 REH524363 ROD524363 RXZ524363 SHV524363 SRR524363 TBN524363 TLJ524363 TVF524363 UFB524363 UOX524363 UYT524363 VIP524363 VSL524363 WCH524363 WMD524363 WVZ524363 R589899 JN589899 TJ589899 ADF589899 ANB589899 AWX589899 BGT589899 BQP589899 CAL589899 CKH589899 CUD589899 DDZ589899 DNV589899 DXR589899 EHN589899 ERJ589899 FBF589899 FLB589899 FUX589899 GET589899 GOP589899 GYL589899 HIH589899 HSD589899 IBZ589899 ILV589899 IVR589899 JFN589899 JPJ589899 JZF589899 KJB589899 KSX589899 LCT589899 LMP589899 LWL589899 MGH589899 MQD589899 MZZ589899 NJV589899 NTR589899 ODN589899 ONJ589899 OXF589899 PHB589899 PQX589899 QAT589899 QKP589899 QUL589899 REH589899 ROD589899 RXZ589899 SHV589899 SRR589899 TBN589899 TLJ589899 TVF589899 UFB589899 UOX589899 UYT589899 VIP589899 VSL589899 WCH589899 WMD589899 WVZ589899 R655435 JN655435 TJ655435 ADF655435 ANB655435 AWX655435 BGT655435 BQP655435 CAL655435 CKH655435 CUD655435 DDZ655435 DNV655435 DXR655435 EHN655435 ERJ655435 FBF655435 FLB655435 FUX655435 GET655435 GOP655435 GYL655435 HIH655435 HSD655435 IBZ655435 ILV655435 IVR655435 JFN655435 JPJ655435 JZF655435 KJB655435 KSX655435 LCT655435 LMP655435 LWL655435 MGH655435 MQD655435 MZZ655435 NJV655435 NTR655435 ODN655435 ONJ655435 OXF655435 PHB655435 PQX655435 QAT655435 QKP655435 QUL655435 REH655435 ROD655435 RXZ655435 SHV655435 SRR655435 TBN655435 TLJ655435 TVF655435 UFB655435 UOX655435 UYT655435 VIP655435 VSL655435 WCH655435 WMD655435 WVZ655435 R720971 JN720971 TJ720971 ADF720971 ANB720971 AWX720971 BGT720971 BQP720971 CAL720971 CKH720971 CUD720971 DDZ720971 DNV720971 DXR720971 EHN720971 ERJ720971 FBF720971 FLB720971 FUX720971 GET720971 GOP720971 GYL720971 HIH720971 HSD720971 IBZ720971 ILV720971 IVR720971 JFN720971 JPJ720971 JZF720971 KJB720971 KSX720971 LCT720971 LMP720971 LWL720971 MGH720971 MQD720971 MZZ720971 NJV720971 NTR720971 ODN720971 ONJ720971 OXF720971 PHB720971 PQX720971 QAT720971 QKP720971 QUL720971 REH720971 ROD720971 RXZ720971 SHV720971 SRR720971 TBN720971 TLJ720971 TVF720971 UFB720971 UOX720971 UYT720971 VIP720971 VSL720971 WCH720971 WMD720971 WVZ720971 R786507 JN786507 TJ786507 ADF786507 ANB786507 AWX786507 BGT786507 BQP786507 CAL786507 CKH786507 CUD786507 DDZ786507 DNV786507 DXR786507 EHN786507 ERJ786507 FBF786507 FLB786507 FUX786507 GET786507 GOP786507 GYL786507 HIH786507 HSD786507 IBZ786507 ILV786507 IVR786507 JFN786507 JPJ786507 JZF786507 KJB786507 KSX786507 LCT786507 LMP786507 LWL786507 MGH786507 MQD786507 MZZ786507 NJV786507 NTR786507 ODN786507 ONJ786507 OXF786507 PHB786507 PQX786507 QAT786507 QKP786507 QUL786507 REH786507 ROD786507 RXZ786507 SHV786507 SRR786507 TBN786507 TLJ786507 TVF786507 UFB786507 UOX786507 UYT786507 VIP786507 VSL786507 WCH786507 WMD786507 WVZ786507 R852043 JN852043 TJ852043 ADF852043 ANB852043 AWX852043 BGT852043 BQP852043 CAL852043 CKH852043 CUD852043 DDZ852043 DNV852043 DXR852043 EHN852043 ERJ852043 FBF852043 FLB852043 FUX852043 GET852043 GOP852043 GYL852043 HIH852043 HSD852043 IBZ852043 ILV852043 IVR852043 JFN852043 JPJ852043 JZF852043 KJB852043 KSX852043 LCT852043 LMP852043 LWL852043 MGH852043 MQD852043 MZZ852043 NJV852043 NTR852043 ODN852043 ONJ852043 OXF852043 PHB852043 PQX852043 QAT852043 QKP852043 QUL852043 REH852043 ROD852043 RXZ852043 SHV852043 SRR852043 TBN852043 TLJ852043 TVF852043 UFB852043 UOX852043 UYT852043 VIP852043 VSL852043 WCH852043 WMD852043 WVZ852043 R917579 JN917579 TJ917579 ADF917579 ANB917579 AWX917579 BGT917579 BQP917579 CAL917579 CKH917579 CUD917579 DDZ917579 DNV917579 DXR917579 EHN917579 ERJ917579 FBF917579 FLB917579 FUX917579 GET917579 GOP917579 GYL917579 HIH917579 HSD917579 IBZ917579 ILV917579 IVR917579 JFN917579 JPJ917579 JZF917579 KJB917579 KSX917579 LCT917579 LMP917579 LWL917579 MGH917579 MQD917579 MZZ917579 NJV917579 NTR917579 ODN917579 ONJ917579 OXF917579 PHB917579 PQX917579 QAT917579 QKP917579 QUL917579 REH917579 ROD917579 RXZ917579 SHV917579 SRR917579 TBN917579 TLJ917579 TVF917579 UFB917579 UOX917579 UYT917579 VIP917579 VSL917579 WCH917579 WMD917579 WVZ917579 R75 JN75 TJ75 ADF75 ANB75 AWX75 BGT75 BQP75 CAL75 CKH75 CUD75 DDZ75 DNV75 DXR75 EHN75 ERJ75 FBF75 FLB75 FUX75 GET75 GOP75 GYL75 HIH75 HSD75 IBZ75 ILV75 IVR75 JFN75 JPJ75 JZF75 KJB75 KSX75 LCT75 LMP75 LWL75 MGH75 MQD75 MZZ75 NJV75 NTR75 ODN75 ONJ75 OXF75 PHB75 PQX75 QAT75 QKP75 QUL75 REH75 ROD75 RXZ75 SHV75 SRR75 TBN75 TLJ75 TVF75 UFB75 UOX75 UYT75 VIP75 VSL75 WCH75 WMD75 WVZ75">
      <formula1>0</formula1>
      <formula2>25</formula2>
    </dataValidation>
    <dataValidation errorStyle="information" allowBlank="1" showInputMessage="1" showErrorMessage="1" error="Comissao acima da permitida._x000a_" sqref="M983115:N983115 JI983115:JJ983115 TE983115:TF983115 ADA983115:ADB983115 AMW983115:AMX983115 AWS983115:AWT983115 BGO983115:BGP983115 BQK983115:BQL983115 CAG983115:CAH983115 CKC983115:CKD983115 CTY983115:CTZ983115 DDU983115:DDV983115 DNQ983115:DNR983115 DXM983115:DXN983115 EHI983115:EHJ983115 ERE983115:ERF983115 FBA983115:FBB983115 FKW983115:FKX983115 FUS983115:FUT983115 GEO983115:GEP983115 GOK983115:GOL983115 GYG983115:GYH983115 HIC983115:HID983115 HRY983115:HRZ983115 IBU983115:IBV983115 ILQ983115:ILR983115 IVM983115:IVN983115 JFI983115:JFJ983115 JPE983115:JPF983115 JZA983115:JZB983115 KIW983115:KIX983115 KSS983115:KST983115 LCO983115:LCP983115 LMK983115:LML983115 LWG983115:LWH983115 MGC983115:MGD983115 MPY983115:MPZ983115 MZU983115:MZV983115 NJQ983115:NJR983115 NTM983115:NTN983115 ODI983115:ODJ983115 ONE983115:ONF983115 OXA983115:OXB983115 PGW983115:PGX983115 PQS983115:PQT983115 QAO983115:QAP983115 QKK983115:QKL983115 QUG983115:QUH983115 REC983115:RED983115 RNY983115:RNZ983115 RXU983115:RXV983115 SHQ983115:SHR983115 SRM983115:SRN983115 TBI983115:TBJ983115 TLE983115:TLF983115 TVA983115:TVB983115 UEW983115:UEX983115 UOS983115:UOT983115 UYO983115:UYP983115 VIK983115:VIL983115 VSG983115:VSH983115 WCC983115:WCD983115 WLY983115:WLZ983115 WVU983115:WVV983115 M65611:N65611 JI65611:JJ65611 TE65611:TF65611 ADA65611:ADB65611 AMW65611:AMX65611 AWS65611:AWT65611 BGO65611:BGP65611 BQK65611:BQL65611 CAG65611:CAH65611 CKC65611:CKD65611 CTY65611:CTZ65611 DDU65611:DDV65611 DNQ65611:DNR65611 DXM65611:DXN65611 EHI65611:EHJ65611 ERE65611:ERF65611 FBA65611:FBB65611 FKW65611:FKX65611 FUS65611:FUT65611 GEO65611:GEP65611 GOK65611:GOL65611 GYG65611:GYH65611 HIC65611:HID65611 HRY65611:HRZ65611 IBU65611:IBV65611 ILQ65611:ILR65611 IVM65611:IVN65611 JFI65611:JFJ65611 JPE65611:JPF65611 JZA65611:JZB65611 KIW65611:KIX65611 KSS65611:KST65611 LCO65611:LCP65611 LMK65611:LML65611 LWG65611:LWH65611 MGC65611:MGD65611 MPY65611:MPZ65611 MZU65611:MZV65611 NJQ65611:NJR65611 NTM65611:NTN65611 ODI65611:ODJ65611 ONE65611:ONF65611 OXA65611:OXB65611 PGW65611:PGX65611 PQS65611:PQT65611 QAO65611:QAP65611 QKK65611:QKL65611 QUG65611:QUH65611 REC65611:RED65611 RNY65611:RNZ65611 RXU65611:RXV65611 SHQ65611:SHR65611 SRM65611:SRN65611 TBI65611:TBJ65611 TLE65611:TLF65611 TVA65611:TVB65611 UEW65611:UEX65611 UOS65611:UOT65611 UYO65611:UYP65611 VIK65611:VIL65611 VSG65611:VSH65611 WCC65611:WCD65611 WLY65611:WLZ65611 WVU65611:WVV65611 M131147:N131147 JI131147:JJ131147 TE131147:TF131147 ADA131147:ADB131147 AMW131147:AMX131147 AWS131147:AWT131147 BGO131147:BGP131147 BQK131147:BQL131147 CAG131147:CAH131147 CKC131147:CKD131147 CTY131147:CTZ131147 DDU131147:DDV131147 DNQ131147:DNR131147 DXM131147:DXN131147 EHI131147:EHJ131147 ERE131147:ERF131147 FBA131147:FBB131147 FKW131147:FKX131147 FUS131147:FUT131147 GEO131147:GEP131147 GOK131147:GOL131147 GYG131147:GYH131147 HIC131147:HID131147 HRY131147:HRZ131147 IBU131147:IBV131147 ILQ131147:ILR131147 IVM131147:IVN131147 JFI131147:JFJ131147 JPE131147:JPF131147 JZA131147:JZB131147 KIW131147:KIX131147 KSS131147:KST131147 LCO131147:LCP131147 LMK131147:LML131147 LWG131147:LWH131147 MGC131147:MGD131147 MPY131147:MPZ131147 MZU131147:MZV131147 NJQ131147:NJR131147 NTM131147:NTN131147 ODI131147:ODJ131147 ONE131147:ONF131147 OXA131147:OXB131147 PGW131147:PGX131147 PQS131147:PQT131147 QAO131147:QAP131147 QKK131147:QKL131147 QUG131147:QUH131147 REC131147:RED131147 RNY131147:RNZ131147 RXU131147:RXV131147 SHQ131147:SHR131147 SRM131147:SRN131147 TBI131147:TBJ131147 TLE131147:TLF131147 TVA131147:TVB131147 UEW131147:UEX131147 UOS131147:UOT131147 UYO131147:UYP131147 VIK131147:VIL131147 VSG131147:VSH131147 WCC131147:WCD131147 WLY131147:WLZ131147 WVU131147:WVV131147 M196683:N196683 JI196683:JJ196683 TE196683:TF196683 ADA196683:ADB196683 AMW196683:AMX196683 AWS196683:AWT196683 BGO196683:BGP196683 BQK196683:BQL196683 CAG196683:CAH196683 CKC196683:CKD196683 CTY196683:CTZ196683 DDU196683:DDV196683 DNQ196683:DNR196683 DXM196683:DXN196683 EHI196683:EHJ196683 ERE196683:ERF196683 FBA196683:FBB196683 FKW196683:FKX196683 FUS196683:FUT196683 GEO196683:GEP196683 GOK196683:GOL196683 GYG196683:GYH196683 HIC196683:HID196683 HRY196683:HRZ196683 IBU196683:IBV196683 ILQ196683:ILR196683 IVM196683:IVN196683 JFI196683:JFJ196683 JPE196683:JPF196683 JZA196683:JZB196683 KIW196683:KIX196683 KSS196683:KST196683 LCO196683:LCP196683 LMK196683:LML196683 LWG196683:LWH196683 MGC196683:MGD196683 MPY196683:MPZ196683 MZU196683:MZV196683 NJQ196683:NJR196683 NTM196683:NTN196683 ODI196683:ODJ196683 ONE196683:ONF196683 OXA196683:OXB196683 PGW196683:PGX196683 PQS196683:PQT196683 QAO196683:QAP196683 QKK196683:QKL196683 QUG196683:QUH196683 REC196683:RED196683 RNY196683:RNZ196683 RXU196683:RXV196683 SHQ196683:SHR196683 SRM196683:SRN196683 TBI196683:TBJ196683 TLE196683:TLF196683 TVA196683:TVB196683 UEW196683:UEX196683 UOS196683:UOT196683 UYO196683:UYP196683 VIK196683:VIL196683 VSG196683:VSH196683 WCC196683:WCD196683 WLY196683:WLZ196683 WVU196683:WVV196683 M262219:N262219 JI262219:JJ262219 TE262219:TF262219 ADA262219:ADB262219 AMW262219:AMX262219 AWS262219:AWT262219 BGO262219:BGP262219 BQK262219:BQL262219 CAG262219:CAH262219 CKC262219:CKD262219 CTY262219:CTZ262219 DDU262219:DDV262219 DNQ262219:DNR262219 DXM262219:DXN262219 EHI262219:EHJ262219 ERE262219:ERF262219 FBA262219:FBB262219 FKW262219:FKX262219 FUS262219:FUT262219 GEO262219:GEP262219 GOK262219:GOL262219 GYG262219:GYH262219 HIC262219:HID262219 HRY262219:HRZ262219 IBU262219:IBV262219 ILQ262219:ILR262219 IVM262219:IVN262219 JFI262219:JFJ262219 JPE262219:JPF262219 JZA262219:JZB262219 KIW262219:KIX262219 KSS262219:KST262219 LCO262219:LCP262219 LMK262219:LML262219 LWG262219:LWH262219 MGC262219:MGD262219 MPY262219:MPZ262219 MZU262219:MZV262219 NJQ262219:NJR262219 NTM262219:NTN262219 ODI262219:ODJ262219 ONE262219:ONF262219 OXA262219:OXB262219 PGW262219:PGX262219 PQS262219:PQT262219 QAO262219:QAP262219 QKK262219:QKL262219 QUG262219:QUH262219 REC262219:RED262219 RNY262219:RNZ262219 RXU262219:RXV262219 SHQ262219:SHR262219 SRM262219:SRN262219 TBI262219:TBJ262219 TLE262219:TLF262219 TVA262219:TVB262219 UEW262219:UEX262219 UOS262219:UOT262219 UYO262219:UYP262219 VIK262219:VIL262219 VSG262219:VSH262219 WCC262219:WCD262219 WLY262219:WLZ262219 WVU262219:WVV262219 M327755:N327755 JI327755:JJ327755 TE327755:TF327755 ADA327755:ADB327755 AMW327755:AMX327755 AWS327755:AWT327755 BGO327755:BGP327755 BQK327755:BQL327755 CAG327755:CAH327755 CKC327755:CKD327755 CTY327755:CTZ327755 DDU327755:DDV327755 DNQ327755:DNR327755 DXM327755:DXN327755 EHI327755:EHJ327755 ERE327755:ERF327755 FBA327755:FBB327755 FKW327755:FKX327755 FUS327755:FUT327755 GEO327755:GEP327755 GOK327755:GOL327755 GYG327755:GYH327755 HIC327755:HID327755 HRY327755:HRZ327755 IBU327755:IBV327755 ILQ327755:ILR327755 IVM327755:IVN327755 JFI327755:JFJ327755 JPE327755:JPF327755 JZA327755:JZB327755 KIW327755:KIX327755 KSS327755:KST327755 LCO327755:LCP327755 LMK327755:LML327755 LWG327755:LWH327755 MGC327755:MGD327755 MPY327755:MPZ327755 MZU327755:MZV327755 NJQ327755:NJR327755 NTM327755:NTN327755 ODI327755:ODJ327755 ONE327755:ONF327755 OXA327755:OXB327755 PGW327755:PGX327755 PQS327755:PQT327755 QAO327755:QAP327755 QKK327755:QKL327755 QUG327755:QUH327755 REC327755:RED327755 RNY327755:RNZ327755 RXU327755:RXV327755 SHQ327755:SHR327755 SRM327755:SRN327755 TBI327755:TBJ327755 TLE327755:TLF327755 TVA327755:TVB327755 UEW327755:UEX327755 UOS327755:UOT327755 UYO327755:UYP327755 VIK327755:VIL327755 VSG327755:VSH327755 WCC327755:WCD327755 WLY327755:WLZ327755 WVU327755:WVV327755 M393291:N393291 JI393291:JJ393291 TE393291:TF393291 ADA393291:ADB393291 AMW393291:AMX393291 AWS393291:AWT393291 BGO393291:BGP393291 BQK393291:BQL393291 CAG393291:CAH393291 CKC393291:CKD393291 CTY393291:CTZ393291 DDU393291:DDV393291 DNQ393291:DNR393291 DXM393291:DXN393291 EHI393291:EHJ393291 ERE393291:ERF393291 FBA393291:FBB393291 FKW393291:FKX393291 FUS393291:FUT393291 GEO393291:GEP393291 GOK393291:GOL393291 GYG393291:GYH393291 HIC393291:HID393291 HRY393291:HRZ393291 IBU393291:IBV393291 ILQ393291:ILR393291 IVM393291:IVN393291 JFI393291:JFJ393291 JPE393291:JPF393291 JZA393291:JZB393291 KIW393291:KIX393291 KSS393291:KST393291 LCO393291:LCP393291 LMK393291:LML393291 LWG393291:LWH393291 MGC393291:MGD393291 MPY393291:MPZ393291 MZU393291:MZV393291 NJQ393291:NJR393291 NTM393291:NTN393291 ODI393291:ODJ393291 ONE393291:ONF393291 OXA393291:OXB393291 PGW393291:PGX393291 PQS393291:PQT393291 QAO393291:QAP393291 QKK393291:QKL393291 QUG393291:QUH393291 REC393291:RED393291 RNY393291:RNZ393291 RXU393291:RXV393291 SHQ393291:SHR393291 SRM393291:SRN393291 TBI393291:TBJ393291 TLE393291:TLF393291 TVA393291:TVB393291 UEW393291:UEX393291 UOS393291:UOT393291 UYO393291:UYP393291 VIK393291:VIL393291 VSG393291:VSH393291 WCC393291:WCD393291 WLY393291:WLZ393291 WVU393291:WVV393291 M458827:N458827 JI458827:JJ458827 TE458827:TF458827 ADA458827:ADB458827 AMW458827:AMX458827 AWS458827:AWT458827 BGO458827:BGP458827 BQK458827:BQL458827 CAG458827:CAH458827 CKC458827:CKD458827 CTY458827:CTZ458827 DDU458827:DDV458827 DNQ458827:DNR458827 DXM458827:DXN458827 EHI458827:EHJ458827 ERE458827:ERF458827 FBA458827:FBB458827 FKW458827:FKX458827 FUS458827:FUT458827 GEO458827:GEP458827 GOK458827:GOL458827 GYG458827:GYH458827 HIC458827:HID458827 HRY458827:HRZ458827 IBU458827:IBV458827 ILQ458827:ILR458827 IVM458827:IVN458827 JFI458827:JFJ458827 JPE458827:JPF458827 JZA458827:JZB458827 KIW458827:KIX458827 KSS458827:KST458827 LCO458827:LCP458827 LMK458827:LML458827 LWG458827:LWH458827 MGC458827:MGD458827 MPY458827:MPZ458827 MZU458827:MZV458827 NJQ458827:NJR458827 NTM458827:NTN458827 ODI458827:ODJ458827 ONE458827:ONF458827 OXA458827:OXB458827 PGW458827:PGX458827 PQS458827:PQT458827 QAO458827:QAP458827 QKK458827:QKL458827 QUG458827:QUH458827 REC458827:RED458827 RNY458827:RNZ458827 RXU458827:RXV458827 SHQ458827:SHR458827 SRM458827:SRN458827 TBI458827:TBJ458827 TLE458827:TLF458827 TVA458827:TVB458827 UEW458827:UEX458827 UOS458827:UOT458827 UYO458827:UYP458827 VIK458827:VIL458827 VSG458827:VSH458827 WCC458827:WCD458827 WLY458827:WLZ458827 WVU458827:WVV458827 M524363:N524363 JI524363:JJ524363 TE524363:TF524363 ADA524363:ADB524363 AMW524363:AMX524363 AWS524363:AWT524363 BGO524363:BGP524363 BQK524363:BQL524363 CAG524363:CAH524363 CKC524363:CKD524363 CTY524363:CTZ524363 DDU524363:DDV524363 DNQ524363:DNR524363 DXM524363:DXN524363 EHI524363:EHJ524363 ERE524363:ERF524363 FBA524363:FBB524363 FKW524363:FKX524363 FUS524363:FUT524363 GEO524363:GEP524363 GOK524363:GOL524363 GYG524363:GYH524363 HIC524363:HID524363 HRY524363:HRZ524363 IBU524363:IBV524363 ILQ524363:ILR524363 IVM524363:IVN524363 JFI524363:JFJ524363 JPE524363:JPF524363 JZA524363:JZB524363 KIW524363:KIX524363 KSS524363:KST524363 LCO524363:LCP524363 LMK524363:LML524363 LWG524363:LWH524363 MGC524363:MGD524363 MPY524363:MPZ524363 MZU524363:MZV524363 NJQ524363:NJR524363 NTM524363:NTN524363 ODI524363:ODJ524363 ONE524363:ONF524363 OXA524363:OXB524363 PGW524363:PGX524363 PQS524363:PQT524363 QAO524363:QAP524363 QKK524363:QKL524363 QUG524363:QUH524363 REC524363:RED524363 RNY524363:RNZ524363 RXU524363:RXV524363 SHQ524363:SHR524363 SRM524363:SRN524363 TBI524363:TBJ524363 TLE524363:TLF524363 TVA524363:TVB524363 UEW524363:UEX524363 UOS524363:UOT524363 UYO524363:UYP524363 VIK524363:VIL524363 VSG524363:VSH524363 WCC524363:WCD524363 WLY524363:WLZ524363 WVU524363:WVV524363 M589899:N589899 JI589899:JJ589899 TE589899:TF589899 ADA589899:ADB589899 AMW589899:AMX589899 AWS589899:AWT589899 BGO589899:BGP589899 BQK589899:BQL589899 CAG589899:CAH589899 CKC589899:CKD589899 CTY589899:CTZ589899 DDU589899:DDV589899 DNQ589899:DNR589899 DXM589899:DXN589899 EHI589899:EHJ589899 ERE589899:ERF589899 FBA589899:FBB589899 FKW589899:FKX589899 FUS589899:FUT589899 GEO589899:GEP589899 GOK589899:GOL589899 GYG589899:GYH589899 HIC589899:HID589899 HRY589899:HRZ589899 IBU589899:IBV589899 ILQ589899:ILR589899 IVM589899:IVN589899 JFI589899:JFJ589899 JPE589899:JPF589899 JZA589899:JZB589899 KIW589899:KIX589899 KSS589899:KST589899 LCO589899:LCP589899 LMK589899:LML589899 LWG589899:LWH589899 MGC589899:MGD589899 MPY589899:MPZ589899 MZU589899:MZV589899 NJQ589899:NJR589899 NTM589899:NTN589899 ODI589899:ODJ589899 ONE589899:ONF589899 OXA589899:OXB589899 PGW589899:PGX589899 PQS589899:PQT589899 QAO589899:QAP589899 QKK589899:QKL589899 QUG589899:QUH589899 REC589899:RED589899 RNY589899:RNZ589899 RXU589899:RXV589899 SHQ589899:SHR589899 SRM589899:SRN589899 TBI589899:TBJ589899 TLE589899:TLF589899 TVA589899:TVB589899 UEW589899:UEX589899 UOS589899:UOT589899 UYO589899:UYP589899 VIK589899:VIL589899 VSG589899:VSH589899 WCC589899:WCD589899 WLY589899:WLZ589899 WVU589899:WVV589899 M655435:N655435 JI655435:JJ655435 TE655435:TF655435 ADA655435:ADB655435 AMW655435:AMX655435 AWS655435:AWT655435 BGO655435:BGP655435 BQK655435:BQL655435 CAG655435:CAH655435 CKC655435:CKD655435 CTY655435:CTZ655435 DDU655435:DDV655435 DNQ655435:DNR655435 DXM655435:DXN655435 EHI655435:EHJ655435 ERE655435:ERF655435 FBA655435:FBB655435 FKW655435:FKX655435 FUS655435:FUT655435 GEO655435:GEP655435 GOK655435:GOL655435 GYG655435:GYH655435 HIC655435:HID655435 HRY655435:HRZ655435 IBU655435:IBV655435 ILQ655435:ILR655435 IVM655435:IVN655435 JFI655435:JFJ655435 JPE655435:JPF655435 JZA655435:JZB655435 KIW655435:KIX655435 KSS655435:KST655435 LCO655435:LCP655435 LMK655435:LML655435 LWG655435:LWH655435 MGC655435:MGD655435 MPY655435:MPZ655435 MZU655435:MZV655435 NJQ655435:NJR655435 NTM655435:NTN655435 ODI655435:ODJ655435 ONE655435:ONF655435 OXA655435:OXB655435 PGW655435:PGX655435 PQS655435:PQT655435 QAO655435:QAP655435 QKK655435:QKL655435 QUG655435:QUH655435 REC655435:RED655435 RNY655435:RNZ655435 RXU655435:RXV655435 SHQ655435:SHR655435 SRM655435:SRN655435 TBI655435:TBJ655435 TLE655435:TLF655435 TVA655435:TVB655435 UEW655435:UEX655435 UOS655435:UOT655435 UYO655435:UYP655435 VIK655435:VIL655435 VSG655435:VSH655435 WCC655435:WCD655435 WLY655435:WLZ655435 WVU655435:WVV655435 M720971:N720971 JI720971:JJ720971 TE720971:TF720971 ADA720971:ADB720971 AMW720971:AMX720971 AWS720971:AWT720971 BGO720971:BGP720971 BQK720971:BQL720971 CAG720971:CAH720971 CKC720971:CKD720971 CTY720971:CTZ720971 DDU720971:DDV720971 DNQ720971:DNR720971 DXM720971:DXN720971 EHI720971:EHJ720971 ERE720971:ERF720971 FBA720971:FBB720971 FKW720971:FKX720971 FUS720971:FUT720971 GEO720971:GEP720971 GOK720971:GOL720971 GYG720971:GYH720971 HIC720971:HID720971 HRY720971:HRZ720971 IBU720971:IBV720971 ILQ720971:ILR720971 IVM720971:IVN720971 JFI720971:JFJ720971 JPE720971:JPF720971 JZA720971:JZB720971 KIW720971:KIX720971 KSS720971:KST720971 LCO720971:LCP720971 LMK720971:LML720971 LWG720971:LWH720971 MGC720971:MGD720971 MPY720971:MPZ720971 MZU720971:MZV720971 NJQ720971:NJR720971 NTM720971:NTN720971 ODI720971:ODJ720971 ONE720971:ONF720971 OXA720971:OXB720971 PGW720971:PGX720971 PQS720971:PQT720971 QAO720971:QAP720971 QKK720971:QKL720971 QUG720971:QUH720971 REC720971:RED720971 RNY720971:RNZ720971 RXU720971:RXV720971 SHQ720971:SHR720971 SRM720971:SRN720971 TBI720971:TBJ720971 TLE720971:TLF720971 TVA720971:TVB720971 UEW720971:UEX720971 UOS720971:UOT720971 UYO720971:UYP720971 VIK720971:VIL720971 VSG720971:VSH720971 WCC720971:WCD720971 WLY720971:WLZ720971 WVU720971:WVV720971 M786507:N786507 JI786507:JJ786507 TE786507:TF786507 ADA786507:ADB786507 AMW786507:AMX786507 AWS786507:AWT786507 BGO786507:BGP786507 BQK786507:BQL786507 CAG786507:CAH786507 CKC786507:CKD786507 CTY786507:CTZ786507 DDU786507:DDV786507 DNQ786507:DNR786507 DXM786507:DXN786507 EHI786507:EHJ786507 ERE786507:ERF786507 FBA786507:FBB786507 FKW786507:FKX786507 FUS786507:FUT786507 GEO786507:GEP786507 GOK786507:GOL786507 GYG786507:GYH786507 HIC786507:HID786507 HRY786507:HRZ786507 IBU786507:IBV786507 ILQ786507:ILR786507 IVM786507:IVN786507 JFI786507:JFJ786507 JPE786507:JPF786507 JZA786507:JZB786507 KIW786507:KIX786507 KSS786507:KST786507 LCO786507:LCP786507 LMK786507:LML786507 LWG786507:LWH786507 MGC786507:MGD786507 MPY786507:MPZ786507 MZU786507:MZV786507 NJQ786507:NJR786507 NTM786507:NTN786507 ODI786507:ODJ786507 ONE786507:ONF786507 OXA786507:OXB786507 PGW786507:PGX786507 PQS786507:PQT786507 QAO786507:QAP786507 QKK786507:QKL786507 QUG786507:QUH786507 REC786507:RED786507 RNY786507:RNZ786507 RXU786507:RXV786507 SHQ786507:SHR786507 SRM786507:SRN786507 TBI786507:TBJ786507 TLE786507:TLF786507 TVA786507:TVB786507 UEW786507:UEX786507 UOS786507:UOT786507 UYO786507:UYP786507 VIK786507:VIL786507 VSG786507:VSH786507 WCC786507:WCD786507 WLY786507:WLZ786507 WVU786507:WVV786507 M852043:N852043 JI852043:JJ852043 TE852043:TF852043 ADA852043:ADB852043 AMW852043:AMX852043 AWS852043:AWT852043 BGO852043:BGP852043 BQK852043:BQL852043 CAG852043:CAH852043 CKC852043:CKD852043 CTY852043:CTZ852043 DDU852043:DDV852043 DNQ852043:DNR852043 DXM852043:DXN852043 EHI852043:EHJ852043 ERE852043:ERF852043 FBA852043:FBB852043 FKW852043:FKX852043 FUS852043:FUT852043 GEO852043:GEP852043 GOK852043:GOL852043 GYG852043:GYH852043 HIC852043:HID852043 HRY852043:HRZ852043 IBU852043:IBV852043 ILQ852043:ILR852043 IVM852043:IVN852043 JFI852043:JFJ852043 JPE852043:JPF852043 JZA852043:JZB852043 KIW852043:KIX852043 KSS852043:KST852043 LCO852043:LCP852043 LMK852043:LML852043 LWG852043:LWH852043 MGC852043:MGD852043 MPY852043:MPZ852043 MZU852043:MZV852043 NJQ852043:NJR852043 NTM852043:NTN852043 ODI852043:ODJ852043 ONE852043:ONF852043 OXA852043:OXB852043 PGW852043:PGX852043 PQS852043:PQT852043 QAO852043:QAP852043 QKK852043:QKL852043 QUG852043:QUH852043 REC852043:RED852043 RNY852043:RNZ852043 RXU852043:RXV852043 SHQ852043:SHR852043 SRM852043:SRN852043 TBI852043:TBJ852043 TLE852043:TLF852043 TVA852043:TVB852043 UEW852043:UEX852043 UOS852043:UOT852043 UYO852043:UYP852043 VIK852043:VIL852043 VSG852043:VSH852043 WCC852043:WCD852043 WLY852043:WLZ852043 WVU852043:WVV852043 M917579:N917579 JI917579:JJ917579 TE917579:TF917579 ADA917579:ADB917579 AMW917579:AMX917579 AWS917579:AWT917579 BGO917579:BGP917579 BQK917579:BQL917579 CAG917579:CAH917579 CKC917579:CKD917579 CTY917579:CTZ917579 DDU917579:DDV917579 DNQ917579:DNR917579 DXM917579:DXN917579 EHI917579:EHJ917579 ERE917579:ERF917579 FBA917579:FBB917579 FKW917579:FKX917579 FUS917579:FUT917579 GEO917579:GEP917579 GOK917579:GOL917579 GYG917579:GYH917579 HIC917579:HID917579 HRY917579:HRZ917579 IBU917579:IBV917579 ILQ917579:ILR917579 IVM917579:IVN917579 JFI917579:JFJ917579 JPE917579:JPF917579 JZA917579:JZB917579 KIW917579:KIX917579 KSS917579:KST917579 LCO917579:LCP917579 LMK917579:LML917579 LWG917579:LWH917579 MGC917579:MGD917579 MPY917579:MPZ917579 MZU917579:MZV917579 NJQ917579:NJR917579 NTM917579:NTN917579 ODI917579:ODJ917579 ONE917579:ONF917579 OXA917579:OXB917579 PGW917579:PGX917579 PQS917579:PQT917579 QAO917579:QAP917579 QKK917579:QKL917579 QUG917579:QUH917579 REC917579:RED917579 RNY917579:RNZ917579 RXU917579:RXV917579 SHQ917579:SHR917579 SRM917579:SRN917579 TBI917579:TBJ917579 TLE917579:TLF917579 TVA917579:TVB917579 UEW917579:UEX917579 UOS917579:UOT917579 UYO917579:UYP917579 VIK917579:VIL917579 VSG917579:VSH917579 WCC917579:WCD917579 WLY917579:WLZ917579 WVU917579:WVV917579 M75:N75 JI75:JJ75 TE75:TF75 ADA75:ADB75 AMW75:AMX75 AWS75:AWT75 BGO75:BGP75 BQK75:BQL75 CAG75:CAH75 CKC75:CKD75 CTY75:CTZ75 DDU75:DDV75 DNQ75:DNR75 DXM75:DXN75 EHI75:EHJ75 ERE75:ERF75 FBA75:FBB75 FKW75:FKX75 FUS75:FUT75 GEO75:GEP75 GOK75:GOL75 GYG75:GYH75 HIC75:HID75 HRY75:HRZ75 IBU75:IBV75 ILQ75:ILR75 IVM75:IVN75 JFI75:JFJ75 JPE75:JPF75 JZA75:JZB75 KIW75:KIX75 KSS75:KST75 LCO75:LCP75 LMK75:LML75 LWG75:LWH75 MGC75:MGD75 MPY75:MPZ75 MZU75:MZV75 NJQ75:NJR75 NTM75:NTN75 ODI75:ODJ75 ONE75:ONF75 OXA75:OXB75 PGW75:PGX75 PQS75:PQT75 QAO75:QAP75 QKK75:QKL75 QUG75:QUH75 REC75:RED75 RNY75:RNZ75 RXU75:RXV75 SHQ75:SHR75 SRM75:SRN75 TBI75:TBJ75 TLE75:TLF75 TVA75:TVB75 UEW75:UEX75 UOS75:UOT75 UYO75:UYP75 VIK75:VIL75 VSG75:VSH75 WCC75:WCD75 WLY75:WLZ75 WVU75:WVV75"/>
  </dataValidations>
  <hyperlinks>
    <hyperlink ref="F3" r:id="rId2" display="fredmonaco@visacorretora.com.br"/>
    <hyperlink ref="G3" r:id="rId3" display="Kelly.oliveira@"/>
    <hyperlink ref="F10" r:id="rId4" display="MARTINSDIAS@HOTMAIL.COM"/>
    <hyperlink ref="F11" r:id="rId5"/>
    <hyperlink ref="F12" r:id="rId6"/>
    <hyperlink ref="F16" r:id="rId7" display="mailto:Paulore@gebrmaseguro.com.br"/>
    <hyperlink ref="F18" r:id="rId8"/>
    <hyperlink ref="F19" r:id="rId9"/>
    <hyperlink ref="F21" r:id="rId10" display="siane@maspara.com.br"/>
    <hyperlink ref="F22" r:id="rId11" display="alexandro.moreira@gps-pamcary.com.br"/>
    <hyperlink ref="F24" r:id="rId12"/>
    <hyperlink ref="F25" r:id="rId13"/>
    <hyperlink ref="F15" r:id="rId14"/>
    <hyperlink ref="F26" r:id="rId15" display="ALEXANDRA@ALFAREAL.COM.BR"/>
    <hyperlink ref="F27" r:id="rId16"/>
    <hyperlink ref="F28" r:id="rId17"/>
    <hyperlink ref="F29" r:id="rId18"/>
    <hyperlink ref="F17" r:id="rId19"/>
    <hyperlink ref="F30" r:id="rId20"/>
    <hyperlink ref="F31" r:id="rId21"/>
    <hyperlink ref="F32" r:id="rId22"/>
    <hyperlink ref="F33" r:id="rId23"/>
    <hyperlink ref="F34" r:id="rId24"/>
    <hyperlink ref="F35" r:id="rId25"/>
    <hyperlink ref="F7" r:id="rId26"/>
    <hyperlink ref="F36" r:id="rId27"/>
    <hyperlink ref="F9" r:id="rId28"/>
    <hyperlink ref="F6" r:id="rId29"/>
    <hyperlink ref="F20" r:id="rId30"/>
    <hyperlink ref="F5" r:id="rId31"/>
    <hyperlink ref="F8" r:id="rId32"/>
    <hyperlink ref="F13" r:id="rId33"/>
    <hyperlink ref="F37" r:id="rId34"/>
    <hyperlink ref="F38" r:id="rId35"/>
    <hyperlink ref="F40" r:id="rId36"/>
    <hyperlink ref="F41" r:id="rId37"/>
    <hyperlink ref="F42" r:id="rId38"/>
    <hyperlink ref="F43" r:id="rId39"/>
    <hyperlink ref="F51" r:id="rId40"/>
    <hyperlink ref="F52" r:id="rId41"/>
    <hyperlink ref="F53" r:id="rId42"/>
    <hyperlink ref="F56" r:id="rId43"/>
    <hyperlink ref="F57" r:id="rId44"/>
    <hyperlink ref="F58" r:id="rId45"/>
    <hyperlink ref="F59" r:id="rId46"/>
    <hyperlink ref="F60" r:id="rId47"/>
    <hyperlink ref="F61" r:id="rId48"/>
    <hyperlink ref="F62" r:id="rId49"/>
    <hyperlink ref="F65" r:id="rId50"/>
    <hyperlink ref="F66" r:id="rId51"/>
    <hyperlink ref="F67" r:id="rId52"/>
    <hyperlink ref="F68" r:id="rId53"/>
    <hyperlink ref="F69" r:id="rId54"/>
    <hyperlink ref="F70" r:id="rId55"/>
    <hyperlink ref="F71" r:id="rId56"/>
    <hyperlink ref="F73" r:id="rId57"/>
    <hyperlink ref="F75" r:id="rId58"/>
    <hyperlink ref="F76" r:id="rId59"/>
    <hyperlink ref="F78" r:id="rId60"/>
    <hyperlink ref="F81" r:id="rId61"/>
  </hyperlinks>
  <printOptions horizontalCentered="1" verticalCentered="1"/>
  <pageMargins left="0.11811023622047245" right="0.11811023622047245" top="0.19685039370078741" bottom="0.19685039370078741" header="0.31496062992125984" footer="0.31496062992125984"/>
  <pageSetup paperSize="9" scale="94" orientation="portrait" horizontalDpi="4294967295" verticalDpi="4294967295" r:id="rId62"/>
  <drawing r:id="rId63"/>
  <legacyDrawing r:id="rId64"/>
  <mc:AlternateContent xmlns:mc="http://schemas.openxmlformats.org/markup-compatibility/2006">
    <mc:Choice Requires="x14">
      <controls>
        <mc:AlternateContent xmlns:mc="http://schemas.openxmlformats.org/markup-compatibility/2006">
          <mc:Choice Requires="x14">
            <control shapeId="6145" r:id="rId65" name="Drop Down 1">
              <controlPr defaultSize="0" autoFill="0" autoLine="0" autoPict="0">
                <anchor moveWithCells="1" sizeWithCells="1">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6146" r:id="rId66" name="Drop Down 2">
              <controlPr defaultSize="0" autoFill="0" autoLine="0" autoPict="0">
                <anchor moveWithCells="1" sizeWithCells="1">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6147" r:id="rId67" name="Drop Down 3">
              <controlPr defaultSize="0" autoFill="0" autoLine="0" autoPict="0">
                <anchor moveWithCells="1" sizeWithCells="1">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6148" r:id="rId68" name="Drop Down 4">
              <controlPr defaultSize="0" autoFill="0" autoLine="0" autoPict="0">
                <anchor moveWithCells="1" sizeWithCells="1">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6149" r:id="rId69" name="Drop Down 5">
              <controlPr defaultSize="0" autoFill="0" autoLine="0" autoPict="0">
                <anchor moveWithCells="1" sizeWithCells="1">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6150" r:id="rId70" name="Check Box 6">
              <controlPr defaultSize="0" autoFill="0" autoLine="0" autoPict="0">
                <anchor moveWithCells="1" sizeWithCells="1">
                  <from>
                    <xdr:col>0</xdr:col>
                    <xdr:colOff>0</xdr:colOff>
                    <xdr:row>12</xdr:row>
                    <xdr:rowOff>0</xdr:rowOff>
                  </from>
                  <to>
                    <xdr:col>0</xdr:col>
                    <xdr:colOff>0</xdr:colOff>
                    <xdr:row>12</xdr:row>
                    <xdr:rowOff>0</xdr:rowOff>
                  </to>
                </anchor>
              </controlPr>
            </control>
          </mc:Choice>
        </mc:AlternateContent>
        <mc:AlternateContent xmlns:mc="http://schemas.openxmlformats.org/markup-compatibility/2006">
          <mc:Choice Requires="x14">
            <control shapeId="6151" r:id="rId71" name="Check Box 7">
              <controlPr defaultSize="0" autoFill="0" autoLine="0" autoPict="0">
                <anchor moveWithCells="1" sizeWithCells="1">
                  <from>
                    <xdr:col>0</xdr:col>
                    <xdr:colOff>0</xdr:colOff>
                    <xdr:row>12</xdr:row>
                    <xdr:rowOff>0</xdr:rowOff>
                  </from>
                  <to>
                    <xdr:col>0</xdr:col>
                    <xdr:colOff>0</xdr:colOff>
                    <xdr:row>12</xdr:row>
                    <xdr:rowOff>0</xdr:rowOff>
                  </to>
                </anchor>
              </controlPr>
            </control>
          </mc:Choice>
        </mc:AlternateContent>
        <mc:AlternateContent xmlns:mc="http://schemas.openxmlformats.org/markup-compatibility/2006">
          <mc:Choice Requires="x14">
            <control shapeId="6152" r:id="rId72" name="Check Box 8">
              <controlPr defaultSize="0" autoFill="0" autoLine="0" autoPict="0">
                <anchor moveWithCells="1" sizeWithCells="1">
                  <from>
                    <xdr:col>0</xdr:col>
                    <xdr:colOff>0</xdr:colOff>
                    <xdr:row>12</xdr:row>
                    <xdr:rowOff>0</xdr:rowOff>
                  </from>
                  <to>
                    <xdr:col>0</xdr:col>
                    <xdr:colOff>0</xdr:colOff>
                    <xdr:row>12</xdr:row>
                    <xdr:rowOff>0</xdr:rowOff>
                  </to>
                </anchor>
              </controlPr>
            </control>
          </mc:Choice>
        </mc:AlternateContent>
        <mc:AlternateContent xmlns:mc="http://schemas.openxmlformats.org/markup-compatibility/2006">
          <mc:Choice Requires="x14">
            <control shapeId="6153" r:id="rId73" name="Check Box 9">
              <controlPr defaultSize="0" autoFill="0" autoLine="0" autoPict="0">
                <anchor moveWithCells="1" sizeWithCells="1">
                  <from>
                    <xdr:col>0</xdr:col>
                    <xdr:colOff>0</xdr:colOff>
                    <xdr:row>12</xdr:row>
                    <xdr:rowOff>0</xdr:rowOff>
                  </from>
                  <to>
                    <xdr:col>0</xdr:col>
                    <xdr:colOff>0</xdr:colOff>
                    <xdr:row>12</xdr:row>
                    <xdr:rowOff>0</xdr:rowOff>
                  </to>
                </anchor>
              </controlPr>
            </control>
          </mc:Choice>
        </mc:AlternateContent>
        <mc:AlternateContent xmlns:mc="http://schemas.openxmlformats.org/markup-compatibility/2006">
          <mc:Choice Requires="x14">
            <control shapeId="6154" r:id="rId74" name="Check Box 10">
              <controlPr defaultSize="0" autoFill="0" autoLine="0" autoPict="0">
                <anchor moveWithCells="1" sizeWithCells="1">
                  <from>
                    <xdr:col>0</xdr:col>
                    <xdr:colOff>0</xdr:colOff>
                    <xdr:row>12</xdr:row>
                    <xdr:rowOff>0</xdr:rowOff>
                  </from>
                  <to>
                    <xdr:col>0</xdr:col>
                    <xdr:colOff>0</xdr:colOff>
                    <xdr:row>12</xdr:row>
                    <xdr:rowOff>0</xdr:rowOff>
                  </to>
                </anchor>
              </controlPr>
            </control>
          </mc:Choice>
        </mc:AlternateContent>
        <mc:AlternateContent xmlns:mc="http://schemas.openxmlformats.org/markup-compatibility/2006">
          <mc:Choice Requires="x14">
            <control shapeId="6155" r:id="rId75" name="Check Box 11">
              <controlPr defaultSize="0" autoFill="0" autoLine="0" autoPict="0">
                <anchor moveWithCells="1" sizeWithCells="1">
                  <from>
                    <xdr:col>0</xdr:col>
                    <xdr:colOff>0</xdr:colOff>
                    <xdr:row>12</xdr:row>
                    <xdr:rowOff>0</xdr:rowOff>
                  </from>
                  <to>
                    <xdr:col>0</xdr:col>
                    <xdr:colOff>0</xdr:colOff>
                    <xdr:row>12</xdr:row>
                    <xdr:rowOff>0</xdr:rowOff>
                  </to>
                </anchor>
              </controlPr>
            </control>
          </mc:Choice>
        </mc:AlternateContent>
        <mc:AlternateContent xmlns:mc="http://schemas.openxmlformats.org/markup-compatibility/2006">
          <mc:Choice Requires="x14">
            <control shapeId="6156" r:id="rId76" name="Check Box 12">
              <controlPr defaultSize="0" autoFill="0" autoLine="0" autoPict="0">
                <anchor moveWithCells="1" sizeWithCells="1">
                  <from>
                    <xdr:col>0</xdr:col>
                    <xdr:colOff>0</xdr:colOff>
                    <xdr:row>34</xdr:row>
                    <xdr:rowOff>0</xdr:rowOff>
                  </from>
                  <to>
                    <xdr:col>0</xdr:col>
                    <xdr:colOff>0</xdr:colOff>
                    <xdr:row>34</xdr:row>
                    <xdr:rowOff>0</xdr:rowOff>
                  </to>
                </anchor>
              </controlPr>
            </control>
          </mc:Choice>
        </mc:AlternateContent>
        <mc:AlternateContent xmlns:mc="http://schemas.openxmlformats.org/markup-compatibility/2006">
          <mc:Choice Requires="x14">
            <control shapeId="6157" r:id="rId77" name="Check Box 13">
              <controlPr defaultSize="0" autoFill="0" autoLine="0" autoPict="0">
                <anchor moveWithCells="1" sizeWithCells="1">
                  <from>
                    <xdr:col>0</xdr:col>
                    <xdr:colOff>0</xdr:colOff>
                    <xdr:row>12</xdr:row>
                    <xdr:rowOff>0</xdr:rowOff>
                  </from>
                  <to>
                    <xdr:col>0</xdr:col>
                    <xdr:colOff>0</xdr:colOff>
                    <xdr:row>12</xdr:row>
                    <xdr:rowOff>0</xdr:rowOff>
                  </to>
                </anchor>
              </controlPr>
            </control>
          </mc:Choice>
        </mc:AlternateContent>
        <mc:AlternateContent xmlns:mc="http://schemas.openxmlformats.org/markup-compatibility/2006">
          <mc:Choice Requires="x14">
            <control shapeId="6158" r:id="rId78" name="Check Box 14">
              <controlPr defaultSize="0" autoFill="0" autoLine="0" autoPict="0">
                <anchor moveWithCells="1" sizeWithCells="1">
                  <from>
                    <xdr:col>0</xdr:col>
                    <xdr:colOff>0</xdr:colOff>
                    <xdr:row>12</xdr:row>
                    <xdr:rowOff>0</xdr:rowOff>
                  </from>
                  <to>
                    <xdr:col>0</xdr:col>
                    <xdr:colOff>0</xdr:colOff>
                    <xdr:row>12</xdr:row>
                    <xdr:rowOff>0</xdr:rowOff>
                  </to>
                </anchor>
              </controlPr>
            </control>
          </mc:Choice>
        </mc:AlternateContent>
        <mc:AlternateContent xmlns:mc="http://schemas.openxmlformats.org/markup-compatibility/2006">
          <mc:Choice Requires="x14">
            <control shapeId="6159" r:id="rId79" name="Check Box 15">
              <controlPr defaultSize="0" autoFill="0" autoLine="0" autoPict="0">
                <anchor moveWithCells="1" sizeWithCells="1">
                  <from>
                    <xdr:col>0</xdr:col>
                    <xdr:colOff>0</xdr:colOff>
                    <xdr:row>12</xdr:row>
                    <xdr:rowOff>0</xdr:rowOff>
                  </from>
                  <to>
                    <xdr:col>0</xdr:col>
                    <xdr:colOff>0</xdr:colOff>
                    <xdr:row>12</xdr:row>
                    <xdr:rowOff>0</xdr:rowOff>
                  </to>
                </anchor>
              </controlPr>
            </control>
          </mc:Choice>
        </mc:AlternateContent>
        <mc:AlternateContent xmlns:mc="http://schemas.openxmlformats.org/markup-compatibility/2006">
          <mc:Choice Requires="x14">
            <control shapeId="6160" r:id="rId80" name="Check Box 16">
              <controlPr defaultSize="0" autoFill="0" autoLine="0" autoPict="0">
                <anchor moveWithCells="1" sizeWithCells="1">
                  <from>
                    <xdr:col>0</xdr:col>
                    <xdr:colOff>0</xdr:colOff>
                    <xdr:row>12</xdr:row>
                    <xdr:rowOff>0</xdr:rowOff>
                  </from>
                  <to>
                    <xdr:col>0</xdr:col>
                    <xdr:colOff>0</xdr:colOff>
                    <xdr:row>12</xdr:row>
                    <xdr:rowOff>0</xdr:rowOff>
                  </to>
                </anchor>
              </controlPr>
            </control>
          </mc:Choice>
        </mc:AlternateContent>
        <mc:AlternateContent xmlns:mc="http://schemas.openxmlformats.org/markup-compatibility/2006">
          <mc:Choice Requires="x14">
            <control shapeId="6161" r:id="rId81" name="Drop Down 17">
              <controlPr locked="0" defaultSize="0" autoFill="0" autoLine="0" autoPict="0">
                <anchor moveWithCells="1" sizeWithCells="1">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6162" r:id="rId82" name="Check Box 18">
              <controlPr locked="0" defaultSize="0" autoFill="0" autoLine="0" autoPict="0">
                <anchor moveWithCells="1" sizeWithCells="1">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6163" r:id="rId83" name="Check Box 19">
              <controlPr locked="0" defaultSize="0" autoFill="0" autoLine="0" autoPict="0">
                <anchor moveWithCells="1" sizeWithCells="1">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6164" r:id="rId84" name="Check Box 20">
              <controlPr locked="0" defaultSize="0" autoFill="0" autoLine="0" autoPict="0">
                <anchor moveWithCells="1" sizeWithCells="1">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6165" r:id="rId85" name="Check Box 21">
              <controlPr locked="0" defaultSize="0" autoFill="0" autoLine="0" autoPict="0">
                <anchor moveWithCells="1" sizeWithCells="1">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6166" r:id="rId86" name="Drop Down 22">
              <controlPr defaultSize="0" autoFill="0" autoLine="0" autoPict="0">
                <anchor moveWithCells="1" sizeWithCells="1">
                  <from>
                    <xdr:col>0</xdr:col>
                    <xdr:colOff>0</xdr:colOff>
                    <xdr:row>12</xdr:row>
                    <xdr:rowOff>0</xdr:rowOff>
                  </from>
                  <to>
                    <xdr:col>0</xdr:col>
                    <xdr:colOff>0</xdr:colOff>
                    <xdr:row>12</xdr:row>
                    <xdr:rowOff>0</xdr:rowOff>
                  </to>
                </anchor>
              </controlPr>
            </control>
          </mc:Choice>
        </mc:AlternateContent>
        <mc:AlternateContent xmlns:mc="http://schemas.openxmlformats.org/markup-compatibility/2006">
          <mc:Choice Requires="x14">
            <control shapeId="6167" r:id="rId87" name="Drop Down 23">
              <controlPr defaultSize="0" autoFill="0" autoLine="0" autoPict="0">
                <anchor moveWithCells="1" sizeWithCells="1">
                  <from>
                    <xdr:col>0</xdr:col>
                    <xdr:colOff>0</xdr:colOff>
                    <xdr:row>2</xdr:row>
                    <xdr:rowOff>0</xdr:rowOff>
                  </from>
                  <to>
                    <xdr:col>0</xdr:col>
                    <xdr:colOff>0</xdr:colOff>
                    <xdr:row>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19"/>
  <sheetViews>
    <sheetView tabSelected="1" view="pageBreakPreview" zoomScale="140" zoomScaleNormal="140" zoomScaleSheetLayoutView="140" workbookViewId="0">
      <selection activeCell="X11" sqref="X11"/>
    </sheetView>
  </sheetViews>
  <sheetFormatPr defaultRowHeight="15"/>
  <cols>
    <col min="1" max="1" width="6" customWidth="1"/>
    <col min="2" max="2" width="8.85546875" customWidth="1"/>
    <col min="3" max="3" width="5.140625" customWidth="1"/>
    <col min="4" max="4" width="8" customWidth="1"/>
    <col min="5" max="5" width="6.28515625" customWidth="1"/>
    <col min="6" max="6" width="6" customWidth="1"/>
    <col min="7" max="7" width="2.7109375" customWidth="1"/>
    <col min="8" max="8" width="6.42578125" customWidth="1"/>
    <col min="9" max="9" width="3.5703125" customWidth="1"/>
    <col min="10" max="10" width="2.28515625" hidden="1" customWidth="1"/>
    <col min="11" max="11" width="7.42578125" customWidth="1"/>
    <col min="12" max="12" width="2.5703125" customWidth="1"/>
    <col min="13" max="13" width="6.28515625" customWidth="1"/>
    <col min="14" max="14" width="2.28515625" hidden="1" customWidth="1"/>
    <col min="15" max="15" width="3.42578125" hidden="1" customWidth="1"/>
    <col min="16" max="16" width="2.140625" hidden="1" customWidth="1"/>
    <col min="17" max="17" width="4.42578125" customWidth="1"/>
    <col min="18" max="18" width="2.85546875" customWidth="1"/>
    <col min="19" max="19" width="4.42578125" customWidth="1"/>
    <col min="20" max="20" width="3.85546875" customWidth="1"/>
    <col min="21" max="21" width="3.7109375" customWidth="1"/>
    <col min="22" max="22" width="6.7109375" customWidth="1"/>
    <col min="23" max="23" width="11.5703125" customWidth="1"/>
    <col min="24" max="24" width="9.140625" style="1353"/>
    <col min="224" max="224" width="10.85546875" customWidth="1"/>
    <col min="225" max="225" width="8.85546875" customWidth="1"/>
    <col min="226" max="226" width="5.140625" customWidth="1"/>
    <col min="227" max="227" width="8" customWidth="1"/>
    <col min="228" max="228" width="7.140625" customWidth="1"/>
    <col min="229" max="229" width="6" customWidth="1"/>
    <col min="230" max="230" width="2.7109375" customWidth="1"/>
    <col min="231" max="231" width="6.42578125" customWidth="1"/>
    <col min="232" max="232" width="3.5703125" customWidth="1"/>
    <col min="233" max="233" width="0" hidden="1" customWidth="1"/>
    <col min="234" max="234" width="7.42578125" customWidth="1"/>
    <col min="235" max="235" width="2.5703125" customWidth="1"/>
    <col min="236" max="236" width="6.42578125" customWidth="1"/>
    <col min="237" max="239" width="0" hidden="1" customWidth="1"/>
    <col min="240" max="240" width="4.42578125" customWidth="1"/>
    <col min="241" max="241" width="2.85546875" customWidth="1"/>
    <col min="242" max="242" width="4.42578125" customWidth="1"/>
    <col min="243" max="243" width="3.85546875" customWidth="1"/>
    <col min="244" max="244" width="3.7109375" customWidth="1"/>
    <col min="245" max="245" width="6.7109375" customWidth="1"/>
    <col min="246" max="246" width="13" customWidth="1"/>
    <col min="249" max="249" width="12.85546875" bestFit="1" customWidth="1"/>
    <col min="480" max="480" width="10.85546875" customWidth="1"/>
    <col min="481" max="481" width="8.85546875" customWidth="1"/>
    <col min="482" max="482" width="5.140625" customWidth="1"/>
    <col min="483" max="483" width="8" customWidth="1"/>
    <col min="484" max="484" width="7.140625" customWidth="1"/>
    <col min="485" max="485" width="6" customWidth="1"/>
    <col min="486" max="486" width="2.7109375" customWidth="1"/>
    <col min="487" max="487" width="6.42578125" customWidth="1"/>
    <col min="488" max="488" width="3.5703125" customWidth="1"/>
    <col min="489" max="489" width="0" hidden="1" customWidth="1"/>
    <col min="490" max="490" width="7.42578125" customWidth="1"/>
    <col min="491" max="491" width="2.5703125" customWidth="1"/>
    <col min="492" max="492" width="6.42578125" customWidth="1"/>
    <col min="493" max="495" width="0" hidden="1" customWidth="1"/>
    <col min="496" max="496" width="4.42578125" customWidth="1"/>
    <col min="497" max="497" width="2.85546875" customWidth="1"/>
    <col min="498" max="498" width="4.42578125" customWidth="1"/>
    <col min="499" max="499" width="3.85546875" customWidth="1"/>
    <col min="500" max="500" width="3.7109375" customWidth="1"/>
    <col min="501" max="501" width="6.7109375" customWidth="1"/>
    <col min="502" max="502" width="13" customWidth="1"/>
    <col min="505" max="505" width="12.85546875" bestFit="1" customWidth="1"/>
    <col min="736" max="736" width="10.85546875" customWidth="1"/>
    <col min="737" max="737" width="8.85546875" customWidth="1"/>
    <col min="738" max="738" width="5.140625" customWidth="1"/>
    <col min="739" max="739" width="8" customWidth="1"/>
    <col min="740" max="740" width="7.140625" customWidth="1"/>
    <col min="741" max="741" width="6" customWidth="1"/>
    <col min="742" max="742" width="2.7109375" customWidth="1"/>
    <col min="743" max="743" width="6.42578125" customWidth="1"/>
    <col min="744" max="744" width="3.5703125" customWidth="1"/>
    <col min="745" max="745" width="0" hidden="1" customWidth="1"/>
    <col min="746" max="746" width="7.42578125" customWidth="1"/>
    <col min="747" max="747" width="2.5703125" customWidth="1"/>
    <col min="748" max="748" width="6.42578125" customWidth="1"/>
    <col min="749" max="751" width="0" hidden="1" customWidth="1"/>
    <col min="752" max="752" width="4.42578125" customWidth="1"/>
    <col min="753" max="753" width="2.85546875" customWidth="1"/>
    <col min="754" max="754" width="4.42578125" customWidth="1"/>
    <col min="755" max="755" width="3.85546875" customWidth="1"/>
    <col min="756" max="756" width="3.7109375" customWidth="1"/>
    <col min="757" max="757" width="6.7109375" customWidth="1"/>
    <col min="758" max="758" width="13" customWidth="1"/>
    <col min="761" max="761" width="12.85546875" bestFit="1" customWidth="1"/>
    <col min="992" max="992" width="10.85546875" customWidth="1"/>
    <col min="993" max="993" width="8.85546875" customWidth="1"/>
    <col min="994" max="994" width="5.140625" customWidth="1"/>
    <col min="995" max="995" width="8" customWidth="1"/>
    <col min="996" max="996" width="7.140625" customWidth="1"/>
    <col min="997" max="997" width="6" customWidth="1"/>
    <col min="998" max="998" width="2.7109375" customWidth="1"/>
    <col min="999" max="999" width="6.42578125" customWidth="1"/>
    <col min="1000" max="1000" width="3.5703125" customWidth="1"/>
    <col min="1001" max="1001" width="0" hidden="1" customWidth="1"/>
    <col min="1002" max="1002" width="7.42578125" customWidth="1"/>
    <col min="1003" max="1003" width="2.5703125" customWidth="1"/>
    <col min="1004" max="1004" width="6.42578125" customWidth="1"/>
    <col min="1005" max="1007" width="0" hidden="1" customWidth="1"/>
    <col min="1008" max="1008" width="4.42578125" customWidth="1"/>
    <col min="1009" max="1009" width="2.85546875" customWidth="1"/>
    <col min="1010" max="1010" width="4.42578125" customWidth="1"/>
    <col min="1011" max="1011" width="3.85546875" customWidth="1"/>
    <col min="1012" max="1012" width="3.7109375" customWidth="1"/>
    <col min="1013" max="1013" width="6.7109375" customWidth="1"/>
    <col min="1014" max="1014" width="13" customWidth="1"/>
    <col min="1017" max="1017" width="12.85546875" bestFit="1" customWidth="1"/>
    <col min="1248" max="1248" width="10.85546875" customWidth="1"/>
    <col min="1249" max="1249" width="8.85546875" customWidth="1"/>
    <col min="1250" max="1250" width="5.140625" customWidth="1"/>
    <col min="1251" max="1251" width="8" customWidth="1"/>
    <col min="1252" max="1252" width="7.140625" customWidth="1"/>
    <col min="1253" max="1253" width="6" customWidth="1"/>
    <col min="1254" max="1254" width="2.7109375" customWidth="1"/>
    <col min="1255" max="1255" width="6.42578125" customWidth="1"/>
    <col min="1256" max="1256" width="3.5703125" customWidth="1"/>
    <col min="1257" max="1257" width="0" hidden="1" customWidth="1"/>
    <col min="1258" max="1258" width="7.42578125" customWidth="1"/>
    <col min="1259" max="1259" width="2.5703125" customWidth="1"/>
    <col min="1260" max="1260" width="6.42578125" customWidth="1"/>
    <col min="1261" max="1263" width="0" hidden="1" customWidth="1"/>
    <col min="1264" max="1264" width="4.42578125" customWidth="1"/>
    <col min="1265" max="1265" width="2.85546875" customWidth="1"/>
    <col min="1266" max="1266" width="4.42578125" customWidth="1"/>
    <col min="1267" max="1267" width="3.85546875" customWidth="1"/>
    <col min="1268" max="1268" width="3.7109375" customWidth="1"/>
    <col min="1269" max="1269" width="6.7109375" customWidth="1"/>
    <col min="1270" max="1270" width="13" customWidth="1"/>
    <col min="1273" max="1273" width="12.85546875" bestFit="1" customWidth="1"/>
    <col min="1504" max="1504" width="10.85546875" customWidth="1"/>
    <col min="1505" max="1505" width="8.85546875" customWidth="1"/>
    <col min="1506" max="1506" width="5.140625" customWidth="1"/>
    <col min="1507" max="1507" width="8" customWidth="1"/>
    <col min="1508" max="1508" width="7.140625" customWidth="1"/>
    <col min="1509" max="1509" width="6" customWidth="1"/>
    <col min="1510" max="1510" width="2.7109375" customWidth="1"/>
    <col min="1511" max="1511" width="6.42578125" customWidth="1"/>
    <col min="1512" max="1512" width="3.5703125" customWidth="1"/>
    <col min="1513" max="1513" width="0" hidden="1" customWidth="1"/>
    <col min="1514" max="1514" width="7.42578125" customWidth="1"/>
    <col min="1515" max="1515" width="2.5703125" customWidth="1"/>
    <col min="1516" max="1516" width="6.42578125" customWidth="1"/>
    <col min="1517" max="1519" width="0" hidden="1" customWidth="1"/>
    <col min="1520" max="1520" width="4.42578125" customWidth="1"/>
    <col min="1521" max="1521" width="2.85546875" customWidth="1"/>
    <col min="1522" max="1522" width="4.42578125" customWidth="1"/>
    <col min="1523" max="1523" width="3.85546875" customWidth="1"/>
    <col min="1524" max="1524" width="3.7109375" customWidth="1"/>
    <col min="1525" max="1525" width="6.7109375" customWidth="1"/>
    <col min="1526" max="1526" width="13" customWidth="1"/>
    <col min="1529" max="1529" width="12.85546875" bestFit="1" customWidth="1"/>
    <col min="1760" max="1760" width="10.85546875" customWidth="1"/>
    <col min="1761" max="1761" width="8.85546875" customWidth="1"/>
    <col min="1762" max="1762" width="5.140625" customWidth="1"/>
    <col min="1763" max="1763" width="8" customWidth="1"/>
    <col min="1764" max="1764" width="7.140625" customWidth="1"/>
    <col min="1765" max="1765" width="6" customWidth="1"/>
    <col min="1766" max="1766" width="2.7109375" customWidth="1"/>
    <col min="1767" max="1767" width="6.42578125" customWidth="1"/>
    <col min="1768" max="1768" width="3.5703125" customWidth="1"/>
    <col min="1769" max="1769" width="0" hidden="1" customWidth="1"/>
    <col min="1770" max="1770" width="7.42578125" customWidth="1"/>
    <col min="1771" max="1771" width="2.5703125" customWidth="1"/>
    <col min="1772" max="1772" width="6.42578125" customWidth="1"/>
    <col min="1773" max="1775" width="0" hidden="1" customWidth="1"/>
    <col min="1776" max="1776" width="4.42578125" customWidth="1"/>
    <col min="1777" max="1777" width="2.85546875" customWidth="1"/>
    <col min="1778" max="1778" width="4.42578125" customWidth="1"/>
    <col min="1779" max="1779" width="3.85546875" customWidth="1"/>
    <col min="1780" max="1780" width="3.7109375" customWidth="1"/>
    <col min="1781" max="1781" width="6.7109375" customWidth="1"/>
    <col min="1782" max="1782" width="13" customWidth="1"/>
    <col min="1785" max="1785" width="12.85546875" bestFit="1" customWidth="1"/>
    <col min="2016" max="2016" width="10.85546875" customWidth="1"/>
    <col min="2017" max="2017" width="8.85546875" customWidth="1"/>
    <col min="2018" max="2018" width="5.140625" customWidth="1"/>
    <col min="2019" max="2019" width="8" customWidth="1"/>
    <col min="2020" max="2020" width="7.140625" customWidth="1"/>
    <col min="2021" max="2021" width="6" customWidth="1"/>
    <col min="2022" max="2022" width="2.7109375" customWidth="1"/>
    <col min="2023" max="2023" width="6.42578125" customWidth="1"/>
    <col min="2024" max="2024" width="3.5703125" customWidth="1"/>
    <col min="2025" max="2025" width="0" hidden="1" customWidth="1"/>
    <col min="2026" max="2026" width="7.42578125" customWidth="1"/>
    <col min="2027" max="2027" width="2.5703125" customWidth="1"/>
    <col min="2028" max="2028" width="6.42578125" customWidth="1"/>
    <col min="2029" max="2031" width="0" hidden="1" customWidth="1"/>
    <col min="2032" max="2032" width="4.42578125" customWidth="1"/>
    <col min="2033" max="2033" width="2.85546875" customWidth="1"/>
    <col min="2034" max="2034" width="4.42578125" customWidth="1"/>
    <col min="2035" max="2035" width="3.85546875" customWidth="1"/>
    <col min="2036" max="2036" width="3.7109375" customWidth="1"/>
    <col min="2037" max="2037" width="6.7109375" customWidth="1"/>
    <col min="2038" max="2038" width="13" customWidth="1"/>
    <col min="2041" max="2041" width="12.85546875" bestFit="1" customWidth="1"/>
    <col min="2272" max="2272" width="10.85546875" customWidth="1"/>
    <col min="2273" max="2273" width="8.85546875" customWidth="1"/>
    <col min="2274" max="2274" width="5.140625" customWidth="1"/>
    <col min="2275" max="2275" width="8" customWidth="1"/>
    <col min="2276" max="2276" width="7.140625" customWidth="1"/>
    <col min="2277" max="2277" width="6" customWidth="1"/>
    <col min="2278" max="2278" width="2.7109375" customWidth="1"/>
    <col min="2279" max="2279" width="6.42578125" customWidth="1"/>
    <col min="2280" max="2280" width="3.5703125" customWidth="1"/>
    <col min="2281" max="2281" width="0" hidden="1" customWidth="1"/>
    <col min="2282" max="2282" width="7.42578125" customWidth="1"/>
    <col min="2283" max="2283" width="2.5703125" customWidth="1"/>
    <col min="2284" max="2284" width="6.42578125" customWidth="1"/>
    <col min="2285" max="2287" width="0" hidden="1" customWidth="1"/>
    <col min="2288" max="2288" width="4.42578125" customWidth="1"/>
    <col min="2289" max="2289" width="2.85546875" customWidth="1"/>
    <col min="2290" max="2290" width="4.42578125" customWidth="1"/>
    <col min="2291" max="2291" width="3.85546875" customWidth="1"/>
    <col min="2292" max="2292" width="3.7109375" customWidth="1"/>
    <col min="2293" max="2293" width="6.7109375" customWidth="1"/>
    <col min="2294" max="2294" width="13" customWidth="1"/>
    <col min="2297" max="2297" width="12.85546875" bestFit="1" customWidth="1"/>
    <col min="2528" max="2528" width="10.85546875" customWidth="1"/>
    <col min="2529" max="2529" width="8.85546875" customWidth="1"/>
    <col min="2530" max="2530" width="5.140625" customWidth="1"/>
    <col min="2531" max="2531" width="8" customWidth="1"/>
    <col min="2532" max="2532" width="7.140625" customWidth="1"/>
    <col min="2533" max="2533" width="6" customWidth="1"/>
    <col min="2534" max="2534" width="2.7109375" customWidth="1"/>
    <col min="2535" max="2535" width="6.42578125" customWidth="1"/>
    <col min="2536" max="2536" width="3.5703125" customWidth="1"/>
    <col min="2537" max="2537" width="0" hidden="1" customWidth="1"/>
    <col min="2538" max="2538" width="7.42578125" customWidth="1"/>
    <col min="2539" max="2539" width="2.5703125" customWidth="1"/>
    <col min="2540" max="2540" width="6.42578125" customWidth="1"/>
    <col min="2541" max="2543" width="0" hidden="1" customWidth="1"/>
    <col min="2544" max="2544" width="4.42578125" customWidth="1"/>
    <col min="2545" max="2545" width="2.85546875" customWidth="1"/>
    <col min="2546" max="2546" width="4.42578125" customWidth="1"/>
    <col min="2547" max="2547" width="3.85546875" customWidth="1"/>
    <col min="2548" max="2548" width="3.7109375" customWidth="1"/>
    <col min="2549" max="2549" width="6.7109375" customWidth="1"/>
    <col min="2550" max="2550" width="13" customWidth="1"/>
    <col min="2553" max="2553" width="12.85546875" bestFit="1" customWidth="1"/>
    <col min="2784" max="2784" width="10.85546875" customWidth="1"/>
    <col min="2785" max="2785" width="8.85546875" customWidth="1"/>
    <col min="2786" max="2786" width="5.140625" customWidth="1"/>
    <col min="2787" max="2787" width="8" customWidth="1"/>
    <col min="2788" max="2788" width="7.140625" customWidth="1"/>
    <col min="2789" max="2789" width="6" customWidth="1"/>
    <col min="2790" max="2790" width="2.7109375" customWidth="1"/>
    <col min="2791" max="2791" width="6.42578125" customWidth="1"/>
    <col min="2792" max="2792" width="3.5703125" customWidth="1"/>
    <col min="2793" max="2793" width="0" hidden="1" customWidth="1"/>
    <col min="2794" max="2794" width="7.42578125" customWidth="1"/>
    <col min="2795" max="2795" width="2.5703125" customWidth="1"/>
    <col min="2796" max="2796" width="6.42578125" customWidth="1"/>
    <col min="2797" max="2799" width="0" hidden="1" customWidth="1"/>
    <col min="2800" max="2800" width="4.42578125" customWidth="1"/>
    <col min="2801" max="2801" width="2.85546875" customWidth="1"/>
    <col min="2802" max="2802" width="4.42578125" customWidth="1"/>
    <col min="2803" max="2803" width="3.85546875" customWidth="1"/>
    <col min="2804" max="2804" width="3.7109375" customWidth="1"/>
    <col min="2805" max="2805" width="6.7109375" customWidth="1"/>
    <col min="2806" max="2806" width="13" customWidth="1"/>
    <col min="2809" max="2809" width="12.85546875" bestFit="1" customWidth="1"/>
    <col min="3040" max="3040" width="10.85546875" customWidth="1"/>
    <col min="3041" max="3041" width="8.85546875" customWidth="1"/>
    <col min="3042" max="3042" width="5.140625" customWidth="1"/>
    <col min="3043" max="3043" width="8" customWidth="1"/>
    <col min="3044" max="3044" width="7.140625" customWidth="1"/>
    <col min="3045" max="3045" width="6" customWidth="1"/>
    <col min="3046" max="3046" width="2.7109375" customWidth="1"/>
    <col min="3047" max="3047" width="6.42578125" customWidth="1"/>
    <col min="3048" max="3048" width="3.5703125" customWidth="1"/>
    <col min="3049" max="3049" width="0" hidden="1" customWidth="1"/>
    <col min="3050" max="3050" width="7.42578125" customWidth="1"/>
    <col min="3051" max="3051" width="2.5703125" customWidth="1"/>
    <col min="3052" max="3052" width="6.42578125" customWidth="1"/>
    <col min="3053" max="3055" width="0" hidden="1" customWidth="1"/>
    <col min="3056" max="3056" width="4.42578125" customWidth="1"/>
    <col min="3057" max="3057" width="2.85546875" customWidth="1"/>
    <col min="3058" max="3058" width="4.42578125" customWidth="1"/>
    <col min="3059" max="3059" width="3.85546875" customWidth="1"/>
    <col min="3060" max="3060" width="3.7109375" customWidth="1"/>
    <col min="3061" max="3061" width="6.7109375" customWidth="1"/>
    <col min="3062" max="3062" width="13" customWidth="1"/>
    <col min="3065" max="3065" width="12.85546875" bestFit="1" customWidth="1"/>
    <col min="3296" max="3296" width="10.85546875" customWidth="1"/>
    <col min="3297" max="3297" width="8.85546875" customWidth="1"/>
    <col min="3298" max="3298" width="5.140625" customWidth="1"/>
    <col min="3299" max="3299" width="8" customWidth="1"/>
    <col min="3300" max="3300" width="7.140625" customWidth="1"/>
    <col min="3301" max="3301" width="6" customWidth="1"/>
    <col min="3302" max="3302" width="2.7109375" customWidth="1"/>
    <col min="3303" max="3303" width="6.42578125" customWidth="1"/>
    <col min="3304" max="3304" width="3.5703125" customWidth="1"/>
    <col min="3305" max="3305" width="0" hidden="1" customWidth="1"/>
    <col min="3306" max="3306" width="7.42578125" customWidth="1"/>
    <col min="3307" max="3307" width="2.5703125" customWidth="1"/>
    <col min="3308" max="3308" width="6.42578125" customWidth="1"/>
    <col min="3309" max="3311" width="0" hidden="1" customWidth="1"/>
    <col min="3312" max="3312" width="4.42578125" customWidth="1"/>
    <col min="3313" max="3313" width="2.85546875" customWidth="1"/>
    <col min="3314" max="3314" width="4.42578125" customWidth="1"/>
    <col min="3315" max="3315" width="3.85546875" customWidth="1"/>
    <col min="3316" max="3316" width="3.7109375" customWidth="1"/>
    <col min="3317" max="3317" width="6.7109375" customWidth="1"/>
    <col min="3318" max="3318" width="13" customWidth="1"/>
    <col min="3321" max="3321" width="12.85546875" bestFit="1" customWidth="1"/>
    <col min="3552" max="3552" width="10.85546875" customWidth="1"/>
    <col min="3553" max="3553" width="8.85546875" customWidth="1"/>
    <col min="3554" max="3554" width="5.140625" customWidth="1"/>
    <col min="3555" max="3555" width="8" customWidth="1"/>
    <col min="3556" max="3556" width="7.140625" customWidth="1"/>
    <col min="3557" max="3557" width="6" customWidth="1"/>
    <col min="3558" max="3558" width="2.7109375" customWidth="1"/>
    <col min="3559" max="3559" width="6.42578125" customWidth="1"/>
    <col min="3560" max="3560" width="3.5703125" customWidth="1"/>
    <col min="3561" max="3561" width="0" hidden="1" customWidth="1"/>
    <col min="3562" max="3562" width="7.42578125" customWidth="1"/>
    <col min="3563" max="3563" width="2.5703125" customWidth="1"/>
    <col min="3564" max="3564" width="6.42578125" customWidth="1"/>
    <col min="3565" max="3567" width="0" hidden="1" customWidth="1"/>
    <col min="3568" max="3568" width="4.42578125" customWidth="1"/>
    <col min="3569" max="3569" width="2.85546875" customWidth="1"/>
    <col min="3570" max="3570" width="4.42578125" customWidth="1"/>
    <col min="3571" max="3571" width="3.85546875" customWidth="1"/>
    <col min="3572" max="3572" width="3.7109375" customWidth="1"/>
    <col min="3573" max="3573" width="6.7109375" customWidth="1"/>
    <col min="3574" max="3574" width="13" customWidth="1"/>
    <col min="3577" max="3577" width="12.85546875" bestFit="1" customWidth="1"/>
    <col min="3808" max="3808" width="10.85546875" customWidth="1"/>
    <col min="3809" max="3809" width="8.85546875" customWidth="1"/>
    <col min="3810" max="3810" width="5.140625" customWidth="1"/>
    <col min="3811" max="3811" width="8" customWidth="1"/>
    <col min="3812" max="3812" width="7.140625" customWidth="1"/>
    <col min="3813" max="3813" width="6" customWidth="1"/>
    <col min="3814" max="3814" width="2.7109375" customWidth="1"/>
    <col min="3815" max="3815" width="6.42578125" customWidth="1"/>
    <col min="3816" max="3816" width="3.5703125" customWidth="1"/>
    <col min="3817" max="3817" width="0" hidden="1" customWidth="1"/>
    <col min="3818" max="3818" width="7.42578125" customWidth="1"/>
    <col min="3819" max="3819" width="2.5703125" customWidth="1"/>
    <col min="3820" max="3820" width="6.42578125" customWidth="1"/>
    <col min="3821" max="3823" width="0" hidden="1" customWidth="1"/>
    <col min="3824" max="3824" width="4.42578125" customWidth="1"/>
    <col min="3825" max="3825" width="2.85546875" customWidth="1"/>
    <col min="3826" max="3826" width="4.42578125" customWidth="1"/>
    <col min="3827" max="3827" width="3.85546875" customWidth="1"/>
    <col min="3828" max="3828" width="3.7109375" customWidth="1"/>
    <col min="3829" max="3829" width="6.7109375" customWidth="1"/>
    <col min="3830" max="3830" width="13" customWidth="1"/>
    <col min="3833" max="3833" width="12.85546875" bestFit="1" customWidth="1"/>
    <col min="4064" max="4064" width="10.85546875" customWidth="1"/>
    <col min="4065" max="4065" width="8.85546875" customWidth="1"/>
    <col min="4066" max="4066" width="5.140625" customWidth="1"/>
    <col min="4067" max="4067" width="8" customWidth="1"/>
    <col min="4068" max="4068" width="7.140625" customWidth="1"/>
    <col min="4069" max="4069" width="6" customWidth="1"/>
    <col min="4070" max="4070" width="2.7109375" customWidth="1"/>
    <col min="4071" max="4071" width="6.42578125" customWidth="1"/>
    <col min="4072" max="4072" width="3.5703125" customWidth="1"/>
    <col min="4073" max="4073" width="0" hidden="1" customWidth="1"/>
    <col min="4074" max="4074" width="7.42578125" customWidth="1"/>
    <col min="4075" max="4075" width="2.5703125" customWidth="1"/>
    <col min="4076" max="4076" width="6.42578125" customWidth="1"/>
    <col min="4077" max="4079" width="0" hidden="1" customWidth="1"/>
    <col min="4080" max="4080" width="4.42578125" customWidth="1"/>
    <col min="4081" max="4081" width="2.85546875" customWidth="1"/>
    <col min="4082" max="4082" width="4.42578125" customWidth="1"/>
    <col min="4083" max="4083" width="3.85546875" customWidth="1"/>
    <col min="4084" max="4084" width="3.7109375" customWidth="1"/>
    <col min="4085" max="4085" width="6.7109375" customWidth="1"/>
    <col min="4086" max="4086" width="13" customWidth="1"/>
    <col min="4089" max="4089" width="12.85546875" bestFit="1" customWidth="1"/>
    <col min="4320" max="4320" width="10.85546875" customWidth="1"/>
    <col min="4321" max="4321" width="8.85546875" customWidth="1"/>
    <col min="4322" max="4322" width="5.140625" customWidth="1"/>
    <col min="4323" max="4323" width="8" customWidth="1"/>
    <col min="4324" max="4324" width="7.140625" customWidth="1"/>
    <col min="4325" max="4325" width="6" customWidth="1"/>
    <col min="4326" max="4326" width="2.7109375" customWidth="1"/>
    <col min="4327" max="4327" width="6.42578125" customWidth="1"/>
    <col min="4328" max="4328" width="3.5703125" customWidth="1"/>
    <col min="4329" max="4329" width="0" hidden="1" customWidth="1"/>
    <col min="4330" max="4330" width="7.42578125" customWidth="1"/>
    <col min="4331" max="4331" width="2.5703125" customWidth="1"/>
    <col min="4332" max="4332" width="6.42578125" customWidth="1"/>
    <col min="4333" max="4335" width="0" hidden="1" customWidth="1"/>
    <col min="4336" max="4336" width="4.42578125" customWidth="1"/>
    <col min="4337" max="4337" width="2.85546875" customWidth="1"/>
    <col min="4338" max="4338" width="4.42578125" customWidth="1"/>
    <col min="4339" max="4339" width="3.85546875" customWidth="1"/>
    <col min="4340" max="4340" width="3.7109375" customWidth="1"/>
    <col min="4341" max="4341" width="6.7109375" customWidth="1"/>
    <col min="4342" max="4342" width="13" customWidth="1"/>
    <col min="4345" max="4345" width="12.85546875" bestFit="1" customWidth="1"/>
    <col min="4576" max="4576" width="10.85546875" customWidth="1"/>
    <col min="4577" max="4577" width="8.85546875" customWidth="1"/>
    <col min="4578" max="4578" width="5.140625" customWidth="1"/>
    <col min="4579" max="4579" width="8" customWidth="1"/>
    <col min="4580" max="4580" width="7.140625" customWidth="1"/>
    <col min="4581" max="4581" width="6" customWidth="1"/>
    <col min="4582" max="4582" width="2.7109375" customWidth="1"/>
    <col min="4583" max="4583" width="6.42578125" customWidth="1"/>
    <col min="4584" max="4584" width="3.5703125" customWidth="1"/>
    <col min="4585" max="4585" width="0" hidden="1" customWidth="1"/>
    <col min="4586" max="4586" width="7.42578125" customWidth="1"/>
    <col min="4587" max="4587" width="2.5703125" customWidth="1"/>
    <col min="4588" max="4588" width="6.42578125" customWidth="1"/>
    <col min="4589" max="4591" width="0" hidden="1" customWidth="1"/>
    <col min="4592" max="4592" width="4.42578125" customWidth="1"/>
    <col min="4593" max="4593" width="2.85546875" customWidth="1"/>
    <col min="4594" max="4594" width="4.42578125" customWidth="1"/>
    <col min="4595" max="4595" width="3.85546875" customWidth="1"/>
    <col min="4596" max="4596" width="3.7109375" customWidth="1"/>
    <col min="4597" max="4597" width="6.7109375" customWidth="1"/>
    <col min="4598" max="4598" width="13" customWidth="1"/>
    <col min="4601" max="4601" width="12.85546875" bestFit="1" customWidth="1"/>
    <col min="4832" max="4832" width="10.85546875" customWidth="1"/>
    <col min="4833" max="4833" width="8.85546875" customWidth="1"/>
    <col min="4834" max="4834" width="5.140625" customWidth="1"/>
    <col min="4835" max="4835" width="8" customWidth="1"/>
    <col min="4836" max="4836" width="7.140625" customWidth="1"/>
    <col min="4837" max="4837" width="6" customWidth="1"/>
    <col min="4838" max="4838" width="2.7109375" customWidth="1"/>
    <col min="4839" max="4839" width="6.42578125" customWidth="1"/>
    <col min="4840" max="4840" width="3.5703125" customWidth="1"/>
    <col min="4841" max="4841" width="0" hidden="1" customWidth="1"/>
    <col min="4842" max="4842" width="7.42578125" customWidth="1"/>
    <col min="4843" max="4843" width="2.5703125" customWidth="1"/>
    <col min="4844" max="4844" width="6.42578125" customWidth="1"/>
    <col min="4845" max="4847" width="0" hidden="1" customWidth="1"/>
    <col min="4848" max="4848" width="4.42578125" customWidth="1"/>
    <col min="4849" max="4849" width="2.85546875" customWidth="1"/>
    <col min="4850" max="4850" width="4.42578125" customWidth="1"/>
    <col min="4851" max="4851" width="3.85546875" customWidth="1"/>
    <col min="4852" max="4852" width="3.7109375" customWidth="1"/>
    <col min="4853" max="4853" width="6.7109375" customWidth="1"/>
    <col min="4854" max="4854" width="13" customWidth="1"/>
    <col min="4857" max="4857" width="12.85546875" bestFit="1" customWidth="1"/>
    <col min="5088" max="5088" width="10.85546875" customWidth="1"/>
    <col min="5089" max="5089" width="8.85546875" customWidth="1"/>
    <col min="5090" max="5090" width="5.140625" customWidth="1"/>
    <col min="5091" max="5091" width="8" customWidth="1"/>
    <col min="5092" max="5092" width="7.140625" customWidth="1"/>
    <col min="5093" max="5093" width="6" customWidth="1"/>
    <col min="5094" max="5094" width="2.7109375" customWidth="1"/>
    <col min="5095" max="5095" width="6.42578125" customWidth="1"/>
    <col min="5096" max="5096" width="3.5703125" customWidth="1"/>
    <col min="5097" max="5097" width="0" hidden="1" customWidth="1"/>
    <col min="5098" max="5098" width="7.42578125" customWidth="1"/>
    <col min="5099" max="5099" width="2.5703125" customWidth="1"/>
    <col min="5100" max="5100" width="6.42578125" customWidth="1"/>
    <col min="5101" max="5103" width="0" hidden="1" customWidth="1"/>
    <col min="5104" max="5104" width="4.42578125" customWidth="1"/>
    <col min="5105" max="5105" width="2.85546875" customWidth="1"/>
    <col min="5106" max="5106" width="4.42578125" customWidth="1"/>
    <col min="5107" max="5107" width="3.85546875" customWidth="1"/>
    <col min="5108" max="5108" width="3.7109375" customWidth="1"/>
    <col min="5109" max="5109" width="6.7109375" customWidth="1"/>
    <col min="5110" max="5110" width="13" customWidth="1"/>
    <col min="5113" max="5113" width="12.85546875" bestFit="1" customWidth="1"/>
    <col min="5344" max="5344" width="10.85546875" customWidth="1"/>
    <col min="5345" max="5345" width="8.85546875" customWidth="1"/>
    <col min="5346" max="5346" width="5.140625" customWidth="1"/>
    <col min="5347" max="5347" width="8" customWidth="1"/>
    <col min="5348" max="5348" width="7.140625" customWidth="1"/>
    <col min="5349" max="5349" width="6" customWidth="1"/>
    <col min="5350" max="5350" width="2.7109375" customWidth="1"/>
    <col min="5351" max="5351" width="6.42578125" customWidth="1"/>
    <col min="5352" max="5352" width="3.5703125" customWidth="1"/>
    <col min="5353" max="5353" width="0" hidden="1" customWidth="1"/>
    <col min="5354" max="5354" width="7.42578125" customWidth="1"/>
    <col min="5355" max="5355" width="2.5703125" customWidth="1"/>
    <col min="5356" max="5356" width="6.42578125" customWidth="1"/>
    <col min="5357" max="5359" width="0" hidden="1" customWidth="1"/>
    <col min="5360" max="5360" width="4.42578125" customWidth="1"/>
    <col min="5361" max="5361" width="2.85546875" customWidth="1"/>
    <col min="5362" max="5362" width="4.42578125" customWidth="1"/>
    <col min="5363" max="5363" width="3.85546875" customWidth="1"/>
    <col min="5364" max="5364" width="3.7109375" customWidth="1"/>
    <col min="5365" max="5365" width="6.7109375" customWidth="1"/>
    <col min="5366" max="5366" width="13" customWidth="1"/>
    <col min="5369" max="5369" width="12.85546875" bestFit="1" customWidth="1"/>
    <col min="5600" max="5600" width="10.85546875" customWidth="1"/>
    <col min="5601" max="5601" width="8.85546875" customWidth="1"/>
    <col min="5602" max="5602" width="5.140625" customWidth="1"/>
    <col min="5603" max="5603" width="8" customWidth="1"/>
    <col min="5604" max="5604" width="7.140625" customWidth="1"/>
    <col min="5605" max="5605" width="6" customWidth="1"/>
    <col min="5606" max="5606" width="2.7109375" customWidth="1"/>
    <col min="5607" max="5607" width="6.42578125" customWidth="1"/>
    <col min="5608" max="5608" width="3.5703125" customWidth="1"/>
    <col min="5609" max="5609" width="0" hidden="1" customWidth="1"/>
    <col min="5610" max="5610" width="7.42578125" customWidth="1"/>
    <col min="5611" max="5611" width="2.5703125" customWidth="1"/>
    <col min="5612" max="5612" width="6.42578125" customWidth="1"/>
    <col min="5613" max="5615" width="0" hidden="1" customWidth="1"/>
    <col min="5616" max="5616" width="4.42578125" customWidth="1"/>
    <col min="5617" max="5617" width="2.85546875" customWidth="1"/>
    <col min="5618" max="5618" width="4.42578125" customWidth="1"/>
    <col min="5619" max="5619" width="3.85546875" customWidth="1"/>
    <col min="5620" max="5620" width="3.7109375" customWidth="1"/>
    <col min="5621" max="5621" width="6.7109375" customWidth="1"/>
    <col min="5622" max="5622" width="13" customWidth="1"/>
    <col min="5625" max="5625" width="12.85546875" bestFit="1" customWidth="1"/>
    <col min="5856" max="5856" width="10.85546875" customWidth="1"/>
    <col min="5857" max="5857" width="8.85546875" customWidth="1"/>
    <col min="5858" max="5858" width="5.140625" customWidth="1"/>
    <col min="5859" max="5859" width="8" customWidth="1"/>
    <col min="5860" max="5860" width="7.140625" customWidth="1"/>
    <col min="5861" max="5861" width="6" customWidth="1"/>
    <col min="5862" max="5862" width="2.7109375" customWidth="1"/>
    <col min="5863" max="5863" width="6.42578125" customWidth="1"/>
    <col min="5864" max="5864" width="3.5703125" customWidth="1"/>
    <col min="5865" max="5865" width="0" hidden="1" customWidth="1"/>
    <col min="5866" max="5866" width="7.42578125" customWidth="1"/>
    <col min="5867" max="5867" width="2.5703125" customWidth="1"/>
    <col min="5868" max="5868" width="6.42578125" customWidth="1"/>
    <col min="5869" max="5871" width="0" hidden="1" customWidth="1"/>
    <col min="5872" max="5872" width="4.42578125" customWidth="1"/>
    <col min="5873" max="5873" width="2.85546875" customWidth="1"/>
    <col min="5874" max="5874" width="4.42578125" customWidth="1"/>
    <col min="5875" max="5875" width="3.85546875" customWidth="1"/>
    <col min="5876" max="5876" width="3.7109375" customWidth="1"/>
    <col min="5877" max="5877" width="6.7109375" customWidth="1"/>
    <col min="5878" max="5878" width="13" customWidth="1"/>
    <col min="5881" max="5881" width="12.85546875" bestFit="1" customWidth="1"/>
    <col min="6112" max="6112" width="10.85546875" customWidth="1"/>
    <col min="6113" max="6113" width="8.85546875" customWidth="1"/>
    <col min="6114" max="6114" width="5.140625" customWidth="1"/>
    <col min="6115" max="6115" width="8" customWidth="1"/>
    <col min="6116" max="6116" width="7.140625" customWidth="1"/>
    <col min="6117" max="6117" width="6" customWidth="1"/>
    <col min="6118" max="6118" width="2.7109375" customWidth="1"/>
    <col min="6119" max="6119" width="6.42578125" customWidth="1"/>
    <col min="6120" max="6120" width="3.5703125" customWidth="1"/>
    <col min="6121" max="6121" width="0" hidden="1" customWidth="1"/>
    <col min="6122" max="6122" width="7.42578125" customWidth="1"/>
    <col min="6123" max="6123" width="2.5703125" customWidth="1"/>
    <col min="6124" max="6124" width="6.42578125" customWidth="1"/>
    <col min="6125" max="6127" width="0" hidden="1" customWidth="1"/>
    <col min="6128" max="6128" width="4.42578125" customWidth="1"/>
    <col min="6129" max="6129" width="2.85546875" customWidth="1"/>
    <col min="6130" max="6130" width="4.42578125" customWidth="1"/>
    <col min="6131" max="6131" width="3.85546875" customWidth="1"/>
    <col min="6132" max="6132" width="3.7109375" customWidth="1"/>
    <col min="6133" max="6133" width="6.7109375" customWidth="1"/>
    <col min="6134" max="6134" width="13" customWidth="1"/>
    <col min="6137" max="6137" width="12.85546875" bestFit="1" customWidth="1"/>
    <col min="6368" max="6368" width="10.85546875" customWidth="1"/>
    <col min="6369" max="6369" width="8.85546875" customWidth="1"/>
    <col min="6370" max="6370" width="5.140625" customWidth="1"/>
    <col min="6371" max="6371" width="8" customWidth="1"/>
    <col min="6372" max="6372" width="7.140625" customWidth="1"/>
    <col min="6373" max="6373" width="6" customWidth="1"/>
    <col min="6374" max="6374" width="2.7109375" customWidth="1"/>
    <col min="6375" max="6375" width="6.42578125" customWidth="1"/>
    <col min="6376" max="6376" width="3.5703125" customWidth="1"/>
    <col min="6377" max="6377" width="0" hidden="1" customWidth="1"/>
    <col min="6378" max="6378" width="7.42578125" customWidth="1"/>
    <col min="6379" max="6379" width="2.5703125" customWidth="1"/>
    <col min="6380" max="6380" width="6.42578125" customWidth="1"/>
    <col min="6381" max="6383" width="0" hidden="1" customWidth="1"/>
    <col min="6384" max="6384" width="4.42578125" customWidth="1"/>
    <col min="6385" max="6385" width="2.85546875" customWidth="1"/>
    <col min="6386" max="6386" width="4.42578125" customWidth="1"/>
    <col min="6387" max="6387" width="3.85546875" customWidth="1"/>
    <col min="6388" max="6388" width="3.7109375" customWidth="1"/>
    <col min="6389" max="6389" width="6.7109375" customWidth="1"/>
    <col min="6390" max="6390" width="13" customWidth="1"/>
    <col min="6393" max="6393" width="12.85546875" bestFit="1" customWidth="1"/>
    <col min="6624" max="6624" width="10.85546875" customWidth="1"/>
    <col min="6625" max="6625" width="8.85546875" customWidth="1"/>
    <col min="6626" max="6626" width="5.140625" customWidth="1"/>
    <col min="6627" max="6627" width="8" customWidth="1"/>
    <col min="6628" max="6628" width="7.140625" customWidth="1"/>
    <col min="6629" max="6629" width="6" customWidth="1"/>
    <col min="6630" max="6630" width="2.7109375" customWidth="1"/>
    <col min="6631" max="6631" width="6.42578125" customWidth="1"/>
    <col min="6632" max="6632" width="3.5703125" customWidth="1"/>
    <col min="6633" max="6633" width="0" hidden="1" customWidth="1"/>
    <col min="6634" max="6634" width="7.42578125" customWidth="1"/>
    <col min="6635" max="6635" width="2.5703125" customWidth="1"/>
    <col min="6636" max="6636" width="6.42578125" customWidth="1"/>
    <col min="6637" max="6639" width="0" hidden="1" customWidth="1"/>
    <col min="6640" max="6640" width="4.42578125" customWidth="1"/>
    <col min="6641" max="6641" width="2.85546875" customWidth="1"/>
    <col min="6642" max="6642" width="4.42578125" customWidth="1"/>
    <col min="6643" max="6643" width="3.85546875" customWidth="1"/>
    <col min="6644" max="6644" width="3.7109375" customWidth="1"/>
    <col min="6645" max="6645" width="6.7109375" customWidth="1"/>
    <col min="6646" max="6646" width="13" customWidth="1"/>
    <col min="6649" max="6649" width="12.85546875" bestFit="1" customWidth="1"/>
    <col min="6880" max="6880" width="10.85546875" customWidth="1"/>
    <col min="6881" max="6881" width="8.85546875" customWidth="1"/>
    <col min="6882" max="6882" width="5.140625" customWidth="1"/>
    <col min="6883" max="6883" width="8" customWidth="1"/>
    <col min="6884" max="6884" width="7.140625" customWidth="1"/>
    <col min="6885" max="6885" width="6" customWidth="1"/>
    <col min="6886" max="6886" width="2.7109375" customWidth="1"/>
    <col min="6887" max="6887" width="6.42578125" customWidth="1"/>
    <col min="6888" max="6888" width="3.5703125" customWidth="1"/>
    <col min="6889" max="6889" width="0" hidden="1" customWidth="1"/>
    <col min="6890" max="6890" width="7.42578125" customWidth="1"/>
    <col min="6891" max="6891" width="2.5703125" customWidth="1"/>
    <col min="6892" max="6892" width="6.42578125" customWidth="1"/>
    <col min="6893" max="6895" width="0" hidden="1" customWidth="1"/>
    <col min="6896" max="6896" width="4.42578125" customWidth="1"/>
    <col min="6897" max="6897" width="2.85546875" customWidth="1"/>
    <col min="6898" max="6898" width="4.42578125" customWidth="1"/>
    <col min="6899" max="6899" width="3.85546875" customWidth="1"/>
    <col min="6900" max="6900" width="3.7109375" customWidth="1"/>
    <col min="6901" max="6901" width="6.7109375" customWidth="1"/>
    <col min="6902" max="6902" width="13" customWidth="1"/>
    <col min="6905" max="6905" width="12.85546875" bestFit="1" customWidth="1"/>
    <col min="7136" max="7136" width="10.85546875" customWidth="1"/>
    <col min="7137" max="7137" width="8.85546875" customWidth="1"/>
    <col min="7138" max="7138" width="5.140625" customWidth="1"/>
    <col min="7139" max="7139" width="8" customWidth="1"/>
    <col min="7140" max="7140" width="7.140625" customWidth="1"/>
    <col min="7141" max="7141" width="6" customWidth="1"/>
    <col min="7142" max="7142" width="2.7109375" customWidth="1"/>
    <col min="7143" max="7143" width="6.42578125" customWidth="1"/>
    <col min="7144" max="7144" width="3.5703125" customWidth="1"/>
    <col min="7145" max="7145" width="0" hidden="1" customWidth="1"/>
    <col min="7146" max="7146" width="7.42578125" customWidth="1"/>
    <col min="7147" max="7147" width="2.5703125" customWidth="1"/>
    <col min="7148" max="7148" width="6.42578125" customWidth="1"/>
    <col min="7149" max="7151" width="0" hidden="1" customWidth="1"/>
    <col min="7152" max="7152" width="4.42578125" customWidth="1"/>
    <col min="7153" max="7153" width="2.85546875" customWidth="1"/>
    <col min="7154" max="7154" width="4.42578125" customWidth="1"/>
    <col min="7155" max="7155" width="3.85546875" customWidth="1"/>
    <col min="7156" max="7156" width="3.7109375" customWidth="1"/>
    <col min="7157" max="7157" width="6.7109375" customWidth="1"/>
    <col min="7158" max="7158" width="13" customWidth="1"/>
    <col min="7161" max="7161" width="12.85546875" bestFit="1" customWidth="1"/>
    <col min="7392" max="7392" width="10.85546875" customWidth="1"/>
    <col min="7393" max="7393" width="8.85546875" customWidth="1"/>
    <col min="7394" max="7394" width="5.140625" customWidth="1"/>
    <col min="7395" max="7395" width="8" customWidth="1"/>
    <col min="7396" max="7396" width="7.140625" customWidth="1"/>
    <col min="7397" max="7397" width="6" customWidth="1"/>
    <col min="7398" max="7398" width="2.7109375" customWidth="1"/>
    <col min="7399" max="7399" width="6.42578125" customWidth="1"/>
    <col min="7400" max="7400" width="3.5703125" customWidth="1"/>
    <col min="7401" max="7401" width="0" hidden="1" customWidth="1"/>
    <col min="7402" max="7402" width="7.42578125" customWidth="1"/>
    <col min="7403" max="7403" width="2.5703125" customWidth="1"/>
    <col min="7404" max="7404" width="6.42578125" customWidth="1"/>
    <col min="7405" max="7407" width="0" hidden="1" customWidth="1"/>
    <col min="7408" max="7408" width="4.42578125" customWidth="1"/>
    <col min="7409" max="7409" width="2.85546875" customWidth="1"/>
    <col min="7410" max="7410" width="4.42578125" customWidth="1"/>
    <col min="7411" max="7411" width="3.85546875" customWidth="1"/>
    <col min="7412" max="7412" width="3.7109375" customWidth="1"/>
    <col min="7413" max="7413" width="6.7109375" customWidth="1"/>
    <col min="7414" max="7414" width="13" customWidth="1"/>
    <col min="7417" max="7417" width="12.85546875" bestFit="1" customWidth="1"/>
    <col min="7648" max="7648" width="10.85546875" customWidth="1"/>
    <col min="7649" max="7649" width="8.85546875" customWidth="1"/>
    <col min="7650" max="7650" width="5.140625" customWidth="1"/>
    <col min="7651" max="7651" width="8" customWidth="1"/>
    <col min="7652" max="7652" width="7.140625" customWidth="1"/>
    <col min="7653" max="7653" width="6" customWidth="1"/>
    <col min="7654" max="7654" width="2.7109375" customWidth="1"/>
    <col min="7655" max="7655" width="6.42578125" customWidth="1"/>
    <col min="7656" max="7656" width="3.5703125" customWidth="1"/>
    <col min="7657" max="7657" width="0" hidden="1" customWidth="1"/>
    <col min="7658" max="7658" width="7.42578125" customWidth="1"/>
    <col min="7659" max="7659" width="2.5703125" customWidth="1"/>
    <col min="7660" max="7660" width="6.42578125" customWidth="1"/>
    <col min="7661" max="7663" width="0" hidden="1" customWidth="1"/>
    <col min="7664" max="7664" width="4.42578125" customWidth="1"/>
    <col min="7665" max="7665" width="2.85546875" customWidth="1"/>
    <col min="7666" max="7666" width="4.42578125" customWidth="1"/>
    <col min="7667" max="7667" width="3.85546875" customWidth="1"/>
    <col min="7668" max="7668" width="3.7109375" customWidth="1"/>
    <col min="7669" max="7669" width="6.7109375" customWidth="1"/>
    <col min="7670" max="7670" width="13" customWidth="1"/>
    <col min="7673" max="7673" width="12.85546875" bestFit="1" customWidth="1"/>
    <col min="7904" max="7904" width="10.85546875" customWidth="1"/>
    <col min="7905" max="7905" width="8.85546875" customWidth="1"/>
    <col min="7906" max="7906" width="5.140625" customWidth="1"/>
    <col min="7907" max="7907" width="8" customWidth="1"/>
    <col min="7908" max="7908" width="7.140625" customWidth="1"/>
    <col min="7909" max="7909" width="6" customWidth="1"/>
    <col min="7910" max="7910" width="2.7109375" customWidth="1"/>
    <col min="7911" max="7911" width="6.42578125" customWidth="1"/>
    <col min="7912" max="7912" width="3.5703125" customWidth="1"/>
    <col min="7913" max="7913" width="0" hidden="1" customWidth="1"/>
    <col min="7914" max="7914" width="7.42578125" customWidth="1"/>
    <col min="7915" max="7915" width="2.5703125" customWidth="1"/>
    <col min="7916" max="7916" width="6.42578125" customWidth="1"/>
    <col min="7917" max="7919" width="0" hidden="1" customWidth="1"/>
    <col min="7920" max="7920" width="4.42578125" customWidth="1"/>
    <col min="7921" max="7921" width="2.85546875" customWidth="1"/>
    <col min="7922" max="7922" width="4.42578125" customWidth="1"/>
    <col min="7923" max="7923" width="3.85546875" customWidth="1"/>
    <col min="7924" max="7924" width="3.7109375" customWidth="1"/>
    <col min="7925" max="7925" width="6.7109375" customWidth="1"/>
    <col min="7926" max="7926" width="13" customWidth="1"/>
    <col min="7929" max="7929" width="12.85546875" bestFit="1" customWidth="1"/>
    <col min="8160" max="8160" width="10.85546875" customWidth="1"/>
    <col min="8161" max="8161" width="8.85546875" customWidth="1"/>
    <col min="8162" max="8162" width="5.140625" customWidth="1"/>
    <col min="8163" max="8163" width="8" customWidth="1"/>
    <col min="8164" max="8164" width="7.140625" customWidth="1"/>
    <col min="8165" max="8165" width="6" customWidth="1"/>
    <col min="8166" max="8166" width="2.7109375" customWidth="1"/>
    <col min="8167" max="8167" width="6.42578125" customWidth="1"/>
    <col min="8168" max="8168" width="3.5703125" customWidth="1"/>
    <col min="8169" max="8169" width="0" hidden="1" customWidth="1"/>
    <col min="8170" max="8170" width="7.42578125" customWidth="1"/>
    <col min="8171" max="8171" width="2.5703125" customWidth="1"/>
    <col min="8172" max="8172" width="6.42578125" customWidth="1"/>
    <col min="8173" max="8175" width="0" hidden="1" customWidth="1"/>
    <col min="8176" max="8176" width="4.42578125" customWidth="1"/>
    <col min="8177" max="8177" width="2.85546875" customWidth="1"/>
    <col min="8178" max="8178" width="4.42578125" customWidth="1"/>
    <col min="8179" max="8179" width="3.85546875" customWidth="1"/>
    <col min="8180" max="8180" width="3.7109375" customWidth="1"/>
    <col min="8181" max="8181" width="6.7109375" customWidth="1"/>
    <col min="8182" max="8182" width="13" customWidth="1"/>
    <col min="8185" max="8185" width="12.85546875" bestFit="1" customWidth="1"/>
    <col min="8416" max="8416" width="10.85546875" customWidth="1"/>
    <col min="8417" max="8417" width="8.85546875" customWidth="1"/>
    <col min="8418" max="8418" width="5.140625" customWidth="1"/>
    <col min="8419" max="8419" width="8" customWidth="1"/>
    <col min="8420" max="8420" width="7.140625" customWidth="1"/>
    <col min="8421" max="8421" width="6" customWidth="1"/>
    <col min="8422" max="8422" width="2.7109375" customWidth="1"/>
    <col min="8423" max="8423" width="6.42578125" customWidth="1"/>
    <col min="8424" max="8424" width="3.5703125" customWidth="1"/>
    <col min="8425" max="8425" width="0" hidden="1" customWidth="1"/>
    <col min="8426" max="8426" width="7.42578125" customWidth="1"/>
    <col min="8427" max="8427" width="2.5703125" customWidth="1"/>
    <col min="8428" max="8428" width="6.42578125" customWidth="1"/>
    <col min="8429" max="8431" width="0" hidden="1" customWidth="1"/>
    <col min="8432" max="8432" width="4.42578125" customWidth="1"/>
    <col min="8433" max="8433" width="2.85546875" customWidth="1"/>
    <col min="8434" max="8434" width="4.42578125" customWidth="1"/>
    <col min="8435" max="8435" width="3.85546875" customWidth="1"/>
    <col min="8436" max="8436" width="3.7109375" customWidth="1"/>
    <col min="8437" max="8437" width="6.7109375" customWidth="1"/>
    <col min="8438" max="8438" width="13" customWidth="1"/>
    <col min="8441" max="8441" width="12.85546875" bestFit="1" customWidth="1"/>
    <col min="8672" max="8672" width="10.85546875" customWidth="1"/>
    <col min="8673" max="8673" width="8.85546875" customWidth="1"/>
    <col min="8674" max="8674" width="5.140625" customWidth="1"/>
    <col min="8675" max="8675" width="8" customWidth="1"/>
    <col min="8676" max="8676" width="7.140625" customWidth="1"/>
    <col min="8677" max="8677" width="6" customWidth="1"/>
    <col min="8678" max="8678" width="2.7109375" customWidth="1"/>
    <col min="8679" max="8679" width="6.42578125" customWidth="1"/>
    <col min="8680" max="8680" width="3.5703125" customWidth="1"/>
    <col min="8681" max="8681" width="0" hidden="1" customWidth="1"/>
    <col min="8682" max="8682" width="7.42578125" customWidth="1"/>
    <col min="8683" max="8683" width="2.5703125" customWidth="1"/>
    <col min="8684" max="8684" width="6.42578125" customWidth="1"/>
    <col min="8685" max="8687" width="0" hidden="1" customWidth="1"/>
    <col min="8688" max="8688" width="4.42578125" customWidth="1"/>
    <col min="8689" max="8689" width="2.85546875" customWidth="1"/>
    <col min="8690" max="8690" width="4.42578125" customWidth="1"/>
    <col min="8691" max="8691" width="3.85546875" customWidth="1"/>
    <col min="8692" max="8692" width="3.7109375" customWidth="1"/>
    <col min="8693" max="8693" width="6.7109375" customWidth="1"/>
    <col min="8694" max="8694" width="13" customWidth="1"/>
    <col min="8697" max="8697" width="12.85546875" bestFit="1" customWidth="1"/>
    <col min="8928" max="8928" width="10.85546875" customWidth="1"/>
    <col min="8929" max="8929" width="8.85546875" customWidth="1"/>
    <col min="8930" max="8930" width="5.140625" customWidth="1"/>
    <col min="8931" max="8931" width="8" customWidth="1"/>
    <col min="8932" max="8932" width="7.140625" customWidth="1"/>
    <col min="8933" max="8933" width="6" customWidth="1"/>
    <col min="8934" max="8934" width="2.7109375" customWidth="1"/>
    <col min="8935" max="8935" width="6.42578125" customWidth="1"/>
    <col min="8936" max="8936" width="3.5703125" customWidth="1"/>
    <col min="8937" max="8937" width="0" hidden="1" customWidth="1"/>
    <col min="8938" max="8938" width="7.42578125" customWidth="1"/>
    <col min="8939" max="8939" width="2.5703125" customWidth="1"/>
    <col min="8940" max="8940" width="6.42578125" customWidth="1"/>
    <col min="8941" max="8943" width="0" hidden="1" customWidth="1"/>
    <col min="8944" max="8944" width="4.42578125" customWidth="1"/>
    <col min="8945" max="8945" width="2.85546875" customWidth="1"/>
    <col min="8946" max="8946" width="4.42578125" customWidth="1"/>
    <col min="8947" max="8947" width="3.85546875" customWidth="1"/>
    <col min="8948" max="8948" width="3.7109375" customWidth="1"/>
    <col min="8949" max="8949" width="6.7109375" customWidth="1"/>
    <col min="8950" max="8950" width="13" customWidth="1"/>
    <col min="8953" max="8953" width="12.85546875" bestFit="1" customWidth="1"/>
    <col min="9184" max="9184" width="10.85546875" customWidth="1"/>
    <col min="9185" max="9185" width="8.85546875" customWidth="1"/>
    <col min="9186" max="9186" width="5.140625" customWidth="1"/>
    <col min="9187" max="9187" width="8" customWidth="1"/>
    <col min="9188" max="9188" width="7.140625" customWidth="1"/>
    <col min="9189" max="9189" width="6" customWidth="1"/>
    <col min="9190" max="9190" width="2.7109375" customWidth="1"/>
    <col min="9191" max="9191" width="6.42578125" customWidth="1"/>
    <col min="9192" max="9192" width="3.5703125" customWidth="1"/>
    <col min="9193" max="9193" width="0" hidden="1" customWidth="1"/>
    <col min="9194" max="9194" width="7.42578125" customWidth="1"/>
    <col min="9195" max="9195" width="2.5703125" customWidth="1"/>
    <col min="9196" max="9196" width="6.42578125" customWidth="1"/>
    <col min="9197" max="9199" width="0" hidden="1" customWidth="1"/>
    <col min="9200" max="9200" width="4.42578125" customWidth="1"/>
    <col min="9201" max="9201" width="2.85546875" customWidth="1"/>
    <col min="9202" max="9202" width="4.42578125" customWidth="1"/>
    <col min="9203" max="9203" width="3.85546875" customWidth="1"/>
    <col min="9204" max="9204" width="3.7109375" customWidth="1"/>
    <col min="9205" max="9205" width="6.7109375" customWidth="1"/>
    <col min="9206" max="9206" width="13" customWidth="1"/>
    <col min="9209" max="9209" width="12.85546875" bestFit="1" customWidth="1"/>
    <col min="9440" max="9440" width="10.85546875" customWidth="1"/>
    <col min="9441" max="9441" width="8.85546875" customWidth="1"/>
    <col min="9442" max="9442" width="5.140625" customWidth="1"/>
    <col min="9443" max="9443" width="8" customWidth="1"/>
    <col min="9444" max="9444" width="7.140625" customWidth="1"/>
    <col min="9445" max="9445" width="6" customWidth="1"/>
    <col min="9446" max="9446" width="2.7109375" customWidth="1"/>
    <col min="9447" max="9447" width="6.42578125" customWidth="1"/>
    <col min="9448" max="9448" width="3.5703125" customWidth="1"/>
    <col min="9449" max="9449" width="0" hidden="1" customWidth="1"/>
    <col min="9450" max="9450" width="7.42578125" customWidth="1"/>
    <col min="9451" max="9451" width="2.5703125" customWidth="1"/>
    <col min="9452" max="9452" width="6.42578125" customWidth="1"/>
    <col min="9453" max="9455" width="0" hidden="1" customWidth="1"/>
    <col min="9456" max="9456" width="4.42578125" customWidth="1"/>
    <col min="9457" max="9457" width="2.85546875" customWidth="1"/>
    <col min="9458" max="9458" width="4.42578125" customWidth="1"/>
    <col min="9459" max="9459" width="3.85546875" customWidth="1"/>
    <col min="9460" max="9460" width="3.7109375" customWidth="1"/>
    <col min="9461" max="9461" width="6.7109375" customWidth="1"/>
    <col min="9462" max="9462" width="13" customWidth="1"/>
    <col min="9465" max="9465" width="12.85546875" bestFit="1" customWidth="1"/>
    <col min="9696" max="9696" width="10.85546875" customWidth="1"/>
    <col min="9697" max="9697" width="8.85546875" customWidth="1"/>
    <col min="9698" max="9698" width="5.140625" customWidth="1"/>
    <col min="9699" max="9699" width="8" customWidth="1"/>
    <col min="9700" max="9700" width="7.140625" customWidth="1"/>
    <col min="9701" max="9701" width="6" customWidth="1"/>
    <col min="9702" max="9702" width="2.7109375" customWidth="1"/>
    <col min="9703" max="9703" width="6.42578125" customWidth="1"/>
    <col min="9704" max="9704" width="3.5703125" customWidth="1"/>
    <col min="9705" max="9705" width="0" hidden="1" customWidth="1"/>
    <col min="9706" max="9706" width="7.42578125" customWidth="1"/>
    <col min="9707" max="9707" width="2.5703125" customWidth="1"/>
    <col min="9708" max="9708" width="6.42578125" customWidth="1"/>
    <col min="9709" max="9711" width="0" hidden="1" customWidth="1"/>
    <col min="9712" max="9712" width="4.42578125" customWidth="1"/>
    <col min="9713" max="9713" width="2.85546875" customWidth="1"/>
    <col min="9714" max="9714" width="4.42578125" customWidth="1"/>
    <col min="9715" max="9715" width="3.85546875" customWidth="1"/>
    <col min="9716" max="9716" width="3.7109375" customWidth="1"/>
    <col min="9717" max="9717" width="6.7109375" customWidth="1"/>
    <col min="9718" max="9718" width="13" customWidth="1"/>
    <col min="9721" max="9721" width="12.85546875" bestFit="1" customWidth="1"/>
    <col min="9952" max="9952" width="10.85546875" customWidth="1"/>
    <col min="9953" max="9953" width="8.85546875" customWidth="1"/>
    <col min="9954" max="9954" width="5.140625" customWidth="1"/>
    <col min="9955" max="9955" width="8" customWidth="1"/>
    <col min="9956" max="9956" width="7.140625" customWidth="1"/>
    <col min="9957" max="9957" width="6" customWidth="1"/>
    <col min="9958" max="9958" width="2.7109375" customWidth="1"/>
    <col min="9959" max="9959" width="6.42578125" customWidth="1"/>
    <col min="9960" max="9960" width="3.5703125" customWidth="1"/>
    <col min="9961" max="9961" width="0" hidden="1" customWidth="1"/>
    <col min="9962" max="9962" width="7.42578125" customWidth="1"/>
    <col min="9963" max="9963" width="2.5703125" customWidth="1"/>
    <col min="9964" max="9964" width="6.42578125" customWidth="1"/>
    <col min="9965" max="9967" width="0" hidden="1" customWidth="1"/>
    <col min="9968" max="9968" width="4.42578125" customWidth="1"/>
    <col min="9969" max="9969" width="2.85546875" customWidth="1"/>
    <col min="9970" max="9970" width="4.42578125" customWidth="1"/>
    <col min="9971" max="9971" width="3.85546875" customWidth="1"/>
    <col min="9972" max="9972" width="3.7109375" customWidth="1"/>
    <col min="9973" max="9973" width="6.7109375" customWidth="1"/>
    <col min="9974" max="9974" width="13" customWidth="1"/>
    <col min="9977" max="9977" width="12.85546875" bestFit="1" customWidth="1"/>
    <col min="10208" max="10208" width="10.85546875" customWidth="1"/>
    <col min="10209" max="10209" width="8.85546875" customWidth="1"/>
    <col min="10210" max="10210" width="5.140625" customWidth="1"/>
    <col min="10211" max="10211" width="8" customWidth="1"/>
    <col min="10212" max="10212" width="7.140625" customWidth="1"/>
    <col min="10213" max="10213" width="6" customWidth="1"/>
    <col min="10214" max="10214" width="2.7109375" customWidth="1"/>
    <col min="10215" max="10215" width="6.42578125" customWidth="1"/>
    <col min="10216" max="10216" width="3.5703125" customWidth="1"/>
    <col min="10217" max="10217" width="0" hidden="1" customWidth="1"/>
    <col min="10218" max="10218" width="7.42578125" customWidth="1"/>
    <col min="10219" max="10219" width="2.5703125" customWidth="1"/>
    <col min="10220" max="10220" width="6.42578125" customWidth="1"/>
    <col min="10221" max="10223" width="0" hidden="1" customWidth="1"/>
    <col min="10224" max="10224" width="4.42578125" customWidth="1"/>
    <col min="10225" max="10225" width="2.85546875" customWidth="1"/>
    <col min="10226" max="10226" width="4.42578125" customWidth="1"/>
    <col min="10227" max="10227" width="3.85546875" customWidth="1"/>
    <col min="10228" max="10228" width="3.7109375" customWidth="1"/>
    <col min="10229" max="10229" width="6.7109375" customWidth="1"/>
    <col min="10230" max="10230" width="13" customWidth="1"/>
    <col min="10233" max="10233" width="12.85546875" bestFit="1" customWidth="1"/>
    <col min="10464" max="10464" width="10.85546875" customWidth="1"/>
    <col min="10465" max="10465" width="8.85546875" customWidth="1"/>
    <col min="10466" max="10466" width="5.140625" customWidth="1"/>
    <col min="10467" max="10467" width="8" customWidth="1"/>
    <col min="10468" max="10468" width="7.140625" customWidth="1"/>
    <col min="10469" max="10469" width="6" customWidth="1"/>
    <col min="10470" max="10470" width="2.7109375" customWidth="1"/>
    <col min="10471" max="10471" width="6.42578125" customWidth="1"/>
    <col min="10472" max="10472" width="3.5703125" customWidth="1"/>
    <col min="10473" max="10473" width="0" hidden="1" customWidth="1"/>
    <col min="10474" max="10474" width="7.42578125" customWidth="1"/>
    <col min="10475" max="10475" width="2.5703125" customWidth="1"/>
    <col min="10476" max="10476" width="6.42578125" customWidth="1"/>
    <col min="10477" max="10479" width="0" hidden="1" customWidth="1"/>
    <col min="10480" max="10480" width="4.42578125" customWidth="1"/>
    <col min="10481" max="10481" width="2.85546875" customWidth="1"/>
    <col min="10482" max="10482" width="4.42578125" customWidth="1"/>
    <col min="10483" max="10483" width="3.85546875" customWidth="1"/>
    <col min="10484" max="10484" width="3.7109375" customWidth="1"/>
    <col min="10485" max="10485" width="6.7109375" customWidth="1"/>
    <col min="10486" max="10486" width="13" customWidth="1"/>
    <col min="10489" max="10489" width="12.85546875" bestFit="1" customWidth="1"/>
    <col min="10720" max="10720" width="10.85546875" customWidth="1"/>
    <col min="10721" max="10721" width="8.85546875" customWidth="1"/>
    <col min="10722" max="10722" width="5.140625" customWidth="1"/>
    <col min="10723" max="10723" width="8" customWidth="1"/>
    <col min="10724" max="10724" width="7.140625" customWidth="1"/>
    <col min="10725" max="10725" width="6" customWidth="1"/>
    <col min="10726" max="10726" width="2.7109375" customWidth="1"/>
    <col min="10727" max="10727" width="6.42578125" customWidth="1"/>
    <col min="10728" max="10728" width="3.5703125" customWidth="1"/>
    <col min="10729" max="10729" width="0" hidden="1" customWidth="1"/>
    <col min="10730" max="10730" width="7.42578125" customWidth="1"/>
    <col min="10731" max="10731" width="2.5703125" customWidth="1"/>
    <col min="10732" max="10732" width="6.42578125" customWidth="1"/>
    <col min="10733" max="10735" width="0" hidden="1" customWidth="1"/>
    <col min="10736" max="10736" width="4.42578125" customWidth="1"/>
    <col min="10737" max="10737" width="2.85546875" customWidth="1"/>
    <col min="10738" max="10738" width="4.42578125" customWidth="1"/>
    <col min="10739" max="10739" width="3.85546875" customWidth="1"/>
    <col min="10740" max="10740" width="3.7109375" customWidth="1"/>
    <col min="10741" max="10741" width="6.7109375" customWidth="1"/>
    <col min="10742" max="10742" width="13" customWidth="1"/>
    <col min="10745" max="10745" width="12.85546875" bestFit="1" customWidth="1"/>
    <col min="10976" max="10976" width="10.85546875" customWidth="1"/>
    <col min="10977" max="10977" width="8.85546875" customWidth="1"/>
    <col min="10978" max="10978" width="5.140625" customWidth="1"/>
    <col min="10979" max="10979" width="8" customWidth="1"/>
    <col min="10980" max="10980" width="7.140625" customWidth="1"/>
    <col min="10981" max="10981" width="6" customWidth="1"/>
    <col min="10982" max="10982" width="2.7109375" customWidth="1"/>
    <col min="10983" max="10983" width="6.42578125" customWidth="1"/>
    <col min="10984" max="10984" width="3.5703125" customWidth="1"/>
    <col min="10985" max="10985" width="0" hidden="1" customWidth="1"/>
    <col min="10986" max="10986" width="7.42578125" customWidth="1"/>
    <col min="10987" max="10987" width="2.5703125" customWidth="1"/>
    <col min="10988" max="10988" width="6.42578125" customWidth="1"/>
    <col min="10989" max="10991" width="0" hidden="1" customWidth="1"/>
    <col min="10992" max="10992" width="4.42578125" customWidth="1"/>
    <col min="10993" max="10993" width="2.85546875" customWidth="1"/>
    <col min="10994" max="10994" width="4.42578125" customWidth="1"/>
    <col min="10995" max="10995" width="3.85546875" customWidth="1"/>
    <col min="10996" max="10996" width="3.7109375" customWidth="1"/>
    <col min="10997" max="10997" width="6.7109375" customWidth="1"/>
    <col min="10998" max="10998" width="13" customWidth="1"/>
    <col min="11001" max="11001" width="12.85546875" bestFit="1" customWidth="1"/>
    <col min="11232" max="11232" width="10.85546875" customWidth="1"/>
    <col min="11233" max="11233" width="8.85546875" customWidth="1"/>
    <col min="11234" max="11234" width="5.140625" customWidth="1"/>
    <col min="11235" max="11235" width="8" customWidth="1"/>
    <col min="11236" max="11236" width="7.140625" customWidth="1"/>
    <col min="11237" max="11237" width="6" customWidth="1"/>
    <col min="11238" max="11238" width="2.7109375" customWidth="1"/>
    <col min="11239" max="11239" width="6.42578125" customWidth="1"/>
    <col min="11240" max="11240" width="3.5703125" customWidth="1"/>
    <col min="11241" max="11241" width="0" hidden="1" customWidth="1"/>
    <col min="11242" max="11242" width="7.42578125" customWidth="1"/>
    <col min="11243" max="11243" width="2.5703125" customWidth="1"/>
    <col min="11244" max="11244" width="6.42578125" customWidth="1"/>
    <col min="11245" max="11247" width="0" hidden="1" customWidth="1"/>
    <col min="11248" max="11248" width="4.42578125" customWidth="1"/>
    <col min="11249" max="11249" width="2.85546875" customWidth="1"/>
    <col min="11250" max="11250" width="4.42578125" customWidth="1"/>
    <col min="11251" max="11251" width="3.85546875" customWidth="1"/>
    <col min="11252" max="11252" width="3.7109375" customWidth="1"/>
    <col min="11253" max="11253" width="6.7109375" customWidth="1"/>
    <col min="11254" max="11254" width="13" customWidth="1"/>
    <col min="11257" max="11257" width="12.85546875" bestFit="1" customWidth="1"/>
    <col min="11488" max="11488" width="10.85546875" customWidth="1"/>
    <col min="11489" max="11489" width="8.85546875" customWidth="1"/>
    <col min="11490" max="11490" width="5.140625" customWidth="1"/>
    <col min="11491" max="11491" width="8" customWidth="1"/>
    <col min="11492" max="11492" width="7.140625" customWidth="1"/>
    <col min="11493" max="11493" width="6" customWidth="1"/>
    <col min="11494" max="11494" width="2.7109375" customWidth="1"/>
    <col min="11495" max="11495" width="6.42578125" customWidth="1"/>
    <col min="11496" max="11496" width="3.5703125" customWidth="1"/>
    <col min="11497" max="11497" width="0" hidden="1" customWidth="1"/>
    <col min="11498" max="11498" width="7.42578125" customWidth="1"/>
    <col min="11499" max="11499" width="2.5703125" customWidth="1"/>
    <col min="11500" max="11500" width="6.42578125" customWidth="1"/>
    <col min="11501" max="11503" width="0" hidden="1" customWidth="1"/>
    <col min="11504" max="11504" width="4.42578125" customWidth="1"/>
    <col min="11505" max="11505" width="2.85546875" customWidth="1"/>
    <col min="11506" max="11506" width="4.42578125" customWidth="1"/>
    <col min="11507" max="11507" width="3.85546875" customWidth="1"/>
    <col min="11508" max="11508" width="3.7109375" customWidth="1"/>
    <col min="11509" max="11509" width="6.7109375" customWidth="1"/>
    <col min="11510" max="11510" width="13" customWidth="1"/>
    <col min="11513" max="11513" width="12.85546875" bestFit="1" customWidth="1"/>
    <col min="11744" max="11744" width="10.85546875" customWidth="1"/>
    <col min="11745" max="11745" width="8.85546875" customWidth="1"/>
    <col min="11746" max="11746" width="5.140625" customWidth="1"/>
    <col min="11747" max="11747" width="8" customWidth="1"/>
    <col min="11748" max="11748" width="7.140625" customWidth="1"/>
    <col min="11749" max="11749" width="6" customWidth="1"/>
    <col min="11750" max="11750" width="2.7109375" customWidth="1"/>
    <col min="11751" max="11751" width="6.42578125" customWidth="1"/>
    <col min="11752" max="11752" width="3.5703125" customWidth="1"/>
    <col min="11753" max="11753" width="0" hidden="1" customWidth="1"/>
    <col min="11754" max="11754" width="7.42578125" customWidth="1"/>
    <col min="11755" max="11755" width="2.5703125" customWidth="1"/>
    <col min="11756" max="11756" width="6.42578125" customWidth="1"/>
    <col min="11757" max="11759" width="0" hidden="1" customWidth="1"/>
    <col min="11760" max="11760" width="4.42578125" customWidth="1"/>
    <col min="11761" max="11761" width="2.85546875" customWidth="1"/>
    <col min="11762" max="11762" width="4.42578125" customWidth="1"/>
    <col min="11763" max="11763" width="3.85546875" customWidth="1"/>
    <col min="11764" max="11764" width="3.7109375" customWidth="1"/>
    <col min="11765" max="11765" width="6.7109375" customWidth="1"/>
    <col min="11766" max="11766" width="13" customWidth="1"/>
    <col min="11769" max="11769" width="12.85546875" bestFit="1" customWidth="1"/>
    <col min="12000" max="12000" width="10.85546875" customWidth="1"/>
    <col min="12001" max="12001" width="8.85546875" customWidth="1"/>
    <col min="12002" max="12002" width="5.140625" customWidth="1"/>
    <col min="12003" max="12003" width="8" customWidth="1"/>
    <col min="12004" max="12004" width="7.140625" customWidth="1"/>
    <col min="12005" max="12005" width="6" customWidth="1"/>
    <col min="12006" max="12006" width="2.7109375" customWidth="1"/>
    <col min="12007" max="12007" width="6.42578125" customWidth="1"/>
    <col min="12008" max="12008" width="3.5703125" customWidth="1"/>
    <col min="12009" max="12009" width="0" hidden="1" customWidth="1"/>
    <col min="12010" max="12010" width="7.42578125" customWidth="1"/>
    <col min="12011" max="12011" width="2.5703125" customWidth="1"/>
    <col min="12012" max="12012" width="6.42578125" customWidth="1"/>
    <col min="12013" max="12015" width="0" hidden="1" customWidth="1"/>
    <col min="12016" max="12016" width="4.42578125" customWidth="1"/>
    <col min="12017" max="12017" width="2.85546875" customWidth="1"/>
    <col min="12018" max="12018" width="4.42578125" customWidth="1"/>
    <col min="12019" max="12019" width="3.85546875" customWidth="1"/>
    <col min="12020" max="12020" width="3.7109375" customWidth="1"/>
    <col min="12021" max="12021" width="6.7109375" customWidth="1"/>
    <col min="12022" max="12022" width="13" customWidth="1"/>
    <col min="12025" max="12025" width="12.85546875" bestFit="1" customWidth="1"/>
    <col min="12256" max="12256" width="10.85546875" customWidth="1"/>
    <col min="12257" max="12257" width="8.85546875" customWidth="1"/>
    <col min="12258" max="12258" width="5.140625" customWidth="1"/>
    <col min="12259" max="12259" width="8" customWidth="1"/>
    <col min="12260" max="12260" width="7.140625" customWidth="1"/>
    <col min="12261" max="12261" width="6" customWidth="1"/>
    <col min="12262" max="12262" width="2.7109375" customWidth="1"/>
    <col min="12263" max="12263" width="6.42578125" customWidth="1"/>
    <col min="12264" max="12264" width="3.5703125" customWidth="1"/>
    <col min="12265" max="12265" width="0" hidden="1" customWidth="1"/>
    <col min="12266" max="12266" width="7.42578125" customWidth="1"/>
    <col min="12267" max="12267" width="2.5703125" customWidth="1"/>
    <col min="12268" max="12268" width="6.42578125" customWidth="1"/>
    <col min="12269" max="12271" width="0" hidden="1" customWidth="1"/>
    <col min="12272" max="12272" width="4.42578125" customWidth="1"/>
    <col min="12273" max="12273" width="2.85546875" customWidth="1"/>
    <col min="12274" max="12274" width="4.42578125" customWidth="1"/>
    <col min="12275" max="12275" width="3.85546875" customWidth="1"/>
    <col min="12276" max="12276" width="3.7109375" customWidth="1"/>
    <col min="12277" max="12277" width="6.7109375" customWidth="1"/>
    <col min="12278" max="12278" width="13" customWidth="1"/>
    <col min="12281" max="12281" width="12.85546875" bestFit="1" customWidth="1"/>
    <col min="12512" max="12512" width="10.85546875" customWidth="1"/>
    <col min="12513" max="12513" width="8.85546875" customWidth="1"/>
    <col min="12514" max="12514" width="5.140625" customWidth="1"/>
    <col min="12515" max="12515" width="8" customWidth="1"/>
    <col min="12516" max="12516" width="7.140625" customWidth="1"/>
    <col min="12517" max="12517" width="6" customWidth="1"/>
    <col min="12518" max="12518" width="2.7109375" customWidth="1"/>
    <col min="12519" max="12519" width="6.42578125" customWidth="1"/>
    <col min="12520" max="12520" width="3.5703125" customWidth="1"/>
    <col min="12521" max="12521" width="0" hidden="1" customWidth="1"/>
    <col min="12522" max="12522" width="7.42578125" customWidth="1"/>
    <col min="12523" max="12523" width="2.5703125" customWidth="1"/>
    <col min="12524" max="12524" width="6.42578125" customWidth="1"/>
    <col min="12525" max="12527" width="0" hidden="1" customWidth="1"/>
    <col min="12528" max="12528" width="4.42578125" customWidth="1"/>
    <col min="12529" max="12529" width="2.85546875" customWidth="1"/>
    <col min="12530" max="12530" width="4.42578125" customWidth="1"/>
    <col min="12531" max="12531" width="3.85546875" customWidth="1"/>
    <col min="12532" max="12532" width="3.7109375" customWidth="1"/>
    <col min="12533" max="12533" width="6.7109375" customWidth="1"/>
    <col min="12534" max="12534" width="13" customWidth="1"/>
    <col min="12537" max="12537" width="12.85546875" bestFit="1" customWidth="1"/>
    <col min="12768" max="12768" width="10.85546875" customWidth="1"/>
    <col min="12769" max="12769" width="8.85546875" customWidth="1"/>
    <col min="12770" max="12770" width="5.140625" customWidth="1"/>
    <col min="12771" max="12771" width="8" customWidth="1"/>
    <col min="12772" max="12772" width="7.140625" customWidth="1"/>
    <col min="12773" max="12773" width="6" customWidth="1"/>
    <col min="12774" max="12774" width="2.7109375" customWidth="1"/>
    <col min="12775" max="12775" width="6.42578125" customWidth="1"/>
    <col min="12776" max="12776" width="3.5703125" customWidth="1"/>
    <col min="12777" max="12777" width="0" hidden="1" customWidth="1"/>
    <col min="12778" max="12778" width="7.42578125" customWidth="1"/>
    <col min="12779" max="12779" width="2.5703125" customWidth="1"/>
    <col min="12780" max="12780" width="6.42578125" customWidth="1"/>
    <col min="12781" max="12783" width="0" hidden="1" customWidth="1"/>
    <col min="12784" max="12784" width="4.42578125" customWidth="1"/>
    <col min="12785" max="12785" width="2.85546875" customWidth="1"/>
    <col min="12786" max="12786" width="4.42578125" customWidth="1"/>
    <col min="12787" max="12787" width="3.85546875" customWidth="1"/>
    <col min="12788" max="12788" width="3.7109375" customWidth="1"/>
    <col min="12789" max="12789" width="6.7109375" customWidth="1"/>
    <col min="12790" max="12790" width="13" customWidth="1"/>
    <col min="12793" max="12793" width="12.85546875" bestFit="1" customWidth="1"/>
    <col min="13024" max="13024" width="10.85546875" customWidth="1"/>
    <col min="13025" max="13025" width="8.85546875" customWidth="1"/>
    <col min="13026" max="13026" width="5.140625" customWidth="1"/>
    <col min="13027" max="13027" width="8" customWidth="1"/>
    <col min="13028" max="13028" width="7.140625" customWidth="1"/>
    <col min="13029" max="13029" width="6" customWidth="1"/>
    <col min="13030" max="13030" width="2.7109375" customWidth="1"/>
    <col min="13031" max="13031" width="6.42578125" customWidth="1"/>
    <col min="13032" max="13032" width="3.5703125" customWidth="1"/>
    <col min="13033" max="13033" width="0" hidden="1" customWidth="1"/>
    <col min="13034" max="13034" width="7.42578125" customWidth="1"/>
    <col min="13035" max="13035" width="2.5703125" customWidth="1"/>
    <col min="13036" max="13036" width="6.42578125" customWidth="1"/>
    <col min="13037" max="13039" width="0" hidden="1" customWidth="1"/>
    <col min="13040" max="13040" width="4.42578125" customWidth="1"/>
    <col min="13041" max="13041" width="2.85546875" customWidth="1"/>
    <col min="13042" max="13042" width="4.42578125" customWidth="1"/>
    <col min="13043" max="13043" width="3.85546875" customWidth="1"/>
    <col min="13044" max="13044" width="3.7109375" customWidth="1"/>
    <col min="13045" max="13045" width="6.7109375" customWidth="1"/>
    <col min="13046" max="13046" width="13" customWidth="1"/>
    <col min="13049" max="13049" width="12.85546875" bestFit="1" customWidth="1"/>
    <col min="13280" max="13280" width="10.85546875" customWidth="1"/>
    <col min="13281" max="13281" width="8.85546875" customWidth="1"/>
    <col min="13282" max="13282" width="5.140625" customWidth="1"/>
    <col min="13283" max="13283" width="8" customWidth="1"/>
    <col min="13284" max="13284" width="7.140625" customWidth="1"/>
    <col min="13285" max="13285" width="6" customWidth="1"/>
    <col min="13286" max="13286" width="2.7109375" customWidth="1"/>
    <col min="13287" max="13287" width="6.42578125" customWidth="1"/>
    <col min="13288" max="13288" width="3.5703125" customWidth="1"/>
    <col min="13289" max="13289" width="0" hidden="1" customWidth="1"/>
    <col min="13290" max="13290" width="7.42578125" customWidth="1"/>
    <col min="13291" max="13291" width="2.5703125" customWidth="1"/>
    <col min="13292" max="13292" width="6.42578125" customWidth="1"/>
    <col min="13293" max="13295" width="0" hidden="1" customWidth="1"/>
    <col min="13296" max="13296" width="4.42578125" customWidth="1"/>
    <col min="13297" max="13297" width="2.85546875" customWidth="1"/>
    <col min="13298" max="13298" width="4.42578125" customWidth="1"/>
    <col min="13299" max="13299" width="3.85546875" customWidth="1"/>
    <col min="13300" max="13300" width="3.7109375" customWidth="1"/>
    <col min="13301" max="13301" width="6.7109375" customWidth="1"/>
    <col min="13302" max="13302" width="13" customWidth="1"/>
    <col min="13305" max="13305" width="12.85546875" bestFit="1" customWidth="1"/>
    <col min="13536" max="13536" width="10.85546875" customWidth="1"/>
    <col min="13537" max="13537" width="8.85546875" customWidth="1"/>
    <col min="13538" max="13538" width="5.140625" customWidth="1"/>
    <col min="13539" max="13539" width="8" customWidth="1"/>
    <col min="13540" max="13540" width="7.140625" customWidth="1"/>
    <col min="13541" max="13541" width="6" customWidth="1"/>
    <col min="13542" max="13542" width="2.7109375" customWidth="1"/>
    <col min="13543" max="13543" width="6.42578125" customWidth="1"/>
    <col min="13544" max="13544" width="3.5703125" customWidth="1"/>
    <col min="13545" max="13545" width="0" hidden="1" customWidth="1"/>
    <col min="13546" max="13546" width="7.42578125" customWidth="1"/>
    <col min="13547" max="13547" width="2.5703125" customWidth="1"/>
    <col min="13548" max="13548" width="6.42578125" customWidth="1"/>
    <col min="13549" max="13551" width="0" hidden="1" customWidth="1"/>
    <col min="13552" max="13552" width="4.42578125" customWidth="1"/>
    <col min="13553" max="13553" width="2.85546875" customWidth="1"/>
    <col min="13554" max="13554" width="4.42578125" customWidth="1"/>
    <col min="13555" max="13555" width="3.85546875" customWidth="1"/>
    <col min="13556" max="13556" width="3.7109375" customWidth="1"/>
    <col min="13557" max="13557" width="6.7109375" customWidth="1"/>
    <col min="13558" max="13558" width="13" customWidth="1"/>
    <col min="13561" max="13561" width="12.85546875" bestFit="1" customWidth="1"/>
    <col min="13792" max="13792" width="10.85546875" customWidth="1"/>
    <col min="13793" max="13793" width="8.85546875" customWidth="1"/>
    <col min="13794" max="13794" width="5.140625" customWidth="1"/>
    <col min="13795" max="13795" width="8" customWidth="1"/>
    <col min="13796" max="13796" width="7.140625" customWidth="1"/>
    <col min="13797" max="13797" width="6" customWidth="1"/>
    <col min="13798" max="13798" width="2.7109375" customWidth="1"/>
    <col min="13799" max="13799" width="6.42578125" customWidth="1"/>
    <col min="13800" max="13800" width="3.5703125" customWidth="1"/>
    <col min="13801" max="13801" width="0" hidden="1" customWidth="1"/>
    <col min="13802" max="13802" width="7.42578125" customWidth="1"/>
    <col min="13803" max="13803" width="2.5703125" customWidth="1"/>
    <col min="13804" max="13804" width="6.42578125" customWidth="1"/>
    <col min="13805" max="13807" width="0" hidden="1" customWidth="1"/>
    <col min="13808" max="13808" width="4.42578125" customWidth="1"/>
    <col min="13809" max="13809" width="2.85546875" customWidth="1"/>
    <col min="13810" max="13810" width="4.42578125" customWidth="1"/>
    <col min="13811" max="13811" width="3.85546875" customWidth="1"/>
    <col min="13812" max="13812" width="3.7109375" customWidth="1"/>
    <col min="13813" max="13813" width="6.7109375" customWidth="1"/>
    <col min="13814" max="13814" width="13" customWidth="1"/>
    <col min="13817" max="13817" width="12.85546875" bestFit="1" customWidth="1"/>
    <col min="14048" max="14048" width="10.85546875" customWidth="1"/>
    <col min="14049" max="14049" width="8.85546875" customWidth="1"/>
    <col min="14050" max="14050" width="5.140625" customWidth="1"/>
    <col min="14051" max="14051" width="8" customWidth="1"/>
    <col min="14052" max="14052" width="7.140625" customWidth="1"/>
    <col min="14053" max="14053" width="6" customWidth="1"/>
    <col min="14054" max="14054" width="2.7109375" customWidth="1"/>
    <col min="14055" max="14055" width="6.42578125" customWidth="1"/>
    <col min="14056" max="14056" width="3.5703125" customWidth="1"/>
    <col min="14057" max="14057" width="0" hidden="1" customWidth="1"/>
    <col min="14058" max="14058" width="7.42578125" customWidth="1"/>
    <col min="14059" max="14059" width="2.5703125" customWidth="1"/>
    <col min="14060" max="14060" width="6.42578125" customWidth="1"/>
    <col min="14061" max="14063" width="0" hidden="1" customWidth="1"/>
    <col min="14064" max="14064" width="4.42578125" customWidth="1"/>
    <col min="14065" max="14065" width="2.85546875" customWidth="1"/>
    <col min="14066" max="14066" width="4.42578125" customWidth="1"/>
    <col min="14067" max="14067" width="3.85546875" customWidth="1"/>
    <col min="14068" max="14068" width="3.7109375" customWidth="1"/>
    <col min="14069" max="14069" width="6.7109375" customWidth="1"/>
    <col min="14070" max="14070" width="13" customWidth="1"/>
    <col min="14073" max="14073" width="12.85546875" bestFit="1" customWidth="1"/>
    <col min="14304" max="14304" width="10.85546875" customWidth="1"/>
    <col min="14305" max="14305" width="8.85546875" customWidth="1"/>
    <col min="14306" max="14306" width="5.140625" customWidth="1"/>
    <col min="14307" max="14307" width="8" customWidth="1"/>
    <col min="14308" max="14308" width="7.140625" customWidth="1"/>
    <col min="14309" max="14309" width="6" customWidth="1"/>
    <col min="14310" max="14310" width="2.7109375" customWidth="1"/>
    <col min="14311" max="14311" width="6.42578125" customWidth="1"/>
    <col min="14312" max="14312" width="3.5703125" customWidth="1"/>
    <col min="14313" max="14313" width="0" hidden="1" customWidth="1"/>
    <col min="14314" max="14314" width="7.42578125" customWidth="1"/>
    <col min="14315" max="14315" width="2.5703125" customWidth="1"/>
    <col min="14316" max="14316" width="6.42578125" customWidth="1"/>
    <col min="14317" max="14319" width="0" hidden="1" customWidth="1"/>
    <col min="14320" max="14320" width="4.42578125" customWidth="1"/>
    <col min="14321" max="14321" width="2.85546875" customWidth="1"/>
    <col min="14322" max="14322" width="4.42578125" customWidth="1"/>
    <col min="14323" max="14323" width="3.85546875" customWidth="1"/>
    <col min="14324" max="14324" width="3.7109375" customWidth="1"/>
    <col min="14325" max="14325" width="6.7109375" customWidth="1"/>
    <col min="14326" max="14326" width="13" customWidth="1"/>
    <col min="14329" max="14329" width="12.85546875" bestFit="1" customWidth="1"/>
    <col min="14560" max="14560" width="10.85546875" customWidth="1"/>
    <col min="14561" max="14561" width="8.85546875" customWidth="1"/>
    <col min="14562" max="14562" width="5.140625" customWidth="1"/>
    <col min="14563" max="14563" width="8" customWidth="1"/>
    <col min="14564" max="14564" width="7.140625" customWidth="1"/>
    <col min="14565" max="14565" width="6" customWidth="1"/>
    <col min="14566" max="14566" width="2.7109375" customWidth="1"/>
    <col min="14567" max="14567" width="6.42578125" customWidth="1"/>
    <col min="14568" max="14568" width="3.5703125" customWidth="1"/>
    <col min="14569" max="14569" width="0" hidden="1" customWidth="1"/>
    <col min="14570" max="14570" width="7.42578125" customWidth="1"/>
    <col min="14571" max="14571" width="2.5703125" customWidth="1"/>
    <col min="14572" max="14572" width="6.42578125" customWidth="1"/>
    <col min="14573" max="14575" width="0" hidden="1" customWidth="1"/>
    <col min="14576" max="14576" width="4.42578125" customWidth="1"/>
    <col min="14577" max="14577" width="2.85546875" customWidth="1"/>
    <col min="14578" max="14578" width="4.42578125" customWidth="1"/>
    <col min="14579" max="14579" width="3.85546875" customWidth="1"/>
    <col min="14580" max="14580" width="3.7109375" customWidth="1"/>
    <col min="14581" max="14581" width="6.7109375" customWidth="1"/>
    <col min="14582" max="14582" width="13" customWidth="1"/>
    <col min="14585" max="14585" width="12.85546875" bestFit="1" customWidth="1"/>
    <col min="14816" max="14816" width="10.85546875" customWidth="1"/>
    <col min="14817" max="14817" width="8.85546875" customWidth="1"/>
    <col min="14818" max="14818" width="5.140625" customWidth="1"/>
    <col min="14819" max="14819" width="8" customWidth="1"/>
    <col min="14820" max="14820" width="7.140625" customWidth="1"/>
    <col min="14821" max="14821" width="6" customWidth="1"/>
    <col min="14822" max="14822" width="2.7109375" customWidth="1"/>
    <col min="14823" max="14823" width="6.42578125" customWidth="1"/>
    <col min="14824" max="14824" width="3.5703125" customWidth="1"/>
    <col min="14825" max="14825" width="0" hidden="1" customWidth="1"/>
    <col min="14826" max="14826" width="7.42578125" customWidth="1"/>
    <col min="14827" max="14827" width="2.5703125" customWidth="1"/>
    <col min="14828" max="14828" width="6.42578125" customWidth="1"/>
    <col min="14829" max="14831" width="0" hidden="1" customWidth="1"/>
    <col min="14832" max="14832" width="4.42578125" customWidth="1"/>
    <col min="14833" max="14833" width="2.85546875" customWidth="1"/>
    <col min="14834" max="14834" width="4.42578125" customWidth="1"/>
    <col min="14835" max="14835" width="3.85546875" customWidth="1"/>
    <col min="14836" max="14836" width="3.7109375" customWidth="1"/>
    <col min="14837" max="14837" width="6.7109375" customWidth="1"/>
    <col min="14838" max="14838" width="13" customWidth="1"/>
    <col min="14841" max="14841" width="12.85546875" bestFit="1" customWidth="1"/>
    <col min="15072" max="15072" width="10.85546875" customWidth="1"/>
    <col min="15073" max="15073" width="8.85546875" customWidth="1"/>
    <col min="15074" max="15074" width="5.140625" customWidth="1"/>
    <col min="15075" max="15075" width="8" customWidth="1"/>
    <col min="15076" max="15076" width="7.140625" customWidth="1"/>
    <col min="15077" max="15077" width="6" customWidth="1"/>
    <col min="15078" max="15078" width="2.7109375" customWidth="1"/>
    <col min="15079" max="15079" width="6.42578125" customWidth="1"/>
    <col min="15080" max="15080" width="3.5703125" customWidth="1"/>
    <col min="15081" max="15081" width="0" hidden="1" customWidth="1"/>
    <col min="15082" max="15082" width="7.42578125" customWidth="1"/>
    <col min="15083" max="15083" width="2.5703125" customWidth="1"/>
    <col min="15084" max="15084" width="6.42578125" customWidth="1"/>
    <col min="15085" max="15087" width="0" hidden="1" customWidth="1"/>
    <col min="15088" max="15088" width="4.42578125" customWidth="1"/>
    <col min="15089" max="15089" width="2.85546875" customWidth="1"/>
    <col min="15090" max="15090" width="4.42578125" customWidth="1"/>
    <col min="15091" max="15091" width="3.85546875" customWidth="1"/>
    <col min="15092" max="15092" width="3.7109375" customWidth="1"/>
    <col min="15093" max="15093" width="6.7109375" customWidth="1"/>
    <col min="15094" max="15094" width="13" customWidth="1"/>
    <col min="15097" max="15097" width="12.85546875" bestFit="1" customWidth="1"/>
    <col min="15328" max="15328" width="10.85546875" customWidth="1"/>
    <col min="15329" max="15329" width="8.85546875" customWidth="1"/>
    <col min="15330" max="15330" width="5.140625" customWidth="1"/>
    <col min="15331" max="15331" width="8" customWidth="1"/>
    <col min="15332" max="15332" width="7.140625" customWidth="1"/>
    <col min="15333" max="15333" width="6" customWidth="1"/>
    <col min="15334" max="15334" width="2.7109375" customWidth="1"/>
    <col min="15335" max="15335" width="6.42578125" customWidth="1"/>
    <col min="15336" max="15336" width="3.5703125" customWidth="1"/>
    <col min="15337" max="15337" width="0" hidden="1" customWidth="1"/>
    <col min="15338" max="15338" width="7.42578125" customWidth="1"/>
    <col min="15339" max="15339" width="2.5703125" customWidth="1"/>
    <col min="15340" max="15340" width="6.42578125" customWidth="1"/>
    <col min="15341" max="15343" width="0" hidden="1" customWidth="1"/>
    <col min="15344" max="15344" width="4.42578125" customWidth="1"/>
    <col min="15345" max="15345" width="2.85546875" customWidth="1"/>
    <col min="15346" max="15346" width="4.42578125" customWidth="1"/>
    <col min="15347" max="15347" width="3.85546875" customWidth="1"/>
    <col min="15348" max="15348" width="3.7109375" customWidth="1"/>
    <col min="15349" max="15349" width="6.7109375" customWidth="1"/>
    <col min="15350" max="15350" width="13" customWidth="1"/>
    <col min="15353" max="15353" width="12.85546875" bestFit="1" customWidth="1"/>
    <col min="15584" max="15584" width="10.85546875" customWidth="1"/>
    <col min="15585" max="15585" width="8.85546875" customWidth="1"/>
    <col min="15586" max="15586" width="5.140625" customWidth="1"/>
    <col min="15587" max="15587" width="8" customWidth="1"/>
    <col min="15588" max="15588" width="7.140625" customWidth="1"/>
    <col min="15589" max="15589" width="6" customWidth="1"/>
    <col min="15590" max="15590" width="2.7109375" customWidth="1"/>
    <col min="15591" max="15591" width="6.42578125" customWidth="1"/>
    <col min="15592" max="15592" width="3.5703125" customWidth="1"/>
    <col min="15593" max="15593" width="0" hidden="1" customWidth="1"/>
    <col min="15594" max="15594" width="7.42578125" customWidth="1"/>
    <col min="15595" max="15595" width="2.5703125" customWidth="1"/>
    <col min="15596" max="15596" width="6.42578125" customWidth="1"/>
    <col min="15597" max="15599" width="0" hidden="1" customWidth="1"/>
    <col min="15600" max="15600" width="4.42578125" customWidth="1"/>
    <col min="15601" max="15601" width="2.85546875" customWidth="1"/>
    <col min="15602" max="15602" width="4.42578125" customWidth="1"/>
    <col min="15603" max="15603" width="3.85546875" customWidth="1"/>
    <col min="15604" max="15604" width="3.7109375" customWidth="1"/>
    <col min="15605" max="15605" width="6.7109375" customWidth="1"/>
    <col min="15606" max="15606" width="13" customWidth="1"/>
    <col min="15609" max="15609" width="12.85546875" bestFit="1" customWidth="1"/>
    <col min="15840" max="15840" width="10.85546875" customWidth="1"/>
    <col min="15841" max="15841" width="8.85546875" customWidth="1"/>
    <col min="15842" max="15842" width="5.140625" customWidth="1"/>
    <col min="15843" max="15843" width="8" customWidth="1"/>
    <col min="15844" max="15844" width="7.140625" customWidth="1"/>
    <col min="15845" max="15845" width="6" customWidth="1"/>
    <col min="15846" max="15846" width="2.7109375" customWidth="1"/>
    <col min="15847" max="15847" width="6.42578125" customWidth="1"/>
    <col min="15848" max="15848" width="3.5703125" customWidth="1"/>
    <col min="15849" max="15849" width="0" hidden="1" customWidth="1"/>
    <col min="15850" max="15850" width="7.42578125" customWidth="1"/>
    <col min="15851" max="15851" width="2.5703125" customWidth="1"/>
    <col min="15852" max="15852" width="6.42578125" customWidth="1"/>
    <col min="15853" max="15855" width="0" hidden="1" customWidth="1"/>
    <col min="15856" max="15856" width="4.42578125" customWidth="1"/>
    <col min="15857" max="15857" width="2.85546875" customWidth="1"/>
    <col min="15858" max="15858" width="4.42578125" customWidth="1"/>
    <col min="15859" max="15859" width="3.85546875" customWidth="1"/>
    <col min="15860" max="15860" width="3.7109375" customWidth="1"/>
    <col min="15861" max="15861" width="6.7109375" customWidth="1"/>
    <col min="15862" max="15862" width="13" customWidth="1"/>
    <col min="15865" max="15865" width="12.85546875" bestFit="1" customWidth="1"/>
    <col min="16096" max="16096" width="10.85546875" customWidth="1"/>
    <col min="16097" max="16097" width="8.85546875" customWidth="1"/>
    <col min="16098" max="16098" width="5.140625" customWidth="1"/>
    <col min="16099" max="16099" width="8" customWidth="1"/>
    <col min="16100" max="16100" width="7.140625" customWidth="1"/>
    <col min="16101" max="16101" width="6" customWidth="1"/>
    <col min="16102" max="16102" width="2.7109375" customWidth="1"/>
    <col min="16103" max="16103" width="6.42578125" customWidth="1"/>
    <col min="16104" max="16104" width="3.5703125" customWidth="1"/>
    <col min="16105" max="16105" width="0" hidden="1" customWidth="1"/>
    <col min="16106" max="16106" width="7.42578125" customWidth="1"/>
    <col min="16107" max="16107" width="2.5703125" customWidth="1"/>
    <col min="16108" max="16108" width="6.42578125" customWidth="1"/>
    <col min="16109" max="16111" width="0" hidden="1" customWidth="1"/>
    <col min="16112" max="16112" width="4.42578125" customWidth="1"/>
    <col min="16113" max="16113" width="2.85546875" customWidth="1"/>
    <col min="16114" max="16114" width="4.42578125" customWidth="1"/>
    <col min="16115" max="16115" width="3.85546875" customWidth="1"/>
    <col min="16116" max="16116" width="3.7109375" customWidth="1"/>
    <col min="16117" max="16117" width="6.7109375" customWidth="1"/>
    <col min="16118" max="16118" width="13" customWidth="1"/>
    <col min="16121" max="16121" width="12.85546875" bestFit="1" customWidth="1"/>
  </cols>
  <sheetData>
    <row r="1" spans="1:24" ht="27" customHeight="1" thickBot="1">
      <c r="A1" s="1349"/>
      <c r="B1" s="1350"/>
      <c r="C1" s="1350"/>
      <c r="D1" s="1350"/>
      <c r="E1" s="1350"/>
      <c r="F1" s="1350"/>
      <c r="G1" s="1350"/>
      <c r="H1" s="1351"/>
      <c r="I1" s="1350"/>
      <c r="J1" s="1350"/>
      <c r="K1" s="1350"/>
      <c r="L1" s="1350"/>
      <c r="M1" s="1350"/>
      <c r="N1" s="1350"/>
      <c r="O1" s="1350"/>
      <c r="P1" s="1350"/>
      <c r="Q1" s="1350"/>
      <c r="R1" s="1350"/>
      <c r="S1" s="1350"/>
      <c r="T1" s="1350"/>
      <c r="U1" s="1350"/>
      <c r="V1" s="1350"/>
      <c r="W1" s="1352" t="s">
        <v>114</v>
      </c>
    </row>
    <row r="2" spans="1:24" ht="10.5" customHeight="1">
      <c r="A2" s="1349"/>
      <c r="B2" s="1804"/>
      <c r="C2" s="1805"/>
      <c r="D2" s="1806"/>
      <c r="E2" s="1813" t="s">
        <v>2316</v>
      </c>
      <c r="F2" s="1814"/>
      <c r="G2" s="1814"/>
      <c r="H2" s="1814"/>
      <c r="I2" s="1814"/>
      <c r="J2" s="1814"/>
      <c r="K2" s="1814"/>
      <c r="L2" s="1814"/>
      <c r="M2" s="1814"/>
      <c r="N2" s="1814"/>
      <c r="O2" s="1814"/>
      <c r="P2" s="1814"/>
      <c r="Q2" s="1814"/>
      <c r="R2" s="1814"/>
      <c r="S2" s="1814"/>
      <c r="T2" s="1814"/>
      <c r="U2" s="1815"/>
      <c r="V2" s="1819"/>
      <c r="W2" s="1820"/>
    </row>
    <row r="3" spans="1:24" ht="9.75" customHeight="1">
      <c r="A3" s="1349"/>
      <c r="B3" s="1807"/>
      <c r="C3" s="1808"/>
      <c r="D3" s="1809"/>
      <c r="E3" s="1816"/>
      <c r="F3" s="1817"/>
      <c r="G3" s="1817"/>
      <c r="H3" s="1817"/>
      <c r="I3" s="1817"/>
      <c r="J3" s="1817"/>
      <c r="K3" s="1817"/>
      <c r="L3" s="1817"/>
      <c r="M3" s="1817"/>
      <c r="N3" s="1817"/>
      <c r="O3" s="1817"/>
      <c r="P3" s="1817"/>
      <c r="Q3" s="1817"/>
      <c r="R3" s="1817"/>
      <c r="S3" s="1817"/>
      <c r="T3" s="1817"/>
      <c r="U3" s="1818"/>
      <c r="V3" s="1821"/>
      <c r="W3" s="1822"/>
    </row>
    <row r="4" spans="1:24" ht="10.5" customHeight="1">
      <c r="A4" s="1349"/>
      <c r="B4" s="1807"/>
      <c r="C4" s="1808"/>
      <c r="D4" s="1809"/>
      <c r="E4" s="1816"/>
      <c r="F4" s="1817"/>
      <c r="G4" s="1817"/>
      <c r="H4" s="1817"/>
      <c r="I4" s="1817"/>
      <c r="J4" s="1817"/>
      <c r="K4" s="1817"/>
      <c r="L4" s="1817"/>
      <c r="M4" s="1817"/>
      <c r="N4" s="1817"/>
      <c r="O4" s="1817"/>
      <c r="P4" s="1817"/>
      <c r="Q4" s="1817"/>
      <c r="R4" s="1817"/>
      <c r="S4" s="1817"/>
      <c r="T4" s="1817"/>
      <c r="U4" s="1818"/>
      <c r="V4" s="1821"/>
      <c r="W4" s="1822"/>
    </row>
    <row r="5" spans="1:24" ht="15" customHeight="1" thickBot="1">
      <c r="A5" s="1349"/>
      <c r="B5" s="1810"/>
      <c r="C5" s="1811"/>
      <c r="D5" s="1812"/>
      <c r="E5" s="1825" t="s">
        <v>2314</v>
      </c>
      <c r="F5" s="1826"/>
      <c r="G5" s="1826"/>
      <c r="H5" s="1826"/>
      <c r="I5" s="1826"/>
      <c r="J5" s="1826"/>
      <c r="K5" s="1826"/>
      <c r="L5" s="1826"/>
      <c r="M5" s="1826"/>
      <c r="N5" s="1826"/>
      <c r="O5" s="1826"/>
      <c r="P5" s="1826"/>
      <c r="Q5" s="1826"/>
      <c r="R5" s="1826"/>
      <c r="S5" s="1826"/>
      <c r="T5" s="1826"/>
      <c r="U5" s="1827"/>
      <c r="V5" s="1823"/>
      <c r="W5" s="1824"/>
    </row>
    <row r="6" spans="1:24" ht="13.5" customHeight="1">
      <c r="A6" s="1349"/>
      <c r="B6" s="1828" t="s">
        <v>2154</v>
      </c>
      <c r="C6" s="1829"/>
      <c r="D6" s="1829"/>
      <c r="E6" s="1830"/>
      <c r="F6" s="1830"/>
      <c r="G6" s="1830"/>
      <c r="H6" s="1830"/>
      <c r="I6" s="1830"/>
      <c r="J6" s="1830"/>
      <c r="K6" s="1831"/>
      <c r="L6" s="1832" t="s">
        <v>2155</v>
      </c>
      <c r="M6" s="1833"/>
      <c r="N6" s="1834"/>
      <c r="O6" s="1354"/>
      <c r="P6" s="1355"/>
      <c r="Q6" s="1355"/>
      <c r="R6" s="1356"/>
      <c r="S6" s="1835" t="s">
        <v>124</v>
      </c>
      <c r="T6" s="1836"/>
      <c r="U6" s="1836"/>
      <c r="V6" s="1836"/>
      <c r="W6" s="1837"/>
    </row>
    <row r="7" spans="1:24" ht="13.5" customHeight="1">
      <c r="A7" s="1349"/>
      <c r="B7" s="1786"/>
      <c r="C7" s="1577"/>
      <c r="D7" s="1577"/>
      <c r="E7" s="1577"/>
      <c r="F7" s="1577"/>
      <c r="G7" s="1577"/>
      <c r="H7" s="1577"/>
      <c r="I7" s="1577"/>
      <c r="J7" s="1577"/>
      <c r="K7" s="1578"/>
      <c r="L7" s="1838"/>
      <c r="M7" s="1839"/>
      <c r="N7" s="1839"/>
      <c r="O7" s="1839"/>
      <c r="P7" s="1839"/>
      <c r="Q7" s="1839"/>
      <c r="R7" s="1840"/>
      <c r="S7" s="1839"/>
      <c r="T7" s="1839"/>
      <c r="U7" s="1839"/>
      <c r="V7" s="1839"/>
      <c r="W7" s="1841"/>
    </row>
    <row r="8" spans="1:24" ht="13.5" hidden="1" customHeight="1">
      <c r="A8" s="1357" t="s">
        <v>114</v>
      </c>
      <c r="B8" s="1797" t="s">
        <v>2156</v>
      </c>
      <c r="C8" s="1798"/>
      <c r="D8" s="1798"/>
      <c r="E8" s="1798"/>
      <c r="F8" s="1798"/>
      <c r="G8" s="1798"/>
      <c r="H8" s="1799"/>
      <c r="I8" s="1800" t="s">
        <v>2157</v>
      </c>
      <c r="J8" s="1798"/>
      <c r="K8" s="1799"/>
      <c r="L8" s="1838"/>
      <c r="M8" s="1839"/>
      <c r="N8" s="1839"/>
      <c r="O8" s="1839"/>
      <c r="P8" s="1839"/>
      <c r="Q8" s="1839"/>
      <c r="R8" s="1840"/>
      <c r="S8" s="1839"/>
      <c r="T8" s="1839"/>
      <c r="U8" s="1839"/>
      <c r="V8" s="1839"/>
      <c r="W8" s="1841"/>
    </row>
    <row r="9" spans="1:24" ht="13.5" customHeight="1">
      <c r="A9" s="1349"/>
      <c r="B9" s="1843" t="s">
        <v>2304</v>
      </c>
      <c r="C9" s="1844"/>
      <c r="D9" s="1844"/>
      <c r="E9" s="1844"/>
      <c r="F9" s="1844"/>
      <c r="G9" s="1844"/>
      <c r="H9" s="1844"/>
      <c r="I9" s="1844"/>
      <c r="J9" s="1844"/>
      <c r="K9" s="1845"/>
      <c r="L9" s="1735"/>
      <c r="M9" s="1733"/>
      <c r="N9" s="1733"/>
      <c r="O9" s="1733"/>
      <c r="P9" s="1733"/>
      <c r="Q9" s="1733"/>
      <c r="R9" s="1734"/>
      <c r="S9" s="1733"/>
      <c r="T9" s="1733"/>
      <c r="U9" s="1733"/>
      <c r="V9" s="1733"/>
      <c r="W9" s="1842"/>
    </row>
    <row r="10" spans="1:24" ht="13.5" customHeight="1">
      <c r="A10" s="1349"/>
      <c r="B10" s="1797" t="s">
        <v>2156</v>
      </c>
      <c r="C10" s="1798"/>
      <c r="D10" s="1798"/>
      <c r="E10" s="1798"/>
      <c r="F10" s="1798"/>
      <c r="G10" s="1798"/>
      <c r="H10" s="1799"/>
      <c r="I10" s="1800" t="s">
        <v>2157</v>
      </c>
      <c r="J10" s="1798"/>
      <c r="K10" s="1799"/>
      <c r="L10" s="1800" t="s">
        <v>2155</v>
      </c>
      <c r="M10" s="1798"/>
      <c r="N10" s="1799"/>
      <c r="O10" s="1533" t="s">
        <v>2158</v>
      </c>
      <c r="P10" s="1534"/>
      <c r="Q10" s="1534"/>
      <c r="R10" s="1801" t="s">
        <v>2158</v>
      </c>
      <c r="S10" s="1802"/>
      <c r="T10" s="1802"/>
      <c r="U10" s="1802"/>
      <c r="V10" s="1802"/>
      <c r="W10" s="1803"/>
      <c r="X10" s="1349"/>
    </row>
    <row r="11" spans="1:24" ht="13.5" customHeight="1">
      <c r="A11" s="1349"/>
      <c r="B11" s="1786"/>
      <c r="C11" s="1577"/>
      <c r="D11" s="1577"/>
      <c r="E11" s="1577"/>
      <c r="F11" s="1577"/>
      <c r="G11" s="1577"/>
      <c r="H11" s="1578"/>
      <c r="I11" s="1849"/>
      <c r="J11" s="1850"/>
      <c r="K11" s="1851"/>
      <c r="L11" s="1787"/>
      <c r="M11" s="1577"/>
      <c r="N11" s="1577"/>
      <c r="O11" s="1577"/>
      <c r="P11" s="1577"/>
      <c r="Q11" s="1578"/>
      <c r="R11" s="1852"/>
      <c r="S11" s="1853"/>
      <c r="T11" s="1853"/>
      <c r="U11" s="1853"/>
      <c r="V11" s="1853"/>
      <c r="W11" s="1854"/>
      <c r="X11" s="1349"/>
    </row>
    <row r="12" spans="1:24" ht="13.5" hidden="1" customHeight="1">
      <c r="A12" s="1349"/>
      <c r="B12" s="1797" t="s">
        <v>2162</v>
      </c>
      <c r="C12" s="1798"/>
      <c r="D12" s="1798"/>
      <c r="E12" s="1798"/>
      <c r="F12" s="1798"/>
      <c r="G12" s="1798"/>
      <c r="H12" s="1798"/>
      <c r="I12" s="1798"/>
      <c r="J12" s="1798"/>
      <c r="K12" s="1798"/>
      <c r="L12" s="1798"/>
      <c r="M12" s="1798"/>
      <c r="N12" s="1799"/>
      <c r="O12" s="1359" t="s">
        <v>2163</v>
      </c>
      <c r="P12" s="1360"/>
      <c r="Q12" s="1360"/>
      <c r="R12" s="1360"/>
      <c r="S12" s="1855" t="s">
        <v>124</v>
      </c>
      <c r="T12" s="1856"/>
      <c r="U12" s="1856"/>
      <c r="V12" s="1856"/>
      <c r="W12" s="1857"/>
    </row>
    <row r="13" spans="1:24" ht="13.5" hidden="1" customHeight="1">
      <c r="A13" s="1349"/>
      <c r="B13" s="1786"/>
      <c r="C13" s="1577"/>
      <c r="D13" s="1577"/>
      <c r="E13" s="1577"/>
      <c r="F13" s="1577"/>
      <c r="G13" s="1577"/>
      <c r="H13" s="1577"/>
      <c r="I13" s="1577"/>
      <c r="J13" s="1577"/>
      <c r="K13" s="1577"/>
      <c r="L13" s="1577"/>
      <c r="M13" s="1577"/>
      <c r="N13" s="1577"/>
      <c r="O13" s="1577"/>
      <c r="P13" s="1577"/>
      <c r="Q13" s="1577"/>
      <c r="R13" s="1578"/>
      <c r="S13" s="1787"/>
      <c r="T13" s="1577"/>
      <c r="U13" s="1577"/>
      <c r="V13" s="1577"/>
      <c r="W13" s="1869"/>
    </row>
    <row r="14" spans="1:24" ht="15" customHeight="1">
      <c r="A14" s="1349"/>
      <c r="B14" s="1714" t="s">
        <v>2164</v>
      </c>
      <c r="C14" s="1715"/>
      <c r="D14" s="1715"/>
      <c r="E14" s="1715"/>
      <c r="F14" s="1715"/>
      <c r="G14" s="1715"/>
      <c r="H14" s="1715"/>
      <c r="I14" s="1715"/>
      <c r="J14" s="1715"/>
      <c r="K14" s="1715"/>
      <c r="L14" s="1715"/>
      <c r="M14" s="1715"/>
      <c r="N14" s="1715"/>
      <c r="O14" s="1715"/>
      <c r="P14" s="1715"/>
      <c r="Q14" s="1715"/>
      <c r="R14" s="1715"/>
      <c r="S14" s="1715"/>
      <c r="T14" s="1715"/>
      <c r="U14" s="1715"/>
      <c r="V14" s="1715"/>
      <c r="W14" s="1716"/>
      <c r="X14" s="1361"/>
    </row>
    <row r="15" spans="1:24" ht="13.5" customHeight="1">
      <c r="A15" s="1349"/>
      <c r="B15" s="1797" t="s">
        <v>2165</v>
      </c>
      <c r="C15" s="1798"/>
      <c r="D15" s="1798"/>
      <c r="E15" s="1798"/>
      <c r="F15" s="1798"/>
      <c r="G15" s="1798"/>
      <c r="H15" s="1798"/>
      <c r="I15" s="1799"/>
      <c r="J15" s="1362" t="s">
        <v>2160</v>
      </c>
      <c r="K15" s="1870" t="s">
        <v>2159</v>
      </c>
      <c r="L15" s="1871"/>
      <c r="M15" s="1871"/>
      <c r="N15" s="1871"/>
      <c r="O15" s="1871"/>
      <c r="P15" s="1871"/>
      <c r="Q15" s="1872"/>
      <c r="R15" s="1873" t="s">
        <v>2288</v>
      </c>
      <c r="S15" s="1866"/>
      <c r="T15" s="1866"/>
      <c r="U15" s="1867"/>
      <c r="V15" s="1867"/>
      <c r="W15" s="1874"/>
    </row>
    <row r="16" spans="1:24" ht="13.5" customHeight="1">
      <c r="A16" s="1349"/>
      <c r="B16" s="1858"/>
      <c r="C16" s="1859"/>
      <c r="D16" s="1859"/>
      <c r="E16" s="1859"/>
      <c r="F16" s="1859"/>
      <c r="G16" s="1859"/>
      <c r="H16" s="1860"/>
      <c r="I16" s="1861"/>
      <c r="J16" s="1363"/>
      <c r="K16" s="1862"/>
      <c r="L16" s="1863"/>
      <c r="M16" s="1863"/>
      <c r="N16" s="1863"/>
      <c r="O16" s="1863"/>
      <c r="P16" s="1863"/>
      <c r="Q16" s="1864"/>
      <c r="R16" s="1795"/>
      <c r="S16" s="1794"/>
      <c r="T16" s="1794"/>
      <c r="U16" s="1518"/>
      <c r="V16" s="1518"/>
      <c r="W16" s="1519"/>
    </row>
    <row r="17" spans="1:26" ht="13.5" customHeight="1">
      <c r="A17" s="1349"/>
      <c r="B17" s="1865" t="s">
        <v>2161</v>
      </c>
      <c r="C17" s="1866"/>
      <c r="D17" s="1866"/>
      <c r="E17" s="1867"/>
      <c r="F17" s="1867"/>
      <c r="G17" s="1868"/>
      <c r="H17" s="1800" t="s">
        <v>2166</v>
      </c>
      <c r="I17" s="1798"/>
      <c r="J17" s="1798"/>
      <c r="K17" s="1798"/>
      <c r="L17" s="1798"/>
      <c r="M17" s="1798"/>
      <c r="N17" s="1798"/>
      <c r="O17" s="1798"/>
      <c r="P17" s="1798"/>
      <c r="Q17" s="1798"/>
      <c r="R17" s="1799"/>
      <c r="S17" s="1800" t="s">
        <v>2167</v>
      </c>
      <c r="T17" s="1798"/>
      <c r="U17" s="1798"/>
      <c r="V17" s="1799"/>
      <c r="W17" s="1364" t="s">
        <v>150</v>
      </c>
    </row>
    <row r="18" spans="1:26" ht="13.5" customHeight="1">
      <c r="A18" s="1349"/>
      <c r="B18" s="1793"/>
      <c r="C18" s="1794"/>
      <c r="D18" s="1794"/>
      <c r="E18" s="1794"/>
      <c r="F18" s="1794"/>
      <c r="G18" s="1794"/>
      <c r="H18" s="1795"/>
      <c r="I18" s="1794"/>
      <c r="J18" s="1794"/>
      <c r="K18" s="1794"/>
      <c r="L18" s="1794"/>
      <c r="M18" s="1794"/>
      <c r="N18" s="1794"/>
      <c r="O18" s="1794"/>
      <c r="P18" s="1794"/>
      <c r="Q18" s="1794"/>
      <c r="R18" s="1796"/>
      <c r="S18" s="1787"/>
      <c r="T18" s="1577"/>
      <c r="U18" s="1577"/>
      <c r="V18" s="1578"/>
      <c r="W18" s="1358"/>
    </row>
    <row r="19" spans="1:26" ht="13.5" customHeight="1">
      <c r="A19" s="1349"/>
      <c r="B19" s="1797" t="s">
        <v>2168</v>
      </c>
      <c r="C19" s="1798"/>
      <c r="D19" s="1798"/>
      <c r="E19" s="1798"/>
      <c r="F19" s="1798"/>
      <c r="G19" s="1798"/>
      <c r="H19" s="1798"/>
      <c r="I19" s="1799"/>
      <c r="J19" s="1532" t="s">
        <v>2159</v>
      </c>
      <c r="K19" s="1800" t="s">
        <v>2155</v>
      </c>
      <c r="L19" s="1798"/>
      <c r="M19" s="1798"/>
      <c r="N19" s="1798"/>
      <c r="O19" s="1798"/>
      <c r="P19" s="1798"/>
      <c r="Q19" s="1799"/>
      <c r="R19" s="1801" t="s">
        <v>2289</v>
      </c>
      <c r="S19" s="1802"/>
      <c r="T19" s="1802"/>
      <c r="U19" s="1802"/>
      <c r="V19" s="1802"/>
      <c r="W19" s="1803"/>
    </row>
    <row r="20" spans="1:26" ht="13.5" customHeight="1">
      <c r="A20" s="1349"/>
      <c r="B20" s="1786"/>
      <c r="C20" s="1577"/>
      <c r="D20" s="1577"/>
      <c r="E20" s="1577"/>
      <c r="F20" s="1577"/>
      <c r="G20" s="1577"/>
      <c r="H20" s="1577"/>
      <c r="I20" s="1578"/>
      <c r="J20" s="1531" t="s">
        <v>2169</v>
      </c>
      <c r="K20" s="1787"/>
      <c r="L20" s="1577"/>
      <c r="M20" s="1577"/>
      <c r="N20" s="1577"/>
      <c r="O20" s="1577"/>
      <c r="P20" s="1577"/>
      <c r="Q20" s="1578"/>
      <c r="R20" s="1788"/>
      <c r="S20" s="1789"/>
      <c r="T20" s="1789"/>
      <c r="U20" s="1789"/>
      <c r="V20" s="1789"/>
      <c r="W20" s="1790"/>
    </row>
    <row r="21" spans="1:26" ht="15" customHeight="1">
      <c r="A21" s="1349"/>
      <c r="B21" s="1791" t="s">
        <v>2170</v>
      </c>
      <c r="C21" s="1768"/>
      <c r="D21" s="1768"/>
      <c r="E21" s="1792" t="s">
        <v>2171</v>
      </c>
      <c r="F21" s="1792"/>
      <c r="G21" s="1792"/>
      <c r="H21" s="1792"/>
      <c r="I21" s="1792"/>
      <c r="J21" s="1365"/>
      <c r="K21" s="1768" t="s">
        <v>2172</v>
      </c>
      <c r="L21" s="1768"/>
      <c r="M21" s="1768"/>
      <c r="N21" s="1768"/>
      <c r="O21" s="1768"/>
      <c r="P21" s="1768"/>
      <c r="Q21" s="1768"/>
      <c r="R21" s="1768"/>
      <c r="S21" s="1768"/>
      <c r="T21" s="1701" t="s">
        <v>2173</v>
      </c>
      <c r="U21" s="1768"/>
      <c r="V21" s="1768"/>
      <c r="W21" s="1769"/>
      <c r="X21" s="1513"/>
      <c r="Y21" s="1514"/>
      <c r="Z21" s="1514"/>
    </row>
    <row r="22" spans="1:26" ht="15" customHeight="1">
      <c r="A22" s="1349"/>
      <c r="B22" s="1366"/>
      <c r="C22" s="1528"/>
      <c r="D22" s="1367"/>
      <c r="E22" s="1528"/>
      <c r="F22" s="1528"/>
      <c r="G22" s="1528"/>
      <c r="H22" s="1528"/>
      <c r="I22" s="1367"/>
      <c r="J22" s="1368"/>
      <c r="K22" s="1774" t="s">
        <v>2174</v>
      </c>
      <c r="L22" s="1771"/>
      <c r="M22" s="1771"/>
      <c r="N22" s="1771"/>
      <c r="O22" s="1771"/>
      <c r="P22" s="1771"/>
      <c r="Q22" s="1771"/>
      <c r="R22" s="1781"/>
      <c r="S22" s="1782"/>
      <c r="T22" s="1555"/>
      <c r="U22" s="1555"/>
      <c r="V22" s="1369"/>
      <c r="W22" s="1530" t="s">
        <v>2175</v>
      </c>
      <c r="X22" s="1515"/>
      <c r="Y22" s="1514"/>
      <c r="Z22" s="1514"/>
    </row>
    <row r="23" spans="1:26" ht="13.5" customHeight="1">
      <c r="A23" s="1349"/>
      <c r="B23" s="1371"/>
      <c r="C23" s="1372"/>
      <c r="D23" s="1373"/>
      <c r="E23" s="1528"/>
      <c r="F23" s="1528"/>
      <c r="G23" s="1528"/>
      <c r="H23" s="1528"/>
      <c r="I23" s="1367"/>
      <c r="J23" s="1368"/>
      <c r="K23" s="1591" t="s">
        <v>2176</v>
      </c>
      <c r="L23" s="1592"/>
      <c r="M23" s="1592"/>
      <c r="N23" s="1592"/>
      <c r="O23" s="1592"/>
      <c r="P23" s="1592"/>
      <c r="Q23" s="1592"/>
      <c r="R23" s="1592"/>
      <c r="S23" s="1593"/>
      <c r="T23" s="1783" t="s">
        <v>2292</v>
      </c>
      <c r="U23" s="1783"/>
      <c r="V23" s="1783"/>
      <c r="W23" s="1536"/>
      <c r="X23" s="1516"/>
      <c r="Y23" s="1516"/>
      <c r="Z23" s="1514"/>
    </row>
    <row r="24" spans="1:26" ht="13.5" customHeight="1">
      <c r="A24" s="1349"/>
      <c r="B24" s="1366"/>
      <c r="C24" s="1528"/>
      <c r="D24" s="1367"/>
      <c r="E24" s="1528"/>
      <c r="F24" s="1528"/>
      <c r="G24" s="1528"/>
      <c r="H24" s="1528"/>
      <c r="I24" s="1367"/>
      <c r="J24" s="1368"/>
      <c r="K24" s="1591" t="s">
        <v>2177</v>
      </c>
      <c r="L24" s="1592"/>
      <c r="M24" s="1374"/>
      <c r="N24" s="1375"/>
      <c r="O24" s="1375"/>
      <c r="P24" s="1375"/>
      <c r="Q24" s="1376"/>
      <c r="R24" s="1376"/>
      <c r="S24" s="1377"/>
      <c r="T24" s="1783" t="s">
        <v>2178</v>
      </c>
      <c r="U24" s="1783"/>
      <c r="V24" s="1783"/>
      <c r="W24" s="1537"/>
      <c r="X24" s="1515"/>
      <c r="Y24" s="1514"/>
      <c r="Z24" s="1514"/>
    </row>
    <row r="25" spans="1:26" ht="14.25" customHeight="1">
      <c r="A25" s="1349"/>
      <c r="B25" s="1366"/>
      <c r="C25" s="1528"/>
      <c r="D25" s="1367"/>
      <c r="E25" s="1528"/>
      <c r="F25" s="1528"/>
      <c r="G25" s="1528"/>
      <c r="H25" s="1528"/>
      <c r="I25" s="1367"/>
      <c r="J25" s="1368"/>
      <c r="K25" s="1776" t="s">
        <v>2179</v>
      </c>
      <c r="L25" s="1777"/>
      <c r="M25" s="1374"/>
      <c r="N25" s="1378"/>
      <c r="O25" s="1378"/>
      <c r="P25" s="1378"/>
      <c r="Q25" s="1370"/>
      <c r="R25" s="1370"/>
      <c r="S25" s="1517"/>
      <c r="T25" s="1573" t="s">
        <v>2180</v>
      </c>
      <c r="U25" s="1573"/>
      <c r="V25" s="1573"/>
      <c r="W25" s="1674"/>
      <c r="X25" s="1513"/>
      <c r="Y25" s="1514"/>
      <c r="Z25" s="1514"/>
    </row>
    <row r="26" spans="1:26" ht="13.5" customHeight="1">
      <c r="A26" s="1349"/>
      <c r="B26" s="1366"/>
      <c r="C26" s="1528"/>
      <c r="D26" s="1367"/>
      <c r="E26" s="1379" t="s">
        <v>97</v>
      </c>
      <c r="F26" s="1778" t="s">
        <v>97</v>
      </c>
      <c r="G26" s="1778"/>
      <c r="H26" s="1778"/>
      <c r="I26" s="1778"/>
      <c r="J26" s="1368"/>
      <c r="K26" s="1761" t="s">
        <v>2181</v>
      </c>
      <c r="L26" s="1762"/>
      <c r="M26" s="1762"/>
      <c r="N26" s="1762"/>
      <c r="O26" s="1762"/>
      <c r="P26" s="1762"/>
      <c r="Q26" s="1762"/>
      <c r="R26" s="1762"/>
      <c r="S26" s="1765"/>
      <c r="T26" s="1779"/>
      <c r="U26" s="1779"/>
      <c r="V26" s="1779"/>
      <c r="W26" s="1780"/>
      <c r="X26" s="1513"/>
      <c r="Y26" s="1514"/>
      <c r="Z26" s="1514"/>
    </row>
    <row r="27" spans="1:26" ht="13.5" customHeight="1" thickBot="1">
      <c r="A27" s="1349"/>
      <c r="B27" s="1380"/>
      <c r="C27" s="1381"/>
      <c r="D27" s="1382"/>
      <c r="E27" s="1379"/>
      <c r="F27" s="1383"/>
      <c r="G27" s="1383"/>
      <c r="H27" s="1383"/>
      <c r="I27" s="1384"/>
      <c r="J27" s="1385"/>
      <c r="K27" s="1526" t="s">
        <v>2182</v>
      </c>
      <c r="L27" s="1527"/>
      <c r="M27" s="1733"/>
      <c r="N27" s="1733"/>
      <c r="O27" s="1733"/>
      <c r="P27" s="1733"/>
      <c r="Q27" s="1733"/>
      <c r="R27" s="1733"/>
      <c r="S27" s="1734"/>
      <c r="T27" s="1784" t="s">
        <v>2293</v>
      </c>
      <c r="U27" s="1785"/>
      <c r="V27" s="1785"/>
      <c r="W27" s="1538">
        <f ca="1">TODAY()</f>
        <v>41876</v>
      </c>
      <c r="X27" s="1513"/>
      <c r="Y27" s="1514"/>
      <c r="Z27" s="1514"/>
    </row>
    <row r="28" spans="1:26" ht="15" customHeight="1">
      <c r="A28" s="1349"/>
      <c r="B28" s="1705" t="s">
        <v>2184</v>
      </c>
      <c r="C28" s="1700"/>
      <c r="D28" s="1700"/>
      <c r="E28" s="1766"/>
      <c r="F28" s="1766"/>
      <c r="G28" s="1766"/>
      <c r="H28" s="1766"/>
      <c r="I28" s="1767"/>
      <c r="J28" s="1386"/>
      <c r="K28" s="1768" t="s">
        <v>2185</v>
      </c>
      <c r="L28" s="1768"/>
      <c r="M28" s="1768"/>
      <c r="N28" s="1768"/>
      <c r="O28" s="1768"/>
      <c r="P28" s="1768"/>
      <c r="Q28" s="1768"/>
      <c r="R28" s="1768"/>
      <c r="S28" s="1768"/>
      <c r="T28" s="1701" t="s">
        <v>2186</v>
      </c>
      <c r="U28" s="1768"/>
      <c r="V28" s="1768"/>
      <c r="W28" s="1769"/>
      <c r="X28" s="1513"/>
      <c r="Y28" s="1514"/>
      <c r="Z28" s="1514"/>
    </row>
    <row r="29" spans="1:26" ht="15" customHeight="1">
      <c r="A29" s="1349"/>
      <c r="B29" s="1770" t="s">
        <v>2187</v>
      </c>
      <c r="C29" s="1771"/>
      <c r="D29" s="1771"/>
      <c r="E29" s="1772"/>
      <c r="F29" s="1759"/>
      <c r="G29" s="1773" t="s">
        <v>2188</v>
      </c>
      <c r="H29" s="1773"/>
      <c r="I29" s="1387"/>
      <c r="J29" s="1528"/>
      <c r="K29" s="1774" t="s">
        <v>2189</v>
      </c>
      <c r="L29" s="1771"/>
      <c r="M29" s="1771"/>
      <c r="N29" s="1771"/>
      <c r="O29" s="1771"/>
      <c r="P29" s="1771"/>
      <c r="Q29" s="1771"/>
      <c r="R29" s="1771"/>
      <c r="S29" s="1775"/>
      <c r="T29" s="1741" t="s">
        <v>2190</v>
      </c>
      <c r="U29" s="1739"/>
      <c r="V29" s="1739"/>
      <c r="W29" s="1388"/>
      <c r="X29" s="1513"/>
      <c r="Y29" s="1514"/>
      <c r="Z29" s="1514"/>
    </row>
    <row r="30" spans="1:26" ht="15" customHeight="1">
      <c r="A30" s="1349"/>
      <c r="B30" s="1758" t="s">
        <v>2191</v>
      </c>
      <c r="C30" s="1592"/>
      <c r="D30" s="1592"/>
      <c r="E30" s="1759"/>
      <c r="F30" s="1759"/>
      <c r="G30" s="1760" t="s">
        <v>2188</v>
      </c>
      <c r="H30" s="1760"/>
      <c r="I30" s="1389"/>
      <c r="J30" s="1528"/>
      <c r="K30" s="1390"/>
      <c r="L30" s="1391"/>
      <c r="M30" s="1391"/>
      <c r="N30" s="1391"/>
      <c r="O30" s="1391"/>
      <c r="P30" s="1392"/>
      <c r="Q30" s="1393"/>
      <c r="R30" s="1393"/>
      <c r="S30" s="1394"/>
      <c r="T30" s="1761" t="s">
        <v>2192</v>
      </c>
      <c r="U30" s="1762"/>
      <c r="V30" s="1762"/>
      <c r="W30" s="1763"/>
      <c r="X30" s="1513"/>
      <c r="Y30" s="1514"/>
      <c r="Z30" s="1514"/>
    </row>
    <row r="31" spans="1:26" ht="15" customHeight="1">
      <c r="A31" s="1349"/>
      <c r="B31" s="1758" t="s">
        <v>2193</v>
      </c>
      <c r="C31" s="1592"/>
      <c r="D31" s="1592"/>
      <c r="E31" s="1592"/>
      <c r="F31" s="1592"/>
      <c r="G31" s="1733"/>
      <c r="H31" s="1733"/>
      <c r="I31" s="1395" t="s">
        <v>2194</v>
      </c>
      <c r="J31" s="1528"/>
      <c r="K31" s="1396"/>
      <c r="L31" s="1393"/>
      <c r="M31" s="1397"/>
      <c r="N31" s="1764"/>
      <c r="O31" s="1764"/>
      <c r="P31" s="1764"/>
      <c r="Q31" s="1398"/>
      <c r="R31" s="1762"/>
      <c r="S31" s="1765"/>
      <c r="T31" s="1399"/>
      <c r="U31" s="1400"/>
      <c r="V31" s="1401"/>
      <c r="W31" s="1402" t="s">
        <v>2195</v>
      </c>
    </row>
    <row r="32" spans="1:26" ht="15" customHeight="1">
      <c r="A32" s="1349"/>
      <c r="B32" s="1746" t="s">
        <v>2196</v>
      </c>
      <c r="C32" s="1747"/>
      <c r="D32" s="1747"/>
      <c r="E32" s="1748"/>
      <c r="F32" s="1733"/>
      <c r="G32" s="1733"/>
      <c r="H32" s="1403" t="s">
        <v>2188</v>
      </c>
      <c r="I32" s="1389"/>
      <c r="J32" s="1528"/>
      <c r="K32" s="1749" t="s">
        <v>2197</v>
      </c>
      <c r="L32" s="1750"/>
      <c r="M32" s="1750"/>
      <c r="N32" s="1529"/>
      <c r="O32" s="1529"/>
      <c r="P32" s="1529"/>
      <c r="Q32" s="1520"/>
      <c r="R32" s="1520"/>
      <c r="S32" s="1521"/>
      <c r="T32" s="1675" t="s">
        <v>2198</v>
      </c>
      <c r="U32" s="1573"/>
      <c r="V32" s="1751"/>
      <c r="W32" s="1752"/>
    </row>
    <row r="33" spans="1:24" ht="14.25" customHeight="1">
      <c r="A33" s="1349"/>
      <c r="B33" s="1404" t="s">
        <v>2183</v>
      </c>
      <c r="C33" s="1753"/>
      <c r="D33" s="1753"/>
      <c r="E33" s="1753"/>
      <c r="F33" s="1753"/>
      <c r="G33" s="1753"/>
      <c r="H33" s="1753"/>
      <c r="I33" s="1753"/>
      <c r="J33" s="1405"/>
      <c r="K33" s="1754" t="s">
        <v>2294</v>
      </c>
      <c r="L33" s="1755"/>
      <c r="M33" s="1755"/>
      <c r="N33" s="1529"/>
      <c r="O33" s="1529"/>
      <c r="P33" s="1529"/>
      <c r="Q33" s="1522"/>
      <c r="R33" s="1522"/>
      <c r="S33" s="1523"/>
      <c r="T33" s="1756"/>
      <c r="U33" s="1753"/>
      <c r="V33" s="1753"/>
      <c r="W33" s="1757"/>
    </row>
    <row r="34" spans="1:24" ht="15" customHeight="1">
      <c r="A34" s="1349"/>
      <c r="B34" s="1714" t="s">
        <v>2199</v>
      </c>
      <c r="C34" s="1715"/>
      <c r="D34" s="1715"/>
      <c r="E34" s="1715"/>
      <c r="F34" s="1715"/>
      <c r="G34" s="1715"/>
      <c r="H34" s="1715"/>
      <c r="I34" s="1715"/>
      <c r="J34" s="1715"/>
      <c r="K34" s="1715"/>
      <c r="L34" s="1715"/>
      <c r="M34" s="1715"/>
      <c r="N34" s="1715"/>
      <c r="O34" s="1715"/>
      <c r="P34" s="1715"/>
      <c r="Q34" s="1715"/>
      <c r="R34" s="1715"/>
      <c r="S34" s="1715"/>
      <c r="T34" s="1715"/>
      <c r="U34" s="1715"/>
      <c r="V34" s="1715"/>
      <c r="W34" s="1716"/>
    </row>
    <row r="35" spans="1:24" ht="12" customHeight="1">
      <c r="A35" s="1349"/>
      <c r="B35" s="1738" t="s">
        <v>2200</v>
      </c>
      <c r="C35" s="1739"/>
      <c r="D35" s="1739"/>
      <c r="E35" s="1740"/>
      <c r="F35" s="1741" t="s">
        <v>2201</v>
      </c>
      <c r="G35" s="1739"/>
      <c r="H35" s="1739"/>
      <c r="I35" s="1739"/>
      <c r="J35" s="1739"/>
      <c r="K35" s="1740"/>
      <c r="L35" s="1741" t="s">
        <v>2202</v>
      </c>
      <c r="M35" s="1739"/>
      <c r="N35" s="1739"/>
      <c r="O35" s="1739"/>
      <c r="P35" s="1739"/>
      <c r="Q35" s="1739"/>
      <c r="R35" s="1739"/>
      <c r="S35" s="1739"/>
      <c r="T35" s="1739"/>
      <c r="U35" s="1740"/>
      <c r="V35" s="1742" t="s">
        <v>2203</v>
      </c>
      <c r="W35" s="1743"/>
    </row>
    <row r="36" spans="1:24" ht="12" customHeight="1">
      <c r="A36" s="1349"/>
      <c r="B36" s="1732"/>
      <c r="C36" s="1733"/>
      <c r="D36" s="1733"/>
      <c r="E36" s="1734"/>
      <c r="F36" s="1735"/>
      <c r="G36" s="1733"/>
      <c r="H36" s="1733"/>
      <c r="I36" s="1733"/>
      <c r="J36" s="1733"/>
      <c r="K36" s="1734"/>
      <c r="L36" s="1736"/>
      <c r="M36" s="1549"/>
      <c r="N36" s="1549"/>
      <c r="O36" s="1549"/>
      <c r="P36" s="1549"/>
      <c r="Q36" s="1549"/>
      <c r="R36" s="1549"/>
      <c r="S36" s="1549"/>
      <c r="T36" s="1549"/>
      <c r="U36" s="1737"/>
      <c r="V36" s="1744"/>
      <c r="W36" s="1745"/>
    </row>
    <row r="37" spans="1:24" ht="12" customHeight="1">
      <c r="A37" s="1349"/>
      <c r="B37" s="1610" t="s">
        <v>2204</v>
      </c>
      <c r="C37" s="1611"/>
      <c r="D37" s="1611"/>
      <c r="E37" s="1612"/>
      <c r="F37" s="1727" t="s">
        <v>2204</v>
      </c>
      <c r="G37" s="1611"/>
      <c r="H37" s="1611"/>
      <c r="I37" s="1611"/>
      <c r="J37" s="1611"/>
      <c r="K37" s="1612"/>
      <c r="L37" s="1727" t="s">
        <v>2204</v>
      </c>
      <c r="M37" s="1611"/>
      <c r="N37" s="1611"/>
      <c r="O37" s="1611"/>
      <c r="P37" s="1611"/>
      <c r="Q37" s="1611"/>
      <c r="R37" s="1611"/>
      <c r="S37" s="1611"/>
      <c r="T37" s="1611"/>
      <c r="U37" s="1612"/>
      <c r="V37" s="1728"/>
      <c r="W37" s="1729"/>
    </row>
    <row r="38" spans="1:24" ht="12" customHeight="1">
      <c r="A38" s="1349"/>
      <c r="B38" s="1732"/>
      <c r="C38" s="1733"/>
      <c r="D38" s="1733"/>
      <c r="E38" s="1734"/>
      <c r="F38" s="1735"/>
      <c r="G38" s="1733"/>
      <c r="H38" s="1733"/>
      <c r="I38" s="1733"/>
      <c r="J38" s="1733"/>
      <c r="K38" s="1734"/>
      <c r="L38" s="1736"/>
      <c r="M38" s="1549"/>
      <c r="N38" s="1549"/>
      <c r="O38" s="1549"/>
      <c r="P38" s="1549"/>
      <c r="Q38" s="1549"/>
      <c r="R38" s="1549"/>
      <c r="S38" s="1549"/>
      <c r="T38" s="1549"/>
      <c r="U38" s="1737"/>
      <c r="V38" s="1730"/>
      <c r="W38" s="1731"/>
    </row>
    <row r="39" spans="1:24" ht="13.5" customHeight="1">
      <c r="A39" s="1349"/>
      <c r="B39" s="1714" t="s">
        <v>2205</v>
      </c>
      <c r="C39" s="1715"/>
      <c r="D39" s="1715"/>
      <c r="E39" s="1715"/>
      <c r="F39" s="1715"/>
      <c r="G39" s="1715"/>
      <c r="H39" s="1715"/>
      <c r="I39" s="1715"/>
      <c r="J39" s="1715"/>
      <c r="K39" s="1715"/>
      <c r="L39" s="1715"/>
      <c r="M39" s="1715"/>
      <c r="N39" s="1715"/>
      <c r="O39" s="1715"/>
      <c r="P39" s="1715"/>
      <c r="Q39" s="1715"/>
      <c r="R39" s="1715"/>
      <c r="S39" s="1715"/>
      <c r="T39" s="1715"/>
      <c r="U39" s="1715"/>
      <c r="V39" s="1715"/>
      <c r="W39" s="1716"/>
    </row>
    <row r="40" spans="1:24" ht="105" customHeight="1">
      <c r="A40" s="1349"/>
      <c r="B40" s="1717"/>
      <c r="C40" s="1718"/>
      <c r="D40" s="1718"/>
      <c r="E40" s="1718"/>
      <c r="F40" s="1718"/>
      <c r="G40" s="1718"/>
      <c r="H40" s="1718"/>
      <c r="I40" s="1718"/>
      <c r="J40" s="1718"/>
      <c r="K40" s="1718"/>
      <c r="L40" s="1718"/>
      <c r="M40" s="1718"/>
      <c r="N40" s="1718"/>
      <c r="O40" s="1718"/>
      <c r="P40" s="1718"/>
      <c r="Q40" s="1718"/>
      <c r="R40" s="1718"/>
      <c r="S40" s="1718"/>
      <c r="T40" s="1718"/>
      <c r="U40" s="1718"/>
      <c r="V40" s="1718"/>
      <c r="W40" s="1719"/>
    </row>
    <row r="41" spans="1:24" ht="15" customHeight="1">
      <c r="A41" s="1349"/>
      <c r="B41" s="1720" t="s">
        <v>2206</v>
      </c>
      <c r="C41" s="1704"/>
      <c r="D41" s="1696"/>
      <c r="E41" s="1697"/>
      <c r="F41" s="1697"/>
      <c r="G41" s="1698"/>
      <c r="H41" s="1699" t="s">
        <v>2207</v>
      </c>
      <c r="I41" s="1700"/>
      <c r="J41" s="1700"/>
      <c r="K41" s="1700"/>
      <c r="L41" s="1701"/>
      <c r="M41" s="1721"/>
      <c r="N41" s="1722"/>
      <c r="O41" s="1722"/>
      <c r="P41" s="1722"/>
      <c r="Q41" s="1722"/>
      <c r="R41" s="1723"/>
      <c r="S41" s="1724" t="s">
        <v>2208</v>
      </c>
      <c r="T41" s="1725"/>
      <c r="U41" s="1725"/>
      <c r="V41" s="1726"/>
      <c r="W41" s="1406"/>
    </row>
    <row r="42" spans="1:24" ht="15" customHeight="1">
      <c r="A42" s="1349"/>
      <c r="B42" s="1694" t="s">
        <v>2209</v>
      </c>
      <c r="C42" s="1695"/>
      <c r="D42" s="1696"/>
      <c r="E42" s="1697"/>
      <c r="F42" s="1697"/>
      <c r="G42" s="1698"/>
      <c r="H42" s="1699" t="s">
        <v>2210</v>
      </c>
      <c r="I42" s="1700"/>
      <c r="J42" s="1700"/>
      <c r="K42" s="1700"/>
      <c r="L42" s="1701"/>
      <c r="M42" s="1696"/>
      <c r="N42" s="1697"/>
      <c r="O42" s="1697"/>
      <c r="P42" s="1697"/>
      <c r="Q42" s="1697"/>
      <c r="R42" s="1698"/>
      <c r="S42" s="1702" t="s">
        <v>2211</v>
      </c>
      <c r="T42" s="1703"/>
      <c r="U42" s="1703"/>
      <c r="V42" s="1704"/>
      <c r="W42" s="1407"/>
    </row>
    <row r="43" spans="1:24" ht="19.5" customHeight="1">
      <c r="A43" s="1349"/>
      <c r="B43" s="1705" t="s">
        <v>2212</v>
      </c>
      <c r="C43" s="1700"/>
      <c r="D43" s="1700"/>
      <c r="E43" s="1700"/>
      <c r="F43" s="1700"/>
      <c r="G43" s="1701"/>
      <c r="H43" s="1706" t="s">
        <v>2213</v>
      </c>
      <c r="I43" s="1707"/>
      <c r="J43" s="1707"/>
      <c r="K43" s="1707"/>
      <c r="L43" s="1708"/>
      <c r="M43" s="1699" t="s">
        <v>2214</v>
      </c>
      <c r="N43" s="1700"/>
      <c r="O43" s="1700"/>
      <c r="P43" s="1700"/>
      <c r="Q43" s="1700"/>
      <c r="R43" s="1700"/>
      <c r="S43" s="1700"/>
      <c r="T43" s="1700"/>
      <c r="U43" s="1700"/>
      <c r="V43" s="1700"/>
      <c r="W43" s="1712"/>
    </row>
    <row r="44" spans="1:24" ht="12" customHeight="1">
      <c r="A44" s="1349"/>
      <c r="B44" s="1366"/>
      <c r="C44" s="1713"/>
      <c r="D44" s="1713"/>
      <c r="E44" s="1368"/>
      <c r="F44" s="1368"/>
      <c r="G44" s="1408"/>
      <c r="H44" s="1709"/>
      <c r="I44" s="1710"/>
      <c r="J44" s="1710"/>
      <c r="K44" s="1710"/>
      <c r="L44" s="1711"/>
      <c r="M44" s="1409"/>
      <c r="N44" s="1410"/>
      <c r="O44" s="1410"/>
      <c r="P44" s="1410"/>
      <c r="Q44" s="1410"/>
      <c r="R44" s="1410"/>
      <c r="S44" s="1410"/>
      <c r="T44" s="1410"/>
      <c r="U44" s="1410"/>
      <c r="V44" s="1410"/>
      <c r="W44" s="1411"/>
    </row>
    <row r="45" spans="1:24" ht="16.5" customHeight="1">
      <c r="A45" s="1349"/>
      <c r="B45" s="1412"/>
      <c r="C45" s="1383"/>
      <c r="D45" s="1383"/>
      <c r="E45" s="1413"/>
      <c r="F45" s="1413"/>
      <c r="G45" s="1414"/>
      <c r="H45" s="1415"/>
      <c r="I45" s="1413"/>
      <c r="J45" s="1413"/>
      <c r="K45" s="1413"/>
      <c r="L45" s="1416" t="s">
        <v>97</v>
      </c>
      <c r="M45" s="1683" t="s">
        <v>2215</v>
      </c>
      <c r="N45" s="1684"/>
      <c r="O45" s="1684"/>
      <c r="P45" s="1684"/>
      <c r="Q45" s="1684"/>
      <c r="R45" s="1684"/>
      <c r="S45" s="1684"/>
      <c r="T45" s="1685"/>
      <c r="U45" s="1685"/>
      <c r="V45" s="1685"/>
      <c r="W45" s="1686"/>
    </row>
    <row r="46" spans="1:24" ht="15" customHeight="1" thickBot="1">
      <c r="A46" s="1349"/>
      <c r="B46" s="1687" t="s">
        <v>2216</v>
      </c>
      <c r="C46" s="1688"/>
      <c r="D46" s="1688"/>
      <c r="E46" s="1688"/>
      <c r="F46" s="1688"/>
      <c r="G46" s="1688"/>
      <c r="H46" s="1688"/>
      <c r="I46" s="1688"/>
      <c r="J46" s="1688"/>
      <c r="K46" s="1688"/>
      <c r="L46" s="1688"/>
      <c r="M46" s="1688"/>
      <c r="N46" s="1688"/>
      <c r="O46" s="1688"/>
      <c r="P46" s="1688"/>
      <c r="Q46" s="1688"/>
      <c r="R46" s="1688"/>
      <c r="S46" s="1688"/>
      <c r="T46" s="1688"/>
      <c r="U46" s="1688"/>
      <c r="V46" s="1688"/>
      <c r="W46" s="1689"/>
    </row>
    <row r="47" spans="1:24" ht="15" customHeight="1">
      <c r="A47" s="1349"/>
      <c r="B47" s="1654" t="s">
        <v>2217</v>
      </c>
      <c r="C47" s="1655"/>
      <c r="D47" s="1655"/>
      <c r="E47" s="1656"/>
      <c r="F47" s="1690" t="s">
        <v>2218</v>
      </c>
      <c r="G47" s="1690"/>
      <c r="H47" s="1690"/>
      <c r="I47" s="1691"/>
      <c r="J47" s="1417"/>
      <c r="K47" s="1692" t="s">
        <v>2219</v>
      </c>
      <c r="L47" s="1655"/>
      <c r="M47" s="1655"/>
      <c r="N47" s="1655"/>
      <c r="O47" s="1655"/>
      <c r="P47" s="1655"/>
      <c r="Q47" s="1655"/>
      <c r="R47" s="1655"/>
      <c r="S47" s="1655"/>
      <c r="T47" s="1655"/>
      <c r="U47" s="1655"/>
      <c r="V47" s="1655"/>
      <c r="W47" s="1693"/>
      <c r="X47" s="1418"/>
    </row>
    <row r="48" spans="1:24" ht="15" customHeight="1">
      <c r="A48" s="1349"/>
      <c r="B48" s="1419"/>
      <c r="C48" s="1420"/>
      <c r="D48" s="1420"/>
      <c r="E48" s="1421"/>
      <c r="F48" s="1422"/>
      <c r="G48" s="1420"/>
      <c r="H48" s="1420"/>
      <c r="I48" s="1421"/>
      <c r="J48" s="1423"/>
      <c r="K48" s="1681" t="s">
        <v>2220</v>
      </c>
      <c r="L48" s="1544"/>
      <c r="M48" s="1544"/>
      <c r="N48" s="1544"/>
      <c r="O48" s="1544"/>
      <c r="P48" s="1544"/>
      <c r="Q48" s="1544"/>
      <c r="R48" s="1544"/>
      <c r="S48" s="1544"/>
      <c r="T48" s="1544"/>
      <c r="U48" s="1544"/>
      <c r="V48" s="1544"/>
      <c r="W48" s="1545"/>
      <c r="X48" s="1418"/>
    </row>
    <row r="49" spans="1:24" ht="15" customHeight="1">
      <c r="A49" s="1349"/>
      <c r="B49" s="1424"/>
      <c r="C49" s="1368"/>
      <c r="D49" s="1368"/>
      <c r="E49" s="1408"/>
      <c r="F49" s="1425"/>
      <c r="G49" s="1368"/>
      <c r="H49" s="1368"/>
      <c r="I49" s="1408"/>
      <c r="J49" s="1372"/>
      <c r="K49" s="1573" t="s">
        <v>2221</v>
      </c>
      <c r="L49" s="1573"/>
      <c r="M49" s="1573"/>
      <c r="N49" s="1573"/>
      <c r="O49" s="1573"/>
      <c r="P49" s="1573"/>
      <c r="Q49" s="1573"/>
      <c r="R49" s="1563"/>
      <c r="S49" s="1563"/>
      <c r="T49" s="1563"/>
      <c r="U49" s="1563"/>
      <c r="V49" s="1563"/>
      <c r="W49" s="1682"/>
      <c r="X49" s="1418"/>
    </row>
    <row r="50" spans="1:24" ht="12.75" customHeight="1">
      <c r="A50" s="1349"/>
      <c r="B50" s="1424"/>
      <c r="C50" s="1368"/>
      <c r="D50" s="1368"/>
      <c r="E50" s="1408"/>
      <c r="F50" s="1425"/>
      <c r="G50" s="1368"/>
      <c r="H50" s="1368"/>
      <c r="I50" s="1408"/>
      <c r="J50" s="1372"/>
      <c r="K50" s="1573" t="s">
        <v>2222</v>
      </c>
      <c r="L50" s="1573"/>
      <c r="M50" s="1573"/>
      <c r="N50" s="1573"/>
      <c r="O50" s="1573"/>
      <c r="P50" s="1573"/>
      <c r="Q50" s="1573"/>
      <c r="R50" s="1563"/>
      <c r="S50" s="1563"/>
      <c r="T50" s="1563"/>
      <c r="U50" s="1563"/>
      <c r="V50" s="1563"/>
      <c r="W50" s="1682"/>
      <c r="X50" s="1418"/>
    </row>
    <row r="51" spans="1:24" ht="12.75" customHeight="1">
      <c r="A51" s="1349"/>
      <c r="B51" s="1424"/>
      <c r="C51" s="1368"/>
      <c r="D51" s="1368"/>
      <c r="E51" s="1408"/>
      <c r="F51" s="1425"/>
      <c r="G51" s="1368"/>
      <c r="H51" s="1368"/>
      <c r="I51" s="1408"/>
      <c r="J51" s="1372"/>
      <c r="K51" s="1675" t="s">
        <v>2223</v>
      </c>
      <c r="L51" s="1573"/>
      <c r="M51" s="1573"/>
      <c r="N51" s="1573"/>
      <c r="O51" s="1573"/>
      <c r="P51" s="1573"/>
      <c r="Q51" s="1573"/>
      <c r="R51" s="1573"/>
      <c r="S51" s="1573"/>
      <c r="T51" s="1573"/>
      <c r="U51" s="1573"/>
      <c r="V51" s="1573"/>
      <c r="W51" s="1674"/>
      <c r="X51" s="1418"/>
    </row>
    <row r="52" spans="1:24" ht="12.75" customHeight="1">
      <c r="A52" s="1349"/>
      <c r="B52" s="1424"/>
      <c r="C52" s="1368"/>
      <c r="D52" s="1368"/>
      <c r="E52" s="1408"/>
      <c r="F52" s="1425"/>
      <c r="G52" s="1368"/>
      <c r="H52" s="1368"/>
      <c r="I52" s="1408"/>
      <c r="J52" s="1372"/>
      <c r="K52" s="1426" t="s">
        <v>2224</v>
      </c>
      <c r="L52" s="1426"/>
      <c r="M52" s="1427"/>
      <c r="N52" s="1428"/>
      <c r="O52" s="1428"/>
      <c r="P52" s="1428"/>
      <c r="Q52" s="1428"/>
      <c r="R52" s="1426" t="s">
        <v>2225</v>
      </c>
      <c r="S52" s="1672"/>
      <c r="T52" s="1673"/>
      <c r="U52" s="1673"/>
      <c r="V52" s="1429" t="s">
        <v>2226</v>
      </c>
      <c r="W52" s="1430"/>
      <c r="X52" s="1418"/>
    </row>
    <row r="53" spans="1:24" ht="12.75" customHeight="1">
      <c r="A53" s="1349"/>
      <c r="B53" s="1424"/>
      <c r="C53" s="1368"/>
      <c r="D53" s="1368"/>
      <c r="E53" s="1408"/>
      <c r="F53" s="1425"/>
      <c r="G53" s="1368"/>
      <c r="H53" s="1368"/>
      <c r="I53" s="1408"/>
      <c r="J53" s="1372"/>
      <c r="K53" s="1573" t="s">
        <v>2227</v>
      </c>
      <c r="L53" s="1573"/>
      <c r="M53" s="1573"/>
      <c r="N53" s="1573"/>
      <c r="O53" s="1573"/>
      <c r="P53" s="1573"/>
      <c r="Q53" s="1573"/>
      <c r="R53" s="1573"/>
      <c r="S53" s="1573"/>
      <c r="T53" s="1573"/>
      <c r="U53" s="1573"/>
      <c r="V53" s="1573"/>
      <c r="W53" s="1674"/>
      <c r="X53" s="1418"/>
    </row>
    <row r="54" spans="1:24" ht="12.75" customHeight="1">
      <c r="A54" s="1349"/>
      <c r="B54" s="1431"/>
      <c r="C54" s="1368"/>
      <c r="D54" s="1368"/>
      <c r="E54" s="1408"/>
      <c r="F54" s="1425"/>
      <c r="G54" s="1368"/>
      <c r="H54" s="1368"/>
      <c r="I54" s="1408"/>
      <c r="J54" s="1372"/>
      <c r="K54" s="1573" t="s">
        <v>2228</v>
      </c>
      <c r="L54" s="1573"/>
      <c r="M54" s="1573"/>
      <c r="N54" s="1573"/>
      <c r="O54" s="1573"/>
      <c r="P54" s="1573"/>
      <c r="Q54" s="1573"/>
      <c r="R54" s="1573"/>
      <c r="S54" s="1573"/>
      <c r="T54" s="1573"/>
      <c r="U54" s="1573"/>
      <c r="V54" s="1573"/>
      <c r="W54" s="1674"/>
      <c r="X54" s="1418"/>
    </row>
    <row r="55" spans="1:24" ht="13.5" customHeight="1">
      <c r="A55" s="1349"/>
      <c r="B55" s="1432"/>
      <c r="C55" s="1433"/>
      <c r="D55" s="1433"/>
      <c r="E55" s="1408"/>
      <c r="F55" s="1425"/>
      <c r="G55" s="1368"/>
      <c r="H55" s="1368"/>
      <c r="I55" s="1408"/>
      <c r="J55" s="1372"/>
      <c r="K55" s="1675" t="s">
        <v>2229</v>
      </c>
      <c r="L55" s="1573"/>
      <c r="M55" s="1573"/>
      <c r="N55" s="1573"/>
      <c r="O55" s="1573"/>
      <c r="P55" s="1573"/>
      <c r="Q55" s="1573"/>
      <c r="R55" s="1573"/>
      <c r="S55" s="1573"/>
      <c r="T55" s="1573"/>
      <c r="U55" s="1573"/>
      <c r="V55" s="1573"/>
      <c r="W55" s="1674"/>
      <c r="X55" s="1418"/>
    </row>
    <row r="56" spans="1:24" ht="12.75" customHeight="1">
      <c r="A56" s="1349"/>
      <c r="B56" s="1434"/>
      <c r="C56" s="1676"/>
      <c r="D56" s="1677"/>
      <c r="E56" s="1678"/>
      <c r="F56" s="1425"/>
      <c r="G56" s="1368"/>
      <c r="H56" s="1368"/>
      <c r="I56" s="1408"/>
      <c r="J56" s="1372"/>
      <c r="K56" s="1679"/>
      <c r="L56" s="1679"/>
      <c r="M56" s="1679"/>
      <c r="N56" s="1679"/>
      <c r="O56" s="1679"/>
      <c r="P56" s="1679"/>
      <c r="Q56" s="1679"/>
      <c r="R56" s="1679"/>
      <c r="S56" s="1679"/>
      <c r="T56" s="1679"/>
      <c r="U56" s="1679"/>
      <c r="V56" s="1679"/>
      <c r="W56" s="1680"/>
      <c r="X56" s="1418"/>
    </row>
    <row r="57" spans="1:24" ht="12.75" customHeight="1">
      <c r="A57" s="1349"/>
      <c r="B57" s="1659" t="s">
        <v>97</v>
      </c>
      <c r="C57" s="1660"/>
      <c r="D57" s="1660"/>
      <c r="E57" s="1660"/>
      <c r="F57" s="1661"/>
      <c r="G57" s="1662"/>
      <c r="H57" s="1662"/>
      <c r="I57" s="1663"/>
      <c r="J57" s="1372"/>
      <c r="K57" s="1664"/>
      <c r="L57" s="1664"/>
      <c r="M57" s="1664"/>
      <c r="N57" s="1664"/>
      <c r="O57" s="1664"/>
      <c r="P57" s="1664"/>
      <c r="Q57" s="1664"/>
      <c r="R57" s="1664"/>
      <c r="S57" s="1664"/>
      <c r="T57" s="1664"/>
      <c r="U57" s="1664"/>
      <c r="V57" s="1664"/>
      <c r="W57" s="1665"/>
      <c r="X57" s="1418"/>
    </row>
    <row r="58" spans="1:24" ht="12.75" customHeight="1" thickBot="1">
      <c r="A58" s="1349"/>
      <c r="B58" s="1435"/>
      <c r="C58" s="1666"/>
      <c r="D58" s="1666"/>
      <c r="E58" s="1666"/>
      <c r="F58" s="1667"/>
      <c r="G58" s="1668"/>
      <c r="H58" s="1668"/>
      <c r="I58" s="1669"/>
      <c r="J58" s="1385"/>
      <c r="K58" s="1670"/>
      <c r="L58" s="1670"/>
      <c r="M58" s="1670"/>
      <c r="N58" s="1670"/>
      <c r="O58" s="1670"/>
      <c r="P58" s="1670"/>
      <c r="Q58" s="1670"/>
      <c r="R58" s="1670"/>
      <c r="S58" s="1670"/>
      <c r="T58" s="1670"/>
      <c r="U58" s="1670"/>
      <c r="V58" s="1670"/>
      <c r="W58" s="1671"/>
      <c r="X58" s="1418"/>
    </row>
    <row r="59" spans="1:24" ht="10.5" customHeight="1">
      <c r="A59" s="1349"/>
      <c r="B59" s="1436"/>
      <c r="C59" s="1437"/>
      <c r="D59" s="1437"/>
      <c r="E59" s="1642" t="s">
        <v>2316</v>
      </c>
      <c r="F59" s="1643"/>
      <c r="G59" s="1643"/>
      <c r="H59" s="1643"/>
      <c r="I59" s="1643"/>
      <c r="J59" s="1643"/>
      <c r="K59" s="1643"/>
      <c r="L59" s="1643"/>
      <c r="M59" s="1643"/>
      <c r="N59" s="1643"/>
      <c r="O59" s="1643"/>
      <c r="P59" s="1643"/>
      <c r="Q59" s="1643"/>
      <c r="R59" s="1643"/>
      <c r="S59" s="1643"/>
      <c r="T59" s="1643"/>
      <c r="U59" s="1643"/>
      <c r="V59" s="1643"/>
      <c r="W59" s="1644"/>
      <c r="X59" s="1418"/>
    </row>
    <row r="60" spans="1:24" ht="9.75" customHeight="1">
      <c r="A60" s="1349"/>
      <c r="B60" s="1438"/>
      <c r="C60" s="1439"/>
      <c r="D60" s="1439"/>
      <c r="E60" s="1645"/>
      <c r="F60" s="1646"/>
      <c r="G60" s="1646"/>
      <c r="H60" s="1646"/>
      <c r="I60" s="1646"/>
      <c r="J60" s="1646"/>
      <c r="K60" s="1646"/>
      <c r="L60" s="1646"/>
      <c r="M60" s="1646"/>
      <c r="N60" s="1646"/>
      <c r="O60" s="1646"/>
      <c r="P60" s="1646"/>
      <c r="Q60" s="1646"/>
      <c r="R60" s="1646"/>
      <c r="S60" s="1646"/>
      <c r="T60" s="1646"/>
      <c r="U60" s="1646"/>
      <c r="V60" s="1646"/>
      <c r="W60" s="1647"/>
      <c r="X60" s="1418"/>
    </row>
    <row r="61" spans="1:24" ht="12.75" customHeight="1">
      <c r="A61" s="1349"/>
      <c r="B61" s="1438"/>
      <c r="C61" s="1439"/>
      <c r="D61" s="1439"/>
      <c r="E61" s="1645"/>
      <c r="F61" s="1646"/>
      <c r="G61" s="1646"/>
      <c r="H61" s="1646"/>
      <c r="I61" s="1646"/>
      <c r="J61" s="1646"/>
      <c r="K61" s="1646"/>
      <c r="L61" s="1646"/>
      <c r="M61" s="1646"/>
      <c r="N61" s="1646"/>
      <c r="O61" s="1646"/>
      <c r="P61" s="1646"/>
      <c r="Q61" s="1646"/>
      <c r="R61" s="1646"/>
      <c r="S61" s="1646"/>
      <c r="T61" s="1646"/>
      <c r="U61" s="1646"/>
      <c r="V61" s="1646"/>
      <c r="W61" s="1647"/>
      <c r="X61" s="1418"/>
    </row>
    <row r="62" spans="1:24" ht="10.5" customHeight="1" thickBot="1">
      <c r="A62" s="1349"/>
      <c r="B62" s="1440"/>
      <c r="C62" s="1441"/>
      <c r="D62" s="1441"/>
      <c r="E62" s="1648" t="s">
        <v>2153</v>
      </c>
      <c r="F62" s="1649"/>
      <c r="G62" s="1649"/>
      <c r="H62" s="1649"/>
      <c r="I62" s="1649"/>
      <c r="J62" s="1649"/>
      <c r="K62" s="1649"/>
      <c r="L62" s="1649"/>
      <c r="M62" s="1649"/>
      <c r="N62" s="1649"/>
      <c r="O62" s="1649"/>
      <c r="P62" s="1649"/>
      <c r="Q62" s="1649"/>
      <c r="R62" s="1649"/>
      <c r="S62" s="1649"/>
      <c r="T62" s="1649"/>
      <c r="U62" s="1649"/>
      <c r="V62" s="1649"/>
      <c r="W62" s="1650"/>
      <c r="X62" s="1418"/>
    </row>
    <row r="63" spans="1:24" ht="15.75" customHeight="1">
      <c r="A63" s="1349"/>
      <c r="B63" s="1651" t="s">
        <v>2230</v>
      </c>
      <c r="C63" s="1652"/>
      <c r="D63" s="1652"/>
      <c r="E63" s="1652"/>
      <c r="F63" s="1652"/>
      <c r="G63" s="1652"/>
      <c r="H63" s="1652"/>
      <c r="I63" s="1652"/>
      <c r="J63" s="1652"/>
      <c r="K63" s="1652"/>
      <c r="L63" s="1652"/>
      <c r="M63" s="1652"/>
      <c r="N63" s="1652"/>
      <c r="O63" s="1652"/>
      <c r="P63" s="1652"/>
      <c r="Q63" s="1652"/>
      <c r="R63" s="1652"/>
      <c r="S63" s="1652"/>
      <c r="T63" s="1652"/>
      <c r="U63" s="1652"/>
      <c r="V63" s="1652"/>
      <c r="W63" s="1653"/>
      <c r="X63" s="1418"/>
    </row>
    <row r="64" spans="1:24" ht="15" customHeight="1">
      <c r="A64" s="1349"/>
      <c r="B64" s="1654" t="s">
        <v>2231</v>
      </c>
      <c r="C64" s="1655"/>
      <c r="D64" s="1655"/>
      <c r="E64" s="1655"/>
      <c r="F64" s="1655"/>
      <c r="G64" s="1655"/>
      <c r="H64" s="1655"/>
      <c r="I64" s="1655"/>
      <c r="J64" s="1656"/>
      <c r="K64" s="1657" t="s">
        <v>2232</v>
      </c>
      <c r="L64" s="1657"/>
      <c r="M64" s="1657"/>
      <c r="N64" s="1657"/>
      <c r="O64" s="1657"/>
      <c r="P64" s="1657"/>
      <c r="Q64" s="1657" t="s">
        <v>2233</v>
      </c>
      <c r="R64" s="1657"/>
      <c r="S64" s="1657"/>
      <c r="T64" s="1657"/>
      <c r="U64" s="1657"/>
      <c r="V64" s="1657"/>
      <c r="W64" s="1658"/>
      <c r="X64" s="1418"/>
    </row>
    <row r="65" spans="1:24" ht="15" customHeight="1">
      <c r="A65" s="1349"/>
      <c r="B65" s="1601" t="s">
        <v>2234</v>
      </c>
      <c r="C65" s="1602"/>
      <c r="D65" s="1602"/>
      <c r="E65" s="1602"/>
      <c r="F65" s="1602"/>
      <c r="G65" s="1602"/>
      <c r="H65" s="1602"/>
      <c r="I65" s="1602"/>
      <c r="J65" s="1603"/>
      <c r="K65" s="1634">
        <f>D41</f>
        <v>0</v>
      </c>
      <c r="L65" s="1634"/>
      <c r="M65" s="1634"/>
      <c r="N65" s="1634"/>
      <c r="O65" s="1634"/>
      <c r="P65" s="1634"/>
      <c r="Q65" s="1605" t="s">
        <v>2235</v>
      </c>
      <c r="R65" s="1606"/>
      <c r="S65" s="1606"/>
      <c r="T65" s="1606"/>
      <c r="U65" s="1606"/>
      <c r="V65" s="1606"/>
      <c r="W65" s="1607"/>
      <c r="X65" s="1418"/>
    </row>
    <row r="66" spans="1:24" ht="15" customHeight="1">
      <c r="A66" s="1349"/>
      <c r="B66" s="1601" t="s">
        <v>2295</v>
      </c>
      <c r="C66" s="1602"/>
      <c r="D66" s="1602"/>
      <c r="E66" s="1602"/>
      <c r="F66" s="1602"/>
      <c r="G66" s="1602"/>
      <c r="H66" s="1602"/>
      <c r="I66" s="1602"/>
      <c r="J66" s="1603"/>
      <c r="K66" s="1604">
        <f>K65</f>
        <v>0</v>
      </c>
      <c r="L66" s="1604"/>
      <c r="M66" s="1604"/>
      <c r="N66" s="1604"/>
      <c r="O66" s="1604"/>
      <c r="P66" s="1604"/>
      <c r="Q66" s="1605" t="s">
        <v>2236</v>
      </c>
      <c r="R66" s="1606"/>
      <c r="S66" s="1606"/>
      <c r="T66" s="1606"/>
      <c r="U66" s="1606"/>
      <c r="V66" s="1606"/>
      <c r="W66" s="1607"/>
      <c r="X66" s="1418"/>
    </row>
    <row r="67" spans="1:24" ht="15" customHeight="1">
      <c r="A67" s="1349"/>
      <c r="B67" s="1601" t="s">
        <v>2296</v>
      </c>
      <c r="C67" s="1602"/>
      <c r="D67" s="1602"/>
      <c r="E67" s="1602"/>
      <c r="F67" s="1602"/>
      <c r="G67" s="1602"/>
      <c r="H67" s="1602"/>
      <c r="I67" s="1602"/>
      <c r="J67" s="1603"/>
      <c r="K67" s="1635">
        <f>K65*5%</f>
        <v>0</v>
      </c>
      <c r="L67" s="1634"/>
      <c r="M67" s="1634"/>
      <c r="N67" s="1634"/>
      <c r="O67" s="1634"/>
      <c r="P67" s="1634"/>
      <c r="Q67" s="1620" t="s">
        <v>2237</v>
      </c>
      <c r="R67" s="1621"/>
      <c r="S67" s="1621"/>
      <c r="T67" s="1621"/>
      <c r="U67" s="1621"/>
      <c r="V67" s="1621"/>
      <c r="W67" s="1622"/>
      <c r="X67" s="1418"/>
    </row>
    <row r="68" spans="1:24" ht="15" customHeight="1">
      <c r="A68" s="1349"/>
      <c r="B68" s="1601" t="s">
        <v>2297</v>
      </c>
      <c r="C68" s="1602"/>
      <c r="D68" s="1602"/>
      <c r="E68" s="1602"/>
      <c r="F68" s="1602"/>
      <c r="G68" s="1602"/>
      <c r="H68" s="1602"/>
      <c r="I68" s="1602"/>
      <c r="J68" s="1603"/>
      <c r="K68" s="1639">
        <f>K65*5%</f>
        <v>0</v>
      </c>
      <c r="L68" s="1640"/>
      <c r="M68" s="1640"/>
      <c r="N68" s="1640"/>
      <c r="O68" s="1640"/>
      <c r="P68" s="1641"/>
      <c r="Q68" s="1636"/>
      <c r="R68" s="1637"/>
      <c r="S68" s="1637"/>
      <c r="T68" s="1637"/>
      <c r="U68" s="1637"/>
      <c r="V68" s="1637"/>
      <c r="W68" s="1638"/>
      <c r="X68" s="1418"/>
    </row>
    <row r="69" spans="1:24" ht="15" customHeight="1">
      <c r="A69" s="1349"/>
      <c r="B69" s="1601" t="s">
        <v>2298</v>
      </c>
      <c r="C69" s="1602"/>
      <c r="D69" s="1602"/>
      <c r="E69" s="1602"/>
      <c r="F69" s="1602"/>
      <c r="G69" s="1602"/>
      <c r="H69" s="1602"/>
      <c r="I69" s="1602"/>
      <c r="J69" s="1603"/>
      <c r="K69" s="1634">
        <f>K65*5%</f>
        <v>0</v>
      </c>
      <c r="L69" s="1634"/>
      <c r="M69" s="1634"/>
      <c r="N69" s="1634"/>
      <c r="O69" s="1634"/>
      <c r="P69" s="1634"/>
      <c r="Q69" s="1626"/>
      <c r="R69" s="1627"/>
      <c r="S69" s="1627"/>
      <c r="T69" s="1627"/>
      <c r="U69" s="1627"/>
      <c r="V69" s="1627"/>
      <c r="W69" s="1628"/>
      <c r="X69" s="1418"/>
    </row>
    <row r="70" spans="1:24" ht="15" customHeight="1">
      <c r="A70" s="1349"/>
      <c r="B70" s="1601" t="s">
        <v>2299</v>
      </c>
      <c r="C70" s="1602"/>
      <c r="D70" s="1602"/>
      <c r="E70" s="1602"/>
      <c r="F70" s="1602"/>
      <c r="G70" s="1602"/>
      <c r="H70" s="1602"/>
      <c r="I70" s="1602"/>
      <c r="J70" s="1603"/>
      <c r="K70" s="1634">
        <v>50000</v>
      </c>
      <c r="L70" s="1634"/>
      <c r="M70" s="1634"/>
      <c r="N70" s="1634"/>
      <c r="O70" s="1634"/>
      <c r="P70" s="1634"/>
      <c r="Q70" s="1605" t="s">
        <v>2238</v>
      </c>
      <c r="R70" s="1606"/>
      <c r="S70" s="1606"/>
      <c r="T70" s="1606"/>
      <c r="U70" s="1606"/>
      <c r="V70" s="1606"/>
      <c r="W70" s="1607"/>
    </row>
    <row r="71" spans="1:24" ht="15" customHeight="1">
      <c r="A71" s="1349"/>
      <c r="B71" s="1601" t="s">
        <v>2305</v>
      </c>
      <c r="C71" s="1602"/>
      <c r="D71" s="1602"/>
      <c r="E71" s="1602"/>
      <c r="F71" s="1602"/>
      <c r="G71" s="1602"/>
      <c r="H71" s="1602"/>
      <c r="I71" s="1602"/>
      <c r="J71" s="1603"/>
      <c r="K71" s="1604">
        <v>0</v>
      </c>
      <c r="L71" s="1604"/>
      <c r="M71" s="1604"/>
      <c r="N71" s="1604"/>
      <c r="O71" s="1604"/>
      <c r="P71" s="1604"/>
      <c r="Q71" s="1605" t="s">
        <v>2239</v>
      </c>
      <c r="R71" s="1606"/>
      <c r="S71" s="1606"/>
      <c r="T71" s="1606"/>
      <c r="U71" s="1606"/>
      <c r="V71" s="1606"/>
      <c r="W71" s="1607"/>
    </row>
    <row r="72" spans="1:24" ht="30" customHeight="1">
      <c r="A72" s="1349"/>
      <c r="B72" s="1631" t="s">
        <v>2315</v>
      </c>
      <c r="C72" s="1632"/>
      <c r="D72" s="1632"/>
      <c r="E72" s="1632"/>
      <c r="F72" s="1632"/>
      <c r="G72" s="1632"/>
      <c r="H72" s="1632"/>
      <c r="I72" s="1633"/>
      <c r="J72" s="1535"/>
      <c r="K72" s="1604">
        <v>0</v>
      </c>
      <c r="L72" s="1604"/>
      <c r="M72" s="1604"/>
      <c r="N72" s="1604"/>
      <c r="O72" s="1604"/>
      <c r="P72" s="1604"/>
      <c r="Q72" s="1605" t="s">
        <v>2317</v>
      </c>
      <c r="R72" s="1606"/>
      <c r="S72" s="1606"/>
      <c r="T72" s="1606"/>
      <c r="U72" s="1606"/>
      <c r="V72" s="1606"/>
      <c r="W72" s="1607"/>
    </row>
    <row r="73" spans="1:24" ht="15" customHeight="1">
      <c r="A73" s="1349"/>
      <c r="B73" s="1601" t="s">
        <v>2300</v>
      </c>
      <c r="C73" s="1602"/>
      <c r="D73" s="1602"/>
      <c r="E73" s="1602"/>
      <c r="F73" s="1602"/>
      <c r="G73" s="1602"/>
      <c r="H73" s="1602"/>
      <c r="I73" s="1602"/>
      <c r="J73" s="1603"/>
      <c r="K73" s="1604">
        <v>0</v>
      </c>
      <c r="L73" s="1604"/>
      <c r="M73" s="1604"/>
      <c r="N73" s="1604"/>
      <c r="O73" s="1604"/>
      <c r="P73" s="1604"/>
      <c r="Q73" s="1620" t="s">
        <v>2240</v>
      </c>
      <c r="R73" s="1621"/>
      <c r="S73" s="1621"/>
      <c r="T73" s="1621"/>
      <c r="U73" s="1621"/>
      <c r="V73" s="1621"/>
      <c r="W73" s="1622"/>
    </row>
    <row r="74" spans="1:24" ht="15" customHeight="1">
      <c r="A74" s="1349"/>
      <c r="B74" s="1601" t="s">
        <v>211</v>
      </c>
      <c r="C74" s="1602"/>
      <c r="D74" s="1602"/>
      <c r="E74" s="1602"/>
      <c r="F74" s="1602"/>
      <c r="G74" s="1602"/>
      <c r="H74" s="1602"/>
      <c r="I74" s="1602"/>
      <c r="J74" s="1603"/>
      <c r="K74" s="1604">
        <v>0</v>
      </c>
      <c r="L74" s="1604"/>
      <c r="M74" s="1604"/>
      <c r="N74" s="1604"/>
      <c r="O74" s="1604"/>
      <c r="P74" s="1604"/>
      <c r="Q74" s="1626"/>
      <c r="R74" s="1627"/>
      <c r="S74" s="1627"/>
      <c r="T74" s="1627"/>
      <c r="U74" s="1627"/>
      <c r="V74" s="1627"/>
      <c r="W74" s="1628"/>
    </row>
    <row r="75" spans="1:24" ht="21.75" customHeight="1">
      <c r="A75" s="1349"/>
      <c r="B75" s="1601" t="s">
        <v>2291</v>
      </c>
      <c r="C75" s="1602"/>
      <c r="D75" s="1602"/>
      <c r="E75" s="1602"/>
      <c r="F75" s="1602"/>
      <c r="G75" s="1602"/>
      <c r="H75" s="1602"/>
      <c r="I75" s="1602"/>
      <c r="J75" s="1524"/>
      <c r="K75" s="1629">
        <v>0</v>
      </c>
      <c r="L75" s="1618"/>
      <c r="M75" s="1630"/>
      <c r="N75" s="1511"/>
      <c r="O75" s="1511"/>
      <c r="P75" s="1511"/>
      <c r="Q75" s="1605" t="s">
        <v>2241</v>
      </c>
      <c r="R75" s="1606"/>
      <c r="S75" s="1606"/>
      <c r="T75" s="1606"/>
      <c r="U75" s="1606"/>
      <c r="V75" s="1606"/>
      <c r="W75" s="1607"/>
    </row>
    <row r="76" spans="1:24" ht="27.75" customHeight="1">
      <c r="A76" s="1349"/>
      <c r="B76" s="1631" t="s">
        <v>2301</v>
      </c>
      <c r="C76" s="1632"/>
      <c r="D76" s="1632"/>
      <c r="E76" s="1632"/>
      <c r="F76" s="1632"/>
      <c r="G76" s="1632"/>
      <c r="H76" s="1632"/>
      <c r="I76" s="1633"/>
      <c r="J76" s="1535"/>
      <c r="K76" s="1604">
        <v>0</v>
      </c>
      <c r="L76" s="1604"/>
      <c r="M76" s="1604"/>
      <c r="N76" s="1604"/>
      <c r="O76" s="1604"/>
      <c r="P76" s="1604"/>
      <c r="Q76" s="1605" t="s">
        <v>2242</v>
      </c>
      <c r="R76" s="1606"/>
      <c r="S76" s="1606"/>
      <c r="T76" s="1606"/>
      <c r="U76" s="1606"/>
      <c r="V76" s="1606"/>
      <c r="W76" s="1607"/>
    </row>
    <row r="77" spans="1:24" ht="15" customHeight="1">
      <c r="A77" s="1357" t="s">
        <v>114</v>
      </c>
      <c r="B77" s="1601" t="s">
        <v>2243</v>
      </c>
      <c r="C77" s="1602"/>
      <c r="D77" s="1602"/>
      <c r="E77" s="1602"/>
      <c r="F77" s="1602"/>
      <c r="G77" s="1602"/>
      <c r="H77" s="1602"/>
      <c r="I77" s="1602"/>
      <c r="J77" s="1603"/>
      <c r="K77" s="1604">
        <v>0</v>
      </c>
      <c r="L77" s="1604"/>
      <c r="M77" s="1604"/>
      <c r="N77" s="1604"/>
      <c r="O77" s="1604"/>
      <c r="P77" s="1604"/>
      <c r="Q77" s="1605" t="s">
        <v>2244</v>
      </c>
      <c r="R77" s="1606"/>
      <c r="S77" s="1606"/>
      <c r="T77" s="1606"/>
      <c r="U77" s="1606"/>
      <c r="V77" s="1606"/>
      <c r="W77" s="1607"/>
    </row>
    <row r="78" spans="1:24" ht="19.5" customHeight="1">
      <c r="A78" s="1349"/>
      <c r="B78" s="1601" t="s">
        <v>2302</v>
      </c>
      <c r="C78" s="1602"/>
      <c r="D78" s="1602"/>
      <c r="E78" s="1602"/>
      <c r="F78" s="1602"/>
      <c r="G78" s="1602"/>
      <c r="H78" s="1602"/>
      <c r="I78" s="1602"/>
      <c r="J78" s="1603"/>
      <c r="K78" s="1604">
        <v>0</v>
      </c>
      <c r="L78" s="1604"/>
      <c r="M78" s="1604"/>
      <c r="N78" s="1604"/>
      <c r="O78" s="1604"/>
      <c r="P78" s="1604"/>
      <c r="Q78" s="1605" t="s">
        <v>2245</v>
      </c>
      <c r="R78" s="1606"/>
      <c r="S78" s="1606"/>
      <c r="T78" s="1606"/>
      <c r="U78" s="1606"/>
      <c r="V78" s="1606"/>
      <c r="W78" s="1607"/>
    </row>
    <row r="79" spans="1:24" ht="15" customHeight="1">
      <c r="A79" s="1349"/>
      <c r="B79" s="1601" t="s">
        <v>2303</v>
      </c>
      <c r="C79" s="1602"/>
      <c r="D79" s="1602"/>
      <c r="E79" s="1602"/>
      <c r="F79" s="1602"/>
      <c r="G79" s="1602"/>
      <c r="H79" s="1602"/>
      <c r="I79" s="1602"/>
      <c r="J79" s="1603"/>
      <c r="K79" s="1604">
        <v>0</v>
      </c>
      <c r="L79" s="1604"/>
      <c r="M79" s="1604"/>
      <c r="N79" s="1604"/>
      <c r="O79" s="1604"/>
      <c r="P79" s="1604"/>
      <c r="Q79" s="1620" t="s">
        <v>2246</v>
      </c>
      <c r="R79" s="1621"/>
      <c r="S79" s="1621"/>
      <c r="T79" s="1621"/>
      <c r="U79" s="1621"/>
      <c r="V79" s="1621"/>
      <c r="W79" s="1622"/>
    </row>
    <row r="80" spans="1:24" ht="15" customHeight="1">
      <c r="A80" s="1349"/>
      <c r="B80" s="1601" t="s">
        <v>2306</v>
      </c>
      <c r="C80" s="1602"/>
      <c r="D80" s="1602"/>
      <c r="E80" s="1602"/>
      <c r="F80" s="1602"/>
      <c r="G80" s="1602"/>
      <c r="H80" s="1602"/>
      <c r="I80" s="1602"/>
      <c r="J80" s="1603"/>
      <c r="K80" s="1604">
        <v>0</v>
      </c>
      <c r="L80" s="1604"/>
      <c r="M80" s="1604"/>
      <c r="N80" s="1604"/>
      <c r="O80" s="1604"/>
      <c r="P80" s="1604"/>
      <c r="Q80" s="1623"/>
      <c r="R80" s="1624"/>
      <c r="S80" s="1624"/>
      <c r="T80" s="1624"/>
      <c r="U80" s="1624"/>
      <c r="V80" s="1624"/>
      <c r="W80" s="1625"/>
    </row>
    <row r="81" spans="1:23" ht="15" customHeight="1">
      <c r="A81" s="1349"/>
      <c r="B81" s="1601" t="s">
        <v>2307</v>
      </c>
      <c r="C81" s="1602"/>
      <c r="D81" s="1602"/>
      <c r="E81" s="1602"/>
      <c r="F81" s="1602"/>
      <c r="G81" s="1602"/>
      <c r="H81" s="1602"/>
      <c r="I81" s="1602"/>
      <c r="J81" s="1603"/>
      <c r="K81" s="1604">
        <v>0</v>
      </c>
      <c r="L81" s="1604"/>
      <c r="M81" s="1604"/>
      <c r="N81" s="1604"/>
      <c r="O81" s="1604"/>
      <c r="P81" s="1604"/>
      <c r="Q81" s="1620" t="s">
        <v>2247</v>
      </c>
      <c r="R81" s="1621"/>
      <c r="S81" s="1621"/>
      <c r="T81" s="1621"/>
      <c r="U81" s="1621"/>
      <c r="V81" s="1621"/>
      <c r="W81" s="1622"/>
    </row>
    <row r="82" spans="1:23" ht="15" customHeight="1">
      <c r="A82" s="1349"/>
      <c r="B82" s="1601" t="s">
        <v>2308</v>
      </c>
      <c r="C82" s="1602"/>
      <c r="D82" s="1602"/>
      <c r="E82" s="1602"/>
      <c r="F82" s="1602"/>
      <c r="G82" s="1602"/>
      <c r="H82" s="1602"/>
      <c r="I82" s="1603"/>
      <c r="J82" s="1525"/>
      <c r="K82" s="1604">
        <v>0</v>
      </c>
      <c r="L82" s="1604"/>
      <c r="M82" s="1604"/>
      <c r="N82" s="1604"/>
      <c r="O82" s="1604"/>
      <c r="P82" s="1604"/>
      <c r="Q82" s="1626"/>
      <c r="R82" s="1627"/>
      <c r="S82" s="1627"/>
      <c r="T82" s="1627"/>
      <c r="U82" s="1627"/>
      <c r="V82" s="1627"/>
      <c r="W82" s="1628"/>
    </row>
    <row r="83" spans="1:23" ht="15" customHeight="1">
      <c r="A83" s="1349"/>
      <c r="B83" s="1601" t="s">
        <v>2309</v>
      </c>
      <c r="C83" s="1602"/>
      <c r="D83" s="1602"/>
      <c r="E83" s="1602"/>
      <c r="F83" s="1602"/>
      <c r="G83" s="1602"/>
      <c r="H83" s="1602"/>
      <c r="I83" s="1603"/>
      <c r="J83" s="1525"/>
      <c r="K83" s="1618">
        <v>0</v>
      </c>
      <c r="L83" s="1618"/>
      <c r="M83" s="1618"/>
      <c r="N83" s="1510"/>
      <c r="O83" s="1510"/>
      <c r="P83" s="1443"/>
      <c r="Q83" s="1605" t="s">
        <v>2248</v>
      </c>
      <c r="R83" s="1606"/>
      <c r="S83" s="1606"/>
      <c r="T83" s="1606"/>
      <c r="U83" s="1606"/>
      <c r="V83" s="1606"/>
      <c r="W83" s="1607"/>
    </row>
    <row r="84" spans="1:23" ht="15" customHeight="1">
      <c r="A84" s="1349"/>
      <c r="B84" s="1601" t="s">
        <v>2310</v>
      </c>
      <c r="C84" s="1616"/>
      <c r="D84" s="1616"/>
      <c r="E84" s="1616"/>
      <c r="F84" s="1616"/>
      <c r="G84" s="1616"/>
      <c r="H84" s="1616"/>
      <c r="I84" s="1617"/>
      <c r="J84" s="1525"/>
      <c r="K84" s="1618">
        <v>0</v>
      </c>
      <c r="L84" s="1619"/>
      <c r="M84" s="1619"/>
      <c r="N84" s="1510"/>
      <c r="O84" s="1510"/>
      <c r="P84" s="1443"/>
      <c r="Q84" s="1605" t="s">
        <v>2247</v>
      </c>
      <c r="R84" s="1606"/>
      <c r="S84" s="1606"/>
      <c r="T84" s="1606"/>
      <c r="U84" s="1606"/>
      <c r="V84" s="1606"/>
      <c r="W84" s="1607"/>
    </row>
    <row r="85" spans="1:23" ht="15" customHeight="1">
      <c r="A85" s="1349"/>
      <c r="B85" s="1601" t="s">
        <v>2313</v>
      </c>
      <c r="C85" s="1616"/>
      <c r="D85" s="1616"/>
      <c r="E85" s="1616"/>
      <c r="F85" s="1616"/>
      <c r="G85" s="1616"/>
      <c r="H85" s="1616"/>
      <c r="I85" s="1617"/>
      <c r="J85" s="1494"/>
      <c r="K85" s="1618">
        <v>0</v>
      </c>
      <c r="L85" s="1619"/>
      <c r="M85" s="1619"/>
      <c r="N85" s="1510"/>
      <c r="O85" s="1510"/>
      <c r="P85" s="1443"/>
      <c r="Q85" s="1605" t="s">
        <v>2290</v>
      </c>
      <c r="R85" s="1606"/>
      <c r="S85" s="1606"/>
      <c r="T85" s="1606"/>
      <c r="U85" s="1606"/>
      <c r="V85" s="1606"/>
      <c r="W85" s="1607"/>
    </row>
    <row r="86" spans="1:23" ht="15" customHeight="1">
      <c r="A86" s="1349"/>
      <c r="B86" s="1601" t="s">
        <v>2311</v>
      </c>
      <c r="C86" s="1602"/>
      <c r="D86" s="1602"/>
      <c r="E86" s="1602"/>
      <c r="F86" s="1602"/>
      <c r="G86" s="1602"/>
      <c r="H86" s="1602"/>
      <c r="I86" s="1603"/>
      <c r="J86" s="1494"/>
      <c r="K86" s="1618">
        <v>0</v>
      </c>
      <c r="L86" s="1618"/>
      <c r="M86" s="1618"/>
      <c r="N86" s="1442"/>
      <c r="O86" s="1442"/>
      <c r="P86" s="1443"/>
      <c r="Q86" s="1605" t="s">
        <v>2249</v>
      </c>
      <c r="R86" s="1606"/>
      <c r="S86" s="1606"/>
      <c r="T86" s="1606"/>
      <c r="U86" s="1606"/>
      <c r="V86" s="1606"/>
      <c r="W86" s="1607"/>
    </row>
    <row r="87" spans="1:23" ht="15.75" customHeight="1">
      <c r="A87" s="1349"/>
      <c r="B87" s="1601" t="s">
        <v>2312</v>
      </c>
      <c r="C87" s="1602"/>
      <c r="D87" s="1602"/>
      <c r="E87" s="1602"/>
      <c r="F87" s="1602"/>
      <c r="G87" s="1602"/>
      <c r="H87" s="1602"/>
      <c r="I87" s="1603"/>
      <c r="J87" s="1494"/>
      <c r="K87" s="1604">
        <v>0</v>
      </c>
      <c r="L87" s="1604"/>
      <c r="M87" s="1604"/>
      <c r="N87" s="1604"/>
      <c r="O87" s="1604"/>
      <c r="P87" s="1604"/>
      <c r="Q87" s="1605" t="s">
        <v>2250</v>
      </c>
      <c r="R87" s="1606"/>
      <c r="S87" s="1606"/>
      <c r="T87" s="1606"/>
      <c r="U87" s="1606"/>
      <c r="V87" s="1606"/>
      <c r="W87" s="1607"/>
    </row>
    <row r="88" spans="1:23" ht="15.75" customHeight="1">
      <c r="A88" s="1349"/>
      <c r="B88" s="1558" t="s">
        <v>2251</v>
      </c>
      <c r="C88" s="1559"/>
      <c r="D88" s="1559"/>
      <c r="E88" s="1559"/>
      <c r="F88" s="1559"/>
      <c r="G88" s="1559"/>
      <c r="H88" s="1608"/>
      <c r="I88" s="1609" t="s">
        <v>2252</v>
      </c>
      <c r="J88" s="1559"/>
      <c r="K88" s="1559"/>
      <c r="L88" s="1559"/>
      <c r="M88" s="1559"/>
      <c r="N88" s="1559"/>
      <c r="O88" s="1559"/>
      <c r="P88" s="1559"/>
      <c r="Q88" s="1559"/>
      <c r="R88" s="1559"/>
      <c r="S88" s="1559"/>
      <c r="T88" s="1559"/>
      <c r="U88" s="1559"/>
      <c r="V88" s="1559"/>
      <c r="W88" s="1560"/>
    </row>
    <row r="89" spans="1:23" ht="17.25" customHeight="1">
      <c r="A89" s="1349"/>
      <c r="B89" s="1610" t="s">
        <v>2253</v>
      </c>
      <c r="C89" s="1611"/>
      <c r="D89" s="1611"/>
      <c r="E89" s="1612"/>
      <c r="F89" s="1613" t="s">
        <v>2254</v>
      </c>
      <c r="G89" s="1614"/>
      <c r="H89" s="1615"/>
      <c r="I89" s="1444"/>
      <c r="J89" s="1445"/>
      <c r="K89" s="1445"/>
      <c r="L89" s="1445"/>
      <c r="M89" s="1445"/>
      <c r="N89" s="1445"/>
      <c r="O89" s="1445"/>
      <c r="P89" s="1445"/>
      <c r="Q89" s="1445"/>
      <c r="R89" s="1445"/>
      <c r="S89" s="1445"/>
      <c r="T89" s="1445"/>
      <c r="U89" s="1445"/>
      <c r="V89" s="1445"/>
      <c r="W89" s="1446"/>
    </row>
    <row r="90" spans="1:23" ht="14.25" customHeight="1">
      <c r="A90" s="1349"/>
      <c r="B90" s="1588" t="s">
        <v>2255</v>
      </c>
      <c r="C90" s="1589"/>
      <c r="D90" s="1589"/>
      <c r="E90" s="1590"/>
      <c r="F90" s="1591" t="s">
        <v>2256</v>
      </c>
      <c r="G90" s="1592"/>
      <c r="H90" s="1593"/>
      <c r="I90" s="1582" t="s">
        <v>2257</v>
      </c>
      <c r="J90" s="1583"/>
      <c r="K90" s="1583"/>
      <c r="L90" s="1549"/>
      <c r="M90" s="1549"/>
      <c r="N90" s="1549"/>
      <c r="O90" s="1549"/>
      <c r="P90" s="1549"/>
      <c r="Q90" s="1549"/>
      <c r="R90" s="1549"/>
      <c r="S90" s="1549"/>
      <c r="T90" s="1549"/>
      <c r="U90" s="1549"/>
      <c r="V90" s="1447"/>
      <c r="W90" s="1448"/>
    </row>
    <row r="91" spans="1:23" ht="13.5" customHeight="1">
      <c r="A91" s="1349"/>
      <c r="B91" s="1449" t="s">
        <v>2258</v>
      </c>
      <c r="C91" s="1450"/>
      <c r="D91" s="1450"/>
      <c r="E91" s="1451"/>
      <c r="F91" s="1591"/>
      <c r="G91" s="1592"/>
      <c r="H91" s="1593"/>
      <c r="I91" s="1582" t="s">
        <v>2259</v>
      </c>
      <c r="J91" s="1583"/>
      <c r="K91" s="1583"/>
      <c r="L91" s="1567"/>
      <c r="M91" s="1567"/>
      <c r="N91" s="1567"/>
      <c r="O91" s="1567"/>
      <c r="P91" s="1567"/>
      <c r="Q91" s="1567"/>
      <c r="R91" s="1567"/>
      <c r="S91" s="1567"/>
      <c r="T91" s="1567"/>
      <c r="U91" s="1567"/>
      <c r="V91" s="1447"/>
      <c r="W91" s="1448"/>
    </row>
    <row r="92" spans="1:23" ht="13.5" customHeight="1">
      <c r="A92" s="1349"/>
      <c r="B92" s="1449" t="s">
        <v>2260</v>
      </c>
      <c r="C92" s="1450"/>
      <c r="D92" s="1450"/>
      <c r="E92" s="1451"/>
      <c r="F92" s="1591"/>
      <c r="G92" s="1592"/>
      <c r="H92" s="1593"/>
      <c r="I92" s="1585"/>
      <c r="J92" s="1586"/>
      <c r="K92" s="1586"/>
      <c r="L92" s="1597"/>
      <c r="M92" s="1597"/>
      <c r="N92" s="1597"/>
      <c r="O92" s="1597"/>
      <c r="P92" s="1597"/>
      <c r="Q92" s="1597"/>
      <c r="R92" s="1597"/>
      <c r="S92" s="1452"/>
      <c r="T92" s="1452"/>
      <c r="U92" s="1452"/>
      <c r="V92" s="1452"/>
      <c r="W92" s="1453"/>
    </row>
    <row r="93" spans="1:23" ht="17.25" customHeight="1">
      <c r="A93" s="1349"/>
      <c r="B93" s="1454" t="s">
        <v>2261</v>
      </c>
      <c r="C93" s="1455"/>
      <c r="D93" s="1455"/>
      <c r="E93" s="1456"/>
      <c r="F93" s="1594"/>
      <c r="G93" s="1595"/>
      <c r="H93" s="1596"/>
      <c r="I93" s="1598" t="s">
        <v>2262</v>
      </c>
      <c r="J93" s="1599"/>
      <c r="K93" s="1599"/>
      <c r="L93" s="1599"/>
      <c r="M93" s="1599"/>
      <c r="N93" s="1599"/>
      <c r="O93" s="1599"/>
      <c r="P93" s="1599"/>
      <c r="Q93" s="1599"/>
      <c r="R93" s="1599"/>
      <c r="S93" s="1599"/>
      <c r="T93" s="1599"/>
      <c r="U93" s="1599"/>
      <c r="V93" s="1599"/>
      <c r="W93" s="1600"/>
    </row>
    <row r="94" spans="1:23" ht="16.5" customHeight="1">
      <c r="A94" s="1349"/>
      <c r="B94" s="1543" t="s">
        <v>2263</v>
      </c>
      <c r="C94" s="1544"/>
      <c r="D94" s="1544"/>
      <c r="E94" s="1544"/>
      <c r="F94" s="1457"/>
      <c r="G94" s="1457"/>
      <c r="H94" s="1457"/>
      <c r="I94" s="1458"/>
      <c r="J94" s="1426"/>
      <c r="K94" s="1459"/>
      <c r="L94" s="1571"/>
      <c r="M94" s="1571"/>
      <c r="N94" s="1571"/>
      <c r="O94" s="1571"/>
      <c r="P94" s="1571"/>
      <c r="Q94" s="1571"/>
      <c r="R94" s="1571"/>
      <c r="S94" s="1460"/>
      <c r="T94" s="1460"/>
      <c r="U94" s="1460"/>
      <c r="V94" s="1460"/>
      <c r="W94" s="1461"/>
    </row>
    <row r="95" spans="1:23" ht="16.5" customHeight="1">
      <c r="A95" s="1349"/>
      <c r="B95" s="1572" t="s">
        <v>2264</v>
      </c>
      <c r="C95" s="1573"/>
      <c r="D95" s="1573"/>
      <c r="E95" s="1573"/>
      <c r="F95" s="1462"/>
      <c r="G95" s="1462"/>
      <c r="H95" s="1462"/>
      <c r="I95" s="1574"/>
      <c r="J95" s="1575"/>
      <c r="K95" s="1575"/>
      <c r="L95" s="1575"/>
      <c r="M95" s="1575"/>
      <c r="N95" s="1575"/>
      <c r="O95" s="1575"/>
      <c r="P95" s="1575"/>
      <c r="Q95" s="1575"/>
      <c r="R95" s="1575"/>
      <c r="S95" s="1575"/>
      <c r="T95" s="1575"/>
      <c r="U95" s="1575"/>
      <c r="V95" s="1575"/>
      <c r="W95" s="1576"/>
    </row>
    <row r="96" spans="1:23" ht="16.5" customHeight="1">
      <c r="A96" s="1349"/>
      <c r="B96" s="1572" t="s">
        <v>2265</v>
      </c>
      <c r="C96" s="1573"/>
      <c r="D96" s="1573"/>
      <c r="E96" s="1573"/>
      <c r="F96" s="1573"/>
      <c r="G96" s="1577"/>
      <c r="H96" s="1578"/>
      <c r="I96" s="1579" t="s">
        <v>2266</v>
      </c>
      <c r="J96" s="1580"/>
      <c r="K96" s="1580"/>
      <c r="L96" s="1580"/>
      <c r="M96" s="1581"/>
      <c r="N96" s="1463"/>
      <c r="O96" s="1463"/>
      <c r="P96" s="1463"/>
      <c r="Q96" s="1567"/>
      <c r="R96" s="1568"/>
      <c r="S96" s="1568"/>
      <c r="T96" s="1568"/>
      <c r="U96" s="1568"/>
      <c r="V96" s="1568"/>
      <c r="W96" s="1569"/>
    </row>
    <row r="97" spans="1:23" ht="16.5" customHeight="1">
      <c r="A97" s="1349"/>
      <c r="B97" s="1572" t="s">
        <v>2267</v>
      </c>
      <c r="C97" s="1573"/>
      <c r="D97" s="1573"/>
      <c r="E97" s="1573"/>
      <c r="F97" s="1573"/>
      <c r="G97" s="1573"/>
      <c r="H97" s="1464" t="s">
        <v>97</v>
      </c>
      <c r="I97" s="1582"/>
      <c r="J97" s="1583"/>
      <c r="K97" s="1583"/>
      <c r="L97" s="1583"/>
      <c r="M97" s="1584"/>
      <c r="N97" s="1463"/>
      <c r="O97" s="1463"/>
      <c r="P97" s="1463"/>
      <c r="Q97" s="1567"/>
      <c r="R97" s="1568"/>
      <c r="S97" s="1568"/>
      <c r="T97" s="1568"/>
      <c r="U97" s="1568"/>
      <c r="V97" s="1568"/>
      <c r="W97" s="1569"/>
    </row>
    <row r="98" spans="1:23" ht="16.5" customHeight="1">
      <c r="A98" s="1349"/>
      <c r="B98" s="1565" t="s">
        <v>2268</v>
      </c>
      <c r="C98" s="1566"/>
      <c r="D98" s="1566"/>
      <c r="E98" s="1566"/>
      <c r="F98" s="1566"/>
      <c r="G98" s="1566"/>
      <c r="H98" s="1465"/>
      <c r="I98" s="1585"/>
      <c r="J98" s="1586"/>
      <c r="K98" s="1586"/>
      <c r="L98" s="1586"/>
      <c r="M98" s="1587"/>
      <c r="N98" s="1466">
        <v>5</v>
      </c>
      <c r="O98" s="1466"/>
      <c r="P98" s="1466"/>
      <c r="Q98" s="1567"/>
      <c r="R98" s="1568"/>
      <c r="S98" s="1568"/>
      <c r="T98" s="1568"/>
      <c r="U98" s="1568"/>
      <c r="V98" s="1568"/>
      <c r="W98" s="1569"/>
    </row>
    <row r="99" spans="1:23" ht="15" customHeight="1">
      <c r="A99" s="1349"/>
      <c r="B99" s="1558" t="s">
        <v>2269</v>
      </c>
      <c r="C99" s="1559"/>
      <c r="D99" s="1559"/>
      <c r="E99" s="1559"/>
      <c r="F99" s="1559"/>
      <c r="G99" s="1559"/>
      <c r="H99" s="1559"/>
      <c r="I99" s="1559"/>
      <c r="J99" s="1559"/>
      <c r="K99" s="1559"/>
      <c r="L99" s="1559"/>
      <c r="M99" s="1559"/>
      <c r="N99" s="1559"/>
      <c r="O99" s="1559"/>
      <c r="P99" s="1559"/>
      <c r="Q99" s="1559"/>
      <c r="R99" s="1559"/>
      <c r="S99" s="1559"/>
      <c r="T99" s="1559"/>
      <c r="U99" s="1559"/>
      <c r="V99" s="1559"/>
      <c r="W99" s="1560"/>
    </row>
    <row r="100" spans="1:23" ht="15.75" customHeight="1">
      <c r="A100" s="1349"/>
      <c r="B100" s="1467"/>
      <c r="C100" s="1570" t="s">
        <v>2270</v>
      </c>
      <c r="D100" s="1570"/>
      <c r="E100" s="1570"/>
      <c r="F100" s="1570"/>
      <c r="G100" s="1570"/>
      <c r="H100" s="1570" t="s">
        <v>2271</v>
      </c>
      <c r="I100" s="1570"/>
      <c r="J100" s="1570"/>
      <c r="K100" s="1468"/>
      <c r="L100" s="1469"/>
      <c r="M100" s="1570" t="s">
        <v>2270</v>
      </c>
      <c r="N100" s="1570"/>
      <c r="O100" s="1570"/>
      <c r="P100" s="1570"/>
      <c r="Q100" s="1570"/>
      <c r="R100" s="1570" t="s">
        <v>2271</v>
      </c>
      <c r="S100" s="1570"/>
      <c r="T100" s="1570"/>
      <c r="U100" s="1468"/>
      <c r="V100" s="1468"/>
      <c r="W100" s="1470"/>
    </row>
    <row r="101" spans="1:23" ht="13.5" customHeight="1">
      <c r="A101" s="1349"/>
      <c r="B101" s="1471">
        <v>1</v>
      </c>
      <c r="C101" s="1563"/>
      <c r="D101" s="1563"/>
      <c r="E101" s="1563"/>
      <c r="F101" s="1563"/>
      <c r="G101" s="1563"/>
      <c r="H101" s="1562"/>
      <c r="I101" s="1562"/>
      <c r="J101" s="1562"/>
      <c r="K101" s="1472">
        <v>3</v>
      </c>
      <c r="L101" s="1473"/>
      <c r="M101" s="1564"/>
      <c r="N101" s="1564"/>
      <c r="O101" s="1564"/>
      <c r="P101" s="1564"/>
      <c r="Q101" s="1564"/>
      <c r="R101" s="1562"/>
      <c r="S101" s="1562"/>
      <c r="T101" s="1562"/>
      <c r="U101" s="1474"/>
      <c r="V101" s="1474"/>
      <c r="W101" s="1475"/>
    </row>
    <row r="102" spans="1:23" ht="13.5" customHeight="1">
      <c r="A102" s="1349"/>
      <c r="B102" s="1471">
        <v>2</v>
      </c>
      <c r="C102" s="1561"/>
      <c r="D102" s="1561"/>
      <c r="E102" s="1561"/>
      <c r="F102" s="1561"/>
      <c r="G102" s="1561"/>
      <c r="H102" s="1562"/>
      <c r="I102" s="1562"/>
      <c r="J102" s="1562"/>
      <c r="K102" s="1472">
        <v>4</v>
      </c>
      <c r="L102" s="1473"/>
      <c r="M102" s="1561"/>
      <c r="N102" s="1561"/>
      <c r="O102" s="1561"/>
      <c r="P102" s="1561"/>
      <c r="Q102" s="1561"/>
      <c r="R102" s="1562"/>
      <c r="S102" s="1562"/>
      <c r="T102" s="1562"/>
      <c r="U102" s="1474"/>
      <c r="V102" s="1474"/>
      <c r="W102" s="1475"/>
    </row>
    <row r="103" spans="1:23" hidden="1">
      <c r="A103" s="1349"/>
      <c r="B103" s="1471">
        <v>3</v>
      </c>
      <c r="C103" s="1561"/>
      <c r="D103" s="1561"/>
      <c r="E103" s="1561"/>
      <c r="F103" s="1561"/>
      <c r="G103" s="1561"/>
      <c r="H103" s="1562"/>
      <c r="I103" s="1562"/>
      <c r="J103" s="1562"/>
      <c r="K103" s="1472">
        <v>6</v>
      </c>
      <c r="L103" s="1476"/>
      <c r="M103" s="1561"/>
      <c r="N103" s="1561"/>
      <c r="O103" s="1561"/>
      <c r="P103" s="1561"/>
      <c r="Q103" s="1561"/>
      <c r="R103" s="1562"/>
      <c r="S103" s="1562"/>
      <c r="T103" s="1562"/>
      <c r="U103" s="1474"/>
      <c r="V103" s="1474"/>
      <c r="W103" s="1475"/>
    </row>
    <row r="104" spans="1:23" ht="9" customHeight="1">
      <c r="A104" s="1349"/>
      <c r="B104" s="1846" t="s">
        <v>97</v>
      </c>
      <c r="C104" s="1847"/>
      <c r="D104" s="1847"/>
      <c r="E104" s="1847"/>
      <c r="F104" s="1847"/>
      <c r="G104" s="1847"/>
      <c r="H104" s="1847"/>
      <c r="I104" s="1847"/>
      <c r="J104" s="1847"/>
      <c r="K104" s="1847"/>
      <c r="L104" s="1847"/>
      <c r="M104" s="1847"/>
      <c r="N104" s="1847"/>
      <c r="O104" s="1847"/>
      <c r="P104" s="1847"/>
      <c r="Q104" s="1847"/>
      <c r="R104" s="1847"/>
      <c r="S104" s="1847"/>
      <c r="T104" s="1847"/>
      <c r="U104" s="1847"/>
      <c r="V104" s="1847"/>
      <c r="W104" s="1848"/>
    </row>
    <row r="105" spans="1:23" ht="15" customHeight="1">
      <c r="A105" s="1349"/>
      <c r="B105" s="1558" t="s">
        <v>2272</v>
      </c>
      <c r="C105" s="1559"/>
      <c r="D105" s="1559"/>
      <c r="E105" s="1559"/>
      <c r="F105" s="1559"/>
      <c r="G105" s="1559"/>
      <c r="H105" s="1559"/>
      <c r="I105" s="1559"/>
      <c r="J105" s="1559"/>
      <c r="K105" s="1559"/>
      <c r="L105" s="1559"/>
      <c r="M105" s="1559"/>
      <c r="N105" s="1559"/>
      <c r="O105" s="1559"/>
      <c r="P105" s="1559"/>
      <c r="Q105" s="1559"/>
      <c r="R105" s="1559"/>
      <c r="S105" s="1559"/>
      <c r="T105" s="1559"/>
      <c r="U105" s="1559"/>
      <c r="V105" s="1559"/>
      <c r="W105" s="1560"/>
    </row>
    <row r="106" spans="1:23" ht="16.5" customHeight="1">
      <c r="A106" s="1349"/>
      <c r="B106" s="1477" t="s">
        <v>2273</v>
      </c>
      <c r="C106" s="1478"/>
      <c r="D106" s="1478"/>
      <c r="E106" s="1544" t="s">
        <v>2274</v>
      </c>
      <c r="F106" s="1544"/>
      <c r="G106" s="1544"/>
      <c r="H106" s="1544"/>
      <c r="I106" s="1544"/>
      <c r="J106" s="1544"/>
      <c r="K106" s="1544" t="s">
        <v>2275</v>
      </c>
      <c r="L106" s="1544"/>
      <c r="M106" s="1544"/>
      <c r="N106" s="1544"/>
      <c r="O106" s="1544"/>
      <c r="P106" s="1555" t="s">
        <v>2276</v>
      </c>
      <c r="Q106" s="1555"/>
      <c r="R106" s="1555"/>
      <c r="S106" s="1555"/>
      <c r="T106" s="1555"/>
      <c r="U106" s="1479"/>
      <c r="V106" s="1479"/>
      <c r="W106" s="1480"/>
    </row>
    <row r="107" spans="1:23" ht="16.5" customHeight="1">
      <c r="A107" s="1349"/>
      <c r="B107" s="1454" t="s">
        <v>2277</v>
      </c>
      <c r="C107" s="1455"/>
      <c r="D107" s="1455"/>
      <c r="E107" s="1556" t="s">
        <v>2278</v>
      </c>
      <c r="F107" s="1556"/>
      <c r="G107" s="1556"/>
      <c r="H107" s="1556"/>
      <c r="I107" s="1556"/>
      <c r="J107" s="1556"/>
      <c r="K107" s="1556" t="s">
        <v>2279</v>
      </c>
      <c r="L107" s="1556"/>
      <c r="M107" s="1556"/>
      <c r="N107" s="1556"/>
      <c r="O107" s="1556"/>
      <c r="P107" s="1556"/>
      <c r="Q107" s="1556"/>
      <c r="R107" s="1556"/>
      <c r="S107" s="1556"/>
      <c r="T107" s="1556"/>
      <c r="U107" s="1556"/>
      <c r="V107" s="1556"/>
      <c r="W107" s="1557"/>
    </row>
    <row r="108" spans="1:23" ht="16.5" customHeight="1">
      <c r="B108" s="1558" t="s">
        <v>2280</v>
      </c>
      <c r="C108" s="1559"/>
      <c r="D108" s="1559"/>
      <c r="E108" s="1559"/>
      <c r="F108" s="1559"/>
      <c r="G108" s="1559"/>
      <c r="H108" s="1559"/>
      <c r="I108" s="1559"/>
      <c r="J108" s="1559"/>
      <c r="K108" s="1559"/>
      <c r="L108" s="1559"/>
      <c r="M108" s="1559"/>
      <c r="N108" s="1559"/>
      <c r="O108" s="1559"/>
      <c r="P108" s="1559"/>
      <c r="Q108" s="1559"/>
      <c r="R108" s="1559"/>
      <c r="S108" s="1559"/>
      <c r="T108" s="1559"/>
      <c r="U108" s="1559"/>
      <c r="V108" s="1559"/>
      <c r="W108" s="1560"/>
    </row>
    <row r="109" spans="1:23" ht="29.25" customHeight="1">
      <c r="A109" s="1481"/>
      <c r="B109" s="1543" t="s">
        <v>2281</v>
      </c>
      <c r="C109" s="1544"/>
      <c r="D109" s="1544"/>
      <c r="E109" s="1544"/>
      <c r="F109" s="1544"/>
      <c r="G109" s="1544"/>
      <c r="H109" s="1544"/>
      <c r="I109" s="1544"/>
      <c r="J109" s="1544"/>
      <c r="K109" s="1544"/>
      <c r="L109" s="1544"/>
      <c r="M109" s="1544"/>
      <c r="N109" s="1544"/>
      <c r="O109" s="1544"/>
      <c r="P109" s="1544"/>
      <c r="Q109" s="1544"/>
      <c r="R109" s="1544"/>
      <c r="S109" s="1544"/>
      <c r="T109" s="1544"/>
      <c r="U109" s="1544"/>
      <c r="V109" s="1544"/>
      <c r="W109" s="1545"/>
    </row>
    <row r="110" spans="1:23" ht="25.5" customHeight="1">
      <c r="A110" s="1481"/>
      <c r="B110" s="1546"/>
      <c r="C110" s="1547"/>
      <c r="D110" s="1547"/>
      <c r="E110" s="1482" t="s">
        <v>2282</v>
      </c>
      <c r="F110" s="1483"/>
      <c r="G110" s="1455" t="s">
        <v>2283</v>
      </c>
      <c r="H110" s="1548"/>
      <c r="I110" s="1548"/>
      <c r="J110" s="1484" t="s">
        <v>2284</v>
      </c>
      <c r="K110" s="1483"/>
      <c r="L110" s="1450"/>
      <c r="M110" s="1549"/>
      <c r="N110" s="1549"/>
      <c r="O110" s="1549"/>
      <c r="P110" s="1549"/>
      <c r="Q110" s="1549"/>
      <c r="R110" s="1549"/>
      <c r="S110" s="1549"/>
      <c r="T110" s="1549"/>
      <c r="U110" s="1550"/>
      <c r="V110" s="1550"/>
      <c r="W110" s="1551"/>
    </row>
    <row r="111" spans="1:23" ht="11.25" customHeight="1">
      <c r="A111" s="1481"/>
      <c r="B111" s="1485"/>
      <c r="C111" s="1459"/>
      <c r="D111" s="1459"/>
      <c r="E111" s="1459"/>
      <c r="F111" s="1459"/>
      <c r="G111" s="1459"/>
      <c r="H111" s="1459"/>
      <c r="I111" s="1459"/>
      <c r="J111" s="1459"/>
      <c r="K111" s="1459"/>
      <c r="L111" s="1459"/>
      <c r="M111" s="1459" t="s">
        <v>2285</v>
      </c>
      <c r="N111" s="1459"/>
      <c r="O111" s="1459"/>
      <c r="P111" s="1459"/>
      <c r="Q111" s="1459"/>
      <c r="R111" s="1459"/>
      <c r="S111" s="1459"/>
      <c r="T111" s="1459"/>
      <c r="U111" s="1459"/>
      <c r="V111" s="1459"/>
      <c r="W111" s="1486"/>
    </row>
    <row r="112" spans="1:23" ht="15.75" customHeight="1" thickBot="1">
      <c r="A112" s="1481"/>
      <c r="B112" s="1487"/>
      <c r="C112" s="1552" t="s">
        <v>2286</v>
      </c>
      <c r="D112" s="1552"/>
      <c r="E112" s="1553"/>
      <c r="F112" s="1553"/>
      <c r="G112" s="1553"/>
      <c r="H112" s="1553"/>
      <c r="I112" s="1553"/>
      <c r="J112" s="1553"/>
      <c r="K112" s="1553"/>
      <c r="L112" s="1553"/>
      <c r="M112" s="1488" t="s">
        <v>2287</v>
      </c>
      <c r="N112" s="1489">
        <v>455555555</v>
      </c>
      <c r="O112" s="1489"/>
      <c r="P112" s="1489"/>
      <c r="Q112" s="1553"/>
      <c r="R112" s="1554"/>
      <c r="S112" s="1554"/>
      <c r="T112" s="1554"/>
      <c r="U112" s="1554"/>
      <c r="V112" s="1490"/>
      <c r="W112" s="1491"/>
    </row>
    <row r="113" spans="2:23" ht="15" customHeight="1">
      <c r="B113" s="1492"/>
      <c r="C113" s="1492"/>
      <c r="D113" s="1492"/>
      <c r="E113" s="1492"/>
      <c r="F113" s="1492"/>
      <c r="G113" s="1492"/>
      <c r="H113" s="1492"/>
      <c r="I113" s="1492"/>
      <c r="J113" s="1492"/>
      <c r="K113" s="1492"/>
      <c r="L113" s="1492"/>
      <c r="M113" s="1492"/>
      <c r="N113" s="1492"/>
      <c r="O113" s="1492"/>
      <c r="P113" s="1492"/>
      <c r="Q113" s="1492"/>
      <c r="R113" s="1492"/>
      <c r="S113" s="1492"/>
      <c r="T113" s="1492"/>
      <c r="U113" s="1492"/>
      <c r="V113" s="1492"/>
      <c r="W113" s="1492"/>
    </row>
    <row r="114" spans="2:23">
      <c r="B114" s="1492"/>
      <c r="C114" s="1492"/>
      <c r="D114" s="1492"/>
      <c r="E114" s="1492"/>
      <c r="F114" s="1492"/>
      <c r="G114" s="1492"/>
      <c r="H114" s="1492"/>
      <c r="I114" s="1492"/>
      <c r="J114" s="1492"/>
      <c r="K114" s="1492"/>
      <c r="L114" s="1492"/>
      <c r="M114" s="1492"/>
      <c r="N114" s="1492"/>
      <c r="O114" s="1492"/>
      <c r="P114" s="1492"/>
      <c r="Q114" s="1492"/>
      <c r="R114" s="1492"/>
      <c r="S114" s="1492"/>
      <c r="T114" s="1492"/>
      <c r="U114" s="1492"/>
      <c r="V114" s="1492"/>
      <c r="W114" s="1492"/>
    </row>
    <row r="115" spans="2:23" ht="8.25" customHeight="1">
      <c r="B115" s="1492"/>
      <c r="C115" s="1492"/>
      <c r="D115" s="1492"/>
      <c r="E115" s="1492"/>
      <c r="F115" s="1492"/>
      <c r="G115" s="1492"/>
      <c r="H115" s="1492"/>
      <c r="I115" s="1492"/>
      <c r="J115" s="1492"/>
      <c r="K115" s="1492"/>
      <c r="L115" s="1492"/>
      <c r="M115" s="1492"/>
      <c r="N115" s="1492"/>
      <c r="O115" s="1492"/>
      <c r="P115" s="1492"/>
      <c r="Q115" s="1492"/>
      <c r="R115" s="1492"/>
      <c r="S115" s="1492"/>
      <c r="T115" s="1492"/>
      <c r="U115" s="1492"/>
      <c r="V115" s="1492"/>
      <c r="W115" s="1492"/>
    </row>
    <row r="116" spans="2:23">
      <c r="B116" s="1492"/>
      <c r="C116" s="1492"/>
      <c r="D116" s="1492"/>
      <c r="E116" s="1492"/>
      <c r="F116" s="1492"/>
      <c r="G116" s="1492"/>
      <c r="H116" s="1492"/>
      <c r="I116" s="1492"/>
      <c r="J116" s="1492"/>
      <c r="K116" s="1492"/>
      <c r="L116" s="1492"/>
      <c r="M116" s="1492"/>
      <c r="N116" s="1492"/>
      <c r="O116" s="1492"/>
      <c r="P116" s="1492"/>
      <c r="Q116" s="1492"/>
      <c r="R116" s="1492"/>
      <c r="S116" s="1492"/>
      <c r="T116" s="1492"/>
      <c r="U116" s="1492"/>
      <c r="V116" s="1492"/>
      <c r="W116" s="1492"/>
    </row>
    <row r="117" spans="2:23">
      <c r="B117" s="1492"/>
      <c r="C117" s="1492"/>
      <c r="D117" s="1492"/>
      <c r="E117" s="1492"/>
      <c r="F117" s="1492"/>
      <c r="G117" s="1492"/>
      <c r="H117" s="1492"/>
      <c r="I117" s="1492"/>
      <c r="J117" s="1492"/>
      <c r="K117" s="1492"/>
      <c r="L117" s="1492"/>
      <c r="M117" s="1492"/>
      <c r="N117" s="1492"/>
      <c r="O117" s="1492"/>
      <c r="P117" s="1492"/>
      <c r="Q117" s="1492"/>
      <c r="R117" s="1492"/>
      <c r="S117" s="1492"/>
      <c r="T117" s="1492"/>
      <c r="U117" s="1492"/>
      <c r="V117" s="1492"/>
      <c r="W117" s="1492"/>
    </row>
    <row r="118" spans="2:23">
      <c r="B118" s="1492"/>
      <c r="C118" s="1492"/>
      <c r="D118" s="1492"/>
      <c r="E118" s="1492"/>
      <c r="F118" s="1492"/>
      <c r="G118" s="1492"/>
      <c r="H118" s="1492"/>
      <c r="I118" s="1492"/>
      <c r="J118" s="1492"/>
      <c r="K118" s="1492"/>
      <c r="L118" s="1492"/>
      <c r="M118" s="1492"/>
      <c r="N118" s="1492"/>
      <c r="O118" s="1492"/>
      <c r="P118" s="1492"/>
      <c r="Q118" s="1492"/>
      <c r="R118" s="1492"/>
      <c r="S118" s="1492"/>
      <c r="T118" s="1492"/>
      <c r="U118" s="1492"/>
      <c r="V118" s="1492"/>
      <c r="W118" s="1492"/>
    </row>
    <row r="119" spans="2:23">
      <c r="B119" s="1492"/>
      <c r="C119" s="1492"/>
      <c r="D119" s="1492"/>
      <c r="E119" s="1492"/>
      <c r="F119" s="1492"/>
      <c r="G119" s="1492"/>
      <c r="H119" s="1492"/>
      <c r="I119" s="1492"/>
      <c r="J119" s="1492"/>
      <c r="K119" s="1492"/>
      <c r="L119" s="1492"/>
      <c r="M119" s="1492"/>
      <c r="N119" s="1492"/>
      <c r="O119" s="1492"/>
      <c r="P119" s="1492"/>
      <c r="Q119" s="1492"/>
      <c r="R119" s="1492"/>
      <c r="S119" s="1492"/>
      <c r="T119" s="1492"/>
      <c r="U119" s="1492"/>
      <c r="V119" s="1492"/>
      <c r="W119" s="1492"/>
    </row>
  </sheetData>
  <sheetProtection password="C1CF" sheet="1" objects="1" scenarios="1"/>
  <mergeCells count="268">
    <mergeCell ref="B105:W105"/>
    <mergeCell ref="B104:W104"/>
    <mergeCell ref="B10:H10"/>
    <mergeCell ref="I10:K10"/>
    <mergeCell ref="L10:N10"/>
    <mergeCell ref="R10:W10"/>
    <mergeCell ref="B11:H11"/>
    <mergeCell ref="I11:K11"/>
    <mergeCell ref="L11:Q11"/>
    <mergeCell ref="R11:W11"/>
    <mergeCell ref="B12:N12"/>
    <mergeCell ref="S12:W12"/>
    <mergeCell ref="B16:I16"/>
    <mergeCell ref="K16:Q16"/>
    <mergeCell ref="B17:G17"/>
    <mergeCell ref="H17:R17"/>
    <mergeCell ref="S17:V17"/>
    <mergeCell ref="B13:R13"/>
    <mergeCell ref="S13:W13"/>
    <mergeCell ref="B14:W14"/>
    <mergeCell ref="B15:I15"/>
    <mergeCell ref="K15:Q15"/>
    <mergeCell ref="R15:W15"/>
    <mergeCell ref="R16:T16"/>
    <mergeCell ref="B7:K7"/>
    <mergeCell ref="B8:H8"/>
    <mergeCell ref="I8:K8"/>
    <mergeCell ref="B2:D5"/>
    <mergeCell ref="E2:U4"/>
    <mergeCell ref="V2:W5"/>
    <mergeCell ref="E5:U5"/>
    <mergeCell ref="B6:K6"/>
    <mergeCell ref="L6:N6"/>
    <mergeCell ref="S6:W6"/>
    <mergeCell ref="L7:R9"/>
    <mergeCell ref="S7:W9"/>
    <mergeCell ref="B9:K9"/>
    <mergeCell ref="B20:I20"/>
    <mergeCell ref="K20:Q20"/>
    <mergeCell ref="R20:W20"/>
    <mergeCell ref="B21:D21"/>
    <mergeCell ref="E21:I21"/>
    <mergeCell ref="K21:S21"/>
    <mergeCell ref="T21:W21"/>
    <mergeCell ref="B18:G18"/>
    <mergeCell ref="H18:R18"/>
    <mergeCell ref="S18:V18"/>
    <mergeCell ref="B19:I19"/>
    <mergeCell ref="K19:Q19"/>
    <mergeCell ref="R19:W19"/>
    <mergeCell ref="K25:L25"/>
    <mergeCell ref="T25:W25"/>
    <mergeCell ref="F26:I26"/>
    <mergeCell ref="K26:S26"/>
    <mergeCell ref="T26:W26"/>
    <mergeCell ref="M27:S27"/>
    <mergeCell ref="K22:Q22"/>
    <mergeCell ref="R22:S22"/>
    <mergeCell ref="T22:U22"/>
    <mergeCell ref="K23:S23"/>
    <mergeCell ref="T23:V23"/>
    <mergeCell ref="K24:L24"/>
    <mergeCell ref="T24:V24"/>
    <mergeCell ref="T27:V27"/>
    <mergeCell ref="B30:D30"/>
    <mergeCell ref="E30:F30"/>
    <mergeCell ref="G30:H30"/>
    <mergeCell ref="T30:W30"/>
    <mergeCell ref="B31:F31"/>
    <mergeCell ref="G31:H31"/>
    <mergeCell ref="N31:P31"/>
    <mergeCell ref="R31:S31"/>
    <mergeCell ref="B28:I28"/>
    <mergeCell ref="K28:S28"/>
    <mergeCell ref="T28:W28"/>
    <mergeCell ref="B29:D29"/>
    <mergeCell ref="E29:F29"/>
    <mergeCell ref="G29:H29"/>
    <mergeCell ref="K29:S29"/>
    <mergeCell ref="T29:V29"/>
    <mergeCell ref="B34:W34"/>
    <mergeCell ref="B35:E35"/>
    <mergeCell ref="F35:K35"/>
    <mergeCell ref="L35:U35"/>
    <mergeCell ref="V35:W36"/>
    <mergeCell ref="B36:E36"/>
    <mergeCell ref="L36:U36"/>
    <mergeCell ref="B32:D32"/>
    <mergeCell ref="E32:G32"/>
    <mergeCell ref="K32:M32"/>
    <mergeCell ref="T32:U32"/>
    <mergeCell ref="V32:W32"/>
    <mergeCell ref="C33:I33"/>
    <mergeCell ref="K33:M33"/>
    <mergeCell ref="T33:W33"/>
    <mergeCell ref="F36:K36"/>
    <mergeCell ref="B39:W39"/>
    <mergeCell ref="B40:W40"/>
    <mergeCell ref="B41:C41"/>
    <mergeCell ref="D41:G41"/>
    <mergeCell ref="H41:L41"/>
    <mergeCell ref="M41:R41"/>
    <mergeCell ref="S41:V41"/>
    <mergeCell ref="B37:E37"/>
    <mergeCell ref="F37:K37"/>
    <mergeCell ref="L37:U37"/>
    <mergeCell ref="V37:W38"/>
    <mergeCell ref="B38:E38"/>
    <mergeCell ref="F38:K38"/>
    <mergeCell ref="L38:U38"/>
    <mergeCell ref="M45:S45"/>
    <mergeCell ref="T45:W45"/>
    <mergeCell ref="B46:W46"/>
    <mergeCell ref="B47:E47"/>
    <mergeCell ref="F47:I47"/>
    <mergeCell ref="K47:W47"/>
    <mergeCell ref="B42:C42"/>
    <mergeCell ref="D42:G42"/>
    <mergeCell ref="H42:L42"/>
    <mergeCell ref="M42:R42"/>
    <mergeCell ref="S42:V42"/>
    <mergeCell ref="B43:G43"/>
    <mergeCell ref="H43:L44"/>
    <mergeCell ref="M43:W43"/>
    <mergeCell ref="C44:D44"/>
    <mergeCell ref="S52:U52"/>
    <mergeCell ref="K53:W53"/>
    <mergeCell ref="K54:W54"/>
    <mergeCell ref="K55:W55"/>
    <mergeCell ref="C56:E56"/>
    <mergeCell ref="K56:W56"/>
    <mergeCell ref="K48:W48"/>
    <mergeCell ref="K49:Q49"/>
    <mergeCell ref="R49:W49"/>
    <mergeCell ref="K50:Q50"/>
    <mergeCell ref="R50:W50"/>
    <mergeCell ref="K51:W51"/>
    <mergeCell ref="E59:W61"/>
    <mergeCell ref="E62:W62"/>
    <mergeCell ref="B63:W63"/>
    <mergeCell ref="B64:J64"/>
    <mergeCell ref="K64:P64"/>
    <mergeCell ref="Q64:W64"/>
    <mergeCell ref="B57:E57"/>
    <mergeCell ref="F57:I57"/>
    <mergeCell ref="K57:W57"/>
    <mergeCell ref="C58:E58"/>
    <mergeCell ref="F58:I58"/>
    <mergeCell ref="K58:W58"/>
    <mergeCell ref="B67:J67"/>
    <mergeCell ref="K67:P67"/>
    <mergeCell ref="Q67:W69"/>
    <mergeCell ref="B68:J68"/>
    <mergeCell ref="K68:P68"/>
    <mergeCell ref="B69:J69"/>
    <mergeCell ref="K69:P69"/>
    <mergeCell ref="B65:J65"/>
    <mergeCell ref="K65:P65"/>
    <mergeCell ref="Q65:W65"/>
    <mergeCell ref="B66:J66"/>
    <mergeCell ref="K66:P66"/>
    <mergeCell ref="Q66:W66"/>
    <mergeCell ref="B72:I72"/>
    <mergeCell ref="K72:P72"/>
    <mergeCell ref="Q72:W72"/>
    <mergeCell ref="B73:J73"/>
    <mergeCell ref="K73:P73"/>
    <mergeCell ref="Q73:W74"/>
    <mergeCell ref="B74:J74"/>
    <mergeCell ref="K74:P74"/>
    <mergeCell ref="B70:J70"/>
    <mergeCell ref="K70:P70"/>
    <mergeCell ref="Q70:W70"/>
    <mergeCell ref="B71:J71"/>
    <mergeCell ref="K71:P71"/>
    <mergeCell ref="Q71:W71"/>
    <mergeCell ref="B77:J77"/>
    <mergeCell ref="K77:P77"/>
    <mergeCell ref="Q77:W77"/>
    <mergeCell ref="B78:J78"/>
    <mergeCell ref="K78:P78"/>
    <mergeCell ref="Q78:W78"/>
    <mergeCell ref="B75:I75"/>
    <mergeCell ref="K75:M75"/>
    <mergeCell ref="Q75:W75"/>
    <mergeCell ref="B76:I76"/>
    <mergeCell ref="K76:P76"/>
    <mergeCell ref="Q76:W76"/>
    <mergeCell ref="B83:I83"/>
    <mergeCell ref="K83:M83"/>
    <mergeCell ref="Q83:W83"/>
    <mergeCell ref="B84:I84"/>
    <mergeCell ref="K84:M84"/>
    <mergeCell ref="Q84:W84"/>
    <mergeCell ref="B79:J79"/>
    <mergeCell ref="K79:P79"/>
    <mergeCell ref="Q79:W80"/>
    <mergeCell ref="B80:J80"/>
    <mergeCell ref="K80:P80"/>
    <mergeCell ref="B81:J81"/>
    <mergeCell ref="K81:P81"/>
    <mergeCell ref="Q81:W82"/>
    <mergeCell ref="B82:I82"/>
    <mergeCell ref="K82:P82"/>
    <mergeCell ref="B87:I87"/>
    <mergeCell ref="K87:P87"/>
    <mergeCell ref="Q87:W87"/>
    <mergeCell ref="B88:H88"/>
    <mergeCell ref="I88:W88"/>
    <mergeCell ref="B89:E89"/>
    <mergeCell ref="F89:H89"/>
    <mergeCell ref="B85:I85"/>
    <mergeCell ref="K85:M85"/>
    <mergeCell ref="Q85:W85"/>
    <mergeCell ref="B86:I86"/>
    <mergeCell ref="K86:M86"/>
    <mergeCell ref="Q86:W86"/>
    <mergeCell ref="B90:E90"/>
    <mergeCell ref="F90:H93"/>
    <mergeCell ref="I90:K90"/>
    <mergeCell ref="L90:U90"/>
    <mergeCell ref="I91:K91"/>
    <mergeCell ref="L91:U91"/>
    <mergeCell ref="I92:K92"/>
    <mergeCell ref="L92:R92"/>
    <mergeCell ref="I93:W93"/>
    <mergeCell ref="B98:G98"/>
    <mergeCell ref="Q98:W98"/>
    <mergeCell ref="B99:W99"/>
    <mergeCell ref="C100:G100"/>
    <mergeCell ref="H100:J100"/>
    <mergeCell ref="M100:Q100"/>
    <mergeCell ref="R100:T100"/>
    <mergeCell ref="B94:E94"/>
    <mergeCell ref="L94:R94"/>
    <mergeCell ref="B95:E95"/>
    <mergeCell ref="I95:W95"/>
    <mergeCell ref="B96:F96"/>
    <mergeCell ref="G96:H96"/>
    <mergeCell ref="I96:M98"/>
    <mergeCell ref="Q96:W96"/>
    <mergeCell ref="B97:G97"/>
    <mergeCell ref="Q97:W97"/>
    <mergeCell ref="C103:G103"/>
    <mergeCell ref="H103:J103"/>
    <mergeCell ref="M103:Q103"/>
    <mergeCell ref="R103:T103"/>
    <mergeCell ref="C101:G101"/>
    <mergeCell ref="H101:J101"/>
    <mergeCell ref="M101:Q101"/>
    <mergeCell ref="R101:T101"/>
    <mergeCell ref="C102:G102"/>
    <mergeCell ref="H102:J102"/>
    <mergeCell ref="M102:Q102"/>
    <mergeCell ref="R102:T102"/>
    <mergeCell ref="B109:W109"/>
    <mergeCell ref="B110:D110"/>
    <mergeCell ref="H110:I110"/>
    <mergeCell ref="M110:W110"/>
    <mergeCell ref="C112:D112"/>
    <mergeCell ref="E112:L112"/>
    <mergeCell ref="Q112:U112"/>
    <mergeCell ref="E106:J106"/>
    <mergeCell ref="K106:O106"/>
    <mergeCell ref="P106:T106"/>
    <mergeCell ref="E107:J107"/>
    <mergeCell ref="K107:W107"/>
    <mergeCell ref="B108:W108"/>
  </mergeCells>
  <dataValidations count="18">
    <dataValidation type="whole" allowBlank="1" showInputMessage="1" showErrorMessage="1" error="acima  do limite" sqref="K75:M75 HZ75:IB75 RV75:RX75 ABR75:ABT75 ALN75:ALP75 AVJ75:AVL75 BFF75:BFH75 BPB75:BPD75 BYX75:BYZ75 CIT75:CIV75 CSP75:CSR75 DCL75:DCN75 DMH75:DMJ75 DWD75:DWF75 EFZ75:EGB75 EPV75:EPX75 EZR75:EZT75 FJN75:FJP75 FTJ75:FTL75 GDF75:GDH75 GNB75:GND75 GWX75:GWZ75 HGT75:HGV75 HQP75:HQR75 IAL75:IAN75 IKH75:IKJ75 IUD75:IUF75 JDZ75:JEB75 JNV75:JNX75 JXR75:JXT75 KHN75:KHP75 KRJ75:KRL75 LBF75:LBH75 LLB75:LLD75 LUX75:LUZ75 MET75:MEV75 MOP75:MOR75 MYL75:MYN75 NIH75:NIJ75 NSD75:NSF75 OBZ75:OCB75 OLV75:OLX75 OVR75:OVT75 PFN75:PFP75 PPJ75:PPL75 PZF75:PZH75 QJB75:QJD75 QSX75:QSZ75 RCT75:RCV75 RMP75:RMR75 RWL75:RWN75 SGH75:SGJ75 SQD75:SQF75 SZZ75:TAB75 TJV75:TJX75 TTR75:TTT75 UDN75:UDP75 UNJ75:UNL75 UXF75:UXH75 VHB75:VHD75 VQX75:VQZ75 WAT75:WAV75 WKP75:WKR75 WUL75:WUN75 K65611:M65611 HZ65611:IB65611 RV65611:RX65611 ABR65611:ABT65611 ALN65611:ALP65611 AVJ65611:AVL65611 BFF65611:BFH65611 BPB65611:BPD65611 BYX65611:BYZ65611 CIT65611:CIV65611 CSP65611:CSR65611 DCL65611:DCN65611 DMH65611:DMJ65611 DWD65611:DWF65611 EFZ65611:EGB65611 EPV65611:EPX65611 EZR65611:EZT65611 FJN65611:FJP65611 FTJ65611:FTL65611 GDF65611:GDH65611 GNB65611:GND65611 GWX65611:GWZ65611 HGT65611:HGV65611 HQP65611:HQR65611 IAL65611:IAN65611 IKH65611:IKJ65611 IUD65611:IUF65611 JDZ65611:JEB65611 JNV65611:JNX65611 JXR65611:JXT65611 KHN65611:KHP65611 KRJ65611:KRL65611 LBF65611:LBH65611 LLB65611:LLD65611 LUX65611:LUZ65611 MET65611:MEV65611 MOP65611:MOR65611 MYL65611:MYN65611 NIH65611:NIJ65611 NSD65611:NSF65611 OBZ65611:OCB65611 OLV65611:OLX65611 OVR65611:OVT65611 PFN65611:PFP65611 PPJ65611:PPL65611 PZF65611:PZH65611 QJB65611:QJD65611 QSX65611:QSZ65611 RCT65611:RCV65611 RMP65611:RMR65611 RWL65611:RWN65611 SGH65611:SGJ65611 SQD65611:SQF65611 SZZ65611:TAB65611 TJV65611:TJX65611 TTR65611:TTT65611 UDN65611:UDP65611 UNJ65611:UNL65611 UXF65611:UXH65611 VHB65611:VHD65611 VQX65611:VQZ65611 WAT65611:WAV65611 WKP65611:WKR65611 WUL65611:WUN65611 K131147:M131147 HZ131147:IB131147 RV131147:RX131147 ABR131147:ABT131147 ALN131147:ALP131147 AVJ131147:AVL131147 BFF131147:BFH131147 BPB131147:BPD131147 BYX131147:BYZ131147 CIT131147:CIV131147 CSP131147:CSR131147 DCL131147:DCN131147 DMH131147:DMJ131147 DWD131147:DWF131147 EFZ131147:EGB131147 EPV131147:EPX131147 EZR131147:EZT131147 FJN131147:FJP131147 FTJ131147:FTL131147 GDF131147:GDH131147 GNB131147:GND131147 GWX131147:GWZ131147 HGT131147:HGV131147 HQP131147:HQR131147 IAL131147:IAN131147 IKH131147:IKJ131147 IUD131147:IUF131147 JDZ131147:JEB131147 JNV131147:JNX131147 JXR131147:JXT131147 KHN131147:KHP131147 KRJ131147:KRL131147 LBF131147:LBH131147 LLB131147:LLD131147 LUX131147:LUZ131147 MET131147:MEV131147 MOP131147:MOR131147 MYL131147:MYN131147 NIH131147:NIJ131147 NSD131147:NSF131147 OBZ131147:OCB131147 OLV131147:OLX131147 OVR131147:OVT131147 PFN131147:PFP131147 PPJ131147:PPL131147 PZF131147:PZH131147 QJB131147:QJD131147 QSX131147:QSZ131147 RCT131147:RCV131147 RMP131147:RMR131147 RWL131147:RWN131147 SGH131147:SGJ131147 SQD131147:SQF131147 SZZ131147:TAB131147 TJV131147:TJX131147 TTR131147:TTT131147 UDN131147:UDP131147 UNJ131147:UNL131147 UXF131147:UXH131147 VHB131147:VHD131147 VQX131147:VQZ131147 WAT131147:WAV131147 WKP131147:WKR131147 WUL131147:WUN131147 K196683:M196683 HZ196683:IB196683 RV196683:RX196683 ABR196683:ABT196683 ALN196683:ALP196683 AVJ196683:AVL196683 BFF196683:BFH196683 BPB196683:BPD196683 BYX196683:BYZ196683 CIT196683:CIV196683 CSP196683:CSR196683 DCL196683:DCN196683 DMH196683:DMJ196683 DWD196683:DWF196683 EFZ196683:EGB196683 EPV196683:EPX196683 EZR196683:EZT196683 FJN196683:FJP196683 FTJ196683:FTL196683 GDF196683:GDH196683 GNB196683:GND196683 GWX196683:GWZ196683 HGT196683:HGV196683 HQP196683:HQR196683 IAL196683:IAN196683 IKH196683:IKJ196683 IUD196683:IUF196683 JDZ196683:JEB196683 JNV196683:JNX196683 JXR196683:JXT196683 KHN196683:KHP196683 KRJ196683:KRL196683 LBF196683:LBH196683 LLB196683:LLD196683 LUX196683:LUZ196683 MET196683:MEV196683 MOP196683:MOR196683 MYL196683:MYN196683 NIH196683:NIJ196683 NSD196683:NSF196683 OBZ196683:OCB196683 OLV196683:OLX196683 OVR196683:OVT196683 PFN196683:PFP196683 PPJ196683:PPL196683 PZF196683:PZH196683 QJB196683:QJD196683 QSX196683:QSZ196683 RCT196683:RCV196683 RMP196683:RMR196683 RWL196683:RWN196683 SGH196683:SGJ196683 SQD196683:SQF196683 SZZ196683:TAB196683 TJV196683:TJX196683 TTR196683:TTT196683 UDN196683:UDP196683 UNJ196683:UNL196683 UXF196683:UXH196683 VHB196683:VHD196683 VQX196683:VQZ196683 WAT196683:WAV196683 WKP196683:WKR196683 WUL196683:WUN196683 K262219:M262219 HZ262219:IB262219 RV262219:RX262219 ABR262219:ABT262219 ALN262219:ALP262219 AVJ262219:AVL262219 BFF262219:BFH262219 BPB262219:BPD262219 BYX262219:BYZ262219 CIT262219:CIV262219 CSP262219:CSR262219 DCL262219:DCN262219 DMH262219:DMJ262219 DWD262219:DWF262219 EFZ262219:EGB262219 EPV262219:EPX262219 EZR262219:EZT262219 FJN262219:FJP262219 FTJ262219:FTL262219 GDF262219:GDH262219 GNB262219:GND262219 GWX262219:GWZ262219 HGT262219:HGV262219 HQP262219:HQR262219 IAL262219:IAN262219 IKH262219:IKJ262219 IUD262219:IUF262219 JDZ262219:JEB262219 JNV262219:JNX262219 JXR262219:JXT262219 KHN262219:KHP262219 KRJ262219:KRL262219 LBF262219:LBH262219 LLB262219:LLD262219 LUX262219:LUZ262219 MET262219:MEV262219 MOP262219:MOR262219 MYL262219:MYN262219 NIH262219:NIJ262219 NSD262219:NSF262219 OBZ262219:OCB262219 OLV262219:OLX262219 OVR262219:OVT262219 PFN262219:PFP262219 PPJ262219:PPL262219 PZF262219:PZH262219 QJB262219:QJD262219 QSX262219:QSZ262219 RCT262219:RCV262219 RMP262219:RMR262219 RWL262219:RWN262219 SGH262219:SGJ262219 SQD262219:SQF262219 SZZ262219:TAB262219 TJV262219:TJX262219 TTR262219:TTT262219 UDN262219:UDP262219 UNJ262219:UNL262219 UXF262219:UXH262219 VHB262219:VHD262219 VQX262219:VQZ262219 WAT262219:WAV262219 WKP262219:WKR262219 WUL262219:WUN262219 K327755:M327755 HZ327755:IB327755 RV327755:RX327755 ABR327755:ABT327755 ALN327755:ALP327755 AVJ327755:AVL327755 BFF327755:BFH327755 BPB327755:BPD327755 BYX327755:BYZ327755 CIT327755:CIV327755 CSP327755:CSR327755 DCL327755:DCN327755 DMH327755:DMJ327755 DWD327755:DWF327755 EFZ327755:EGB327755 EPV327755:EPX327755 EZR327755:EZT327755 FJN327755:FJP327755 FTJ327755:FTL327755 GDF327755:GDH327755 GNB327755:GND327755 GWX327755:GWZ327755 HGT327755:HGV327755 HQP327755:HQR327755 IAL327755:IAN327755 IKH327755:IKJ327755 IUD327755:IUF327755 JDZ327755:JEB327755 JNV327755:JNX327755 JXR327755:JXT327755 KHN327755:KHP327755 KRJ327755:KRL327755 LBF327755:LBH327755 LLB327755:LLD327755 LUX327755:LUZ327755 MET327755:MEV327755 MOP327755:MOR327755 MYL327755:MYN327755 NIH327755:NIJ327755 NSD327755:NSF327755 OBZ327755:OCB327755 OLV327755:OLX327755 OVR327755:OVT327755 PFN327755:PFP327755 PPJ327755:PPL327755 PZF327755:PZH327755 QJB327755:QJD327755 QSX327755:QSZ327755 RCT327755:RCV327755 RMP327755:RMR327755 RWL327755:RWN327755 SGH327755:SGJ327755 SQD327755:SQF327755 SZZ327755:TAB327755 TJV327755:TJX327755 TTR327755:TTT327755 UDN327755:UDP327755 UNJ327755:UNL327755 UXF327755:UXH327755 VHB327755:VHD327755 VQX327755:VQZ327755 WAT327755:WAV327755 WKP327755:WKR327755 WUL327755:WUN327755 K393291:M393291 HZ393291:IB393291 RV393291:RX393291 ABR393291:ABT393291 ALN393291:ALP393291 AVJ393291:AVL393291 BFF393291:BFH393291 BPB393291:BPD393291 BYX393291:BYZ393291 CIT393291:CIV393291 CSP393291:CSR393291 DCL393291:DCN393291 DMH393291:DMJ393291 DWD393291:DWF393291 EFZ393291:EGB393291 EPV393291:EPX393291 EZR393291:EZT393291 FJN393291:FJP393291 FTJ393291:FTL393291 GDF393291:GDH393291 GNB393291:GND393291 GWX393291:GWZ393291 HGT393291:HGV393291 HQP393291:HQR393291 IAL393291:IAN393291 IKH393291:IKJ393291 IUD393291:IUF393291 JDZ393291:JEB393291 JNV393291:JNX393291 JXR393291:JXT393291 KHN393291:KHP393291 KRJ393291:KRL393291 LBF393291:LBH393291 LLB393291:LLD393291 LUX393291:LUZ393291 MET393291:MEV393291 MOP393291:MOR393291 MYL393291:MYN393291 NIH393291:NIJ393291 NSD393291:NSF393291 OBZ393291:OCB393291 OLV393291:OLX393291 OVR393291:OVT393291 PFN393291:PFP393291 PPJ393291:PPL393291 PZF393291:PZH393291 QJB393291:QJD393291 QSX393291:QSZ393291 RCT393291:RCV393291 RMP393291:RMR393291 RWL393291:RWN393291 SGH393291:SGJ393291 SQD393291:SQF393291 SZZ393291:TAB393291 TJV393291:TJX393291 TTR393291:TTT393291 UDN393291:UDP393291 UNJ393291:UNL393291 UXF393291:UXH393291 VHB393291:VHD393291 VQX393291:VQZ393291 WAT393291:WAV393291 WKP393291:WKR393291 WUL393291:WUN393291 K458827:M458827 HZ458827:IB458827 RV458827:RX458827 ABR458827:ABT458827 ALN458827:ALP458827 AVJ458827:AVL458827 BFF458827:BFH458827 BPB458827:BPD458827 BYX458827:BYZ458827 CIT458827:CIV458827 CSP458827:CSR458827 DCL458827:DCN458827 DMH458827:DMJ458827 DWD458827:DWF458827 EFZ458827:EGB458827 EPV458827:EPX458827 EZR458827:EZT458827 FJN458827:FJP458827 FTJ458827:FTL458827 GDF458827:GDH458827 GNB458827:GND458827 GWX458827:GWZ458827 HGT458827:HGV458827 HQP458827:HQR458827 IAL458827:IAN458827 IKH458827:IKJ458827 IUD458827:IUF458827 JDZ458827:JEB458827 JNV458827:JNX458827 JXR458827:JXT458827 KHN458827:KHP458827 KRJ458827:KRL458827 LBF458827:LBH458827 LLB458827:LLD458827 LUX458827:LUZ458827 MET458827:MEV458827 MOP458827:MOR458827 MYL458827:MYN458827 NIH458827:NIJ458827 NSD458827:NSF458827 OBZ458827:OCB458827 OLV458827:OLX458827 OVR458827:OVT458827 PFN458827:PFP458827 PPJ458827:PPL458827 PZF458827:PZH458827 QJB458827:QJD458827 QSX458827:QSZ458827 RCT458827:RCV458827 RMP458827:RMR458827 RWL458827:RWN458827 SGH458827:SGJ458827 SQD458827:SQF458827 SZZ458827:TAB458827 TJV458827:TJX458827 TTR458827:TTT458827 UDN458827:UDP458827 UNJ458827:UNL458827 UXF458827:UXH458827 VHB458827:VHD458827 VQX458827:VQZ458827 WAT458827:WAV458827 WKP458827:WKR458827 WUL458827:WUN458827 K524363:M524363 HZ524363:IB524363 RV524363:RX524363 ABR524363:ABT524363 ALN524363:ALP524363 AVJ524363:AVL524363 BFF524363:BFH524363 BPB524363:BPD524363 BYX524363:BYZ524363 CIT524363:CIV524363 CSP524363:CSR524363 DCL524363:DCN524363 DMH524363:DMJ524363 DWD524363:DWF524363 EFZ524363:EGB524363 EPV524363:EPX524363 EZR524363:EZT524363 FJN524363:FJP524363 FTJ524363:FTL524363 GDF524363:GDH524363 GNB524363:GND524363 GWX524363:GWZ524363 HGT524363:HGV524363 HQP524363:HQR524363 IAL524363:IAN524363 IKH524363:IKJ524363 IUD524363:IUF524363 JDZ524363:JEB524363 JNV524363:JNX524363 JXR524363:JXT524363 KHN524363:KHP524363 KRJ524363:KRL524363 LBF524363:LBH524363 LLB524363:LLD524363 LUX524363:LUZ524363 MET524363:MEV524363 MOP524363:MOR524363 MYL524363:MYN524363 NIH524363:NIJ524363 NSD524363:NSF524363 OBZ524363:OCB524363 OLV524363:OLX524363 OVR524363:OVT524363 PFN524363:PFP524363 PPJ524363:PPL524363 PZF524363:PZH524363 QJB524363:QJD524363 QSX524363:QSZ524363 RCT524363:RCV524363 RMP524363:RMR524363 RWL524363:RWN524363 SGH524363:SGJ524363 SQD524363:SQF524363 SZZ524363:TAB524363 TJV524363:TJX524363 TTR524363:TTT524363 UDN524363:UDP524363 UNJ524363:UNL524363 UXF524363:UXH524363 VHB524363:VHD524363 VQX524363:VQZ524363 WAT524363:WAV524363 WKP524363:WKR524363 WUL524363:WUN524363 K589899:M589899 HZ589899:IB589899 RV589899:RX589899 ABR589899:ABT589899 ALN589899:ALP589899 AVJ589899:AVL589899 BFF589899:BFH589899 BPB589899:BPD589899 BYX589899:BYZ589899 CIT589899:CIV589899 CSP589899:CSR589899 DCL589899:DCN589899 DMH589899:DMJ589899 DWD589899:DWF589899 EFZ589899:EGB589899 EPV589899:EPX589899 EZR589899:EZT589899 FJN589899:FJP589899 FTJ589899:FTL589899 GDF589899:GDH589899 GNB589899:GND589899 GWX589899:GWZ589899 HGT589899:HGV589899 HQP589899:HQR589899 IAL589899:IAN589899 IKH589899:IKJ589899 IUD589899:IUF589899 JDZ589899:JEB589899 JNV589899:JNX589899 JXR589899:JXT589899 KHN589899:KHP589899 KRJ589899:KRL589899 LBF589899:LBH589899 LLB589899:LLD589899 LUX589899:LUZ589899 MET589899:MEV589899 MOP589899:MOR589899 MYL589899:MYN589899 NIH589899:NIJ589899 NSD589899:NSF589899 OBZ589899:OCB589899 OLV589899:OLX589899 OVR589899:OVT589899 PFN589899:PFP589899 PPJ589899:PPL589899 PZF589899:PZH589899 QJB589899:QJD589899 QSX589899:QSZ589899 RCT589899:RCV589899 RMP589899:RMR589899 RWL589899:RWN589899 SGH589899:SGJ589899 SQD589899:SQF589899 SZZ589899:TAB589899 TJV589899:TJX589899 TTR589899:TTT589899 UDN589899:UDP589899 UNJ589899:UNL589899 UXF589899:UXH589899 VHB589899:VHD589899 VQX589899:VQZ589899 WAT589899:WAV589899 WKP589899:WKR589899 WUL589899:WUN589899 K655435:M655435 HZ655435:IB655435 RV655435:RX655435 ABR655435:ABT655435 ALN655435:ALP655435 AVJ655435:AVL655435 BFF655435:BFH655435 BPB655435:BPD655435 BYX655435:BYZ655435 CIT655435:CIV655435 CSP655435:CSR655435 DCL655435:DCN655435 DMH655435:DMJ655435 DWD655435:DWF655435 EFZ655435:EGB655435 EPV655435:EPX655435 EZR655435:EZT655435 FJN655435:FJP655435 FTJ655435:FTL655435 GDF655435:GDH655435 GNB655435:GND655435 GWX655435:GWZ655435 HGT655435:HGV655435 HQP655435:HQR655435 IAL655435:IAN655435 IKH655435:IKJ655435 IUD655435:IUF655435 JDZ655435:JEB655435 JNV655435:JNX655435 JXR655435:JXT655435 KHN655435:KHP655435 KRJ655435:KRL655435 LBF655435:LBH655435 LLB655435:LLD655435 LUX655435:LUZ655435 MET655435:MEV655435 MOP655435:MOR655435 MYL655435:MYN655435 NIH655435:NIJ655435 NSD655435:NSF655435 OBZ655435:OCB655435 OLV655435:OLX655435 OVR655435:OVT655435 PFN655435:PFP655435 PPJ655435:PPL655435 PZF655435:PZH655435 QJB655435:QJD655435 QSX655435:QSZ655435 RCT655435:RCV655435 RMP655435:RMR655435 RWL655435:RWN655435 SGH655435:SGJ655435 SQD655435:SQF655435 SZZ655435:TAB655435 TJV655435:TJX655435 TTR655435:TTT655435 UDN655435:UDP655435 UNJ655435:UNL655435 UXF655435:UXH655435 VHB655435:VHD655435 VQX655435:VQZ655435 WAT655435:WAV655435 WKP655435:WKR655435 WUL655435:WUN655435 K720971:M720971 HZ720971:IB720971 RV720971:RX720971 ABR720971:ABT720971 ALN720971:ALP720971 AVJ720971:AVL720971 BFF720971:BFH720971 BPB720971:BPD720971 BYX720971:BYZ720971 CIT720971:CIV720971 CSP720971:CSR720971 DCL720971:DCN720971 DMH720971:DMJ720971 DWD720971:DWF720971 EFZ720971:EGB720971 EPV720971:EPX720971 EZR720971:EZT720971 FJN720971:FJP720971 FTJ720971:FTL720971 GDF720971:GDH720971 GNB720971:GND720971 GWX720971:GWZ720971 HGT720971:HGV720971 HQP720971:HQR720971 IAL720971:IAN720971 IKH720971:IKJ720971 IUD720971:IUF720971 JDZ720971:JEB720971 JNV720971:JNX720971 JXR720971:JXT720971 KHN720971:KHP720971 KRJ720971:KRL720971 LBF720971:LBH720971 LLB720971:LLD720971 LUX720971:LUZ720971 MET720971:MEV720971 MOP720971:MOR720971 MYL720971:MYN720971 NIH720971:NIJ720971 NSD720971:NSF720971 OBZ720971:OCB720971 OLV720971:OLX720971 OVR720971:OVT720971 PFN720971:PFP720971 PPJ720971:PPL720971 PZF720971:PZH720971 QJB720971:QJD720971 QSX720971:QSZ720971 RCT720971:RCV720971 RMP720971:RMR720971 RWL720971:RWN720971 SGH720971:SGJ720971 SQD720971:SQF720971 SZZ720971:TAB720971 TJV720971:TJX720971 TTR720971:TTT720971 UDN720971:UDP720971 UNJ720971:UNL720971 UXF720971:UXH720971 VHB720971:VHD720971 VQX720971:VQZ720971 WAT720971:WAV720971 WKP720971:WKR720971 WUL720971:WUN720971 K786507:M786507 HZ786507:IB786507 RV786507:RX786507 ABR786507:ABT786507 ALN786507:ALP786507 AVJ786507:AVL786507 BFF786507:BFH786507 BPB786507:BPD786507 BYX786507:BYZ786507 CIT786507:CIV786507 CSP786507:CSR786507 DCL786507:DCN786507 DMH786507:DMJ786507 DWD786507:DWF786507 EFZ786507:EGB786507 EPV786507:EPX786507 EZR786507:EZT786507 FJN786507:FJP786507 FTJ786507:FTL786507 GDF786507:GDH786507 GNB786507:GND786507 GWX786507:GWZ786507 HGT786507:HGV786507 HQP786507:HQR786507 IAL786507:IAN786507 IKH786507:IKJ786507 IUD786507:IUF786507 JDZ786507:JEB786507 JNV786507:JNX786507 JXR786507:JXT786507 KHN786507:KHP786507 KRJ786507:KRL786507 LBF786507:LBH786507 LLB786507:LLD786507 LUX786507:LUZ786507 MET786507:MEV786507 MOP786507:MOR786507 MYL786507:MYN786507 NIH786507:NIJ786507 NSD786507:NSF786507 OBZ786507:OCB786507 OLV786507:OLX786507 OVR786507:OVT786507 PFN786507:PFP786507 PPJ786507:PPL786507 PZF786507:PZH786507 QJB786507:QJD786507 QSX786507:QSZ786507 RCT786507:RCV786507 RMP786507:RMR786507 RWL786507:RWN786507 SGH786507:SGJ786507 SQD786507:SQF786507 SZZ786507:TAB786507 TJV786507:TJX786507 TTR786507:TTT786507 UDN786507:UDP786507 UNJ786507:UNL786507 UXF786507:UXH786507 VHB786507:VHD786507 VQX786507:VQZ786507 WAT786507:WAV786507 WKP786507:WKR786507 WUL786507:WUN786507 K852043:M852043 HZ852043:IB852043 RV852043:RX852043 ABR852043:ABT852043 ALN852043:ALP852043 AVJ852043:AVL852043 BFF852043:BFH852043 BPB852043:BPD852043 BYX852043:BYZ852043 CIT852043:CIV852043 CSP852043:CSR852043 DCL852043:DCN852043 DMH852043:DMJ852043 DWD852043:DWF852043 EFZ852043:EGB852043 EPV852043:EPX852043 EZR852043:EZT852043 FJN852043:FJP852043 FTJ852043:FTL852043 GDF852043:GDH852043 GNB852043:GND852043 GWX852043:GWZ852043 HGT852043:HGV852043 HQP852043:HQR852043 IAL852043:IAN852043 IKH852043:IKJ852043 IUD852043:IUF852043 JDZ852043:JEB852043 JNV852043:JNX852043 JXR852043:JXT852043 KHN852043:KHP852043 KRJ852043:KRL852043 LBF852043:LBH852043 LLB852043:LLD852043 LUX852043:LUZ852043 MET852043:MEV852043 MOP852043:MOR852043 MYL852043:MYN852043 NIH852043:NIJ852043 NSD852043:NSF852043 OBZ852043:OCB852043 OLV852043:OLX852043 OVR852043:OVT852043 PFN852043:PFP852043 PPJ852043:PPL852043 PZF852043:PZH852043 QJB852043:QJD852043 QSX852043:QSZ852043 RCT852043:RCV852043 RMP852043:RMR852043 RWL852043:RWN852043 SGH852043:SGJ852043 SQD852043:SQF852043 SZZ852043:TAB852043 TJV852043:TJX852043 TTR852043:TTT852043 UDN852043:UDP852043 UNJ852043:UNL852043 UXF852043:UXH852043 VHB852043:VHD852043 VQX852043:VQZ852043 WAT852043:WAV852043 WKP852043:WKR852043 WUL852043:WUN852043 K917579:M917579 HZ917579:IB917579 RV917579:RX917579 ABR917579:ABT917579 ALN917579:ALP917579 AVJ917579:AVL917579 BFF917579:BFH917579 BPB917579:BPD917579 BYX917579:BYZ917579 CIT917579:CIV917579 CSP917579:CSR917579 DCL917579:DCN917579 DMH917579:DMJ917579 DWD917579:DWF917579 EFZ917579:EGB917579 EPV917579:EPX917579 EZR917579:EZT917579 FJN917579:FJP917579 FTJ917579:FTL917579 GDF917579:GDH917579 GNB917579:GND917579 GWX917579:GWZ917579 HGT917579:HGV917579 HQP917579:HQR917579 IAL917579:IAN917579 IKH917579:IKJ917579 IUD917579:IUF917579 JDZ917579:JEB917579 JNV917579:JNX917579 JXR917579:JXT917579 KHN917579:KHP917579 KRJ917579:KRL917579 LBF917579:LBH917579 LLB917579:LLD917579 LUX917579:LUZ917579 MET917579:MEV917579 MOP917579:MOR917579 MYL917579:MYN917579 NIH917579:NIJ917579 NSD917579:NSF917579 OBZ917579:OCB917579 OLV917579:OLX917579 OVR917579:OVT917579 PFN917579:PFP917579 PPJ917579:PPL917579 PZF917579:PZH917579 QJB917579:QJD917579 QSX917579:QSZ917579 RCT917579:RCV917579 RMP917579:RMR917579 RWL917579:RWN917579 SGH917579:SGJ917579 SQD917579:SQF917579 SZZ917579:TAB917579 TJV917579:TJX917579 TTR917579:TTT917579 UDN917579:UDP917579 UNJ917579:UNL917579 UXF917579:UXH917579 VHB917579:VHD917579 VQX917579:VQZ917579 WAT917579:WAV917579 WKP917579:WKR917579 WUL917579:WUN917579 K983115:M983115 HZ983115:IB983115 RV983115:RX983115 ABR983115:ABT983115 ALN983115:ALP983115 AVJ983115:AVL983115 BFF983115:BFH983115 BPB983115:BPD983115 BYX983115:BYZ983115 CIT983115:CIV983115 CSP983115:CSR983115 DCL983115:DCN983115 DMH983115:DMJ983115 DWD983115:DWF983115 EFZ983115:EGB983115 EPV983115:EPX983115 EZR983115:EZT983115 FJN983115:FJP983115 FTJ983115:FTL983115 GDF983115:GDH983115 GNB983115:GND983115 GWX983115:GWZ983115 HGT983115:HGV983115 HQP983115:HQR983115 IAL983115:IAN983115 IKH983115:IKJ983115 IUD983115:IUF983115 JDZ983115:JEB983115 JNV983115:JNX983115 JXR983115:JXT983115 KHN983115:KHP983115 KRJ983115:KRL983115 LBF983115:LBH983115 LLB983115:LLD983115 LUX983115:LUZ983115 MET983115:MEV983115 MOP983115:MOR983115 MYL983115:MYN983115 NIH983115:NIJ983115 NSD983115:NSF983115 OBZ983115:OCB983115 OLV983115:OLX983115 OVR983115:OVT983115 PFN983115:PFP983115 PPJ983115:PPL983115 PZF983115:PZH983115 QJB983115:QJD983115 QSX983115:QSZ983115 RCT983115:RCV983115 RMP983115:RMR983115 RWL983115:RWN983115 SGH983115:SGJ983115 SQD983115:SQF983115 SZZ983115:TAB983115 TJV983115:TJX983115 TTR983115:TTT983115 UDN983115:UDP983115 UNJ983115:UNL983115 UXF983115:UXH983115 VHB983115:VHD983115 VQX983115:VQZ983115 WAT983115:WAV983115 WKP983115:WKR983115 WUL983115:WUN983115">
      <formula1>0</formula1>
      <formula2>200000</formula2>
    </dataValidation>
    <dataValidation type="decimal" allowBlank="1" showInputMessage="1" showErrorMessage="1" error="Cobertura acima do Limite" sqref="K85:M85 HZ85:IB85 RV85:RX85 ABR85:ABT85 ALN85:ALP85 AVJ85:AVL85 BFF85:BFH85 BPB85:BPD85 BYX85:BYZ85 CIT85:CIV85 CSP85:CSR85 DCL85:DCN85 DMH85:DMJ85 DWD85:DWF85 EFZ85:EGB85 EPV85:EPX85 EZR85:EZT85 FJN85:FJP85 FTJ85:FTL85 GDF85:GDH85 GNB85:GND85 GWX85:GWZ85 HGT85:HGV85 HQP85:HQR85 IAL85:IAN85 IKH85:IKJ85 IUD85:IUF85 JDZ85:JEB85 JNV85:JNX85 JXR85:JXT85 KHN85:KHP85 KRJ85:KRL85 LBF85:LBH85 LLB85:LLD85 LUX85:LUZ85 MET85:MEV85 MOP85:MOR85 MYL85:MYN85 NIH85:NIJ85 NSD85:NSF85 OBZ85:OCB85 OLV85:OLX85 OVR85:OVT85 PFN85:PFP85 PPJ85:PPL85 PZF85:PZH85 QJB85:QJD85 QSX85:QSZ85 RCT85:RCV85 RMP85:RMR85 RWL85:RWN85 SGH85:SGJ85 SQD85:SQF85 SZZ85:TAB85 TJV85:TJX85 TTR85:TTT85 UDN85:UDP85 UNJ85:UNL85 UXF85:UXH85 VHB85:VHD85 VQX85:VQZ85 WAT85:WAV85 WKP85:WKR85 WUL85:WUN85 K65621:M65621 HZ65621:IB65621 RV65621:RX65621 ABR65621:ABT65621 ALN65621:ALP65621 AVJ65621:AVL65621 BFF65621:BFH65621 BPB65621:BPD65621 BYX65621:BYZ65621 CIT65621:CIV65621 CSP65621:CSR65621 DCL65621:DCN65621 DMH65621:DMJ65621 DWD65621:DWF65621 EFZ65621:EGB65621 EPV65621:EPX65621 EZR65621:EZT65621 FJN65621:FJP65621 FTJ65621:FTL65621 GDF65621:GDH65621 GNB65621:GND65621 GWX65621:GWZ65621 HGT65621:HGV65621 HQP65621:HQR65621 IAL65621:IAN65621 IKH65621:IKJ65621 IUD65621:IUF65621 JDZ65621:JEB65621 JNV65621:JNX65621 JXR65621:JXT65621 KHN65621:KHP65621 KRJ65621:KRL65621 LBF65621:LBH65621 LLB65621:LLD65621 LUX65621:LUZ65621 MET65621:MEV65621 MOP65621:MOR65621 MYL65621:MYN65621 NIH65621:NIJ65621 NSD65621:NSF65621 OBZ65621:OCB65621 OLV65621:OLX65621 OVR65621:OVT65621 PFN65621:PFP65621 PPJ65621:PPL65621 PZF65621:PZH65621 QJB65621:QJD65621 QSX65621:QSZ65621 RCT65621:RCV65621 RMP65621:RMR65621 RWL65621:RWN65621 SGH65621:SGJ65621 SQD65621:SQF65621 SZZ65621:TAB65621 TJV65621:TJX65621 TTR65621:TTT65621 UDN65621:UDP65621 UNJ65621:UNL65621 UXF65621:UXH65621 VHB65621:VHD65621 VQX65621:VQZ65621 WAT65621:WAV65621 WKP65621:WKR65621 WUL65621:WUN65621 K131157:M131157 HZ131157:IB131157 RV131157:RX131157 ABR131157:ABT131157 ALN131157:ALP131157 AVJ131157:AVL131157 BFF131157:BFH131157 BPB131157:BPD131157 BYX131157:BYZ131157 CIT131157:CIV131157 CSP131157:CSR131157 DCL131157:DCN131157 DMH131157:DMJ131157 DWD131157:DWF131157 EFZ131157:EGB131157 EPV131157:EPX131157 EZR131157:EZT131157 FJN131157:FJP131157 FTJ131157:FTL131157 GDF131157:GDH131157 GNB131157:GND131157 GWX131157:GWZ131157 HGT131157:HGV131157 HQP131157:HQR131157 IAL131157:IAN131157 IKH131157:IKJ131157 IUD131157:IUF131157 JDZ131157:JEB131157 JNV131157:JNX131157 JXR131157:JXT131157 KHN131157:KHP131157 KRJ131157:KRL131157 LBF131157:LBH131157 LLB131157:LLD131157 LUX131157:LUZ131157 MET131157:MEV131157 MOP131157:MOR131157 MYL131157:MYN131157 NIH131157:NIJ131157 NSD131157:NSF131157 OBZ131157:OCB131157 OLV131157:OLX131157 OVR131157:OVT131157 PFN131157:PFP131157 PPJ131157:PPL131157 PZF131157:PZH131157 QJB131157:QJD131157 QSX131157:QSZ131157 RCT131157:RCV131157 RMP131157:RMR131157 RWL131157:RWN131157 SGH131157:SGJ131157 SQD131157:SQF131157 SZZ131157:TAB131157 TJV131157:TJX131157 TTR131157:TTT131157 UDN131157:UDP131157 UNJ131157:UNL131157 UXF131157:UXH131157 VHB131157:VHD131157 VQX131157:VQZ131157 WAT131157:WAV131157 WKP131157:WKR131157 WUL131157:WUN131157 K196693:M196693 HZ196693:IB196693 RV196693:RX196693 ABR196693:ABT196693 ALN196693:ALP196693 AVJ196693:AVL196693 BFF196693:BFH196693 BPB196693:BPD196693 BYX196693:BYZ196693 CIT196693:CIV196693 CSP196693:CSR196693 DCL196693:DCN196693 DMH196693:DMJ196693 DWD196693:DWF196693 EFZ196693:EGB196693 EPV196693:EPX196693 EZR196693:EZT196693 FJN196693:FJP196693 FTJ196693:FTL196693 GDF196693:GDH196693 GNB196693:GND196693 GWX196693:GWZ196693 HGT196693:HGV196693 HQP196693:HQR196693 IAL196693:IAN196693 IKH196693:IKJ196693 IUD196693:IUF196693 JDZ196693:JEB196693 JNV196693:JNX196693 JXR196693:JXT196693 KHN196693:KHP196693 KRJ196693:KRL196693 LBF196693:LBH196693 LLB196693:LLD196693 LUX196693:LUZ196693 MET196693:MEV196693 MOP196693:MOR196693 MYL196693:MYN196693 NIH196693:NIJ196693 NSD196693:NSF196693 OBZ196693:OCB196693 OLV196693:OLX196693 OVR196693:OVT196693 PFN196693:PFP196693 PPJ196693:PPL196693 PZF196693:PZH196693 QJB196693:QJD196693 QSX196693:QSZ196693 RCT196693:RCV196693 RMP196693:RMR196693 RWL196693:RWN196693 SGH196693:SGJ196693 SQD196693:SQF196693 SZZ196693:TAB196693 TJV196693:TJX196693 TTR196693:TTT196693 UDN196693:UDP196693 UNJ196693:UNL196693 UXF196693:UXH196693 VHB196693:VHD196693 VQX196693:VQZ196693 WAT196693:WAV196693 WKP196693:WKR196693 WUL196693:WUN196693 K262229:M262229 HZ262229:IB262229 RV262229:RX262229 ABR262229:ABT262229 ALN262229:ALP262229 AVJ262229:AVL262229 BFF262229:BFH262229 BPB262229:BPD262229 BYX262229:BYZ262229 CIT262229:CIV262229 CSP262229:CSR262229 DCL262229:DCN262229 DMH262229:DMJ262229 DWD262229:DWF262229 EFZ262229:EGB262229 EPV262229:EPX262229 EZR262229:EZT262229 FJN262229:FJP262229 FTJ262229:FTL262229 GDF262229:GDH262229 GNB262229:GND262229 GWX262229:GWZ262229 HGT262229:HGV262229 HQP262229:HQR262229 IAL262229:IAN262229 IKH262229:IKJ262229 IUD262229:IUF262229 JDZ262229:JEB262229 JNV262229:JNX262229 JXR262229:JXT262229 KHN262229:KHP262229 KRJ262229:KRL262229 LBF262229:LBH262229 LLB262229:LLD262229 LUX262229:LUZ262229 MET262229:MEV262229 MOP262229:MOR262229 MYL262229:MYN262229 NIH262229:NIJ262229 NSD262229:NSF262229 OBZ262229:OCB262229 OLV262229:OLX262229 OVR262229:OVT262229 PFN262229:PFP262229 PPJ262229:PPL262229 PZF262229:PZH262229 QJB262229:QJD262229 QSX262229:QSZ262229 RCT262229:RCV262229 RMP262229:RMR262229 RWL262229:RWN262229 SGH262229:SGJ262229 SQD262229:SQF262229 SZZ262229:TAB262229 TJV262229:TJX262229 TTR262229:TTT262229 UDN262229:UDP262229 UNJ262229:UNL262229 UXF262229:UXH262229 VHB262229:VHD262229 VQX262229:VQZ262229 WAT262229:WAV262229 WKP262229:WKR262229 WUL262229:WUN262229 K327765:M327765 HZ327765:IB327765 RV327765:RX327765 ABR327765:ABT327765 ALN327765:ALP327765 AVJ327765:AVL327765 BFF327765:BFH327765 BPB327765:BPD327765 BYX327765:BYZ327765 CIT327765:CIV327765 CSP327765:CSR327765 DCL327765:DCN327765 DMH327765:DMJ327765 DWD327765:DWF327765 EFZ327765:EGB327765 EPV327765:EPX327765 EZR327765:EZT327765 FJN327765:FJP327765 FTJ327765:FTL327765 GDF327765:GDH327765 GNB327765:GND327765 GWX327765:GWZ327765 HGT327765:HGV327765 HQP327765:HQR327765 IAL327765:IAN327765 IKH327765:IKJ327765 IUD327765:IUF327765 JDZ327765:JEB327765 JNV327765:JNX327765 JXR327765:JXT327765 KHN327765:KHP327765 KRJ327765:KRL327765 LBF327765:LBH327765 LLB327765:LLD327765 LUX327765:LUZ327765 MET327765:MEV327765 MOP327765:MOR327765 MYL327765:MYN327765 NIH327765:NIJ327765 NSD327765:NSF327765 OBZ327765:OCB327765 OLV327765:OLX327765 OVR327765:OVT327765 PFN327765:PFP327765 PPJ327765:PPL327765 PZF327765:PZH327765 QJB327765:QJD327765 QSX327765:QSZ327765 RCT327765:RCV327765 RMP327765:RMR327765 RWL327765:RWN327765 SGH327765:SGJ327765 SQD327765:SQF327765 SZZ327765:TAB327765 TJV327765:TJX327765 TTR327765:TTT327765 UDN327765:UDP327765 UNJ327765:UNL327765 UXF327765:UXH327765 VHB327765:VHD327765 VQX327765:VQZ327765 WAT327765:WAV327765 WKP327765:WKR327765 WUL327765:WUN327765 K393301:M393301 HZ393301:IB393301 RV393301:RX393301 ABR393301:ABT393301 ALN393301:ALP393301 AVJ393301:AVL393301 BFF393301:BFH393301 BPB393301:BPD393301 BYX393301:BYZ393301 CIT393301:CIV393301 CSP393301:CSR393301 DCL393301:DCN393301 DMH393301:DMJ393301 DWD393301:DWF393301 EFZ393301:EGB393301 EPV393301:EPX393301 EZR393301:EZT393301 FJN393301:FJP393301 FTJ393301:FTL393301 GDF393301:GDH393301 GNB393301:GND393301 GWX393301:GWZ393301 HGT393301:HGV393301 HQP393301:HQR393301 IAL393301:IAN393301 IKH393301:IKJ393301 IUD393301:IUF393301 JDZ393301:JEB393301 JNV393301:JNX393301 JXR393301:JXT393301 KHN393301:KHP393301 KRJ393301:KRL393301 LBF393301:LBH393301 LLB393301:LLD393301 LUX393301:LUZ393301 MET393301:MEV393301 MOP393301:MOR393301 MYL393301:MYN393301 NIH393301:NIJ393301 NSD393301:NSF393301 OBZ393301:OCB393301 OLV393301:OLX393301 OVR393301:OVT393301 PFN393301:PFP393301 PPJ393301:PPL393301 PZF393301:PZH393301 QJB393301:QJD393301 QSX393301:QSZ393301 RCT393301:RCV393301 RMP393301:RMR393301 RWL393301:RWN393301 SGH393301:SGJ393301 SQD393301:SQF393301 SZZ393301:TAB393301 TJV393301:TJX393301 TTR393301:TTT393301 UDN393301:UDP393301 UNJ393301:UNL393301 UXF393301:UXH393301 VHB393301:VHD393301 VQX393301:VQZ393301 WAT393301:WAV393301 WKP393301:WKR393301 WUL393301:WUN393301 K458837:M458837 HZ458837:IB458837 RV458837:RX458837 ABR458837:ABT458837 ALN458837:ALP458837 AVJ458837:AVL458837 BFF458837:BFH458837 BPB458837:BPD458837 BYX458837:BYZ458837 CIT458837:CIV458837 CSP458837:CSR458837 DCL458837:DCN458837 DMH458837:DMJ458837 DWD458837:DWF458837 EFZ458837:EGB458837 EPV458837:EPX458837 EZR458837:EZT458837 FJN458837:FJP458837 FTJ458837:FTL458837 GDF458837:GDH458837 GNB458837:GND458837 GWX458837:GWZ458837 HGT458837:HGV458837 HQP458837:HQR458837 IAL458837:IAN458837 IKH458837:IKJ458837 IUD458837:IUF458837 JDZ458837:JEB458837 JNV458837:JNX458837 JXR458837:JXT458837 KHN458837:KHP458837 KRJ458837:KRL458837 LBF458837:LBH458837 LLB458837:LLD458837 LUX458837:LUZ458837 MET458837:MEV458837 MOP458837:MOR458837 MYL458837:MYN458837 NIH458837:NIJ458837 NSD458837:NSF458837 OBZ458837:OCB458837 OLV458837:OLX458837 OVR458837:OVT458837 PFN458837:PFP458837 PPJ458837:PPL458837 PZF458837:PZH458837 QJB458837:QJD458837 QSX458837:QSZ458837 RCT458837:RCV458837 RMP458837:RMR458837 RWL458837:RWN458837 SGH458837:SGJ458837 SQD458837:SQF458837 SZZ458837:TAB458837 TJV458837:TJX458837 TTR458837:TTT458837 UDN458837:UDP458837 UNJ458837:UNL458837 UXF458837:UXH458837 VHB458837:VHD458837 VQX458837:VQZ458837 WAT458837:WAV458837 WKP458837:WKR458837 WUL458837:WUN458837 K524373:M524373 HZ524373:IB524373 RV524373:RX524373 ABR524373:ABT524373 ALN524373:ALP524373 AVJ524373:AVL524373 BFF524373:BFH524373 BPB524373:BPD524373 BYX524373:BYZ524373 CIT524373:CIV524373 CSP524373:CSR524373 DCL524373:DCN524373 DMH524373:DMJ524373 DWD524373:DWF524373 EFZ524373:EGB524373 EPV524373:EPX524373 EZR524373:EZT524373 FJN524373:FJP524373 FTJ524373:FTL524373 GDF524373:GDH524373 GNB524373:GND524373 GWX524373:GWZ524373 HGT524373:HGV524373 HQP524373:HQR524373 IAL524373:IAN524373 IKH524373:IKJ524373 IUD524373:IUF524373 JDZ524373:JEB524373 JNV524373:JNX524373 JXR524373:JXT524373 KHN524373:KHP524373 KRJ524373:KRL524373 LBF524373:LBH524373 LLB524373:LLD524373 LUX524373:LUZ524373 MET524373:MEV524373 MOP524373:MOR524373 MYL524373:MYN524373 NIH524373:NIJ524373 NSD524373:NSF524373 OBZ524373:OCB524373 OLV524373:OLX524373 OVR524373:OVT524373 PFN524373:PFP524373 PPJ524373:PPL524373 PZF524373:PZH524373 QJB524373:QJD524373 QSX524373:QSZ524373 RCT524373:RCV524373 RMP524373:RMR524373 RWL524373:RWN524373 SGH524373:SGJ524373 SQD524373:SQF524373 SZZ524373:TAB524373 TJV524373:TJX524373 TTR524373:TTT524373 UDN524373:UDP524373 UNJ524373:UNL524373 UXF524373:UXH524373 VHB524373:VHD524373 VQX524373:VQZ524373 WAT524373:WAV524373 WKP524373:WKR524373 WUL524373:WUN524373 K589909:M589909 HZ589909:IB589909 RV589909:RX589909 ABR589909:ABT589909 ALN589909:ALP589909 AVJ589909:AVL589909 BFF589909:BFH589909 BPB589909:BPD589909 BYX589909:BYZ589909 CIT589909:CIV589909 CSP589909:CSR589909 DCL589909:DCN589909 DMH589909:DMJ589909 DWD589909:DWF589909 EFZ589909:EGB589909 EPV589909:EPX589909 EZR589909:EZT589909 FJN589909:FJP589909 FTJ589909:FTL589909 GDF589909:GDH589909 GNB589909:GND589909 GWX589909:GWZ589909 HGT589909:HGV589909 HQP589909:HQR589909 IAL589909:IAN589909 IKH589909:IKJ589909 IUD589909:IUF589909 JDZ589909:JEB589909 JNV589909:JNX589909 JXR589909:JXT589909 KHN589909:KHP589909 KRJ589909:KRL589909 LBF589909:LBH589909 LLB589909:LLD589909 LUX589909:LUZ589909 MET589909:MEV589909 MOP589909:MOR589909 MYL589909:MYN589909 NIH589909:NIJ589909 NSD589909:NSF589909 OBZ589909:OCB589909 OLV589909:OLX589909 OVR589909:OVT589909 PFN589909:PFP589909 PPJ589909:PPL589909 PZF589909:PZH589909 QJB589909:QJD589909 QSX589909:QSZ589909 RCT589909:RCV589909 RMP589909:RMR589909 RWL589909:RWN589909 SGH589909:SGJ589909 SQD589909:SQF589909 SZZ589909:TAB589909 TJV589909:TJX589909 TTR589909:TTT589909 UDN589909:UDP589909 UNJ589909:UNL589909 UXF589909:UXH589909 VHB589909:VHD589909 VQX589909:VQZ589909 WAT589909:WAV589909 WKP589909:WKR589909 WUL589909:WUN589909 K655445:M655445 HZ655445:IB655445 RV655445:RX655445 ABR655445:ABT655445 ALN655445:ALP655445 AVJ655445:AVL655445 BFF655445:BFH655445 BPB655445:BPD655445 BYX655445:BYZ655445 CIT655445:CIV655445 CSP655445:CSR655445 DCL655445:DCN655445 DMH655445:DMJ655445 DWD655445:DWF655445 EFZ655445:EGB655445 EPV655445:EPX655445 EZR655445:EZT655445 FJN655445:FJP655445 FTJ655445:FTL655445 GDF655445:GDH655445 GNB655445:GND655445 GWX655445:GWZ655445 HGT655445:HGV655445 HQP655445:HQR655445 IAL655445:IAN655445 IKH655445:IKJ655445 IUD655445:IUF655445 JDZ655445:JEB655445 JNV655445:JNX655445 JXR655445:JXT655445 KHN655445:KHP655445 KRJ655445:KRL655445 LBF655445:LBH655445 LLB655445:LLD655445 LUX655445:LUZ655445 MET655445:MEV655445 MOP655445:MOR655445 MYL655445:MYN655445 NIH655445:NIJ655445 NSD655445:NSF655445 OBZ655445:OCB655445 OLV655445:OLX655445 OVR655445:OVT655445 PFN655445:PFP655445 PPJ655445:PPL655445 PZF655445:PZH655445 QJB655445:QJD655445 QSX655445:QSZ655445 RCT655445:RCV655445 RMP655445:RMR655445 RWL655445:RWN655445 SGH655445:SGJ655445 SQD655445:SQF655445 SZZ655445:TAB655445 TJV655445:TJX655445 TTR655445:TTT655445 UDN655445:UDP655445 UNJ655445:UNL655445 UXF655445:UXH655445 VHB655445:VHD655445 VQX655445:VQZ655445 WAT655445:WAV655445 WKP655445:WKR655445 WUL655445:WUN655445 K720981:M720981 HZ720981:IB720981 RV720981:RX720981 ABR720981:ABT720981 ALN720981:ALP720981 AVJ720981:AVL720981 BFF720981:BFH720981 BPB720981:BPD720981 BYX720981:BYZ720981 CIT720981:CIV720981 CSP720981:CSR720981 DCL720981:DCN720981 DMH720981:DMJ720981 DWD720981:DWF720981 EFZ720981:EGB720981 EPV720981:EPX720981 EZR720981:EZT720981 FJN720981:FJP720981 FTJ720981:FTL720981 GDF720981:GDH720981 GNB720981:GND720981 GWX720981:GWZ720981 HGT720981:HGV720981 HQP720981:HQR720981 IAL720981:IAN720981 IKH720981:IKJ720981 IUD720981:IUF720981 JDZ720981:JEB720981 JNV720981:JNX720981 JXR720981:JXT720981 KHN720981:KHP720981 KRJ720981:KRL720981 LBF720981:LBH720981 LLB720981:LLD720981 LUX720981:LUZ720981 MET720981:MEV720981 MOP720981:MOR720981 MYL720981:MYN720981 NIH720981:NIJ720981 NSD720981:NSF720981 OBZ720981:OCB720981 OLV720981:OLX720981 OVR720981:OVT720981 PFN720981:PFP720981 PPJ720981:PPL720981 PZF720981:PZH720981 QJB720981:QJD720981 QSX720981:QSZ720981 RCT720981:RCV720981 RMP720981:RMR720981 RWL720981:RWN720981 SGH720981:SGJ720981 SQD720981:SQF720981 SZZ720981:TAB720981 TJV720981:TJX720981 TTR720981:TTT720981 UDN720981:UDP720981 UNJ720981:UNL720981 UXF720981:UXH720981 VHB720981:VHD720981 VQX720981:VQZ720981 WAT720981:WAV720981 WKP720981:WKR720981 WUL720981:WUN720981 K786517:M786517 HZ786517:IB786517 RV786517:RX786517 ABR786517:ABT786517 ALN786517:ALP786517 AVJ786517:AVL786517 BFF786517:BFH786517 BPB786517:BPD786517 BYX786517:BYZ786517 CIT786517:CIV786517 CSP786517:CSR786517 DCL786517:DCN786517 DMH786517:DMJ786517 DWD786517:DWF786517 EFZ786517:EGB786517 EPV786517:EPX786517 EZR786517:EZT786517 FJN786517:FJP786517 FTJ786517:FTL786517 GDF786517:GDH786517 GNB786517:GND786517 GWX786517:GWZ786517 HGT786517:HGV786517 HQP786517:HQR786517 IAL786517:IAN786517 IKH786517:IKJ786517 IUD786517:IUF786517 JDZ786517:JEB786517 JNV786517:JNX786517 JXR786517:JXT786517 KHN786517:KHP786517 KRJ786517:KRL786517 LBF786517:LBH786517 LLB786517:LLD786517 LUX786517:LUZ786517 MET786517:MEV786517 MOP786517:MOR786517 MYL786517:MYN786517 NIH786517:NIJ786517 NSD786517:NSF786517 OBZ786517:OCB786517 OLV786517:OLX786517 OVR786517:OVT786517 PFN786517:PFP786517 PPJ786517:PPL786517 PZF786517:PZH786517 QJB786517:QJD786517 QSX786517:QSZ786517 RCT786517:RCV786517 RMP786517:RMR786517 RWL786517:RWN786517 SGH786517:SGJ786517 SQD786517:SQF786517 SZZ786517:TAB786517 TJV786517:TJX786517 TTR786517:TTT786517 UDN786517:UDP786517 UNJ786517:UNL786517 UXF786517:UXH786517 VHB786517:VHD786517 VQX786517:VQZ786517 WAT786517:WAV786517 WKP786517:WKR786517 WUL786517:WUN786517 K852053:M852053 HZ852053:IB852053 RV852053:RX852053 ABR852053:ABT852053 ALN852053:ALP852053 AVJ852053:AVL852053 BFF852053:BFH852053 BPB852053:BPD852053 BYX852053:BYZ852053 CIT852053:CIV852053 CSP852053:CSR852053 DCL852053:DCN852053 DMH852053:DMJ852053 DWD852053:DWF852053 EFZ852053:EGB852053 EPV852053:EPX852053 EZR852053:EZT852053 FJN852053:FJP852053 FTJ852053:FTL852053 GDF852053:GDH852053 GNB852053:GND852053 GWX852053:GWZ852053 HGT852053:HGV852053 HQP852053:HQR852053 IAL852053:IAN852053 IKH852053:IKJ852053 IUD852053:IUF852053 JDZ852053:JEB852053 JNV852053:JNX852053 JXR852053:JXT852053 KHN852053:KHP852053 KRJ852053:KRL852053 LBF852053:LBH852053 LLB852053:LLD852053 LUX852053:LUZ852053 MET852053:MEV852053 MOP852053:MOR852053 MYL852053:MYN852053 NIH852053:NIJ852053 NSD852053:NSF852053 OBZ852053:OCB852053 OLV852053:OLX852053 OVR852053:OVT852053 PFN852053:PFP852053 PPJ852053:PPL852053 PZF852053:PZH852053 QJB852053:QJD852053 QSX852053:QSZ852053 RCT852053:RCV852053 RMP852053:RMR852053 RWL852053:RWN852053 SGH852053:SGJ852053 SQD852053:SQF852053 SZZ852053:TAB852053 TJV852053:TJX852053 TTR852053:TTT852053 UDN852053:UDP852053 UNJ852053:UNL852053 UXF852053:UXH852053 VHB852053:VHD852053 VQX852053:VQZ852053 WAT852053:WAV852053 WKP852053:WKR852053 WUL852053:WUN852053 K917589:M917589 HZ917589:IB917589 RV917589:RX917589 ABR917589:ABT917589 ALN917589:ALP917589 AVJ917589:AVL917589 BFF917589:BFH917589 BPB917589:BPD917589 BYX917589:BYZ917589 CIT917589:CIV917589 CSP917589:CSR917589 DCL917589:DCN917589 DMH917589:DMJ917589 DWD917589:DWF917589 EFZ917589:EGB917589 EPV917589:EPX917589 EZR917589:EZT917589 FJN917589:FJP917589 FTJ917589:FTL917589 GDF917589:GDH917589 GNB917589:GND917589 GWX917589:GWZ917589 HGT917589:HGV917589 HQP917589:HQR917589 IAL917589:IAN917589 IKH917589:IKJ917589 IUD917589:IUF917589 JDZ917589:JEB917589 JNV917589:JNX917589 JXR917589:JXT917589 KHN917589:KHP917589 KRJ917589:KRL917589 LBF917589:LBH917589 LLB917589:LLD917589 LUX917589:LUZ917589 MET917589:MEV917589 MOP917589:MOR917589 MYL917589:MYN917589 NIH917589:NIJ917589 NSD917589:NSF917589 OBZ917589:OCB917589 OLV917589:OLX917589 OVR917589:OVT917589 PFN917589:PFP917589 PPJ917589:PPL917589 PZF917589:PZH917589 QJB917589:QJD917589 QSX917589:QSZ917589 RCT917589:RCV917589 RMP917589:RMR917589 RWL917589:RWN917589 SGH917589:SGJ917589 SQD917589:SQF917589 SZZ917589:TAB917589 TJV917589:TJX917589 TTR917589:TTT917589 UDN917589:UDP917589 UNJ917589:UNL917589 UXF917589:UXH917589 VHB917589:VHD917589 VQX917589:VQZ917589 WAT917589:WAV917589 WKP917589:WKR917589 WUL917589:WUN917589 K983125:M983125 HZ983125:IB983125 RV983125:RX983125 ABR983125:ABT983125 ALN983125:ALP983125 AVJ983125:AVL983125 BFF983125:BFH983125 BPB983125:BPD983125 BYX983125:BYZ983125 CIT983125:CIV983125 CSP983125:CSR983125 DCL983125:DCN983125 DMH983125:DMJ983125 DWD983125:DWF983125 EFZ983125:EGB983125 EPV983125:EPX983125 EZR983125:EZT983125 FJN983125:FJP983125 FTJ983125:FTL983125 GDF983125:GDH983125 GNB983125:GND983125 GWX983125:GWZ983125 HGT983125:HGV983125 HQP983125:HQR983125 IAL983125:IAN983125 IKH983125:IKJ983125 IUD983125:IUF983125 JDZ983125:JEB983125 JNV983125:JNX983125 JXR983125:JXT983125 KHN983125:KHP983125 KRJ983125:KRL983125 LBF983125:LBH983125 LLB983125:LLD983125 LUX983125:LUZ983125 MET983125:MEV983125 MOP983125:MOR983125 MYL983125:MYN983125 NIH983125:NIJ983125 NSD983125:NSF983125 OBZ983125:OCB983125 OLV983125:OLX983125 OVR983125:OVT983125 PFN983125:PFP983125 PPJ983125:PPL983125 PZF983125:PZH983125 QJB983125:QJD983125 QSX983125:QSZ983125 RCT983125:RCV983125 RMP983125:RMR983125 RWL983125:RWN983125 SGH983125:SGJ983125 SQD983125:SQF983125 SZZ983125:TAB983125 TJV983125:TJX983125 TTR983125:TTT983125 UDN983125:UDP983125 UNJ983125:UNL983125 UXF983125:UXH983125 VHB983125:VHD983125 VQX983125:VQZ983125 WAT983125:WAV983125 WKP983125:WKR983125 WUL983125:WUN983125">
      <formula1>0</formula1>
      <formula2>300000</formula2>
    </dataValidation>
    <dataValidation type="decimal" allowBlank="1" showInputMessage="1" showErrorMessage="1" error="Cobertura acima do Limite" sqref="K84:M84 HZ84:IB84 RV84:RX84 ABR84:ABT84 ALN84:ALP84 AVJ84:AVL84 BFF84:BFH84 BPB84:BPD84 BYX84:BYZ84 CIT84:CIV84 CSP84:CSR84 DCL84:DCN84 DMH84:DMJ84 DWD84:DWF84 EFZ84:EGB84 EPV84:EPX84 EZR84:EZT84 FJN84:FJP84 FTJ84:FTL84 GDF84:GDH84 GNB84:GND84 GWX84:GWZ84 HGT84:HGV84 HQP84:HQR84 IAL84:IAN84 IKH84:IKJ84 IUD84:IUF84 JDZ84:JEB84 JNV84:JNX84 JXR84:JXT84 KHN84:KHP84 KRJ84:KRL84 LBF84:LBH84 LLB84:LLD84 LUX84:LUZ84 MET84:MEV84 MOP84:MOR84 MYL84:MYN84 NIH84:NIJ84 NSD84:NSF84 OBZ84:OCB84 OLV84:OLX84 OVR84:OVT84 PFN84:PFP84 PPJ84:PPL84 PZF84:PZH84 QJB84:QJD84 QSX84:QSZ84 RCT84:RCV84 RMP84:RMR84 RWL84:RWN84 SGH84:SGJ84 SQD84:SQF84 SZZ84:TAB84 TJV84:TJX84 TTR84:TTT84 UDN84:UDP84 UNJ84:UNL84 UXF84:UXH84 VHB84:VHD84 VQX84:VQZ84 WAT84:WAV84 WKP84:WKR84 WUL84:WUN84 K65620:M65620 HZ65620:IB65620 RV65620:RX65620 ABR65620:ABT65620 ALN65620:ALP65620 AVJ65620:AVL65620 BFF65620:BFH65620 BPB65620:BPD65620 BYX65620:BYZ65620 CIT65620:CIV65620 CSP65620:CSR65620 DCL65620:DCN65620 DMH65620:DMJ65620 DWD65620:DWF65620 EFZ65620:EGB65620 EPV65620:EPX65620 EZR65620:EZT65620 FJN65620:FJP65620 FTJ65620:FTL65620 GDF65620:GDH65620 GNB65620:GND65620 GWX65620:GWZ65620 HGT65620:HGV65620 HQP65620:HQR65620 IAL65620:IAN65620 IKH65620:IKJ65620 IUD65620:IUF65620 JDZ65620:JEB65620 JNV65620:JNX65620 JXR65620:JXT65620 KHN65620:KHP65620 KRJ65620:KRL65620 LBF65620:LBH65620 LLB65620:LLD65620 LUX65620:LUZ65620 MET65620:MEV65620 MOP65620:MOR65620 MYL65620:MYN65620 NIH65620:NIJ65620 NSD65620:NSF65620 OBZ65620:OCB65620 OLV65620:OLX65620 OVR65620:OVT65620 PFN65620:PFP65620 PPJ65620:PPL65620 PZF65620:PZH65620 QJB65620:QJD65620 QSX65620:QSZ65620 RCT65620:RCV65620 RMP65620:RMR65620 RWL65620:RWN65620 SGH65620:SGJ65620 SQD65620:SQF65620 SZZ65620:TAB65620 TJV65620:TJX65620 TTR65620:TTT65620 UDN65620:UDP65620 UNJ65620:UNL65620 UXF65620:UXH65620 VHB65620:VHD65620 VQX65620:VQZ65620 WAT65620:WAV65620 WKP65620:WKR65620 WUL65620:WUN65620 K131156:M131156 HZ131156:IB131156 RV131156:RX131156 ABR131156:ABT131156 ALN131156:ALP131156 AVJ131156:AVL131156 BFF131156:BFH131156 BPB131156:BPD131156 BYX131156:BYZ131156 CIT131156:CIV131156 CSP131156:CSR131156 DCL131156:DCN131156 DMH131156:DMJ131156 DWD131156:DWF131156 EFZ131156:EGB131156 EPV131156:EPX131156 EZR131156:EZT131156 FJN131156:FJP131156 FTJ131156:FTL131156 GDF131156:GDH131156 GNB131156:GND131156 GWX131156:GWZ131156 HGT131156:HGV131156 HQP131156:HQR131156 IAL131156:IAN131156 IKH131156:IKJ131156 IUD131156:IUF131156 JDZ131156:JEB131156 JNV131156:JNX131156 JXR131156:JXT131156 KHN131156:KHP131156 KRJ131156:KRL131156 LBF131156:LBH131156 LLB131156:LLD131156 LUX131156:LUZ131156 MET131156:MEV131156 MOP131156:MOR131156 MYL131156:MYN131156 NIH131156:NIJ131156 NSD131156:NSF131156 OBZ131156:OCB131156 OLV131156:OLX131156 OVR131156:OVT131156 PFN131156:PFP131156 PPJ131156:PPL131156 PZF131156:PZH131156 QJB131156:QJD131156 QSX131156:QSZ131156 RCT131156:RCV131156 RMP131156:RMR131156 RWL131156:RWN131156 SGH131156:SGJ131156 SQD131156:SQF131156 SZZ131156:TAB131156 TJV131156:TJX131156 TTR131156:TTT131156 UDN131156:UDP131156 UNJ131156:UNL131156 UXF131156:UXH131156 VHB131156:VHD131156 VQX131156:VQZ131156 WAT131156:WAV131156 WKP131156:WKR131156 WUL131156:WUN131156 K196692:M196692 HZ196692:IB196692 RV196692:RX196692 ABR196692:ABT196692 ALN196692:ALP196692 AVJ196692:AVL196692 BFF196692:BFH196692 BPB196692:BPD196692 BYX196692:BYZ196692 CIT196692:CIV196692 CSP196692:CSR196692 DCL196692:DCN196692 DMH196692:DMJ196692 DWD196692:DWF196692 EFZ196692:EGB196692 EPV196692:EPX196692 EZR196692:EZT196692 FJN196692:FJP196692 FTJ196692:FTL196692 GDF196692:GDH196692 GNB196692:GND196692 GWX196692:GWZ196692 HGT196692:HGV196692 HQP196692:HQR196692 IAL196692:IAN196692 IKH196692:IKJ196692 IUD196692:IUF196692 JDZ196692:JEB196692 JNV196692:JNX196692 JXR196692:JXT196692 KHN196692:KHP196692 KRJ196692:KRL196692 LBF196692:LBH196692 LLB196692:LLD196692 LUX196692:LUZ196692 MET196692:MEV196692 MOP196692:MOR196692 MYL196692:MYN196692 NIH196692:NIJ196692 NSD196692:NSF196692 OBZ196692:OCB196692 OLV196692:OLX196692 OVR196692:OVT196692 PFN196692:PFP196692 PPJ196692:PPL196692 PZF196692:PZH196692 QJB196692:QJD196692 QSX196692:QSZ196692 RCT196692:RCV196692 RMP196692:RMR196692 RWL196692:RWN196692 SGH196692:SGJ196692 SQD196692:SQF196692 SZZ196692:TAB196692 TJV196692:TJX196692 TTR196692:TTT196692 UDN196692:UDP196692 UNJ196692:UNL196692 UXF196692:UXH196692 VHB196692:VHD196692 VQX196692:VQZ196692 WAT196692:WAV196692 WKP196692:WKR196692 WUL196692:WUN196692 K262228:M262228 HZ262228:IB262228 RV262228:RX262228 ABR262228:ABT262228 ALN262228:ALP262228 AVJ262228:AVL262228 BFF262228:BFH262228 BPB262228:BPD262228 BYX262228:BYZ262228 CIT262228:CIV262228 CSP262228:CSR262228 DCL262228:DCN262228 DMH262228:DMJ262228 DWD262228:DWF262228 EFZ262228:EGB262228 EPV262228:EPX262228 EZR262228:EZT262228 FJN262228:FJP262228 FTJ262228:FTL262228 GDF262228:GDH262228 GNB262228:GND262228 GWX262228:GWZ262228 HGT262228:HGV262228 HQP262228:HQR262228 IAL262228:IAN262228 IKH262228:IKJ262228 IUD262228:IUF262228 JDZ262228:JEB262228 JNV262228:JNX262228 JXR262228:JXT262228 KHN262228:KHP262228 KRJ262228:KRL262228 LBF262228:LBH262228 LLB262228:LLD262228 LUX262228:LUZ262228 MET262228:MEV262228 MOP262228:MOR262228 MYL262228:MYN262228 NIH262228:NIJ262228 NSD262228:NSF262228 OBZ262228:OCB262228 OLV262228:OLX262228 OVR262228:OVT262228 PFN262228:PFP262228 PPJ262228:PPL262228 PZF262228:PZH262228 QJB262228:QJD262228 QSX262228:QSZ262228 RCT262228:RCV262228 RMP262228:RMR262228 RWL262228:RWN262228 SGH262228:SGJ262228 SQD262228:SQF262228 SZZ262228:TAB262228 TJV262228:TJX262228 TTR262228:TTT262228 UDN262228:UDP262228 UNJ262228:UNL262228 UXF262228:UXH262228 VHB262228:VHD262228 VQX262228:VQZ262228 WAT262228:WAV262228 WKP262228:WKR262228 WUL262228:WUN262228 K327764:M327764 HZ327764:IB327764 RV327764:RX327764 ABR327764:ABT327764 ALN327764:ALP327764 AVJ327764:AVL327764 BFF327764:BFH327764 BPB327764:BPD327764 BYX327764:BYZ327764 CIT327764:CIV327764 CSP327764:CSR327764 DCL327764:DCN327764 DMH327764:DMJ327764 DWD327764:DWF327764 EFZ327764:EGB327764 EPV327764:EPX327764 EZR327764:EZT327764 FJN327764:FJP327764 FTJ327764:FTL327764 GDF327764:GDH327764 GNB327764:GND327764 GWX327764:GWZ327764 HGT327764:HGV327764 HQP327764:HQR327764 IAL327764:IAN327764 IKH327764:IKJ327764 IUD327764:IUF327764 JDZ327764:JEB327764 JNV327764:JNX327764 JXR327764:JXT327764 KHN327764:KHP327764 KRJ327764:KRL327764 LBF327764:LBH327764 LLB327764:LLD327764 LUX327764:LUZ327764 MET327764:MEV327764 MOP327764:MOR327764 MYL327764:MYN327764 NIH327764:NIJ327764 NSD327764:NSF327764 OBZ327764:OCB327764 OLV327764:OLX327764 OVR327764:OVT327764 PFN327764:PFP327764 PPJ327764:PPL327764 PZF327764:PZH327764 QJB327764:QJD327764 QSX327764:QSZ327764 RCT327764:RCV327764 RMP327764:RMR327764 RWL327764:RWN327764 SGH327764:SGJ327764 SQD327764:SQF327764 SZZ327764:TAB327764 TJV327764:TJX327764 TTR327764:TTT327764 UDN327764:UDP327764 UNJ327764:UNL327764 UXF327764:UXH327764 VHB327764:VHD327764 VQX327764:VQZ327764 WAT327764:WAV327764 WKP327764:WKR327764 WUL327764:WUN327764 K393300:M393300 HZ393300:IB393300 RV393300:RX393300 ABR393300:ABT393300 ALN393300:ALP393300 AVJ393300:AVL393300 BFF393300:BFH393300 BPB393300:BPD393300 BYX393300:BYZ393300 CIT393300:CIV393300 CSP393300:CSR393300 DCL393300:DCN393300 DMH393300:DMJ393300 DWD393300:DWF393300 EFZ393300:EGB393300 EPV393300:EPX393300 EZR393300:EZT393300 FJN393300:FJP393300 FTJ393300:FTL393300 GDF393300:GDH393300 GNB393300:GND393300 GWX393300:GWZ393300 HGT393300:HGV393300 HQP393300:HQR393300 IAL393300:IAN393300 IKH393300:IKJ393300 IUD393300:IUF393300 JDZ393300:JEB393300 JNV393300:JNX393300 JXR393300:JXT393300 KHN393300:KHP393300 KRJ393300:KRL393300 LBF393300:LBH393300 LLB393300:LLD393300 LUX393300:LUZ393300 MET393300:MEV393300 MOP393300:MOR393300 MYL393300:MYN393300 NIH393300:NIJ393300 NSD393300:NSF393300 OBZ393300:OCB393300 OLV393300:OLX393300 OVR393300:OVT393300 PFN393300:PFP393300 PPJ393300:PPL393300 PZF393300:PZH393300 QJB393300:QJD393300 QSX393300:QSZ393300 RCT393300:RCV393300 RMP393300:RMR393300 RWL393300:RWN393300 SGH393300:SGJ393300 SQD393300:SQF393300 SZZ393300:TAB393300 TJV393300:TJX393300 TTR393300:TTT393300 UDN393300:UDP393300 UNJ393300:UNL393300 UXF393300:UXH393300 VHB393300:VHD393300 VQX393300:VQZ393300 WAT393300:WAV393300 WKP393300:WKR393300 WUL393300:WUN393300 K458836:M458836 HZ458836:IB458836 RV458836:RX458836 ABR458836:ABT458836 ALN458836:ALP458836 AVJ458836:AVL458836 BFF458836:BFH458836 BPB458836:BPD458836 BYX458836:BYZ458836 CIT458836:CIV458836 CSP458836:CSR458836 DCL458836:DCN458836 DMH458836:DMJ458836 DWD458836:DWF458836 EFZ458836:EGB458836 EPV458836:EPX458836 EZR458836:EZT458836 FJN458836:FJP458836 FTJ458836:FTL458836 GDF458836:GDH458836 GNB458836:GND458836 GWX458836:GWZ458836 HGT458836:HGV458836 HQP458836:HQR458836 IAL458836:IAN458836 IKH458836:IKJ458836 IUD458836:IUF458836 JDZ458836:JEB458836 JNV458836:JNX458836 JXR458836:JXT458836 KHN458836:KHP458836 KRJ458836:KRL458836 LBF458836:LBH458836 LLB458836:LLD458836 LUX458836:LUZ458836 MET458836:MEV458836 MOP458836:MOR458836 MYL458836:MYN458836 NIH458836:NIJ458836 NSD458836:NSF458836 OBZ458836:OCB458836 OLV458836:OLX458836 OVR458836:OVT458836 PFN458836:PFP458836 PPJ458836:PPL458836 PZF458836:PZH458836 QJB458836:QJD458836 QSX458836:QSZ458836 RCT458836:RCV458836 RMP458836:RMR458836 RWL458836:RWN458836 SGH458836:SGJ458836 SQD458836:SQF458836 SZZ458836:TAB458836 TJV458836:TJX458836 TTR458836:TTT458836 UDN458836:UDP458836 UNJ458836:UNL458836 UXF458836:UXH458836 VHB458836:VHD458836 VQX458836:VQZ458836 WAT458836:WAV458836 WKP458836:WKR458836 WUL458836:WUN458836 K524372:M524372 HZ524372:IB524372 RV524372:RX524372 ABR524372:ABT524372 ALN524372:ALP524372 AVJ524372:AVL524372 BFF524372:BFH524372 BPB524372:BPD524372 BYX524372:BYZ524372 CIT524372:CIV524372 CSP524372:CSR524372 DCL524372:DCN524372 DMH524372:DMJ524372 DWD524372:DWF524372 EFZ524372:EGB524372 EPV524372:EPX524372 EZR524372:EZT524372 FJN524372:FJP524372 FTJ524372:FTL524372 GDF524372:GDH524372 GNB524372:GND524372 GWX524372:GWZ524372 HGT524372:HGV524372 HQP524372:HQR524372 IAL524372:IAN524372 IKH524372:IKJ524372 IUD524372:IUF524372 JDZ524372:JEB524372 JNV524372:JNX524372 JXR524372:JXT524372 KHN524372:KHP524372 KRJ524372:KRL524372 LBF524372:LBH524372 LLB524372:LLD524372 LUX524372:LUZ524372 MET524372:MEV524372 MOP524372:MOR524372 MYL524372:MYN524372 NIH524372:NIJ524372 NSD524372:NSF524372 OBZ524372:OCB524372 OLV524372:OLX524372 OVR524372:OVT524372 PFN524372:PFP524372 PPJ524372:PPL524372 PZF524372:PZH524372 QJB524372:QJD524372 QSX524372:QSZ524372 RCT524372:RCV524372 RMP524372:RMR524372 RWL524372:RWN524372 SGH524372:SGJ524372 SQD524372:SQF524372 SZZ524372:TAB524372 TJV524372:TJX524372 TTR524372:TTT524372 UDN524372:UDP524372 UNJ524372:UNL524372 UXF524372:UXH524372 VHB524372:VHD524372 VQX524372:VQZ524372 WAT524372:WAV524372 WKP524372:WKR524372 WUL524372:WUN524372 K589908:M589908 HZ589908:IB589908 RV589908:RX589908 ABR589908:ABT589908 ALN589908:ALP589908 AVJ589908:AVL589908 BFF589908:BFH589908 BPB589908:BPD589908 BYX589908:BYZ589908 CIT589908:CIV589908 CSP589908:CSR589908 DCL589908:DCN589908 DMH589908:DMJ589908 DWD589908:DWF589908 EFZ589908:EGB589908 EPV589908:EPX589908 EZR589908:EZT589908 FJN589908:FJP589908 FTJ589908:FTL589908 GDF589908:GDH589908 GNB589908:GND589908 GWX589908:GWZ589908 HGT589908:HGV589908 HQP589908:HQR589908 IAL589908:IAN589908 IKH589908:IKJ589908 IUD589908:IUF589908 JDZ589908:JEB589908 JNV589908:JNX589908 JXR589908:JXT589908 KHN589908:KHP589908 KRJ589908:KRL589908 LBF589908:LBH589908 LLB589908:LLD589908 LUX589908:LUZ589908 MET589908:MEV589908 MOP589908:MOR589908 MYL589908:MYN589908 NIH589908:NIJ589908 NSD589908:NSF589908 OBZ589908:OCB589908 OLV589908:OLX589908 OVR589908:OVT589908 PFN589908:PFP589908 PPJ589908:PPL589908 PZF589908:PZH589908 QJB589908:QJD589908 QSX589908:QSZ589908 RCT589908:RCV589908 RMP589908:RMR589908 RWL589908:RWN589908 SGH589908:SGJ589908 SQD589908:SQF589908 SZZ589908:TAB589908 TJV589908:TJX589908 TTR589908:TTT589908 UDN589908:UDP589908 UNJ589908:UNL589908 UXF589908:UXH589908 VHB589908:VHD589908 VQX589908:VQZ589908 WAT589908:WAV589908 WKP589908:WKR589908 WUL589908:WUN589908 K655444:M655444 HZ655444:IB655444 RV655444:RX655444 ABR655444:ABT655444 ALN655444:ALP655444 AVJ655444:AVL655444 BFF655444:BFH655444 BPB655444:BPD655444 BYX655444:BYZ655444 CIT655444:CIV655444 CSP655444:CSR655444 DCL655444:DCN655444 DMH655444:DMJ655444 DWD655444:DWF655444 EFZ655444:EGB655444 EPV655444:EPX655444 EZR655444:EZT655444 FJN655444:FJP655444 FTJ655444:FTL655444 GDF655444:GDH655444 GNB655444:GND655444 GWX655444:GWZ655444 HGT655444:HGV655444 HQP655444:HQR655444 IAL655444:IAN655444 IKH655444:IKJ655444 IUD655444:IUF655444 JDZ655444:JEB655444 JNV655444:JNX655444 JXR655444:JXT655444 KHN655444:KHP655444 KRJ655444:KRL655444 LBF655444:LBH655444 LLB655444:LLD655444 LUX655444:LUZ655444 MET655444:MEV655444 MOP655444:MOR655444 MYL655444:MYN655444 NIH655444:NIJ655444 NSD655444:NSF655444 OBZ655444:OCB655444 OLV655444:OLX655444 OVR655444:OVT655444 PFN655444:PFP655444 PPJ655444:PPL655444 PZF655444:PZH655444 QJB655444:QJD655444 QSX655444:QSZ655444 RCT655444:RCV655444 RMP655444:RMR655444 RWL655444:RWN655444 SGH655444:SGJ655444 SQD655444:SQF655444 SZZ655444:TAB655444 TJV655444:TJX655444 TTR655444:TTT655444 UDN655444:UDP655444 UNJ655444:UNL655444 UXF655444:UXH655444 VHB655444:VHD655444 VQX655444:VQZ655444 WAT655444:WAV655444 WKP655444:WKR655444 WUL655444:WUN655444 K720980:M720980 HZ720980:IB720980 RV720980:RX720980 ABR720980:ABT720980 ALN720980:ALP720980 AVJ720980:AVL720980 BFF720980:BFH720980 BPB720980:BPD720980 BYX720980:BYZ720980 CIT720980:CIV720980 CSP720980:CSR720980 DCL720980:DCN720980 DMH720980:DMJ720980 DWD720980:DWF720980 EFZ720980:EGB720980 EPV720980:EPX720980 EZR720980:EZT720980 FJN720980:FJP720980 FTJ720980:FTL720980 GDF720980:GDH720980 GNB720980:GND720980 GWX720980:GWZ720980 HGT720980:HGV720980 HQP720980:HQR720980 IAL720980:IAN720980 IKH720980:IKJ720980 IUD720980:IUF720980 JDZ720980:JEB720980 JNV720980:JNX720980 JXR720980:JXT720980 KHN720980:KHP720980 KRJ720980:KRL720980 LBF720980:LBH720980 LLB720980:LLD720980 LUX720980:LUZ720980 MET720980:MEV720980 MOP720980:MOR720980 MYL720980:MYN720980 NIH720980:NIJ720980 NSD720980:NSF720980 OBZ720980:OCB720980 OLV720980:OLX720980 OVR720980:OVT720980 PFN720980:PFP720980 PPJ720980:PPL720980 PZF720980:PZH720980 QJB720980:QJD720980 QSX720980:QSZ720980 RCT720980:RCV720980 RMP720980:RMR720980 RWL720980:RWN720980 SGH720980:SGJ720980 SQD720980:SQF720980 SZZ720980:TAB720980 TJV720980:TJX720980 TTR720980:TTT720980 UDN720980:UDP720980 UNJ720980:UNL720980 UXF720980:UXH720980 VHB720980:VHD720980 VQX720980:VQZ720980 WAT720980:WAV720980 WKP720980:WKR720980 WUL720980:WUN720980 K786516:M786516 HZ786516:IB786516 RV786516:RX786516 ABR786516:ABT786516 ALN786516:ALP786516 AVJ786516:AVL786516 BFF786516:BFH786516 BPB786516:BPD786516 BYX786516:BYZ786516 CIT786516:CIV786516 CSP786516:CSR786516 DCL786516:DCN786516 DMH786516:DMJ786516 DWD786516:DWF786516 EFZ786516:EGB786516 EPV786516:EPX786516 EZR786516:EZT786516 FJN786516:FJP786516 FTJ786516:FTL786516 GDF786516:GDH786516 GNB786516:GND786516 GWX786516:GWZ786516 HGT786516:HGV786516 HQP786516:HQR786516 IAL786516:IAN786516 IKH786516:IKJ786516 IUD786516:IUF786516 JDZ786516:JEB786516 JNV786516:JNX786516 JXR786516:JXT786516 KHN786516:KHP786516 KRJ786516:KRL786516 LBF786516:LBH786516 LLB786516:LLD786516 LUX786516:LUZ786516 MET786516:MEV786516 MOP786516:MOR786516 MYL786516:MYN786516 NIH786516:NIJ786516 NSD786516:NSF786516 OBZ786516:OCB786516 OLV786516:OLX786516 OVR786516:OVT786516 PFN786516:PFP786516 PPJ786516:PPL786516 PZF786516:PZH786516 QJB786516:QJD786516 QSX786516:QSZ786516 RCT786516:RCV786516 RMP786516:RMR786516 RWL786516:RWN786516 SGH786516:SGJ786516 SQD786516:SQF786516 SZZ786516:TAB786516 TJV786516:TJX786516 TTR786516:TTT786516 UDN786516:UDP786516 UNJ786516:UNL786516 UXF786516:UXH786516 VHB786516:VHD786516 VQX786516:VQZ786516 WAT786516:WAV786516 WKP786516:WKR786516 WUL786516:WUN786516 K852052:M852052 HZ852052:IB852052 RV852052:RX852052 ABR852052:ABT852052 ALN852052:ALP852052 AVJ852052:AVL852052 BFF852052:BFH852052 BPB852052:BPD852052 BYX852052:BYZ852052 CIT852052:CIV852052 CSP852052:CSR852052 DCL852052:DCN852052 DMH852052:DMJ852052 DWD852052:DWF852052 EFZ852052:EGB852052 EPV852052:EPX852052 EZR852052:EZT852052 FJN852052:FJP852052 FTJ852052:FTL852052 GDF852052:GDH852052 GNB852052:GND852052 GWX852052:GWZ852052 HGT852052:HGV852052 HQP852052:HQR852052 IAL852052:IAN852052 IKH852052:IKJ852052 IUD852052:IUF852052 JDZ852052:JEB852052 JNV852052:JNX852052 JXR852052:JXT852052 KHN852052:KHP852052 KRJ852052:KRL852052 LBF852052:LBH852052 LLB852052:LLD852052 LUX852052:LUZ852052 MET852052:MEV852052 MOP852052:MOR852052 MYL852052:MYN852052 NIH852052:NIJ852052 NSD852052:NSF852052 OBZ852052:OCB852052 OLV852052:OLX852052 OVR852052:OVT852052 PFN852052:PFP852052 PPJ852052:PPL852052 PZF852052:PZH852052 QJB852052:QJD852052 QSX852052:QSZ852052 RCT852052:RCV852052 RMP852052:RMR852052 RWL852052:RWN852052 SGH852052:SGJ852052 SQD852052:SQF852052 SZZ852052:TAB852052 TJV852052:TJX852052 TTR852052:TTT852052 UDN852052:UDP852052 UNJ852052:UNL852052 UXF852052:UXH852052 VHB852052:VHD852052 VQX852052:VQZ852052 WAT852052:WAV852052 WKP852052:WKR852052 WUL852052:WUN852052 K917588:M917588 HZ917588:IB917588 RV917588:RX917588 ABR917588:ABT917588 ALN917588:ALP917588 AVJ917588:AVL917588 BFF917588:BFH917588 BPB917588:BPD917588 BYX917588:BYZ917588 CIT917588:CIV917588 CSP917588:CSR917588 DCL917588:DCN917588 DMH917588:DMJ917588 DWD917588:DWF917588 EFZ917588:EGB917588 EPV917588:EPX917588 EZR917588:EZT917588 FJN917588:FJP917588 FTJ917588:FTL917588 GDF917588:GDH917588 GNB917588:GND917588 GWX917588:GWZ917588 HGT917588:HGV917588 HQP917588:HQR917588 IAL917588:IAN917588 IKH917588:IKJ917588 IUD917588:IUF917588 JDZ917588:JEB917588 JNV917588:JNX917588 JXR917588:JXT917588 KHN917588:KHP917588 KRJ917588:KRL917588 LBF917588:LBH917588 LLB917588:LLD917588 LUX917588:LUZ917588 MET917588:MEV917588 MOP917588:MOR917588 MYL917588:MYN917588 NIH917588:NIJ917588 NSD917588:NSF917588 OBZ917588:OCB917588 OLV917588:OLX917588 OVR917588:OVT917588 PFN917588:PFP917588 PPJ917588:PPL917588 PZF917588:PZH917588 QJB917588:QJD917588 QSX917588:QSZ917588 RCT917588:RCV917588 RMP917588:RMR917588 RWL917588:RWN917588 SGH917588:SGJ917588 SQD917588:SQF917588 SZZ917588:TAB917588 TJV917588:TJX917588 TTR917588:TTT917588 UDN917588:UDP917588 UNJ917588:UNL917588 UXF917588:UXH917588 VHB917588:VHD917588 VQX917588:VQZ917588 WAT917588:WAV917588 WKP917588:WKR917588 WUL917588:WUN917588 K983124:M983124 HZ983124:IB983124 RV983124:RX983124 ABR983124:ABT983124 ALN983124:ALP983124 AVJ983124:AVL983124 BFF983124:BFH983124 BPB983124:BPD983124 BYX983124:BYZ983124 CIT983124:CIV983124 CSP983124:CSR983124 DCL983124:DCN983124 DMH983124:DMJ983124 DWD983124:DWF983124 EFZ983124:EGB983124 EPV983124:EPX983124 EZR983124:EZT983124 FJN983124:FJP983124 FTJ983124:FTL983124 GDF983124:GDH983124 GNB983124:GND983124 GWX983124:GWZ983124 HGT983124:HGV983124 HQP983124:HQR983124 IAL983124:IAN983124 IKH983124:IKJ983124 IUD983124:IUF983124 JDZ983124:JEB983124 JNV983124:JNX983124 JXR983124:JXT983124 KHN983124:KHP983124 KRJ983124:KRL983124 LBF983124:LBH983124 LLB983124:LLD983124 LUX983124:LUZ983124 MET983124:MEV983124 MOP983124:MOR983124 MYL983124:MYN983124 NIH983124:NIJ983124 NSD983124:NSF983124 OBZ983124:OCB983124 OLV983124:OLX983124 OVR983124:OVT983124 PFN983124:PFP983124 PPJ983124:PPL983124 PZF983124:PZH983124 QJB983124:QJD983124 QSX983124:QSZ983124 RCT983124:RCV983124 RMP983124:RMR983124 RWL983124:RWN983124 SGH983124:SGJ983124 SQD983124:SQF983124 SZZ983124:TAB983124 TJV983124:TJX983124 TTR983124:TTT983124 UDN983124:UDP983124 UNJ983124:UNL983124 UXF983124:UXH983124 VHB983124:VHD983124 VQX983124:VQZ983124 WAT983124:WAV983124 WKP983124:WKR983124 WUL983124:WUN983124">
      <formula1>0</formula1>
      <formula2>40000000</formula2>
    </dataValidation>
    <dataValidation type="whole" allowBlank="1" showInputMessage="1" showErrorMessage="1" error="acima  do limite" sqref="K82:P82 HZ82:IE82 RV82:SA82 ABR82:ABW82 ALN82:ALS82 AVJ82:AVO82 BFF82:BFK82 BPB82:BPG82 BYX82:BZC82 CIT82:CIY82 CSP82:CSU82 DCL82:DCQ82 DMH82:DMM82 DWD82:DWI82 EFZ82:EGE82 EPV82:EQA82 EZR82:EZW82 FJN82:FJS82 FTJ82:FTO82 GDF82:GDK82 GNB82:GNG82 GWX82:GXC82 HGT82:HGY82 HQP82:HQU82 IAL82:IAQ82 IKH82:IKM82 IUD82:IUI82 JDZ82:JEE82 JNV82:JOA82 JXR82:JXW82 KHN82:KHS82 KRJ82:KRO82 LBF82:LBK82 LLB82:LLG82 LUX82:LVC82 MET82:MEY82 MOP82:MOU82 MYL82:MYQ82 NIH82:NIM82 NSD82:NSI82 OBZ82:OCE82 OLV82:OMA82 OVR82:OVW82 PFN82:PFS82 PPJ82:PPO82 PZF82:PZK82 QJB82:QJG82 QSX82:QTC82 RCT82:RCY82 RMP82:RMU82 RWL82:RWQ82 SGH82:SGM82 SQD82:SQI82 SZZ82:TAE82 TJV82:TKA82 TTR82:TTW82 UDN82:UDS82 UNJ82:UNO82 UXF82:UXK82 VHB82:VHG82 VQX82:VRC82 WAT82:WAY82 WKP82:WKU82 WUL82:WUQ82 K65618:P65618 HZ65618:IE65618 RV65618:SA65618 ABR65618:ABW65618 ALN65618:ALS65618 AVJ65618:AVO65618 BFF65618:BFK65618 BPB65618:BPG65618 BYX65618:BZC65618 CIT65618:CIY65618 CSP65618:CSU65618 DCL65618:DCQ65618 DMH65618:DMM65618 DWD65618:DWI65618 EFZ65618:EGE65618 EPV65618:EQA65618 EZR65618:EZW65618 FJN65618:FJS65618 FTJ65618:FTO65618 GDF65618:GDK65618 GNB65618:GNG65618 GWX65618:GXC65618 HGT65618:HGY65618 HQP65618:HQU65618 IAL65618:IAQ65618 IKH65618:IKM65618 IUD65618:IUI65618 JDZ65618:JEE65618 JNV65618:JOA65618 JXR65618:JXW65618 KHN65618:KHS65618 KRJ65618:KRO65618 LBF65618:LBK65618 LLB65618:LLG65618 LUX65618:LVC65618 MET65618:MEY65618 MOP65618:MOU65618 MYL65618:MYQ65618 NIH65618:NIM65618 NSD65618:NSI65618 OBZ65618:OCE65618 OLV65618:OMA65618 OVR65618:OVW65618 PFN65618:PFS65618 PPJ65618:PPO65618 PZF65618:PZK65618 QJB65618:QJG65618 QSX65618:QTC65618 RCT65618:RCY65618 RMP65618:RMU65618 RWL65618:RWQ65618 SGH65618:SGM65618 SQD65618:SQI65618 SZZ65618:TAE65618 TJV65618:TKA65618 TTR65618:TTW65618 UDN65618:UDS65618 UNJ65618:UNO65618 UXF65618:UXK65618 VHB65618:VHG65618 VQX65618:VRC65618 WAT65618:WAY65618 WKP65618:WKU65618 WUL65618:WUQ65618 K131154:P131154 HZ131154:IE131154 RV131154:SA131154 ABR131154:ABW131154 ALN131154:ALS131154 AVJ131154:AVO131154 BFF131154:BFK131154 BPB131154:BPG131154 BYX131154:BZC131154 CIT131154:CIY131154 CSP131154:CSU131154 DCL131154:DCQ131154 DMH131154:DMM131154 DWD131154:DWI131154 EFZ131154:EGE131154 EPV131154:EQA131154 EZR131154:EZW131154 FJN131154:FJS131154 FTJ131154:FTO131154 GDF131154:GDK131154 GNB131154:GNG131154 GWX131154:GXC131154 HGT131154:HGY131154 HQP131154:HQU131154 IAL131154:IAQ131154 IKH131154:IKM131154 IUD131154:IUI131154 JDZ131154:JEE131154 JNV131154:JOA131154 JXR131154:JXW131154 KHN131154:KHS131154 KRJ131154:KRO131154 LBF131154:LBK131154 LLB131154:LLG131154 LUX131154:LVC131154 MET131154:MEY131154 MOP131154:MOU131154 MYL131154:MYQ131154 NIH131154:NIM131154 NSD131154:NSI131154 OBZ131154:OCE131154 OLV131154:OMA131154 OVR131154:OVW131154 PFN131154:PFS131154 PPJ131154:PPO131154 PZF131154:PZK131154 QJB131154:QJG131154 QSX131154:QTC131154 RCT131154:RCY131154 RMP131154:RMU131154 RWL131154:RWQ131154 SGH131154:SGM131154 SQD131154:SQI131154 SZZ131154:TAE131154 TJV131154:TKA131154 TTR131154:TTW131154 UDN131154:UDS131154 UNJ131154:UNO131154 UXF131154:UXK131154 VHB131154:VHG131154 VQX131154:VRC131154 WAT131154:WAY131154 WKP131154:WKU131154 WUL131154:WUQ131154 K196690:P196690 HZ196690:IE196690 RV196690:SA196690 ABR196690:ABW196690 ALN196690:ALS196690 AVJ196690:AVO196690 BFF196690:BFK196690 BPB196690:BPG196690 BYX196690:BZC196690 CIT196690:CIY196690 CSP196690:CSU196690 DCL196690:DCQ196690 DMH196690:DMM196690 DWD196690:DWI196690 EFZ196690:EGE196690 EPV196690:EQA196690 EZR196690:EZW196690 FJN196690:FJS196690 FTJ196690:FTO196690 GDF196690:GDK196690 GNB196690:GNG196690 GWX196690:GXC196690 HGT196690:HGY196690 HQP196690:HQU196690 IAL196690:IAQ196690 IKH196690:IKM196690 IUD196690:IUI196690 JDZ196690:JEE196690 JNV196690:JOA196690 JXR196690:JXW196690 KHN196690:KHS196690 KRJ196690:KRO196690 LBF196690:LBK196690 LLB196690:LLG196690 LUX196690:LVC196690 MET196690:MEY196690 MOP196690:MOU196690 MYL196690:MYQ196690 NIH196690:NIM196690 NSD196690:NSI196690 OBZ196690:OCE196690 OLV196690:OMA196690 OVR196690:OVW196690 PFN196690:PFS196690 PPJ196690:PPO196690 PZF196690:PZK196690 QJB196690:QJG196690 QSX196690:QTC196690 RCT196690:RCY196690 RMP196690:RMU196690 RWL196690:RWQ196690 SGH196690:SGM196690 SQD196690:SQI196690 SZZ196690:TAE196690 TJV196690:TKA196690 TTR196690:TTW196690 UDN196690:UDS196690 UNJ196690:UNO196690 UXF196690:UXK196690 VHB196690:VHG196690 VQX196690:VRC196690 WAT196690:WAY196690 WKP196690:WKU196690 WUL196690:WUQ196690 K262226:P262226 HZ262226:IE262226 RV262226:SA262226 ABR262226:ABW262226 ALN262226:ALS262226 AVJ262226:AVO262226 BFF262226:BFK262226 BPB262226:BPG262226 BYX262226:BZC262226 CIT262226:CIY262226 CSP262226:CSU262226 DCL262226:DCQ262226 DMH262226:DMM262226 DWD262226:DWI262226 EFZ262226:EGE262226 EPV262226:EQA262226 EZR262226:EZW262226 FJN262226:FJS262226 FTJ262226:FTO262226 GDF262226:GDK262226 GNB262226:GNG262226 GWX262226:GXC262226 HGT262226:HGY262226 HQP262226:HQU262226 IAL262226:IAQ262226 IKH262226:IKM262226 IUD262226:IUI262226 JDZ262226:JEE262226 JNV262226:JOA262226 JXR262226:JXW262226 KHN262226:KHS262226 KRJ262226:KRO262226 LBF262226:LBK262226 LLB262226:LLG262226 LUX262226:LVC262226 MET262226:MEY262226 MOP262226:MOU262226 MYL262226:MYQ262226 NIH262226:NIM262226 NSD262226:NSI262226 OBZ262226:OCE262226 OLV262226:OMA262226 OVR262226:OVW262226 PFN262226:PFS262226 PPJ262226:PPO262226 PZF262226:PZK262226 QJB262226:QJG262226 QSX262226:QTC262226 RCT262226:RCY262226 RMP262226:RMU262226 RWL262226:RWQ262226 SGH262226:SGM262226 SQD262226:SQI262226 SZZ262226:TAE262226 TJV262226:TKA262226 TTR262226:TTW262226 UDN262226:UDS262226 UNJ262226:UNO262226 UXF262226:UXK262226 VHB262226:VHG262226 VQX262226:VRC262226 WAT262226:WAY262226 WKP262226:WKU262226 WUL262226:WUQ262226 K327762:P327762 HZ327762:IE327762 RV327762:SA327762 ABR327762:ABW327762 ALN327762:ALS327762 AVJ327762:AVO327762 BFF327762:BFK327762 BPB327762:BPG327762 BYX327762:BZC327762 CIT327762:CIY327762 CSP327762:CSU327762 DCL327762:DCQ327762 DMH327762:DMM327762 DWD327762:DWI327762 EFZ327762:EGE327762 EPV327762:EQA327762 EZR327762:EZW327762 FJN327762:FJS327762 FTJ327762:FTO327762 GDF327762:GDK327762 GNB327762:GNG327762 GWX327762:GXC327762 HGT327762:HGY327762 HQP327762:HQU327762 IAL327762:IAQ327762 IKH327762:IKM327762 IUD327762:IUI327762 JDZ327762:JEE327762 JNV327762:JOA327762 JXR327762:JXW327762 KHN327762:KHS327762 KRJ327762:KRO327762 LBF327762:LBK327762 LLB327762:LLG327762 LUX327762:LVC327762 MET327762:MEY327762 MOP327762:MOU327762 MYL327762:MYQ327762 NIH327762:NIM327762 NSD327762:NSI327762 OBZ327762:OCE327762 OLV327762:OMA327762 OVR327762:OVW327762 PFN327762:PFS327762 PPJ327762:PPO327762 PZF327762:PZK327762 QJB327762:QJG327762 QSX327762:QTC327762 RCT327762:RCY327762 RMP327762:RMU327762 RWL327762:RWQ327762 SGH327762:SGM327762 SQD327762:SQI327762 SZZ327762:TAE327762 TJV327762:TKA327762 TTR327762:TTW327762 UDN327762:UDS327762 UNJ327762:UNO327762 UXF327762:UXK327762 VHB327762:VHG327762 VQX327762:VRC327762 WAT327762:WAY327762 WKP327762:WKU327762 WUL327762:WUQ327762 K393298:P393298 HZ393298:IE393298 RV393298:SA393298 ABR393298:ABW393298 ALN393298:ALS393298 AVJ393298:AVO393298 BFF393298:BFK393298 BPB393298:BPG393298 BYX393298:BZC393298 CIT393298:CIY393298 CSP393298:CSU393298 DCL393298:DCQ393298 DMH393298:DMM393298 DWD393298:DWI393298 EFZ393298:EGE393298 EPV393298:EQA393298 EZR393298:EZW393298 FJN393298:FJS393298 FTJ393298:FTO393298 GDF393298:GDK393298 GNB393298:GNG393298 GWX393298:GXC393298 HGT393298:HGY393298 HQP393298:HQU393298 IAL393298:IAQ393298 IKH393298:IKM393298 IUD393298:IUI393298 JDZ393298:JEE393298 JNV393298:JOA393298 JXR393298:JXW393298 KHN393298:KHS393298 KRJ393298:KRO393298 LBF393298:LBK393298 LLB393298:LLG393298 LUX393298:LVC393298 MET393298:MEY393298 MOP393298:MOU393298 MYL393298:MYQ393298 NIH393298:NIM393298 NSD393298:NSI393298 OBZ393298:OCE393298 OLV393298:OMA393298 OVR393298:OVW393298 PFN393298:PFS393298 PPJ393298:PPO393298 PZF393298:PZK393298 QJB393298:QJG393298 QSX393298:QTC393298 RCT393298:RCY393298 RMP393298:RMU393298 RWL393298:RWQ393298 SGH393298:SGM393298 SQD393298:SQI393298 SZZ393298:TAE393298 TJV393298:TKA393298 TTR393298:TTW393298 UDN393298:UDS393298 UNJ393298:UNO393298 UXF393298:UXK393298 VHB393298:VHG393298 VQX393298:VRC393298 WAT393298:WAY393298 WKP393298:WKU393298 WUL393298:WUQ393298 K458834:P458834 HZ458834:IE458834 RV458834:SA458834 ABR458834:ABW458834 ALN458834:ALS458834 AVJ458834:AVO458834 BFF458834:BFK458834 BPB458834:BPG458834 BYX458834:BZC458834 CIT458834:CIY458834 CSP458834:CSU458834 DCL458834:DCQ458834 DMH458834:DMM458834 DWD458834:DWI458834 EFZ458834:EGE458834 EPV458834:EQA458834 EZR458834:EZW458834 FJN458834:FJS458834 FTJ458834:FTO458834 GDF458834:GDK458834 GNB458834:GNG458834 GWX458834:GXC458834 HGT458834:HGY458834 HQP458834:HQU458834 IAL458834:IAQ458834 IKH458834:IKM458834 IUD458834:IUI458834 JDZ458834:JEE458834 JNV458834:JOA458834 JXR458834:JXW458834 KHN458834:KHS458834 KRJ458834:KRO458834 LBF458834:LBK458834 LLB458834:LLG458834 LUX458834:LVC458834 MET458834:MEY458834 MOP458834:MOU458834 MYL458834:MYQ458834 NIH458834:NIM458834 NSD458834:NSI458834 OBZ458834:OCE458834 OLV458834:OMA458834 OVR458834:OVW458834 PFN458834:PFS458834 PPJ458834:PPO458834 PZF458834:PZK458834 QJB458834:QJG458834 QSX458834:QTC458834 RCT458834:RCY458834 RMP458834:RMU458834 RWL458834:RWQ458834 SGH458834:SGM458834 SQD458834:SQI458834 SZZ458834:TAE458834 TJV458834:TKA458834 TTR458834:TTW458834 UDN458834:UDS458834 UNJ458834:UNO458834 UXF458834:UXK458834 VHB458834:VHG458834 VQX458834:VRC458834 WAT458834:WAY458834 WKP458834:WKU458834 WUL458834:WUQ458834 K524370:P524370 HZ524370:IE524370 RV524370:SA524370 ABR524370:ABW524370 ALN524370:ALS524370 AVJ524370:AVO524370 BFF524370:BFK524370 BPB524370:BPG524370 BYX524370:BZC524370 CIT524370:CIY524370 CSP524370:CSU524370 DCL524370:DCQ524370 DMH524370:DMM524370 DWD524370:DWI524370 EFZ524370:EGE524370 EPV524370:EQA524370 EZR524370:EZW524370 FJN524370:FJS524370 FTJ524370:FTO524370 GDF524370:GDK524370 GNB524370:GNG524370 GWX524370:GXC524370 HGT524370:HGY524370 HQP524370:HQU524370 IAL524370:IAQ524370 IKH524370:IKM524370 IUD524370:IUI524370 JDZ524370:JEE524370 JNV524370:JOA524370 JXR524370:JXW524370 KHN524370:KHS524370 KRJ524370:KRO524370 LBF524370:LBK524370 LLB524370:LLG524370 LUX524370:LVC524370 MET524370:MEY524370 MOP524370:MOU524370 MYL524370:MYQ524370 NIH524370:NIM524370 NSD524370:NSI524370 OBZ524370:OCE524370 OLV524370:OMA524370 OVR524370:OVW524370 PFN524370:PFS524370 PPJ524370:PPO524370 PZF524370:PZK524370 QJB524370:QJG524370 QSX524370:QTC524370 RCT524370:RCY524370 RMP524370:RMU524370 RWL524370:RWQ524370 SGH524370:SGM524370 SQD524370:SQI524370 SZZ524370:TAE524370 TJV524370:TKA524370 TTR524370:TTW524370 UDN524370:UDS524370 UNJ524370:UNO524370 UXF524370:UXK524370 VHB524370:VHG524370 VQX524370:VRC524370 WAT524370:WAY524370 WKP524370:WKU524370 WUL524370:WUQ524370 K589906:P589906 HZ589906:IE589906 RV589906:SA589906 ABR589906:ABW589906 ALN589906:ALS589906 AVJ589906:AVO589906 BFF589906:BFK589906 BPB589906:BPG589906 BYX589906:BZC589906 CIT589906:CIY589906 CSP589906:CSU589906 DCL589906:DCQ589906 DMH589906:DMM589906 DWD589906:DWI589906 EFZ589906:EGE589906 EPV589906:EQA589906 EZR589906:EZW589906 FJN589906:FJS589906 FTJ589906:FTO589906 GDF589906:GDK589906 GNB589906:GNG589906 GWX589906:GXC589906 HGT589906:HGY589906 HQP589906:HQU589906 IAL589906:IAQ589906 IKH589906:IKM589906 IUD589906:IUI589906 JDZ589906:JEE589906 JNV589906:JOA589906 JXR589906:JXW589906 KHN589906:KHS589906 KRJ589906:KRO589906 LBF589906:LBK589906 LLB589906:LLG589906 LUX589906:LVC589906 MET589906:MEY589906 MOP589906:MOU589906 MYL589906:MYQ589906 NIH589906:NIM589906 NSD589906:NSI589906 OBZ589906:OCE589906 OLV589906:OMA589906 OVR589906:OVW589906 PFN589906:PFS589906 PPJ589906:PPO589906 PZF589906:PZK589906 QJB589906:QJG589906 QSX589906:QTC589906 RCT589906:RCY589906 RMP589906:RMU589906 RWL589906:RWQ589906 SGH589906:SGM589906 SQD589906:SQI589906 SZZ589906:TAE589906 TJV589906:TKA589906 TTR589906:TTW589906 UDN589906:UDS589906 UNJ589906:UNO589906 UXF589906:UXK589906 VHB589906:VHG589906 VQX589906:VRC589906 WAT589906:WAY589906 WKP589906:WKU589906 WUL589906:WUQ589906 K655442:P655442 HZ655442:IE655442 RV655442:SA655442 ABR655442:ABW655442 ALN655442:ALS655442 AVJ655442:AVO655442 BFF655442:BFK655442 BPB655442:BPG655442 BYX655442:BZC655442 CIT655442:CIY655442 CSP655442:CSU655442 DCL655442:DCQ655442 DMH655442:DMM655442 DWD655442:DWI655442 EFZ655442:EGE655442 EPV655442:EQA655442 EZR655442:EZW655442 FJN655442:FJS655442 FTJ655442:FTO655442 GDF655442:GDK655442 GNB655442:GNG655442 GWX655442:GXC655442 HGT655442:HGY655442 HQP655442:HQU655442 IAL655442:IAQ655442 IKH655442:IKM655442 IUD655442:IUI655442 JDZ655442:JEE655442 JNV655442:JOA655442 JXR655442:JXW655442 KHN655442:KHS655442 KRJ655442:KRO655442 LBF655442:LBK655442 LLB655442:LLG655442 LUX655442:LVC655442 MET655442:MEY655442 MOP655442:MOU655442 MYL655442:MYQ655442 NIH655442:NIM655442 NSD655442:NSI655442 OBZ655442:OCE655442 OLV655442:OMA655442 OVR655442:OVW655442 PFN655442:PFS655442 PPJ655442:PPO655442 PZF655442:PZK655442 QJB655442:QJG655442 QSX655442:QTC655442 RCT655442:RCY655442 RMP655442:RMU655442 RWL655442:RWQ655442 SGH655442:SGM655442 SQD655442:SQI655442 SZZ655442:TAE655442 TJV655442:TKA655442 TTR655442:TTW655442 UDN655442:UDS655442 UNJ655442:UNO655442 UXF655442:UXK655442 VHB655442:VHG655442 VQX655442:VRC655442 WAT655442:WAY655442 WKP655442:WKU655442 WUL655442:WUQ655442 K720978:P720978 HZ720978:IE720978 RV720978:SA720978 ABR720978:ABW720978 ALN720978:ALS720978 AVJ720978:AVO720978 BFF720978:BFK720978 BPB720978:BPG720978 BYX720978:BZC720978 CIT720978:CIY720978 CSP720978:CSU720978 DCL720978:DCQ720978 DMH720978:DMM720978 DWD720978:DWI720978 EFZ720978:EGE720978 EPV720978:EQA720978 EZR720978:EZW720978 FJN720978:FJS720978 FTJ720978:FTO720978 GDF720978:GDK720978 GNB720978:GNG720978 GWX720978:GXC720978 HGT720978:HGY720978 HQP720978:HQU720978 IAL720978:IAQ720978 IKH720978:IKM720978 IUD720978:IUI720978 JDZ720978:JEE720978 JNV720978:JOA720978 JXR720978:JXW720978 KHN720978:KHS720978 KRJ720978:KRO720978 LBF720978:LBK720978 LLB720978:LLG720978 LUX720978:LVC720978 MET720978:MEY720978 MOP720978:MOU720978 MYL720978:MYQ720978 NIH720978:NIM720978 NSD720978:NSI720978 OBZ720978:OCE720978 OLV720978:OMA720978 OVR720978:OVW720978 PFN720978:PFS720978 PPJ720978:PPO720978 PZF720978:PZK720978 QJB720978:QJG720978 QSX720978:QTC720978 RCT720978:RCY720978 RMP720978:RMU720978 RWL720978:RWQ720978 SGH720978:SGM720978 SQD720978:SQI720978 SZZ720978:TAE720978 TJV720978:TKA720978 TTR720978:TTW720978 UDN720978:UDS720978 UNJ720978:UNO720978 UXF720978:UXK720978 VHB720978:VHG720978 VQX720978:VRC720978 WAT720978:WAY720978 WKP720978:WKU720978 WUL720978:WUQ720978 K786514:P786514 HZ786514:IE786514 RV786514:SA786514 ABR786514:ABW786514 ALN786514:ALS786514 AVJ786514:AVO786514 BFF786514:BFK786514 BPB786514:BPG786514 BYX786514:BZC786514 CIT786514:CIY786514 CSP786514:CSU786514 DCL786514:DCQ786514 DMH786514:DMM786514 DWD786514:DWI786514 EFZ786514:EGE786514 EPV786514:EQA786514 EZR786514:EZW786514 FJN786514:FJS786514 FTJ786514:FTO786514 GDF786514:GDK786514 GNB786514:GNG786514 GWX786514:GXC786514 HGT786514:HGY786514 HQP786514:HQU786514 IAL786514:IAQ786514 IKH786514:IKM786514 IUD786514:IUI786514 JDZ786514:JEE786514 JNV786514:JOA786514 JXR786514:JXW786514 KHN786514:KHS786514 KRJ786514:KRO786514 LBF786514:LBK786514 LLB786514:LLG786514 LUX786514:LVC786514 MET786514:MEY786514 MOP786514:MOU786514 MYL786514:MYQ786514 NIH786514:NIM786514 NSD786514:NSI786514 OBZ786514:OCE786514 OLV786514:OMA786514 OVR786514:OVW786514 PFN786514:PFS786514 PPJ786514:PPO786514 PZF786514:PZK786514 QJB786514:QJG786514 QSX786514:QTC786514 RCT786514:RCY786514 RMP786514:RMU786514 RWL786514:RWQ786514 SGH786514:SGM786514 SQD786514:SQI786514 SZZ786514:TAE786514 TJV786514:TKA786514 TTR786514:TTW786514 UDN786514:UDS786514 UNJ786514:UNO786514 UXF786514:UXK786514 VHB786514:VHG786514 VQX786514:VRC786514 WAT786514:WAY786514 WKP786514:WKU786514 WUL786514:WUQ786514 K852050:P852050 HZ852050:IE852050 RV852050:SA852050 ABR852050:ABW852050 ALN852050:ALS852050 AVJ852050:AVO852050 BFF852050:BFK852050 BPB852050:BPG852050 BYX852050:BZC852050 CIT852050:CIY852050 CSP852050:CSU852050 DCL852050:DCQ852050 DMH852050:DMM852050 DWD852050:DWI852050 EFZ852050:EGE852050 EPV852050:EQA852050 EZR852050:EZW852050 FJN852050:FJS852050 FTJ852050:FTO852050 GDF852050:GDK852050 GNB852050:GNG852050 GWX852050:GXC852050 HGT852050:HGY852050 HQP852050:HQU852050 IAL852050:IAQ852050 IKH852050:IKM852050 IUD852050:IUI852050 JDZ852050:JEE852050 JNV852050:JOA852050 JXR852050:JXW852050 KHN852050:KHS852050 KRJ852050:KRO852050 LBF852050:LBK852050 LLB852050:LLG852050 LUX852050:LVC852050 MET852050:MEY852050 MOP852050:MOU852050 MYL852050:MYQ852050 NIH852050:NIM852050 NSD852050:NSI852050 OBZ852050:OCE852050 OLV852050:OMA852050 OVR852050:OVW852050 PFN852050:PFS852050 PPJ852050:PPO852050 PZF852050:PZK852050 QJB852050:QJG852050 QSX852050:QTC852050 RCT852050:RCY852050 RMP852050:RMU852050 RWL852050:RWQ852050 SGH852050:SGM852050 SQD852050:SQI852050 SZZ852050:TAE852050 TJV852050:TKA852050 TTR852050:TTW852050 UDN852050:UDS852050 UNJ852050:UNO852050 UXF852050:UXK852050 VHB852050:VHG852050 VQX852050:VRC852050 WAT852050:WAY852050 WKP852050:WKU852050 WUL852050:WUQ852050 K917586:P917586 HZ917586:IE917586 RV917586:SA917586 ABR917586:ABW917586 ALN917586:ALS917586 AVJ917586:AVO917586 BFF917586:BFK917586 BPB917586:BPG917586 BYX917586:BZC917586 CIT917586:CIY917586 CSP917586:CSU917586 DCL917586:DCQ917586 DMH917586:DMM917586 DWD917586:DWI917586 EFZ917586:EGE917586 EPV917586:EQA917586 EZR917586:EZW917586 FJN917586:FJS917586 FTJ917586:FTO917586 GDF917586:GDK917586 GNB917586:GNG917586 GWX917586:GXC917586 HGT917586:HGY917586 HQP917586:HQU917586 IAL917586:IAQ917586 IKH917586:IKM917586 IUD917586:IUI917586 JDZ917586:JEE917586 JNV917586:JOA917586 JXR917586:JXW917586 KHN917586:KHS917586 KRJ917586:KRO917586 LBF917586:LBK917586 LLB917586:LLG917586 LUX917586:LVC917586 MET917586:MEY917586 MOP917586:MOU917586 MYL917586:MYQ917586 NIH917586:NIM917586 NSD917586:NSI917586 OBZ917586:OCE917586 OLV917586:OMA917586 OVR917586:OVW917586 PFN917586:PFS917586 PPJ917586:PPO917586 PZF917586:PZK917586 QJB917586:QJG917586 QSX917586:QTC917586 RCT917586:RCY917586 RMP917586:RMU917586 RWL917586:RWQ917586 SGH917586:SGM917586 SQD917586:SQI917586 SZZ917586:TAE917586 TJV917586:TKA917586 TTR917586:TTW917586 UDN917586:UDS917586 UNJ917586:UNO917586 UXF917586:UXK917586 VHB917586:VHG917586 VQX917586:VRC917586 WAT917586:WAY917586 WKP917586:WKU917586 WUL917586:WUQ917586 K983122:P983122 HZ983122:IE983122 RV983122:SA983122 ABR983122:ABW983122 ALN983122:ALS983122 AVJ983122:AVO983122 BFF983122:BFK983122 BPB983122:BPG983122 BYX983122:BZC983122 CIT983122:CIY983122 CSP983122:CSU983122 DCL983122:DCQ983122 DMH983122:DMM983122 DWD983122:DWI983122 EFZ983122:EGE983122 EPV983122:EQA983122 EZR983122:EZW983122 FJN983122:FJS983122 FTJ983122:FTO983122 GDF983122:GDK983122 GNB983122:GNG983122 GWX983122:GXC983122 HGT983122:HGY983122 HQP983122:HQU983122 IAL983122:IAQ983122 IKH983122:IKM983122 IUD983122:IUI983122 JDZ983122:JEE983122 JNV983122:JOA983122 JXR983122:JXW983122 KHN983122:KHS983122 KRJ983122:KRO983122 LBF983122:LBK983122 LLB983122:LLG983122 LUX983122:LVC983122 MET983122:MEY983122 MOP983122:MOU983122 MYL983122:MYQ983122 NIH983122:NIM983122 NSD983122:NSI983122 OBZ983122:OCE983122 OLV983122:OMA983122 OVR983122:OVW983122 PFN983122:PFS983122 PPJ983122:PPO983122 PZF983122:PZK983122 QJB983122:QJG983122 QSX983122:QTC983122 RCT983122:RCY983122 RMP983122:RMU983122 RWL983122:RWQ983122 SGH983122:SGM983122 SQD983122:SQI983122 SZZ983122:TAE983122 TJV983122:TKA983122 TTR983122:TTW983122 UDN983122:UDS983122 UNJ983122:UNO983122 UXF983122:UXK983122 VHB983122:VHG983122 VQX983122:VRC983122 WAT983122:WAY983122 WKP983122:WKU983122 WUL983122:WUQ983122">
      <formula1>0</formula1>
      <formula2>40000000</formula2>
    </dataValidation>
    <dataValidation type="decimal" allowBlank="1" showInputMessage="1" showErrorMessage="1" error="acima  do limite" sqref="K81:P81 HZ81:IE81 RV81:SA81 ABR81:ABW81 ALN81:ALS81 AVJ81:AVO81 BFF81:BFK81 BPB81:BPG81 BYX81:BZC81 CIT81:CIY81 CSP81:CSU81 DCL81:DCQ81 DMH81:DMM81 DWD81:DWI81 EFZ81:EGE81 EPV81:EQA81 EZR81:EZW81 FJN81:FJS81 FTJ81:FTO81 GDF81:GDK81 GNB81:GNG81 GWX81:GXC81 HGT81:HGY81 HQP81:HQU81 IAL81:IAQ81 IKH81:IKM81 IUD81:IUI81 JDZ81:JEE81 JNV81:JOA81 JXR81:JXW81 KHN81:KHS81 KRJ81:KRO81 LBF81:LBK81 LLB81:LLG81 LUX81:LVC81 MET81:MEY81 MOP81:MOU81 MYL81:MYQ81 NIH81:NIM81 NSD81:NSI81 OBZ81:OCE81 OLV81:OMA81 OVR81:OVW81 PFN81:PFS81 PPJ81:PPO81 PZF81:PZK81 QJB81:QJG81 QSX81:QTC81 RCT81:RCY81 RMP81:RMU81 RWL81:RWQ81 SGH81:SGM81 SQD81:SQI81 SZZ81:TAE81 TJV81:TKA81 TTR81:TTW81 UDN81:UDS81 UNJ81:UNO81 UXF81:UXK81 VHB81:VHG81 VQX81:VRC81 WAT81:WAY81 WKP81:WKU81 WUL81:WUQ81 K65617:P65617 HZ65617:IE65617 RV65617:SA65617 ABR65617:ABW65617 ALN65617:ALS65617 AVJ65617:AVO65617 BFF65617:BFK65617 BPB65617:BPG65617 BYX65617:BZC65617 CIT65617:CIY65617 CSP65617:CSU65617 DCL65617:DCQ65617 DMH65617:DMM65617 DWD65617:DWI65617 EFZ65617:EGE65617 EPV65617:EQA65617 EZR65617:EZW65617 FJN65617:FJS65617 FTJ65617:FTO65617 GDF65617:GDK65617 GNB65617:GNG65617 GWX65617:GXC65617 HGT65617:HGY65617 HQP65617:HQU65617 IAL65617:IAQ65617 IKH65617:IKM65617 IUD65617:IUI65617 JDZ65617:JEE65617 JNV65617:JOA65617 JXR65617:JXW65617 KHN65617:KHS65617 KRJ65617:KRO65617 LBF65617:LBK65617 LLB65617:LLG65617 LUX65617:LVC65617 MET65617:MEY65617 MOP65617:MOU65617 MYL65617:MYQ65617 NIH65617:NIM65617 NSD65617:NSI65617 OBZ65617:OCE65617 OLV65617:OMA65617 OVR65617:OVW65617 PFN65617:PFS65617 PPJ65617:PPO65617 PZF65617:PZK65617 QJB65617:QJG65617 QSX65617:QTC65617 RCT65617:RCY65617 RMP65617:RMU65617 RWL65617:RWQ65617 SGH65617:SGM65617 SQD65617:SQI65617 SZZ65617:TAE65617 TJV65617:TKA65617 TTR65617:TTW65617 UDN65617:UDS65617 UNJ65617:UNO65617 UXF65617:UXK65617 VHB65617:VHG65617 VQX65617:VRC65617 WAT65617:WAY65617 WKP65617:WKU65617 WUL65617:WUQ65617 K131153:P131153 HZ131153:IE131153 RV131153:SA131153 ABR131153:ABW131153 ALN131153:ALS131153 AVJ131153:AVO131153 BFF131153:BFK131153 BPB131153:BPG131153 BYX131153:BZC131153 CIT131153:CIY131153 CSP131153:CSU131153 DCL131153:DCQ131153 DMH131153:DMM131153 DWD131153:DWI131153 EFZ131153:EGE131153 EPV131153:EQA131153 EZR131153:EZW131153 FJN131153:FJS131153 FTJ131153:FTO131153 GDF131153:GDK131153 GNB131153:GNG131153 GWX131153:GXC131153 HGT131153:HGY131153 HQP131153:HQU131153 IAL131153:IAQ131153 IKH131153:IKM131153 IUD131153:IUI131153 JDZ131153:JEE131153 JNV131153:JOA131153 JXR131153:JXW131153 KHN131153:KHS131153 KRJ131153:KRO131153 LBF131153:LBK131153 LLB131153:LLG131153 LUX131153:LVC131153 MET131153:MEY131153 MOP131153:MOU131153 MYL131153:MYQ131153 NIH131153:NIM131153 NSD131153:NSI131153 OBZ131153:OCE131153 OLV131153:OMA131153 OVR131153:OVW131153 PFN131153:PFS131153 PPJ131153:PPO131153 PZF131153:PZK131153 QJB131153:QJG131153 QSX131153:QTC131153 RCT131153:RCY131153 RMP131153:RMU131153 RWL131153:RWQ131153 SGH131153:SGM131153 SQD131153:SQI131153 SZZ131153:TAE131153 TJV131153:TKA131153 TTR131153:TTW131153 UDN131153:UDS131153 UNJ131153:UNO131153 UXF131153:UXK131153 VHB131153:VHG131153 VQX131153:VRC131153 WAT131153:WAY131153 WKP131153:WKU131153 WUL131153:WUQ131153 K196689:P196689 HZ196689:IE196689 RV196689:SA196689 ABR196689:ABW196689 ALN196689:ALS196689 AVJ196689:AVO196689 BFF196689:BFK196689 BPB196689:BPG196689 BYX196689:BZC196689 CIT196689:CIY196689 CSP196689:CSU196689 DCL196689:DCQ196689 DMH196689:DMM196689 DWD196689:DWI196689 EFZ196689:EGE196689 EPV196689:EQA196689 EZR196689:EZW196689 FJN196689:FJS196689 FTJ196689:FTO196689 GDF196689:GDK196689 GNB196689:GNG196689 GWX196689:GXC196689 HGT196689:HGY196689 HQP196689:HQU196689 IAL196689:IAQ196689 IKH196689:IKM196689 IUD196689:IUI196689 JDZ196689:JEE196689 JNV196689:JOA196689 JXR196689:JXW196689 KHN196689:KHS196689 KRJ196689:KRO196689 LBF196689:LBK196689 LLB196689:LLG196689 LUX196689:LVC196689 MET196689:MEY196689 MOP196689:MOU196689 MYL196689:MYQ196689 NIH196689:NIM196689 NSD196689:NSI196689 OBZ196689:OCE196689 OLV196689:OMA196689 OVR196689:OVW196689 PFN196689:PFS196689 PPJ196689:PPO196689 PZF196689:PZK196689 QJB196689:QJG196689 QSX196689:QTC196689 RCT196689:RCY196689 RMP196689:RMU196689 RWL196689:RWQ196689 SGH196689:SGM196689 SQD196689:SQI196689 SZZ196689:TAE196689 TJV196689:TKA196689 TTR196689:TTW196689 UDN196689:UDS196689 UNJ196689:UNO196689 UXF196689:UXK196689 VHB196689:VHG196689 VQX196689:VRC196689 WAT196689:WAY196689 WKP196689:WKU196689 WUL196689:WUQ196689 K262225:P262225 HZ262225:IE262225 RV262225:SA262225 ABR262225:ABW262225 ALN262225:ALS262225 AVJ262225:AVO262225 BFF262225:BFK262225 BPB262225:BPG262225 BYX262225:BZC262225 CIT262225:CIY262225 CSP262225:CSU262225 DCL262225:DCQ262225 DMH262225:DMM262225 DWD262225:DWI262225 EFZ262225:EGE262225 EPV262225:EQA262225 EZR262225:EZW262225 FJN262225:FJS262225 FTJ262225:FTO262225 GDF262225:GDK262225 GNB262225:GNG262225 GWX262225:GXC262225 HGT262225:HGY262225 HQP262225:HQU262225 IAL262225:IAQ262225 IKH262225:IKM262225 IUD262225:IUI262225 JDZ262225:JEE262225 JNV262225:JOA262225 JXR262225:JXW262225 KHN262225:KHS262225 KRJ262225:KRO262225 LBF262225:LBK262225 LLB262225:LLG262225 LUX262225:LVC262225 MET262225:MEY262225 MOP262225:MOU262225 MYL262225:MYQ262225 NIH262225:NIM262225 NSD262225:NSI262225 OBZ262225:OCE262225 OLV262225:OMA262225 OVR262225:OVW262225 PFN262225:PFS262225 PPJ262225:PPO262225 PZF262225:PZK262225 QJB262225:QJG262225 QSX262225:QTC262225 RCT262225:RCY262225 RMP262225:RMU262225 RWL262225:RWQ262225 SGH262225:SGM262225 SQD262225:SQI262225 SZZ262225:TAE262225 TJV262225:TKA262225 TTR262225:TTW262225 UDN262225:UDS262225 UNJ262225:UNO262225 UXF262225:UXK262225 VHB262225:VHG262225 VQX262225:VRC262225 WAT262225:WAY262225 WKP262225:WKU262225 WUL262225:WUQ262225 K327761:P327761 HZ327761:IE327761 RV327761:SA327761 ABR327761:ABW327761 ALN327761:ALS327761 AVJ327761:AVO327761 BFF327761:BFK327761 BPB327761:BPG327761 BYX327761:BZC327761 CIT327761:CIY327761 CSP327761:CSU327761 DCL327761:DCQ327761 DMH327761:DMM327761 DWD327761:DWI327761 EFZ327761:EGE327761 EPV327761:EQA327761 EZR327761:EZW327761 FJN327761:FJS327761 FTJ327761:FTO327761 GDF327761:GDK327761 GNB327761:GNG327761 GWX327761:GXC327761 HGT327761:HGY327761 HQP327761:HQU327761 IAL327761:IAQ327761 IKH327761:IKM327761 IUD327761:IUI327761 JDZ327761:JEE327761 JNV327761:JOA327761 JXR327761:JXW327761 KHN327761:KHS327761 KRJ327761:KRO327761 LBF327761:LBK327761 LLB327761:LLG327761 LUX327761:LVC327761 MET327761:MEY327761 MOP327761:MOU327761 MYL327761:MYQ327761 NIH327761:NIM327761 NSD327761:NSI327761 OBZ327761:OCE327761 OLV327761:OMA327761 OVR327761:OVW327761 PFN327761:PFS327761 PPJ327761:PPO327761 PZF327761:PZK327761 QJB327761:QJG327761 QSX327761:QTC327761 RCT327761:RCY327761 RMP327761:RMU327761 RWL327761:RWQ327761 SGH327761:SGM327761 SQD327761:SQI327761 SZZ327761:TAE327761 TJV327761:TKA327761 TTR327761:TTW327761 UDN327761:UDS327761 UNJ327761:UNO327761 UXF327761:UXK327761 VHB327761:VHG327761 VQX327761:VRC327761 WAT327761:WAY327761 WKP327761:WKU327761 WUL327761:WUQ327761 K393297:P393297 HZ393297:IE393297 RV393297:SA393297 ABR393297:ABW393297 ALN393297:ALS393297 AVJ393297:AVO393297 BFF393297:BFK393297 BPB393297:BPG393297 BYX393297:BZC393297 CIT393297:CIY393297 CSP393297:CSU393297 DCL393297:DCQ393297 DMH393297:DMM393297 DWD393297:DWI393297 EFZ393297:EGE393297 EPV393297:EQA393297 EZR393297:EZW393297 FJN393297:FJS393297 FTJ393297:FTO393297 GDF393297:GDK393297 GNB393297:GNG393297 GWX393297:GXC393297 HGT393297:HGY393297 HQP393297:HQU393297 IAL393297:IAQ393297 IKH393297:IKM393297 IUD393297:IUI393297 JDZ393297:JEE393297 JNV393297:JOA393297 JXR393297:JXW393297 KHN393297:KHS393297 KRJ393297:KRO393297 LBF393297:LBK393297 LLB393297:LLG393297 LUX393297:LVC393297 MET393297:MEY393297 MOP393297:MOU393297 MYL393297:MYQ393297 NIH393297:NIM393297 NSD393297:NSI393297 OBZ393297:OCE393297 OLV393297:OMA393297 OVR393297:OVW393297 PFN393297:PFS393297 PPJ393297:PPO393297 PZF393297:PZK393297 QJB393297:QJG393297 QSX393297:QTC393297 RCT393297:RCY393297 RMP393297:RMU393297 RWL393297:RWQ393297 SGH393297:SGM393297 SQD393297:SQI393297 SZZ393297:TAE393297 TJV393297:TKA393297 TTR393297:TTW393297 UDN393297:UDS393297 UNJ393297:UNO393297 UXF393297:UXK393297 VHB393297:VHG393297 VQX393297:VRC393297 WAT393297:WAY393297 WKP393297:WKU393297 WUL393297:WUQ393297 K458833:P458833 HZ458833:IE458833 RV458833:SA458833 ABR458833:ABW458833 ALN458833:ALS458833 AVJ458833:AVO458833 BFF458833:BFK458833 BPB458833:BPG458833 BYX458833:BZC458833 CIT458833:CIY458833 CSP458833:CSU458833 DCL458833:DCQ458833 DMH458833:DMM458833 DWD458833:DWI458833 EFZ458833:EGE458833 EPV458833:EQA458833 EZR458833:EZW458833 FJN458833:FJS458833 FTJ458833:FTO458833 GDF458833:GDK458833 GNB458833:GNG458833 GWX458833:GXC458833 HGT458833:HGY458833 HQP458833:HQU458833 IAL458833:IAQ458833 IKH458833:IKM458833 IUD458833:IUI458833 JDZ458833:JEE458833 JNV458833:JOA458833 JXR458833:JXW458833 KHN458833:KHS458833 KRJ458833:KRO458833 LBF458833:LBK458833 LLB458833:LLG458833 LUX458833:LVC458833 MET458833:MEY458833 MOP458833:MOU458833 MYL458833:MYQ458833 NIH458833:NIM458833 NSD458833:NSI458833 OBZ458833:OCE458833 OLV458833:OMA458833 OVR458833:OVW458833 PFN458833:PFS458833 PPJ458833:PPO458833 PZF458833:PZK458833 QJB458833:QJG458833 QSX458833:QTC458833 RCT458833:RCY458833 RMP458833:RMU458833 RWL458833:RWQ458833 SGH458833:SGM458833 SQD458833:SQI458833 SZZ458833:TAE458833 TJV458833:TKA458833 TTR458833:TTW458833 UDN458833:UDS458833 UNJ458833:UNO458833 UXF458833:UXK458833 VHB458833:VHG458833 VQX458833:VRC458833 WAT458833:WAY458833 WKP458833:WKU458833 WUL458833:WUQ458833 K524369:P524369 HZ524369:IE524369 RV524369:SA524369 ABR524369:ABW524369 ALN524369:ALS524369 AVJ524369:AVO524369 BFF524369:BFK524369 BPB524369:BPG524369 BYX524369:BZC524369 CIT524369:CIY524369 CSP524369:CSU524369 DCL524369:DCQ524369 DMH524369:DMM524369 DWD524369:DWI524369 EFZ524369:EGE524369 EPV524369:EQA524369 EZR524369:EZW524369 FJN524369:FJS524369 FTJ524369:FTO524369 GDF524369:GDK524369 GNB524369:GNG524369 GWX524369:GXC524369 HGT524369:HGY524369 HQP524369:HQU524369 IAL524369:IAQ524369 IKH524369:IKM524369 IUD524369:IUI524369 JDZ524369:JEE524369 JNV524369:JOA524369 JXR524369:JXW524369 KHN524369:KHS524369 KRJ524369:KRO524369 LBF524369:LBK524369 LLB524369:LLG524369 LUX524369:LVC524369 MET524369:MEY524369 MOP524369:MOU524369 MYL524369:MYQ524369 NIH524369:NIM524369 NSD524369:NSI524369 OBZ524369:OCE524369 OLV524369:OMA524369 OVR524369:OVW524369 PFN524369:PFS524369 PPJ524369:PPO524369 PZF524369:PZK524369 QJB524369:QJG524369 QSX524369:QTC524369 RCT524369:RCY524369 RMP524369:RMU524369 RWL524369:RWQ524369 SGH524369:SGM524369 SQD524369:SQI524369 SZZ524369:TAE524369 TJV524369:TKA524369 TTR524369:TTW524369 UDN524369:UDS524369 UNJ524369:UNO524369 UXF524369:UXK524369 VHB524369:VHG524369 VQX524369:VRC524369 WAT524369:WAY524369 WKP524369:WKU524369 WUL524369:WUQ524369 K589905:P589905 HZ589905:IE589905 RV589905:SA589905 ABR589905:ABW589905 ALN589905:ALS589905 AVJ589905:AVO589905 BFF589905:BFK589905 BPB589905:BPG589905 BYX589905:BZC589905 CIT589905:CIY589905 CSP589905:CSU589905 DCL589905:DCQ589905 DMH589905:DMM589905 DWD589905:DWI589905 EFZ589905:EGE589905 EPV589905:EQA589905 EZR589905:EZW589905 FJN589905:FJS589905 FTJ589905:FTO589905 GDF589905:GDK589905 GNB589905:GNG589905 GWX589905:GXC589905 HGT589905:HGY589905 HQP589905:HQU589905 IAL589905:IAQ589905 IKH589905:IKM589905 IUD589905:IUI589905 JDZ589905:JEE589905 JNV589905:JOA589905 JXR589905:JXW589905 KHN589905:KHS589905 KRJ589905:KRO589905 LBF589905:LBK589905 LLB589905:LLG589905 LUX589905:LVC589905 MET589905:MEY589905 MOP589905:MOU589905 MYL589905:MYQ589905 NIH589905:NIM589905 NSD589905:NSI589905 OBZ589905:OCE589905 OLV589905:OMA589905 OVR589905:OVW589905 PFN589905:PFS589905 PPJ589905:PPO589905 PZF589905:PZK589905 QJB589905:QJG589905 QSX589905:QTC589905 RCT589905:RCY589905 RMP589905:RMU589905 RWL589905:RWQ589905 SGH589905:SGM589905 SQD589905:SQI589905 SZZ589905:TAE589905 TJV589905:TKA589905 TTR589905:TTW589905 UDN589905:UDS589905 UNJ589905:UNO589905 UXF589905:UXK589905 VHB589905:VHG589905 VQX589905:VRC589905 WAT589905:WAY589905 WKP589905:WKU589905 WUL589905:WUQ589905 K655441:P655441 HZ655441:IE655441 RV655441:SA655441 ABR655441:ABW655441 ALN655441:ALS655441 AVJ655441:AVO655441 BFF655441:BFK655441 BPB655441:BPG655441 BYX655441:BZC655441 CIT655441:CIY655441 CSP655441:CSU655441 DCL655441:DCQ655441 DMH655441:DMM655441 DWD655441:DWI655441 EFZ655441:EGE655441 EPV655441:EQA655441 EZR655441:EZW655441 FJN655441:FJS655441 FTJ655441:FTO655441 GDF655441:GDK655441 GNB655441:GNG655441 GWX655441:GXC655441 HGT655441:HGY655441 HQP655441:HQU655441 IAL655441:IAQ655441 IKH655441:IKM655441 IUD655441:IUI655441 JDZ655441:JEE655441 JNV655441:JOA655441 JXR655441:JXW655441 KHN655441:KHS655441 KRJ655441:KRO655441 LBF655441:LBK655441 LLB655441:LLG655441 LUX655441:LVC655441 MET655441:MEY655441 MOP655441:MOU655441 MYL655441:MYQ655441 NIH655441:NIM655441 NSD655441:NSI655441 OBZ655441:OCE655441 OLV655441:OMA655441 OVR655441:OVW655441 PFN655441:PFS655441 PPJ655441:PPO655441 PZF655441:PZK655441 QJB655441:QJG655441 QSX655441:QTC655441 RCT655441:RCY655441 RMP655441:RMU655441 RWL655441:RWQ655441 SGH655441:SGM655441 SQD655441:SQI655441 SZZ655441:TAE655441 TJV655441:TKA655441 TTR655441:TTW655441 UDN655441:UDS655441 UNJ655441:UNO655441 UXF655441:UXK655441 VHB655441:VHG655441 VQX655441:VRC655441 WAT655441:WAY655441 WKP655441:WKU655441 WUL655441:WUQ655441 K720977:P720977 HZ720977:IE720977 RV720977:SA720977 ABR720977:ABW720977 ALN720977:ALS720977 AVJ720977:AVO720977 BFF720977:BFK720977 BPB720977:BPG720977 BYX720977:BZC720977 CIT720977:CIY720977 CSP720977:CSU720977 DCL720977:DCQ720977 DMH720977:DMM720977 DWD720977:DWI720977 EFZ720977:EGE720977 EPV720977:EQA720977 EZR720977:EZW720977 FJN720977:FJS720977 FTJ720977:FTO720977 GDF720977:GDK720977 GNB720977:GNG720977 GWX720977:GXC720977 HGT720977:HGY720977 HQP720977:HQU720977 IAL720977:IAQ720977 IKH720977:IKM720977 IUD720977:IUI720977 JDZ720977:JEE720977 JNV720977:JOA720977 JXR720977:JXW720977 KHN720977:KHS720977 KRJ720977:KRO720977 LBF720977:LBK720977 LLB720977:LLG720977 LUX720977:LVC720977 MET720977:MEY720977 MOP720977:MOU720977 MYL720977:MYQ720977 NIH720977:NIM720977 NSD720977:NSI720977 OBZ720977:OCE720977 OLV720977:OMA720977 OVR720977:OVW720977 PFN720977:PFS720977 PPJ720977:PPO720977 PZF720977:PZK720977 QJB720977:QJG720977 QSX720977:QTC720977 RCT720977:RCY720977 RMP720977:RMU720977 RWL720977:RWQ720977 SGH720977:SGM720977 SQD720977:SQI720977 SZZ720977:TAE720977 TJV720977:TKA720977 TTR720977:TTW720977 UDN720977:UDS720977 UNJ720977:UNO720977 UXF720977:UXK720977 VHB720977:VHG720977 VQX720977:VRC720977 WAT720977:WAY720977 WKP720977:WKU720977 WUL720977:WUQ720977 K786513:P786513 HZ786513:IE786513 RV786513:SA786513 ABR786513:ABW786513 ALN786513:ALS786513 AVJ786513:AVO786513 BFF786513:BFK786513 BPB786513:BPG786513 BYX786513:BZC786513 CIT786513:CIY786513 CSP786513:CSU786513 DCL786513:DCQ786513 DMH786513:DMM786513 DWD786513:DWI786513 EFZ786513:EGE786513 EPV786513:EQA786513 EZR786513:EZW786513 FJN786513:FJS786513 FTJ786513:FTO786513 GDF786513:GDK786513 GNB786513:GNG786513 GWX786513:GXC786513 HGT786513:HGY786513 HQP786513:HQU786513 IAL786513:IAQ786513 IKH786513:IKM786513 IUD786513:IUI786513 JDZ786513:JEE786513 JNV786513:JOA786513 JXR786513:JXW786513 KHN786513:KHS786513 KRJ786513:KRO786513 LBF786513:LBK786513 LLB786513:LLG786513 LUX786513:LVC786513 MET786513:MEY786513 MOP786513:MOU786513 MYL786513:MYQ786513 NIH786513:NIM786513 NSD786513:NSI786513 OBZ786513:OCE786513 OLV786513:OMA786513 OVR786513:OVW786513 PFN786513:PFS786513 PPJ786513:PPO786513 PZF786513:PZK786513 QJB786513:QJG786513 QSX786513:QTC786513 RCT786513:RCY786513 RMP786513:RMU786513 RWL786513:RWQ786513 SGH786513:SGM786513 SQD786513:SQI786513 SZZ786513:TAE786513 TJV786513:TKA786513 TTR786513:TTW786513 UDN786513:UDS786513 UNJ786513:UNO786513 UXF786513:UXK786513 VHB786513:VHG786513 VQX786513:VRC786513 WAT786513:WAY786513 WKP786513:WKU786513 WUL786513:WUQ786513 K852049:P852049 HZ852049:IE852049 RV852049:SA852049 ABR852049:ABW852049 ALN852049:ALS852049 AVJ852049:AVO852049 BFF852049:BFK852049 BPB852049:BPG852049 BYX852049:BZC852049 CIT852049:CIY852049 CSP852049:CSU852049 DCL852049:DCQ852049 DMH852049:DMM852049 DWD852049:DWI852049 EFZ852049:EGE852049 EPV852049:EQA852049 EZR852049:EZW852049 FJN852049:FJS852049 FTJ852049:FTO852049 GDF852049:GDK852049 GNB852049:GNG852049 GWX852049:GXC852049 HGT852049:HGY852049 HQP852049:HQU852049 IAL852049:IAQ852049 IKH852049:IKM852049 IUD852049:IUI852049 JDZ852049:JEE852049 JNV852049:JOA852049 JXR852049:JXW852049 KHN852049:KHS852049 KRJ852049:KRO852049 LBF852049:LBK852049 LLB852049:LLG852049 LUX852049:LVC852049 MET852049:MEY852049 MOP852049:MOU852049 MYL852049:MYQ852049 NIH852049:NIM852049 NSD852049:NSI852049 OBZ852049:OCE852049 OLV852049:OMA852049 OVR852049:OVW852049 PFN852049:PFS852049 PPJ852049:PPO852049 PZF852049:PZK852049 QJB852049:QJG852049 QSX852049:QTC852049 RCT852049:RCY852049 RMP852049:RMU852049 RWL852049:RWQ852049 SGH852049:SGM852049 SQD852049:SQI852049 SZZ852049:TAE852049 TJV852049:TKA852049 TTR852049:TTW852049 UDN852049:UDS852049 UNJ852049:UNO852049 UXF852049:UXK852049 VHB852049:VHG852049 VQX852049:VRC852049 WAT852049:WAY852049 WKP852049:WKU852049 WUL852049:WUQ852049 K917585:P917585 HZ917585:IE917585 RV917585:SA917585 ABR917585:ABW917585 ALN917585:ALS917585 AVJ917585:AVO917585 BFF917585:BFK917585 BPB917585:BPG917585 BYX917585:BZC917585 CIT917585:CIY917585 CSP917585:CSU917585 DCL917585:DCQ917585 DMH917585:DMM917585 DWD917585:DWI917585 EFZ917585:EGE917585 EPV917585:EQA917585 EZR917585:EZW917585 FJN917585:FJS917585 FTJ917585:FTO917585 GDF917585:GDK917585 GNB917585:GNG917585 GWX917585:GXC917585 HGT917585:HGY917585 HQP917585:HQU917585 IAL917585:IAQ917585 IKH917585:IKM917585 IUD917585:IUI917585 JDZ917585:JEE917585 JNV917585:JOA917585 JXR917585:JXW917585 KHN917585:KHS917585 KRJ917585:KRO917585 LBF917585:LBK917585 LLB917585:LLG917585 LUX917585:LVC917585 MET917585:MEY917585 MOP917585:MOU917585 MYL917585:MYQ917585 NIH917585:NIM917585 NSD917585:NSI917585 OBZ917585:OCE917585 OLV917585:OMA917585 OVR917585:OVW917585 PFN917585:PFS917585 PPJ917585:PPO917585 PZF917585:PZK917585 QJB917585:QJG917585 QSX917585:QTC917585 RCT917585:RCY917585 RMP917585:RMU917585 RWL917585:RWQ917585 SGH917585:SGM917585 SQD917585:SQI917585 SZZ917585:TAE917585 TJV917585:TKA917585 TTR917585:TTW917585 UDN917585:UDS917585 UNJ917585:UNO917585 UXF917585:UXK917585 VHB917585:VHG917585 VQX917585:VRC917585 WAT917585:WAY917585 WKP917585:WKU917585 WUL917585:WUQ917585 K983121:P983121 HZ983121:IE983121 RV983121:SA983121 ABR983121:ABW983121 ALN983121:ALS983121 AVJ983121:AVO983121 BFF983121:BFK983121 BPB983121:BPG983121 BYX983121:BZC983121 CIT983121:CIY983121 CSP983121:CSU983121 DCL983121:DCQ983121 DMH983121:DMM983121 DWD983121:DWI983121 EFZ983121:EGE983121 EPV983121:EQA983121 EZR983121:EZW983121 FJN983121:FJS983121 FTJ983121:FTO983121 GDF983121:GDK983121 GNB983121:GNG983121 GWX983121:GXC983121 HGT983121:HGY983121 HQP983121:HQU983121 IAL983121:IAQ983121 IKH983121:IKM983121 IUD983121:IUI983121 JDZ983121:JEE983121 JNV983121:JOA983121 JXR983121:JXW983121 KHN983121:KHS983121 KRJ983121:KRO983121 LBF983121:LBK983121 LLB983121:LLG983121 LUX983121:LVC983121 MET983121:MEY983121 MOP983121:MOU983121 MYL983121:MYQ983121 NIH983121:NIM983121 NSD983121:NSI983121 OBZ983121:OCE983121 OLV983121:OMA983121 OVR983121:OVW983121 PFN983121:PFS983121 PPJ983121:PPO983121 PZF983121:PZK983121 QJB983121:QJG983121 QSX983121:QTC983121 RCT983121:RCY983121 RMP983121:RMU983121 RWL983121:RWQ983121 SGH983121:SGM983121 SQD983121:SQI983121 SZZ983121:TAE983121 TJV983121:TKA983121 TTR983121:TTW983121 UDN983121:UDS983121 UNJ983121:UNO983121 UXF983121:UXK983121 VHB983121:VHG983121 VQX983121:VRC983121 WAT983121:WAY983121 WKP983121:WKU983121 WUL983121:WUQ983121">
      <formula1>0</formula1>
      <formula2>40000000</formula2>
    </dataValidation>
    <dataValidation type="decimal" allowBlank="1" showInputMessage="1" showErrorMessage="1" sqref="WUL983110:WUQ983110 HZ70:IE70 RV70:SA70 ABR70:ABW70 ALN70:ALS70 AVJ70:AVO70 BFF70:BFK70 BPB70:BPG70 BYX70:BZC70 CIT70:CIY70 CSP70:CSU70 DCL70:DCQ70 DMH70:DMM70 DWD70:DWI70 EFZ70:EGE70 EPV70:EQA70 EZR70:EZW70 FJN70:FJS70 FTJ70:FTO70 GDF70:GDK70 GNB70:GNG70 GWX70:GXC70 HGT70:HGY70 HQP70:HQU70 IAL70:IAQ70 IKH70:IKM70 IUD70:IUI70 JDZ70:JEE70 JNV70:JOA70 JXR70:JXW70 KHN70:KHS70 KRJ70:KRO70 LBF70:LBK70 LLB70:LLG70 LUX70:LVC70 MET70:MEY70 MOP70:MOU70 MYL70:MYQ70 NIH70:NIM70 NSD70:NSI70 OBZ70:OCE70 OLV70:OMA70 OVR70:OVW70 PFN70:PFS70 PPJ70:PPO70 PZF70:PZK70 QJB70:QJG70 QSX70:QTC70 RCT70:RCY70 RMP70:RMU70 RWL70:RWQ70 SGH70:SGM70 SQD70:SQI70 SZZ70:TAE70 TJV70:TKA70 TTR70:TTW70 UDN70:UDS70 UNJ70:UNO70 UXF70:UXK70 VHB70:VHG70 VQX70:VRC70 WAT70:WAY70 WKP70:WKU70 WUL70:WUQ70 K65606:P65606 HZ65606:IE65606 RV65606:SA65606 ABR65606:ABW65606 ALN65606:ALS65606 AVJ65606:AVO65606 BFF65606:BFK65606 BPB65606:BPG65606 BYX65606:BZC65606 CIT65606:CIY65606 CSP65606:CSU65606 DCL65606:DCQ65606 DMH65606:DMM65606 DWD65606:DWI65606 EFZ65606:EGE65606 EPV65606:EQA65606 EZR65606:EZW65606 FJN65606:FJS65606 FTJ65606:FTO65606 GDF65606:GDK65606 GNB65606:GNG65606 GWX65606:GXC65606 HGT65606:HGY65606 HQP65606:HQU65606 IAL65606:IAQ65606 IKH65606:IKM65606 IUD65606:IUI65606 JDZ65606:JEE65606 JNV65606:JOA65606 JXR65606:JXW65606 KHN65606:KHS65606 KRJ65606:KRO65606 LBF65606:LBK65606 LLB65606:LLG65606 LUX65606:LVC65606 MET65606:MEY65606 MOP65606:MOU65606 MYL65606:MYQ65606 NIH65606:NIM65606 NSD65606:NSI65606 OBZ65606:OCE65606 OLV65606:OMA65606 OVR65606:OVW65606 PFN65606:PFS65606 PPJ65606:PPO65606 PZF65606:PZK65606 QJB65606:QJG65606 QSX65606:QTC65606 RCT65606:RCY65606 RMP65606:RMU65606 RWL65606:RWQ65606 SGH65606:SGM65606 SQD65606:SQI65606 SZZ65606:TAE65606 TJV65606:TKA65606 TTR65606:TTW65606 UDN65606:UDS65606 UNJ65606:UNO65606 UXF65606:UXK65606 VHB65606:VHG65606 VQX65606:VRC65606 WAT65606:WAY65606 WKP65606:WKU65606 WUL65606:WUQ65606 K131142:P131142 HZ131142:IE131142 RV131142:SA131142 ABR131142:ABW131142 ALN131142:ALS131142 AVJ131142:AVO131142 BFF131142:BFK131142 BPB131142:BPG131142 BYX131142:BZC131142 CIT131142:CIY131142 CSP131142:CSU131142 DCL131142:DCQ131142 DMH131142:DMM131142 DWD131142:DWI131142 EFZ131142:EGE131142 EPV131142:EQA131142 EZR131142:EZW131142 FJN131142:FJS131142 FTJ131142:FTO131142 GDF131142:GDK131142 GNB131142:GNG131142 GWX131142:GXC131142 HGT131142:HGY131142 HQP131142:HQU131142 IAL131142:IAQ131142 IKH131142:IKM131142 IUD131142:IUI131142 JDZ131142:JEE131142 JNV131142:JOA131142 JXR131142:JXW131142 KHN131142:KHS131142 KRJ131142:KRO131142 LBF131142:LBK131142 LLB131142:LLG131142 LUX131142:LVC131142 MET131142:MEY131142 MOP131142:MOU131142 MYL131142:MYQ131142 NIH131142:NIM131142 NSD131142:NSI131142 OBZ131142:OCE131142 OLV131142:OMA131142 OVR131142:OVW131142 PFN131142:PFS131142 PPJ131142:PPO131142 PZF131142:PZK131142 QJB131142:QJG131142 QSX131142:QTC131142 RCT131142:RCY131142 RMP131142:RMU131142 RWL131142:RWQ131142 SGH131142:SGM131142 SQD131142:SQI131142 SZZ131142:TAE131142 TJV131142:TKA131142 TTR131142:TTW131142 UDN131142:UDS131142 UNJ131142:UNO131142 UXF131142:UXK131142 VHB131142:VHG131142 VQX131142:VRC131142 WAT131142:WAY131142 WKP131142:WKU131142 WUL131142:WUQ131142 K196678:P196678 HZ196678:IE196678 RV196678:SA196678 ABR196678:ABW196678 ALN196678:ALS196678 AVJ196678:AVO196678 BFF196678:BFK196678 BPB196678:BPG196678 BYX196678:BZC196678 CIT196678:CIY196678 CSP196678:CSU196678 DCL196678:DCQ196678 DMH196678:DMM196678 DWD196678:DWI196678 EFZ196678:EGE196678 EPV196678:EQA196678 EZR196678:EZW196678 FJN196678:FJS196678 FTJ196678:FTO196678 GDF196678:GDK196678 GNB196678:GNG196678 GWX196678:GXC196678 HGT196678:HGY196678 HQP196678:HQU196678 IAL196678:IAQ196678 IKH196678:IKM196678 IUD196678:IUI196678 JDZ196678:JEE196678 JNV196678:JOA196678 JXR196678:JXW196678 KHN196678:KHS196678 KRJ196678:KRO196678 LBF196678:LBK196678 LLB196678:LLG196678 LUX196678:LVC196678 MET196678:MEY196678 MOP196678:MOU196678 MYL196678:MYQ196678 NIH196678:NIM196678 NSD196678:NSI196678 OBZ196678:OCE196678 OLV196678:OMA196678 OVR196678:OVW196678 PFN196678:PFS196678 PPJ196678:PPO196678 PZF196678:PZK196678 QJB196678:QJG196678 QSX196678:QTC196678 RCT196678:RCY196678 RMP196678:RMU196678 RWL196678:RWQ196678 SGH196678:SGM196678 SQD196678:SQI196678 SZZ196678:TAE196678 TJV196678:TKA196678 TTR196678:TTW196678 UDN196678:UDS196678 UNJ196678:UNO196678 UXF196678:UXK196678 VHB196678:VHG196678 VQX196678:VRC196678 WAT196678:WAY196678 WKP196678:WKU196678 WUL196678:WUQ196678 K262214:P262214 HZ262214:IE262214 RV262214:SA262214 ABR262214:ABW262214 ALN262214:ALS262214 AVJ262214:AVO262214 BFF262214:BFK262214 BPB262214:BPG262214 BYX262214:BZC262214 CIT262214:CIY262214 CSP262214:CSU262214 DCL262214:DCQ262214 DMH262214:DMM262214 DWD262214:DWI262214 EFZ262214:EGE262214 EPV262214:EQA262214 EZR262214:EZW262214 FJN262214:FJS262214 FTJ262214:FTO262214 GDF262214:GDK262214 GNB262214:GNG262214 GWX262214:GXC262214 HGT262214:HGY262214 HQP262214:HQU262214 IAL262214:IAQ262214 IKH262214:IKM262214 IUD262214:IUI262214 JDZ262214:JEE262214 JNV262214:JOA262214 JXR262214:JXW262214 KHN262214:KHS262214 KRJ262214:KRO262214 LBF262214:LBK262214 LLB262214:LLG262214 LUX262214:LVC262214 MET262214:MEY262214 MOP262214:MOU262214 MYL262214:MYQ262214 NIH262214:NIM262214 NSD262214:NSI262214 OBZ262214:OCE262214 OLV262214:OMA262214 OVR262214:OVW262214 PFN262214:PFS262214 PPJ262214:PPO262214 PZF262214:PZK262214 QJB262214:QJG262214 QSX262214:QTC262214 RCT262214:RCY262214 RMP262214:RMU262214 RWL262214:RWQ262214 SGH262214:SGM262214 SQD262214:SQI262214 SZZ262214:TAE262214 TJV262214:TKA262214 TTR262214:TTW262214 UDN262214:UDS262214 UNJ262214:UNO262214 UXF262214:UXK262214 VHB262214:VHG262214 VQX262214:VRC262214 WAT262214:WAY262214 WKP262214:WKU262214 WUL262214:WUQ262214 K327750:P327750 HZ327750:IE327750 RV327750:SA327750 ABR327750:ABW327750 ALN327750:ALS327750 AVJ327750:AVO327750 BFF327750:BFK327750 BPB327750:BPG327750 BYX327750:BZC327750 CIT327750:CIY327750 CSP327750:CSU327750 DCL327750:DCQ327750 DMH327750:DMM327750 DWD327750:DWI327750 EFZ327750:EGE327750 EPV327750:EQA327750 EZR327750:EZW327750 FJN327750:FJS327750 FTJ327750:FTO327750 GDF327750:GDK327750 GNB327750:GNG327750 GWX327750:GXC327750 HGT327750:HGY327750 HQP327750:HQU327750 IAL327750:IAQ327750 IKH327750:IKM327750 IUD327750:IUI327750 JDZ327750:JEE327750 JNV327750:JOA327750 JXR327750:JXW327750 KHN327750:KHS327750 KRJ327750:KRO327750 LBF327750:LBK327750 LLB327750:LLG327750 LUX327750:LVC327750 MET327750:MEY327750 MOP327750:MOU327750 MYL327750:MYQ327750 NIH327750:NIM327750 NSD327750:NSI327750 OBZ327750:OCE327750 OLV327750:OMA327750 OVR327750:OVW327750 PFN327750:PFS327750 PPJ327750:PPO327750 PZF327750:PZK327750 QJB327750:QJG327750 QSX327750:QTC327750 RCT327750:RCY327750 RMP327750:RMU327750 RWL327750:RWQ327750 SGH327750:SGM327750 SQD327750:SQI327750 SZZ327750:TAE327750 TJV327750:TKA327750 TTR327750:TTW327750 UDN327750:UDS327750 UNJ327750:UNO327750 UXF327750:UXK327750 VHB327750:VHG327750 VQX327750:VRC327750 WAT327750:WAY327750 WKP327750:WKU327750 WUL327750:WUQ327750 K393286:P393286 HZ393286:IE393286 RV393286:SA393286 ABR393286:ABW393286 ALN393286:ALS393286 AVJ393286:AVO393286 BFF393286:BFK393286 BPB393286:BPG393286 BYX393286:BZC393286 CIT393286:CIY393286 CSP393286:CSU393286 DCL393286:DCQ393286 DMH393286:DMM393286 DWD393286:DWI393286 EFZ393286:EGE393286 EPV393286:EQA393286 EZR393286:EZW393286 FJN393286:FJS393286 FTJ393286:FTO393286 GDF393286:GDK393286 GNB393286:GNG393286 GWX393286:GXC393286 HGT393286:HGY393286 HQP393286:HQU393286 IAL393286:IAQ393286 IKH393286:IKM393286 IUD393286:IUI393286 JDZ393286:JEE393286 JNV393286:JOA393286 JXR393286:JXW393286 KHN393286:KHS393286 KRJ393286:KRO393286 LBF393286:LBK393286 LLB393286:LLG393286 LUX393286:LVC393286 MET393286:MEY393286 MOP393286:MOU393286 MYL393286:MYQ393286 NIH393286:NIM393286 NSD393286:NSI393286 OBZ393286:OCE393286 OLV393286:OMA393286 OVR393286:OVW393286 PFN393286:PFS393286 PPJ393286:PPO393286 PZF393286:PZK393286 QJB393286:QJG393286 QSX393286:QTC393286 RCT393286:RCY393286 RMP393286:RMU393286 RWL393286:RWQ393286 SGH393286:SGM393286 SQD393286:SQI393286 SZZ393286:TAE393286 TJV393286:TKA393286 TTR393286:TTW393286 UDN393286:UDS393286 UNJ393286:UNO393286 UXF393286:UXK393286 VHB393286:VHG393286 VQX393286:VRC393286 WAT393286:WAY393286 WKP393286:WKU393286 WUL393286:WUQ393286 K458822:P458822 HZ458822:IE458822 RV458822:SA458822 ABR458822:ABW458822 ALN458822:ALS458822 AVJ458822:AVO458822 BFF458822:BFK458822 BPB458822:BPG458822 BYX458822:BZC458822 CIT458822:CIY458822 CSP458822:CSU458822 DCL458822:DCQ458822 DMH458822:DMM458822 DWD458822:DWI458822 EFZ458822:EGE458822 EPV458822:EQA458822 EZR458822:EZW458822 FJN458822:FJS458822 FTJ458822:FTO458822 GDF458822:GDK458822 GNB458822:GNG458822 GWX458822:GXC458822 HGT458822:HGY458822 HQP458822:HQU458822 IAL458822:IAQ458822 IKH458822:IKM458822 IUD458822:IUI458822 JDZ458822:JEE458822 JNV458822:JOA458822 JXR458822:JXW458822 KHN458822:KHS458822 KRJ458822:KRO458822 LBF458822:LBK458822 LLB458822:LLG458822 LUX458822:LVC458822 MET458822:MEY458822 MOP458822:MOU458822 MYL458822:MYQ458822 NIH458822:NIM458822 NSD458822:NSI458822 OBZ458822:OCE458822 OLV458822:OMA458822 OVR458822:OVW458822 PFN458822:PFS458822 PPJ458822:PPO458822 PZF458822:PZK458822 QJB458822:QJG458822 QSX458822:QTC458822 RCT458822:RCY458822 RMP458822:RMU458822 RWL458822:RWQ458822 SGH458822:SGM458822 SQD458822:SQI458822 SZZ458822:TAE458822 TJV458822:TKA458822 TTR458822:TTW458822 UDN458822:UDS458822 UNJ458822:UNO458822 UXF458822:UXK458822 VHB458822:VHG458822 VQX458822:VRC458822 WAT458822:WAY458822 WKP458822:WKU458822 WUL458822:WUQ458822 K524358:P524358 HZ524358:IE524358 RV524358:SA524358 ABR524358:ABW524358 ALN524358:ALS524358 AVJ524358:AVO524358 BFF524358:BFK524358 BPB524358:BPG524358 BYX524358:BZC524358 CIT524358:CIY524358 CSP524358:CSU524358 DCL524358:DCQ524358 DMH524358:DMM524358 DWD524358:DWI524358 EFZ524358:EGE524358 EPV524358:EQA524358 EZR524358:EZW524358 FJN524358:FJS524358 FTJ524358:FTO524358 GDF524358:GDK524358 GNB524358:GNG524358 GWX524358:GXC524358 HGT524358:HGY524358 HQP524358:HQU524358 IAL524358:IAQ524358 IKH524358:IKM524358 IUD524358:IUI524358 JDZ524358:JEE524358 JNV524358:JOA524358 JXR524358:JXW524358 KHN524358:KHS524358 KRJ524358:KRO524358 LBF524358:LBK524358 LLB524358:LLG524358 LUX524358:LVC524358 MET524358:MEY524358 MOP524358:MOU524358 MYL524358:MYQ524358 NIH524358:NIM524358 NSD524358:NSI524358 OBZ524358:OCE524358 OLV524358:OMA524358 OVR524358:OVW524358 PFN524358:PFS524358 PPJ524358:PPO524358 PZF524358:PZK524358 QJB524358:QJG524358 QSX524358:QTC524358 RCT524358:RCY524358 RMP524358:RMU524358 RWL524358:RWQ524358 SGH524358:SGM524358 SQD524358:SQI524358 SZZ524358:TAE524358 TJV524358:TKA524358 TTR524358:TTW524358 UDN524358:UDS524358 UNJ524358:UNO524358 UXF524358:UXK524358 VHB524358:VHG524358 VQX524358:VRC524358 WAT524358:WAY524358 WKP524358:WKU524358 WUL524358:WUQ524358 K589894:P589894 HZ589894:IE589894 RV589894:SA589894 ABR589894:ABW589894 ALN589894:ALS589894 AVJ589894:AVO589894 BFF589894:BFK589894 BPB589894:BPG589894 BYX589894:BZC589894 CIT589894:CIY589894 CSP589894:CSU589894 DCL589894:DCQ589894 DMH589894:DMM589894 DWD589894:DWI589894 EFZ589894:EGE589894 EPV589894:EQA589894 EZR589894:EZW589894 FJN589894:FJS589894 FTJ589894:FTO589894 GDF589894:GDK589894 GNB589894:GNG589894 GWX589894:GXC589894 HGT589894:HGY589894 HQP589894:HQU589894 IAL589894:IAQ589894 IKH589894:IKM589894 IUD589894:IUI589894 JDZ589894:JEE589894 JNV589894:JOA589894 JXR589894:JXW589894 KHN589894:KHS589894 KRJ589894:KRO589894 LBF589894:LBK589894 LLB589894:LLG589894 LUX589894:LVC589894 MET589894:MEY589894 MOP589894:MOU589894 MYL589894:MYQ589894 NIH589894:NIM589894 NSD589894:NSI589894 OBZ589894:OCE589894 OLV589894:OMA589894 OVR589894:OVW589894 PFN589894:PFS589894 PPJ589894:PPO589894 PZF589894:PZK589894 QJB589894:QJG589894 QSX589894:QTC589894 RCT589894:RCY589894 RMP589894:RMU589894 RWL589894:RWQ589894 SGH589894:SGM589894 SQD589894:SQI589894 SZZ589894:TAE589894 TJV589894:TKA589894 TTR589894:TTW589894 UDN589894:UDS589894 UNJ589894:UNO589894 UXF589894:UXK589894 VHB589894:VHG589894 VQX589894:VRC589894 WAT589894:WAY589894 WKP589894:WKU589894 WUL589894:WUQ589894 K655430:P655430 HZ655430:IE655430 RV655430:SA655430 ABR655430:ABW655430 ALN655430:ALS655430 AVJ655430:AVO655430 BFF655430:BFK655430 BPB655430:BPG655430 BYX655430:BZC655430 CIT655430:CIY655430 CSP655430:CSU655430 DCL655430:DCQ655430 DMH655430:DMM655430 DWD655430:DWI655430 EFZ655430:EGE655430 EPV655430:EQA655430 EZR655430:EZW655430 FJN655430:FJS655430 FTJ655430:FTO655430 GDF655430:GDK655430 GNB655430:GNG655430 GWX655430:GXC655430 HGT655430:HGY655430 HQP655430:HQU655430 IAL655430:IAQ655430 IKH655430:IKM655430 IUD655430:IUI655430 JDZ655430:JEE655430 JNV655430:JOA655430 JXR655430:JXW655430 KHN655430:KHS655430 KRJ655430:KRO655430 LBF655430:LBK655430 LLB655430:LLG655430 LUX655430:LVC655430 MET655430:MEY655430 MOP655430:MOU655430 MYL655430:MYQ655430 NIH655430:NIM655430 NSD655430:NSI655430 OBZ655430:OCE655430 OLV655430:OMA655430 OVR655430:OVW655430 PFN655430:PFS655430 PPJ655430:PPO655430 PZF655430:PZK655430 QJB655430:QJG655430 QSX655430:QTC655430 RCT655430:RCY655430 RMP655430:RMU655430 RWL655430:RWQ655430 SGH655430:SGM655430 SQD655430:SQI655430 SZZ655430:TAE655430 TJV655430:TKA655430 TTR655430:TTW655430 UDN655430:UDS655430 UNJ655430:UNO655430 UXF655430:UXK655430 VHB655430:VHG655430 VQX655430:VRC655430 WAT655430:WAY655430 WKP655430:WKU655430 WUL655430:WUQ655430 K720966:P720966 HZ720966:IE720966 RV720966:SA720966 ABR720966:ABW720966 ALN720966:ALS720966 AVJ720966:AVO720966 BFF720966:BFK720966 BPB720966:BPG720966 BYX720966:BZC720966 CIT720966:CIY720966 CSP720966:CSU720966 DCL720966:DCQ720966 DMH720966:DMM720966 DWD720966:DWI720966 EFZ720966:EGE720966 EPV720966:EQA720966 EZR720966:EZW720966 FJN720966:FJS720966 FTJ720966:FTO720966 GDF720966:GDK720966 GNB720966:GNG720966 GWX720966:GXC720966 HGT720966:HGY720966 HQP720966:HQU720966 IAL720966:IAQ720966 IKH720966:IKM720966 IUD720966:IUI720966 JDZ720966:JEE720966 JNV720966:JOA720966 JXR720966:JXW720966 KHN720966:KHS720966 KRJ720966:KRO720966 LBF720966:LBK720966 LLB720966:LLG720966 LUX720966:LVC720966 MET720966:MEY720966 MOP720966:MOU720966 MYL720966:MYQ720966 NIH720966:NIM720966 NSD720966:NSI720966 OBZ720966:OCE720966 OLV720966:OMA720966 OVR720966:OVW720966 PFN720966:PFS720966 PPJ720966:PPO720966 PZF720966:PZK720966 QJB720966:QJG720966 QSX720966:QTC720966 RCT720966:RCY720966 RMP720966:RMU720966 RWL720966:RWQ720966 SGH720966:SGM720966 SQD720966:SQI720966 SZZ720966:TAE720966 TJV720966:TKA720966 TTR720966:TTW720966 UDN720966:UDS720966 UNJ720966:UNO720966 UXF720966:UXK720966 VHB720966:VHG720966 VQX720966:VRC720966 WAT720966:WAY720966 WKP720966:WKU720966 WUL720966:WUQ720966 K786502:P786502 HZ786502:IE786502 RV786502:SA786502 ABR786502:ABW786502 ALN786502:ALS786502 AVJ786502:AVO786502 BFF786502:BFK786502 BPB786502:BPG786502 BYX786502:BZC786502 CIT786502:CIY786502 CSP786502:CSU786502 DCL786502:DCQ786502 DMH786502:DMM786502 DWD786502:DWI786502 EFZ786502:EGE786502 EPV786502:EQA786502 EZR786502:EZW786502 FJN786502:FJS786502 FTJ786502:FTO786502 GDF786502:GDK786502 GNB786502:GNG786502 GWX786502:GXC786502 HGT786502:HGY786502 HQP786502:HQU786502 IAL786502:IAQ786502 IKH786502:IKM786502 IUD786502:IUI786502 JDZ786502:JEE786502 JNV786502:JOA786502 JXR786502:JXW786502 KHN786502:KHS786502 KRJ786502:KRO786502 LBF786502:LBK786502 LLB786502:LLG786502 LUX786502:LVC786502 MET786502:MEY786502 MOP786502:MOU786502 MYL786502:MYQ786502 NIH786502:NIM786502 NSD786502:NSI786502 OBZ786502:OCE786502 OLV786502:OMA786502 OVR786502:OVW786502 PFN786502:PFS786502 PPJ786502:PPO786502 PZF786502:PZK786502 QJB786502:QJG786502 QSX786502:QTC786502 RCT786502:RCY786502 RMP786502:RMU786502 RWL786502:RWQ786502 SGH786502:SGM786502 SQD786502:SQI786502 SZZ786502:TAE786502 TJV786502:TKA786502 TTR786502:TTW786502 UDN786502:UDS786502 UNJ786502:UNO786502 UXF786502:UXK786502 VHB786502:VHG786502 VQX786502:VRC786502 WAT786502:WAY786502 WKP786502:WKU786502 WUL786502:WUQ786502 K852038:P852038 HZ852038:IE852038 RV852038:SA852038 ABR852038:ABW852038 ALN852038:ALS852038 AVJ852038:AVO852038 BFF852038:BFK852038 BPB852038:BPG852038 BYX852038:BZC852038 CIT852038:CIY852038 CSP852038:CSU852038 DCL852038:DCQ852038 DMH852038:DMM852038 DWD852038:DWI852038 EFZ852038:EGE852038 EPV852038:EQA852038 EZR852038:EZW852038 FJN852038:FJS852038 FTJ852038:FTO852038 GDF852038:GDK852038 GNB852038:GNG852038 GWX852038:GXC852038 HGT852038:HGY852038 HQP852038:HQU852038 IAL852038:IAQ852038 IKH852038:IKM852038 IUD852038:IUI852038 JDZ852038:JEE852038 JNV852038:JOA852038 JXR852038:JXW852038 KHN852038:KHS852038 KRJ852038:KRO852038 LBF852038:LBK852038 LLB852038:LLG852038 LUX852038:LVC852038 MET852038:MEY852038 MOP852038:MOU852038 MYL852038:MYQ852038 NIH852038:NIM852038 NSD852038:NSI852038 OBZ852038:OCE852038 OLV852038:OMA852038 OVR852038:OVW852038 PFN852038:PFS852038 PPJ852038:PPO852038 PZF852038:PZK852038 QJB852038:QJG852038 QSX852038:QTC852038 RCT852038:RCY852038 RMP852038:RMU852038 RWL852038:RWQ852038 SGH852038:SGM852038 SQD852038:SQI852038 SZZ852038:TAE852038 TJV852038:TKA852038 TTR852038:TTW852038 UDN852038:UDS852038 UNJ852038:UNO852038 UXF852038:UXK852038 VHB852038:VHG852038 VQX852038:VRC852038 WAT852038:WAY852038 WKP852038:WKU852038 WUL852038:WUQ852038 K917574:P917574 HZ917574:IE917574 RV917574:SA917574 ABR917574:ABW917574 ALN917574:ALS917574 AVJ917574:AVO917574 BFF917574:BFK917574 BPB917574:BPG917574 BYX917574:BZC917574 CIT917574:CIY917574 CSP917574:CSU917574 DCL917574:DCQ917574 DMH917574:DMM917574 DWD917574:DWI917574 EFZ917574:EGE917574 EPV917574:EQA917574 EZR917574:EZW917574 FJN917574:FJS917574 FTJ917574:FTO917574 GDF917574:GDK917574 GNB917574:GNG917574 GWX917574:GXC917574 HGT917574:HGY917574 HQP917574:HQU917574 IAL917574:IAQ917574 IKH917574:IKM917574 IUD917574:IUI917574 JDZ917574:JEE917574 JNV917574:JOA917574 JXR917574:JXW917574 KHN917574:KHS917574 KRJ917574:KRO917574 LBF917574:LBK917574 LLB917574:LLG917574 LUX917574:LVC917574 MET917574:MEY917574 MOP917574:MOU917574 MYL917574:MYQ917574 NIH917574:NIM917574 NSD917574:NSI917574 OBZ917574:OCE917574 OLV917574:OMA917574 OVR917574:OVW917574 PFN917574:PFS917574 PPJ917574:PPO917574 PZF917574:PZK917574 QJB917574:QJG917574 QSX917574:QTC917574 RCT917574:RCY917574 RMP917574:RMU917574 RWL917574:RWQ917574 SGH917574:SGM917574 SQD917574:SQI917574 SZZ917574:TAE917574 TJV917574:TKA917574 TTR917574:TTW917574 UDN917574:UDS917574 UNJ917574:UNO917574 UXF917574:UXK917574 VHB917574:VHG917574 VQX917574:VRC917574 WAT917574:WAY917574 WKP917574:WKU917574 WUL917574:WUQ917574 K983110:P983110 HZ983110:IE983110 RV983110:SA983110 ABR983110:ABW983110 ALN983110:ALS983110 AVJ983110:AVO983110 BFF983110:BFK983110 BPB983110:BPG983110 BYX983110:BZC983110 CIT983110:CIY983110 CSP983110:CSU983110 DCL983110:DCQ983110 DMH983110:DMM983110 DWD983110:DWI983110 EFZ983110:EGE983110 EPV983110:EQA983110 EZR983110:EZW983110 FJN983110:FJS983110 FTJ983110:FTO983110 GDF983110:GDK983110 GNB983110:GNG983110 GWX983110:GXC983110 HGT983110:HGY983110 HQP983110:HQU983110 IAL983110:IAQ983110 IKH983110:IKM983110 IUD983110:IUI983110 JDZ983110:JEE983110 JNV983110:JOA983110 JXR983110:JXW983110 KHN983110:KHS983110 KRJ983110:KRO983110 LBF983110:LBK983110 LLB983110:LLG983110 LUX983110:LVC983110 MET983110:MEY983110 MOP983110:MOU983110 MYL983110:MYQ983110 NIH983110:NIM983110 NSD983110:NSI983110 OBZ983110:OCE983110 OLV983110:OMA983110 OVR983110:OVW983110 PFN983110:PFS983110 PPJ983110:PPO983110 PZF983110:PZK983110 QJB983110:QJG983110 QSX983110:QTC983110 RCT983110:RCY983110 RMP983110:RMU983110 RWL983110:RWQ983110 SGH983110:SGM983110 SQD983110:SQI983110 SZZ983110:TAE983110 TJV983110:TKA983110 TTR983110:TTW983110 UDN983110:UDS983110 UNJ983110:UNO983110 UXF983110:UXK983110 VHB983110:VHG983110 VQX983110:VRC983110 WAT983110:WAY983110 WKP983110:WKU983110">
      <formula1>0</formula1>
      <formula2>50000</formula2>
    </dataValidation>
    <dataValidation type="whole" allowBlank="1" showInputMessage="1" showErrorMessage="1" error="Limite maximo de R$ 200.000.000,00" sqref="WUE983081:WUH983081 HS41:HV41 RO41:RR41 ABK41:ABN41 ALG41:ALJ41 AVC41:AVF41 BEY41:BFB41 BOU41:BOX41 BYQ41:BYT41 CIM41:CIP41 CSI41:CSL41 DCE41:DCH41 DMA41:DMD41 DVW41:DVZ41 EFS41:EFV41 EPO41:EPR41 EZK41:EZN41 FJG41:FJJ41 FTC41:FTF41 GCY41:GDB41 GMU41:GMX41 GWQ41:GWT41 HGM41:HGP41 HQI41:HQL41 IAE41:IAH41 IKA41:IKD41 ITW41:ITZ41 JDS41:JDV41 JNO41:JNR41 JXK41:JXN41 KHG41:KHJ41 KRC41:KRF41 LAY41:LBB41 LKU41:LKX41 LUQ41:LUT41 MEM41:MEP41 MOI41:MOL41 MYE41:MYH41 NIA41:NID41 NRW41:NRZ41 OBS41:OBV41 OLO41:OLR41 OVK41:OVN41 PFG41:PFJ41 PPC41:PPF41 PYY41:PZB41 QIU41:QIX41 QSQ41:QST41 RCM41:RCP41 RMI41:RML41 RWE41:RWH41 SGA41:SGD41 SPW41:SPZ41 SZS41:SZV41 TJO41:TJR41 TTK41:TTN41 UDG41:UDJ41 UNC41:UNF41 UWY41:UXB41 VGU41:VGX41 VQQ41:VQT41 WAM41:WAP41 WKI41:WKL41 WUE41:WUH41 D65577:G65577 HS65577:HV65577 RO65577:RR65577 ABK65577:ABN65577 ALG65577:ALJ65577 AVC65577:AVF65577 BEY65577:BFB65577 BOU65577:BOX65577 BYQ65577:BYT65577 CIM65577:CIP65577 CSI65577:CSL65577 DCE65577:DCH65577 DMA65577:DMD65577 DVW65577:DVZ65577 EFS65577:EFV65577 EPO65577:EPR65577 EZK65577:EZN65577 FJG65577:FJJ65577 FTC65577:FTF65577 GCY65577:GDB65577 GMU65577:GMX65577 GWQ65577:GWT65577 HGM65577:HGP65577 HQI65577:HQL65577 IAE65577:IAH65577 IKA65577:IKD65577 ITW65577:ITZ65577 JDS65577:JDV65577 JNO65577:JNR65577 JXK65577:JXN65577 KHG65577:KHJ65577 KRC65577:KRF65577 LAY65577:LBB65577 LKU65577:LKX65577 LUQ65577:LUT65577 MEM65577:MEP65577 MOI65577:MOL65577 MYE65577:MYH65577 NIA65577:NID65577 NRW65577:NRZ65577 OBS65577:OBV65577 OLO65577:OLR65577 OVK65577:OVN65577 PFG65577:PFJ65577 PPC65577:PPF65577 PYY65577:PZB65577 QIU65577:QIX65577 QSQ65577:QST65577 RCM65577:RCP65577 RMI65577:RML65577 RWE65577:RWH65577 SGA65577:SGD65577 SPW65577:SPZ65577 SZS65577:SZV65577 TJO65577:TJR65577 TTK65577:TTN65577 UDG65577:UDJ65577 UNC65577:UNF65577 UWY65577:UXB65577 VGU65577:VGX65577 VQQ65577:VQT65577 WAM65577:WAP65577 WKI65577:WKL65577 WUE65577:WUH65577 D131113:G131113 HS131113:HV131113 RO131113:RR131113 ABK131113:ABN131113 ALG131113:ALJ131113 AVC131113:AVF131113 BEY131113:BFB131113 BOU131113:BOX131113 BYQ131113:BYT131113 CIM131113:CIP131113 CSI131113:CSL131113 DCE131113:DCH131113 DMA131113:DMD131113 DVW131113:DVZ131113 EFS131113:EFV131113 EPO131113:EPR131113 EZK131113:EZN131113 FJG131113:FJJ131113 FTC131113:FTF131113 GCY131113:GDB131113 GMU131113:GMX131113 GWQ131113:GWT131113 HGM131113:HGP131113 HQI131113:HQL131113 IAE131113:IAH131113 IKA131113:IKD131113 ITW131113:ITZ131113 JDS131113:JDV131113 JNO131113:JNR131113 JXK131113:JXN131113 KHG131113:KHJ131113 KRC131113:KRF131113 LAY131113:LBB131113 LKU131113:LKX131113 LUQ131113:LUT131113 MEM131113:MEP131113 MOI131113:MOL131113 MYE131113:MYH131113 NIA131113:NID131113 NRW131113:NRZ131113 OBS131113:OBV131113 OLO131113:OLR131113 OVK131113:OVN131113 PFG131113:PFJ131113 PPC131113:PPF131113 PYY131113:PZB131113 QIU131113:QIX131113 QSQ131113:QST131113 RCM131113:RCP131113 RMI131113:RML131113 RWE131113:RWH131113 SGA131113:SGD131113 SPW131113:SPZ131113 SZS131113:SZV131113 TJO131113:TJR131113 TTK131113:TTN131113 UDG131113:UDJ131113 UNC131113:UNF131113 UWY131113:UXB131113 VGU131113:VGX131113 VQQ131113:VQT131113 WAM131113:WAP131113 WKI131113:WKL131113 WUE131113:WUH131113 D196649:G196649 HS196649:HV196649 RO196649:RR196649 ABK196649:ABN196649 ALG196649:ALJ196649 AVC196649:AVF196649 BEY196649:BFB196649 BOU196649:BOX196649 BYQ196649:BYT196649 CIM196649:CIP196649 CSI196649:CSL196649 DCE196649:DCH196649 DMA196649:DMD196649 DVW196649:DVZ196649 EFS196649:EFV196649 EPO196649:EPR196649 EZK196649:EZN196649 FJG196649:FJJ196649 FTC196649:FTF196649 GCY196649:GDB196649 GMU196649:GMX196649 GWQ196649:GWT196649 HGM196649:HGP196649 HQI196649:HQL196649 IAE196649:IAH196649 IKA196649:IKD196649 ITW196649:ITZ196649 JDS196649:JDV196649 JNO196649:JNR196649 JXK196649:JXN196649 KHG196649:KHJ196649 KRC196649:KRF196649 LAY196649:LBB196649 LKU196649:LKX196649 LUQ196649:LUT196649 MEM196649:MEP196649 MOI196649:MOL196649 MYE196649:MYH196649 NIA196649:NID196649 NRW196649:NRZ196649 OBS196649:OBV196649 OLO196649:OLR196649 OVK196649:OVN196649 PFG196649:PFJ196649 PPC196649:PPF196649 PYY196649:PZB196649 QIU196649:QIX196649 QSQ196649:QST196649 RCM196649:RCP196649 RMI196649:RML196649 RWE196649:RWH196649 SGA196649:SGD196649 SPW196649:SPZ196649 SZS196649:SZV196649 TJO196649:TJR196649 TTK196649:TTN196649 UDG196649:UDJ196649 UNC196649:UNF196649 UWY196649:UXB196649 VGU196649:VGX196649 VQQ196649:VQT196649 WAM196649:WAP196649 WKI196649:WKL196649 WUE196649:WUH196649 D262185:G262185 HS262185:HV262185 RO262185:RR262185 ABK262185:ABN262185 ALG262185:ALJ262185 AVC262185:AVF262185 BEY262185:BFB262185 BOU262185:BOX262185 BYQ262185:BYT262185 CIM262185:CIP262185 CSI262185:CSL262185 DCE262185:DCH262185 DMA262185:DMD262185 DVW262185:DVZ262185 EFS262185:EFV262185 EPO262185:EPR262185 EZK262185:EZN262185 FJG262185:FJJ262185 FTC262185:FTF262185 GCY262185:GDB262185 GMU262185:GMX262185 GWQ262185:GWT262185 HGM262185:HGP262185 HQI262185:HQL262185 IAE262185:IAH262185 IKA262185:IKD262185 ITW262185:ITZ262185 JDS262185:JDV262185 JNO262185:JNR262185 JXK262185:JXN262185 KHG262185:KHJ262185 KRC262185:KRF262185 LAY262185:LBB262185 LKU262185:LKX262185 LUQ262185:LUT262185 MEM262185:MEP262185 MOI262185:MOL262185 MYE262185:MYH262185 NIA262185:NID262185 NRW262185:NRZ262185 OBS262185:OBV262185 OLO262185:OLR262185 OVK262185:OVN262185 PFG262185:PFJ262185 PPC262185:PPF262185 PYY262185:PZB262185 QIU262185:QIX262185 QSQ262185:QST262185 RCM262185:RCP262185 RMI262185:RML262185 RWE262185:RWH262185 SGA262185:SGD262185 SPW262185:SPZ262185 SZS262185:SZV262185 TJO262185:TJR262185 TTK262185:TTN262185 UDG262185:UDJ262185 UNC262185:UNF262185 UWY262185:UXB262185 VGU262185:VGX262185 VQQ262185:VQT262185 WAM262185:WAP262185 WKI262185:WKL262185 WUE262185:WUH262185 D327721:G327721 HS327721:HV327721 RO327721:RR327721 ABK327721:ABN327721 ALG327721:ALJ327721 AVC327721:AVF327721 BEY327721:BFB327721 BOU327721:BOX327721 BYQ327721:BYT327721 CIM327721:CIP327721 CSI327721:CSL327721 DCE327721:DCH327721 DMA327721:DMD327721 DVW327721:DVZ327721 EFS327721:EFV327721 EPO327721:EPR327721 EZK327721:EZN327721 FJG327721:FJJ327721 FTC327721:FTF327721 GCY327721:GDB327721 GMU327721:GMX327721 GWQ327721:GWT327721 HGM327721:HGP327721 HQI327721:HQL327721 IAE327721:IAH327721 IKA327721:IKD327721 ITW327721:ITZ327721 JDS327721:JDV327721 JNO327721:JNR327721 JXK327721:JXN327721 KHG327721:KHJ327721 KRC327721:KRF327721 LAY327721:LBB327721 LKU327721:LKX327721 LUQ327721:LUT327721 MEM327721:MEP327721 MOI327721:MOL327721 MYE327721:MYH327721 NIA327721:NID327721 NRW327721:NRZ327721 OBS327721:OBV327721 OLO327721:OLR327721 OVK327721:OVN327721 PFG327721:PFJ327721 PPC327721:PPF327721 PYY327721:PZB327721 QIU327721:QIX327721 QSQ327721:QST327721 RCM327721:RCP327721 RMI327721:RML327721 RWE327721:RWH327721 SGA327721:SGD327721 SPW327721:SPZ327721 SZS327721:SZV327721 TJO327721:TJR327721 TTK327721:TTN327721 UDG327721:UDJ327721 UNC327721:UNF327721 UWY327721:UXB327721 VGU327721:VGX327721 VQQ327721:VQT327721 WAM327721:WAP327721 WKI327721:WKL327721 WUE327721:WUH327721 D393257:G393257 HS393257:HV393257 RO393257:RR393257 ABK393257:ABN393257 ALG393257:ALJ393257 AVC393257:AVF393257 BEY393257:BFB393257 BOU393257:BOX393257 BYQ393257:BYT393257 CIM393257:CIP393257 CSI393257:CSL393257 DCE393257:DCH393257 DMA393257:DMD393257 DVW393257:DVZ393257 EFS393257:EFV393257 EPO393257:EPR393257 EZK393257:EZN393257 FJG393257:FJJ393257 FTC393257:FTF393257 GCY393257:GDB393257 GMU393257:GMX393257 GWQ393257:GWT393257 HGM393257:HGP393257 HQI393257:HQL393257 IAE393257:IAH393257 IKA393257:IKD393257 ITW393257:ITZ393257 JDS393257:JDV393257 JNO393257:JNR393257 JXK393257:JXN393257 KHG393257:KHJ393257 KRC393257:KRF393257 LAY393257:LBB393257 LKU393257:LKX393257 LUQ393257:LUT393257 MEM393257:MEP393257 MOI393257:MOL393257 MYE393257:MYH393257 NIA393257:NID393257 NRW393257:NRZ393257 OBS393257:OBV393257 OLO393257:OLR393257 OVK393257:OVN393257 PFG393257:PFJ393257 PPC393257:PPF393257 PYY393257:PZB393257 QIU393257:QIX393257 QSQ393257:QST393257 RCM393257:RCP393257 RMI393257:RML393257 RWE393257:RWH393257 SGA393257:SGD393257 SPW393257:SPZ393257 SZS393257:SZV393257 TJO393257:TJR393257 TTK393257:TTN393257 UDG393257:UDJ393257 UNC393257:UNF393257 UWY393257:UXB393257 VGU393257:VGX393257 VQQ393257:VQT393257 WAM393257:WAP393257 WKI393257:WKL393257 WUE393257:WUH393257 D458793:G458793 HS458793:HV458793 RO458793:RR458793 ABK458793:ABN458793 ALG458793:ALJ458793 AVC458793:AVF458793 BEY458793:BFB458793 BOU458793:BOX458793 BYQ458793:BYT458793 CIM458793:CIP458793 CSI458793:CSL458793 DCE458793:DCH458793 DMA458793:DMD458793 DVW458793:DVZ458793 EFS458793:EFV458793 EPO458793:EPR458793 EZK458793:EZN458793 FJG458793:FJJ458793 FTC458793:FTF458793 GCY458793:GDB458793 GMU458793:GMX458793 GWQ458793:GWT458793 HGM458793:HGP458793 HQI458793:HQL458793 IAE458793:IAH458793 IKA458793:IKD458793 ITW458793:ITZ458793 JDS458793:JDV458793 JNO458793:JNR458793 JXK458793:JXN458793 KHG458793:KHJ458793 KRC458793:KRF458793 LAY458793:LBB458793 LKU458793:LKX458793 LUQ458793:LUT458793 MEM458793:MEP458793 MOI458793:MOL458793 MYE458793:MYH458793 NIA458793:NID458793 NRW458793:NRZ458793 OBS458793:OBV458793 OLO458793:OLR458793 OVK458793:OVN458793 PFG458793:PFJ458793 PPC458793:PPF458793 PYY458793:PZB458793 QIU458793:QIX458793 QSQ458793:QST458793 RCM458793:RCP458793 RMI458793:RML458793 RWE458793:RWH458793 SGA458793:SGD458793 SPW458793:SPZ458793 SZS458793:SZV458793 TJO458793:TJR458793 TTK458793:TTN458793 UDG458793:UDJ458793 UNC458793:UNF458793 UWY458793:UXB458793 VGU458793:VGX458793 VQQ458793:VQT458793 WAM458793:WAP458793 WKI458793:WKL458793 WUE458793:WUH458793 D524329:G524329 HS524329:HV524329 RO524329:RR524329 ABK524329:ABN524329 ALG524329:ALJ524329 AVC524329:AVF524329 BEY524329:BFB524329 BOU524329:BOX524329 BYQ524329:BYT524329 CIM524329:CIP524329 CSI524329:CSL524329 DCE524329:DCH524329 DMA524329:DMD524329 DVW524329:DVZ524329 EFS524329:EFV524329 EPO524329:EPR524329 EZK524329:EZN524329 FJG524329:FJJ524329 FTC524329:FTF524329 GCY524329:GDB524329 GMU524329:GMX524329 GWQ524329:GWT524329 HGM524329:HGP524329 HQI524329:HQL524329 IAE524329:IAH524329 IKA524329:IKD524329 ITW524329:ITZ524329 JDS524329:JDV524329 JNO524329:JNR524329 JXK524329:JXN524329 KHG524329:KHJ524329 KRC524329:KRF524329 LAY524329:LBB524329 LKU524329:LKX524329 LUQ524329:LUT524329 MEM524329:MEP524329 MOI524329:MOL524329 MYE524329:MYH524329 NIA524329:NID524329 NRW524329:NRZ524329 OBS524329:OBV524329 OLO524329:OLR524329 OVK524329:OVN524329 PFG524329:PFJ524329 PPC524329:PPF524329 PYY524329:PZB524329 QIU524329:QIX524329 QSQ524329:QST524329 RCM524329:RCP524329 RMI524329:RML524329 RWE524329:RWH524329 SGA524329:SGD524329 SPW524329:SPZ524329 SZS524329:SZV524329 TJO524329:TJR524329 TTK524329:TTN524329 UDG524329:UDJ524329 UNC524329:UNF524329 UWY524329:UXB524329 VGU524329:VGX524329 VQQ524329:VQT524329 WAM524329:WAP524329 WKI524329:WKL524329 WUE524329:WUH524329 D589865:G589865 HS589865:HV589865 RO589865:RR589865 ABK589865:ABN589865 ALG589865:ALJ589865 AVC589865:AVF589865 BEY589865:BFB589865 BOU589865:BOX589865 BYQ589865:BYT589865 CIM589865:CIP589865 CSI589865:CSL589865 DCE589865:DCH589865 DMA589865:DMD589865 DVW589865:DVZ589865 EFS589865:EFV589865 EPO589865:EPR589865 EZK589865:EZN589865 FJG589865:FJJ589865 FTC589865:FTF589865 GCY589865:GDB589865 GMU589865:GMX589865 GWQ589865:GWT589865 HGM589865:HGP589865 HQI589865:HQL589865 IAE589865:IAH589865 IKA589865:IKD589865 ITW589865:ITZ589865 JDS589865:JDV589865 JNO589865:JNR589865 JXK589865:JXN589865 KHG589865:KHJ589865 KRC589865:KRF589865 LAY589865:LBB589865 LKU589865:LKX589865 LUQ589865:LUT589865 MEM589865:MEP589865 MOI589865:MOL589865 MYE589865:MYH589865 NIA589865:NID589865 NRW589865:NRZ589865 OBS589865:OBV589865 OLO589865:OLR589865 OVK589865:OVN589865 PFG589865:PFJ589865 PPC589865:PPF589865 PYY589865:PZB589865 QIU589865:QIX589865 QSQ589865:QST589865 RCM589865:RCP589865 RMI589865:RML589865 RWE589865:RWH589865 SGA589865:SGD589865 SPW589865:SPZ589865 SZS589865:SZV589865 TJO589865:TJR589865 TTK589865:TTN589865 UDG589865:UDJ589865 UNC589865:UNF589865 UWY589865:UXB589865 VGU589865:VGX589865 VQQ589865:VQT589865 WAM589865:WAP589865 WKI589865:WKL589865 WUE589865:WUH589865 D655401:G655401 HS655401:HV655401 RO655401:RR655401 ABK655401:ABN655401 ALG655401:ALJ655401 AVC655401:AVF655401 BEY655401:BFB655401 BOU655401:BOX655401 BYQ655401:BYT655401 CIM655401:CIP655401 CSI655401:CSL655401 DCE655401:DCH655401 DMA655401:DMD655401 DVW655401:DVZ655401 EFS655401:EFV655401 EPO655401:EPR655401 EZK655401:EZN655401 FJG655401:FJJ655401 FTC655401:FTF655401 GCY655401:GDB655401 GMU655401:GMX655401 GWQ655401:GWT655401 HGM655401:HGP655401 HQI655401:HQL655401 IAE655401:IAH655401 IKA655401:IKD655401 ITW655401:ITZ655401 JDS655401:JDV655401 JNO655401:JNR655401 JXK655401:JXN655401 KHG655401:KHJ655401 KRC655401:KRF655401 LAY655401:LBB655401 LKU655401:LKX655401 LUQ655401:LUT655401 MEM655401:MEP655401 MOI655401:MOL655401 MYE655401:MYH655401 NIA655401:NID655401 NRW655401:NRZ655401 OBS655401:OBV655401 OLO655401:OLR655401 OVK655401:OVN655401 PFG655401:PFJ655401 PPC655401:PPF655401 PYY655401:PZB655401 QIU655401:QIX655401 QSQ655401:QST655401 RCM655401:RCP655401 RMI655401:RML655401 RWE655401:RWH655401 SGA655401:SGD655401 SPW655401:SPZ655401 SZS655401:SZV655401 TJO655401:TJR655401 TTK655401:TTN655401 UDG655401:UDJ655401 UNC655401:UNF655401 UWY655401:UXB655401 VGU655401:VGX655401 VQQ655401:VQT655401 WAM655401:WAP655401 WKI655401:WKL655401 WUE655401:WUH655401 D720937:G720937 HS720937:HV720937 RO720937:RR720937 ABK720937:ABN720937 ALG720937:ALJ720937 AVC720937:AVF720937 BEY720937:BFB720937 BOU720937:BOX720937 BYQ720937:BYT720937 CIM720937:CIP720937 CSI720937:CSL720937 DCE720937:DCH720937 DMA720937:DMD720937 DVW720937:DVZ720937 EFS720937:EFV720937 EPO720937:EPR720937 EZK720937:EZN720937 FJG720937:FJJ720937 FTC720937:FTF720937 GCY720937:GDB720937 GMU720937:GMX720937 GWQ720937:GWT720937 HGM720937:HGP720937 HQI720937:HQL720937 IAE720937:IAH720937 IKA720937:IKD720937 ITW720937:ITZ720937 JDS720937:JDV720937 JNO720937:JNR720937 JXK720937:JXN720937 KHG720937:KHJ720937 KRC720937:KRF720937 LAY720937:LBB720937 LKU720937:LKX720937 LUQ720937:LUT720937 MEM720937:MEP720937 MOI720937:MOL720937 MYE720937:MYH720937 NIA720937:NID720937 NRW720937:NRZ720937 OBS720937:OBV720937 OLO720937:OLR720937 OVK720937:OVN720937 PFG720937:PFJ720937 PPC720937:PPF720937 PYY720937:PZB720937 QIU720937:QIX720937 QSQ720937:QST720937 RCM720937:RCP720937 RMI720937:RML720937 RWE720937:RWH720937 SGA720937:SGD720937 SPW720937:SPZ720937 SZS720937:SZV720937 TJO720937:TJR720937 TTK720937:TTN720937 UDG720937:UDJ720937 UNC720937:UNF720937 UWY720937:UXB720937 VGU720937:VGX720937 VQQ720937:VQT720937 WAM720937:WAP720937 WKI720937:WKL720937 WUE720937:WUH720937 D786473:G786473 HS786473:HV786473 RO786473:RR786473 ABK786473:ABN786473 ALG786473:ALJ786473 AVC786473:AVF786473 BEY786473:BFB786473 BOU786473:BOX786473 BYQ786473:BYT786473 CIM786473:CIP786473 CSI786473:CSL786473 DCE786473:DCH786473 DMA786473:DMD786473 DVW786473:DVZ786473 EFS786473:EFV786473 EPO786473:EPR786473 EZK786473:EZN786473 FJG786473:FJJ786473 FTC786473:FTF786473 GCY786473:GDB786473 GMU786473:GMX786473 GWQ786473:GWT786473 HGM786473:HGP786473 HQI786473:HQL786473 IAE786473:IAH786473 IKA786473:IKD786473 ITW786473:ITZ786473 JDS786473:JDV786473 JNO786473:JNR786473 JXK786473:JXN786473 KHG786473:KHJ786473 KRC786473:KRF786473 LAY786473:LBB786473 LKU786473:LKX786473 LUQ786473:LUT786473 MEM786473:MEP786473 MOI786473:MOL786473 MYE786473:MYH786473 NIA786473:NID786473 NRW786473:NRZ786473 OBS786473:OBV786473 OLO786473:OLR786473 OVK786473:OVN786473 PFG786473:PFJ786473 PPC786473:PPF786473 PYY786473:PZB786473 QIU786473:QIX786473 QSQ786473:QST786473 RCM786473:RCP786473 RMI786473:RML786473 RWE786473:RWH786473 SGA786473:SGD786473 SPW786473:SPZ786473 SZS786473:SZV786473 TJO786473:TJR786473 TTK786473:TTN786473 UDG786473:UDJ786473 UNC786473:UNF786473 UWY786473:UXB786473 VGU786473:VGX786473 VQQ786473:VQT786473 WAM786473:WAP786473 WKI786473:WKL786473 WUE786473:WUH786473 D852009:G852009 HS852009:HV852009 RO852009:RR852009 ABK852009:ABN852009 ALG852009:ALJ852009 AVC852009:AVF852009 BEY852009:BFB852009 BOU852009:BOX852009 BYQ852009:BYT852009 CIM852009:CIP852009 CSI852009:CSL852009 DCE852009:DCH852009 DMA852009:DMD852009 DVW852009:DVZ852009 EFS852009:EFV852009 EPO852009:EPR852009 EZK852009:EZN852009 FJG852009:FJJ852009 FTC852009:FTF852009 GCY852009:GDB852009 GMU852009:GMX852009 GWQ852009:GWT852009 HGM852009:HGP852009 HQI852009:HQL852009 IAE852009:IAH852009 IKA852009:IKD852009 ITW852009:ITZ852009 JDS852009:JDV852009 JNO852009:JNR852009 JXK852009:JXN852009 KHG852009:KHJ852009 KRC852009:KRF852009 LAY852009:LBB852009 LKU852009:LKX852009 LUQ852009:LUT852009 MEM852009:MEP852009 MOI852009:MOL852009 MYE852009:MYH852009 NIA852009:NID852009 NRW852009:NRZ852009 OBS852009:OBV852009 OLO852009:OLR852009 OVK852009:OVN852009 PFG852009:PFJ852009 PPC852009:PPF852009 PYY852009:PZB852009 QIU852009:QIX852009 QSQ852009:QST852009 RCM852009:RCP852009 RMI852009:RML852009 RWE852009:RWH852009 SGA852009:SGD852009 SPW852009:SPZ852009 SZS852009:SZV852009 TJO852009:TJR852009 TTK852009:TTN852009 UDG852009:UDJ852009 UNC852009:UNF852009 UWY852009:UXB852009 VGU852009:VGX852009 VQQ852009:VQT852009 WAM852009:WAP852009 WKI852009:WKL852009 WUE852009:WUH852009 D917545:G917545 HS917545:HV917545 RO917545:RR917545 ABK917545:ABN917545 ALG917545:ALJ917545 AVC917545:AVF917545 BEY917545:BFB917545 BOU917545:BOX917545 BYQ917545:BYT917545 CIM917545:CIP917545 CSI917545:CSL917545 DCE917545:DCH917545 DMA917545:DMD917545 DVW917545:DVZ917545 EFS917545:EFV917545 EPO917545:EPR917545 EZK917545:EZN917545 FJG917545:FJJ917545 FTC917545:FTF917545 GCY917545:GDB917545 GMU917545:GMX917545 GWQ917545:GWT917545 HGM917545:HGP917545 HQI917545:HQL917545 IAE917545:IAH917545 IKA917545:IKD917545 ITW917545:ITZ917545 JDS917545:JDV917545 JNO917545:JNR917545 JXK917545:JXN917545 KHG917545:KHJ917545 KRC917545:KRF917545 LAY917545:LBB917545 LKU917545:LKX917545 LUQ917545:LUT917545 MEM917545:MEP917545 MOI917545:MOL917545 MYE917545:MYH917545 NIA917545:NID917545 NRW917545:NRZ917545 OBS917545:OBV917545 OLO917545:OLR917545 OVK917545:OVN917545 PFG917545:PFJ917545 PPC917545:PPF917545 PYY917545:PZB917545 QIU917545:QIX917545 QSQ917545:QST917545 RCM917545:RCP917545 RMI917545:RML917545 RWE917545:RWH917545 SGA917545:SGD917545 SPW917545:SPZ917545 SZS917545:SZV917545 TJO917545:TJR917545 TTK917545:TTN917545 UDG917545:UDJ917545 UNC917545:UNF917545 UWY917545:UXB917545 VGU917545:VGX917545 VQQ917545:VQT917545 WAM917545:WAP917545 WKI917545:WKL917545 WUE917545:WUH917545 D983081:G983081 HS983081:HV983081 RO983081:RR983081 ABK983081:ABN983081 ALG983081:ALJ983081 AVC983081:AVF983081 BEY983081:BFB983081 BOU983081:BOX983081 BYQ983081:BYT983081 CIM983081:CIP983081 CSI983081:CSL983081 DCE983081:DCH983081 DMA983081:DMD983081 DVW983081:DVZ983081 EFS983081:EFV983081 EPO983081:EPR983081 EZK983081:EZN983081 FJG983081:FJJ983081 FTC983081:FTF983081 GCY983081:GDB983081 GMU983081:GMX983081 GWQ983081:GWT983081 HGM983081:HGP983081 HQI983081:HQL983081 IAE983081:IAH983081 IKA983081:IKD983081 ITW983081:ITZ983081 JDS983081:JDV983081 JNO983081:JNR983081 JXK983081:JXN983081 KHG983081:KHJ983081 KRC983081:KRF983081 LAY983081:LBB983081 LKU983081:LKX983081 LUQ983081:LUT983081 MEM983081:MEP983081 MOI983081:MOL983081 MYE983081:MYH983081 NIA983081:NID983081 NRW983081:NRZ983081 OBS983081:OBV983081 OLO983081:OLR983081 OVK983081:OVN983081 PFG983081:PFJ983081 PPC983081:PPF983081 PYY983081:PZB983081 QIU983081:QIX983081 QSQ983081:QST983081 RCM983081:RCP983081 RMI983081:RML983081 RWE983081:RWH983081 SGA983081:SGD983081 SPW983081:SPZ983081 SZS983081:SZV983081 TJO983081:TJR983081 TTK983081:TTN983081 UDG983081:UDJ983081 UNC983081:UNF983081 UWY983081:UXB983081 VGU983081:VGX983081 VQQ983081:VQT983081 WAM983081:WAP983081 WKI983081:WKL983081">
      <formula1>0</formula1>
      <formula2>2000000000</formula2>
    </dataValidation>
    <dataValidation type="decimal" allowBlank="1" showInputMessage="1" showErrorMessage="1" error="Cobertura acima do Limite" sqref="K86:M86 HZ86:IB86 RV86:RX86 ABR86:ABT86 ALN86:ALP86 AVJ86:AVL86 BFF86:BFH86 BPB86:BPD86 BYX86:BYZ86 CIT86:CIV86 CSP86:CSR86 DCL86:DCN86 DMH86:DMJ86 DWD86:DWF86 EFZ86:EGB86 EPV86:EPX86 EZR86:EZT86 FJN86:FJP86 FTJ86:FTL86 GDF86:GDH86 GNB86:GND86 GWX86:GWZ86 HGT86:HGV86 HQP86:HQR86 IAL86:IAN86 IKH86:IKJ86 IUD86:IUF86 JDZ86:JEB86 JNV86:JNX86 JXR86:JXT86 KHN86:KHP86 KRJ86:KRL86 LBF86:LBH86 LLB86:LLD86 LUX86:LUZ86 MET86:MEV86 MOP86:MOR86 MYL86:MYN86 NIH86:NIJ86 NSD86:NSF86 OBZ86:OCB86 OLV86:OLX86 OVR86:OVT86 PFN86:PFP86 PPJ86:PPL86 PZF86:PZH86 QJB86:QJD86 QSX86:QSZ86 RCT86:RCV86 RMP86:RMR86 RWL86:RWN86 SGH86:SGJ86 SQD86:SQF86 SZZ86:TAB86 TJV86:TJX86 TTR86:TTT86 UDN86:UDP86 UNJ86:UNL86 UXF86:UXH86 VHB86:VHD86 VQX86:VQZ86 WAT86:WAV86 WKP86:WKR86 WUL86:WUN86 K65622:M65622 HZ65622:IB65622 RV65622:RX65622 ABR65622:ABT65622 ALN65622:ALP65622 AVJ65622:AVL65622 BFF65622:BFH65622 BPB65622:BPD65622 BYX65622:BYZ65622 CIT65622:CIV65622 CSP65622:CSR65622 DCL65622:DCN65622 DMH65622:DMJ65622 DWD65622:DWF65622 EFZ65622:EGB65622 EPV65622:EPX65622 EZR65622:EZT65622 FJN65622:FJP65622 FTJ65622:FTL65622 GDF65622:GDH65622 GNB65622:GND65622 GWX65622:GWZ65622 HGT65622:HGV65622 HQP65622:HQR65622 IAL65622:IAN65622 IKH65622:IKJ65622 IUD65622:IUF65622 JDZ65622:JEB65622 JNV65622:JNX65622 JXR65622:JXT65622 KHN65622:KHP65622 KRJ65622:KRL65622 LBF65622:LBH65622 LLB65622:LLD65622 LUX65622:LUZ65622 MET65622:MEV65622 MOP65622:MOR65622 MYL65622:MYN65622 NIH65622:NIJ65622 NSD65622:NSF65622 OBZ65622:OCB65622 OLV65622:OLX65622 OVR65622:OVT65622 PFN65622:PFP65622 PPJ65622:PPL65622 PZF65622:PZH65622 QJB65622:QJD65622 QSX65622:QSZ65622 RCT65622:RCV65622 RMP65622:RMR65622 RWL65622:RWN65622 SGH65622:SGJ65622 SQD65622:SQF65622 SZZ65622:TAB65622 TJV65622:TJX65622 TTR65622:TTT65622 UDN65622:UDP65622 UNJ65622:UNL65622 UXF65622:UXH65622 VHB65622:VHD65622 VQX65622:VQZ65622 WAT65622:WAV65622 WKP65622:WKR65622 WUL65622:WUN65622 K131158:M131158 HZ131158:IB131158 RV131158:RX131158 ABR131158:ABT131158 ALN131158:ALP131158 AVJ131158:AVL131158 BFF131158:BFH131158 BPB131158:BPD131158 BYX131158:BYZ131158 CIT131158:CIV131158 CSP131158:CSR131158 DCL131158:DCN131158 DMH131158:DMJ131158 DWD131158:DWF131158 EFZ131158:EGB131158 EPV131158:EPX131158 EZR131158:EZT131158 FJN131158:FJP131158 FTJ131158:FTL131158 GDF131158:GDH131158 GNB131158:GND131158 GWX131158:GWZ131158 HGT131158:HGV131158 HQP131158:HQR131158 IAL131158:IAN131158 IKH131158:IKJ131158 IUD131158:IUF131158 JDZ131158:JEB131158 JNV131158:JNX131158 JXR131158:JXT131158 KHN131158:KHP131158 KRJ131158:KRL131158 LBF131158:LBH131158 LLB131158:LLD131158 LUX131158:LUZ131158 MET131158:MEV131158 MOP131158:MOR131158 MYL131158:MYN131158 NIH131158:NIJ131158 NSD131158:NSF131158 OBZ131158:OCB131158 OLV131158:OLX131158 OVR131158:OVT131158 PFN131158:PFP131158 PPJ131158:PPL131158 PZF131158:PZH131158 QJB131158:QJD131158 QSX131158:QSZ131158 RCT131158:RCV131158 RMP131158:RMR131158 RWL131158:RWN131158 SGH131158:SGJ131158 SQD131158:SQF131158 SZZ131158:TAB131158 TJV131158:TJX131158 TTR131158:TTT131158 UDN131158:UDP131158 UNJ131158:UNL131158 UXF131158:UXH131158 VHB131158:VHD131158 VQX131158:VQZ131158 WAT131158:WAV131158 WKP131158:WKR131158 WUL131158:WUN131158 K196694:M196694 HZ196694:IB196694 RV196694:RX196694 ABR196694:ABT196694 ALN196694:ALP196694 AVJ196694:AVL196694 BFF196694:BFH196694 BPB196694:BPD196694 BYX196694:BYZ196694 CIT196694:CIV196694 CSP196694:CSR196694 DCL196694:DCN196694 DMH196694:DMJ196694 DWD196694:DWF196694 EFZ196694:EGB196694 EPV196694:EPX196694 EZR196694:EZT196694 FJN196694:FJP196694 FTJ196694:FTL196694 GDF196694:GDH196694 GNB196694:GND196694 GWX196694:GWZ196694 HGT196694:HGV196694 HQP196694:HQR196694 IAL196694:IAN196694 IKH196694:IKJ196694 IUD196694:IUF196694 JDZ196694:JEB196694 JNV196694:JNX196694 JXR196694:JXT196694 KHN196694:KHP196694 KRJ196694:KRL196694 LBF196694:LBH196694 LLB196694:LLD196694 LUX196694:LUZ196694 MET196694:MEV196694 MOP196694:MOR196694 MYL196694:MYN196694 NIH196694:NIJ196694 NSD196694:NSF196694 OBZ196694:OCB196694 OLV196694:OLX196694 OVR196694:OVT196694 PFN196694:PFP196694 PPJ196694:PPL196694 PZF196694:PZH196694 QJB196694:QJD196694 QSX196694:QSZ196694 RCT196694:RCV196694 RMP196694:RMR196694 RWL196694:RWN196694 SGH196694:SGJ196694 SQD196694:SQF196694 SZZ196694:TAB196694 TJV196694:TJX196694 TTR196694:TTT196694 UDN196694:UDP196694 UNJ196694:UNL196694 UXF196694:UXH196694 VHB196694:VHD196694 VQX196694:VQZ196694 WAT196694:WAV196694 WKP196694:WKR196694 WUL196694:WUN196694 K262230:M262230 HZ262230:IB262230 RV262230:RX262230 ABR262230:ABT262230 ALN262230:ALP262230 AVJ262230:AVL262230 BFF262230:BFH262230 BPB262230:BPD262230 BYX262230:BYZ262230 CIT262230:CIV262230 CSP262230:CSR262230 DCL262230:DCN262230 DMH262230:DMJ262230 DWD262230:DWF262230 EFZ262230:EGB262230 EPV262230:EPX262230 EZR262230:EZT262230 FJN262230:FJP262230 FTJ262230:FTL262230 GDF262230:GDH262230 GNB262230:GND262230 GWX262230:GWZ262230 HGT262230:HGV262230 HQP262230:HQR262230 IAL262230:IAN262230 IKH262230:IKJ262230 IUD262230:IUF262230 JDZ262230:JEB262230 JNV262230:JNX262230 JXR262230:JXT262230 KHN262230:KHP262230 KRJ262230:KRL262230 LBF262230:LBH262230 LLB262230:LLD262230 LUX262230:LUZ262230 MET262230:MEV262230 MOP262230:MOR262230 MYL262230:MYN262230 NIH262230:NIJ262230 NSD262230:NSF262230 OBZ262230:OCB262230 OLV262230:OLX262230 OVR262230:OVT262230 PFN262230:PFP262230 PPJ262230:PPL262230 PZF262230:PZH262230 QJB262230:QJD262230 QSX262230:QSZ262230 RCT262230:RCV262230 RMP262230:RMR262230 RWL262230:RWN262230 SGH262230:SGJ262230 SQD262230:SQF262230 SZZ262230:TAB262230 TJV262230:TJX262230 TTR262230:TTT262230 UDN262230:UDP262230 UNJ262230:UNL262230 UXF262230:UXH262230 VHB262230:VHD262230 VQX262230:VQZ262230 WAT262230:WAV262230 WKP262230:WKR262230 WUL262230:WUN262230 K327766:M327766 HZ327766:IB327766 RV327766:RX327766 ABR327766:ABT327766 ALN327766:ALP327766 AVJ327766:AVL327766 BFF327766:BFH327766 BPB327766:BPD327766 BYX327766:BYZ327766 CIT327766:CIV327766 CSP327766:CSR327766 DCL327766:DCN327766 DMH327766:DMJ327766 DWD327766:DWF327766 EFZ327766:EGB327766 EPV327766:EPX327766 EZR327766:EZT327766 FJN327766:FJP327766 FTJ327766:FTL327766 GDF327766:GDH327766 GNB327766:GND327766 GWX327766:GWZ327766 HGT327766:HGV327766 HQP327766:HQR327766 IAL327766:IAN327766 IKH327766:IKJ327766 IUD327766:IUF327766 JDZ327766:JEB327766 JNV327766:JNX327766 JXR327766:JXT327766 KHN327766:KHP327766 KRJ327766:KRL327766 LBF327766:LBH327766 LLB327766:LLD327766 LUX327766:LUZ327766 MET327766:MEV327766 MOP327766:MOR327766 MYL327766:MYN327766 NIH327766:NIJ327766 NSD327766:NSF327766 OBZ327766:OCB327766 OLV327766:OLX327766 OVR327766:OVT327766 PFN327766:PFP327766 PPJ327766:PPL327766 PZF327766:PZH327766 QJB327766:QJD327766 QSX327766:QSZ327766 RCT327766:RCV327766 RMP327766:RMR327766 RWL327766:RWN327766 SGH327766:SGJ327766 SQD327766:SQF327766 SZZ327766:TAB327766 TJV327766:TJX327766 TTR327766:TTT327766 UDN327766:UDP327766 UNJ327766:UNL327766 UXF327766:UXH327766 VHB327766:VHD327766 VQX327766:VQZ327766 WAT327766:WAV327766 WKP327766:WKR327766 WUL327766:WUN327766 K393302:M393302 HZ393302:IB393302 RV393302:RX393302 ABR393302:ABT393302 ALN393302:ALP393302 AVJ393302:AVL393302 BFF393302:BFH393302 BPB393302:BPD393302 BYX393302:BYZ393302 CIT393302:CIV393302 CSP393302:CSR393302 DCL393302:DCN393302 DMH393302:DMJ393302 DWD393302:DWF393302 EFZ393302:EGB393302 EPV393302:EPX393302 EZR393302:EZT393302 FJN393302:FJP393302 FTJ393302:FTL393302 GDF393302:GDH393302 GNB393302:GND393302 GWX393302:GWZ393302 HGT393302:HGV393302 HQP393302:HQR393302 IAL393302:IAN393302 IKH393302:IKJ393302 IUD393302:IUF393302 JDZ393302:JEB393302 JNV393302:JNX393302 JXR393302:JXT393302 KHN393302:KHP393302 KRJ393302:KRL393302 LBF393302:LBH393302 LLB393302:LLD393302 LUX393302:LUZ393302 MET393302:MEV393302 MOP393302:MOR393302 MYL393302:MYN393302 NIH393302:NIJ393302 NSD393302:NSF393302 OBZ393302:OCB393302 OLV393302:OLX393302 OVR393302:OVT393302 PFN393302:PFP393302 PPJ393302:PPL393302 PZF393302:PZH393302 QJB393302:QJD393302 QSX393302:QSZ393302 RCT393302:RCV393302 RMP393302:RMR393302 RWL393302:RWN393302 SGH393302:SGJ393302 SQD393302:SQF393302 SZZ393302:TAB393302 TJV393302:TJX393302 TTR393302:TTT393302 UDN393302:UDP393302 UNJ393302:UNL393302 UXF393302:UXH393302 VHB393302:VHD393302 VQX393302:VQZ393302 WAT393302:WAV393302 WKP393302:WKR393302 WUL393302:WUN393302 K458838:M458838 HZ458838:IB458838 RV458838:RX458838 ABR458838:ABT458838 ALN458838:ALP458838 AVJ458838:AVL458838 BFF458838:BFH458838 BPB458838:BPD458838 BYX458838:BYZ458838 CIT458838:CIV458838 CSP458838:CSR458838 DCL458838:DCN458838 DMH458838:DMJ458838 DWD458838:DWF458838 EFZ458838:EGB458838 EPV458838:EPX458838 EZR458838:EZT458838 FJN458838:FJP458838 FTJ458838:FTL458838 GDF458838:GDH458838 GNB458838:GND458838 GWX458838:GWZ458838 HGT458838:HGV458838 HQP458838:HQR458838 IAL458838:IAN458838 IKH458838:IKJ458838 IUD458838:IUF458838 JDZ458838:JEB458838 JNV458838:JNX458838 JXR458838:JXT458838 KHN458838:KHP458838 KRJ458838:KRL458838 LBF458838:LBH458838 LLB458838:LLD458838 LUX458838:LUZ458838 MET458838:MEV458838 MOP458838:MOR458838 MYL458838:MYN458838 NIH458838:NIJ458838 NSD458838:NSF458838 OBZ458838:OCB458838 OLV458838:OLX458838 OVR458838:OVT458838 PFN458838:PFP458838 PPJ458838:PPL458838 PZF458838:PZH458838 QJB458838:QJD458838 QSX458838:QSZ458838 RCT458838:RCV458838 RMP458838:RMR458838 RWL458838:RWN458838 SGH458838:SGJ458838 SQD458838:SQF458838 SZZ458838:TAB458838 TJV458838:TJX458838 TTR458838:TTT458838 UDN458838:UDP458838 UNJ458838:UNL458838 UXF458838:UXH458838 VHB458838:VHD458838 VQX458838:VQZ458838 WAT458838:WAV458838 WKP458838:WKR458838 WUL458838:WUN458838 K524374:M524374 HZ524374:IB524374 RV524374:RX524374 ABR524374:ABT524374 ALN524374:ALP524374 AVJ524374:AVL524374 BFF524374:BFH524374 BPB524374:BPD524374 BYX524374:BYZ524374 CIT524374:CIV524374 CSP524374:CSR524374 DCL524374:DCN524374 DMH524374:DMJ524374 DWD524374:DWF524374 EFZ524374:EGB524374 EPV524374:EPX524374 EZR524374:EZT524374 FJN524374:FJP524374 FTJ524374:FTL524374 GDF524374:GDH524374 GNB524374:GND524374 GWX524374:GWZ524374 HGT524374:HGV524374 HQP524374:HQR524374 IAL524374:IAN524374 IKH524374:IKJ524374 IUD524374:IUF524374 JDZ524374:JEB524374 JNV524374:JNX524374 JXR524374:JXT524374 KHN524374:KHP524374 KRJ524374:KRL524374 LBF524374:LBH524374 LLB524374:LLD524374 LUX524374:LUZ524374 MET524374:MEV524374 MOP524374:MOR524374 MYL524374:MYN524374 NIH524374:NIJ524374 NSD524374:NSF524374 OBZ524374:OCB524374 OLV524374:OLX524374 OVR524374:OVT524374 PFN524374:PFP524374 PPJ524374:PPL524374 PZF524374:PZH524374 QJB524374:QJD524374 QSX524374:QSZ524374 RCT524374:RCV524374 RMP524374:RMR524374 RWL524374:RWN524374 SGH524374:SGJ524374 SQD524374:SQF524374 SZZ524374:TAB524374 TJV524374:TJX524374 TTR524374:TTT524374 UDN524374:UDP524374 UNJ524374:UNL524374 UXF524374:UXH524374 VHB524374:VHD524374 VQX524374:VQZ524374 WAT524374:WAV524374 WKP524374:WKR524374 WUL524374:WUN524374 K589910:M589910 HZ589910:IB589910 RV589910:RX589910 ABR589910:ABT589910 ALN589910:ALP589910 AVJ589910:AVL589910 BFF589910:BFH589910 BPB589910:BPD589910 BYX589910:BYZ589910 CIT589910:CIV589910 CSP589910:CSR589910 DCL589910:DCN589910 DMH589910:DMJ589910 DWD589910:DWF589910 EFZ589910:EGB589910 EPV589910:EPX589910 EZR589910:EZT589910 FJN589910:FJP589910 FTJ589910:FTL589910 GDF589910:GDH589910 GNB589910:GND589910 GWX589910:GWZ589910 HGT589910:HGV589910 HQP589910:HQR589910 IAL589910:IAN589910 IKH589910:IKJ589910 IUD589910:IUF589910 JDZ589910:JEB589910 JNV589910:JNX589910 JXR589910:JXT589910 KHN589910:KHP589910 KRJ589910:KRL589910 LBF589910:LBH589910 LLB589910:LLD589910 LUX589910:LUZ589910 MET589910:MEV589910 MOP589910:MOR589910 MYL589910:MYN589910 NIH589910:NIJ589910 NSD589910:NSF589910 OBZ589910:OCB589910 OLV589910:OLX589910 OVR589910:OVT589910 PFN589910:PFP589910 PPJ589910:PPL589910 PZF589910:PZH589910 QJB589910:QJD589910 QSX589910:QSZ589910 RCT589910:RCV589910 RMP589910:RMR589910 RWL589910:RWN589910 SGH589910:SGJ589910 SQD589910:SQF589910 SZZ589910:TAB589910 TJV589910:TJX589910 TTR589910:TTT589910 UDN589910:UDP589910 UNJ589910:UNL589910 UXF589910:UXH589910 VHB589910:VHD589910 VQX589910:VQZ589910 WAT589910:WAV589910 WKP589910:WKR589910 WUL589910:WUN589910 K655446:M655446 HZ655446:IB655446 RV655446:RX655446 ABR655446:ABT655446 ALN655446:ALP655446 AVJ655446:AVL655446 BFF655446:BFH655446 BPB655446:BPD655446 BYX655446:BYZ655446 CIT655446:CIV655446 CSP655446:CSR655446 DCL655446:DCN655446 DMH655446:DMJ655446 DWD655446:DWF655446 EFZ655446:EGB655446 EPV655446:EPX655446 EZR655446:EZT655446 FJN655446:FJP655446 FTJ655446:FTL655446 GDF655446:GDH655446 GNB655446:GND655446 GWX655446:GWZ655446 HGT655446:HGV655446 HQP655446:HQR655446 IAL655446:IAN655446 IKH655446:IKJ655446 IUD655446:IUF655446 JDZ655446:JEB655446 JNV655446:JNX655446 JXR655446:JXT655446 KHN655446:KHP655446 KRJ655446:KRL655446 LBF655446:LBH655446 LLB655446:LLD655446 LUX655446:LUZ655446 MET655446:MEV655446 MOP655446:MOR655446 MYL655446:MYN655446 NIH655446:NIJ655446 NSD655446:NSF655446 OBZ655446:OCB655446 OLV655446:OLX655446 OVR655446:OVT655446 PFN655446:PFP655446 PPJ655446:PPL655446 PZF655446:PZH655446 QJB655446:QJD655446 QSX655446:QSZ655446 RCT655446:RCV655446 RMP655446:RMR655446 RWL655446:RWN655446 SGH655446:SGJ655446 SQD655446:SQF655446 SZZ655446:TAB655446 TJV655446:TJX655446 TTR655446:TTT655446 UDN655446:UDP655446 UNJ655446:UNL655446 UXF655446:UXH655446 VHB655446:VHD655446 VQX655446:VQZ655446 WAT655446:WAV655446 WKP655446:WKR655446 WUL655446:WUN655446 K720982:M720982 HZ720982:IB720982 RV720982:RX720982 ABR720982:ABT720982 ALN720982:ALP720982 AVJ720982:AVL720982 BFF720982:BFH720982 BPB720982:BPD720982 BYX720982:BYZ720982 CIT720982:CIV720982 CSP720982:CSR720982 DCL720982:DCN720982 DMH720982:DMJ720982 DWD720982:DWF720982 EFZ720982:EGB720982 EPV720982:EPX720982 EZR720982:EZT720982 FJN720982:FJP720982 FTJ720982:FTL720982 GDF720982:GDH720982 GNB720982:GND720982 GWX720982:GWZ720982 HGT720982:HGV720982 HQP720982:HQR720982 IAL720982:IAN720982 IKH720982:IKJ720982 IUD720982:IUF720982 JDZ720982:JEB720982 JNV720982:JNX720982 JXR720982:JXT720982 KHN720982:KHP720982 KRJ720982:KRL720982 LBF720982:LBH720982 LLB720982:LLD720982 LUX720982:LUZ720982 MET720982:MEV720982 MOP720982:MOR720982 MYL720982:MYN720982 NIH720982:NIJ720982 NSD720982:NSF720982 OBZ720982:OCB720982 OLV720982:OLX720982 OVR720982:OVT720982 PFN720982:PFP720982 PPJ720982:PPL720982 PZF720982:PZH720982 QJB720982:QJD720982 QSX720982:QSZ720982 RCT720982:RCV720982 RMP720982:RMR720982 RWL720982:RWN720982 SGH720982:SGJ720982 SQD720982:SQF720982 SZZ720982:TAB720982 TJV720982:TJX720982 TTR720982:TTT720982 UDN720982:UDP720982 UNJ720982:UNL720982 UXF720982:UXH720982 VHB720982:VHD720982 VQX720982:VQZ720982 WAT720982:WAV720982 WKP720982:WKR720982 WUL720982:WUN720982 K786518:M786518 HZ786518:IB786518 RV786518:RX786518 ABR786518:ABT786518 ALN786518:ALP786518 AVJ786518:AVL786518 BFF786518:BFH786518 BPB786518:BPD786518 BYX786518:BYZ786518 CIT786518:CIV786518 CSP786518:CSR786518 DCL786518:DCN786518 DMH786518:DMJ786518 DWD786518:DWF786518 EFZ786518:EGB786518 EPV786518:EPX786518 EZR786518:EZT786518 FJN786518:FJP786518 FTJ786518:FTL786518 GDF786518:GDH786518 GNB786518:GND786518 GWX786518:GWZ786518 HGT786518:HGV786518 HQP786518:HQR786518 IAL786518:IAN786518 IKH786518:IKJ786518 IUD786518:IUF786518 JDZ786518:JEB786518 JNV786518:JNX786518 JXR786518:JXT786518 KHN786518:KHP786518 KRJ786518:KRL786518 LBF786518:LBH786518 LLB786518:LLD786518 LUX786518:LUZ786518 MET786518:MEV786518 MOP786518:MOR786518 MYL786518:MYN786518 NIH786518:NIJ786518 NSD786518:NSF786518 OBZ786518:OCB786518 OLV786518:OLX786518 OVR786518:OVT786518 PFN786518:PFP786518 PPJ786518:PPL786518 PZF786518:PZH786518 QJB786518:QJD786518 QSX786518:QSZ786518 RCT786518:RCV786518 RMP786518:RMR786518 RWL786518:RWN786518 SGH786518:SGJ786518 SQD786518:SQF786518 SZZ786518:TAB786518 TJV786518:TJX786518 TTR786518:TTT786518 UDN786518:UDP786518 UNJ786518:UNL786518 UXF786518:UXH786518 VHB786518:VHD786518 VQX786518:VQZ786518 WAT786518:WAV786518 WKP786518:WKR786518 WUL786518:WUN786518 K852054:M852054 HZ852054:IB852054 RV852054:RX852054 ABR852054:ABT852054 ALN852054:ALP852054 AVJ852054:AVL852054 BFF852054:BFH852054 BPB852054:BPD852054 BYX852054:BYZ852054 CIT852054:CIV852054 CSP852054:CSR852054 DCL852054:DCN852054 DMH852054:DMJ852054 DWD852054:DWF852054 EFZ852054:EGB852054 EPV852054:EPX852054 EZR852054:EZT852054 FJN852054:FJP852054 FTJ852054:FTL852054 GDF852054:GDH852054 GNB852054:GND852054 GWX852054:GWZ852054 HGT852054:HGV852054 HQP852054:HQR852054 IAL852054:IAN852054 IKH852054:IKJ852054 IUD852054:IUF852054 JDZ852054:JEB852054 JNV852054:JNX852054 JXR852054:JXT852054 KHN852054:KHP852054 KRJ852054:KRL852054 LBF852054:LBH852054 LLB852054:LLD852054 LUX852054:LUZ852054 MET852054:MEV852054 MOP852054:MOR852054 MYL852054:MYN852054 NIH852054:NIJ852054 NSD852054:NSF852054 OBZ852054:OCB852054 OLV852054:OLX852054 OVR852054:OVT852054 PFN852054:PFP852054 PPJ852054:PPL852054 PZF852054:PZH852054 QJB852054:QJD852054 QSX852054:QSZ852054 RCT852054:RCV852054 RMP852054:RMR852054 RWL852054:RWN852054 SGH852054:SGJ852054 SQD852054:SQF852054 SZZ852054:TAB852054 TJV852054:TJX852054 TTR852054:TTT852054 UDN852054:UDP852054 UNJ852054:UNL852054 UXF852054:UXH852054 VHB852054:VHD852054 VQX852054:VQZ852054 WAT852054:WAV852054 WKP852054:WKR852054 WUL852054:WUN852054 K917590:M917590 HZ917590:IB917590 RV917590:RX917590 ABR917590:ABT917590 ALN917590:ALP917590 AVJ917590:AVL917590 BFF917590:BFH917590 BPB917590:BPD917590 BYX917590:BYZ917590 CIT917590:CIV917590 CSP917590:CSR917590 DCL917590:DCN917590 DMH917590:DMJ917590 DWD917590:DWF917590 EFZ917590:EGB917590 EPV917590:EPX917590 EZR917590:EZT917590 FJN917590:FJP917590 FTJ917590:FTL917590 GDF917590:GDH917590 GNB917590:GND917590 GWX917590:GWZ917590 HGT917590:HGV917590 HQP917590:HQR917590 IAL917590:IAN917590 IKH917590:IKJ917590 IUD917590:IUF917590 JDZ917590:JEB917590 JNV917590:JNX917590 JXR917590:JXT917590 KHN917590:KHP917590 KRJ917590:KRL917590 LBF917590:LBH917590 LLB917590:LLD917590 LUX917590:LUZ917590 MET917590:MEV917590 MOP917590:MOR917590 MYL917590:MYN917590 NIH917590:NIJ917590 NSD917590:NSF917590 OBZ917590:OCB917590 OLV917590:OLX917590 OVR917590:OVT917590 PFN917590:PFP917590 PPJ917590:PPL917590 PZF917590:PZH917590 QJB917590:QJD917590 QSX917590:QSZ917590 RCT917590:RCV917590 RMP917590:RMR917590 RWL917590:RWN917590 SGH917590:SGJ917590 SQD917590:SQF917590 SZZ917590:TAB917590 TJV917590:TJX917590 TTR917590:TTT917590 UDN917590:UDP917590 UNJ917590:UNL917590 UXF917590:UXH917590 VHB917590:VHD917590 VQX917590:VQZ917590 WAT917590:WAV917590 WKP917590:WKR917590 WUL917590:WUN917590 K983126:M983126 HZ983126:IB983126 RV983126:RX983126 ABR983126:ABT983126 ALN983126:ALP983126 AVJ983126:AVL983126 BFF983126:BFH983126 BPB983126:BPD983126 BYX983126:BYZ983126 CIT983126:CIV983126 CSP983126:CSR983126 DCL983126:DCN983126 DMH983126:DMJ983126 DWD983126:DWF983126 EFZ983126:EGB983126 EPV983126:EPX983126 EZR983126:EZT983126 FJN983126:FJP983126 FTJ983126:FTL983126 GDF983126:GDH983126 GNB983126:GND983126 GWX983126:GWZ983126 HGT983126:HGV983126 HQP983126:HQR983126 IAL983126:IAN983126 IKH983126:IKJ983126 IUD983126:IUF983126 JDZ983126:JEB983126 JNV983126:JNX983126 JXR983126:JXT983126 KHN983126:KHP983126 KRJ983126:KRL983126 LBF983126:LBH983126 LLB983126:LLD983126 LUX983126:LUZ983126 MET983126:MEV983126 MOP983126:MOR983126 MYL983126:MYN983126 NIH983126:NIJ983126 NSD983126:NSF983126 OBZ983126:OCB983126 OLV983126:OLX983126 OVR983126:OVT983126 PFN983126:PFP983126 PPJ983126:PPL983126 PZF983126:PZH983126 QJB983126:QJD983126 QSX983126:QSZ983126 RCT983126:RCV983126 RMP983126:RMR983126 RWL983126:RWN983126 SGH983126:SGJ983126 SQD983126:SQF983126 SZZ983126:TAB983126 TJV983126:TJX983126 TTR983126:TTT983126 UDN983126:UDP983126 UNJ983126:UNL983126 UXF983126:UXH983126 VHB983126:VHD983126 VQX983126:VQZ983126 WAT983126:WAV983126 WKP983126:WKR983126 WUL983126:WUN983126">
      <formula1>0</formula1>
      <formula2>400000</formula2>
    </dataValidation>
    <dataValidation type="decimal" allowBlank="1" showInputMessage="1" showErrorMessage="1" error="Cobertura acima do Limite" sqref="K83:M83 HZ83:IB83 RV83:RX83 ABR83:ABT83 ALN83:ALP83 AVJ83:AVL83 BFF83:BFH83 BPB83:BPD83 BYX83:BYZ83 CIT83:CIV83 CSP83:CSR83 DCL83:DCN83 DMH83:DMJ83 DWD83:DWF83 EFZ83:EGB83 EPV83:EPX83 EZR83:EZT83 FJN83:FJP83 FTJ83:FTL83 GDF83:GDH83 GNB83:GND83 GWX83:GWZ83 HGT83:HGV83 HQP83:HQR83 IAL83:IAN83 IKH83:IKJ83 IUD83:IUF83 JDZ83:JEB83 JNV83:JNX83 JXR83:JXT83 KHN83:KHP83 KRJ83:KRL83 LBF83:LBH83 LLB83:LLD83 LUX83:LUZ83 MET83:MEV83 MOP83:MOR83 MYL83:MYN83 NIH83:NIJ83 NSD83:NSF83 OBZ83:OCB83 OLV83:OLX83 OVR83:OVT83 PFN83:PFP83 PPJ83:PPL83 PZF83:PZH83 QJB83:QJD83 QSX83:QSZ83 RCT83:RCV83 RMP83:RMR83 RWL83:RWN83 SGH83:SGJ83 SQD83:SQF83 SZZ83:TAB83 TJV83:TJX83 TTR83:TTT83 UDN83:UDP83 UNJ83:UNL83 UXF83:UXH83 VHB83:VHD83 VQX83:VQZ83 WAT83:WAV83 WKP83:WKR83 WUL83:WUN83 K65619:M65619 HZ65619:IB65619 RV65619:RX65619 ABR65619:ABT65619 ALN65619:ALP65619 AVJ65619:AVL65619 BFF65619:BFH65619 BPB65619:BPD65619 BYX65619:BYZ65619 CIT65619:CIV65619 CSP65619:CSR65619 DCL65619:DCN65619 DMH65619:DMJ65619 DWD65619:DWF65619 EFZ65619:EGB65619 EPV65619:EPX65619 EZR65619:EZT65619 FJN65619:FJP65619 FTJ65619:FTL65619 GDF65619:GDH65619 GNB65619:GND65619 GWX65619:GWZ65619 HGT65619:HGV65619 HQP65619:HQR65619 IAL65619:IAN65619 IKH65619:IKJ65619 IUD65619:IUF65619 JDZ65619:JEB65619 JNV65619:JNX65619 JXR65619:JXT65619 KHN65619:KHP65619 KRJ65619:KRL65619 LBF65619:LBH65619 LLB65619:LLD65619 LUX65619:LUZ65619 MET65619:MEV65619 MOP65619:MOR65619 MYL65619:MYN65619 NIH65619:NIJ65619 NSD65619:NSF65619 OBZ65619:OCB65619 OLV65619:OLX65619 OVR65619:OVT65619 PFN65619:PFP65619 PPJ65619:PPL65619 PZF65619:PZH65619 QJB65619:QJD65619 QSX65619:QSZ65619 RCT65619:RCV65619 RMP65619:RMR65619 RWL65619:RWN65619 SGH65619:SGJ65619 SQD65619:SQF65619 SZZ65619:TAB65619 TJV65619:TJX65619 TTR65619:TTT65619 UDN65619:UDP65619 UNJ65619:UNL65619 UXF65619:UXH65619 VHB65619:VHD65619 VQX65619:VQZ65619 WAT65619:WAV65619 WKP65619:WKR65619 WUL65619:WUN65619 K131155:M131155 HZ131155:IB131155 RV131155:RX131155 ABR131155:ABT131155 ALN131155:ALP131155 AVJ131155:AVL131155 BFF131155:BFH131155 BPB131155:BPD131155 BYX131155:BYZ131155 CIT131155:CIV131155 CSP131155:CSR131155 DCL131155:DCN131155 DMH131155:DMJ131155 DWD131155:DWF131155 EFZ131155:EGB131155 EPV131155:EPX131155 EZR131155:EZT131155 FJN131155:FJP131155 FTJ131155:FTL131155 GDF131155:GDH131155 GNB131155:GND131155 GWX131155:GWZ131155 HGT131155:HGV131155 HQP131155:HQR131155 IAL131155:IAN131155 IKH131155:IKJ131155 IUD131155:IUF131155 JDZ131155:JEB131155 JNV131155:JNX131155 JXR131155:JXT131155 KHN131155:KHP131155 KRJ131155:KRL131155 LBF131155:LBH131155 LLB131155:LLD131155 LUX131155:LUZ131155 MET131155:MEV131155 MOP131155:MOR131155 MYL131155:MYN131155 NIH131155:NIJ131155 NSD131155:NSF131155 OBZ131155:OCB131155 OLV131155:OLX131155 OVR131155:OVT131155 PFN131155:PFP131155 PPJ131155:PPL131155 PZF131155:PZH131155 QJB131155:QJD131155 QSX131155:QSZ131155 RCT131155:RCV131155 RMP131155:RMR131155 RWL131155:RWN131155 SGH131155:SGJ131155 SQD131155:SQF131155 SZZ131155:TAB131155 TJV131155:TJX131155 TTR131155:TTT131155 UDN131155:UDP131155 UNJ131155:UNL131155 UXF131155:UXH131155 VHB131155:VHD131155 VQX131155:VQZ131155 WAT131155:WAV131155 WKP131155:WKR131155 WUL131155:WUN131155 K196691:M196691 HZ196691:IB196691 RV196691:RX196691 ABR196691:ABT196691 ALN196691:ALP196691 AVJ196691:AVL196691 BFF196691:BFH196691 BPB196691:BPD196691 BYX196691:BYZ196691 CIT196691:CIV196691 CSP196691:CSR196691 DCL196691:DCN196691 DMH196691:DMJ196691 DWD196691:DWF196691 EFZ196691:EGB196691 EPV196691:EPX196691 EZR196691:EZT196691 FJN196691:FJP196691 FTJ196691:FTL196691 GDF196691:GDH196691 GNB196691:GND196691 GWX196691:GWZ196691 HGT196691:HGV196691 HQP196691:HQR196691 IAL196691:IAN196691 IKH196691:IKJ196691 IUD196691:IUF196691 JDZ196691:JEB196691 JNV196691:JNX196691 JXR196691:JXT196691 KHN196691:KHP196691 KRJ196691:KRL196691 LBF196691:LBH196691 LLB196691:LLD196691 LUX196691:LUZ196691 MET196691:MEV196691 MOP196691:MOR196691 MYL196691:MYN196691 NIH196691:NIJ196691 NSD196691:NSF196691 OBZ196691:OCB196691 OLV196691:OLX196691 OVR196691:OVT196691 PFN196691:PFP196691 PPJ196691:PPL196691 PZF196691:PZH196691 QJB196691:QJD196691 QSX196691:QSZ196691 RCT196691:RCV196691 RMP196691:RMR196691 RWL196691:RWN196691 SGH196691:SGJ196691 SQD196691:SQF196691 SZZ196691:TAB196691 TJV196691:TJX196691 TTR196691:TTT196691 UDN196691:UDP196691 UNJ196691:UNL196691 UXF196691:UXH196691 VHB196691:VHD196691 VQX196691:VQZ196691 WAT196691:WAV196691 WKP196691:WKR196691 WUL196691:WUN196691 K262227:M262227 HZ262227:IB262227 RV262227:RX262227 ABR262227:ABT262227 ALN262227:ALP262227 AVJ262227:AVL262227 BFF262227:BFH262227 BPB262227:BPD262227 BYX262227:BYZ262227 CIT262227:CIV262227 CSP262227:CSR262227 DCL262227:DCN262227 DMH262227:DMJ262227 DWD262227:DWF262227 EFZ262227:EGB262227 EPV262227:EPX262227 EZR262227:EZT262227 FJN262227:FJP262227 FTJ262227:FTL262227 GDF262227:GDH262227 GNB262227:GND262227 GWX262227:GWZ262227 HGT262227:HGV262227 HQP262227:HQR262227 IAL262227:IAN262227 IKH262227:IKJ262227 IUD262227:IUF262227 JDZ262227:JEB262227 JNV262227:JNX262227 JXR262227:JXT262227 KHN262227:KHP262227 KRJ262227:KRL262227 LBF262227:LBH262227 LLB262227:LLD262227 LUX262227:LUZ262227 MET262227:MEV262227 MOP262227:MOR262227 MYL262227:MYN262227 NIH262227:NIJ262227 NSD262227:NSF262227 OBZ262227:OCB262227 OLV262227:OLX262227 OVR262227:OVT262227 PFN262227:PFP262227 PPJ262227:PPL262227 PZF262227:PZH262227 QJB262227:QJD262227 QSX262227:QSZ262227 RCT262227:RCV262227 RMP262227:RMR262227 RWL262227:RWN262227 SGH262227:SGJ262227 SQD262227:SQF262227 SZZ262227:TAB262227 TJV262227:TJX262227 TTR262227:TTT262227 UDN262227:UDP262227 UNJ262227:UNL262227 UXF262227:UXH262227 VHB262227:VHD262227 VQX262227:VQZ262227 WAT262227:WAV262227 WKP262227:WKR262227 WUL262227:WUN262227 K327763:M327763 HZ327763:IB327763 RV327763:RX327763 ABR327763:ABT327763 ALN327763:ALP327763 AVJ327763:AVL327763 BFF327763:BFH327763 BPB327763:BPD327763 BYX327763:BYZ327763 CIT327763:CIV327763 CSP327763:CSR327763 DCL327763:DCN327763 DMH327763:DMJ327763 DWD327763:DWF327763 EFZ327763:EGB327763 EPV327763:EPX327763 EZR327763:EZT327763 FJN327763:FJP327763 FTJ327763:FTL327763 GDF327763:GDH327763 GNB327763:GND327763 GWX327763:GWZ327763 HGT327763:HGV327763 HQP327763:HQR327763 IAL327763:IAN327763 IKH327763:IKJ327763 IUD327763:IUF327763 JDZ327763:JEB327763 JNV327763:JNX327763 JXR327763:JXT327763 KHN327763:KHP327763 KRJ327763:KRL327763 LBF327763:LBH327763 LLB327763:LLD327763 LUX327763:LUZ327763 MET327763:MEV327763 MOP327763:MOR327763 MYL327763:MYN327763 NIH327763:NIJ327763 NSD327763:NSF327763 OBZ327763:OCB327763 OLV327763:OLX327763 OVR327763:OVT327763 PFN327763:PFP327763 PPJ327763:PPL327763 PZF327763:PZH327763 QJB327763:QJD327763 QSX327763:QSZ327763 RCT327763:RCV327763 RMP327763:RMR327763 RWL327763:RWN327763 SGH327763:SGJ327763 SQD327763:SQF327763 SZZ327763:TAB327763 TJV327763:TJX327763 TTR327763:TTT327763 UDN327763:UDP327763 UNJ327763:UNL327763 UXF327763:UXH327763 VHB327763:VHD327763 VQX327763:VQZ327763 WAT327763:WAV327763 WKP327763:WKR327763 WUL327763:WUN327763 K393299:M393299 HZ393299:IB393299 RV393299:RX393299 ABR393299:ABT393299 ALN393299:ALP393299 AVJ393299:AVL393299 BFF393299:BFH393299 BPB393299:BPD393299 BYX393299:BYZ393299 CIT393299:CIV393299 CSP393299:CSR393299 DCL393299:DCN393299 DMH393299:DMJ393299 DWD393299:DWF393299 EFZ393299:EGB393299 EPV393299:EPX393299 EZR393299:EZT393299 FJN393299:FJP393299 FTJ393299:FTL393299 GDF393299:GDH393299 GNB393299:GND393299 GWX393299:GWZ393299 HGT393299:HGV393299 HQP393299:HQR393299 IAL393299:IAN393299 IKH393299:IKJ393299 IUD393299:IUF393299 JDZ393299:JEB393299 JNV393299:JNX393299 JXR393299:JXT393299 KHN393299:KHP393299 KRJ393299:KRL393299 LBF393299:LBH393299 LLB393299:LLD393299 LUX393299:LUZ393299 MET393299:MEV393299 MOP393299:MOR393299 MYL393299:MYN393299 NIH393299:NIJ393299 NSD393299:NSF393299 OBZ393299:OCB393299 OLV393299:OLX393299 OVR393299:OVT393299 PFN393299:PFP393299 PPJ393299:PPL393299 PZF393299:PZH393299 QJB393299:QJD393299 QSX393299:QSZ393299 RCT393299:RCV393299 RMP393299:RMR393299 RWL393299:RWN393299 SGH393299:SGJ393299 SQD393299:SQF393299 SZZ393299:TAB393299 TJV393299:TJX393299 TTR393299:TTT393299 UDN393299:UDP393299 UNJ393299:UNL393299 UXF393299:UXH393299 VHB393299:VHD393299 VQX393299:VQZ393299 WAT393299:WAV393299 WKP393299:WKR393299 WUL393299:WUN393299 K458835:M458835 HZ458835:IB458835 RV458835:RX458835 ABR458835:ABT458835 ALN458835:ALP458835 AVJ458835:AVL458835 BFF458835:BFH458835 BPB458835:BPD458835 BYX458835:BYZ458835 CIT458835:CIV458835 CSP458835:CSR458835 DCL458835:DCN458835 DMH458835:DMJ458835 DWD458835:DWF458835 EFZ458835:EGB458835 EPV458835:EPX458835 EZR458835:EZT458835 FJN458835:FJP458835 FTJ458835:FTL458835 GDF458835:GDH458835 GNB458835:GND458835 GWX458835:GWZ458835 HGT458835:HGV458835 HQP458835:HQR458835 IAL458835:IAN458835 IKH458835:IKJ458835 IUD458835:IUF458835 JDZ458835:JEB458835 JNV458835:JNX458835 JXR458835:JXT458835 KHN458835:KHP458835 KRJ458835:KRL458835 LBF458835:LBH458835 LLB458835:LLD458835 LUX458835:LUZ458835 MET458835:MEV458835 MOP458835:MOR458835 MYL458835:MYN458835 NIH458835:NIJ458835 NSD458835:NSF458835 OBZ458835:OCB458835 OLV458835:OLX458835 OVR458835:OVT458835 PFN458835:PFP458835 PPJ458835:PPL458835 PZF458835:PZH458835 QJB458835:QJD458835 QSX458835:QSZ458835 RCT458835:RCV458835 RMP458835:RMR458835 RWL458835:RWN458835 SGH458835:SGJ458835 SQD458835:SQF458835 SZZ458835:TAB458835 TJV458835:TJX458835 TTR458835:TTT458835 UDN458835:UDP458835 UNJ458835:UNL458835 UXF458835:UXH458835 VHB458835:VHD458835 VQX458835:VQZ458835 WAT458835:WAV458835 WKP458835:WKR458835 WUL458835:WUN458835 K524371:M524371 HZ524371:IB524371 RV524371:RX524371 ABR524371:ABT524371 ALN524371:ALP524371 AVJ524371:AVL524371 BFF524371:BFH524371 BPB524371:BPD524371 BYX524371:BYZ524371 CIT524371:CIV524371 CSP524371:CSR524371 DCL524371:DCN524371 DMH524371:DMJ524371 DWD524371:DWF524371 EFZ524371:EGB524371 EPV524371:EPX524371 EZR524371:EZT524371 FJN524371:FJP524371 FTJ524371:FTL524371 GDF524371:GDH524371 GNB524371:GND524371 GWX524371:GWZ524371 HGT524371:HGV524371 HQP524371:HQR524371 IAL524371:IAN524371 IKH524371:IKJ524371 IUD524371:IUF524371 JDZ524371:JEB524371 JNV524371:JNX524371 JXR524371:JXT524371 KHN524371:KHP524371 KRJ524371:KRL524371 LBF524371:LBH524371 LLB524371:LLD524371 LUX524371:LUZ524371 MET524371:MEV524371 MOP524371:MOR524371 MYL524371:MYN524371 NIH524371:NIJ524371 NSD524371:NSF524371 OBZ524371:OCB524371 OLV524371:OLX524371 OVR524371:OVT524371 PFN524371:PFP524371 PPJ524371:PPL524371 PZF524371:PZH524371 QJB524371:QJD524371 QSX524371:QSZ524371 RCT524371:RCV524371 RMP524371:RMR524371 RWL524371:RWN524371 SGH524371:SGJ524371 SQD524371:SQF524371 SZZ524371:TAB524371 TJV524371:TJX524371 TTR524371:TTT524371 UDN524371:UDP524371 UNJ524371:UNL524371 UXF524371:UXH524371 VHB524371:VHD524371 VQX524371:VQZ524371 WAT524371:WAV524371 WKP524371:WKR524371 WUL524371:WUN524371 K589907:M589907 HZ589907:IB589907 RV589907:RX589907 ABR589907:ABT589907 ALN589907:ALP589907 AVJ589907:AVL589907 BFF589907:BFH589907 BPB589907:BPD589907 BYX589907:BYZ589907 CIT589907:CIV589907 CSP589907:CSR589907 DCL589907:DCN589907 DMH589907:DMJ589907 DWD589907:DWF589907 EFZ589907:EGB589907 EPV589907:EPX589907 EZR589907:EZT589907 FJN589907:FJP589907 FTJ589907:FTL589907 GDF589907:GDH589907 GNB589907:GND589907 GWX589907:GWZ589907 HGT589907:HGV589907 HQP589907:HQR589907 IAL589907:IAN589907 IKH589907:IKJ589907 IUD589907:IUF589907 JDZ589907:JEB589907 JNV589907:JNX589907 JXR589907:JXT589907 KHN589907:KHP589907 KRJ589907:KRL589907 LBF589907:LBH589907 LLB589907:LLD589907 LUX589907:LUZ589907 MET589907:MEV589907 MOP589907:MOR589907 MYL589907:MYN589907 NIH589907:NIJ589907 NSD589907:NSF589907 OBZ589907:OCB589907 OLV589907:OLX589907 OVR589907:OVT589907 PFN589907:PFP589907 PPJ589907:PPL589907 PZF589907:PZH589907 QJB589907:QJD589907 QSX589907:QSZ589907 RCT589907:RCV589907 RMP589907:RMR589907 RWL589907:RWN589907 SGH589907:SGJ589907 SQD589907:SQF589907 SZZ589907:TAB589907 TJV589907:TJX589907 TTR589907:TTT589907 UDN589907:UDP589907 UNJ589907:UNL589907 UXF589907:UXH589907 VHB589907:VHD589907 VQX589907:VQZ589907 WAT589907:WAV589907 WKP589907:WKR589907 WUL589907:WUN589907 K655443:M655443 HZ655443:IB655443 RV655443:RX655443 ABR655443:ABT655443 ALN655443:ALP655443 AVJ655443:AVL655443 BFF655443:BFH655443 BPB655443:BPD655443 BYX655443:BYZ655443 CIT655443:CIV655443 CSP655443:CSR655443 DCL655443:DCN655443 DMH655443:DMJ655443 DWD655443:DWF655443 EFZ655443:EGB655443 EPV655443:EPX655443 EZR655443:EZT655443 FJN655443:FJP655443 FTJ655443:FTL655443 GDF655443:GDH655443 GNB655443:GND655443 GWX655443:GWZ655443 HGT655443:HGV655443 HQP655443:HQR655443 IAL655443:IAN655443 IKH655443:IKJ655443 IUD655443:IUF655443 JDZ655443:JEB655443 JNV655443:JNX655443 JXR655443:JXT655443 KHN655443:KHP655443 KRJ655443:KRL655443 LBF655443:LBH655443 LLB655443:LLD655443 LUX655443:LUZ655443 MET655443:MEV655443 MOP655443:MOR655443 MYL655443:MYN655443 NIH655443:NIJ655443 NSD655443:NSF655443 OBZ655443:OCB655443 OLV655443:OLX655443 OVR655443:OVT655443 PFN655443:PFP655443 PPJ655443:PPL655443 PZF655443:PZH655443 QJB655443:QJD655443 QSX655443:QSZ655443 RCT655443:RCV655443 RMP655443:RMR655443 RWL655443:RWN655443 SGH655443:SGJ655443 SQD655443:SQF655443 SZZ655443:TAB655443 TJV655443:TJX655443 TTR655443:TTT655443 UDN655443:UDP655443 UNJ655443:UNL655443 UXF655443:UXH655443 VHB655443:VHD655443 VQX655443:VQZ655443 WAT655443:WAV655443 WKP655443:WKR655443 WUL655443:WUN655443 K720979:M720979 HZ720979:IB720979 RV720979:RX720979 ABR720979:ABT720979 ALN720979:ALP720979 AVJ720979:AVL720979 BFF720979:BFH720979 BPB720979:BPD720979 BYX720979:BYZ720979 CIT720979:CIV720979 CSP720979:CSR720979 DCL720979:DCN720979 DMH720979:DMJ720979 DWD720979:DWF720979 EFZ720979:EGB720979 EPV720979:EPX720979 EZR720979:EZT720979 FJN720979:FJP720979 FTJ720979:FTL720979 GDF720979:GDH720979 GNB720979:GND720979 GWX720979:GWZ720979 HGT720979:HGV720979 HQP720979:HQR720979 IAL720979:IAN720979 IKH720979:IKJ720979 IUD720979:IUF720979 JDZ720979:JEB720979 JNV720979:JNX720979 JXR720979:JXT720979 KHN720979:KHP720979 KRJ720979:KRL720979 LBF720979:LBH720979 LLB720979:LLD720979 LUX720979:LUZ720979 MET720979:MEV720979 MOP720979:MOR720979 MYL720979:MYN720979 NIH720979:NIJ720979 NSD720979:NSF720979 OBZ720979:OCB720979 OLV720979:OLX720979 OVR720979:OVT720979 PFN720979:PFP720979 PPJ720979:PPL720979 PZF720979:PZH720979 QJB720979:QJD720979 QSX720979:QSZ720979 RCT720979:RCV720979 RMP720979:RMR720979 RWL720979:RWN720979 SGH720979:SGJ720979 SQD720979:SQF720979 SZZ720979:TAB720979 TJV720979:TJX720979 TTR720979:TTT720979 UDN720979:UDP720979 UNJ720979:UNL720979 UXF720979:UXH720979 VHB720979:VHD720979 VQX720979:VQZ720979 WAT720979:WAV720979 WKP720979:WKR720979 WUL720979:WUN720979 K786515:M786515 HZ786515:IB786515 RV786515:RX786515 ABR786515:ABT786515 ALN786515:ALP786515 AVJ786515:AVL786515 BFF786515:BFH786515 BPB786515:BPD786515 BYX786515:BYZ786515 CIT786515:CIV786515 CSP786515:CSR786515 DCL786515:DCN786515 DMH786515:DMJ786515 DWD786515:DWF786515 EFZ786515:EGB786515 EPV786515:EPX786515 EZR786515:EZT786515 FJN786515:FJP786515 FTJ786515:FTL786515 GDF786515:GDH786515 GNB786515:GND786515 GWX786515:GWZ786515 HGT786515:HGV786515 HQP786515:HQR786515 IAL786515:IAN786515 IKH786515:IKJ786515 IUD786515:IUF786515 JDZ786515:JEB786515 JNV786515:JNX786515 JXR786515:JXT786515 KHN786515:KHP786515 KRJ786515:KRL786515 LBF786515:LBH786515 LLB786515:LLD786515 LUX786515:LUZ786515 MET786515:MEV786515 MOP786515:MOR786515 MYL786515:MYN786515 NIH786515:NIJ786515 NSD786515:NSF786515 OBZ786515:OCB786515 OLV786515:OLX786515 OVR786515:OVT786515 PFN786515:PFP786515 PPJ786515:PPL786515 PZF786515:PZH786515 QJB786515:QJD786515 QSX786515:QSZ786515 RCT786515:RCV786515 RMP786515:RMR786515 RWL786515:RWN786515 SGH786515:SGJ786515 SQD786515:SQF786515 SZZ786515:TAB786515 TJV786515:TJX786515 TTR786515:TTT786515 UDN786515:UDP786515 UNJ786515:UNL786515 UXF786515:UXH786515 VHB786515:VHD786515 VQX786515:VQZ786515 WAT786515:WAV786515 WKP786515:WKR786515 WUL786515:WUN786515 K852051:M852051 HZ852051:IB852051 RV852051:RX852051 ABR852051:ABT852051 ALN852051:ALP852051 AVJ852051:AVL852051 BFF852051:BFH852051 BPB852051:BPD852051 BYX852051:BYZ852051 CIT852051:CIV852051 CSP852051:CSR852051 DCL852051:DCN852051 DMH852051:DMJ852051 DWD852051:DWF852051 EFZ852051:EGB852051 EPV852051:EPX852051 EZR852051:EZT852051 FJN852051:FJP852051 FTJ852051:FTL852051 GDF852051:GDH852051 GNB852051:GND852051 GWX852051:GWZ852051 HGT852051:HGV852051 HQP852051:HQR852051 IAL852051:IAN852051 IKH852051:IKJ852051 IUD852051:IUF852051 JDZ852051:JEB852051 JNV852051:JNX852051 JXR852051:JXT852051 KHN852051:KHP852051 KRJ852051:KRL852051 LBF852051:LBH852051 LLB852051:LLD852051 LUX852051:LUZ852051 MET852051:MEV852051 MOP852051:MOR852051 MYL852051:MYN852051 NIH852051:NIJ852051 NSD852051:NSF852051 OBZ852051:OCB852051 OLV852051:OLX852051 OVR852051:OVT852051 PFN852051:PFP852051 PPJ852051:PPL852051 PZF852051:PZH852051 QJB852051:QJD852051 QSX852051:QSZ852051 RCT852051:RCV852051 RMP852051:RMR852051 RWL852051:RWN852051 SGH852051:SGJ852051 SQD852051:SQF852051 SZZ852051:TAB852051 TJV852051:TJX852051 TTR852051:TTT852051 UDN852051:UDP852051 UNJ852051:UNL852051 UXF852051:UXH852051 VHB852051:VHD852051 VQX852051:VQZ852051 WAT852051:WAV852051 WKP852051:WKR852051 WUL852051:WUN852051 K917587:M917587 HZ917587:IB917587 RV917587:RX917587 ABR917587:ABT917587 ALN917587:ALP917587 AVJ917587:AVL917587 BFF917587:BFH917587 BPB917587:BPD917587 BYX917587:BYZ917587 CIT917587:CIV917587 CSP917587:CSR917587 DCL917587:DCN917587 DMH917587:DMJ917587 DWD917587:DWF917587 EFZ917587:EGB917587 EPV917587:EPX917587 EZR917587:EZT917587 FJN917587:FJP917587 FTJ917587:FTL917587 GDF917587:GDH917587 GNB917587:GND917587 GWX917587:GWZ917587 HGT917587:HGV917587 HQP917587:HQR917587 IAL917587:IAN917587 IKH917587:IKJ917587 IUD917587:IUF917587 JDZ917587:JEB917587 JNV917587:JNX917587 JXR917587:JXT917587 KHN917587:KHP917587 KRJ917587:KRL917587 LBF917587:LBH917587 LLB917587:LLD917587 LUX917587:LUZ917587 MET917587:MEV917587 MOP917587:MOR917587 MYL917587:MYN917587 NIH917587:NIJ917587 NSD917587:NSF917587 OBZ917587:OCB917587 OLV917587:OLX917587 OVR917587:OVT917587 PFN917587:PFP917587 PPJ917587:PPL917587 PZF917587:PZH917587 QJB917587:QJD917587 QSX917587:QSZ917587 RCT917587:RCV917587 RMP917587:RMR917587 RWL917587:RWN917587 SGH917587:SGJ917587 SQD917587:SQF917587 SZZ917587:TAB917587 TJV917587:TJX917587 TTR917587:TTT917587 UDN917587:UDP917587 UNJ917587:UNL917587 UXF917587:UXH917587 VHB917587:VHD917587 VQX917587:VQZ917587 WAT917587:WAV917587 WKP917587:WKR917587 WUL917587:WUN917587 K983123:M983123 HZ983123:IB983123 RV983123:RX983123 ABR983123:ABT983123 ALN983123:ALP983123 AVJ983123:AVL983123 BFF983123:BFH983123 BPB983123:BPD983123 BYX983123:BYZ983123 CIT983123:CIV983123 CSP983123:CSR983123 DCL983123:DCN983123 DMH983123:DMJ983123 DWD983123:DWF983123 EFZ983123:EGB983123 EPV983123:EPX983123 EZR983123:EZT983123 FJN983123:FJP983123 FTJ983123:FTL983123 GDF983123:GDH983123 GNB983123:GND983123 GWX983123:GWZ983123 HGT983123:HGV983123 HQP983123:HQR983123 IAL983123:IAN983123 IKH983123:IKJ983123 IUD983123:IUF983123 JDZ983123:JEB983123 JNV983123:JNX983123 JXR983123:JXT983123 KHN983123:KHP983123 KRJ983123:KRL983123 LBF983123:LBH983123 LLB983123:LLD983123 LUX983123:LUZ983123 MET983123:MEV983123 MOP983123:MOR983123 MYL983123:MYN983123 NIH983123:NIJ983123 NSD983123:NSF983123 OBZ983123:OCB983123 OLV983123:OLX983123 OVR983123:OVT983123 PFN983123:PFP983123 PPJ983123:PPL983123 PZF983123:PZH983123 QJB983123:QJD983123 QSX983123:QSZ983123 RCT983123:RCV983123 RMP983123:RMR983123 RWL983123:RWN983123 SGH983123:SGJ983123 SQD983123:SQF983123 SZZ983123:TAB983123 TJV983123:TJX983123 TTR983123:TTT983123 UDN983123:UDP983123 UNJ983123:UNL983123 UXF983123:UXH983123 VHB983123:VHD983123 VQX983123:VQZ983123 WAT983123:WAV983123 WKP983123:WKR983123 WUL983123:WUN983123">
      <formula1>0</formula1>
      <formula2>50000</formula2>
    </dataValidation>
    <dataValidation type="decimal" allowBlank="1" showInputMessage="1" showErrorMessage="1" error="acima  do limite" sqref="K79:P80 HZ79:IE80 RV79:SA80 ABR79:ABW80 ALN79:ALS80 AVJ79:AVO80 BFF79:BFK80 BPB79:BPG80 BYX79:BZC80 CIT79:CIY80 CSP79:CSU80 DCL79:DCQ80 DMH79:DMM80 DWD79:DWI80 EFZ79:EGE80 EPV79:EQA80 EZR79:EZW80 FJN79:FJS80 FTJ79:FTO80 GDF79:GDK80 GNB79:GNG80 GWX79:GXC80 HGT79:HGY80 HQP79:HQU80 IAL79:IAQ80 IKH79:IKM80 IUD79:IUI80 JDZ79:JEE80 JNV79:JOA80 JXR79:JXW80 KHN79:KHS80 KRJ79:KRO80 LBF79:LBK80 LLB79:LLG80 LUX79:LVC80 MET79:MEY80 MOP79:MOU80 MYL79:MYQ80 NIH79:NIM80 NSD79:NSI80 OBZ79:OCE80 OLV79:OMA80 OVR79:OVW80 PFN79:PFS80 PPJ79:PPO80 PZF79:PZK80 QJB79:QJG80 QSX79:QTC80 RCT79:RCY80 RMP79:RMU80 RWL79:RWQ80 SGH79:SGM80 SQD79:SQI80 SZZ79:TAE80 TJV79:TKA80 TTR79:TTW80 UDN79:UDS80 UNJ79:UNO80 UXF79:UXK80 VHB79:VHG80 VQX79:VRC80 WAT79:WAY80 WKP79:WKU80 WUL79:WUQ80 K65615:P65616 HZ65615:IE65616 RV65615:SA65616 ABR65615:ABW65616 ALN65615:ALS65616 AVJ65615:AVO65616 BFF65615:BFK65616 BPB65615:BPG65616 BYX65615:BZC65616 CIT65615:CIY65616 CSP65615:CSU65616 DCL65615:DCQ65616 DMH65615:DMM65616 DWD65615:DWI65616 EFZ65615:EGE65616 EPV65615:EQA65616 EZR65615:EZW65616 FJN65615:FJS65616 FTJ65615:FTO65616 GDF65615:GDK65616 GNB65615:GNG65616 GWX65615:GXC65616 HGT65615:HGY65616 HQP65615:HQU65616 IAL65615:IAQ65616 IKH65615:IKM65616 IUD65615:IUI65616 JDZ65615:JEE65616 JNV65615:JOA65616 JXR65615:JXW65616 KHN65615:KHS65616 KRJ65615:KRO65616 LBF65615:LBK65616 LLB65615:LLG65616 LUX65615:LVC65616 MET65615:MEY65616 MOP65615:MOU65616 MYL65615:MYQ65616 NIH65615:NIM65616 NSD65615:NSI65616 OBZ65615:OCE65616 OLV65615:OMA65616 OVR65615:OVW65616 PFN65615:PFS65616 PPJ65615:PPO65616 PZF65615:PZK65616 QJB65615:QJG65616 QSX65615:QTC65616 RCT65615:RCY65616 RMP65615:RMU65616 RWL65615:RWQ65616 SGH65615:SGM65616 SQD65615:SQI65616 SZZ65615:TAE65616 TJV65615:TKA65616 TTR65615:TTW65616 UDN65615:UDS65616 UNJ65615:UNO65616 UXF65615:UXK65616 VHB65615:VHG65616 VQX65615:VRC65616 WAT65615:WAY65616 WKP65615:WKU65616 WUL65615:WUQ65616 K131151:P131152 HZ131151:IE131152 RV131151:SA131152 ABR131151:ABW131152 ALN131151:ALS131152 AVJ131151:AVO131152 BFF131151:BFK131152 BPB131151:BPG131152 BYX131151:BZC131152 CIT131151:CIY131152 CSP131151:CSU131152 DCL131151:DCQ131152 DMH131151:DMM131152 DWD131151:DWI131152 EFZ131151:EGE131152 EPV131151:EQA131152 EZR131151:EZW131152 FJN131151:FJS131152 FTJ131151:FTO131152 GDF131151:GDK131152 GNB131151:GNG131152 GWX131151:GXC131152 HGT131151:HGY131152 HQP131151:HQU131152 IAL131151:IAQ131152 IKH131151:IKM131152 IUD131151:IUI131152 JDZ131151:JEE131152 JNV131151:JOA131152 JXR131151:JXW131152 KHN131151:KHS131152 KRJ131151:KRO131152 LBF131151:LBK131152 LLB131151:LLG131152 LUX131151:LVC131152 MET131151:MEY131152 MOP131151:MOU131152 MYL131151:MYQ131152 NIH131151:NIM131152 NSD131151:NSI131152 OBZ131151:OCE131152 OLV131151:OMA131152 OVR131151:OVW131152 PFN131151:PFS131152 PPJ131151:PPO131152 PZF131151:PZK131152 QJB131151:QJG131152 QSX131151:QTC131152 RCT131151:RCY131152 RMP131151:RMU131152 RWL131151:RWQ131152 SGH131151:SGM131152 SQD131151:SQI131152 SZZ131151:TAE131152 TJV131151:TKA131152 TTR131151:TTW131152 UDN131151:UDS131152 UNJ131151:UNO131152 UXF131151:UXK131152 VHB131151:VHG131152 VQX131151:VRC131152 WAT131151:WAY131152 WKP131151:WKU131152 WUL131151:WUQ131152 K196687:P196688 HZ196687:IE196688 RV196687:SA196688 ABR196687:ABW196688 ALN196687:ALS196688 AVJ196687:AVO196688 BFF196687:BFK196688 BPB196687:BPG196688 BYX196687:BZC196688 CIT196687:CIY196688 CSP196687:CSU196688 DCL196687:DCQ196688 DMH196687:DMM196688 DWD196687:DWI196688 EFZ196687:EGE196688 EPV196687:EQA196688 EZR196687:EZW196688 FJN196687:FJS196688 FTJ196687:FTO196688 GDF196687:GDK196688 GNB196687:GNG196688 GWX196687:GXC196688 HGT196687:HGY196688 HQP196687:HQU196688 IAL196687:IAQ196688 IKH196687:IKM196688 IUD196687:IUI196688 JDZ196687:JEE196688 JNV196687:JOA196688 JXR196687:JXW196688 KHN196687:KHS196688 KRJ196687:KRO196688 LBF196687:LBK196688 LLB196687:LLG196688 LUX196687:LVC196688 MET196687:MEY196688 MOP196687:MOU196688 MYL196687:MYQ196688 NIH196687:NIM196688 NSD196687:NSI196688 OBZ196687:OCE196688 OLV196687:OMA196688 OVR196687:OVW196688 PFN196687:PFS196688 PPJ196687:PPO196688 PZF196687:PZK196688 QJB196687:QJG196688 QSX196687:QTC196688 RCT196687:RCY196688 RMP196687:RMU196688 RWL196687:RWQ196688 SGH196687:SGM196688 SQD196687:SQI196688 SZZ196687:TAE196688 TJV196687:TKA196688 TTR196687:TTW196688 UDN196687:UDS196688 UNJ196687:UNO196688 UXF196687:UXK196688 VHB196687:VHG196688 VQX196687:VRC196688 WAT196687:WAY196688 WKP196687:WKU196688 WUL196687:WUQ196688 K262223:P262224 HZ262223:IE262224 RV262223:SA262224 ABR262223:ABW262224 ALN262223:ALS262224 AVJ262223:AVO262224 BFF262223:BFK262224 BPB262223:BPG262224 BYX262223:BZC262224 CIT262223:CIY262224 CSP262223:CSU262224 DCL262223:DCQ262224 DMH262223:DMM262224 DWD262223:DWI262224 EFZ262223:EGE262224 EPV262223:EQA262224 EZR262223:EZW262224 FJN262223:FJS262224 FTJ262223:FTO262224 GDF262223:GDK262224 GNB262223:GNG262224 GWX262223:GXC262224 HGT262223:HGY262224 HQP262223:HQU262224 IAL262223:IAQ262224 IKH262223:IKM262224 IUD262223:IUI262224 JDZ262223:JEE262224 JNV262223:JOA262224 JXR262223:JXW262224 KHN262223:KHS262224 KRJ262223:KRO262224 LBF262223:LBK262224 LLB262223:LLG262224 LUX262223:LVC262224 MET262223:MEY262224 MOP262223:MOU262224 MYL262223:MYQ262224 NIH262223:NIM262224 NSD262223:NSI262224 OBZ262223:OCE262224 OLV262223:OMA262224 OVR262223:OVW262224 PFN262223:PFS262224 PPJ262223:PPO262224 PZF262223:PZK262224 QJB262223:QJG262224 QSX262223:QTC262224 RCT262223:RCY262224 RMP262223:RMU262224 RWL262223:RWQ262224 SGH262223:SGM262224 SQD262223:SQI262224 SZZ262223:TAE262224 TJV262223:TKA262224 TTR262223:TTW262224 UDN262223:UDS262224 UNJ262223:UNO262224 UXF262223:UXK262224 VHB262223:VHG262224 VQX262223:VRC262224 WAT262223:WAY262224 WKP262223:WKU262224 WUL262223:WUQ262224 K327759:P327760 HZ327759:IE327760 RV327759:SA327760 ABR327759:ABW327760 ALN327759:ALS327760 AVJ327759:AVO327760 BFF327759:BFK327760 BPB327759:BPG327760 BYX327759:BZC327760 CIT327759:CIY327760 CSP327759:CSU327760 DCL327759:DCQ327760 DMH327759:DMM327760 DWD327759:DWI327760 EFZ327759:EGE327760 EPV327759:EQA327760 EZR327759:EZW327760 FJN327759:FJS327760 FTJ327759:FTO327760 GDF327759:GDK327760 GNB327759:GNG327760 GWX327759:GXC327760 HGT327759:HGY327760 HQP327759:HQU327760 IAL327759:IAQ327760 IKH327759:IKM327760 IUD327759:IUI327760 JDZ327759:JEE327760 JNV327759:JOA327760 JXR327759:JXW327760 KHN327759:KHS327760 KRJ327759:KRO327760 LBF327759:LBK327760 LLB327759:LLG327760 LUX327759:LVC327760 MET327759:MEY327760 MOP327759:MOU327760 MYL327759:MYQ327760 NIH327759:NIM327760 NSD327759:NSI327760 OBZ327759:OCE327760 OLV327759:OMA327760 OVR327759:OVW327760 PFN327759:PFS327760 PPJ327759:PPO327760 PZF327759:PZK327760 QJB327759:QJG327760 QSX327759:QTC327760 RCT327759:RCY327760 RMP327759:RMU327760 RWL327759:RWQ327760 SGH327759:SGM327760 SQD327759:SQI327760 SZZ327759:TAE327760 TJV327759:TKA327760 TTR327759:TTW327760 UDN327759:UDS327760 UNJ327759:UNO327760 UXF327759:UXK327760 VHB327759:VHG327760 VQX327759:VRC327760 WAT327759:WAY327760 WKP327759:WKU327760 WUL327759:WUQ327760 K393295:P393296 HZ393295:IE393296 RV393295:SA393296 ABR393295:ABW393296 ALN393295:ALS393296 AVJ393295:AVO393296 BFF393295:BFK393296 BPB393295:BPG393296 BYX393295:BZC393296 CIT393295:CIY393296 CSP393295:CSU393296 DCL393295:DCQ393296 DMH393295:DMM393296 DWD393295:DWI393296 EFZ393295:EGE393296 EPV393295:EQA393296 EZR393295:EZW393296 FJN393295:FJS393296 FTJ393295:FTO393296 GDF393295:GDK393296 GNB393295:GNG393296 GWX393295:GXC393296 HGT393295:HGY393296 HQP393295:HQU393296 IAL393295:IAQ393296 IKH393295:IKM393296 IUD393295:IUI393296 JDZ393295:JEE393296 JNV393295:JOA393296 JXR393295:JXW393296 KHN393295:KHS393296 KRJ393295:KRO393296 LBF393295:LBK393296 LLB393295:LLG393296 LUX393295:LVC393296 MET393295:MEY393296 MOP393295:MOU393296 MYL393295:MYQ393296 NIH393295:NIM393296 NSD393295:NSI393296 OBZ393295:OCE393296 OLV393295:OMA393296 OVR393295:OVW393296 PFN393295:PFS393296 PPJ393295:PPO393296 PZF393295:PZK393296 QJB393295:QJG393296 QSX393295:QTC393296 RCT393295:RCY393296 RMP393295:RMU393296 RWL393295:RWQ393296 SGH393295:SGM393296 SQD393295:SQI393296 SZZ393295:TAE393296 TJV393295:TKA393296 TTR393295:TTW393296 UDN393295:UDS393296 UNJ393295:UNO393296 UXF393295:UXK393296 VHB393295:VHG393296 VQX393295:VRC393296 WAT393295:WAY393296 WKP393295:WKU393296 WUL393295:WUQ393296 K458831:P458832 HZ458831:IE458832 RV458831:SA458832 ABR458831:ABW458832 ALN458831:ALS458832 AVJ458831:AVO458832 BFF458831:BFK458832 BPB458831:BPG458832 BYX458831:BZC458832 CIT458831:CIY458832 CSP458831:CSU458832 DCL458831:DCQ458832 DMH458831:DMM458832 DWD458831:DWI458832 EFZ458831:EGE458832 EPV458831:EQA458832 EZR458831:EZW458832 FJN458831:FJS458832 FTJ458831:FTO458832 GDF458831:GDK458832 GNB458831:GNG458832 GWX458831:GXC458832 HGT458831:HGY458832 HQP458831:HQU458832 IAL458831:IAQ458832 IKH458831:IKM458832 IUD458831:IUI458832 JDZ458831:JEE458832 JNV458831:JOA458832 JXR458831:JXW458832 KHN458831:KHS458832 KRJ458831:KRO458832 LBF458831:LBK458832 LLB458831:LLG458832 LUX458831:LVC458832 MET458831:MEY458832 MOP458831:MOU458832 MYL458831:MYQ458832 NIH458831:NIM458832 NSD458831:NSI458832 OBZ458831:OCE458832 OLV458831:OMA458832 OVR458831:OVW458832 PFN458831:PFS458832 PPJ458831:PPO458832 PZF458831:PZK458832 QJB458831:QJG458832 QSX458831:QTC458832 RCT458831:RCY458832 RMP458831:RMU458832 RWL458831:RWQ458832 SGH458831:SGM458832 SQD458831:SQI458832 SZZ458831:TAE458832 TJV458831:TKA458832 TTR458831:TTW458832 UDN458831:UDS458832 UNJ458831:UNO458832 UXF458831:UXK458832 VHB458831:VHG458832 VQX458831:VRC458832 WAT458831:WAY458832 WKP458831:WKU458832 WUL458831:WUQ458832 K524367:P524368 HZ524367:IE524368 RV524367:SA524368 ABR524367:ABW524368 ALN524367:ALS524368 AVJ524367:AVO524368 BFF524367:BFK524368 BPB524367:BPG524368 BYX524367:BZC524368 CIT524367:CIY524368 CSP524367:CSU524368 DCL524367:DCQ524368 DMH524367:DMM524368 DWD524367:DWI524368 EFZ524367:EGE524368 EPV524367:EQA524368 EZR524367:EZW524368 FJN524367:FJS524368 FTJ524367:FTO524368 GDF524367:GDK524368 GNB524367:GNG524368 GWX524367:GXC524368 HGT524367:HGY524368 HQP524367:HQU524368 IAL524367:IAQ524368 IKH524367:IKM524368 IUD524367:IUI524368 JDZ524367:JEE524368 JNV524367:JOA524368 JXR524367:JXW524368 KHN524367:KHS524368 KRJ524367:KRO524368 LBF524367:LBK524368 LLB524367:LLG524368 LUX524367:LVC524368 MET524367:MEY524368 MOP524367:MOU524368 MYL524367:MYQ524368 NIH524367:NIM524368 NSD524367:NSI524368 OBZ524367:OCE524368 OLV524367:OMA524368 OVR524367:OVW524368 PFN524367:PFS524368 PPJ524367:PPO524368 PZF524367:PZK524368 QJB524367:QJG524368 QSX524367:QTC524368 RCT524367:RCY524368 RMP524367:RMU524368 RWL524367:RWQ524368 SGH524367:SGM524368 SQD524367:SQI524368 SZZ524367:TAE524368 TJV524367:TKA524368 TTR524367:TTW524368 UDN524367:UDS524368 UNJ524367:UNO524368 UXF524367:UXK524368 VHB524367:VHG524368 VQX524367:VRC524368 WAT524367:WAY524368 WKP524367:WKU524368 WUL524367:WUQ524368 K589903:P589904 HZ589903:IE589904 RV589903:SA589904 ABR589903:ABW589904 ALN589903:ALS589904 AVJ589903:AVO589904 BFF589903:BFK589904 BPB589903:BPG589904 BYX589903:BZC589904 CIT589903:CIY589904 CSP589903:CSU589904 DCL589903:DCQ589904 DMH589903:DMM589904 DWD589903:DWI589904 EFZ589903:EGE589904 EPV589903:EQA589904 EZR589903:EZW589904 FJN589903:FJS589904 FTJ589903:FTO589904 GDF589903:GDK589904 GNB589903:GNG589904 GWX589903:GXC589904 HGT589903:HGY589904 HQP589903:HQU589904 IAL589903:IAQ589904 IKH589903:IKM589904 IUD589903:IUI589904 JDZ589903:JEE589904 JNV589903:JOA589904 JXR589903:JXW589904 KHN589903:KHS589904 KRJ589903:KRO589904 LBF589903:LBK589904 LLB589903:LLG589904 LUX589903:LVC589904 MET589903:MEY589904 MOP589903:MOU589904 MYL589903:MYQ589904 NIH589903:NIM589904 NSD589903:NSI589904 OBZ589903:OCE589904 OLV589903:OMA589904 OVR589903:OVW589904 PFN589903:PFS589904 PPJ589903:PPO589904 PZF589903:PZK589904 QJB589903:QJG589904 QSX589903:QTC589904 RCT589903:RCY589904 RMP589903:RMU589904 RWL589903:RWQ589904 SGH589903:SGM589904 SQD589903:SQI589904 SZZ589903:TAE589904 TJV589903:TKA589904 TTR589903:TTW589904 UDN589903:UDS589904 UNJ589903:UNO589904 UXF589903:UXK589904 VHB589903:VHG589904 VQX589903:VRC589904 WAT589903:WAY589904 WKP589903:WKU589904 WUL589903:WUQ589904 K655439:P655440 HZ655439:IE655440 RV655439:SA655440 ABR655439:ABW655440 ALN655439:ALS655440 AVJ655439:AVO655440 BFF655439:BFK655440 BPB655439:BPG655440 BYX655439:BZC655440 CIT655439:CIY655440 CSP655439:CSU655440 DCL655439:DCQ655440 DMH655439:DMM655440 DWD655439:DWI655440 EFZ655439:EGE655440 EPV655439:EQA655440 EZR655439:EZW655440 FJN655439:FJS655440 FTJ655439:FTO655440 GDF655439:GDK655440 GNB655439:GNG655440 GWX655439:GXC655440 HGT655439:HGY655440 HQP655439:HQU655440 IAL655439:IAQ655440 IKH655439:IKM655440 IUD655439:IUI655440 JDZ655439:JEE655440 JNV655439:JOA655440 JXR655439:JXW655440 KHN655439:KHS655440 KRJ655439:KRO655440 LBF655439:LBK655440 LLB655439:LLG655440 LUX655439:LVC655440 MET655439:MEY655440 MOP655439:MOU655440 MYL655439:MYQ655440 NIH655439:NIM655440 NSD655439:NSI655440 OBZ655439:OCE655440 OLV655439:OMA655440 OVR655439:OVW655440 PFN655439:PFS655440 PPJ655439:PPO655440 PZF655439:PZK655440 QJB655439:QJG655440 QSX655439:QTC655440 RCT655439:RCY655440 RMP655439:RMU655440 RWL655439:RWQ655440 SGH655439:SGM655440 SQD655439:SQI655440 SZZ655439:TAE655440 TJV655439:TKA655440 TTR655439:TTW655440 UDN655439:UDS655440 UNJ655439:UNO655440 UXF655439:UXK655440 VHB655439:VHG655440 VQX655439:VRC655440 WAT655439:WAY655440 WKP655439:WKU655440 WUL655439:WUQ655440 K720975:P720976 HZ720975:IE720976 RV720975:SA720976 ABR720975:ABW720976 ALN720975:ALS720976 AVJ720975:AVO720976 BFF720975:BFK720976 BPB720975:BPG720976 BYX720975:BZC720976 CIT720975:CIY720976 CSP720975:CSU720976 DCL720975:DCQ720976 DMH720975:DMM720976 DWD720975:DWI720976 EFZ720975:EGE720976 EPV720975:EQA720976 EZR720975:EZW720976 FJN720975:FJS720976 FTJ720975:FTO720976 GDF720975:GDK720976 GNB720975:GNG720976 GWX720975:GXC720976 HGT720975:HGY720976 HQP720975:HQU720976 IAL720975:IAQ720976 IKH720975:IKM720976 IUD720975:IUI720976 JDZ720975:JEE720976 JNV720975:JOA720976 JXR720975:JXW720976 KHN720975:KHS720976 KRJ720975:KRO720976 LBF720975:LBK720976 LLB720975:LLG720976 LUX720975:LVC720976 MET720975:MEY720976 MOP720975:MOU720976 MYL720975:MYQ720976 NIH720975:NIM720976 NSD720975:NSI720976 OBZ720975:OCE720976 OLV720975:OMA720976 OVR720975:OVW720976 PFN720975:PFS720976 PPJ720975:PPO720976 PZF720975:PZK720976 QJB720975:QJG720976 QSX720975:QTC720976 RCT720975:RCY720976 RMP720975:RMU720976 RWL720975:RWQ720976 SGH720975:SGM720976 SQD720975:SQI720976 SZZ720975:TAE720976 TJV720975:TKA720976 TTR720975:TTW720976 UDN720975:UDS720976 UNJ720975:UNO720976 UXF720975:UXK720976 VHB720975:VHG720976 VQX720975:VRC720976 WAT720975:WAY720976 WKP720975:WKU720976 WUL720975:WUQ720976 K786511:P786512 HZ786511:IE786512 RV786511:SA786512 ABR786511:ABW786512 ALN786511:ALS786512 AVJ786511:AVO786512 BFF786511:BFK786512 BPB786511:BPG786512 BYX786511:BZC786512 CIT786511:CIY786512 CSP786511:CSU786512 DCL786511:DCQ786512 DMH786511:DMM786512 DWD786511:DWI786512 EFZ786511:EGE786512 EPV786511:EQA786512 EZR786511:EZW786512 FJN786511:FJS786512 FTJ786511:FTO786512 GDF786511:GDK786512 GNB786511:GNG786512 GWX786511:GXC786512 HGT786511:HGY786512 HQP786511:HQU786512 IAL786511:IAQ786512 IKH786511:IKM786512 IUD786511:IUI786512 JDZ786511:JEE786512 JNV786511:JOA786512 JXR786511:JXW786512 KHN786511:KHS786512 KRJ786511:KRO786512 LBF786511:LBK786512 LLB786511:LLG786512 LUX786511:LVC786512 MET786511:MEY786512 MOP786511:MOU786512 MYL786511:MYQ786512 NIH786511:NIM786512 NSD786511:NSI786512 OBZ786511:OCE786512 OLV786511:OMA786512 OVR786511:OVW786512 PFN786511:PFS786512 PPJ786511:PPO786512 PZF786511:PZK786512 QJB786511:QJG786512 QSX786511:QTC786512 RCT786511:RCY786512 RMP786511:RMU786512 RWL786511:RWQ786512 SGH786511:SGM786512 SQD786511:SQI786512 SZZ786511:TAE786512 TJV786511:TKA786512 TTR786511:TTW786512 UDN786511:UDS786512 UNJ786511:UNO786512 UXF786511:UXK786512 VHB786511:VHG786512 VQX786511:VRC786512 WAT786511:WAY786512 WKP786511:WKU786512 WUL786511:WUQ786512 K852047:P852048 HZ852047:IE852048 RV852047:SA852048 ABR852047:ABW852048 ALN852047:ALS852048 AVJ852047:AVO852048 BFF852047:BFK852048 BPB852047:BPG852048 BYX852047:BZC852048 CIT852047:CIY852048 CSP852047:CSU852048 DCL852047:DCQ852048 DMH852047:DMM852048 DWD852047:DWI852048 EFZ852047:EGE852048 EPV852047:EQA852048 EZR852047:EZW852048 FJN852047:FJS852048 FTJ852047:FTO852048 GDF852047:GDK852048 GNB852047:GNG852048 GWX852047:GXC852048 HGT852047:HGY852048 HQP852047:HQU852048 IAL852047:IAQ852048 IKH852047:IKM852048 IUD852047:IUI852048 JDZ852047:JEE852048 JNV852047:JOA852048 JXR852047:JXW852048 KHN852047:KHS852048 KRJ852047:KRO852048 LBF852047:LBK852048 LLB852047:LLG852048 LUX852047:LVC852048 MET852047:MEY852048 MOP852047:MOU852048 MYL852047:MYQ852048 NIH852047:NIM852048 NSD852047:NSI852048 OBZ852047:OCE852048 OLV852047:OMA852048 OVR852047:OVW852048 PFN852047:PFS852048 PPJ852047:PPO852048 PZF852047:PZK852048 QJB852047:QJG852048 QSX852047:QTC852048 RCT852047:RCY852048 RMP852047:RMU852048 RWL852047:RWQ852048 SGH852047:SGM852048 SQD852047:SQI852048 SZZ852047:TAE852048 TJV852047:TKA852048 TTR852047:TTW852048 UDN852047:UDS852048 UNJ852047:UNO852048 UXF852047:UXK852048 VHB852047:VHG852048 VQX852047:VRC852048 WAT852047:WAY852048 WKP852047:WKU852048 WUL852047:WUQ852048 K917583:P917584 HZ917583:IE917584 RV917583:SA917584 ABR917583:ABW917584 ALN917583:ALS917584 AVJ917583:AVO917584 BFF917583:BFK917584 BPB917583:BPG917584 BYX917583:BZC917584 CIT917583:CIY917584 CSP917583:CSU917584 DCL917583:DCQ917584 DMH917583:DMM917584 DWD917583:DWI917584 EFZ917583:EGE917584 EPV917583:EQA917584 EZR917583:EZW917584 FJN917583:FJS917584 FTJ917583:FTO917584 GDF917583:GDK917584 GNB917583:GNG917584 GWX917583:GXC917584 HGT917583:HGY917584 HQP917583:HQU917584 IAL917583:IAQ917584 IKH917583:IKM917584 IUD917583:IUI917584 JDZ917583:JEE917584 JNV917583:JOA917584 JXR917583:JXW917584 KHN917583:KHS917584 KRJ917583:KRO917584 LBF917583:LBK917584 LLB917583:LLG917584 LUX917583:LVC917584 MET917583:MEY917584 MOP917583:MOU917584 MYL917583:MYQ917584 NIH917583:NIM917584 NSD917583:NSI917584 OBZ917583:OCE917584 OLV917583:OMA917584 OVR917583:OVW917584 PFN917583:PFS917584 PPJ917583:PPO917584 PZF917583:PZK917584 QJB917583:QJG917584 QSX917583:QTC917584 RCT917583:RCY917584 RMP917583:RMU917584 RWL917583:RWQ917584 SGH917583:SGM917584 SQD917583:SQI917584 SZZ917583:TAE917584 TJV917583:TKA917584 TTR917583:TTW917584 UDN917583:UDS917584 UNJ917583:UNO917584 UXF917583:UXK917584 VHB917583:VHG917584 VQX917583:VRC917584 WAT917583:WAY917584 WKP917583:WKU917584 WUL917583:WUQ917584 K983119:P983120 HZ983119:IE983120 RV983119:SA983120 ABR983119:ABW983120 ALN983119:ALS983120 AVJ983119:AVO983120 BFF983119:BFK983120 BPB983119:BPG983120 BYX983119:BZC983120 CIT983119:CIY983120 CSP983119:CSU983120 DCL983119:DCQ983120 DMH983119:DMM983120 DWD983119:DWI983120 EFZ983119:EGE983120 EPV983119:EQA983120 EZR983119:EZW983120 FJN983119:FJS983120 FTJ983119:FTO983120 GDF983119:GDK983120 GNB983119:GNG983120 GWX983119:GXC983120 HGT983119:HGY983120 HQP983119:HQU983120 IAL983119:IAQ983120 IKH983119:IKM983120 IUD983119:IUI983120 JDZ983119:JEE983120 JNV983119:JOA983120 JXR983119:JXW983120 KHN983119:KHS983120 KRJ983119:KRO983120 LBF983119:LBK983120 LLB983119:LLG983120 LUX983119:LVC983120 MET983119:MEY983120 MOP983119:MOU983120 MYL983119:MYQ983120 NIH983119:NIM983120 NSD983119:NSI983120 OBZ983119:OCE983120 OLV983119:OMA983120 OVR983119:OVW983120 PFN983119:PFS983120 PPJ983119:PPO983120 PZF983119:PZK983120 QJB983119:QJG983120 QSX983119:QTC983120 RCT983119:RCY983120 RMP983119:RMU983120 RWL983119:RWQ983120 SGH983119:SGM983120 SQD983119:SQI983120 SZZ983119:TAE983120 TJV983119:TKA983120 TTR983119:TTW983120 UDN983119:UDS983120 UNJ983119:UNO983120 UXF983119:UXK983120 VHB983119:VHG983120 VQX983119:VRC983120 WAT983119:WAY983120 WKP983119:WKU983120 WUL983119:WUQ983120">
      <formula1>0</formula1>
      <formula2>50000</formula2>
    </dataValidation>
    <dataValidation type="whole" allowBlank="1" showInputMessage="1" showErrorMessage="1" error="acima  do limite" sqref="K87:P87 HZ87:IE87 RV87:SA87 ABR87:ABW87 ALN87:ALS87 AVJ87:AVO87 BFF87:BFK87 BPB87:BPG87 BYX87:BZC87 CIT87:CIY87 CSP87:CSU87 DCL87:DCQ87 DMH87:DMM87 DWD87:DWI87 EFZ87:EGE87 EPV87:EQA87 EZR87:EZW87 FJN87:FJS87 FTJ87:FTO87 GDF87:GDK87 GNB87:GNG87 GWX87:GXC87 HGT87:HGY87 HQP87:HQU87 IAL87:IAQ87 IKH87:IKM87 IUD87:IUI87 JDZ87:JEE87 JNV87:JOA87 JXR87:JXW87 KHN87:KHS87 KRJ87:KRO87 LBF87:LBK87 LLB87:LLG87 LUX87:LVC87 MET87:MEY87 MOP87:MOU87 MYL87:MYQ87 NIH87:NIM87 NSD87:NSI87 OBZ87:OCE87 OLV87:OMA87 OVR87:OVW87 PFN87:PFS87 PPJ87:PPO87 PZF87:PZK87 QJB87:QJG87 QSX87:QTC87 RCT87:RCY87 RMP87:RMU87 RWL87:RWQ87 SGH87:SGM87 SQD87:SQI87 SZZ87:TAE87 TJV87:TKA87 TTR87:TTW87 UDN87:UDS87 UNJ87:UNO87 UXF87:UXK87 VHB87:VHG87 VQX87:VRC87 WAT87:WAY87 WKP87:WKU87 WUL87:WUQ87 K65623:P65623 HZ65623:IE65623 RV65623:SA65623 ABR65623:ABW65623 ALN65623:ALS65623 AVJ65623:AVO65623 BFF65623:BFK65623 BPB65623:BPG65623 BYX65623:BZC65623 CIT65623:CIY65623 CSP65623:CSU65623 DCL65623:DCQ65623 DMH65623:DMM65623 DWD65623:DWI65623 EFZ65623:EGE65623 EPV65623:EQA65623 EZR65623:EZW65623 FJN65623:FJS65623 FTJ65623:FTO65623 GDF65623:GDK65623 GNB65623:GNG65623 GWX65623:GXC65623 HGT65623:HGY65623 HQP65623:HQU65623 IAL65623:IAQ65623 IKH65623:IKM65623 IUD65623:IUI65623 JDZ65623:JEE65623 JNV65623:JOA65623 JXR65623:JXW65623 KHN65623:KHS65623 KRJ65623:KRO65623 LBF65623:LBK65623 LLB65623:LLG65623 LUX65623:LVC65623 MET65623:MEY65623 MOP65623:MOU65623 MYL65623:MYQ65623 NIH65623:NIM65623 NSD65623:NSI65623 OBZ65623:OCE65623 OLV65623:OMA65623 OVR65623:OVW65623 PFN65623:PFS65623 PPJ65623:PPO65623 PZF65623:PZK65623 QJB65623:QJG65623 QSX65623:QTC65623 RCT65623:RCY65623 RMP65623:RMU65623 RWL65623:RWQ65623 SGH65623:SGM65623 SQD65623:SQI65623 SZZ65623:TAE65623 TJV65623:TKA65623 TTR65623:TTW65623 UDN65623:UDS65623 UNJ65623:UNO65623 UXF65623:UXK65623 VHB65623:VHG65623 VQX65623:VRC65623 WAT65623:WAY65623 WKP65623:WKU65623 WUL65623:WUQ65623 K131159:P131159 HZ131159:IE131159 RV131159:SA131159 ABR131159:ABW131159 ALN131159:ALS131159 AVJ131159:AVO131159 BFF131159:BFK131159 BPB131159:BPG131159 BYX131159:BZC131159 CIT131159:CIY131159 CSP131159:CSU131159 DCL131159:DCQ131159 DMH131159:DMM131159 DWD131159:DWI131159 EFZ131159:EGE131159 EPV131159:EQA131159 EZR131159:EZW131159 FJN131159:FJS131159 FTJ131159:FTO131159 GDF131159:GDK131159 GNB131159:GNG131159 GWX131159:GXC131159 HGT131159:HGY131159 HQP131159:HQU131159 IAL131159:IAQ131159 IKH131159:IKM131159 IUD131159:IUI131159 JDZ131159:JEE131159 JNV131159:JOA131159 JXR131159:JXW131159 KHN131159:KHS131159 KRJ131159:KRO131159 LBF131159:LBK131159 LLB131159:LLG131159 LUX131159:LVC131159 MET131159:MEY131159 MOP131159:MOU131159 MYL131159:MYQ131159 NIH131159:NIM131159 NSD131159:NSI131159 OBZ131159:OCE131159 OLV131159:OMA131159 OVR131159:OVW131159 PFN131159:PFS131159 PPJ131159:PPO131159 PZF131159:PZK131159 QJB131159:QJG131159 QSX131159:QTC131159 RCT131159:RCY131159 RMP131159:RMU131159 RWL131159:RWQ131159 SGH131159:SGM131159 SQD131159:SQI131159 SZZ131159:TAE131159 TJV131159:TKA131159 TTR131159:TTW131159 UDN131159:UDS131159 UNJ131159:UNO131159 UXF131159:UXK131159 VHB131159:VHG131159 VQX131159:VRC131159 WAT131159:WAY131159 WKP131159:WKU131159 WUL131159:WUQ131159 K196695:P196695 HZ196695:IE196695 RV196695:SA196695 ABR196695:ABW196695 ALN196695:ALS196695 AVJ196695:AVO196695 BFF196695:BFK196695 BPB196695:BPG196695 BYX196695:BZC196695 CIT196695:CIY196695 CSP196695:CSU196695 DCL196695:DCQ196695 DMH196695:DMM196695 DWD196695:DWI196695 EFZ196695:EGE196695 EPV196695:EQA196695 EZR196695:EZW196695 FJN196695:FJS196695 FTJ196695:FTO196695 GDF196695:GDK196695 GNB196695:GNG196695 GWX196695:GXC196695 HGT196695:HGY196695 HQP196695:HQU196695 IAL196695:IAQ196695 IKH196695:IKM196695 IUD196695:IUI196695 JDZ196695:JEE196695 JNV196695:JOA196695 JXR196695:JXW196695 KHN196695:KHS196695 KRJ196695:KRO196695 LBF196695:LBK196695 LLB196695:LLG196695 LUX196695:LVC196695 MET196695:MEY196695 MOP196695:MOU196695 MYL196695:MYQ196695 NIH196695:NIM196695 NSD196695:NSI196695 OBZ196695:OCE196695 OLV196695:OMA196695 OVR196695:OVW196695 PFN196695:PFS196695 PPJ196695:PPO196695 PZF196695:PZK196695 QJB196695:QJG196695 QSX196695:QTC196695 RCT196695:RCY196695 RMP196695:RMU196695 RWL196695:RWQ196695 SGH196695:SGM196695 SQD196695:SQI196695 SZZ196695:TAE196695 TJV196695:TKA196695 TTR196695:TTW196695 UDN196695:UDS196695 UNJ196695:UNO196695 UXF196695:UXK196695 VHB196695:VHG196695 VQX196695:VRC196695 WAT196695:WAY196695 WKP196695:WKU196695 WUL196695:WUQ196695 K262231:P262231 HZ262231:IE262231 RV262231:SA262231 ABR262231:ABW262231 ALN262231:ALS262231 AVJ262231:AVO262231 BFF262231:BFK262231 BPB262231:BPG262231 BYX262231:BZC262231 CIT262231:CIY262231 CSP262231:CSU262231 DCL262231:DCQ262231 DMH262231:DMM262231 DWD262231:DWI262231 EFZ262231:EGE262231 EPV262231:EQA262231 EZR262231:EZW262231 FJN262231:FJS262231 FTJ262231:FTO262231 GDF262231:GDK262231 GNB262231:GNG262231 GWX262231:GXC262231 HGT262231:HGY262231 HQP262231:HQU262231 IAL262231:IAQ262231 IKH262231:IKM262231 IUD262231:IUI262231 JDZ262231:JEE262231 JNV262231:JOA262231 JXR262231:JXW262231 KHN262231:KHS262231 KRJ262231:KRO262231 LBF262231:LBK262231 LLB262231:LLG262231 LUX262231:LVC262231 MET262231:MEY262231 MOP262231:MOU262231 MYL262231:MYQ262231 NIH262231:NIM262231 NSD262231:NSI262231 OBZ262231:OCE262231 OLV262231:OMA262231 OVR262231:OVW262231 PFN262231:PFS262231 PPJ262231:PPO262231 PZF262231:PZK262231 QJB262231:QJG262231 QSX262231:QTC262231 RCT262231:RCY262231 RMP262231:RMU262231 RWL262231:RWQ262231 SGH262231:SGM262231 SQD262231:SQI262231 SZZ262231:TAE262231 TJV262231:TKA262231 TTR262231:TTW262231 UDN262231:UDS262231 UNJ262231:UNO262231 UXF262231:UXK262231 VHB262231:VHG262231 VQX262231:VRC262231 WAT262231:WAY262231 WKP262231:WKU262231 WUL262231:WUQ262231 K327767:P327767 HZ327767:IE327767 RV327767:SA327767 ABR327767:ABW327767 ALN327767:ALS327767 AVJ327767:AVO327767 BFF327767:BFK327767 BPB327767:BPG327767 BYX327767:BZC327767 CIT327767:CIY327767 CSP327767:CSU327767 DCL327767:DCQ327767 DMH327767:DMM327767 DWD327767:DWI327767 EFZ327767:EGE327767 EPV327767:EQA327767 EZR327767:EZW327767 FJN327767:FJS327767 FTJ327767:FTO327767 GDF327767:GDK327767 GNB327767:GNG327767 GWX327767:GXC327767 HGT327767:HGY327767 HQP327767:HQU327767 IAL327767:IAQ327767 IKH327767:IKM327767 IUD327767:IUI327767 JDZ327767:JEE327767 JNV327767:JOA327767 JXR327767:JXW327767 KHN327767:KHS327767 KRJ327767:KRO327767 LBF327767:LBK327767 LLB327767:LLG327767 LUX327767:LVC327767 MET327767:MEY327767 MOP327767:MOU327767 MYL327767:MYQ327767 NIH327767:NIM327767 NSD327767:NSI327767 OBZ327767:OCE327767 OLV327767:OMA327767 OVR327767:OVW327767 PFN327767:PFS327767 PPJ327767:PPO327767 PZF327767:PZK327767 QJB327767:QJG327767 QSX327767:QTC327767 RCT327767:RCY327767 RMP327767:RMU327767 RWL327767:RWQ327767 SGH327767:SGM327767 SQD327767:SQI327767 SZZ327767:TAE327767 TJV327767:TKA327767 TTR327767:TTW327767 UDN327767:UDS327767 UNJ327767:UNO327767 UXF327767:UXK327767 VHB327767:VHG327767 VQX327767:VRC327767 WAT327767:WAY327767 WKP327767:WKU327767 WUL327767:WUQ327767 K393303:P393303 HZ393303:IE393303 RV393303:SA393303 ABR393303:ABW393303 ALN393303:ALS393303 AVJ393303:AVO393303 BFF393303:BFK393303 BPB393303:BPG393303 BYX393303:BZC393303 CIT393303:CIY393303 CSP393303:CSU393303 DCL393303:DCQ393303 DMH393303:DMM393303 DWD393303:DWI393303 EFZ393303:EGE393303 EPV393303:EQA393303 EZR393303:EZW393303 FJN393303:FJS393303 FTJ393303:FTO393303 GDF393303:GDK393303 GNB393303:GNG393303 GWX393303:GXC393303 HGT393303:HGY393303 HQP393303:HQU393303 IAL393303:IAQ393303 IKH393303:IKM393303 IUD393303:IUI393303 JDZ393303:JEE393303 JNV393303:JOA393303 JXR393303:JXW393303 KHN393303:KHS393303 KRJ393303:KRO393303 LBF393303:LBK393303 LLB393303:LLG393303 LUX393303:LVC393303 MET393303:MEY393303 MOP393303:MOU393303 MYL393303:MYQ393303 NIH393303:NIM393303 NSD393303:NSI393303 OBZ393303:OCE393303 OLV393303:OMA393303 OVR393303:OVW393303 PFN393303:PFS393303 PPJ393303:PPO393303 PZF393303:PZK393303 QJB393303:QJG393303 QSX393303:QTC393303 RCT393303:RCY393303 RMP393303:RMU393303 RWL393303:RWQ393303 SGH393303:SGM393303 SQD393303:SQI393303 SZZ393303:TAE393303 TJV393303:TKA393303 TTR393303:TTW393303 UDN393303:UDS393303 UNJ393303:UNO393303 UXF393303:UXK393303 VHB393303:VHG393303 VQX393303:VRC393303 WAT393303:WAY393303 WKP393303:WKU393303 WUL393303:WUQ393303 K458839:P458839 HZ458839:IE458839 RV458839:SA458839 ABR458839:ABW458839 ALN458839:ALS458839 AVJ458839:AVO458839 BFF458839:BFK458839 BPB458839:BPG458839 BYX458839:BZC458839 CIT458839:CIY458839 CSP458839:CSU458839 DCL458839:DCQ458839 DMH458839:DMM458839 DWD458839:DWI458839 EFZ458839:EGE458839 EPV458839:EQA458839 EZR458839:EZW458839 FJN458839:FJS458839 FTJ458839:FTO458839 GDF458839:GDK458839 GNB458839:GNG458839 GWX458839:GXC458839 HGT458839:HGY458839 HQP458839:HQU458839 IAL458839:IAQ458839 IKH458839:IKM458839 IUD458839:IUI458839 JDZ458839:JEE458839 JNV458839:JOA458839 JXR458839:JXW458839 KHN458839:KHS458839 KRJ458839:KRO458839 LBF458839:LBK458839 LLB458839:LLG458839 LUX458839:LVC458839 MET458839:MEY458839 MOP458839:MOU458839 MYL458839:MYQ458839 NIH458839:NIM458839 NSD458839:NSI458839 OBZ458839:OCE458839 OLV458839:OMA458839 OVR458839:OVW458839 PFN458839:PFS458839 PPJ458839:PPO458839 PZF458839:PZK458839 QJB458839:QJG458839 QSX458839:QTC458839 RCT458839:RCY458839 RMP458839:RMU458839 RWL458839:RWQ458839 SGH458839:SGM458839 SQD458839:SQI458839 SZZ458839:TAE458839 TJV458839:TKA458839 TTR458839:TTW458839 UDN458839:UDS458839 UNJ458839:UNO458839 UXF458839:UXK458839 VHB458839:VHG458839 VQX458839:VRC458839 WAT458839:WAY458839 WKP458839:WKU458839 WUL458839:WUQ458839 K524375:P524375 HZ524375:IE524375 RV524375:SA524375 ABR524375:ABW524375 ALN524375:ALS524375 AVJ524375:AVO524375 BFF524375:BFK524375 BPB524375:BPG524375 BYX524375:BZC524375 CIT524375:CIY524375 CSP524375:CSU524375 DCL524375:DCQ524375 DMH524375:DMM524375 DWD524375:DWI524375 EFZ524375:EGE524375 EPV524375:EQA524375 EZR524375:EZW524375 FJN524375:FJS524375 FTJ524375:FTO524375 GDF524375:GDK524375 GNB524375:GNG524375 GWX524375:GXC524375 HGT524375:HGY524375 HQP524375:HQU524375 IAL524375:IAQ524375 IKH524375:IKM524375 IUD524375:IUI524375 JDZ524375:JEE524375 JNV524375:JOA524375 JXR524375:JXW524375 KHN524375:KHS524375 KRJ524375:KRO524375 LBF524375:LBK524375 LLB524375:LLG524375 LUX524375:LVC524375 MET524375:MEY524375 MOP524375:MOU524375 MYL524375:MYQ524375 NIH524375:NIM524375 NSD524375:NSI524375 OBZ524375:OCE524375 OLV524375:OMA524375 OVR524375:OVW524375 PFN524375:PFS524375 PPJ524375:PPO524375 PZF524375:PZK524375 QJB524375:QJG524375 QSX524375:QTC524375 RCT524375:RCY524375 RMP524375:RMU524375 RWL524375:RWQ524375 SGH524375:SGM524375 SQD524375:SQI524375 SZZ524375:TAE524375 TJV524375:TKA524375 TTR524375:TTW524375 UDN524375:UDS524375 UNJ524375:UNO524375 UXF524375:UXK524375 VHB524375:VHG524375 VQX524375:VRC524375 WAT524375:WAY524375 WKP524375:WKU524375 WUL524375:WUQ524375 K589911:P589911 HZ589911:IE589911 RV589911:SA589911 ABR589911:ABW589911 ALN589911:ALS589911 AVJ589911:AVO589911 BFF589911:BFK589911 BPB589911:BPG589911 BYX589911:BZC589911 CIT589911:CIY589911 CSP589911:CSU589911 DCL589911:DCQ589911 DMH589911:DMM589911 DWD589911:DWI589911 EFZ589911:EGE589911 EPV589911:EQA589911 EZR589911:EZW589911 FJN589911:FJS589911 FTJ589911:FTO589911 GDF589911:GDK589911 GNB589911:GNG589911 GWX589911:GXC589911 HGT589911:HGY589911 HQP589911:HQU589911 IAL589911:IAQ589911 IKH589911:IKM589911 IUD589911:IUI589911 JDZ589911:JEE589911 JNV589911:JOA589911 JXR589911:JXW589911 KHN589911:KHS589911 KRJ589911:KRO589911 LBF589911:LBK589911 LLB589911:LLG589911 LUX589911:LVC589911 MET589911:MEY589911 MOP589911:MOU589911 MYL589911:MYQ589911 NIH589911:NIM589911 NSD589911:NSI589911 OBZ589911:OCE589911 OLV589911:OMA589911 OVR589911:OVW589911 PFN589911:PFS589911 PPJ589911:PPO589911 PZF589911:PZK589911 QJB589911:QJG589911 QSX589911:QTC589911 RCT589911:RCY589911 RMP589911:RMU589911 RWL589911:RWQ589911 SGH589911:SGM589911 SQD589911:SQI589911 SZZ589911:TAE589911 TJV589911:TKA589911 TTR589911:TTW589911 UDN589911:UDS589911 UNJ589911:UNO589911 UXF589911:UXK589911 VHB589911:VHG589911 VQX589911:VRC589911 WAT589911:WAY589911 WKP589911:WKU589911 WUL589911:WUQ589911 K655447:P655447 HZ655447:IE655447 RV655447:SA655447 ABR655447:ABW655447 ALN655447:ALS655447 AVJ655447:AVO655447 BFF655447:BFK655447 BPB655447:BPG655447 BYX655447:BZC655447 CIT655447:CIY655447 CSP655447:CSU655447 DCL655447:DCQ655447 DMH655447:DMM655447 DWD655447:DWI655447 EFZ655447:EGE655447 EPV655447:EQA655447 EZR655447:EZW655447 FJN655447:FJS655447 FTJ655447:FTO655447 GDF655447:GDK655447 GNB655447:GNG655447 GWX655447:GXC655447 HGT655447:HGY655447 HQP655447:HQU655447 IAL655447:IAQ655447 IKH655447:IKM655447 IUD655447:IUI655447 JDZ655447:JEE655447 JNV655447:JOA655447 JXR655447:JXW655447 KHN655447:KHS655447 KRJ655447:KRO655447 LBF655447:LBK655447 LLB655447:LLG655447 LUX655447:LVC655447 MET655447:MEY655447 MOP655447:MOU655447 MYL655447:MYQ655447 NIH655447:NIM655447 NSD655447:NSI655447 OBZ655447:OCE655447 OLV655447:OMA655447 OVR655447:OVW655447 PFN655447:PFS655447 PPJ655447:PPO655447 PZF655447:PZK655447 QJB655447:QJG655447 QSX655447:QTC655447 RCT655447:RCY655447 RMP655447:RMU655447 RWL655447:RWQ655447 SGH655447:SGM655447 SQD655447:SQI655447 SZZ655447:TAE655447 TJV655447:TKA655447 TTR655447:TTW655447 UDN655447:UDS655447 UNJ655447:UNO655447 UXF655447:UXK655447 VHB655447:VHG655447 VQX655447:VRC655447 WAT655447:WAY655447 WKP655447:WKU655447 WUL655447:WUQ655447 K720983:P720983 HZ720983:IE720983 RV720983:SA720983 ABR720983:ABW720983 ALN720983:ALS720983 AVJ720983:AVO720983 BFF720983:BFK720983 BPB720983:BPG720983 BYX720983:BZC720983 CIT720983:CIY720983 CSP720983:CSU720983 DCL720983:DCQ720983 DMH720983:DMM720983 DWD720983:DWI720983 EFZ720983:EGE720983 EPV720983:EQA720983 EZR720983:EZW720983 FJN720983:FJS720983 FTJ720983:FTO720983 GDF720983:GDK720983 GNB720983:GNG720983 GWX720983:GXC720983 HGT720983:HGY720983 HQP720983:HQU720983 IAL720983:IAQ720983 IKH720983:IKM720983 IUD720983:IUI720983 JDZ720983:JEE720983 JNV720983:JOA720983 JXR720983:JXW720983 KHN720983:KHS720983 KRJ720983:KRO720983 LBF720983:LBK720983 LLB720983:LLG720983 LUX720983:LVC720983 MET720983:MEY720983 MOP720983:MOU720983 MYL720983:MYQ720983 NIH720983:NIM720983 NSD720983:NSI720983 OBZ720983:OCE720983 OLV720983:OMA720983 OVR720983:OVW720983 PFN720983:PFS720983 PPJ720983:PPO720983 PZF720983:PZK720983 QJB720983:QJG720983 QSX720983:QTC720983 RCT720983:RCY720983 RMP720983:RMU720983 RWL720983:RWQ720983 SGH720983:SGM720983 SQD720983:SQI720983 SZZ720983:TAE720983 TJV720983:TKA720983 TTR720983:TTW720983 UDN720983:UDS720983 UNJ720983:UNO720983 UXF720983:UXK720983 VHB720983:VHG720983 VQX720983:VRC720983 WAT720983:WAY720983 WKP720983:WKU720983 WUL720983:WUQ720983 K786519:P786519 HZ786519:IE786519 RV786519:SA786519 ABR786519:ABW786519 ALN786519:ALS786519 AVJ786519:AVO786519 BFF786519:BFK786519 BPB786519:BPG786519 BYX786519:BZC786519 CIT786519:CIY786519 CSP786519:CSU786519 DCL786519:DCQ786519 DMH786519:DMM786519 DWD786519:DWI786519 EFZ786519:EGE786519 EPV786519:EQA786519 EZR786519:EZW786519 FJN786519:FJS786519 FTJ786519:FTO786519 GDF786519:GDK786519 GNB786519:GNG786519 GWX786519:GXC786519 HGT786519:HGY786519 HQP786519:HQU786519 IAL786519:IAQ786519 IKH786519:IKM786519 IUD786519:IUI786519 JDZ786519:JEE786519 JNV786519:JOA786519 JXR786519:JXW786519 KHN786519:KHS786519 KRJ786519:KRO786519 LBF786519:LBK786519 LLB786519:LLG786519 LUX786519:LVC786519 MET786519:MEY786519 MOP786519:MOU786519 MYL786519:MYQ786519 NIH786519:NIM786519 NSD786519:NSI786519 OBZ786519:OCE786519 OLV786519:OMA786519 OVR786519:OVW786519 PFN786519:PFS786519 PPJ786519:PPO786519 PZF786519:PZK786519 QJB786519:QJG786519 QSX786519:QTC786519 RCT786519:RCY786519 RMP786519:RMU786519 RWL786519:RWQ786519 SGH786519:SGM786519 SQD786519:SQI786519 SZZ786519:TAE786519 TJV786519:TKA786519 TTR786519:TTW786519 UDN786519:UDS786519 UNJ786519:UNO786519 UXF786519:UXK786519 VHB786519:VHG786519 VQX786519:VRC786519 WAT786519:WAY786519 WKP786519:WKU786519 WUL786519:WUQ786519 K852055:P852055 HZ852055:IE852055 RV852055:SA852055 ABR852055:ABW852055 ALN852055:ALS852055 AVJ852055:AVO852055 BFF852055:BFK852055 BPB852055:BPG852055 BYX852055:BZC852055 CIT852055:CIY852055 CSP852055:CSU852055 DCL852055:DCQ852055 DMH852055:DMM852055 DWD852055:DWI852055 EFZ852055:EGE852055 EPV852055:EQA852055 EZR852055:EZW852055 FJN852055:FJS852055 FTJ852055:FTO852055 GDF852055:GDK852055 GNB852055:GNG852055 GWX852055:GXC852055 HGT852055:HGY852055 HQP852055:HQU852055 IAL852055:IAQ852055 IKH852055:IKM852055 IUD852055:IUI852055 JDZ852055:JEE852055 JNV852055:JOA852055 JXR852055:JXW852055 KHN852055:KHS852055 KRJ852055:KRO852055 LBF852055:LBK852055 LLB852055:LLG852055 LUX852055:LVC852055 MET852055:MEY852055 MOP852055:MOU852055 MYL852055:MYQ852055 NIH852055:NIM852055 NSD852055:NSI852055 OBZ852055:OCE852055 OLV852055:OMA852055 OVR852055:OVW852055 PFN852055:PFS852055 PPJ852055:PPO852055 PZF852055:PZK852055 QJB852055:QJG852055 QSX852055:QTC852055 RCT852055:RCY852055 RMP852055:RMU852055 RWL852055:RWQ852055 SGH852055:SGM852055 SQD852055:SQI852055 SZZ852055:TAE852055 TJV852055:TKA852055 TTR852055:TTW852055 UDN852055:UDS852055 UNJ852055:UNO852055 UXF852055:UXK852055 VHB852055:VHG852055 VQX852055:VRC852055 WAT852055:WAY852055 WKP852055:WKU852055 WUL852055:WUQ852055 K917591:P917591 HZ917591:IE917591 RV917591:SA917591 ABR917591:ABW917591 ALN917591:ALS917591 AVJ917591:AVO917591 BFF917591:BFK917591 BPB917591:BPG917591 BYX917591:BZC917591 CIT917591:CIY917591 CSP917591:CSU917591 DCL917591:DCQ917591 DMH917591:DMM917591 DWD917591:DWI917591 EFZ917591:EGE917591 EPV917591:EQA917591 EZR917591:EZW917591 FJN917591:FJS917591 FTJ917591:FTO917591 GDF917591:GDK917591 GNB917591:GNG917591 GWX917591:GXC917591 HGT917591:HGY917591 HQP917591:HQU917591 IAL917591:IAQ917591 IKH917591:IKM917591 IUD917591:IUI917591 JDZ917591:JEE917591 JNV917591:JOA917591 JXR917591:JXW917591 KHN917591:KHS917591 KRJ917591:KRO917591 LBF917591:LBK917591 LLB917591:LLG917591 LUX917591:LVC917591 MET917591:MEY917591 MOP917591:MOU917591 MYL917591:MYQ917591 NIH917591:NIM917591 NSD917591:NSI917591 OBZ917591:OCE917591 OLV917591:OMA917591 OVR917591:OVW917591 PFN917591:PFS917591 PPJ917591:PPO917591 PZF917591:PZK917591 QJB917591:QJG917591 QSX917591:QTC917591 RCT917591:RCY917591 RMP917591:RMU917591 RWL917591:RWQ917591 SGH917591:SGM917591 SQD917591:SQI917591 SZZ917591:TAE917591 TJV917591:TKA917591 TTR917591:TTW917591 UDN917591:UDS917591 UNJ917591:UNO917591 UXF917591:UXK917591 VHB917591:VHG917591 VQX917591:VRC917591 WAT917591:WAY917591 WKP917591:WKU917591 WUL917591:WUQ917591 K983127:P983127 HZ983127:IE983127 RV983127:SA983127 ABR983127:ABW983127 ALN983127:ALS983127 AVJ983127:AVO983127 BFF983127:BFK983127 BPB983127:BPG983127 BYX983127:BZC983127 CIT983127:CIY983127 CSP983127:CSU983127 DCL983127:DCQ983127 DMH983127:DMM983127 DWD983127:DWI983127 EFZ983127:EGE983127 EPV983127:EQA983127 EZR983127:EZW983127 FJN983127:FJS983127 FTJ983127:FTO983127 GDF983127:GDK983127 GNB983127:GNG983127 GWX983127:GXC983127 HGT983127:HGY983127 HQP983127:HQU983127 IAL983127:IAQ983127 IKH983127:IKM983127 IUD983127:IUI983127 JDZ983127:JEE983127 JNV983127:JOA983127 JXR983127:JXW983127 KHN983127:KHS983127 KRJ983127:KRO983127 LBF983127:LBK983127 LLB983127:LLG983127 LUX983127:LVC983127 MET983127:MEY983127 MOP983127:MOU983127 MYL983127:MYQ983127 NIH983127:NIM983127 NSD983127:NSI983127 OBZ983127:OCE983127 OLV983127:OMA983127 OVR983127:OVW983127 PFN983127:PFS983127 PPJ983127:PPO983127 PZF983127:PZK983127 QJB983127:QJG983127 QSX983127:QTC983127 RCT983127:RCY983127 RMP983127:RMU983127 RWL983127:RWQ983127 SGH983127:SGM983127 SQD983127:SQI983127 SZZ983127:TAE983127 TJV983127:TKA983127 TTR983127:TTW983127 UDN983127:UDS983127 UNJ983127:UNO983127 UXF983127:UXK983127 VHB983127:VHG983127 VQX983127:VRC983127 WAT983127:WAY983127 WKP983127:WKU983127 WUL983127:WUQ983127 K77:P77 HZ77:IE77 RV77:SA77 ABR77:ABW77 ALN77:ALS77 AVJ77:AVO77 BFF77:BFK77 BPB77:BPG77 BYX77:BZC77 CIT77:CIY77 CSP77:CSU77 DCL77:DCQ77 DMH77:DMM77 DWD77:DWI77 EFZ77:EGE77 EPV77:EQA77 EZR77:EZW77 FJN77:FJS77 FTJ77:FTO77 GDF77:GDK77 GNB77:GNG77 GWX77:GXC77 HGT77:HGY77 HQP77:HQU77 IAL77:IAQ77 IKH77:IKM77 IUD77:IUI77 JDZ77:JEE77 JNV77:JOA77 JXR77:JXW77 KHN77:KHS77 KRJ77:KRO77 LBF77:LBK77 LLB77:LLG77 LUX77:LVC77 MET77:MEY77 MOP77:MOU77 MYL77:MYQ77 NIH77:NIM77 NSD77:NSI77 OBZ77:OCE77 OLV77:OMA77 OVR77:OVW77 PFN77:PFS77 PPJ77:PPO77 PZF77:PZK77 QJB77:QJG77 QSX77:QTC77 RCT77:RCY77 RMP77:RMU77 RWL77:RWQ77 SGH77:SGM77 SQD77:SQI77 SZZ77:TAE77 TJV77:TKA77 TTR77:TTW77 UDN77:UDS77 UNJ77:UNO77 UXF77:UXK77 VHB77:VHG77 VQX77:VRC77 WAT77:WAY77 WKP77:WKU77 WUL77:WUQ77 K65613:P65613 HZ65613:IE65613 RV65613:SA65613 ABR65613:ABW65613 ALN65613:ALS65613 AVJ65613:AVO65613 BFF65613:BFK65613 BPB65613:BPG65613 BYX65613:BZC65613 CIT65613:CIY65613 CSP65613:CSU65613 DCL65613:DCQ65613 DMH65613:DMM65613 DWD65613:DWI65613 EFZ65613:EGE65613 EPV65613:EQA65613 EZR65613:EZW65613 FJN65613:FJS65613 FTJ65613:FTO65613 GDF65613:GDK65613 GNB65613:GNG65613 GWX65613:GXC65613 HGT65613:HGY65613 HQP65613:HQU65613 IAL65613:IAQ65613 IKH65613:IKM65613 IUD65613:IUI65613 JDZ65613:JEE65613 JNV65613:JOA65613 JXR65613:JXW65613 KHN65613:KHS65613 KRJ65613:KRO65613 LBF65613:LBK65613 LLB65613:LLG65613 LUX65613:LVC65613 MET65613:MEY65613 MOP65613:MOU65613 MYL65613:MYQ65613 NIH65613:NIM65613 NSD65613:NSI65613 OBZ65613:OCE65613 OLV65613:OMA65613 OVR65613:OVW65613 PFN65613:PFS65613 PPJ65613:PPO65613 PZF65613:PZK65613 QJB65613:QJG65613 QSX65613:QTC65613 RCT65613:RCY65613 RMP65613:RMU65613 RWL65613:RWQ65613 SGH65613:SGM65613 SQD65613:SQI65613 SZZ65613:TAE65613 TJV65613:TKA65613 TTR65613:TTW65613 UDN65613:UDS65613 UNJ65613:UNO65613 UXF65613:UXK65613 VHB65613:VHG65613 VQX65613:VRC65613 WAT65613:WAY65613 WKP65613:WKU65613 WUL65613:WUQ65613 K131149:P131149 HZ131149:IE131149 RV131149:SA131149 ABR131149:ABW131149 ALN131149:ALS131149 AVJ131149:AVO131149 BFF131149:BFK131149 BPB131149:BPG131149 BYX131149:BZC131149 CIT131149:CIY131149 CSP131149:CSU131149 DCL131149:DCQ131149 DMH131149:DMM131149 DWD131149:DWI131149 EFZ131149:EGE131149 EPV131149:EQA131149 EZR131149:EZW131149 FJN131149:FJS131149 FTJ131149:FTO131149 GDF131149:GDK131149 GNB131149:GNG131149 GWX131149:GXC131149 HGT131149:HGY131149 HQP131149:HQU131149 IAL131149:IAQ131149 IKH131149:IKM131149 IUD131149:IUI131149 JDZ131149:JEE131149 JNV131149:JOA131149 JXR131149:JXW131149 KHN131149:KHS131149 KRJ131149:KRO131149 LBF131149:LBK131149 LLB131149:LLG131149 LUX131149:LVC131149 MET131149:MEY131149 MOP131149:MOU131149 MYL131149:MYQ131149 NIH131149:NIM131149 NSD131149:NSI131149 OBZ131149:OCE131149 OLV131149:OMA131149 OVR131149:OVW131149 PFN131149:PFS131149 PPJ131149:PPO131149 PZF131149:PZK131149 QJB131149:QJG131149 QSX131149:QTC131149 RCT131149:RCY131149 RMP131149:RMU131149 RWL131149:RWQ131149 SGH131149:SGM131149 SQD131149:SQI131149 SZZ131149:TAE131149 TJV131149:TKA131149 TTR131149:TTW131149 UDN131149:UDS131149 UNJ131149:UNO131149 UXF131149:UXK131149 VHB131149:VHG131149 VQX131149:VRC131149 WAT131149:WAY131149 WKP131149:WKU131149 WUL131149:WUQ131149 K196685:P196685 HZ196685:IE196685 RV196685:SA196685 ABR196685:ABW196685 ALN196685:ALS196685 AVJ196685:AVO196685 BFF196685:BFK196685 BPB196685:BPG196685 BYX196685:BZC196685 CIT196685:CIY196685 CSP196685:CSU196685 DCL196685:DCQ196685 DMH196685:DMM196685 DWD196685:DWI196685 EFZ196685:EGE196685 EPV196685:EQA196685 EZR196685:EZW196685 FJN196685:FJS196685 FTJ196685:FTO196685 GDF196685:GDK196685 GNB196685:GNG196685 GWX196685:GXC196685 HGT196685:HGY196685 HQP196685:HQU196685 IAL196685:IAQ196685 IKH196685:IKM196685 IUD196685:IUI196685 JDZ196685:JEE196685 JNV196685:JOA196685 JXR196685:JXW196685 KHN196685:KHS196685 KRJ196685:KRO196685 LBF196685:LBK196685 LLB196685:LLG196685 LUX196685:LVC196685 MET196685:MEY196685 MOP196685:MOU196685 MYL196685:MYQ196685 NIH196685:NIM196685 NSD196685:NSI196685 OBZ196685:OCE196685 OLV196685:OMA196685 OVR196685:OVW196685 PFN196685:PFS196685 PPJ196685:PPO196685 PZF196685:PZK196685 QJB196685:QJG196685 QSX196685:QTC196685 RCT196685:RCY196685 RMP196685:RMU196685 RWL196685:RWQ196685 SGH196685:SGM196685 SQD196685:SQI196685 SZZ196685:TAE196685 TJV196685:TKA196685 TTR196685:TTW196685 UDN196685:UDS196685 UNJ196685:UNO196685 UXF196685:UXK196685 VHB196685:VHG196685 VQX196685:VRC196685 WAT196685:WAY196685 WKP196685:WKU196685 WUL196685:WUQ196685 K262221:P262221 HZ262221:IE262221 RV262221:SA262221 ABR262221:ABW262221 ALN262221:ALS262221 AVJ262221:AVO262221 BFF262221:BFK262221 BPB262221:BPG262221 BYX262221:BZC262221 CIT262221:CIY262221 CSP262221:CSU262221 DCL262221:DCQ262221 DMH262221:DMM262221 DWD262221:DWI262221 EFZ262221:EGE262221 EPV262221:EQA262221 EZR262221:EZW262221 FJN262221:FJS262221 FTJ262221:FTO262221 GDF262221:GDK262221 GNB262221:GNG262221 GWX262221:GXC262221 HGT262221:HGY262221 HQP262221:HQU262221 IAL262221:IAQ262221 IKH262221:IKM262221 IUD262221:IUI262221 JDZ262221:JEE262221 JNV262221:JOA262221 JXR262221:JXW262221 KHN262221:KHS262221 KRJ262221:KRO262221 LBF262221:LBK262221 LLB262221:LLG262221 LUX262221:LVC262221 MET262221:MEY262221 MOP262221:MOU262221 MYL262221:MYQ262221 NIH262221:NIM262221 NSD262221:NSI262221 OBZ262221:OCE262221 OLV262221:OMA262221 OVR262221:OVW262221 PFN262221:PFS262221 PPJ262221:PPO262221 PZF262221:PZK262221 QJB262221:QJG262221 QSX262221:QTC262221 RCT262221:RCY262221 RMP262221:RMU262221 RWL262221:RWQ262221 SGH262221:SGM262221 SQD262221:SQI262221 SZZ262221:TAE262221 TJV262221:TKA262221 TTR262221:TTW262221 UDN262221:UDS262221 UNJ262221:UNO262221 UXF262221:UXK262221 VHB262221:VHG262221 VQX262221:VRC262221 WAT262221:WAY262221 WKP262221:WKU262221 WUL262221:WUQ262221 K327757:P327757 HZ327757:IE327757 RV327757:SA327757 ABR327757:ABW327757 ALN327757:ALS327757 AVJ327757:AVO327757 BFF327757:BFK327757 BPB327757:BPG327757 BYX327757:BZC327757 CIT327757:CIY327757 CSP327757:CSU327757 DCL327757:DCQ327757 DMH327757:DMM327757 DWD327757:DWI327757 EFZ327757:EGE327757 EPV327757:EQA327757 EZR327757:EZW327757 FJN327757:FJS327757 FTJ327757:FTO327757 GDF327757:GDK327757 GNB327757:GNG327757 GWX327757:GXC327757 HGT327757:HGY327757 HQP327757:HQU327757 IAL327757:IAQ327757 IKH327757:IKM327757 IUD327757:IUI327757 JDZ327757:JEE327757 JNV327757:JOA327757 JXR327757:JXW327757 KHN327757:KHS327757 KRJ327757:KRO327757 LBF327757:LBK327757 LLB327757:LLG327757 LUX327757:LVC327757 MET327757:MEY327757 MOP327757:MOU327757 MYL327757:MYQ327757 NIH327757:NIM327757 NSD327757:NSI327757 OBZ327757:OCE327757 OLV327757:OMA327757 OVR327757:OVW327757 PFN327757:PFS327757 PPJ327757:PPO327757 PZF327757:PZK327757 QJB327757:QJG327757 QSX327757:QTC327757 RCT327757:RCY327757 RMP327757:RMU327757 RWL327757:RWQ327757 SGH327757:SGM327757 SQD327757:SQI327757 SZZ327757:TAE327757 TJV327757:TKA327757 TTR327757:TTW327757 UDN327757:UDS327757 UNJ327757:UNO327757 UXF327757:UXK327757 VHB327757:VHG327757 VQX327757:VRC327757 WAT327757:WAY327757 WKP327757:WKU327757 WUL327757:WUQ327757 K393293:P393293 HZ393293:IE393293 RV393293:SA393293 ABR393293:ABW393293 ALN393293:ALS393293 AVJ393293:AVO393293 BFF393293:BFK393293 BPB393293:BPG393293 BYX393293:BZC393293 CIT393293:CIY393293 CSP393293:CSU393293 DCL393293:DCQ393293 DMH393293:DMM393293 DWD393293:DWI393293 EFZ393293:EGE393293 EPV393293:EQA393293 EZR393293:EZW393293 FJN393293:FJS393293 FTJ393293:FTO393293 GDF393293:GDK393293 GNB393293:GNG393293 GWX393293:GXC393293 HGT393293:HGY393293 HQP393293:HQU393293 IAL393293:IAQ393293 IKH393293:IKM393293 IUD393293:IUI393293 JDZ393293:JEE393293 JNV393293:JOA393293 JXR393293:JXW393293 KHN393293:KHS393293 KRJ393293:KRO393293 LBF393293:LBK393293 LLB393293:LLG393293 LUX393293:LVC393293 MET393293:MEY393293 MOP393293:MOU393293 MYL393293:MYQ393293 NIH393293:NIM393293 NSD393293:NSI393293 OBZ393293:OCE393293 OLV393293:OMA393293 OVR393293:OVW393293 PFN393293:PFS393293 PPJ393293:PPO393293 PZF393293:PZK393293 QJB393293:QJG393293 QSX393293:QTC393293 RCT393293:RCY393293 RMP393293:RMU393293 RWL393293:RWQ393293 SGH393293:SGM393293 SQD393293:SQI393293 SZZ393293:TAE393293 TJV393293:TKA393293 TTR393293:TTW393293 UDN393293:UDS393293 UNJ393293:UNO393293 UXF393293:UXK393293 VHB393293:VHG393293 VQX393293:VRC393293 WAT393293:WAY393293 WKP393293:WKU393293 WUL393293:WUQ393293 K458829:P458829 HZ458829:IE458829 RV458829:SA458829 ABR458829:ABW458829 ALN458829:ALS458829 AVJ458829:AVO458829 BFF458829:BFK458829 BPB458829:BPG458829 BYX458829:BZC458829 CIT458829:CIY458829 CSP458829:CSU458829 DCL458829:DCQ458829 DMH458829:DMM458829 DWD458829:DWI458829 EFZ458829:EGE458829 EPV458829:EQA458829 EZR458829:EZW458829 FJN458829:FJS458829 FTJ458829:FTO458829 GDF458829:GDK458829 GNB458829:GNG458829 GWX458829:GXC458829 HGT458829:HGY458829 HQP458829:HQU458829 IAL458829:IAQ458829 IKH458829:IKM458829 IUD458829:IUI458829 JDZ458829:JEE458829 JNV458829:JOA458829 JXR458829:JXW458829 KHN458829:KHS458829 KRJ458829:KRO458829 LBF458829:LBK458829 LLB458829:LLG458829 LUX458829:LVC458829 MET458829:MEY458829 MOP458829:MOU458829 MYL458829:MYQ458829 NIH458829:NIM458829 NSD458829:NSI458829 OBZ458829:OCE458829 OLV458829:OMA458829 OVR458829:OVW458829 PFN458829:PFS458829 PPJ458829:PPO458829 PZF458829:PZK458829 QJB458829:QJG458829 QSX458829:QTC458829 RCT458829:RCY458829 RMP458829:RMU458829 RWL458829:RWQ458829 SGH458829:SGM458829 SQD458829:SQI458829 SZZ458829:TAE458829 TJV458829:TKA458829 TTR458829:TTW458829 UDN458829:UDS458829 UNJ458829:UNO458829 UXF458829:UXK458829 VHB458829:VHG458829 VQX458829:VRC458829 WAT458829:WAY458829 WKP458829:WKU458829 WUL458829:WUQ458829 K524365:P524365 HZ524365:IE524365 RV524365:SA524365 ABR524365:ABW524365 ALN524365:ALS524365 AVJ524365:AVO524365 BFF524365:BFK524365 BPB524365:BPG524365 BYX524365:BZC524365 CIT524365:CIY524365 CSP524365:CSU524365 DCL524365:DCQ524365 DMH524365:DMM524365 DWD524365:DWI524365 EFZ524365:EGE524365 EPV524365:EQA524365 EZR524365:EZW524365 FJN524365:FJS524365 FTJ524365:FTO524365 GDF524365:GDK524365 GNB524365:GNG524365 GWX524365:GXC524365 HGT524365:HGY524365 HQP524365:HQU524365 IAL524365:IAQ524365 IKH524365:IKM524365 IUD524365:IUI524365 JDZ524365:JEE524365 JNV524365:JOA524365 JXR524365:JXW524365 KHN524365:KHS524365 KRJ524365:KRO524365 LBF524365:LBK524365 LLB524365:LLG524365 LUX524365:LVC524365 MET524365:MEY524365 MOP524365:MOU524365 MYL524365:MYQ524365 NIH524365:NIM524365 NSD524365:NSI524365 OBZ524365:OCE524365 OLV524365:OMA524365 OVR524365:OVW524365 PFN524365:PFS524365 PPJ524365:PPO524365 PZF524365:PZK524365 QJB524365:QJG524365 QSX524365:QTC524365 RCT524365:RCY524365 RMP524365:RMU524365 RWL524365:RWQ524365 SGH524365:SGM524365 SQD524365:SQI524365 SZZ524365:TAE524365 TJV524365:TKA524365 TTR524365:TTW524365 UDN524365:UDS524365 UNJ524365:UNO524365 UXF524365:UXK524365 VHB524365:VHG524365 VQX524365:VRC524365 WAT524365:WAY524365 WKP524365:WKU524365 WUL524365:WUQ524365 K589901:P589901 HZ589901:IE589901 RV589901:SA589901 ABR589901:ABW589901 ALN589901:ALS589901 AVJ589901:AVO589901 BFF589901:BFK589901 BPB589901:BPG589901 BYX589901:BZC589901 CIT589901:CIY589901 CSP589901:CSU589901 DCL589901:DCQ589901 DMH589901:DMM589901 DWD589901:DWI589901 EFZ589901:EGE589901 EPV589901:EQA589901 EZR589901:EZW589901 FJN589901:FJS589901 FTJ589901:FTO589901 GDF589901:GDK589901 GNB589901:GNG589901 GWX589901:GXC589901 HGT589901:HGY589901 HQP589901:HQU589901 IAL589901:IAQ589901 IKH589901:IKM589901 IUD589901:IUI589901 JDZ589901:JEE589901 JNV589901:JOA589901 JXR589901:JXW589901 KHN589901:KHS589901 KRJ589901:KRO589901 LBF589901:LBK589901 LLB589901:LLG589901 LUX589901:LVC589901 MET589901:MEY589901 MOP589901:MOU589901 MYL589901:MYQ589901 NIH589901:NIM589901 NSD589901:NSI589901 OBZ589901:OCE589901 OLV589901:OMA589901 OVR589901:OVW589901 PFN589901:PFS589901 PPJ589901:PPO589901 PZF589901:PZK589901 QJB589901:QJG589901 QSX589901:QTC589901 RCT589901:RCY589901 RMP589901:RMU589901 RWL589901:RWQ589901 SGH589901:SGM589901 SQD589901:SQI589901 SZZ589901:TAE589901 TJV589901:TKA589901 TTR589901:TTW589901 UDN589901:UDS589901 UNJ589901:UNO589901 UXF589901:UXK589901 VHB589901:VHG589901 VQX589901:VRC589901 WAT589901:WAY589901 WKP589901:WKU589901 WUL589901:WUQ589901 K655437:P655437 HZ655437:IE655437 RV655437:SA655437 ABR655437:ABW655437 ALN655437:ALS655437 AVJ655437:AVO655437 BFF655437:BFK655437 BPB655437:BPG655437 BYX655437:BZC655437 CIT655437:CIY655437 CSP655437:CSU655437 DCL655437:DCQ655437 DMH655437:DMM655437 DWD655437:DWI655437 EFZ655437:EGE655437 EPV655437:EQA655437 EZR655437:EZW655437 FJN655437:FJS655437 FTJ655437:FTO655437 GDF655437:GDK655437 GNB655437:GNG655437 GWX655437:GXC655437 HGT655437:HGY655437 HQP655437:HQU655437 IAL655437:IAQ655437 IKH655437:IKM655437 IUD655437:IUI655437 JDZ655437:JEE655437 JNV655437:JOA655437 JXR655437:JXW655437 KHN655437:KHS655437 KRJ655437:KRO655437 LBF655437:LBK655437 LLB655437:LLG655437 LUX655437:LVC655437 MET655437:MEY655437 MOP655437:MOU655437 MYL655437:MYQ655437 NIH655437:NIM655437 NSD655437:NSI655437 OBZ655437:OCE655437 OLV655437:OMA655437 OVR655437:OVW655437 PFN655437:PFS655437 PPJ655437:PPO655437 PZF655437:PZK655437 QJB655437:QJG655437 QSX655437:QTC655437 RCT655437:RCY655437 RMP655437:RMU655437 RWL655437:RWQ655437 SGH655437:SGM655437 SQD655437:SQI655437 SZZ655437:TAE655437 TJV655437:TKA655437 TTR655437:TTW655437 UDN655437:UDS655437 UNJ655437:UNO655437 UXF655437:UXK655437 VHB655437:VHG655437 VQX655437:VRC655437 WAT655437:WAY655437 WKP655437:WKU655437 WUL655437:WUQ655437 K720973:P720973 HZ720973:IE720973 RV720973:SA720973 ABR720973:ABW720973 ALN720973:ALS720973 AVJ720973:AVO720973 BFF720973:BFK720973 BPB720973:BPG720973 BYX720973:BZC720973 CIT720973:CIY720973 CSP720973:CSU720973 DCL720973:DCQ720973 DMH720973:DMM720973 DWD720973:DWI720973 EFZ720973:EGE720973 EPV720973:EQA720973 EZR720973:EZW720973 FJN720973:FJS720973 FTJ720973:FTO720973 GDF720973:GDK720973 GNB720973:GNG720973 GWX720973:GXC720973 HGT720973:HGY720973 HQP720973:HQU720973 IAL720973:IAQ720973 IKH720973:IKM720973 IUD720973:IUI720973 JDZ720973:JEE720973 JNV720973:JOA720973 JXR720973:JXW720973 KHN720973:KHS720973 KRJ720973:KRO720973 LBF720973:LBK720973 LLB720973:LLG720973 LUX720973:LVC720973 MET720973:MEY720973 MOP720973:MOU720973 MYL720973:MYQ720973 NIH720973:NIM720973 NSD720973:NSI720973 OBZ720973:OCE720973 OLV720973:OMA720973 OVR720973:OVW720973 PFN720973:PFS720973 PPJ720973:PPO720973 PZF720973:PZK720973 QJB720973:QJG720973 QSX720973:QTC720973 RCT720973:RCY720973 RMP720973:RMU720973 RWL720973:RWQ720973 SGH720973:SGM720973 SQD720973:SQI720973 SZZ720973:TAE720973 TJV720973:TKA720973 TTR720973:TTW720973 UDN720973:UDS720973 UNJ720973:UNO720973 UXF720973:UXK720973 VHB720973:VHG720973 VQX720973:VRC720973 WAT720973:WAY720973 WKP720973:WKU720973 WUL720973:WUQ720973 K786509:P786509 HZ786509:IE786509 RV786509:SA786509 ABR786509:ABW786509 ALN786509:ALS786509 AVJ786509:AVO786509 BFF786509:BFK786509 BPB786509:BPG786509 BYX786509:BZC786509 CIT786509:CIY786509 CSP786509:CSU786509 DCL786509:DCQ786509 DMH786509:DMM786509 DWD786509:DWI786509 EFZ786509:EGE786509 EPV786509:EQA786509 EZR786509:EZW786509 FJN786509:FJS786509 FTJ786509:FTO786509 GDF786509:GDK786509 GNB786509:GNG786509 GWX786509:GXC786509 HGT786509:HGY786509 HQP786509:HQU786509 IAL786509:IAQ786509 IKH786509:IKM786509 IUD786509:IUI786509 JDZ786509:JEE786509 JNV786509:JOA786509 JXR786509:JXW786509 KHN786509:KHS786509 KRJ786509:KRO786509 LBF786509:LBK786509 LLB786509:LLG786509 LUX786509:LVC786509 MET786509:MEY786509 MOP786509:MOU786509 MYL786509:MYQ786509 NIH786509:NIM786509 NSD786509:NSI786509 OBZ786509:OCE786509 OLV786509:OMA786509 OVR786509:OVW786509 PFN786509:PFS786509 PPJ786509:PPO786509 PZF786509:PZK786509 QJB786509:QJG786509 QSX786509:QTC786509 RCT786509:RCY786509 RMP786509:RMU786509 RWL786509:RWQ786509 SGH786509:SGM786509 SQD786509:SQI786509 SZZ786509:TAE786509 TJV786509:TKA786509 TTR786509:TTW786509 UDN786509:UDS786509 UNJ786509:UNO786509 UXF786509:UXK786509 VHB786509:VHG786509 VQX786509:VRC786509 WAT786509:WAY786509 WKP786509:WKU786509 WUL786509:WUQ786509 K852045:P852045 HZ852045:IE852045 RV852045:SA852045 ABR852045:ABW852045 ALN852045:ALS852045 AVJ852045:AVO852045 BFF852045:BFK852045 BPB852045:BPG852045 BYX852045:BZC852045 CIT852045:CIY852045 CSP852045:CSU852045 DCL852045:DCQ852045 DMH852045:DMM852045 DWD852045:DWI852045 EFZ852045:EGE852045 EPV852045:EQA852045 EZR852045:EZW852045 FJN852045:FJS852045 FTJ852045:FTO852045 GDF852045:GDK852045 GNB852045:GNG852045 GWX852045:GXC852045 HGT852045:HGY852045 HQP852045:HQU852045 IAL852045:IAQ852045 IKH852045:IKM852045 IUD852045:IUI852045 JDZ852045:JEE852045 JNV852045:JOA852045 JXR852045:JXW852045 KHN852045:KHS852045 KRJ852045:KRO852045 LBF852045:LBK852045 LLB852045:LLG852045 LUX852045:LVC852045 MET852045:MEY852045 MOP852045:MOU852045 MYL852045:MYQ852045 NIH852045:NIM852045 NSD852045:NSI852045 OBZ852045:OCE852045 OLV852045:OMA852045 OVR852045:OVW852045 PFN852045:PFS852045 PPJ852045:PPO852045 PZF852045:PZK852045 QJB852045:QJG852045 QSX852045:QTC852045 RCT852045:RCY852045 RMP852045:RMU852045 RWL852045:RWQ852045 SGH852045:SGM852045 SQD852045:SQI852045 SZZ852045:TAE852045 TJV852045:TKA852045 TTR852045:TTW852045 UDN852045:UDS852045 UNJ852045:UNO852045 UXF852045:UXK852045 VHB852045:VHG852045 VQX852045:VRC852045 WAT852045:WAY852045 WKP852045:WKU852045 WUL852045:WUQ852045 K917581:P917581 HZ917581:IE917581 RV917581:SA917581 ABR917581:ABW917581 ALN917581:ALS917581 AVJ917581:AVO917581 BFF917581:BFK917581 BPB917581:BPG917581 BYX917581:BZC917581 CIT917581:CIY917581 CSP917581:CSU917581 DCL917581:DCQ917581 DMH917581:DMM917581 DWD917581:DWI917581 EFZ917581:EGE917581 EPV917581:EQA917581 EZR917581:EZW917581 FJN917581:FJS917581 FTJ917581:FTO917581 GDF917581:GDK917581 GNB917581:GNG917581 GWX917581:GXC917581 HGT917581:HGY917581 HQP917581:HQU917581 IAL917581:IAQ917581 IKH917581:IKM917581 IUD917581:IUI917581 JDZ917581:JEE917581 JNV917581:JOA917581 JXR917581:JXW917581 KHN917581:KHS917581 KRJ917581:KRO917581 LBF917581:LBK917581 LLB917581:LLG917581 LUX917581:LVC917581 MET917581:MEY917581 MOP917581:MOU917581 MYL917581:MYQ917581 NIH917581:NIM917581 NSD917581:NSI917581 OBZ917581:OCE917581 OLV917581:OMA917581 OVR917581:OVW917581 PFN917581:PFS917581 PPJ917581:PPO917581 PZF917581:PZK917581 QJB917581:QJG917581 QSX917581:QTC917581 RCT917581:RCY917581 RMP917581:RMU917581 RWL917581:RWQ917581 SGH917581:SGM917581 SQD917581:SQI917581 SZZ917581:TAE917581 TJV917581:TKA917581 TTR917581:TTW917581 UDN917581:UDS917581 UNJ917581:UNO917581 UXF917581:UXK917581 VHB917581:VHG917581 VQX917581:VRC917581 WAT917581:WAY917581 WKP917581:WKU917581 WUL917581:WUQ917581 K983117:P983117 HZ983117:IE983117 RV983117:SA983117 ABR983117:ABW983117 ALN983117:ALS983117 AVJ983117:AVO983117 BFF983117:BFK983117 BPB983117:BPG983117 BYX983117:BZC983117 CIT983117:CIY983117 CSP983117:CSU983117 DCL983117:DCQ983117 DMH983117:DMM983117 DWD983117:DWI983117 EFZ983117:EGE983117 EPV983117:EQA983117 EZR983117:EZW983117 FJN983117:FJS983117 FTJ983117:FTO983117 GDF983117:GDK983117 GNB983117:GNG983117 GWX983117:GXC983117 HGT983117:HGY983117 HQP983117:HQU983117 IAL983117:IAQ983117 IKH983117:IKM983117 IUD983117:IUI983117 JDZ983117:JEE983117 JNV983117:JOA983117 JXR983117:JXW983117 KHN983117:KHS983117 KRJ983117:KRO983117 LBF983117:LBK983117 LLB983117:LLG983117 LUX983117:LVC983117 MET983117:MEY983117 MOP983117:MOU983117 MYL983117:MYQ983117 NIH983117:NIM983117 NSD983117:NSI983117 OBZ983117:OCE983117 OLV983117:OMA983117 OVR983117:OVW983117 PFN983117:PFS983117 PPJ983117:PPO983117 PZF983117:PZK983117 QJB983117:QJG983117 QSX983117:QTC983117 RCT983117:RCY983117 RMP983117:RMU983117 RWL983117:RWQ983117 SGH983117:SGM983117 SQD983117:SQI983117 SZZ983117:TAE983117 TJV983117:TKA983117 TTR983117:TTW983117 UDN983117:UDS983117 UNJ983117:UNO983117 UXF983117:UXK983117 VHB983117:VHG983117 VQX983117:VRC983117 WAT983117:WAY983117 WKP983117:WKU983117 WUL983117:WUQ983117">
      <formula1>0</formula1>
      <formula2>200000000</formula2>
    </dataValidation>
    <dataValidation type="decimal" allowBlank="1" showInputMessage="1" showErrorMessage="1" error="acima  do limite" sqref="N73:P75 IC73:IE75 RY73:SA75 ABU73:ABW75 ALQ73:ALS75 AVM73:AVO75 BFI73:BFK75 BPE73:BPG75 BZA73:BZC75 CIW73:CIY75 CSS73:CSU75 DCO73:DCQ75 DMK73:DMM75 DWG73:DWI75 EGC73:EGE75 EPY73:EQA75 EZU73:EZW75 FJQ73:FJS75 FTM73:FTO75 GDI73:GDK75 GNE73:GNG75 GXA73:GXC75 HGW73:HGY75 HQS73:HQU75 IAO73:IAQ75 IKK73:IKM75 IUG73:IUI75 JEC73:JEE75 JNY73:JOA75 JXU73:JXW75 KHQ73:KHS75 KRM73:KRO75 LBI73:LBK75 LLE73:LLG75 LVA73:LVC75 MEW73:MEY75 MOS73:MOU75 MYO73:MYQ75 NIK73:NIM75 NSG73:NSI75 OCC73:OCE75 OLY73:OMA75 OVU73:OVW75 PFQ73:PFS75 PPM73:PPO75 PZI73:PZK75 QJE73:QJG75 QTA73:QTC75 RCW73:RCY75 RMS73:RMU75 RWO73:RWQ75 SGK73:SGM75 SQG73:SQI75 TAC73:TAE75 TJY73:TKA75 TTU73:TTW75 UDQ73:UDS75 UNM73:UNO75 UXI73:UXK75 VHE73:VHG75 VRA73:VRC75 WAW73:WAY75 WKS73:WKU75 WUO73:WUQ75 N65609:P65611 IC65609:IE65611 RY65609:SA65611 ABU65609:ABW65611 ALQ65609:ALS65611 AVM65609:AVO65611 BFI65609:BFK65611 BPE65609:BPG65611 BZA65609:BZC65611 CIW65609:CIY65611 CSS65609:CSU65611 DCO65609:DCQ65611 DMK65609:DMM65611 DWG65609:DWI65611 EGC65609:EGE65611 EPY65609:EQA65611 EZU65609:EZW65611 FJQ65609:FJS65611 FTM65609:FTO65611 GDI65609:GDK65611 GNE65609:GNG65611 GXA65609:GXC65611 HGW65609:HGY65611 HQS65609:HQU65611 IAO65609:IAQ65611 IKK65609:IKM65611 IUG65609:IUI65611 JEC65609:JEE65611 JNY65609:JOA65611 JXU65609:JXW65611 KHQ65609:KHS65611 KRM65609:KRO65611 LBI65609:LBK65611 LLE65609:LLG65611 LVA65609:LVC65611 MEW65609:MEY65611 MOS65609:MOU65611 MYO65609:MYQ65611 NIK65609:NIM65611 NSG65609:NSI65611 OCC65609:OCE65611 OLY65609:OMA65611 OVU65609:OVW65611 PFQ65609:PFS65611 PPM65609:PPO65611 PZI65609:PZK65611 QJE65609:QJG65611 QTA65609:QTC65611 RCW65609:RCY65611 RMS65609:RMU65611 RWO65609:RWQ65611 SGK65609:SGM65611 SQG65609:SQI65611 TAC65609:TAE65611 TJY65609:TKA65611 TTU65609:TTW65611 UDQ65609:UDS65611 UNM65609:UNO65611 UXI65609:UXK65611 VHE65609:VHG65611 VRA65609:VRC65611 WAW65609:WAY65611 WKS65609:WKU65611 WUO65609:WUQ65611 N131145:P131147 IC131145:IE131147 RY131145:SA131147 ABU131145:ABW131147 ALQ131145:ALS131147 AVM131145:AVO131147 BFI131145:BFK131147 BPE131145:BPG131147 BZA131145:BZC131147 CIW131145:CIY131147 CSS131145:CSU131147 DCO131145:DCQ131147 DMK131145:DMM131147 DWG131145:DWI131147 EGC131145:EGE131147 EPY131145:EQA131147 EZU131145:EZW131147 FJQ131145:FJS131147 FTM131145:FTO131147 GDI131145:GDK131147 GNE131145:GNG131147 GXA131145:GXC131147 HGW131145:HGY131147 HQS131145:HQU131147 IAO131145:IAQ131147 IKK131145:IKM131147 IUG131145:IUI131147 JEC131145:JEE131147 JNY131145:JOA131147 JXU131145:JXW131147 KHQ131145:KHS131147 KRM131145:KRO131147 LBI131145:LBK131147 LLE131145:LLG131147 LVA131145:LVC131147 MEW131145:MEY131147 MOS131145:MOU131147 MYO131145:MYQ131147 NIK131145:NIM131147 NSG131145:NSI131147 OCC131145:OCE131147 OLY131145:OMA131147 OVU131145:OVW131147 PFQ131145:PFS131147 PPM131145:PPO131147 PZI131145:PZK131147 QJE131145:QJG131147 QTA131145:QTC131147 RCW131145:RCY131147 RMS131145:RMU131147 RWO131145:RWQ131147 SGK131145:SGM131147 SQG131145:SQI131147 TAC131145:TAE131147 TJY131145:TKA131147 TTU131145:TTW131147 UDQ131145:UDS131147 UNM131145:UNO131147 UXI131145:UXK131147 VHE131145:VHG131147 VRA131145:VRC131147 WAW131145:WAY131147 WKS131145:WKU131147 WUO131145:WUQ131147 N196681:P196683 IC196681:IE196683 RY196681:SA196683 ABU196681:ABW196683 ALQ196681:ALS196683 AVM196681:AVO196683 BFI196681:BFK196683 BPE196681:BPG196683 BZA196681:BZC196683 CIW196681:CIY196683 CSS196681:CSU196683 DCO196681:DCQ196683 DMK196681:DMM196683 DWG196681:DWI196683 EGC196681:EGE196683 EPY196681:EQA196683 EZU196681:EZW196683 FJQ196681:FJS196683 FTM196681:FTO196683 GDI196681:GDK196683 GNE196681:GNG196683 GXA196681:GXC196683 HGW196681:HGY196683 HQS196681:HQU196683 IAO196681:IAQ196683 IKK196681:IKM196683 IUG196681:IUI196683 JEC196681:JEE196683 JNY196681:JOA196683 JXU196681:JXW196683 KHQ196681:KHS196683 KRM196681:KRO196683 LBI196681:LBK196683 LLE196681:LLG196683 LVA196681:LVC196683 MEW196681:MEY196683 MOS196681:MOU196683 MYO196681:MYQ196683 NIK196681:NIM196683 NSG196681:NSI196683 OCC196681:OCE196683 OLY196681:OMA196683 OVU196681:OVW196683 PFQ196681:PFS196683 PPM196681:PPO196683 PZI196681:PZK196683 QJE196681:QJG196683 QTA196681:QTC196683 RCW196681:RCY196683 RMS196681:RMU196683 RWO196681:RWQ196683 SGK196681:SGM196683 SQG196681:SQI196683 TAC196681:TAE196683 TJY196681:TKA196683 TTU196681:TTW196683 UDQ196681:UDS196683 UNM196681:UNO196683 UXI196681:UXK196683 VHE196681:VHG196683 VRA196681:VRC196683 WAW196681:WAY196683 WKS196681:WKU196683 WUO196681:WUQ196683 N262217:P262219 IC262217:IE262219 RY262217:SA262219 ABU262217:ABW262219 ALQ262217:ALS262219 AVM262217:AVO262219 BFI262217:BFK262219 BPE262217:BPG262219 BZA262217:BZC262219 CIW262217:CIY262219 CSS262217:CSU262219 DCO262217:DCQ262219 DMK262217:DMM262219 DWG262217:DWI262219 EGC262217:EGE262219 EPY262217:EQA262219 EZU262217:EZW262219 FJQ262217:FJS262219 FTM262217:FTO262219 GDI262217:GDK262219 GNE262217:GNG262219 GXA262217:GXC262219 HGW262217:HGY262219 HQS262217:HQU262219 IAO262217:IAQ262219 IKK262217:IKM262219 IUG262217:IUI262219 JEC262217:JEE262219 JNY262217:JOA262219 JXU262217:JXW262219 KHQ262217:KHS262219 KRM262217:KRO262219 LBI262217:LBK262219 LLE262217:LLG262219 LVA262217:LVC262219 MEW262217:MEY262219 MOS262217:MOU262219 MYO262217:MYQ262219 NIK262217:NIM262219 NSG262217:NSI262219 OCC262217:OCE262219 OLY262217:OMA262219 OVU262217:OVW262219 PFQ262217:PFS262219 PPM262217:PPO262219 PZI262217:PZK262219 QJE262217:QJG262219 QTA262217:QTC262219 RCW262217:RCY262219 RMS262217:RMU262219 RWO262217:RWQ262219 SGK262217:SGM262219 SQG262217:SQI262219 TAC262217:TAE262219 TJY262217:TKA262219 TTU262217:TTW262219 UDQ262217:UDS262219 UNM262217:UNO262219 UXI262217:UXK262219 VHE262217:VHG262219 VRA262217:VRC262219 WAW262217:WAY262219 WKS262217:WKU262219 WUO262217:WUQ262219 N327753:P327755 IC327753:IE327755 RY327753:SA327755 ABU327753:ABW327755 ALQ327753:ALS327755 AVM327753:AVO327755 BFI327753:BFK327755 BPE327753:BPG327755 BZA327753:BZC327755 CIW327753:CIY327755 CSS327753:CSU327755 DCO327753:DCQ327755 DMK327753:DMM327755 DWG327753:DWI327755 EGC327753:EGE327755 EPY327753:EQA327755 EZU327753:EZW327755 FJQ327753:FJS327755 FTM327753:FTO327755 GDI327753:GDK327755 GNE327753:GNG327755 GXA327753:GXC327755 HGW327753:HGY327755 HQS327753:HQU327755 IAO327753:IAQ327755 IKK327753:IKM327755 IUG327753:IUI327755 JEC327753:JEE327755 JNY327753:JOA327755 JXU327753:JXW327755 KHQ327753:KHS327755 KRM327753:KRO327755 LBI327753:LBK327755 LLE327753:LLG327755 LVA327753:LVC327755 MEW327753:MEY327755 MOS327753:MOU327755 MYO327753:MYQ327755 NIK327753:NIM327755 NSG327753:NSI327755 OCC327753:OCE327755 OLY327753:OMA327755 OVU327753:OVW327755 PFQ327753:PFS327755 PPM327753:PPO327755 PZI327753:PZK327755 QJE327753:QJG327755 QTA327753:QTC327755 RCW327753:RCY327755 RMS327753:RMU327755 RWO327753:RWQ327755 SGK327753:SGM327755 SQG327753:SQI327755 TAC327753:TAE327755 TJY327753:TKA327755 TTU327753:TTW327755 UDQ327753:UDS327755 UNM327753:UNO327755 UXI327753:UXK327755 VHE327753:VHG327755 VRA327753:VRC327755 WAW327753:WAY327755 WKS327753:WKU327755 WUO327753:WUQ327755 N393289:P393291 IC393289:IE393291 RY393289:SA393291 ABU393289:ABW393291 ALQ393289:ALS393291 AVM393289:AVO393291 BFI393289:BFK393291 BPE393289:BPG393291 BZA393289:BZC393291 CIW393289:CIY393291 CSS393289:CSU393291 DCO393289:DCQ393291 DMK393289:DMM393291 DWG393289:DWI393291 EGC393289:EGE393291 EPY393289:EQA393291 EZU393289:EZW393291 FJQ393289:FJS393291 FTM393289:FTO393291 GDI393289:GDK393291 GNE393289:GNG393291 GXA393289:GXC393291 HGW393289:HGY393291 HQS393289:HQU393291 IAO393289:IAQ393291 IKK393289:IKM393291 IUG393289:IUI393291 JEC393289:JEE393291 JNY393289:JOA393291 JXU393289:JXW393291 KHQ393289:KHS393291 KRM393289:KRO393291 LBI393289:LBK393291 LLE393289:LLG393291 LVA393289:LVC393291 MEW393289:MEY393291 MOS393289:MOU393291 MYO393289:MYQ393291 NIK393289:NIM393291 NSG393289:NSI393291 OCC393289:OCE393291 OLY393289:OMA393291 OVU393289:OVW393291 PFQ393289:PFS393291 PPM393289:PPO393291 PZI393289:PZK393291 QJE393289:QJG393291 QTA393289:QTC393291 RCW393289:RCY393291 RMS393289:RMU393291 RWO393289:RWQ393291 SGK393289:SGM393291 SQG393289:SQI393291 TAC393289:TAE393291 TJY393289:TKA393291 TTU393289:TTW393291 UDQ393289:UDS393291 UNM393289:UNO393291 UXI393289:UXK393291 VHE393289:VHG393291 VRA393289:VRC393291 WAW393289:WAY393291 WKS393289:WKU393291 WUO393289:WUQ393291 N458825:P458827 IC458825:IE458827 RY458825:SA458827 ABU458825:ABW458827 ALQ458825:ALS458827 AVM458825:AVO458827 BFI458825:BFK458827 BPE458825:BPG458827 BZA458825:BZC458827 CIW458825:CIY458827 CSS458825:CSU458827 DCO458825:DCQ458827 DMK458825:DMM458827 DWG458825:DWI458827 EGC458825:EGE458827 EPY458825:EQA458827 EZU458825:EZW458827 FJQ458825:FJS458827 FTM458825:FTO458827 GDI458825:GDK458827 GNE458825:GNG458827 GXA458825:GXC458827 HGW458825:HGY458827 HQS458825:HQU458827 IAO458825:IAQ458827 IKK458825:IKM458827 IUG458825:IUI458827 JEC458825:JEE458827 JNY458825:JOA458827 JXU458825:JXW458827 KHQ458825:KHS458827 KRM458825:KRO458827 LBI458825:LBK458827 LLE458825:LLG458827 LVA458825:LVC458827 MEW458825:MEY458827 MOS458825:MOU458827 MYO458825:MYQ458827 NIK458825:NIM458827 NSG458825:NSI458827 OCC458825:OCE458827 OLY458825:OMA458827 OVU458825:OVW458827 PFQ458825:PFS458827 PPM458825:PPO458827 PZI458825:PZK458827 QJE458825:QJG458827 QTA458825:QTC458827 RCW458825:RCY458827 RMS458825:RMU458827 RWO458825:RWQ458827 SGK458825:SGM458827 SQG458825:SQI458827 TAC458825:TAE458827 TJY458825:TKA458827 TTU458825:TTW458827 UDQ458825:UDS458827 UNM458825:UNO458827 UXI458825:UXK458827 VHE458825:VHG458827 VRA458825:VRC458827 WAW458825:WAY458827 WKS458825:WKU458827 WUO458825:WUQ458827 N524361:P524363 IC524361:IE524363 RY524361:SA524363 ABU524361:ABW524363 ALQ524361:ALS524363 AVM524361:AVO524363 BFI524361:BFK524363 BPE524361:BPG524363 BZA524361:BZC524363 CIW524361:CIY524363 CSS524361:CSU524363 DCO524361:DCQ524363 DMK524361:DMM524363 DWG524361:DWI524363 EGC524361:EGE524363 EPY524361:EQA524363 EZU524361:EZW524363 FJQ524361:FJS524363 FTM524361:FTO524363 GDI524361:GDK524363 GNE524361:GNG524363 GXA524361:GXC524363 HGW524361:HGY524363 HQS524361:HQU524363 IAO524361:IAQ524363 IKK524361:IKM524363 IUG524361:IUI524363 JEC524361:JEE524363 JNY524361:JOA524363 JXU524361:JXW524363 KHQ524361:KHS524363 KRM524361:KRO524363 LBI524361:LBK524363 LLE524361:LLG524363 LVA524361:LVC524363 MEW524361:MEY524363 MOS524361:MOU524363 MYO524361:MYQ524363 NIK524361:NIM524363 NSG524361:NSI524363 OCC524361:OCE524363 OLY524361:OMA524363 OVU524361:OVW524363 PFQ524361:PFS524363 PPM524361:PPO524363 PZI524361:PZK524363 QJE524361:QJG524363 QTA524361:QTC524363 RCW524361:RCY524363 RMS524361:RMU524363 RWO524361:RWQ524363 SGK524361:SGM524363 SQG524361:SQI524363 TAC524361:TAE524363 TJY524361:TKA524363 TTU524361:TTW524363 UDQ524361:UDS524363 UNM524361:UNO524363 UXI524361:UXK524363 VHE524361:VHG524363 VRA524361:VRC524363 WAW524361:WAY524363 WKS524361:WKU524363 WUO524361:WUQ524363 N589897:P589899 IC589897:IE589899 RY589897:SA589899 ABU589897:ABW589899 ALQ589897:ALS589899 AVM589897:AVO589899 BFI589897:BFK589899 BPE589897:BPG589899 BZA589897:BZC589899 CIW589897:CIY589899 CSS589897:CSU589899 DCO589897:DCQ589899 DMK589897:DMM589899 DWG589897:DWI589899 EGC589897:EGE589899 EPY589897:EQA589899 EZU589897:EZW589899 FJQ589897:FJS589899 FTM589897:FTO589899 GDI589897:GDK589899 GNE589897:GNG589899 GXA589897:GXC589899 HGW589897:HGY589899 HQS589897:HQU589899 IAO589897:IAQ589899 IKK589897:IKM589899 IUG589897:IUI589899 JEC589897:JEE589899 JNY589897:JOA589899 JXU589897:JXW589899 KHQ589897:KHS589899 KRM589897:KRO589899 LBI589897:LBK589899 LLE589897:LLG589899 LVA589897:LVC589899 MEW589897:MEY589899 MOS589897:MOU589899 MYO589897:MYQ589899 NIK589897:NIM589899 NSG589897:NSI589899 OCC589897:OCE589899 OLY589897:OMA589899 OVU589897:OVW589899 PFQ589897:PFS589899 PPM589897:PPO589899 PZI589897:PZK589899 QJE589897:QJG589899 QTA589897:QTC589899 RCW589897:RCY589899 RMS589897:RMU589899 RWO589897:RWQ589899 SGK589897:SGM589899 SQG589897:SQI589899 TAC589897:TAE589899 TJY589897:TKA589899 TTU589897:TTW589899 UDQ589897:UDS589899 UNM589897:UNO589899 UXI589897:UXK589899 VHE589897:VHG589899 VRA589897:VRC589899 WAW589897:WAY589899 WKS589897:WKU589899 WUO589897:WUQ589899 N655433:P655435 IC655433:IE655435 RY655433:SA655435 ABU655433:ABW655435 ALQ655433:ALS655435 AVM655433:AVO655435 BFI655433:BFK655435 BPE655433:BPG655435 BZA655433:BZC655435 CIW655433:CIY655435 CSS655433:CSU655435 DCO655433:DCQ655435 DMK655433:DMM655435 DWG655433:DWI655435 EGC655433:EGE655435 EPY655433:EQA655435 EZU655433:EZW655435 FJQ655433:FJS655435 FTM655433:FTO655435 GDI655433:GDK655435 GNE655433:GNG655435 GXA655433:GXC655435 HGW655433:HGY655435 HQS655433:HQU655435 IAO655433:IAQ655435 IKK655433:IKM655435 IUG655433:IUI655435 JEC655433:JEE655435 JNY655433:JOA655435 JXU655433:JXW655435 KHQ655433:KHS655435 KRM655433:KRO655435 LBI655433:LBK655435 LLE655433:LLG655435 LVA655433:LVC655435 MEW655433:MEY655435 MOS655433:MOU655435 MYO655433:MYQ655435 NIK655433:NIM655435 NSG655433:NSI655435 OCC655433:OCE655435 OLY655433:OMA655435 OVU655433:OVW655435 PFQ655433:PFS655435 PPM655433:PPO655435 PZI655433:PZK655435 QJE655433:QJG655435 QTA655433:QTC655435 RCW655433:RCY655435 RMS655433:RMU655435 RWO655433:RWQ655435 SGK655433:SGM655435 SQG655433:SQI655435 TAC655433:TAE655435 TJY655433:TKA655435 TTU655433:TTW655435 UDQ655433:UDS655435 UNM655433:UNO655435 UXI655433:UXK655435 VHE655433:VHG655435 VRA655433:VRC655435 WAW655433:WAY655435 WKS655433:WKU655435 WUO655433:WUQ655435 N720969:P720971 IC720969:IE720971 RY720969:SA720971 ABU720969:ABW720971 ALQ720969:ALS720971 AVM720969:AVO720971 BFI720969:BFK720971 BPE720969:BPG720971 BZA720969:BZC720971 CIW720969:CIY720971 CSS720969:CSU720971 DCO720969:DCQ720971 DMK720969:DMM720971 DWG720969:DWI720971 EGC720969:EGE720971 EPY720969:EQA720971 EZU720969:EZW720971 FJQ720969:FJS720971 FTM720969:FTO720971 GDI720969:GDK720971 GNE720969:GNG720971 GXA720969:GXC720971 HGW720969:HGY720971 HQS720969:HQU720971 IAO720969:IAQ720971 IKK720969:IKM720971 IUG720969:IUI720971 JEC720969:JEE720971 JNY720969:JOA720971 JXU720969:JXW720971 KHQ720969:KHS720971 KRM720969:KRO720971 LBI720969:LBK720971 LLE720969:LLG720971 LVA720969:LVC720971 MEW720969:MEY720971 MOS720969:MOU720971 MYO720969:MYQ720971 NIK720969:NIM720971 NSG720969:NSI720971 OCC720969:OCE720971 OLY720969:OMA720971 OVU720969:OVW720971 PFQ720969:PFS720971 PPM720969:PPO720971 PZI720969:PZK720971 QJE720969:QJG720971 QTA720969:QTC720971 RCW720969:RCY720971 RMS720969:RMU720971 RWO720969:RWQ720971 SGK720969:SGM720971 SQG720969:SQI720971 TAC720969:TAE720971 TJY720969:TKA720971 TTU720969:TTW720971 UDQ720969:UDS720971 UNM720969:UNO720971 UXI720969:UXK720971 VHE720969:VHG720971 VRA720969:VRC720971 WAW720969:WAY720971 WKS720969:WKU720971 WUO720969:WUQ720971 N786505:P786507 IC786505:IE786507 RY786505:SA786507 ABU786505:ABW786507 ALQ786505:ALS786507 AVM786505:AVO786507 BFI786505:BFK786507 BPE786505:BPG786507 BZA786505:BZC786507 CIW786505:CIY786507 CSS786505:CSU786507 DCO786505:DCQ786507 DMK786505:DMM786507 DWG786505:DWI786507 EGC786505:EGE786507 EPY786505:EQA786507 EZU786505:EZW786507 FJQ786505:FJS786507 FTM786505:FTO786507 GDI786505:GDK786507 GNE786505:GNG786507 GXA786505:GXC786507 HGW786505:HGY786507 HQS786505:HQU786507 IAO786505:IAQ786507 IKK786505:IKM786507 IUG786505:IUI786507 JEC786505:JEE786507 JNY786505:JOA786507 JXU786505:JXW786507 KHQ786505:KHS786507 KRM786505:KRO786507 LBI786505:LBK786507 LLE786505:LLG786507 LVA786505:LVC786507 MEW786505:MEY786507 MOS786505:MOU786507 MYO786505:MYQ786507 NIK786505:NIM786507 NSG786505:NSI786507 OCC786505:OCE786507 OLY786505:OMA786507 OVU786505:OVW786507 PFQ786505:PFS786507 PPM786505:PPO786507 PZI786505:PZK786507 QJE786505:QJG786507 QTA786505:QTC786507 RCW786505:RCY786507 RMS786505:RMU786507 RWO786505:RWQ786507 SGK786505:SGM786507 SQG786505:SQI786507 TAC786505:TAE786507 TJY786505:TKA786507 TTU786505:TTW786507 UDQ786505:UDS786507 UNM786505:UNO786507 UXI786505:UXK786507 VHE786505:VHG786507 VRA786505:VRC786507 WAW786505:WAY786507 WKS786505:WKU786507 WUO786505:WUQ786507 N852041:P852043 IC852041:IE852043 RY852041:SA852043 ABU852041:ABW852043 ALQ852041:ALS852043 AVM852041:AVO852043 BFI852041:BFK852043 BPE852041:BPG852043 BZA852041:BZC852043 CIW852041:CIY852043 CSS852041:CSU852043 DCO852041:DCQ852043 DMK852041:DMM852043 DWG852041:DWI852043 EGC852041:EGE852043 EPY852041:EQA852043 EZU852041:EZW852043 FJQ852041:FJS852043 FTM852041:FTO852043 GDI852041:GDK852043 GNE852041:GNG852043 GXA852041:GXC852043 HGW852041:HGY852043 HQS852041:HQU852043 IAO852041:IAQ852043 IKK852041:IKM852043 IUG852041:IUI852043 JEC852041:JEE852043 JNY852041:JOA852043 JXU852041:JXW852043 KHQ852041:KHS852043 KRM852041:KRO852043 LBI852041:LBK852043 LLE852041:LLG852043 LVA852041:LVC852043 MEW852041:MEY852043 MOS852041:MOU852043 MYO852041:MYQ852043 NIK852041:NIM852043 NSG852041:NSI852043 OCC852041:OCE852043 OLY852041:OMA852043 OVU852041:OVW852043 PFQ852041:PFS852043 PPM852041:PPO852043 PZI852041:PZK852043 QJE852041:QJG852043 QTA852041:QTC852043 RCW852041:RCY852043 RMS852041:RMU852043 RWO852041:RWQ852043 SGK852041:SGM852043 SQG852041:SQI852043 TAC852041:TAE852043 TJY852041:TKA852043 TTU852041:TTW852043 UDQ852041:UDS852043 UNM852041:UNO852043 UXI852041:UXK852043 VHE852041:VHG852043 VRA852041:VRC852043 WAW852041:WAY852043 WKS852041:WKU852043 WUO852041:WUQ852043 N917577:P917579 IC917577:IE917579 RY917577:SA917579 ABU917577:ABW917579 ALQ917577:ALS917579 AVM917577:AVO917579 BFI917577:BFK917579 BPE917577:BPG917579 BZA917577:BZC917579 CIW917577:CIY917579 CSS917577:CSU917579 DCO917577:DCQ917579 DMK917577:DMM917579 DWG917577:DWI917579 EGC917577:EGE917579 EPY917577:EQA917579 EZU917577:EZW917579 FJQ917577:FJS917579 FTM917577:FTO917579 GDI917577:GDK917579 GNE917577:GNG917579 GXA917577:GXC917579 HGW917577:HGY917579 HQS917577:HQU917579 IAO917577:IAQ917579 IKK917577:IKM917579 IUG917577:IUI917579 JEC917577:JEE917579 JNY917577:JOA917579 JXU917577:JXW917579 KHQ917577:KHS917579 KRM917577:KRO917579 LBI917577:LBK917579 LLE917577:LLG917579 LVA917577:LVC917579 MEW917577:MEY917579 MOS917577:MOU917579 MYO917577:MYQ917579 NIK917577:NIM917579 NSG917577:NSI917579 OCC917577:OCE917579 OLY917577:OMA917579 OVU917577:OVW917579 PFQ917577:PFS917579 PPM917577:PPO917579 PZI917577:PZK917579 QJE917577:QJG917579 QTA917577:QTC917579 RCW917577:RCY917579 RMS917577:RMU917579 RWO917577:RWQ917579 SGK917577:SGM917579 SQG917577:SQI917579 TAC917577:TAE917579 TJY917577:TKA917579 TTU917577:TTW917579 UDQ917577:UDS917579 UNM917577:UNO917579 UXI917577:UXK917579 VHE917577:VHG917579 VRA917577:VRC917579 WAW917577:WAY917579 WKS917577:WKU917579 WUO917577:WUQ917579 N983113:P983115 IC983113:IE983115 RY983113:SA983115 ABU983113:ABW983115 ALQ983113:ALS983115 AVM983113:AVO983115 BFI983113:BFK983115 BPE983113:BPG983115 BZA983113:BZC983115 CIW983113:CIY983115 CSS983113:CSU983115 DCO983113:DCQ983115 DMK983113:DMM983115 DWG983113:DWI983115 EGC983113:EGE983115 EPY983113:EQA983115 EZU983113:EZW983115 FJQ983113:FJS983115 FTM983113:FTO983115 GDI983113:GDK983115 GNE983113:GNG983115 GXA983113:GXC983115 HGW983113:HGY983115 HQS983113:HQU983115 IAO983113:IAQ983115 IKK983113:IKM983115 IUG983113:IUI983115 JEC983113:JEE983115 JNY983113:JOA983115 JXU983113:JXW983115 KHQ983113:KHS983115 KRM983113:KRO983115 LBI983113:LBK983115 LLE983113:LLG983115 LVA983113:LVC983115 MEW983113:MEY983115 MOS983113:MOU983115 MYO983113:MYQ983115 NIK983113:NIM983115 NSG983113:NSI983115 OCC983113:OCE983115 OLY983113:OMA983115 OVU983113:OVW983115 PFQ983113:PFS983115 PPM983113:PPO983115 PZI983113:PZK983115 QJE983113:QJG983115 QTA983113:QTC983115 RCW983113:RCY983115 RMS983113:RMU983115 RWO983113:RWQ983115 SGK983113:SGM983115 SQG983113:SQI983115 TAC983113:TAE983115 TJY983113:TKA983115 TTU983113:TTW983115 UDQ983113:UDS983115 UNM983113:UNO983115 UXI983113:UXK983115 VHE983113:VHG983115 VRA983113:VRC983115 WAW983113:WAY983115 WKS983113:WKU983115 WUO983113:WUQ983115 K73:M74 HZ73:IB74 RV73:RX74 ABR73:ABT74 ALN73:ALP74 AVJ73:AVL74 BFF73:BFH74 BPB73:BPD74 BYX73:BYZ74 CIT73:CIV74 CSP73:CSR74 DCL73:DCN74 DMH73:DMJ74 DWD73:DWF74 EFZ73:EGB74 EPV73:EPX74 EZR73:EZT74 FJN73:FJP74 FTJ73:FTL74 GDF73:GDH74 GNB73:GND74 GWX73:GWZ74 HGT73:HGV74 HQP73:HQR74 IAL73:IAN74 IKH73:IKJ74 IUD73:IUF74 JDZ73:JEB74 JNV73:JNX74 JXR73:JXT74 KHN73:KHP74 KRJ73:KRL74 LBF73:LBH74 LLB73:LLD74 LUX73:LUZ74 MET73:MEV74 MOP73:MOR74 MYL73:MYN74 NIH73:NIJ74 NSD73:NSF74 OBZ73:OCB74 OLV73:OLX74 OVR73:OVT74 PFN73:PFP74 PPJ73:PPL74 PZF73:PZH74 QJB73:QJD74 QSX73:QSZ74 RCT73:RCV74 RMP73:RMR74 RWL73:RWN74 SGH73:SGJ74 SQD73:SQF74 SZZ73:TAB74 TJV73:TJX74 TTR73:TTT74 UDN73:UDP74 UNJ73:UNL74 UXF73:UXH74 VHB73:VHD74 VQX73:VQZ74 WAT73:WAV74 WKP73:WKR74 WUL73:WUN74 K65609:M65610 HZ65609:IB65610 RV65609:RX65610 ABR65609:ABT65610 ALN65609:ALP65610 AVJ65609:AVL65610 BFF65609:BFH65610 BPB65609:BPD65610 BYX65609:BYZ65610 CIT65609:CIV65610 CSP65609:CSR65610 DCL65609:DCN65610 DMH65609:DMJ65610 DWD65609:DWF65610 EFZ65609:EGB65610 EPV65609:EPX65610 EZR65609:EZT65610 FJN65609:FJP65610 FTJ65609:FTL65610 GDF65609:GDH65610 GNB65609:GND65610 GWX65609:GWZ65610 HGT65609:HGV65610 HQP65609:HQR65610 IAL65609:IAN65610 IKH65609:IKJ65610 IUD65609:IUF65610 JDZ65609:JEB65610 JNV65609:JNX65610 JXR65609:JXT65610 KHN65609:KHP65610 KRJ65609:KRL65610 LBF65609:LBH65610 LLB65609:LLD65610 LUX65609:LUZ65610 MET65609:MEV65610 MOP65609:MOR65610 MYL65609:MYN65610 NIH65609:NIJ65610 NSD65609:NSF65610 OBZ65609:OCB65610 OLV65609:OLX65610 OVR65609:OVT65610 PFN65609:PFP65610 PPJ65609:PPL65610 PZF65609:PZH65610 QJB65609:QJD65610 QSX65609:QSZ65610 RCT65609:RCV65610 RMP65609:RMR65610 RWL65609:RWN65610 SGH65609:SGJ65610 SQD65609:SQF65610 SZZ65609:TAB65610 TJV65609:TJX65610 TTR65609:TTT65610 UDN65609:UDP65610 UNJ65609:UNL65610 UXF65609:UXH65610 VHB65609:VHD65610 VQX65609:VQZ65610 WAT65609:WAV65610 WKP65609:WKR65610 WUL65609:WUN65610 K131145:M131146 HZ131145:IB131146 RV131145:RX131146 ABR131145:ABT131146 ALN131145:ALP131146 AVJ131145:AVL131146 BFF131145:BFH131146 BPB131145:BPD131146 BYX131145:BYZ131146 CIT131145:CIV131146 CSP131145:CSR131146 DCL131145:DCN131146 DMH131145:DMJ131146 DWD131145:DWF131146 EFZ131145:EGB131146 EPV131145:EPX131146 EZR131145:EZT131146 FJN131145:FJP131146 FTJ131145:FTL131146 GDF131145:GDH131146 GNB131145:GND131146 GWX131145:GWZ131146 HGT131145:HGV131146 HQP131145:HQR131146 IAL131145:IAN131146 IKH131145:IKJ131146 IUD131145:IUF131146 JDZ131145:JEB131146 JNV131145:JNX131146 JXR131145:JXT131146 KHN131145:KHP131146 KRJ131145:KRL131146 LBF131145:LBH131146 LLB131145:LLD131146 LUX131145:LUZ131146 MET131145:MEV131146 MOP131145:MOR131146 MYL131145:MYN131146 NIH131145:NIJ131146 NSD131145:NSF131146 OBZ131145:OCB131146 OLV131145:OLX131146 OVR131145:OVT131146 PFN131145:PFP131146 PPJ131145:PPL131146 PZF131145:PZH131146 QJB131145:QJD131146 QSX131145:QSZ131146 RCT131145:RCV131146 RMP131145:RMR131146 RWL131145:RWN131146 SGH131145:SGJ131146 SQD131145:SQF131146 SZZ131145:TAB131146 TJV131145:TJX131146 TTR131145:TTT131146 UDN131145:UDP131146 UNJ131145:UNL131146 UXF131145:UXH131146 VHB131145:VHD131146 VQX131145:VQZ131146 WAT131145:WAV131146 WKP131145:WKR131146 WUL131145:WUN131146 K196681:M196682 HZ196681:IB196682 RV196681:RX196682 ABR196681:ABT196682 ALN196681:ALP196682 AVJ196681:AVL196682 BFF196681:BFH196682 BPB196681:BPD196682 BYX196681:BYZ196682 CIT196681:CIV196682 CSP196681:CSR196682 DCL196681:DCN196682 DMH196681:DMJ196682 DWD196681:DWF196682 EFZ196681:EGB196682 EPV196681:EPX196682 EZR196681:EZT196682 FJN196681:FJP196682 FTJ196681:FTL196682 GDF196681:GDH196682 GNB196681:GND196682 GWX196681:GWZ196682 HGT196681:HGV196682 HQP196681:HQR196682 IAL196681:IAN196682 IKH196681:IKJ196682 IUD196681:IUF196682 JDZ196681:JEB196682 JNV196681:JNX196682 JXR196681:JXT196682 KHN196681:KHP196682 KRJ196681:KRL196682 LBF196681:LBH196682 LLB196681:LLD196682 LUX196681:LUZ196682 MET196681:MEV196682 MOP196681:MOR196682 MYL196681:MYN196682 NIH196681:NIJ196682 NSD196681:NSF196682 OBZ196681:OCB196682 OLV196681:OLX196682 OVR196681:OVT196682 PFN196681:PFP196682 PPJ196681:PPL196682 PZF196681:PZH196682 QJB196681:QJD196682 QSX196681:QSZ196682 RCT196681:RCV196682 RMP196681:RMR196682 RWL196681:RWN196682 SGH196681:SGJ196682 SQD196681:SQF196682 SZZ196681:TAB196682 TJV196681:TJX196682 TTR196681:TTT196682 UDN196681:UDP196682 UNJ196681:UNL196682 UXF196681:UXH196682 VHB196681:VHD196682 VQX196681:VQZ196682 WAT196681:WAV196682 WKP196681:WKR196682 WUL196681:WUN196682 K262217:M262218 HZ262217:IB262218 RV262217:RX262218 ABR262217:ABT262218 ALN262217:ALP262218 AVJ262217:AVL262218 BFF262217:BFH262218 BPB262217:BPD262218 BYX262217:BYZ262218 CIT262217:CIV262218 CSP262217:CSR262218 DCL262217:DCN262218 DMH262217:DMJ262218 DWD262217:DWF262218 EFZ262217:EGB262218 EPV262217:EPX262218 EZR262217:EZT262218 FJN262217:FJP262218 FTJ262217:FTL262218 GDF262217:GDH262218 GNB262217:GND262218 GWX262217:GWZ262218 HGT262217:HGV262218 HQP262217:HQR262218 IAL262217:IAN262218 IKH262217:IKJ262218 IUD262217:IUF262218 JDZ262217:JEB262218 JNV262217:JNX262218 JXR262217:JXT262218 KHN262217:KHP262218 KRJ262217:KRL262218 LBF262217:LBH262218 LLB262217:LLD262218 LUX262217:LUZ262218 MET262217:MEV262218 MOP262217:MOR262218 MYL262217:MYN262218 NIH262217:NIJ262218 NSD262217:NSF262218 OBZ262217:OCB262218 OLV262217:OLX262218 OVR262217:OVT262218 PFN262217:PFP262218 PPJ262217:PPL262218 PZF262217:PZH262218 QJB262217:QJD262218 QSX262217:QSZ262218 RCT262217:RCV262218 RMP262217:RMR262218 RWL262217:RWN262218 SGH262217:SGJ262218 SQD262217:SQF262218 SZZ262217:TAB262218 TJV262217:TJX262218 TTR262217:TTT262218 UDN262217:UDP262218 UNJ262217:UNL262218 UXF262217:UXH262218 VHB262217:VHD262218 VQX262217:VQZ262218 WAT262217:WAV262218 WKP262217:WKR262218 WUL262217:WUN262218 K327753:M327754 HZ327753:IB327754 RV327753:RX327754 ABR327753:ABT327754 ALN327753:ALP327754 AVJ327753:AVL327754 BFF327753:BFH327754 BPB327753:BPD327754 BYX327753:BYZ327754 CIT327753:CIV327754 CSP327753:CSR327754 DCL327753:DCN327754 DMH327753:DMJ327754 DWD327753:DWF327754 EFZ327753:EGB327754 EPV327753:EPX327754 EZR327753:EZT327754 FJN327753:FJP327754 FTJ327753:FTL327754 GDF327753:GDH327754 GNB327753:GND327754 GWX327753:GWZ327754 HGT327753:HGV327754 HQP327753:HQR327754 IAL327753:IAN327754 IKH327753:IKJ327754 IUD327753:IUF327754 JDZ327753:JEB327754 JNV327753:JNX327754 JXR327753:JXT327754 KHN327753:KHP327754 KRJ327753:KRL327754 LBF327753:LBH327754 LLB327753:LLD327754 LUX327753:LUZ327754 MET327753:MEV327754 MOP327753:MOR327754 MYL327753:MYN327754 NIH327753:NIJ327754 NSD327753:NSF327754 OBZ327753:OCB327754 OLV327753:OLX327754 OVR327753:OVT327754 PFN327753:PFP327754 PPJ327753:PPL327754 PZF327753:PZH327754 QJB327753:QJD327754 QSX327753:QSZ327754 RCT327753:RCV327754 RMP327753:RMR327754 RWL327753:RWN327754 SGH327753:SGJ327754 SQD327753:SQF327754 SZZ327753:TAB327754 TJV327753:TJX327754 TTR327753:TTT327754 UDN327753:UDP327754 UNJ327753:UNL327754 UXF327753:UXH327754 VHB327753:VHD327754 VQX327753:VQZ327754 WAT327753:WAV327754 WKP327753:WKR327754 WUL327753:WUN327754 K393289:M393290 HZ393289:IB393290 RV393289:RX393290 ABR393289:ABT393290 ALN393289:ALP393290 AVJ393289:AVL393290 BFF393289:BFH393290 BPB393289:BPD393290 BYX393289:BYZ393290 CIT393289:CIV393290 CSP393289:CSR393290 DCL393289:DCN393290 DMH393289:DMJ393290 DWD393289:DWF393290 EFZ393289:EGB393290 EPV393289:EPX393290 EZR393289:EZT393290 FJN393289:FJP393290 FTJ393289:FTL393290 GDF393289:GDH393290 GNB393289:GND393290 GWX393289:GWZ393290 HGT393289:HGV393290 HQP393289:HQR393290 IAL393289:IAN393290 IKH393289:IKJ393290 IUD393289:IUF393290 JDZ393289:JEB393290 JNV393289:JNX393290 JXR393289:JXT393290 KHN393289:KHP393290 KRJ393289:KRL393290 LBF393289:LBH393290 LLB393289:LLD393290 LUX393289:LUZ393290 MET393289:MEV393290 MOP393289:MOR393290 MYL393289:MYN393290 NIH393289:NIJ393290 NSD393289:NSF393290 OBZ393289:OCB393290 OLV393289:OLX393290 OVR393289:OVT393290 PFN393289:PFP393290 PPJ393289:PPL393290 PZF393289:PZH393290 QJB393289:QJD393290 QSX393289:QSZ393290 RCT393289:RCV393290 RMP393289:RMR393290 RWL393289:RWN393290 SGH393289:SGJ393290 SQD393289:SQF393290 SZZ393289:TAB393290 TJV393289:TJX393290 TTR393289:TTT393290 UDN393289:UDP393290 UNJ393289:UNL393290 UXF393289:UXH393290 VHB393289:VHD393290 VQX393289:VQZ393290 WAT393289:WAV393290 WKP393289:WKR393290 WUL393289:WUN393290 K458825:M458826 HZ458825:IB458826 RV458825:RX458826 ABR458825:ABT458826 ALN458825:ALP458826 AVJ458825:AVL458826 BFF458825:BFH458826 BPB458825:BPD458826 BYX458825:BYZ458826 CIT458825:CIV458826 CSP458825:CSR458826 DCL458825:DCN458826 DMH458825:DMJ458826 DWD458825:DWF458826 EFZ458825:EGB458826 EPV458825:EPX458826 EZR458825:EZT458826 FJN458825:FJP458826 FTJ458825:FTL458826 GDF458825:GDH458826 GNB458825:GND458826 GWX458825:GWZ458826 HGT458825:HGV458826 HQP458825:HQR458826 IAL458825:IAN458826 IKH458825:IKJ458826 IUD458825:IUF458826 JDZ458825:JEB458826 JNV458825:JNX458826 JXR458825:JXT458826 KHN458825:KHP458826 KRJ458825:KRL458826 LBF458825:LBH458826 LLB458825:LLD458826 LUX458825:LUZ458826 MET458825:MEV458826 MOP458825:MOR458826 MYL458825:MYN458826 NIH458825:NIJ458826 NSD458825:NSF458826 OBZ458825:OCB458826 OLV458825:OLX458826 OVR458825:OVT458826 PFN458825:PFP458826 PPJ458825:PPL458826 PZF458825:PZH458826 QJB458825:QJD458826 QSX458825:QSZ458826 RCT458825:RCV458826 RMP458825:RMR458826 RWL458825:RWN458826 SGH458825:SGJ458826 SQD458825:SQF458826 SZZ458825:TAB458826 TJV458825:TJX458826 TTR458825:TTT458826 UDN458825:UDP458826 UNJ458825:UNL458826 UXF458825:UXH458826 VHB458825:VHD458826 VQX458825:VQZ458826 WAT458825:WAV458826 WKP458825:WKR458826 WUL458825:WUN458826 K524361:M524362 HZ524361:IB524362 RV524361:RX524362 ABR524361:ABT524362 ALN524361:ALP524362 AVJ524361:AVL524362 BFF524361:BFH524362 BPB524361:BPD524362 BYX524361:BYZ524362 CIT524361:CIV524362 CSP524361:CSR524362 DCL524361:DCN524362 DMH524361:DMJ524362 DWD524361:DWF524362 EFZ524361:EGB524362 EPV524361:EPX524362 EZR524361:EZT524362 FJN524361:FJP524362 FTJ524361:FTL524362 GDF524361:GDH524362 GNB524361:GND524362 GWX524361:GWZ524362 HGT524361:HGV524362 HQP524361:HQR524362 IAL524361:IAN524362 IKH524361:IKJ524362 IUD524361:IUF524362 JDZ524361:JEB524362 JNV524361:JNX524362 JXR524361:JXT524362 KHN524361:KHP524362 KRJ524361:KRL524362 LBF524361:LBH524362 LLB524361:LLD524362 LUX524361:LUZ524362 MET524361:MEV524362 MOP524361:MOR524362 MYL524361:MYN524362 NIH524361:NIJ524362 NSD524361:NSF524362 OBZ524361:OCB524362 OLV524361:OLX524362 OVR524361:OVT524362 PFN524361:PFP524362 PPJ524361:PPL524362 PZF524361:PZH524362 QJB524361:QJD524362 QSX524361:QSZ524362 RCT524361:RCV524362 RMP524361:RMR524362 RWL524361:RWN524362 SGH524361:SGJ524362 SQD524361:SQF524362 SZZ524361:TAB524362 TJV524361:TJX524362 TTR524361:TTT524362 UDN524361:UDP524362 UNJ524361:UNL524362 UXF524361:UXH524362 VHB524361:VHD524362 VQX524361:VQZ524362 WAT524361:WAV524362 WKP524361:WKR524362 WUL524361:WUN524362 K589897:M589898 HZ589897:IB589898 RV589897:RX589898 ABR589897:ABT589898 ALN589897:ALP589898 AVJ589897:AVL589898 BFF589897:BFH589898 BPB589897:BPD589898 BYX589897:BYZ589898 CIT589897:CIV589898 CSP589897:CSR589898 DCL589897:DCN589898 DMH589897:DMJ589898 DWD589897:DWF589898 EFZ589897:EGB589898 EPV589897:EPX589898 EZR589897:EZT589898 FJN589897:FJP589898 FTJ589897:FTL589898 GDF589897:GDH589898 GNB589897:GND589898 GWX589897:GWZ589898 HGT589897:HGV589898 HQP589897:HQR589898 IAL589897:IAN589898 IKH589897:IKJ589898 IUD589897:IUF589898 JDZ589897:JEB589898 JNV589897:JNX589898 JXR589897:JXT589898 KHN589897:KHP589898 KRJ589897:KRL589898 LBF589897:LBH589898 LLB589897:LLD589898 LUX589897:LUZ589898 MET589897:MEV589898 MOP589897:MOR589898 MYL589897:MYN589898 NIH589897:NIJ589898 NSD589897:NSF589898 OBZ589897:OCB589898 OLV589897:OLX589898 OVR589897:OVT589898 PFN589897:PFP589898 PPJ589897:PPL589898 PZF589897:PZH589898 QJB589897:QJD589898 QSX589897:QSZ589898 RCT589897:RCV589898 RMP589897:RMR589898 RWL589897:RWN589898 SGH589897:SGJ589898 SQD589897:SQF589898 SZZ589897:TAB589898 TJV589897:TJX589898 TTR589897:TTT589898 UDN589897:UDP589898 UNJ589897:UNL589898 UXF589897:UXH589898 VHB589897:VHD589898 VQX589897:VQZ589898 WAT589897:WAV589898 WKP589897:WKR589898 WUL589897:WUN589898 K655433:M655434 HZ655433:IB655434 RV655433:RX655434 ABR655433:ABT655434 ALN655433:ALP655434 AVJ655433:AVL655434 BFF655433:BFH655434 BPB655433:BPD655434 BYX655433:BYZ655434 CIT655433:CIV655434 CSP655433:CSR655434 DCL655433:DCN655434 DMH655433:DMJ655434 DWD655433:DWF655434 EFZ655433:EGB655434 EPV655433:EPX655434 EZR655433:EZT655434 FJN655433:FJP655434 FTJ655433:FTL655434 GDF655433:GDH655434 GNB655433:GND655434 GWX655433:GWZ655434 HGT655433:HGV655434 HQP655433:HQR655434 IAL655433:IAN655434 IKH655433:IKJ655434 IUD655433:IUF655434 JDZ655433:JEB655434 JNV655433:JNX655434 JXR655433:JXT655434 KHN655433:KHP655434 KRJ655433:KRL655434 LBF655433:LBH655434 LLB655433:LLD655434 LUX655433:LUZ655434 MET655433:MEV655434 MOP655433:MOR655434 MYL655433:MYN655434 NIH655433:NIJ655434 NSD655433:NSF655434 OBZ655433:OCB655434 OLV655433:OLX655434 OVR655433:OVT655434 PFN655433:PFP655434 PPJ655433:PPL655434 PZF655433:PZH655434 QJB655433:QJD655434 QSX655433:QSZ655434 RCT655433:RCV655434 RMP655433:RMR655434 RWL655433:RWN655434 SGH655433:SGJ655434 SQD655433:SQF655434 SZZ655433:TAB655434 TJV655433:TJX655434 TTR655433:TTT655434 UDN655433:UDP655434 UNJ655433:UNL655434 UXF655433:UXH655434 VHB655433:VHD655434 VQX655433:VQZ655434 WAT655433:WAV655434 WKP655433:WKR655434 WUL655433:WUN655434 K720969:M720970 HZ720969:IB720970 RV720969:RX720970 ABR720969:ABT720970 ALN720969:ALP720970 AVJ720969:AVL720970 BFF720969:BFH720970 BPB720969:BPD720970 BYX720969:BYZ720970 CIT720969:CIV720970 CSP720969:CSR720970 DCL720969:DCN720970 DMH720969:DMJ720970 DWD720969:DWF720970 EFZ720969:EGB720970 EPV720969:EPX720970 EZR720969:EZT720970 FJN720969:FJP720970 FTJ720969:FTL720970 GDF720969:GDH720970 GNB720969:GND720970 GWX720969:GWZ720970 HGT720969:HGV720970 HQP720969:HQR720970 IAL720969:IAN720970 IKH720969:IKJ720970 IUD720969:IUF720970 JDZ720969:JEB720970 JNV720969:JNX720970 JXR720969:JXT720970 KHN720969:KHP720970 KRJ720969:KRL720970 LBF720969:LBH720970 LLB720969:LLD720970 LUX720969:LUZ720970 MET720969:MEV720970 MOP720969:MOR720970 MYL720969:MYN720970 NIH720969:NIJ720970 NSD720969:NSF720970 OBZ720969:OCB720970 OLV720969:OLX720970 OVR720969:OVT720970 PFN720969:PFP720970 PPJ720969:PPL720970 PZF720969:PZH720970 QJB720969:QJD720970 QSX720969:QSZ720970 RCT720969:RCV720970 RMP720969:RMR720970 RWL720969:RWN720970 SGH720969:SGJ720970 SQD720969:SQF720970 SZZ720969:TAB720970 TJV720969:TJX720970 TTR720969:TTT720970 UDN720969:UDP720970 UNJ720969:UNL720970 UXF720969:UXH720970 VHB720969:VHD720970 VQX720969:VQZ720970 WAT720969:WAV720970 WKP720969:WKR720970 WUL720969:WUN720970 K786505:M786506 HZ786505:IB786506 RV786505:RX786506 ABR786505:ABT786506 ALN786505:ALP786506 AVJ786505:AVL786506 BFF786505:BFH786506 BPB786505:BPD786506 BYX786505:BYZ786506 CIT786505:CIV786506 CSP786505:CSR786506 DCL786505:DCN786506 DMH786505:DMJ786506 DWD786505:DWF786506 EFZ786505:EGB786506 EPV786505:EPX786506 EZR786505:EZT786506 FJN786505:FJP786506 FTJ786505:FTL786506 GDF786505:GDH786506 GNB786505:GND786506 GWX786505:GWZ786506 HGT786505:HGV786506 HQP786505:HQR786506 IAL786505:IAN786506 IKH786505:IKJ786506 IUD786505:IUF786506 JDZ786505:JEB786506 JNV786505:JNX786506 JXR786505:JXT786506 KHN786505:KHP786506 KRJ786505:KRL786506 LBF786505:LBH786506 LLB786505:LLD786506 LUX786505:LUZ786506 MET786505:MEV786506 MOP786505:MOR786506 MYL786505:MYN786506 NIH786505:NIJ786506 NSD786505:NSF786506 OBZ786505:OCB786506 OLV786505:OLX786506 OVR786505:OVT786506 PFN786505:PFP786506 PPJ786505:PPL786506 PZF786505:PZH786506 QJB786505:QJD786506 QSX786505:QSZ786506 RCT786505:RCV786506 RMP786505:RMR786506 RWL786505:RWN786506 SGH786505:SGJ786506 SQD786505:SQF786506 SZZ786505:TAB786506 TJV786505:TJX786506 TTR786505:TTT786506 UDN786505:UDP786506 UNJ786505:UNL786506 UXF786505:UXH786506 VHB786505:VHD786506 VQX786505:VQZ786506 WAT786505:WAV786506 WKP786505:WKR786506 WUL786505:WUN786506 K852041:M852042 HZ852041:IB852042 RV852041:RX852042 ABR852041:ABT852042 ALN852041:ALP852042 AVJ852041:AVL852042 BFF852041:BFH852042 BPB852041:BPD852042 BYX852041:BYZ852042 CIT852041:CIV852042 CSP852041:CSR852042 DCL852041:DCN852042 DMH852041:DMJ852042 DWD852041:DWF852042 EFZ852041:EGB852042 EPV852041:EPX852042 EZR852041:EZT852042 FJN852041:FJP852042 FTJ852041:FTL852042 GDF852041:GDH852042 GNB852041:GND852042 GWX852041:GWZ852042 HGT852041:HGV852042 HQP852041:HQR852042 IAL852041:IAN852042 IKH852041:IKJ852042 IUD852041:IUF852042 JDZ852041:JEB852042 JNV852041:JNX852042 JXR852041:JXT852042 KHN852041:KHP852042 KRJ852041:KRL852042 LBF852041:LBH852042 LLB852041:LLD852042 LUX852041:LUZ852042 MET852041:MEV852042 MOP852041:MOR852042 MYL852041:MYN852042 NIH852041:NIJ852042 NSD852041:NSF852042 OBZ852041:OCB852042 OLV852041:OLX852042 OVR852041:OVT852042 PFN852041:PFP852042 PPJ852041:PPL852042 PZF852041:PZH852042 QJB852041:QJD852042 QSX852041:QSZ852042 RCT852041:RCV852042 RMP852041:RMR852042 RWL852041:RWN852042 SGH852041:SGJ852042 SQD852041:SQF852042 SZZ852041:TAB852042 TJV852041:TJX852042 TTR852041:TTT852042 UDN852041:UDP852042 UNJ852041:UNL852042 UXF852041:UXH852042 VHB852041:VHD852042 VQX852041:VQZ852042 WAT852041:WAV852042 WKP852041:WKR852042 WUL852041:WUN852042 K917577:M917578 HZ917577:IB917578 RV917577:RX917578 ABR917577:ABT917578 ALN917577:ALP917578 AVJ917577:AVL917578 BFF917577:BFH917578 BPB917577:BPD917578 BYX917577:BYZ917578 CIT917577:CIV917578 CSP917577:CSR917578 DCL917577:DCN917578 DMH917577:DMJ917578 DWD917577:DWF917578 EFZ917577:EGB917578 EPV917577:EPX917578 EZR917577:EZT917578 FJN917577:FJP917578 FTJ917577:FTL917578 GDF917577:GDH917578 GNB917577:GND917578 GWX917577:GWZ917578 HGT917577:HGV917578 HQP917577:HQR917578 IAL917577:IAN917578 IKH917577:IKJ917578 IUD917577:IUF917578 JDZ917577:JEB917578 JNV917577:JNX917578 JXR917577:JXT917578 KHN917577:KHP917578 KRJ917577:KRL917578 LBF917577:LBH917578 LLB917577:LLD917578 LUX917577:LUZ917578 MET917577:MEV917578 MOP917577:MOR917578 MYL917577:MYN917578 NIH917577:NIJ917578 NSD917577:NSF917578 OBZ917577:OCB917578 OLV917577:OLX917578 OVR917577:OVT917578 PFN917577:PFP917578 PPJ917577:PPL917578 PZF917577:PZH917578 QJB917577:QJD917578 QSX917577:QSZ917578 RCT917577:RCV917578 RMP917577:RMR917578 RWL917577:RWN917578 SGH917577:SGJ917578 SQD917577:SQF917578 SZZ917577:TAB917578 TJV917577:TJX917578 TTR917577:TTT917578 UDN917577:UDP917578 UNJ917577:UNL917578 UXF917577:UXH917578 VHB917577:VHD917578 VQX917577:VQZ917578 WAT917577:WAV917578 WKP917577:WKR917578 WUL917577:WUN917578 K983113:M983114 HZ983113:IB983114 RV983113:RX983114 ABR983113:ABT983114 ALN983113:ALP983114 AVJ983113:AVL983114 BFF983113:BFH983114 BPB983113:BPD983114 BYX983113:BYZ983114 CIT983113:CIV983114 CSP983113:CSR983114 DCL983113:DCN983114 DMH983113:DMJ983114 DWD983113:DWF983114 EFZ983113:EGB983114 EPV983113:EPX983114 EZR983113:EZT983114 FJN983113:FJP983114 FTJ983113:FTL983114 GDF983113:GDH983114 GNB983113:GND983114 GWX983113:GWZ983114 HGT983113:HGV983114 HQP983113:HQR983114 IAL983113:IAN983114 IKH983113:IKJ983114 IUD983113:IUF983114 JDZ983113:JEB983114 JNV983113:JNX983114 JXR983113:JXT983114 KHN983113:KHP983114 KRJ983113:KRL983114 LBF983113:LBH983114 LLB983113:LLD983114 LUX983113:LUZ983114 MET983113:MEV983114 MOP983113:MOR983114 MYL983113:MYN983114 NIH983113:NIJ983114 NSD983113:NSF983114 OBZ983113:OCB983114 OLV983113:OLX983114 OVR983113:OVT983114 PFN983113:PFP983114 PPJ983113:PPL983114 PZF983113:PZH983114 QJB983113:QJD983114 QSX983113:QSZ983114 RCT983113:RCV983114 RMP983113:RMR983114 RWL983113:RWN983114 SGH983113:SGJ983114 SQD983113:SQF983114 SZZ983113:TAB983114 TJV983113:TJX983114 TTR983113:TTT983114 UDN983113:UDP983114 UNJ983113:UNL983114 UXF983113:UXH983114 VHB983113:VHD983114 VQX983113:VQZ983114 WAT983113:WAV983114 WKP983113:WKR983114 WUL983113:WUN983114">
      <formula1>0</formula1>
      <formula2>300000</formula2>
    </dataValidation>
    <dataValidation type="decimal" allowBlank="1" showInputMessage="1" showErrorMessage="1" error="acima  do limite" sqref="WUL983116:WUQ983116 HZ72:IE72 RV72:SA72 ABR72:ABW72 ALN72:ALS72 AVJ72:AVO72 BFF72:BFK72 BPB72:BPG72 BYX72:BZC72 CIT72:CIY72 CSP72:CSU72 DCL72:DCQ72 DMH72:DMM72 DWD72:DWI72 EFZ72:EGE72 EPV72:EQA72 EZR72:EZW72 FJN72:FJS72 FTJ72:FTO72 GDF72:GDK72 GNB72:GNG72 GWX72:GXC72 HGT72:HGY72 HQP72:HQU72 IAL72:IAQ72 IKH72:IKM72 IUD72:IUI72 JDZ72:JEE72 JNV72:JOA72 JXR72:JXW72 KHN72:KHS72 KRJ72:KRO72 LBF72:LBK72 LLB72:LLG72 LUX72:LVC72 MET72:MEY72 MOP72:MOU72 MYL72:MYQ72 NIH72:NIM72 NSD72:NSI72 OBZ72:OCE72 OLV72:OMA72 OVR72:OVW72 PFN72:PFS72 PPJ72:PPO72 PZF72:PZK72 QJB72:QJG72 QSX72:QTC72 RCT72:RCY72 RMP72:RMU72 RWL72:RWQ72 SGH72:SGM72 SQD72:SQI72 SZZ72:TAE72 TJV72:TKA72 TTR72:TTW72 UDN72:UDS72 UNJ72:UNO72 UXF72:UXK72 VHB72:VHG72 VQX72:VRC72 WAT72:WAY72 WKP72:WKU72 WUL72:WUQ72 K65608:P65608 HZ65608:IE65608 RV65608:SA65608 ABR65608:ABW65608 ALN65608:ALS65608 AVJ65608:AVO65608 BFF65608:BFK65608 BPB65608:BPG65608 BYX65608:BZC65608 CIT65608:CIY65608 CSP65608:CSU65608 DCL65608:DCQ65608 DMH65608:DMM65608 DWD65608:DWI65608 EFZ65608:EGE65608 EPV65608:EQA65608 EZR65608:EZW65608 FJN65608:FJS65608 FTJ65608:FTO65608 GDF65608:GDK65608 GNB65608:GNG65608 GWX65608:GXC65608 HGT65608:HGY65608 HQP65608:HQU65608 IAL65608:IAQ65608 IKH65608:IKM65608 IUD65608:IUI65608 JDZ65608:JEE65608 JNV65608:JOA65608 JXR65608:JXW65608 KHN65608:KHS65608 KRJ65608:KRO65608 LBF65608:LBK65608 LLB65608:LLG65608 LUX65608:LVC65608 MET65608:MEY65608 MOP65608:MOU65608 MYL65608:MYQ65608 NIH65608:NIM65608 NSD65608:NSI65608 OBZ65608:OCE65608 OLV65608:OMA65608 OVR65608:OVW65608 PFN65608:PFS65608 PPJ65608:PPO65608 PZF65608:PZK65608 QJB65608:QJG65608 QSX65608:QTC65608 RCT65608:RCY65608 RMP65608:RMU65608 RWL65608:RWQ65608 SGH65608:SGM65608 SQD65608:SQI65608 SZZ65608:TAE65608 TJV65608:TKA65608 TTR65608:TTW65608 UDN65608:UDS65608 UNJ65608:UNO65608 UXF65608:UXK65608 VHB65608:VHG65608 VQX65608:VRC65608 WAT65608:WAY65608 WKP65608:WKU65608 WUL65608:WUQ65608 K131144:P131144 HZ131144:IE131144 RV131144:SA131144 ABR131144:ABW131144 ALN131144:ALS131144 AVJ131144:AVO131144 BFF131144:BFK131144 BPB131144:BPG131144 BYX131144:BZC131144 CIT131144:CIY131144 CSP131144:CSU131144 DCL131144:DCQ131144 DMH131144:DMM131144 DWD131144:DWI131144 EFZ131144:EGE131144 EPV131144:EQA131144 EZR131144:EZW131144 FJN131144:FJS131144 FTJ131144:FTO131144 GDF131144:GDK131144 GNB131144:GNG131144 GWX131144:GXC131144 HGT131144:HGY131144 HQP131144:HQU131144 IAL131144:IAQ131144 IKH131144:IKM131144 IUD131144:IUI131144 JDZ131144:JEE131144 JNV131144:JOA131144 JXR131144:JXW131144 KHN131144:KHS131144 KRJ131144:KRO131144 LBF131144:LBK131144 LLB131144:LLG131144 LUX131144:LVC131144 MET131144:MEY131144 MOP131144:MOU131144 MYL131144:MYQ131144 NIH131144:NIM131144 NSD131144:NSI131144 OBZ131144:OCE131144 OLV131144:OMA131144 OVR131144:OVW131144 PFN131144:PFS131144 PPJ131144:PPO131144 PZF131144:PZK131144 QJB131144:QJG131144 QSX131144:QTC131144 RCT131144:RCY131144 RMP131144:RMU131144 RWL131144:RWQ131144 SGH131144:SGM131144 SQD131144:SQI131144 SZZ131144:TAE131144 TJV131144:TKA131144 TTR131144:TTW131144 UDN131144:UDS131144 UNJ131144:UNO131144 UXF131144:UXK131144 VHB131144:VHG131144 VQX131144:VRC131144 WAT131144:WAY131144 WKP131144:WKU131144 WUL131144:WUQ131144 K196680:P196680 HZ196680:IE196680 RV196680:SA196680 ABR196680:ABW196680 ALN196680:ALS196680 AVJ196680:AVO196680 BFF196680:BFK196680 BPB196680:BPG196680 BYX196680:BZC196680 CIT196680:CIY196680 CSP196680:CSU196680 DCL196680:DCQ196680 DMH196680:DMM196680 DWD196680:DWI196680 EFZ196680:EGE196680 EPV196680:EQA196680 EZR196680:EZW196680 FJN196680:FJS196680 FTJ196680:FTO196680 GDF196680:GDK196680 GNB196680:GNG196680 GWX196680:GXC196680 HGT196680:HGY196680 HQP196680:HQU196680 IAL196680:IAQ196680 IKH196680:IKM196680 IUD196680:IUI196680 JDZ196680:JEE196680 JNV196680:JOA196680 JXR196680:JXW196680 KHN196680:KHS196680 KRJ196680:KRO196680 LBF196680:LBK196680 LLB196680:LLG196680 LUX196680:LVC196680 MET196680:MEY196680 MOP196680:MOU196680 MYL196680:MYQ196680 NIH196680:NIM196680 NSD196680:NSI196680 OBZ196680:OCE196680 OLV196680:OMA196680 OVR196680:OVW196680 PFN196680:PFS196680 PPJ196680:PPO196680 PZF196680:PZK196680 QJB196680:QJG196680 QSX196680:QTC196680 RCT196680:RCY196680 RMP196680:RMU196680 RWL196680:RWQ196680 SGH196680:SGM196680 SQD196680:SQI196680 SZZ196680:TAE196680 TJV196680:TKA196680 TTR196680:TTW196680 UDN196680:UDS196680 UNJ196680:UNO196680 UXF196680:UXK196680 VHB196680:VHG196680 VQX196680:VRC196680 WAT196680:WAY196680 WKP196680:WKU196680 WUL196680:WUQ196680 K262216:P262216 HZ262216:IE262216 RV262216:SA262216 ABR262216:ABW262216 ALN262216:ALS262216 AVJ262216:AVO262216 BFF262216:BFK262216 BPB262216:BPG262216 BYX262216:BZC262216 CIT262216:CIY262216 CSP262216:CSU262216 DCL262216:DCQ262216 DMH262216:DMM262216 DWD262216:DWI262216 EFZ262216:EGE262216 EPV262216:EQA262216 EZR262216:EZW262216 FJN262216:FJS262216 FTJ262216:FTO262216 GDF262216:GDK262216 GNB262216:GNG262216 GWX262216:GXC262216 HGT262216:HGY262216 HQP262216:HQU262216 IAL262216:IAQ262216 IKH262216:IKM262216 IUD262216:IUI262216 JDZ262216:JEE262216 JNV262216:JOA262216 JXR262216:JXW262216 KHN262216:KHS262216 KRJ262216:KRO262216 LBF262216:LBK262216 LLB262216:LLG262216 LUX262216:LVC262216 MET262216:MEY262216 MOP262216:MOU262216 MYL262216:MYQ262216 NIH262216:NIM262216 NSD262216:NSI262216 OBZ262216:OCE262216 OLV262216:OMA262216 OVR262216:OVW262216 PFN262216:PFS262216 PPJ262216:PPO262216 PZF262216:PZK262216 QJB262216:QJG262216 QSX262216:QTC262216 RCT262216:RCY262216 RMP262216:RMU262216 RWL262216:RWQ262216 SGH262216:SGM262216 SQD262216:SQI262216 SZZ262216:TAE262216 TJV262216:TKA262216 TTR262216:TTW262216 UDN262216:UDS262216 UNJ262216:UNO262216 UXF262216:UXK262216 VHB262216:VHG262216 VQX262216:VRC262216 WAT262216:WAY262216 WKP262216:WKU262216 WUL262216:WUQ262216 K327752:P327752 HZ327752:IE327752 RV327752:SA327752 ABR327752:ABW327752 ALN327752:ALS327752 AVJ327752:AVO327752 BFF327752:BFK327752 BPB327752:BPG327752 BYX327752:BZC327752 CIT327752:CIY327752 CSP327752:CSU327752 DCL327752:DCQ327752 DMH327752:DMM327752 DWD327752:DWI327752 EFZ327752:EGE327752 EPV327752:EQA327752 EZR327752:EZW327752 FJN327752:FJS327752 FTJ327752:FTO327752 GDF327752:GDK327752 GNB327752:GNG327752 GWX327752:GXC327752 HGT327752:HGY327752 HQP327752:HQU327752 IAL327752:IAQ327752 IKH327752:IKM327752 IUD327752:IUI327752 JDZ327752:JEE327752 JNV327752:JOA327752 JXR327752:JXW327752 KHN327752:KHS327752 KRJ327752:KRO327752 LBF327752:LBK327752 LLB327752:LLG327752 LUX327752:LVC327752 MET327752:MEY327752 MOP327752:MOU327752 MYL327752:MYQ327752 NIH327752:NIM327752 NSD327752:NSI327752 OBZ327752:OCE327752 OLV327752:OMA327752 OVR327752:OVW327752 PFN327752:PFS327752 PPJ327752:PPO327752 PZF327752:PZK327752 QJB327752:QJG327752 QSX327752:QTC327752 RCT327752:RCY327752 RMP327752:RMU327752 RWL327752:RWQ327752 SGH327752:SGM327752 SQD327752:SQI327752 SZZ327752:TAE327752 TJV327752:TKA327752 TTR327752:TTW327752 UDN327752:UDS327752 UNJ327752:UNO327752 UXF327752:UXK327752 VHB327752:VHG327752 VQX327752:VRC327752 WAT327752:WAY327752 WKP327752:WKU327752 WUL327752:WUQ327752 K393288:P393288 HZ393288:IE393288 RV393288:SA393288 ABR393288:ABW393288 ALN393288:ALS393288 AVJ393288:AVO393288 BFF393288:BFK393288 BPB393288:BPG393288 BYX393288:BZC393288 CIT393288:CIY393288 CSP393288:CSU393288 DCL393288:DCQ393288 DMH393288:DMM393288 DWD393288:DWI393288 EFZ393288:EGE393288 EPV393288:EQA393288 EZR393288:EZW393288 FJN393288:FJS393288 FTJ393288:FTO393288 GDF393288:GDK393288 GNB393288:GNG393288 GWX393288:GXC393288 HGT393288:HGY393288 HQP393288:HQU393288 IAL393288:IAQ393288 IKH393288:IKM393288 IUD393288:IUI393288 JDZ393288:JEE393288 JNV393288:JOA393288 JXR393288:JXW393288 KHN393288:KHS393288 KRJ393288:KRO393288 LBF393288:LBK393288 LLB393288:LLG393288 LUX393288:LVC393288 MET393288:MEY393288 MOP393288:MOU393288 MYL393288:MYQ393288 NIH393288:NIM393288 NSD393288:NSI393288 OBZ393288:OCE393288 OLV393288:OMA393288 OVR393288:OVW393288 PFN393288:PFS393288 PPJ393288:PPO393288 PZF393288:PZK393288 QJB393288:QJG393288 QSX393288:QTC393288 RCT393288:RCY393288 RMP393288:RMU393288 RWL393288:RWQ393288 SGH393288:SGM393288 SQD393288:SQI393288 SZZ393288:TAE393288 TJV393288:TKA393288 TTR393288:TTW393288 UDN393288:UDS393288 UNJ393288:UNO393288 UXF393288:UXK393288 VHB393288:VHG393288 VQX393288:VRC393288 WAT393288:WAY393288 WKP393288:WKU393288 WUL393288:WUQ393288 K458824:P458824 HZ458824:IE458824 RV458824:SA458824 ABR458824:ABW458824 ALN458824:ALS458824 AVJ458824:AVO458824 BFF458824:BFK458824 BPB458824:BPG458824 BYX458824:BZC458824 CIT458824:CIY458824 CSP458824:CSU458824 DCL458824:DCQ458824 DMH458824:DMM458824 DWD458824:DWI458824 EFZ458824:EGE458824 EPV458824:EQA458824 EZR458824:EZW458824 FJN458824:FJS458824 FTJ458824:FTO458824 GDF458824:GDK458824 GNB458824:GNG458824 GWX458824:GXC458824 HGT458824:HGY458824 HQP458824:HQU458824 IAL458824:IAQ458824 IKH458824:IKM458824 IUD458824:IUI458824 JDZ458824:JEE458824 JNV458824:JOA458824 JXR458824:JXW458824 KHN458824:KHS458824 KRJ458824:KRO458824 LBF458824:LBK458824 LLB458824:LLG458824 LUX458824:LVC458824 MET458824:MEY458824 MOP458824:MOU458824 MYL458824:MYQ458824 NIH458824:NIM458824 NSD458824:NSI458824 OBZ458824:OCE458824 OLV458824:OMA458824 OVR458824:OVW458824 PFN458824:PFS458824 PPJ458824:PPO458824 PZF458824:PZK458824 QJB458824:QJG458824 QSX458824:QTC458824 RCT458824:RCY458824 RMP458824:RMU458824 RWL458824:RWQ458824 SGH458824:SGM458824 SQD458824:SQI458824 SZZ458824:TAE458824 TJV458824:TKA458824 TTR458824:TTW458824 UDN458824:UDS458824 UNJ458824:UNO458824 UXF458824:UXK458824 VHB458824:VHG458824 VQX458824:VRC458824 WAT458824:WAY458824 WKP458824:WKU458824 WUL458824:WUQ458824 K524360:P524360 HZ524360:IE524360 RV524360:SA524360 ABR524360:ABW524360 ALN524360:ALS524360 AVJ524360:AVO524360 BFF524360:BFK524360 BPB524360:BPG524360 BYX524360:BZC524360 CIT524360:CIY524360 CSP524360:CSU524360 DCL524360:DCQ524360 DMH524360:DMM524360 DWD524360:DWI524360 EFZ524360:EGE524360 EPV524360:EQA524360 EZR524360:EZW524360 FJN524360:FJS524360 FTJ524360:FTO524360 GDF524360:GDK524360 GNB524360:GNG524360 GWX524360:GXC524360 HGT524360:HGY524360 HQP524360:HQU524360 IAL524360:IAQ524360 IKH524360:IKM524360 IUD524360:IUI524360 JDZ524360:JEE524360 JNV524360:JOA524360 JXR524360:JXW524360 KHN524360:KHS524360 KRJ524360:KRO524360 LBF524360:LBK524360 LLB524360:LLG524360 LUX524360:LVC524360 MET524360:MEY524360 MOP524360:MOU524360 MYL524360:MYQ524360 NIH524360:NIM524360 NSD524360:NSI524360 OBZ524360:OCE524360 OLV524360:OMA524360 OVR524360:OVW524360 PFN524360:PFS524360 PPJ524360:PPO524360 PZF524360:PZK524360 QJB524360:QJG524360 QSX524360:QTC524360 RCT524360:RCY524360 RMP524360:RMU524360 RWL524360:RWQ524360 SGH524360:SGM524360 SQD524360:SQI524360 SZZ524360:TAE524360 TJV524360:TKA524360 TTR524360:TTW524360 UDN524360:UDS524360 UNJ524360:UNO524360 UXF524360:UXK524360 VHB524360:VHG524360 VQX524360:VRC524360 WAT524360:WAY524360 WKP524360:WKU524360 WUL524360:WUQ524360 K589896:P589896 HZ589896:IE589896 RV589896:SA589896 ABR589896:ABW589896 ALN589896:ALS589896 AVJ589896:AVO589896 BFF589896:BFK589896 BPB589896:BPG589896 BYX589896:BZC589896 CIT589896:CIY589896 CSP589896:CSU589896 DCL589896:DCQ589896 DMH589896:DMM589896 DWD589896:DWI589896 EFZ589896:EGE589896 EPV589896:EQA589896 EZR589896:EZW589896 FJN589896:FJS589896 FTJ589896:FTO589896 GDF589896:GDK589896 GNB589896:GNG589896 GWX589896:GXC589896 HGT589896:HGY589896 HQP589896:HQU589896 IAL589896:IAQ589896 IKH589896:IKM589896 IUD589896:IUI589896 JDZ589896:JEE589896 JNV589896:JOA589896 JXR589896:JXW589896 KHN589896:KHS589896 KRJ589896:KRO589896 LBF589896:LBK589896 LLB589896:LLG589896 LUX589896:LVC589896 MET589896:MEY589896 MOP589896:MOU589896 MYL589896:MYQ589896 NIH589896:NIM589896 NSD589896:NSI589896 OBZ589896:OCE589896 OLV589896:OMA589896 OVR589896:OVW589896 PFN589896:PFS589896 PPJ589896:PPO589896 PZF589896:PZK589896 QJB589896:QJG589896 QSX589896:QTC589896 RCT589896:RCY589896 RMP589896:RMU589896 RWL589896:RWQ589896 SGH589896:SGM589896 SQD589896:SQI589896 SZZ589896:TAE589896 TJV589896:TKA589896 TTR589896:TTW589896 UDN589896:UDS589896 UNJ589896:UNO589896 UXF589896:UXK589896 VHB589896:VHG589896 VQX589896:VRC589896 WAT589896:WAY589896 WKP589896:WKU589896 WUL589896:WUQ589896 K655432:P655432 HZ655432:IE655432 RV655432:SA655432 ABR655432:ABW655432 ALN655432:ALS655432 AVJ655432:AVO655432 BFF655432:BFK655432 BPB655432:BPG655432 BYX655432:BZC655432 CIT655432:CIY655432 CSP655432:CSU655432 DCL655432:DCQ655432 DMH655432:DMM655432 DWD655432:DWI655432 EFZ655432:EGE655432 EPV655432:EQA655432 EZR655432:EZW655432 FJN655432:FJS655432 FTJ655432:FTO655432 GDF655432:GDK655432 GNB655432:GNG655432 GWX655432:GXC655432 HGT655432:HGY655432 HQP655432:HQU655432 IAL655432:IAQ655432 IKH655432:IKM655432 IUD655432:IUI655432 JDZ655432:JEE655432 JNV655432:JOA655432 JXR655432:JXW655432 KHN655432:KHS655432 KRJ655432:KRO655432 LBF655432:LBK655432 LLB655432:LLG655432 LUX655432:LVC655432 MET655432:MEY655432 MOP655432:MOU655432 MYL655432:MYQ655432 NIH655432:NIM655432 NSD655432:NSI655432 OBZ655432:OCE655432 OLV655432:OMA655432 OVR655432:OVW655432 PFN655432:PFS655432 PPJ655432:PPO655432 PZF655432:PZK655432 QJB655432:QJG655432 QSX655432:QTC655432 RCT655432:RCY655432 RMP655432:RMU655432 RWL655432:RWQ655432 SGH655432:SGM655432 SQD655432:SQI655432 SZZ655432:TAE655432 TJV655432:TKA655432 TTR655432:TTW655432 UDN655432:UDS655432 UNJ655432:UNO655432 UXF655432:UXK655432 VHB655432:VHG655432 VQX655432:VRC655432 WAT655432:WAY655432 WKP655432:WKU655432 WUL655432:WUQ655432 K720968:P720968 HZ720968:IE720968 RV720968:SA720968 ABR720968:ABW720968 ALN720968:ALS720968 AVJ720968:AVO720968 BFF720968:BFK720968 BPB720968:BPG720968 BYX720968:BZC720968 CIT720968:CIY720968 CSP720968:CSU720968 DCL720968:DCQ720968 DMH720968:DMM720968 DWD720968:DWI720968 EFZ720968:EGE720968 EPV720968:EQA720968 EZR720968:EZW720968 FJN720968:FJS720968 FTJ720968:FTO720968 GDF720968:GDK720968 GNB720968:GNG720968 GWX720968:GXC720968 HGT720968:HGY720968 HQP720968:HQU720968 IAL720968:IAQ720968 IKH720968:IKM720968 IUD720968:IUI720968 JDZ720968:JEE720968 JNV720968:JOA720968 JXR720968:JXW720968 KHN720968:KHS720968 KRJ720968:KRO720968 LBF720968:LBK720968 LLB720968:LLG720968 LUX720968:LVC720968 MET720968:MEY720968 MOP720968:MOU720968 MYL720968:MYQ720968 NIH720968:NIM720968 NSD720968:NSI720968 OBZ720968:OCE720968 OLV720968:OMA720968 OVR720968:OVW720968 PFN720968:PFS720968 PPJ720968:PPO720968 PZF720968:PZK720968 QJB720968:QJG720968 QSX720968:QTC720968 RCT720968:RCY720968 RMP720968:RMU720968 RWL720968:RWQ720968 SGH720968:SGM720968 SQD720968:SQI720968 SZZ720968:TAE720968 TJV720968:TKA720968 TTR720968:TTW720968 UDN720968:UDS720968 UNJ720968:UNO720968 UXF720968:UXK720968 VHB720968:VHG720968 VQX720968:VRC720968 WAT720968:WAY720968 WKP720968:WKU720968 WUL720968:WUQ720968 K786504:P786504 HZ786504:IE786504 RV786504:SA786504 ABR786504:ABW786504 ALN786504:ALS786504 AVJ786504:AVO786504 BFF786504:BFK786504 BPB786504:BPG786504 BYX786504:BZC786504 CIT786504:CIY786504 CSP786504:CSU786504 DCL786504:DCQ786504 DMH786504:DMM786504 DWD786504:DWI786504 EFZ786504:EGE786504 EPV786504:EQA786504 EZR786504:EZW786504 FJN786504:FJS786504 FTJ786504:FTO786504 GDF786504:GDK786504 GNB786504:GNG786504 GWX786504:GXC786504 HGT786504:HGY786504 HQP786504:HQU786504 IAL786504:IAQ786504 IKH786504:IKM786504 IUD786504:IUI786504 JDZ786504:JEE786504 JNV786504:JOA786504 JXR786504:JXW786504 KHN786504:KHS786504 KRJ786504:KRO786504 LBF786504:LBK786504 LLB786504:LLG786504 LUX786504:LVC786504 MET786504:MEY786504 MOP786504:MOU786504 MYL786504:MYQ786504 NIH786504:NIM786504 NSD786504:NSI786504 OBZ786504:OCE786504 OLV786504:OMA786504 OVR786504:OVW786504 PFN786504:PFS786504 PPJ786504:PPO786504 PZF786504:PZK786504 QJB786504:QJG786504 QSX786504:QTC786504 RCT786504:RCY786504 RMP786504:RMU786504 RWL786504:RWQ786504 SGH786504:SGM786504 SQD786504:SQI786504 SZZ786504:TAE786504 TJV786504:TKA786504 TTR786504:TTW786504 UDN786504:UDS786504 UNJ786504:UNO786504 UXF786504:UXK786504 VHB786504:VHG786504 VQX786504:VRC786504 WAT786504:WAY786504 WKP786504:WKU786504 WUL786504:WUQ786504 K852040:P852040 HZ852040:IE852040 RV852040:SA852040 ABR852040:ABW852040 ALN852040:ALS852040 AVJ852040:AVO852040 BFF852040:BFK852040 BPB852040:BPG852040 BYX852040:BZC852040 CIT852040:CIY852040 CSP852040:CSU852040 DCL852040:DCQ852040 DMH852040:DMM852040 DWD852040:DWI852040 EFZ852040:EGE852040 EPV852040:EQA852040 EZR852040:EZW852040 FJN852040:FJS852040 FTJ852040:FTO852040 GDF852040:GDK852040 GNB852040:GNG852040 GWX852040:GXC852040 HGT852040:HGY852040 HQP852040:HQU852040 IAL852040:IAQ852040 IKH852040:IKM852040 IUD852040:IUI852040 JDZ852040:JEE852040 JNV852040:JOA852040 JXR852040:JXW852040 KHN852040:KHS852040 KRJ852040:KRO852040 LBF852040:LBK852040 LLB852040:LLG852040 LUX852040:LVC852040 MET852040:MEY852040 MOP852040:MOU852040 MYL852040:MYQ852040 NIH852040:NIM852040 NSD852040:NSI852040 OBZ852040:OCE852040 OLV852040:OMA852040 OVR852040:OVW852040 PFN852040:PFS852040 PPJ852040:PPO852040 PZF852040:PZK852040 QJB852040:QJG852040 QSX852040:QTC852040 RCT852040:RCY852040 RMP852040:RMU852040 RWL852040:RWQ852040 SGH852040:SGM852040 SQD852040:SQI852040 SZZ852040:TAE852040 TJV852040:TKA852040 TTR852040:TTW852040 UDN852040:UDS852040 UNJ852040:UNO852040 UXF852040:UXK852040 VHB852040:VHG852040 VQX852040:VRC852040 WAT852040:WAY852040 WKP852040:WKU852040 WUL852040:WUQ852040 K917576:P917576 HZ917576:IE917576 RV917576:SA917576 ABR917576:ABW917576 ALN917576:ALS917576 AVJ917576:AVO917576 BFF917576:BFK917576 BPB917576:BPG917576 BYX917576:BZC917576 CIT917576:CIY917576 CSP917576:CSU917576 DCL917576:DCQ917576 DMH917576:DMM917576 DWD917576:DWI917576 EFZ917576:EGE917576 EPV917576:EQA917576 EZR917576:EZW917576 FJN917576:FJS917576 FTJ917576:FTO917576 GDF917576:GDK917576 GNB917576:GNG917576 GWX917576:GXC917576 HGT917576:HGY917576 HQP917576:HQU917576 IAL917576:IAQ917576 IKH917576:IKM917576 IUD917576:IUI917576 JDZ917576:JEE917576 JNV917576:JOA917576 JXR917576:JXW917576 KHN917576:KHS917576 KRJ917576:KRO917576 LBF917576:LBK917576 LLB917576:LLG917576 LUX917576:LVC917576 MET917576:MEY917576 MOP917576:MOU917576 MYL917576:MYQ917576 NIH917576:NIM917576 NSD917576:NSI917576 OBZ917576:OCE917576 OLV917576:OMA917576 OVR917576:OVW917576 PFN917576:PFS917576 PPJ917576:PPO917576 PZF917576:PZK917576 QJB917576:QJG917576 QSX917576:QTC917576 RCT917576:RCY917576 RMP917576:RMU917576 RWL917576:RWQ917576 SGH917576:SGM917576 SQD917576:SQI917576 SZZ917576:TAE917576 TJV917576:TKA917576 TTR917576:TTW917576 UDN917576:UDS917576 UNJ917576:UNO917576 UXF917576:UXK917576 VHB917576:VHG917576 VQX917576:VRC917576 WAT917576:WAY917576 WKP917576:WKU917576 WUL917576:WUQ917576 K983112:P983112 HZ983112:IE983112 RV983112:SA983112 ABR983112:ABW983112 ALN983112:ALS983112 AVJ983112:AVO983112 BFF983112:BFK983112 BPB983112:BPG983112 BYX983112:BZC983112 CIT983112:CIY983112 CSP983112:CSU983112 DCL983112:DCQ983112 DMH983112:DMM983112 DWD983112:DWI983112 EFZ983112:EGE983112 EPV983112:EQA983112 EZR983112:EZW983112 FJN983112:FJS983112 FTJ983112:FTO983112 GDF983112:GDK983112 GNB983112:GNG983112 GWX983112:GXC983112 HGT983112:HGY983112 HQP983112:HQU983112 IAL983112:IAQ983112 IKH983112:IKM983112 IUD983112:IUI983112 JDZ983112:JEE983112 JNV983112:JOA983112 JXR983112:JXW983112 KHN983112:KHS983112 KRJ983112:KRO983112 LBF983112:LBK983112 LLB983112:LLG983112 LUX983112:LVC983112 MET983112:MEY983112 MOP983112:MOU983112 MYL983112:MYQ983112 NIH983112:NIM983112 NSD983112:NSI983112 OBZ983112:OCE983112 OLV983112:OMA983112 OVR983112:OVW983112 PFN983112:PFS983112 PPJ983112:PPO983112 PZF983112:PZK983112 QJB983112:QJG983112 QSX983112:QTC983112 RCT983112:RCY983112 RMP983112:RMU983112 RWL983112:RWQ983112 SGH983112:SGM983112 SQD983112:SQI983112 SZZ983112:TAE983112 TJV983112:TKA983112 TTR983112:TTW983112 UDN983112:UDS983112 UNJ983112:UNO983112 UXF983112:UXK983112 VHB983112:VHG983112 VQX983112:VRC983112 WAT983112:WAY983112 WKP983112:WKU983112 WUL983112:WUQ983112 K76:P76 HZ76:IE76 RV76:SA76 ABR76:ABW76 ALN76:ALS76 AVJ76:AVO76 BFF76:BFK76 BPB76:BPG76 BYX76:BZC76 CIT76:CIY76 CSP76:CSU76 DCL76:DCQ76 DMH76:DMM76 DWD76:DWI76 EFZ76:EGE76 EPV76:EQA76 EZR76:EZW76 FJN76:FJS76 FTJ76:FTO76 GDF76:GDK76 GNB76:GNG76 GWX76:GXC76 HGT76:HGY76 HQP76:HQU76 IAL76:IAQ76 IKH76:IKM76 IUD76:IUI76 JDZ76:JEE76 JNV76:JOA76 JXR76:JXW76 KHN76:KHS76 KRJ76:KRO76 LBF76:LBK76 LLB76:LLG76 LUX76:LVC76 MET76:MEY76 MOP76:MOU76 MYL76:MYQ76 NIH76:NIM76 NSD76:NSI76 OBZ76:OCE76 OLV76:OMA76 OVR76:OVW76 PFN76:PFS76 PPJ76:PPO76 PZF76:PZK76 QJB76:QJG76 QSX76:QTC76 RCT76:RCY76 RMP76:RMU76 RWL76:RWQ76 SGH76:SGM76 SQD76:SQI76 SZZ76:TAE76 TJV76:TKA76 TTR76:TTW76 UDN76:UDS76 UNJ76:UNO76 UXF76:UXK76 VHB76:VHG76 VQX76:VRC76 WAT76:WAY76 WKP76:WKU76 WUL76:WUQ76 K65612:P65612 HZ65612:IE65612 RV65612:SA65612 ABR65612:ABW65612 ALN65612:ALS65612 AVJ65612:AVO65612 BFF65612:BFK65612 BPB65612:BPG65612 BYX65612:BZC65612 CIT65612:CIY65612 CSP65612:CSU65612 DCL65612:DCQ65612 DMH65612:DMM65612 DWD65612:DWI65612 EFZ65612:EGE65612 EPV65612:EQA65612 EZR65612:EZW65612 FJN65612:FJS65612 FTJ65612:FTO65612 GDF65612:GDK65612 GNB65612:GNG65612 GWX65612:GXC65612 HGT65612:HGY65612 HQP65612:HQU65612 IAL65612:IAQ65612 IKH65612:IKM65612 IUD65612:IUI65612 JDZ65612:JEE65612 JNV65612:JOA65612 JXR65612:JXW65612 KHN65612:KHS65612 KRJ65612:KRO65612 LBF65612:LBK65612 LLB65612:LLG65612 LUX65612:LVC65612 MET65612:MEY65612 MOP65612:MOU65612 MYL65612:MYQ65612 NIH65612:NIM65612 NSD65612:NSI65612 OBZ65612:OCE65612 OLV65612:OMA65612 OVR65612:OVW65612 PFN65612:PFS65612 PPJ65612:PPO65612 PZF65612:PZK65612 QJB65612:QJG65612 QSX65612:QTC65612 RCT65612:RCY65612 RMP65612:RMU65612 RWL65612:RWQ65612 SGH65612:SGM65612 SQD65612:SQI65612 SZZ65612:TAE65612 TJV65612:TKA65612 TTR65612:TTW65612 UDN65612:UDS65612 UNJ65612:UNO65612 UXF65612:UXK65612 VHB65612:VHG65612 VQX65612:VRC65612 WAT65612:WAY65612 WKP65612:WKU65612 WUL65612:WUQ65612 K131148:P131148 HZ131148:IE131148 RV131148:SA131148 ABR131148:ABW131148 ALN131148:ALS131148 AVJ131148:AVO131148 BFF131148:BFK131148 BPB131148:BPG131148 BYX131148:BZC131148 CIT131148:CIY131148 CSP131148:CSU131148 DCL131148:DCQ131148 DMH131148:DMM131148 DWD131148:DWI131148 EFZ131148:EGE131148 EPV131148:EQA131148 EZR131148:EZW131148 FJN131148:FJS131148 FTJ131148:FTO131148 GDF131148:GDK131148 GNB131148:GNG131148 GWX131148:GXC131148 HGT131148:HGY131148 HQP131148:HQU131148 IAL131148:IAQ131148 IKH131148:IKM131148 IUD131148:IUI131148 JDZ131148:JEE131148 JNV131148:JOA131148 JXR131148:JXW131148 KHN131148:KHS131148 KRJ131148:KRO131148 LBF131148:LBK131148 LLB131148:LLG131148 LUX131148:LVC131148 MET131148:MEY131148 MOP131148:MOU131148 MYL131148:MYQ131148 NIH131148:NIM131148 NSD131148:NSI131148 OBZ131148:OCE131148 OLV131148:OMA131148 OVR131148:OVW131148 PFN131148:PFS131148 PPJ131148:PPO131148 PZF131148:PZK131148 QJB131148:QJG131148 QSX131148:QTC131148 RCT131148:RCY131148 RMP131148:RMU131148 RWL131148:RWQ131148 SGH131148:SGM131148 SQD131148:SQI131148 SZZ131148:TAE131148 TJV131148:TKA131148 TTR131148:TTW131148 UDN131148:UDS131148 UNJ131148:UNO131148 UXF131148:UXK131148 VHB131148:VHG131148 VQX131148:VRC131148 WAT131148:WAY131148 WKP131148:WKU131148 WUL131148:WUQ131148 K196684:P196684 HZ196684:IE196684 RV196684:SA196684 ABR196684:ABW196684 ALN196684:ALS196684 AVJ196684:AVO196684 BFF196684:BFK196684 BPB196684:BPG196684 BYX196684:BZC196684 CIT196684:CIY196684 CSP196684:CSU196684 DCL196684:DCQ196684 DMH196684:DMM196684 DWD196684:DWI196684 EFZ196684:EGE196684 EPV196684:EQA196684 EZR196684:EZW196684 FJN196684:FJS196684 FTJ196684:FTO196684 GDF196684:GDK196684 GNB196684:GNG196684 GWX196684:GXC196684 HGT196684:HGY196684 HQP196684:HQU196684 IAL196684:IAQ196684 IKH196684:IKM196684 IUD196684:IUI196684 JDZ196684:JEE196684 JNV196684:JOA196684 JXR196684:JXW196684 KHN196684:KHS196684 KRJ196684:KRO196684 LBF196684:LBK196684 LLB196684:LLG196684 LUX196684:LVC196684 MET196684:MEY196684 MOP196684:MOU196684 MYL196684:MYQ196684 NIH196684:NIM196684 NSD196684:NSI196684 OBZ196684:OCE196684 OLV196684:OMA196684 OVR196684:OVW196684 PFN196684:PFS196684 PPJ196684:PPO196684 PZF196684:PZK196684 QJB196684:QJG196684 QSX196684:QTC196684 RCT196684:RCY196684 RMP196684:RMU196684 RWL196684:RWQ196684 SGH196684:SGM196684 SQD196684:SQI196684 SZZ196684:TAE196684 TJV196684:TKA196684 TTR196684:TTW196684 UDN196684:UDS196684 UNJ196684:UNO196684 UXF196684:UXK196684 VHB196684:VHG196684 VQX196684:VRC196684 WAT196684:WAY196684 WKP196684:WKU196684 WUL196684:WUQ196684 K262220:P262220 HZ262220:IE262220 RV262220:SA262220 ABR262220:ABW262220 ALN262220:ALS262220 AVJ262220:AVO262220 BFF262220:BFK262220 BPB262220:BPG262220 BYX262220:BZC262220 CIT262220:CIY262220 CSP262220:CSU262220 DCL262220:DCQ262220 DMH262220:DMM262220 DWD262220:DWI262220 EFZ262220:EGE262220 EPV262220:EQA262220 EZR262220:EZW262220 FJN262220:FJS262220 FTJ262220:FTO262220 GDF262220:GDK262220 GNB262220:GNG262220 GWX262220:GXC262220 HGT262220:HGY262220 HQP262220:HQU262220 IAL262220:IAQ262220 IKH262220:IKM262220 IUD262220:IUI262220 JDZ262220:JEE262220 JNV262220:JOA262220 JXR262220:JXW262220 KHN262220:KHS262220 KRJ262220:KRO262220 LBF262220:LBK262220 LLB262220:LLG262220 LUX262220:LVC262220 MET262220:MEY262220 MOP262220:MOU262220 MYL262220:MYQ262220 NIH262220:NIM262220 NSD262220:NSI262220 OBZ262220:OCE262220 OLV262220:OMA262220 OVR262220:OVW262220 PFN262220:PFS262220 PPJ262220:PPO262220 PZF262220:PZK262220 QJB262220:QJG262220 QSX262220:QTC262220 RCT262220:RCY262220 RMP262220:RMU262220 RWL262220:RWQ262220 SGH262220:SGM262220 SQD262220:SQI262220 SZZ262220:TAE262220 TJV262220:TKA262220 TTR262220:TTW262220 UDN262220:UDS262220 UNJ262220:UNO262220 UXF262220:UXK262220 VHB262220:VHG262220 VQX262220:VRC262220 WAT262220:WAY262220 WKP262220:WKU262220 WUL262220:WUQ262220 K327756:P327756 HZ327756:IE327756 RV327756:SA327756 ABR327756:ABW327756 ALN327756:ALS327756 AVJ327756:AVO327756 BFF327756:BFK327756 BPB327756:BPG327756 BYX327756:BZC327756 CIT327756:CIY327756 CSP327756:CSU327756 DCL327756:DCQ327756 DMH327756:DMM327756 DWD327756:DWI327756 EFZ327756:EGE327756 EPV327756:EQA327756 EZR327756:EZW327756 FJN327756:FJS327756 FTJ327756:FTO327756 GDF327756:GDK327756 GNB327756:GNG327756 GWX327756:GXC327756 HGT327756:HGY327756 HQP327756:HQU327756 IAL327756:IAQ327756 IKH327756:IKM327756 IUD327756:IUI327756 JDZ327756:JEE327756 JNV327756:JOA327756 JXR327756:JXW327756 KHN327756:KHS327756 KRJ327756:KRO327756 LBF327756:LBK327756 LLB327756:LLG327756 LUX327756:LVC327756 MET327756:MEY327756 MOP327756:MOU327756 MYL327756:MYQ327756 NIH327756:NIM327756 NSD327756:NSI327756 OBZ327756:OCE327756 OLV327756:OMA327756 OVR327756:OVW327756 PFN327756:PFS327756 PPJ327756:PPO327756 PZF327756:PZK327756 QJB327756:QJG327756 QSX327756:QTC327756 RCT327756:RCY327756 RMP327756:RMU327756 RWL327756:RWQ327756 SGH327756:SGM327756 SQD327756:SQI327756 SZZ327756:TAE327756 TJV327756:TKA327756 TTR327756:TTW327756 UDN327756:UDS327756 UNJ327756:UNO327756 UXF327756:UXK327756 VHB327756:VHG327756 VQX327756:VRC327756 WAT327756:WAY327756 WKP327756:WKU327756 WUL327756:WUQ327756 K393292:P393292 HZ393292:IE393292 RV393292:SA393292 ABR393292:ABW393292 ALN393292:ALS393292 AVJ393292:AVO393292 BFF393292:BFK393292 BPB393292:BPG393292 BYX393292:BZC393292 CIT393292:CIY393292 CSP393292:CSU393292 DCL393292:DCQ393292 DMH393292:DMM393292 DWD393292:DWI393292 EFZ393292:EGE393292 EPV393292:EQA393292 EZR393292:EZW393292 FJN393292:FJS393292 FTJ393292:FTO393292 GDF393292:GDK393292 GNB393292:GNG393292 GWX393292:GXC393292 HGT393292:HGY393292 HQP393292:HQU393292 IAL393292:IAQ393292 IKH393292:IKM393292 IUD393292:IUI393292 JDZ393292:JEE393292 JNV393292:JOA393292 JXR393292:JXW393292 KHN393292:KHS393292 KRJ393292:KRO393292 LBF393292:LBK393292 LLB393292:LLG393292 LUX393292:LVC393292 MET393292:MEY393292 MOP393292:MOU393292 MYL393292:MYQ393292 NIH393292:NIM393292 NSD393292:NSI393292 OBZ393292:OCE393292 OLV393292:OMA393292 OVR393292:OVW393292 PFN393292:PFS393292 PPJ393292:PPO393292 PZF393292:PZK393292 QJB393292:QJG393292 QSX393292:QTC393292 RCT393292:RCY393292 RMP393292:RMU393292 RWL393292:RWQ393292 SGH393292:SGM393292 SQD393292:SQI393292 SZZ393292:TAE393292 TJV393292:TKA393292 TTR393292:TTW393292 UDN393292:UDS393292 UNJ393292:UNO393292 UXF393292:UXK393292 VHB393292:VHG393292 VQX393292:VRC393292 WAT393292:WAY393292 WKP393292:WKU393292 WUL393292:WUQ393292 K458828:P458828 HZ458828:IE458828 RV458828:SA458828 ABR458828:ABW458828 ALN458828:ALS458828 AVJ458828:AVO458828 BFF458828:BFK458828 BPB458828:BPG458828 BYX458828:BZC458828 CIT458828:CIY458828 CSP458828:CSU458828 DCL458828:DCQ458828 DMH458828:DMM458828 DWD458828:DWI458828 EFZ458828:EGE458828 EPV458828:EQA458828 EZR458828:EZW458828 FJN458828:FJS458828 FTJ458828:FTO458828 GDF458828:GDK458828 GNB458828:GNG458828 GWX458828:GXC458828 HGT458828:HGY458828 HQP458828:HQU458828 IAL458828:IAQ458828 IKH458828:IKM458828 IUD458828:IUI458828 JDZ458828:JEE458828 JNV458828:JOA458828 JXR458828:JXW458828 KHN458828:KHS458828 KRJ458828:KRO458828 LBF458828:LBK458828 LLB458828:LLG458828 LUX458828:LVC458828 MET458828:MEY458828 MOP458828:MOU458828 MYL458828:MYQ458828 NIH458828:NIM458828 NSD458828:NSI458828 OBZ458828:OCE458828 OLV458828:OMA458828 OVR458828:OVW458828 PFN458828:PFS458828 PPJ458828:PPO458828 PZF458828:PZK458828 QJB458828:QJG458828 QSX458828:QTC458828 RCT458828:RCY458828 RMP458828:RMU458828 RWL458828:RWQ458828 SGH458828:SGM458828 SQD458828:SQI458828 SZZ458828:TAE458828 TJV458828:TKA458828 TTR458828:TTW458828 UDN458828:UDS458828 UNJ458828:UNO458828 UXF458828:UXK458828 VHB458828:VHG458828 VQX458828:VRC458828 WAT458828:WAY458828 WKP458828:WKU458828 WUL458828:WUQ458828 K524364:P524364 HZ524364:IE524364 RV524364:SA524364 ABR524364:ABW524364 ALN524364:ALS524364 AVJ524364:AVO524364 BFF524364:BFK524364 BPB524364:BPG524364 BYX524364:BZC524364 CIT524364:CIY524364 CSP524364:CSU524364 DCL524364:DCQ524364 DMH524364:DMM524364 DWD524364:DWI524364 EFZ524364:EGE524364 EPV524364:EQA524364 EZR524364:EZW524364 FJN524364:FJS524364 FTJ524364:FTO524364 GDF524364:GDK524364 GNB524364:GNG524364 GWX524364:GXC524364 HGT524364:HGY524364 HQP524364:HQU524364 IAL524364:IAQ524364 IKH524364:IKM524364 IUD524364:IUI524364 JDZ524364:JEE524364 JNV524364:JOA524364 JXR524364:JXW524364 KHN524364:KHS524364 KRJ524364:KRO524364 LBF524364:LBK524364 LLB524364:LLG524364 LUX524364:LVC524364 MET524364:MEY524364 MOP524364:MOU524364 MYL524364:MYQ524364 NIH524364:NIM524364 NSD524364:NSI524364 OBZ524364:OCE524364 OLV524364:OMA524364 OVR524364:OVW524364 PFN524364:PFS524364 PPJ524364:PPO524364 PZF524364:PZK524364 QJB524364:QJG524364 QSX524364:QTC524364 RCT524364:RCY524364 RMP524364:RMU524364 RWL524364:RWQ524364 SGH524364:SGM524364 SQD524364:SQI524364 SZZ524364:TAE524364 TJV524364:TKA524364 TTR524364:TTW524364 UDN524364:UDS524364 UNJ524364:UNO524364 UXF524364:UXK524364 VHB524364:VHG524364 VQX524364:VRC524364 WAT524364:WAY524364 WKP524364:WKU524364 WUL524364:WUQ524364 K589900:P589900 HZ589900:IE589900 RV589900:SA589900 ABR589900:ABW589900 ALN589900:ALS589900 AVJ589900:AVO589900 BFF589900:BFK589900 BPB589900:BPG589900 BYX589900:BZC589900 CIT589900:CIY589900 CSP589900:CSU589900 DCL589900:DCQ589900 DMH589900:DMM589900 DWD589900:DWI589900 EFZ589900:EGE589900 EPV589900:EQA589900 EZR589900:EZW589900 FJN589900:FJS589900 FTJ589900:FTO589900 GDF589900:GDK589900 GNB589900:GNG589900 GWX589900:GXC589900 HGT589900:HGY589900 HQP589900:HQU589900 IAL589900:IAQ589900 IKH589900:IKM589900 IUD589900:IUI589900 JDZ589900:JEE589900 JNV589900:JOA589900 JXR589900:JXW589900 KHN589900:KHS589900 KRJ589900:KRO589900 LBF589900:LBK589900 LLB589900:LLG589900 LUX589900:LVC589900 MET589900:MEY589900 MOP589900:MOU589900 MYL589900:MYQ589900 NIH589900:NIM589900 NSD589900:NSI589900 OBZ589900:OCE589900 OLV589900:OMA589900 OVR589900:OVW589900 PFN589900:PFS589900 PPJ589900:PPO589900 PZF589900:PZK589900 QJB589900:QJG589900 QSX589900:QTC589900 RCT589900:RCY589900 RMP589900:RMU589900 RWL589900:RWQ589900 SGH589900:SGM589900 SQD589900:SQI589900 SZZ589900:TAE589900 TJV589900:TKA589900 TTR589900:TTW589900 UDN589900:UDS589900 UNJ589900:UNO589900 UXF589900:UXK589900 VHB589900:VHG589900 VQX589900:VRC589900 WAT589900:WAY589900 WKP589900:WKU589900 WUL589900:WUQ589900 K655436:P655436 HZ655436:IE655436 RV655436:SA655436 ABR655436:ABW655436 ALN655436:ALS655436 AVJ655436:AVO655436 BFF655436:BFK655436 BPB655436:BPG655436 BYX655436:BZC655436 CIT655436:CIY655436 CSP655436:CSU655436 DCL655436:DCQ655436 DMH655436:DMM655436 DWD655436:DWI655436 EFZ655436:EGE655436 EPV655436:EQA655436 EZR655436:EZW655436 FJN655436:FJS655436 FTJ655436:FTO655436 GDF655436:GDK655436 GNB655436:GNG655436 GWX655436:GXC655436 HGT655436:HGY655436 HQP655436:HQU655436 IAL655436:IAQ655436 IKH655436:IKM655436 IUD655436:IUI655436 JDZ655436:JEE655436 JNV655436:JOA655436 JXR655436:JXW655436 KHN655436:KHS655436 KRJ655436:KRO655436 LBF655436:LBK655436 LLB655436:LLG655436 LUX655436:LVC655436 MET655436:MEY655436 MOP655436:MOU655436 MYL655436:MYQ655436 NIH655436:NIM655436 NSD655436:NSI655436 OBZ655436:OCE655436 OLV655436:OMA655436 OVR655436:OVW655436 PFN655436:PFS655436 PPJ655436:PPO655436 PZF655436:PZK655436 QJB655436:QJG655436 QSX655436:QTC655436 RCT655436:RCY655436 RMP655436:RMU655436 RWL655436:RWQ655436 SGH655436:SGM655436 SQD655436:SQI655436 SZZ655436:TAE655436 TJV655436:TKA655436 TTR655436:TTW655436 UDN655436:UDS655436 UNJ655436:UNO655436 UXF655436:UXK655436 VHB655436:VHG655436 VQX655436:VRC655436 WAT655436:WAY655436 WKP655436:WKU655436 WUL655436:WUQ655436 K720972:P720972 HZ720972:IE720972 RV720972:SA720972 ABR720972:ABW720972 ALN720972:ALS720972 AVJ720972:AVO720972 BFF720972:BFK720972 BPB720972:BPG720972 BYX720972:BZC720972 CIT720972:CIY720972 CSP720972:CSU720972 DCL720972:DCQ720972 DMH720972:DMM720972 DWD720972:DWI720972 EFZ720972:EGE720972 EPV720972:EQA720972 EZR720972:EZW720972 FJN720972:FJS720972 FTJ720972:FTO720972 GDF720972:GDK720972 GNB720972:GNG720972 GWX720972:GXC720972 HGT720972:HGY720972 HQP720972:HQU720972 IAL720972:IAQ720972 IKH720972:IKM720972 IUD720972:IUI720972 JDZ720972:JEE720972 JNV720972:JOA720972 JXR720972:JXW720972 KHN720972:KHS720972 KRJ720972:KRO720972 LBF720972:LBK720972 LLB720972:LLG720972 LUX720972:LVC720972 MET720972:MEY720972 MOP720972:MOU720972 MYL720972:MYQ720972 NIH720972:NIM720972 NSD720972:NSI720972 OBZ720972:OCE720972 OLV720972:OMA720972 OVR720972:OVW720972 PFN720972:PFS720972 PPJ720972:PPO720972 PZF720972:PZK720972 QJB720972:QJG720972 QSX720972:QTC720972 RCT720972:RCY720972 RMP720972:RMU720972 RWL720972:RWQ720972 SGH720972:SGM720972 SQD720972:SQI720972 SZZ720972:TAE720972 TJV720972:TKA720972 TTR720972:TTW720972 UDN720972:UDS720972 UNJ720972:UNO720972 UXF720972:UXK720972 VHB720972:VHG720972 VQX720972:VRC720972 WAT720972:WAY720972 WKP720972:WKU720972 WUL720972:WUQ720972 K786508:P786508 HZ786508:IE786508 RV786508:SA786508 ABR786508:ABW786508 ALN786508:ALS786508 AVJ786508:AVO786508 BFF786508:BFK786508 BPB786508:BPG786508 BYX786508:BZC786508 CIT786508:CIY786508 CSP786508:CSU786508 DCL786508:DCQ786508 DMH786508:DMM786508 DWD786508:DWI786508 EFZ786508:EGE786508 EPV786508:EQA786508 EZR786508:EZW786508 FJN786508:FJS786508 FTJ786508:FTO786508 GDF786508:GDK786508 GNB786508:GNG786508 GWX786508:GXC786508 HGT786508:HGY786508 HQP786508:HQU786508 IAL786508:IAQ786508 IKH786508:IKM786508 IUD786508:IUI786508 JDZ786508:JEE786508 JNV786508:JOA786508 JXR786508:JXW786508 KHN786508:KHS786508 KRJ786508:KRO786508 LBF786508:LBK786508 LLB786508:LLG786508 LUX786508:LVC786508 MET786508:MEY786508 MOP786508:MOU786508 MYL786508:MYQ786508 NIH786508:NIM786508 NSD786508:NSI786508 OBZ786508:OCE786508 OLV786508:OMA786508 OVR786508:OVW786508 PFN786508:PFS786508 PPJ786508:PPO786508 PZF786508:PZK786508 QJB786508:QJG786508 QSX786508:QTC786508 RCT786508:RCY786508 RMP786508:RMU786508 RWL786508:RWQ786508 SGH786508:SGM786508 SQD786508:SQI786508 SZZ786508:TAE786508 TJV786508:TKA786508 TTR786508:TTW786508 UDN786508:UDS786508 UNJ786508:UNO786508 UXF786508:UXK786508 VHB786508:VHG786508 VQX786508:VRC786508 WAT786508:WAY786508 WKP786508:WKU786508 WUL786508:WUQ786508 K852044:P852044 HZ852044:IE852044 RV852044:SA852044 ABR852044:ABW852044 ALN852044:ALS852044 AVJ852044:AVO852044 BFF852044:BFK852044 BPB852044:BPG852044 BYX852044:BZC852044 CIT852044:CIY852044 CSP852044:CSU852044 DCL852044:DCQ852044 DMH852044:DMM852044 DWD852044:DWI852044 EFZ852044:EGE852044 EPV852044:EQA852044 EZR852044:EZW852044 FJN852044:FJS852044 FTJ852044:FTO852044 GDF852044:GDK852044 GNB852044:GNG852044 GWX852044:GXC852044 HGT852044:HGY852044 HQP852044:HQU852044 IAL852044:IAQ852044 IKH852044:IKM852044 IUD852044:IUI852044 JDZ852044:JEE852044 JNV852044:JOA852044 JXR852044:JXW852044 KHN852044:KHS852044 KRJ852044:KRO852044 LBF852044:LBK852044 LLB852044:LLG852044 LUX852044:LVC852044 MET852044:MEY852044 MOP852044:MOU852044 MYL852044:MYQ852044 NIH852044:NIM852044 NSD852044:NSI852044 OBZ852044:OCE852044 OLV852044:OMA852044 OVR852044:OVW852044 PFN852044:PFS852044 PPJ852044:PPO852044 PZF852044:PZK852044 QJB852044:QJG852044 QSX852044:QTC852044 RCT852044:RCY852044 RMP852044:RMU852044 RWL852044:RWQ852044 SGH852044:SGM852044 SQD852044:SQI852044 SZZ852044:TAE852044 TJV852044:TKA852044 TTR852044:TTW852044 UDN852044:UDS852044 UNJ852044:UNO852044 UXF852044:UXK852044 VHB852044:VHG852044 VQX852044:VRC852044 WAT852044:WAY852044 WKP852044:WKU852044 WUL852044:WUQ852044 K917580:P917580 HZ917580:IE917580 RV917580:SA917580 ABR917580:ABW917580 ALN917580:ALS917580 AVJ917580:AVO917580 BFF917580:BFK917580 BPB917580:BPG917580 BYX917580:BZC917580 CIT917580:CIY917580 CSP917580:CSU917580 DCL917580:DCQ917580 DMH917580:DMM917580 DWD917580:DWI917580 EFZ917580:EGE917580 EPV917580:EQA917580 EZR917580:EZW917580 FJN917580:FJS917580 FTJ917580:FTO917580 GDF917580:GDK917580 GNB917580:GNG917580 GWX917580:GXC917580 HGT917580:HGY917580 HQP917580:HQU917580 IAL917580:IAQ917580 IKH917580:IKM917580 IUD917580:IUI917580 JDZ917580:JEE917580 JNV917580:JOA917580 JXR917580:JXW917580 KHN917580:KHS917580 KRJ917580:KRO917580 LBF917580:LBK917580 LLB917580:LLG917580 LUX917580:LVC917580 MET917580:MEY917580 MOP917580:MOU917580 MYL917580:MYQ917580 NIH917580:NIM917580 NSD917580:NSI917580 OBZ917580:OCE917580 OLV917580:OMA917580 OVR917580:OVW917580 PFN917580:PFS917580 PPJ917580:PPO917580 PZF917580:PZK917580 QJB917580:QJG917580 QSX917580:QTC917580 RCT917580:RCY917580 RMP917580:RMU917580 RWL917580:RWQ917580 SGH917580:SGM917580 SQD917580:SQI917580 SZZ917580:TAE917580 TJV917580:TKA917580 TTR917580:TTW917580 UDN917580:UDS917580 UNJ917580:UNO917580 UXF917580:UXK917580 VHB917580:VHG917580 VQX917580:VRC917580 WAT917580:WAY917580 WKP917580:WKU917580 WUL917580:WUQ917580 K983116:P983116 HZ983116:IE983116 RV983116:SA983116 ABR983116:ABW983116 ALN983116:ALS983116 AVJ983116:AVO983116 BFF983116:BFK983116 BPB983116:BPG983116 BYX983116:BZC983116 CIT983116:CIY983116 CSP983116:CSU983116 DCL983116:DCQ983116 DMH983116:DMM983116 DWD983116:DWI983116 EFZ983116:EGE983116 EPV983116:EQA983116 EZR983116:EZW983116 FJN983116:FJS983116 FTJ983116:FTO983116 GDF983116:GDK983116 GNB983116:GNG983116 GWX983116:GXC983116 HGT983116:HGY983116 HQP983116:HQU983116 IAL983116:IAQ983116 IKH983116:IKM983116 IUD983116:IUI983116 JDZ983116:JEE983116 JNV983116:JOA983116 JXR983116:JXW983116 KHN983116:KHS983116 KRJ983116:KRO983116 LBF983116:LBK983116 LLB983116:LLG983116 LUX983116:LVC983116 MET983116:MEY983116 MOP983116:MOU983116 MYL983116:MYQ983116 NIH983116:NIM983116 NSD983116:NSI983116 OBZ983116:OCE983116 OLV983116:OMA983116 OVR983116:OVW983116 PFN983116:PFS983116 PPJ983116:PPO983116 PZF983116:PZK983116 QJB983116:QJG983116 QSX983116:QTC983116 RCT983116:RCY983116 RMP983116:RMU983116 RWL983116:RWQ983116 SGH983116:SGM983116 SQD983116:SQI983116 SZZ983116:TAE983116 TJV983116:TKA983116 TTR983116:TTW983116 UDN983116:UDS983116 UNJ983116:UNO983116 UXF983116:UXK983116 VHB983116:VHG983116 VQX983116:VRC983116 WAT983116:WAY983116 WKP983116:WKU983116">
      <formula1>0</formula1>
      <formula2>2500000</formula2>
    </dataValidation>
    <dataValidation type="decimal" allowBlank="1" showInputMessage="1" showErrorMessage="1" error="acima  do limite" sqref="K71:P71 HZ71:IE71 RV71:SA71 ABR71:ABW71 ALN71:ALS71 AVJ71:AVO71 BFF71:BFK71 BPB71:BPG71 BYX71:BZC71 CIT71:CIY71 CSP71:CSU71 DCL71:DCQ71 DMH71:DMM71 DWD71:DWI71 EFZ71:EGE71 EPV71:EQA71 EZR71:EZW71 FJN71:FJS71 FTJ71:FTO71 GDF71:GDK71 GNB71:GNG71 GWX71:GXC71 HGT71:HGY71 HQP71:HQU71 IAL71:IAQ71 IKH71:IKM71 IUD71:IUI71 JDZ71:JEE71 JNV71:JOA71 JXR71:JXW71 KHN71:KHS71 KRJ71:KRO71 LBF71:LBK71 LLB71:LLG71 LUX71:LVC71 MET71:MEY71 MOP71:MOU71 MYL71:MYQ71 NIH71:NIM71 NSD71:NSI71 OBZ71:OCE71 OLV71:OMA71 OVR71:OVW71 PFN71:PFS71 PPJ71:PPO71 PZF71:PZK71 QJB71:QJG71 QSX71:QTC71 RCT71:RCY71 RMP71:RMU71 RWL71:RWQ71 SGH71:SGM71 SQD71:SQI71 SZZ71:TAE71 TJV71:TKA71 TTR71:TTW71 UDN71:UDS71 UNJ71:UNO71 UXF71:UXK71 VHB71:VHG71 VQX71:VRC71 WAT71:WAY71 WKP71:WKU71 WUL71:WUQ71 K65607:P65607 HZ65607:IE65607 RV65607:SA65607 ABR65607:ABW65607 ALN65607:ALS65607 AVJ65607:AVO65607 BFF65607:BFK65607 BPB65607:BPG65607 BYX65607:BZC65607 CIT65607:CIY65607 CSP65607:CSU65607 DCL65607:DCQ65607 DMH65607:DMM65607 DWD65607:DWI65607 EFZ65607:EGE65607 EPV65607:EQA65607 EZR65607:EZW65607 FJN65607:FJS65607 FTJ65607:FTO65607 GDF65607:GDK65607 GNB65607:GNG65607 GWX65607:GXC65607 HGT65607:HGY65607 HQP65607:HQU65607 IAL65607:IAQ65607 IKH65607:IKM65607 IUD65607:IUI65607 JDZ65607:JEE65607 JNV65607:JOA65607 JXR65607:JXW65607 KHN65607:KHS65607 KRJ65607:KRO65607 LBF65607:LBK65607 LLB65607:LLG65607 LUX65607:LVC65607 MET65607:MEY65607 MOP65607:MOU65607 MYL65607:MYQ65607 NIH65607:NIM65607 NSD65607:NSI65607 OBZ65607:OCE65607 OLV65607:OMA65607 OVR65607:OVW65607 PFN65607:PFS65607 PPJ65607:PPO65607 PZF65607:PZK65607 QJB65607:QJG65607 QSX65607:QTC65607 RCT65607:RCY65607 RMP65607:RMU65607 RWL65607:RWQ65607 SGH65607:SGM65607 SQD65607:SQI65607 SZZ65607:TAE65607 TJV65607:TKA65607 TTR65607:TTW65607 UDN65607:UDS65607 UNJ65607:UNO65607 UXF65607:UXK65607 VHB65607:VHG65607 VQX65607:VRC65607 WAT65607:WAY65607 WKP65607:WKU65607 WUL65607:WUQ65607 K131143:P131143 HZ131143:IE131143 RV131143:SA131143 ABR131143:ABW131143 ALN131143:ALS131143 AVJ131143:AVO131143 BFF131143:BFK131143 BPB131143:BPG131143 BYX131143:BZC131143 CIT131143:CIY131143 CSP131143:CSU131143 DCL131143:DCQ131143 DMH131143:DMM131143 DWD131143:DWI131143 EFZ131143:EGE131143 EPV131143:EQA131143 EZR131143:EZW131143 FJN131143:FJS131143 FTJ131143:FTO131143 GDF131143:GDK131143 GNB131143:GNG131143 GWX131143:GXC131143 HGT131143:HGY131143 HQP131143:HQU131143 IAL131143:IAQ131143 IKH131143:IKM131143 IUD131143:IUI131143 JDZ131143:JEE131143 JNV131143:JOA131143 JXR131143:JXW131143 KHN131143:KHS131143 KRJ131143:KRO131143 LBF131143:LBK131143 LLB131143:LLG131143 LUX131143:LVC131143 MET131143:MEY131143 MOP131143:MOU131143 MYL131143:MYQ131143 NIH131143:NIM131143 NSD131143:NSI131143 OBZ131143:OCE131143 OLV131143:OMA131143 OVR131143:OVW131143 PFN131143:PFS131143 PPJ131143:PPO131143 PZF131143:PZK131143 QJB131143:QJG131143 QSX131143:QTC131143 RCT131143:RCY131143 RMP131143:RMU131143 RWL131143:RWQ131143 SGH131143:SGM131143 SQD131143:SQI131143 SZZ131143:TAE131143 TJV131143:TKA131143 TTR131143:TTW131143 UDN131143:UDS131143 UNJ131143:UNO131143 UXF131143:UXK131143 VHB131143:VHG131143 VQX131143:VRC131143 WAT131143:WAY131143 WKP131143:WKU131143 WUL131143:WUQ131143 K196679:P196679 HZ196679:IE196679 RV196679:SA196679 ABR196679:ABW196679 ALN196679:ALS196679 AVJ196679:AVO196679 BFF196679:BFK196679 BPB196679:BPG196679 BYX196679:BZC196679 CIT196679:CIY196679 CSP196679:CSU196679 DCL196679:DCQ196679 DMH196679:DMM196679 DWD196679:DWI196679 EFZ196679:EGE196679 EPV196679:EQA196679 EZR196679:EZW196679 FJN196679:FJS196679 FTJ196679:FTO196679 GDF196679:GDK196679 GNB196679:GNG196679 GWX196679:GXC196679 HGT196679:HGY196679 HQP196679:HQU196679 IAL196679:IAQ196679 IKH196679:IKM196679 IUD196679:IUI196679 JDZ196679:JEE196679 JNV196679:JOA196679 JXR196679:JXW196679 KHN196679:KHS196679 KRJ196679:KRO196679 LBF196679:LBK196679 LLB196679:LLG196679 LUX196679:LVC196679 MET196679:MEY196679 MOP196679:MOU196679 MYL196679:MYQ196679 NIH196679:NIM196679 NSD196679:NSI196679 OBZ196679:OCE196679 OLV196679:OMA196679 OVR196679:OVW196679 PFN196679:PFS196679 PPJ196679:PPO196679 PZF196679:PZK196679 QJB196679:QJG196679 QSX196679:QTC196679 RCT196679:RCY196679 RMP196679:RMU196679 RWL196679:RWQ196679 SGH196679:SGM196679 SQD196679:SQI196679 SZZ196679:TAE196679 TJV196679:TKA196679 TTR196679:TTW196679 UDN196679:UDS196679 UNJ196679:UNO196679 UXF196679:UXK196679 VHB196679:VHG196679 VQX196679:VRC196679 WAT196679:WAY196679 WKP196679:WKU196679 WUL196679:WUQ196679 K262215:P262215 HZ262215:IE262215 RV262215:SA262215 ABR262215:ABW262215 ALN262215:ALS262215 AVJ262215:AVO262215 BFF262215:BFK262215 BPB262215:BPG262215 BYX262215:BZC262215 CIT262215:CIY262215 CSP262215:CSU262215 DCL262215:DCQ262215 DMH262215:DMM262215 DWD262215:DWI262215 EFZ262215:EGE262215 EPV262215:EQA262215 EZR262215:EZW262215 FJN262215:FJS262215 FTJ262215:FTO262215 GDF262215:GDK262215 GNB262215:GNG262215 GWX262215:GXC262215 HGT262215:HGY262215 HQP262215:HQU262215 IAL262215:IAQ262215 IKH262215:IKM262215 IUD262215:IUI262215 JDZ262215:JEE262215 JNV262215:JOA262215 JXR262215:JXW262215 KHN262215:KHS262215 KRJ262215:KRO262215 LBF262215:LBK262215 LLB262215:LLG262215 LUX262215:LVC262215 MET262215:MEY262215 MOP262215:MOU262215 MYL262215:MYQ262215 NIH262215:NIM262215 NSD262215:NSI262215 OBZ262215:OCE262215 OLV262215:OMA262215 OVR262215:OVW262215 PFN262215:PFS262215 PPJ262215:PPO262215 PZF262215:PZK262215 QJB262215:QJG262215 QSX262215:QTC262215 RCT262215:RCY262215 RMP262215:RMU262215 RWL262215:RWQ262215 SGH262215:SGM262215 SQD262215:SQI262215 SZZ262215:TAE262215 TJV262215:TKA262215 TTR262215:TTW262215 UDN262215:UDS262215 UNJ262215:UNO262215 UXF262215:UXK262215 VHB262215:VHG262215 VQX262215:VRC262215 WAT262215:WAY262215 WKP262215:WKU262215 WUL262215:WUQ262215 K327751:P327751 HZ327751:IE327751 RV327751:SA327751 ABR327751:ABW327751 ALN327751:ALS327751 AVJ327751:AVO327751 BFF327751:BFK327751 BPB327751:BPG327751 BYX327751:BZC327751 CIT327751:CIY327751 CSP327751:CSU327751 DCL327751:DCQ327751 DMH327751:DMM327751 DWD327751:DWI327751 EFZ327751:EGE327751 EPV327751:EQA327751 EZR327751:EZW327751 FJN327751:FJS327751 FTJ327751:FTO327751 GDF327751:GDK327751 GNB327751:GNG327751 GWX327751:GXC327751 HGT327751:HGY327751 HQP327751:HQU327751 IAL327751:IAQ327751 IKH327751:IKM327751 IUD327751:IUI327751 JDZ327751:JEE327751 JNV327751:JOA327751 JXR327751:JXW327751 KHN327751:KHS327751 KRJ327751:KRO327751 LBF327751:LBK327751 LLB327751:LLG327751 LUX327751:LVC327751 MET327751:MEY327751 MOP327751:MOU327751 MYL327751:MYQ327751 NIH327751:NIM327751 NSD327751:NSI327751 OBZ327751:OCE327751 OLV327751:OMA327751 OVR327751:OVW327751 PFN327751:PFS327751 PPJ327751:PPO327751 PZF327751:PZK327751 QJB327751:QJG327751 QSX327751:QTC327751 RCT327751:RCY327751 RMP327751:RMU327751 RWL327751:RWQ327751 SGH327751:SGM327751 SQD327751:SQI327751 SZZ327751:TAE327751 TJV327751:TKA327751 TTR327751:TTW327751 UDN327751:UDS327751 UNJ327751:UNO327751 UXF327751:UXK327751 VHB327751:VHG327751 VQX327751:VRC327751 WAT327751:WAY327751 WKP327751:WKU327751 WUL327751:WUQ327751 K393287:P393287 HZ393287:IE393287 RV393287:SA393287 ABR393287:ABW393287 ALN393287:ALS393287 AVJ393287:AVO393287 BFF393287:BFK393287 BPB393287:BPG393287 BYX393287:BZC393287 CIT393287:CIY393287 CSP393287:CSU393287 DCL393287:DCQ393287 DMH393287:DMM393287 DWD393287:DWI393287 EFZ393287:EGE393287 EPV393287:EQA393287 EZR393287:EZW393287 FJN393287:FJS393287 FTJ393287:FTO393287 GDF393287:GDK393287 GNB393287:GNG393287 GWX393287:GXC393287 HGT393287:HGY393287 HQP393287:HQU393287 IAL393287:IAQ393287 IKH393287:IKM393287 IUD393287:IUI393287 JDZ393287:JEE393287 JNV393287:JOA393287 JXR393287:JXW393287 KHN393287:KHS393287 KRJ393287:KRO393287 LBF393287:LBK393287 LLB393287:LLG393287 LUX393287:LVC393287 MET393287:MEY393287 MOP393287:MOU393287 MYL393287:MYQ393287 NIH393287:NIM393287 NSD393287:NSI393287 OBZ393287:OCE393287 OLV393287:OMA393287 OVR393287:OVW393287 PFN393287:PFS393287 PPJ393287:PPO393287 PZF393287:PZK393287 QJB393287:QJG393287 QSX393287:QTC393287 RCT393287:RCY393287 RMP393287:RMU393287 RWL393287:RWQ393287 SGH393287:SGM393287 SQD393287:SQI393287 SZZ393287:TAE393287 TJV393287:TKA393287 TTR393287:TTW393287 UDN393287:UDS393287 UNJ393287:UNO393287 UXF393287:UXK393287 VHB393287:VHG393287 VQX393287:VRC393287 WAT393287:WAY393287 WKP393287:WKU393287 WUL393287:WUQ393287 K458823:P458823 HZ458823:IE458823 RV458823:SA458823 ABR458823:ABW458823 ALN458823:ALS458823 AVJ458823:AVO458823 BFF458823:BFK458823 BPB458823:BPG458823 BYX458823:BZC458823 CIT458823:CIY458823 CSP458823:CSU458823 DCL458823:DCQ458823 DMH458823:DMM458823 DWD458823:DWI458823 EFZ458823:EGE458823 EPV458823:EQA458823 EZR458823:EZW458823 FJN458823:FJS458823 FTJ458823:FTO458823 GDF458823:GDK458823 GNB458823:GNG458823 GWX458823:GXC458823 HGT458823:HGY458823 HQP458823:HQU458823 IAL458823:IAQ458823 IKH458823:IKM458823 IUD458823:IUI458823 JDZ458823:JEE458823 JNV458823:JOA458823 JXR458823:JXW458823 KHN458823:KHS458823 KRJ458823:KRO458823 LBF458823:LBK458823 LLB458823:LLG458823 LUX458823:LVC458823 MET458823:MEY458823 MOP458823:MOU458823 MYL458823:MYQ458823 NIH458823:NIM458823 NSD458823:NSI458823 OBZ458823:OCE458823 OLV458823:OMA458823 OVR458823:OVW458823 PFN458823:PFS458823 PPJ458823:PPO458823 PZF458823:PZK458823 QJB458823:QJG458823 QSX458823:QTC458823 RCT458823:RCY458823 RMP458823:RMU458823 RWL458823:RWQ458823 SGH458823:SGM458823 SQD458823:SQI458823 SZZ458823:TAE458823 TJV458823:TKA458823 TTR458823:TTW458823 UDN458823:UDS458823 UNJ458823:UNO458823 UXF458823:UXK458823 VHB458823:VHG458823 VQX458823:VRC458823 WAT458823:WAY458823 WKP458823:WKU458823 WUL458823:WUQ458823 K524359:P524359 HZ524359:IE524359 RV524359:SA524359 ABR524359:ABW524359 ALN524359:ALS524359 AVJ524359:AVO524359 BFF524359:BFK524359 BPB524359:BPG524359 BYX524359:BZC524359 CIT524359:CIY524359 CSP524359:CSU524359 DCL524359:DCQ524359 DMH524359:DMM524359 DWD524359:DWI524359 EFZ524359:EGE524359 EPV524359:EQA524359 EZR524359:EZW524359 FJN524359:FJS524359 FTJ524359:FTO524359 GDF524359:GDK524359 GNB524359:GNG524359 GWX524359:GXC524359 HGT524359:HGY524359 HQP524359:HQU524359 IAL524359:IAQ524359 IKH524359:IKM524359 IUD524359:IUI524359 JDZ524359:JEE524359 JNV524359:JOA524359 JXR524359:JXW524359 KHN524359:KHS524359 KRJ524359:KRO524359 LBF524359:LBK524359 LLB524359:LLG524359 LUX524359:LVC524359 MET524359:MEY524359 MOP524359:MOU524359 MYL524359:MYQ524359 NIH524359:NIM524359 NSD524359:NSI524359 OBZ524359:OCE524359 OLV524359:OMA524359 OVR524359:OVW524359 PFN524359:PFS524359 PPJ524359:PPO524359 PZF524359:PZK524359 QJB524359:QJG524359 QSX524359:QTC524359 RCT524359:RCY524359 RMP524359:RMU524359 RWL524359:RWQ524359 SGH524359:SGM524359 SQD524359:SQI524359 SZZ524359:TAE524359 TJV524359:TKA524359 TTR524359:TTW524359 UDN524359:UDS524359 UNJ524359:UNO524359 UXF524359:UXK524359 VHB524359:VHG524359 VQX524359:VRC524359 WAT524359:WAY524359 WKP524359:WKU524359 WUL524359:WUQ524359 K589895:P589895 HZ589895:IE589895 RV589895:SA589895 ABR589895:ABW589895 ALN589895:ALS589895 AVJ589895:AVO589895 BFF589895:BFK589895 BPB589895:BPG589895 BYX589895:BZC589895 CIT589895:CIY589895 CSP589895:CSU589895 DCL589895:DCQ589895 DMH589895:DMM589895 DWD589895:DWI589895 EFZ589895:EGE589895 EPV589895:EQA589895 EZR589895:EZW589895 FJN589895:FJS589895 FTJ589895:FTO589895 GDF589895:GDK589895 GNB589895:GNG589895 GWX589895:GXC589895 HGT589895:HGY589895 HQP589895:HQU589895 IAL589895:IAQ589895 IKH589895:IKM589895 IUD589895:IUI589895 JDZ589895:JEE589895 JNV589895:JOA589895 JXR589895:JXW589895 KHN589895:KHS589895 KRJ589895:KRO589895 LBF589895:LBK589895 LLB589895:LLG589895 LUX589895:LVC589895 MET589895:MEY589895 MOP589895:MOU589895 MYL589895:MYQ589895 NIH589895:NIM589895 NSD589895:NSI589895 OBZ589895:OCE589895 OLV589895:OMA589895 OVR589895:OVW589895 PFN589895:PFS589895 PPJ589895:PPO589895 PZF589895:PZK589895 QJB589895:QJG589895 QSX589895:QTC589895 RCT589895:RCY589895 RMP589895:RMU589895 RWL589895:RWQ589895 SGH589895:SGM589895 SQD589895:SQI589895 SZZ589895:TAE589895 TJV589895:TKA589895 TTR589895:TTW589895 UDN589895:UDS589895 UNJ589895:UNO589895 UXF589895:UXK589895 VHB589895:VHG589895 VQX589895:VRC589895 WAT589895:WAY589895 WKP589895:WKU589895 WUL589895:WUQ589895 K655431:P655431 HZ655431:IE655431 RV655431:SA655431 ABR655431:ABW655431 ALN655431:ALS655431 AVJ655431:AVO655431 BFF655431:BFK655431 BPB655431:BPG655431 BYX655431:BZC655431 CIT655431:CIY655431 CSP655431:CSU655431 DCL655431:DCQ655431 DMH655431:DMM655431 DWD655431:DWI655431 EFZ655431:EGE655431 EPV655431:EQA655431 EZR655431:EZW655431 FJN655431:FJS655431 FTJ655431:FTO655431 GDF655431:GDK655431 GNB655431:GNG655431 GWX655431:GXC655431 HGT655431:HGY655431 HQP655431:HQU655431 IAL655431:IAQ655431 IKH655431:IKM655431 IUD655431:IUI655431 JDZ655431:JEE655431 JNV655431:JOA655431 JXR655431:JXW655431 KHN655431:KHS655431 KRJ655431:KRO655431 LBF655431:LBK655431 LLB655431:LLG655431 LUX655431:LVC655431 MET655431:MEY655431 MOP655431:MOU655431 MYL655431:MYQ655431 NIH655431:NIM655431 NSD655431:NSI655431 OBZ655431:OCE655431 OLV655431:OMA655431 OVR655431:OVW655431 PFN655431:PFS655431 PPJ655431:PPO655431 PZF655431:PZK655431 QJB655431:QJG655431 QSX655431:QTC655431 RCT655431:RCY655431 RMP655431:RMU655431 RWL655431:RWQ655431 SGH655431:SGM655431 SQD655431:SQI655431 SZZ655431:TAE655431 TJV655431:TKA655431 TTR655431:TTW655431 UDN655431:UDS655431 UNJ655431:UNO655431 UXF655431:UXK655431 VHB655431:VHG655431 VQX655431:VRC655431 WAT655431:WAY655431 WKP655431:WKU655431 WUL655431:WUQ655431 K720967:P720967 HZ720967:IE720967 RV720967:SA720967 ABR720967:ABW720967 ALN720967:ALS720967 AVJ720967:AVO720967 BFF720967:BFK720967 BPB720967:BPG720967 BYX720967:BZC720967 CIT720967:CIY720967 CSP720967:CSU720967 DCL720967:DCQ720967 DMH720967:DMM720967 DWD720967:DWI720967 EFZ720967:EGE720967 EPV720967:EQA720967 EZR720967:EZW720967 FJN720967:FJS720967 FTJ720967:FTO720967 GDF720967:GDK720967 GNB720967:GNG720967 GWX720967:GXC720967 HGT720967:HGY720967 HQP720967:HQU720967 IAL720967:IAQ720967 IKH720967:IKM720967 IUD720967:IUI720967 JDZ720967:JEE720967 JNV720967:JOA720967 JXR720967:JXW720967 KHN720967:KHS720967 KRJ720967:KRO720967 LBF720967:LBK720967 LLB720967:LLG720967 LUX720967:LVC720967 MET720967:MEY720967 MOP720967:MOU720967 MYL720967:MYQ720967 NIH720967:NIM720967 NSD720967:NSI720967 OBZ720967:OCE720967 OLV720967:OMA720967 OVR720967:OVW720967 PFN720967:PFS720967 PPJ720967:PPO720967 PZF720967:PZK720967 QJB720967:QJG720967 QSX720967:QTC720967 RCT720967:RCY720967 RMP720967:RMU720967 RWL720967:RWQ720967 SGH720967:SGM720967 SQD720967:SQI720967 SZZ720967:TAE720967 TJV720967:TKA720967 TTR720967:TTW720967 UDN720967:UDS720967 UNJ720967:UNO720967 UXF720967:UXK720967 VHB720967:VHG720967 VQX720967:VRC720967 WAT720967:WAY720967 WKP720967:WKU720967 WUL720967:WUQ720967 K786503:P786503 HZ786503:IE786503 RV786503:SA786503 ABR786503:ABW786503 ALN786503:ALS786503 AVJ786503:AVO786503 BFF786503:BFK786503 BPB786503:BPG786503 BYX786503:BZC786503 CIT786503:CIY786503 CSP786503:CSU786503 DCL786503:DCQ786503 DMH786503:DMM786503 DWD786503:DWI786503 EFZ786503:EGE786503 EPV786503:EQA786503 EZR786503:EZW786503 FJN786503:FJS786503 FTJ786503:FTO786503 GDF786503:GDK786503 GNB786503:GNG786503 GWX786503:GXC786503 HGT786503:HGY786503 HQP786503:HQU786503 IAL786503:IAQ786503 IKH786503:IKM786503 IUD786503:IUI786503 JDZ786503:JEE786503 JNV786503:JOA786503 JXR786503:JXW786503 KHN786503:KHS786503 KRJ786503:KRO786503 LBF786503:LBK786503 LLB786503:LLG786503 LUX786503:LVC786503 MET786503:MEY786503 MOP786503:MOU786503 MYL786503:MYQ786503 NIH786503:NIM786503 NSD786503:NSI786503 OBZ786503:OCE786503 OLV786503:OMA786503 OVR786503:OVW786503 PFN786503:PFS786503 PPJ786503:PPO786503 PZF786503:PZK786503 QJB786503:QJG786503 QSX786503:QTC786503 RCT786503:RCY786503 RMP786503:RMU786503 RWL786503:RWQ786503 SGH786503:SGM786503 SQD786503:SQI786503 SZZ786503:TAE786503 TJV786503:TKA786503 TTR786503:TTW786503 UDN786503:UDS786503 UNJ786503:UNO786503 UXF786503:UXK786503 VHB786503:VHG786503 VQX786503:VRC786503 WAT786503:WAY786503 WKP786503:WKU786503 WUL786503:WUQ786503 K852039:P852039 HZ852039:IE852039 RV852039:SA852039 ABR852039:ABW852039 ALN852039:ALS852039 AVJ852039:AVO852039 BFF852039:BFK852039 BPB852039:BPG852039 BYX852039:BZC852039 CIT852039:CIY852039 CSP852039:CSU852039 DCL852039:DCQ852039 DMH852039:DMM852039 DWD852039:DWI852039 EFZ852039:EGE852039 EPV852039:EQA852039 EZR852039:EZW852039 FJN852039:FJS852039 FTJ852039:FTO852039 GDF852039:GDK852039 GNB852039:GNG852039 GWX852039:GXC852039 HGT852039:HGY852039 HQP852039:HQU852039 IAL852039:IAQ852039 IKH852039:IKM852039 IUD852039:IUI852039 JDZ852039:JEE852039 JNV852039:JOA852039 JXR852039:JXW852039 KHN852039:KHS852039 KRJ852039:KRO852039 LBF852039:LBK852039 LLB852039:LLG852039 LUX852039:LVC852039 MET852039:MEY852039 MOP852039:MOU852039 MYL852039:MYQ852039 NIH852039:NIM852039 NSD852039:NSI852039 OBZ852039:OCE852039 OLV852039:OMA852039 OVR852039:OVW852039 PFN852039:PFS852039 PPJ852039:PPO852039 PZF852039:PZK852039 QJB852039:QJG852039 QSX852039:QTC852039 RCT852039:RCY852039 RMP852039:RMU852039 RWL852039:RWQ852039 SGH852039:SGM852039 SQD852039:SQI852039 SZZ852039:TAE852039 TJV852039:TKA852039 TTR852039:TTW852039 UDN852039:UDS852039 UNJ852039:UNO852039 UXF852039:UXK852039 VHB852039:VHG852039 VQX852039:VRC852039 WAT852039:WAY852039 WKP852039:WKU852039 WUL852039:WUQ852039 K917575:P917575 HZ917575:IE917575 RV917575:SA917575 ABR917575:ABW917575 ALN917575:ALS917575 AVJ917575:AVO917575 BFF917575:BFK917575 BPB917575:BPG917575 BYX917575:BZC917575 CIT917575:CIY917575 CSP917575:CSU917575 DCL917575:DCQ917575 DMH917575:DMM917575 DWD917575:DWI917575 EFZ917575:EGE917575 EPV917575:EQA917575 EZR917575:EZW917575 FJN917575:FJS917575 FTJ917575:FTO917575 GDF917575:GDK917575 GNB917575:GNG917575 GWX917575:GXC917575 HGT917575:HGY917575 HQP917575:HQU917575 IAL917575:IAQ917575 IKH917575:IKM917575 IUD917575:IUI917575 JDZ917575:JEE917575 JNV917575:JOA917575 JXR917575:JXW917575 KHN917575:KHS917575 KRJ917575:KRO917575 LBF917575:LBK917575 LLB917575:LLG917575 LUX917575:LVC917575 MET917575:MEY917575 MOP917575:MOU917575 MYL917575:MYQ917575 NIH917575:NIM917575 NSD917575:NSI917575 OBZ917575:OCE917575 OLV917575:OMA917575 OVR917575:OVW917575 PFN917575:PFS917575 PPJ917575:PPO917575 PZF917575:PZK917575 QJB917575:QJG917575 QSX917575:QTC917575 RCT917575:RCY917575 RMP917575:RMU917575 RWL917575:RWQ917575 SGH917575:SGM917575 SQD917575:SQI917575 SZZ917575:TAE917575 TJV917575:TKA917575 TTR917575:TTW917575 UDN917575:UDS917575 UNJ917575:UNO917575 UXF917575:UXK917575 VHB917575:VHG917575 VQX917575:VRC917575 WAT917575:WAY917575 WKP917575:WKU917575 WUL917575:WUQ917575 K983111:P983111 HZ983111:IE983111 RV983111:SA983111 ABR983111:ABW983111 ALN983111:ALS983111 AVJ983111:AVO983111 BFF983111:BFK983111 BPB983111:BPG983111 BYX983111:BZC983111 CIT983111:CIY983111 CSP983111:CSU983111 DCL983111:DCQ983111 DMH983111:DMM983111 DWD983111:DWI983111 EFZ983111:EGE983111 EPV983111:EQA983111 EZR983111:EZW983111 FJN983111:FJS983111 FTJ983111:FTO983111 GDF983111:GDK983111 GNB983111:GNG983111 GWX983111:GXC983111 HGT983111:HGY983111 HQP983111:HQU983111 IAL983111:IAQ983111 IKH983111:IKM983111 IUD983111:IUI983111 JDZ983111:JEE983111 JNV983111:JOA983111 JXR983111:JXW983111 KHN983111:KHS983111 KRJ983111:KRO983111 LBF983111:LBK983111 LLB983111:LLG983111 LUX983111:LVC983111 MET983111:MEY983111 MOP983111:MOU983111 MYL983111:MYQ983111 NIH983111:NIM983111 NSD983111:NSI983111 OBZ983111:OCE983111 OLV983111:OMA983111 OVR983111:OVW983111 PFN983111:PFS983111 PPJ983111:PPO983111 PZF983111:PZK983111 QJB983111:QJG983111 QSX983111:QTC983111 RCT983111:RCY983111 RMP983111:RMU983111 RWL983111:RWQ983111 SGH983111:SGM983111 SQD983111:SQI983111 SZZ983111:TAE983111 TJV983111:TKA983111 TTR983111:TTW983111 UDN983111:UDS983111 UNJ983111:UNO983111 UXF983111:UXK983111 VHB983111:VHG983111 VQX983111:VRC983111 WAT983111:WAY983111 WKP983111:WKU983111 WUL983111:WUQ983111 K78:P78 HZ78:IE78 RV78:SA78 ABR78:ABW78 ALN78:ALS78 AVJ78:AVO78 BFF78:BFK78 BPB78:BPG78 BYX78:BZC78 CIT78:CIY78 CSP78:CSU78 DCL78:DCQ78 DMH78:DMM78 DWD78:DWI78 EFZ78:EGE78 EPV78:EQA78 EZR78:EZW78 FJN78:FJS78 FTJ78:FTO78 GDF78:GDK78 GNB78:GNG78 GWX78:GXC78 HGT78:HGY78 HQP78:HQU78 IAL78:IAQ78 IKH78:IKM78 IUD78:IUI78 JDZ78:JEE78 JNV78:JOA78 JXR78:JXW78 KHN78:KHS78 KRJ78:KRO78 LBF78:LBK78 LLB78:LLG78 LUX78:LVC78 MET78:MEY78 MOP78:MOU78 MYL78:MYQ78 NIH78:NIM78 NSD78:NSI78 OBZ78:OCE78 OLV78:OMA78 OVR78:OVW78 PFN78:PFS78 PPJ78:PPO78 PZF78:PZK78 QJB78:QJG78 QSX78:QTC78 RCT78:RCY78 RMP78:RMU78 RWL78:RWQ78 SGH78:SGM78 SQD78:SQI78 SZZ78:TAE78 TJV78:TKA78 TTR78:TTW78 UDN78:UDS78 UNJ78:UNO78 UXF78:UXK78 VHB78:VHG78 VQX78:VRC78 WAT78:WAY78 WKP78:WKU78 WUL78:WUQ78 K65614:P65614 HZ65614:IE65614 RV65614:SA65614 ABR65614:ABW65614 ALN65614:ALS65614 AVJ65614:AVO65614 BFF65614:BFK65614 BPB65614:BPG65614 BYX65614:BZC65614 CIT65614:CIY65614 CSP65614:CSU65614 DCL65614:DCQ65614 DMH65614:DMM65614 DWD65614:DWI65614 EFZ65614:EGE65614 EPV65614:EQA65614 EZR65614:EZW65614 FJN65614:FJS65614 FTJ65614:FTO65614 GDF65614:GDK65614 GNB65614:GNG65614 GWX65614:GXC65614 HGT65614:HGY65614 HQP65614:HQU65614 IAL65614:IAQ65614 IKH65614:IKM65614 IUD65614:IUI65614 JDZ65614:JEE65614 JNV65614:JOA65614 JXR65614:JXW65614 KHN65614:KHS65614 KRJ65614:KRO65614 LBF65614:LBK65614 LLB65614:LLG65614 LUX65614:LVC65614 MET65614:MEY65614 MOP65614:MOU65614 MYL65614:MYQ65614 NIH65614:NIM65614 NSD65614:NSI65614 OBZ65614:OCE65614 OLV65614:OMA65614 OVR65614:OVW65614 PFN65614:PFS65614 PPJ65614:PPO65614 PZF65614:PZK65614 QJB65614:QJG65614 QSX65614:QTC65614 RCT65614:RCY65614 RMP65614:RMU65614 RWL65614:RWQ65614 SGH65614:SGM65614 SQD65614:SQI65614 SZZ65614:TAE65614 TJV65614:TKA65614 TTR65614:TTW65614 UDN65614:UDS65614 UNJ65614:UNO65614 UXF65614:UXK65614 VHB65614:VHG65614 VQX65614:VRC65614 WAT65614:WAY65614 WKP65614:WKU65614 WUL65614:WUQ65614 K131150:P131150 HZ131150:IE131150 RV131150:SA131150 ABR131150:ABW131150 ALN131150:ALS131150 AVJ131150:AVO131150 BFF131150:BFK131150 BPB131150:BPG131150 BYX131150:BZC131150 CIT131150:CIY131150 CSP131150:CSU131150 DCL131150:DCQ131150 DMH131150:DMM131150 DWD131150:DWI131150 EFZ131150:EGE131150 EPV131150:EQA131150 EZR131150:EZW131150 FJN131150:FJS131150 FTJ131150:FTO131150 GDF131150:GDK131150 GNB131150:GNG131150 GWX131150:GXC131150 HGT131150:HGY131150 HQP131150:HQU131150 IAL131150:IAQ131150 IKH131150:IKM131150 IUD131150:IUI131150 JDZ131150:JEE131150 JNV131150:JOA131150 JXR131150:JXW131150 KHN131150:KHS131150 KRJ131150:KRO131150 LBF131150:LBK131150 LLB131150:LLG131150 LUX131150:LVC131150 MET131150:MEY131150 MOP131150:MOU131150 MYL131150:MYQ131150 NIH131150:NIM131150 NSD131150:NSI131150 OBZ131150:OCE131150 OLV131150:OMA131150 OVR131150:OVW131150 PFN131150:PFS131150 PPJ131150:PPO131150 PZF131150:PZK131150 QJB131150:QJG131150 QSX131150:QTC131150 RCT131150:RCY131150 RMP131150:RMU131150 RWL131150:RWQ131150 SGH131150:SGM131150 SQD131150:SQI131150 SZZ131150:TAE131150 TJV131150:TKA131150 TTR131150:TTW131150 UDN131150:UDS131150 UNJ131150:UNO131150 UXF131150:UXK131150 VHB131150:VHG131150 VQX131150:VRC131150 WAT131150:WAY131150 WKP131150:WKU131150 WUL131150:WUQ131150 K196686:P196686 HZ196686:IE196686 RV196686:SA196686 ABR196686:ABW196686 ALN196686:ALS196686 AVJ196686:AVO196686 BFF196686:BFK196686 BPB196686:BPG196686 BYX196686:BZC196686 CIT196686:CIY196686 CSP196686:CSU196686 DCL196686:DCQ196686 DMH196686:DMM196686 DWD196686:DWI196686 EFZ196686:EGE196686 EPV196686:EQA196686 EZR196686:EZW196686 FJN196686:FJS196686 FTJ196686:FTO196686 GDF196686:GDK196686 GNB196686:GNG196686 GWX196686:GXC196686 HGT196686:HGY196686 HQP196686:HQU196686 IAL196686:IAQ196686 IKH196686:IKM196686 IUD196686:IUI196686 JDZ196686:JEE196686 JNV196686:JOA196686 JXR196686:JXW196686 KHN196686:KHS196686 KRJ196686:KRO196686 LBF196686:LBK196686 LLB196686:LLG196686 LUX196686:LVC196686 MET196686:MEY196686 MOP196686:MOU196686 MYL196686:MYQ196686 NIH196686:NIM196686 NSD196686:NSI196686 OBZ196686:OCE196686 OLV196686:OMA196686 OVR196686:OVW196686 PFN196686:PFS196686 PPJ196686:PPO196686 PZF196686:PZK196686 QJB196686:QJG196686 QSX196686:QTC196686 RCT196686:RCY196686 RMP196686:RMU196686 RWL196686:RWQ196686 SGH196686:SGM196686 SQD196686:SQI196686 SZZ196686:TAE196686 TJV196686:TKA196686 TTR196686:TTW196686 UDN196686:UDS196686 UNJ196686:UNO196686 UXF196686:UXK196686 VHB196686:VHG196686 VQX196686:VRC196686 WAT196686:WAY196686 WKP196686:WKU196686 WUL196686:WUQ196686 K262222:P262222 HZ262222:IE262222 RV262222:SA262222 ABR262222:ABW262222 ALN262222:ALS262222 AVJ262222:AVO262222 BFF262222:BFK262222 BPB262222:BPG262222 BYX262222:BZC262222 CIT262222:CIY262222 CSP262222:CSU262222 DCL262222:DCQ262222 DMH262222:DMM262222 DWD262222:DWI262222 EFZ262222:EGE262222 EPV262222:EQA262222 EZR262222:EZW262222 FJN262222:FJS262222 FTJ262222:FTO262222 GDF262222:GDK262222 GNB262222:GNG262222 GWX262222:GXC262222 HGT262222:HGY262222 HQP262222:HQU262222 IAL262222:IAQ262222 IKH262222:IKM262222 IUD262222:IUI262222 JDZ262222:JEE262222 JNV262222:JOA262222 JXR262222:JXW262222 KHN262222:KHS262222 KRJ262222:KRO262222 LBF262222:LBK262222 LLB262222:LLG262222 LUX262222:LVC262222 MET262222:MEY262222 MOP262222:MOU262222 MYL262222:MYQ262222 NIH262222:NIM262222 NSD262222:NSI262222 OBZ262222:OCE262222 OLV262222:OMA262222 OVR262222:OVW262222 PFN262222:PFS262222 PPJ262222:PPO262222 PZF262222:PZK262222 QJB262222:QJG262222 QSX262222:QTC262222 RCT262222:RCY262222 RMP262222:RMU262222 RWL262222:RWQ262222 SGH262222:SGM262222 SQD262222:SQI262222 SZZ262222:TAE262222 TJV262222:TKA262222 TTR262222:TTW262222 UDN262222:UDS262222 UNJ262222:UNO262222 UXF262222:UXK262222 VHB262222:VHG262222 VQX262222:VRC262222 WAT262222:WAY262222 WKP262222:WKU262222 WUL262222:WUQ262222 K327758:P327758 HZ327758:IE327758 RV327758:SA327758 ABR327758:ABW327758 ALN327758:ALS327758 AVJ327758:AVO327758 BFF327758:BFK327758 BPB327758:BPG327758 BYX327758:BZC327758 CIT327758:CIY327758 CSP327758:CSU327758 DCL327758:DCQ327758 DMH327758:DMM327758 DWD327758:DWI327758 EFZ327758:EGE327758 EPV327758:EQA327758 EZR327758:EZW327758 FJN327758:FJS327758 FTJ327758:FTO327758 GDF327758:GDK327758 GNB327758:GNG327758 GWX327758:GXC327758 HGT327758:HGY327758 HQP327758:HQU327758 IAL327758:IAQ327758 IKH327758:IKM327758 IUD327758:IUI327758 JDZ327758:JEE327758 JNV327758:JOA327758 JXR327758:JXW327758 KHN327758:KHS327758 KRJ327758:KRO327758 LBF327758:LBK327758 LLB327758:LLG327758 LUX327758:LVC327758 MET327758:MEY327758 MOP327758:MOU327758 MYL327758:MYQ327758 NIH327758:NIM327758 NSD327758:NSI327758 OBZ327758:OCE327758 OLV327758:OMA327758 OVR327758:OVW327758 PFN327758:PFS327758 PPJ327758:PPO327758 PZF327758:PZK327758 QJB327758:QJG327758 QSX327758:QTC327758 RCT327758:RCY327758 RMP327758:RMU327758 RWL327758:RWQ327758 SGH327758:SGM327758 SQD327758:SQI327758 SZZ327758:TAE327758 TJV327758:TKA327758 TTR327758:TTW327758 UDN327758:UDS327758 UNJ327758:UNO327758 UXF327758:UXK327758 VHB327758:VHG327758 VQX327758:VRC327758 WAT327758:WAY327758 WKP327758:WKU327758 WUL327758:WUQ327758 K393294:P393294 HZ393294:IE393294 RV393294:SA393294 ABR393294:ABW393294 ALN393294:ALS393294 AVJ393294:AVO393294 BFF393294:BFK393294 BPB393294:BPG393294 BYX393294:BZC393294 CIT393294:CIY393294 CSP393294:CSU393294 DCL393294:DCQ393294 DMH393294:DMM393294 DWD393294:DWI393294 EFZ393294:EGE393294 EPV393294:EQA393294 EZR393294:EZW393294 FJN393294:FJS393294 FTJ393294:FTO393294 GDF393294:GDK393294 GNB393294:GNG393294 GWX393294:GXC393294 HGT393294:HGY393294 HQP393294:HQU393294 IAL393294:IAQ393294 IKH393294:IKM393294 IUD393294:IUI393294 JDZ393294:JEE393294 JNV393294:JOA393294 JXR393294:JXW393294 KHN393294:KHS393294 KRJ393294:KRO393294 LBF393294:LBK393294 LLB393294:LLG393294 LUX393294:LVC393294 MET393294:MEY393294 MOP393294:MOU393294 MYL393294:MYQ393294 NIH393294:NIM393294 NSD393294:NSI393294 OBZ393294:OCE393294 OLV393294:OMA393294 OVR393294:OVW393294 PFN393294:PFS393294 PPJ393294:PPO393294 PZF393294:PZK393294 QJB393294:QJG393294 QSX393294:QTC393294 RCT393294:RCY393294 RMP393294:RMU393294 RWL393294:RWQ393294 SGH393294:SGM393294 SQD393294:SQI393294 SZZ393294:TAE393294 TJV393294:TKA393294 TTR393294:TTW393294 UDN393294:UDS393294 UNJ393294:UNO393294 UXF393294:UXK393294 VHB393294:VHG393294 VQX393294:VRC393294 WAT393294:WAY393294 WKP393294:WKU393294 WUL393294:WUQ393294 K458830:P458830 HZ458830:IE458830 RV458830:SA458830 ABR458830:ABW458830 ALN458830:ALS458830 AVJ458830:AVO458830 BFF458830:BFK458830 BPB458830:BPG458830 BYX458830:BZC458830 CIT458830:CIY458830 CSP458830:CSU458830 DCL458830:DCQ458830 DMH458830:DMM458830 DWD458830:DWI458830 EFZ458830:EGE458830 EPV458830:EQA458830 EZR458830:EZW458830 FJN458830:FJS458830 FTJ458830:FTO458830 GDF458830:GDK458830 GNB458830:GNG458830 GWX458830:GXC458830 HGT458830:HGY458830 HQP458830:HQU458830 IAL458830:IAQ458830 IKH458830:IKM458830 IUD458830:IUI458830 JDZ458830:JEE458830 JNV458830:JOA458830 JXR458830:JXW458830 KHN458830:KHS458830 KRJ458830:KRO458830 LBF458830:LBK458830 LLB458830:LLG458830 LUX458830:LVC458830 MET458830:MEY458830 MOP458830:MOU458830 MYL458830:MYQ458830 NIH458830:NIM458830 NSD458830:NSI458830 OBZ458830:OCE458830 OLV458830:OMA458830 OVR458830:OVW458830 PFN458830:PFS458830 PPJ458830:PPO458830 PZF458830:PZK458830 QJB458830:QJG458830 QSX458830:QTC458830 RCT458830:RCY458830 RMP458830:RMU458830 RWL458830:RWQ458830 SGH458830:SGM458830 SQD458830:SQI458830 SZZ458830:TAE458830 TJV458830:TKA458830 TTR458830:TTW458830 UDN458830:UDS458830 UNJ458830:UNO458830 UXF458830:UXK458830 VHB458830:VHG458830 VQX458830:VRC458830 WAT458830:WAY458830 WKP458830:WKU458830 WUL458830:WUQ458830 K524366:P524366 HZ524366:IE524366 RV524366:SA524366 ABR524366:ABW524366 ALN524366:ALS524366 AVJ524366:AVO524366 BFF524366:BFK524366 BPB524366:BPG524366 BYX524366:BZC524366 CIT524366:CIY524366 CSP524366:CSU524366 DCL524366:DCQ524366 DMH524366:DMM524366 DWD524366:DWI524366 EFZ524366:EGE524366 EPV524366:EQA524366 EZR524366:EZW524366 FJN524366:FJS524366 FTJ524366:FTO524366 GDF524366:GDK524366 GNB524366:GNG524366 GWX524366:GXC524366 HGT524366:HGY524366 HQP524366:HQU524366 IAL524366:IAQ524366 IKH524366:IKM524366 IUD524366:IUI524366 JDZ524366:JEE524366 JNV524366:JOA524366 JXR524366:JXW524366 KHN524366:KHS524366 KRJ524366:KRO524366 LBF524366:LBK524366 LLB524366:LLG524366 LUX524366:LVC524366 MET524366:MEY524366 MOP524366:MOU524366 MYL524366:MYQ524366 NIH524366:NIM524366 NSD524366:NSI524366 OBZ524366:OCE524366 OLV524366:OMA524366 OVR524366:OVW524366 PFN524366:PFS524366 PPJ524366:PPO524366 PZF524366:PZK524366 QJB524366:QJG524366 QSX524366:QTC524366 RCT524366:RCY524366 RMP524366:RMU524366 RWL524366:RWQ524366 SGH524366:SGM524366 SQD524366:SQI524366 SZZ524366:TAE524366 TJV524366:TKA524366 TTR524366:TTW524366 UDN524366:UDS524366 UNJ524366:UNO524366 UXF524366:UXK524366 VHB524366:VHG524366 VQX524366:VRC524366 WAT524366:WAY524366 WKP524366:WKU524366 WUL524366:WUQ524366 K589902:P589902 HZ589902:IE589902 RV589902:SA589902 ABR589902:ABW589902 ALN589902:ALS589902 AVJ589902:AVO589902 BFF589902:BFK589902 BPB589902:BPG589902 BYX589902:BZC589902 CIT589902:CIY589902 CSP589902:CSU589902 DCL589902:DCQ589902 DMH589902:DMM589902 DWD589902:DWI589902 EFZ589902:EGE589902 EPV589902:EQA589902 EZR589902:EZW589902 FJN589902:FJS589902 FTJ589902:FTO589902 GDF589902:GDK589902 GNB589902:GNG589902 GWX589902:GXC589902 HGT589902:HGY589902 HQP589902:HQU589902 IAL589902:IAQ589902 IKH589902:IKM589902 IUD589902:IUI589902 JDZ589902:JEE589902 JNV589902:JOA589902 JXR589902:JXW589902 KHN589902:KHS589902 KRJ589902:KRO589902 LBF589902:LBK589902 LLB589902:LLG589902 LUX589902:LVC589902 MET589902:MEY589902 MOP589902:MOU589902 MYL589902:MYQ589902 NIH589902:NIM589902 NSD589902:NSI589902 OBZ589902:OCE589902 OLV589902:OMA589902 OVR589902:OVW589902 PFN589902:PFS589902 PPJ589902:PPO589902 PZF589902:PZK589902 QJB589902:QJG589902 QSX589902:QTC589902 RCT589902:RCY589902 RMP589902:RMU589902 RWL589902:RWQ589902 SGH589902:SGM589902 SQD589902:SQI589902 SZZ589902:TAE589902 TJV589902:TKA589902 TTR589902:TTW589902 UDN589902:UDS589902 UNJ589902:UNO589902 UXF589902:UXK589902 VHB589902:VHG589902 VQX589902:VRC589902 WAT589902:WAY589902 WKP589902:WKU589902 WUL589902:WUQ589902 K655438:P655438 HZ655438:IE655438 RV655438:SA655438 ABR655438:ABW655438 ALN655438:ALS655438 AVJ655438:AVO655438 BFF655438:BFK655438 BPB655438:BPG655438 BYX655438:BZC655438 CIT655438:CIY655438 CSP655438:CSU655438 DCL655438:DCQ655438 DMH655438:DMM655438 DWD655438:DWI655438 EFZ655438:EGE655438 EPV655438:EQA655438 EZR655438:EZW655438 FJN655438:FJS655438 FTJ655438:FTO655438 GDF655438:GDK655438 GNB655438:GNG655438 GWX655438:GXC655438 HGT655438:HGY655438 HQP655438:HQU655438 IAL655438:IAQ655438 IKH655438:IKM655438 IUD655438:IUI655438 JDZ655438:JEE655438 JNV655438:JOA655438 JXR655438:JXW655438 KHN655438:KHS655438 KRJ655438:KRO655438 LBF655438:LBK655438 LLB655438:LLG655438 LUX655438:LVC655438 MET655438:MEY655438 MOP655438:MOU655438 MYL655438:MYQ655438 NIH655438:NIM655438 NSD655438:NSI655438 OBZ655438:OCE655438 OLV655438:OMA655438 OVR655438:OVW655438 PFN655438:PFS655438 PPJ655438:PPO655438 PZF655438:PZK655438 QJB655438:QJG655438 QSX655438:QTC655438 RCT655438:RCY655438 RMP655438:RMU655438 RWL655438:RWQ655438 SGH655438:SGM655438 SQD655438:SQI655438 SZZ655438:TAE655438 TJV655438:TKA655438 TTR655438:TTW655438 UDN655438:UDS655438 UNJ655438:UNO655438 UXF655438:UXK655438 VHB655438:VHG655438 VQX655438:VRC655438 WAT655438:WAY655438 WKP655438:WKU655438 WUL655438:WUQ655438 K720974:P720974 HZ720974:IE720974 RV720974:SA720974 ABR720974:ABW720974 ALN720974:ALS720974 AVJ720974:AVO720974 BFF720974:BFK720974 BPB720974:BPG720974 BYX720974:BZC720974 CIT720974:CIY720974 CSP720974:CSU720974 DCL720974:DCQ720974 DMH720974:DMM720974 DWD720974:DWI720974 EFZ720974:EGE720974 EPV720974:EQA720974 EZR720974:EZW720974 FJN720974:FJS720974 FTJ720974:FTO720974 GDF720974:GDK720974 GNB720974:GNG720974 GWX720974:GXC720974 HGT720974:HGY720974 HQP720974:HQU720974 IAL720974:IAQ720974 IKH720974:IKM720974 IUD720974:IUI720974 JDZ720974:JEE720974 JNV720974:JOA720974 JXR720974:JXW720974 KHN720974:KHS720974 KRJ720974:KRO720974 LBF720974:LBK720974 LLB720974:LLG720974 LUX720974:LVC720974 MET720974:MEY720974 MOP720974:MOU720974 MYL720974:MYQ720974 NIH720974:NIM720974 NSD720974:NSI720974 OBZ720974:OCE720974 OLV720974:OMA720974 OVR720974:OVW720974 PFN720974:PFS720974 PPJ720974:PPO720974 PZF720974:PZK720974 QJB720974:QJG720974 QSX720974:QTC720974 RCT720974:RCY720974 RMP720974:RMU720974 RWL720974:RWQ720974 SGH720974:SGM720974 SQD720974:SQI720974 SZZ720974:TAE720974 TJV720974:TKA720974 TTR720974:TTW720974 UDN720974:UDS720974 UNJ720974:UNO720974 UXF720974:UXK720974 VHB720974:VHG720974 VQX720974:VRC720974 WAT720974:WAY720974 WKP720974:WKU720974 WUL720974:WUQ720974 K786510:P786510 HZ786510:IE786510 RV786510:SA786510 ABR786510:ABW786510 ALN786510:ALS786510 AVJ786510:AVO786510 BFF786510:BFK786510 BPB786510:BPG786510 BYX786510:BZC786510 CIT786510:CIY786510 CSP786510:CSU786510 DCL786510:DCQ786510 DMH786510:DMM786510 DWD786510:DWI786510 EFZ786510:EGE786510 EPV786510:EQA786510 EZR786510:EZW786510 FJN786510:FJS786510 FTJ786510:FTO786510 GDF786510:GDK786510 GNB786510:GNG786510 GWX786510:GXC786510 HGT786510:HGY786510 HQP786510:HQU786510 IAL786510:IAQ786510 IKH786510:IKM786510 IUD786510:IUI786510 JDZ786510:JEE786510 JNV786510:JOA786510 JXR786510:JXW786510 KHN786510:KHS786510 KRJ786510:KRO786510 LBF786510:LBK786510 LLB786510:LLG786510 LUX786510:LVC786510 MET786510:MEY786510 MOP786510:MOU786510 MYL786510:MYQ786510 NIH786510:NIM786510 NSD786510:NSI786510 OBZ786510:OCE786510 OLV786510:OMA786510 OVR786510:OVW786510 PFN786510:PFS786510 PPJ786510:PPO786510 PZF786510:PZK786510 QJB786510:QJG786510 QSX786510:QTC786510 RCT786510:RCY786510 RMP786510:RMU786510 RWL786510:RWQ786510 SGH786510:SGM786510 SQD786510:SQI786510 SZZ786510:TAE786510 TJV786510:TKA786510 TTR786510:TTW786510 UDN786510:UDS786510 UNJ786510:UNO786510 UXF786510:UXK786510 VHB786510:VHG786510 VQX786510:VRC786510 WAT786510:WAY786510 WKP786510:WKU786510 WUL786510:WUQ786510 K852046:P852046 HZ852046:IE852046 RV852046:SA852046 ABR852046:ABW852046 ALN852046:ALS852046 AVJ852046:AVO852046 BFF852046:BFK852046 BPB852046:BPG852046 BYX852046:BZC852046 CIT852046:CIY852046 CSP852046:CSU852046 DCL852046:DCQ852046 DMH852046:DMM852046 DWD852046:DWI852046 EFZ852046:EGE852046 EPV852046:EQA852046 EZR852046:EZW852046 FJN852046:FJS852046 FTJ852046:FTO852046 GDF852046:GDK852046 GNB852046:GNG852046 GWX852046:GXC852046 HGT852046:HGY852046 HQP852046:HQU852046 IAL852046:IAQ852046 IKH852046:IKM852046 IUD852046:IUI852046 JDZ852046:JEE852046 JNV852046:JOA852046 JXR852046:JXW852046 KHN852046:KHS852046 KRJ852046:KRO852046 LBF852046:LBK852046 LLB852046:LLG852046 LUX852046:LVC852046 MET852046:MEY852046 MOP852046:MOU852046 MYL852046:MYQ852046 NIH852046:NIM852046 NSD852046:NSI852046 OBZ852046:OCE852046 OLV852046:OMA852046 OVR852046:OVW852046 PFN852046:PFS852046 PPJ852046:PPO852046 PZF852046:PZK852046 QJB852046:QJG852046 QSX852046:QTC852046 RCT852046:RCY852046 RMP852046:RMU852046 RWL852046:RWQ852046 SGH852046:SGM852046 SQD852046:SQI852046 SZZ852046:TAE852046 TJV852046:TKA852046 TTR852046:TTW852046 UDN852046:UDS852046 UNJ852046:UNO852046 UXF852046:UXK852046 VHB852046:VHG852046 VQX852046:VRC852046 WAT852046:WAY852046 WKP852046:WKU852046 WUL852046:WUQ852046 K917582:P917582 HZ917582:IE917582 RV917582:SA917582 ABR917582:ABW917582 ALN917582:ALS917582 AVJ917582:AVO917582 BFF917582:BFK917582 BPB917582:BPG917582 BYX917582:BZC917582 CIT917582:CIY917582 CSP917582:CSU917582 DCL917582:DCQ917582 DMH917582:DMM917582 DWD917582:DWI917582 EFZ917582:EGE917582 EPV917582:EQA917582 EZR917582:EZW917582 FJN917582:FJS917582 FTJ917582:FTO917582 GDF917582:GDK917582 GNB917582:GNG917582 GWX917582:GXC917582 HGT917582:HGY917582 HQP917582:HQU917582 IAL917582:IAQ917582 IKH917582:IKM917582 IUD917582:IUI917582 JDZ917582:JEE917582 JNV917582:JOA917582 JXR917582:JXW917582 KHN917582:KHS917582 KRJ917582:KRO917582 LBF917582:LBK917582 LLB917582:LLG917582 LUX917582:LVC917582 MET917582:MEY917582 MOP917582:MOU917582 MYL917582:MYQ917582 NIH917582:NIM917582 NSD917582:NSI917582 OBZ917582:OCE917582 OLV917582:OMA917582 OVR917582:OVW917582 PFN917582:PFS917582 PPJ917582:PPO917582 PZF917582:PZK917582 QJB917582:QJG917582 QSX917582:QTC917582 RCT917582:RCY917582 RMP917582:RMU917582 RWL917582:RWQ917582 SGH917582:SGM917582 SQD917582:SQI917582 SZZ917582:TAE917582 TJV917582:TKA917582 TTR917582:TTW917582 UDN917582:UDS917582 UNJ917582:UNO917582 UXF917582:UXK917582 VHB917582:VHG917582 VQX917582:VRC917582 WAT917582:WAY917582 WKP917582:WKU917582 WUL917582:WUQ917582 K983118:P983118 HZ983118:IE983118 RV983118:SA983118 ABR983118:ABW983118 ALN983118:ALS983118 AVJ983118:AVO983118 BFF983118:BFK983118 BPB983118:BPG983118 BYX983118:BZC983118 CIT983118:CIY983118 CSP983118:CSU983118 DCL983118:DCQ983118 DMH983118:DMM983118 DWD983118:DWI983118 EFZ983118:EGE983118 EPV983118:EQA983118 EZR983118:EZW983118 FJN983118:FJS983118 FTJ983118:FTO983118 GDF983118:GDK983118 GNB983118:GNG983118 GWX983118:GXC983118 HGT983118:HGY983118 HQP983118:HQU983118 IAL983118:IAQ983118 IKH983118:IKM983118 IUD983118:IUI983118 JDZ983118:JEE983118 JNV983118:JOA983118 JXR983118:JXW983118 KHN983118:KHS983118 KRJ983118:KRO983118 LBF983118:LBK983118 LLB983118:LLG983118 LUX983118:LVC983118 MET983118:MEY983118 MOP983118:MOU983118 MYL983118:MYQ983118 NIH983118:NIM983118 NSD983118:NSI983118 OBZ983118:OCE983118 OLV983118:OMA983118 OVR983118:OVW983118 PFN983118:PFS983118 PPJ983118:PPO983118 PZF983118:PZK983118 QJB983118:QJG983118 QSX983118:QTC983118 RCT983118:RCY983118 RMP983118:RMU983118 RWL983118:RWQ983118 SGH983118:SGM983118 SQD983118:SQI983118 SZZ983118:TAE983118 TJV983118:TKA983118 TTR983118:TTW983118 UDN983118:UDS983118 UNJ983118:UNO983118 UXF983118:UXK983118 VHB983118:VHG983118 VQX983118:VRC983118 WAT983118:WAY983118 WKP983118:WKU983118 WUL983118:WUQ983118">
      <formula1>0</formula1>
      <formula2>200000</formula2>
    </dataValidation>
    <dataValidation type="whole" allowBlank="1" showInputMessage="1" showErrorMessage="1" error="Limite maximo de R$ 200.000.000,00" sqref="D41:G41">
      <formula1>0</formula1>
      <formula2>200000000</formula2>
    </dataValidation>
    <dataValidation type="decimal" allowBlank="1" showInputMessage="1" showErrorMessage="1" sqref="K66:P66">
      <formula1>K65*5%</formula1>
      <formula2>K65</formula2>
    </dataValidation>
    <dataValidation type="decimal" allowBlank="1" showInputMessage="1" showErrorMessage="1" sqref="K70:P70">
      <formula1>0</formula1>
      <formula2>50000</formula2>
    </dataValidation>
    <dataValidation type="decimal" allowBlank="1" showInputMessage="1" showErrorMessage="1" error="acima  do limite" sqref="K72:P72">
      <formula1>0</formula1>
      <formula2>(30%*K65)&lt;2500</formula2>
    </dataValidation>
  </dataValidations>
  <printOptions horizontalCentered="1" verticalCentered="1"/>
  <pageMargins left="7.874015748031496E-2" right="7.874015748031496E-2" top="0" bottom="0" header="0.31496062992125984" footer="0.31496062992125984"/>
  <pageSetup paperSize="9" scale="98" orientation="portrait" horizontalDpi="4294967295" verticalDpi="4294967295" r:id="rId1"/>
  <rowBreaks count="1" manualBreakCount="1">
    <brk id="58"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57150</xdr:colOff>
                    <xdr:row>21</xdr:row>
                    <xdr:rowOff>0</xdr:rowOff>
                  </from>
                  <to>
                    <xdr:col>2</xdr:col>
                    <xdr:colOff>161925</xdr:colOff>
                    <xdr:row>22</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57150</xdr:colOff>
                    <xdr:row>22</xdr:row>
                    <xdr:rowOff>28575</xdr:rowOff>
                  </from>
                  <to>
                    <xdr:col>2</xdr:col>
                    <xdr:colOff>104775</xdr:colOff>
                    <xdr:row>23</xdr:row>
                    <xdr:rowOff>57150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xdr:col>
                    <xdr:colOff>57150</xdr:colOff>
                    <xdr:row>23</xdr:row>
                    <xdr:rowOff>123825</xdr:rowOff>
                  </from>
                  <to>
                    <xdr:col>2</xdr:col>
                    <xdr:colOff>76200</xdr:colOff>
                    <xdr:row>24</xdr:row>
                    <xdr:rowOff>171450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19050</xdr:colOff>
                    <xdr:row>25</xdr:row>
                    <xdr:rowOff>0</xdr:rowOff>
                  </from>
                  <to>
                    <xdr:col>10</xdr:col>
                    <xdr:colOff>0</xdr:colOff>
                    <xdr:row>26</xdr:row>
                    <xdr:rowOff>57150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11</xdr:col>
                    <xdr:colOff>28575</xdr:colOff>
                    <xdr:row>21</xdr:row>
                    <xdr:rowOff>142875</xdr:rowOff>
                  </from>
                  <to>
                    <xdr:col>12</xdr:col>
                    <xdr:colOff>323850</xdr:colOff>
                    <xdr:row>22</xdr:row>
                    <xdr:rowOff>114300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1</xdr:col>
                    <xdr:colOff>542925</xdr:colOff>
                    <xdr:row>42</xdr:row>
                    <xdr:rowOff>228600</xdr:rowOff>
                  </from>
                  <to>
                    <xdr:col>3</xdr:col>
                    <xdr:colOff>304800</xdr:colOff>
                    <xdr:row>44</xdr:row>
                    <xdr:rowOff>57150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1</xdr:col>
                    <xdr:colOff>123825</xdr:colOff>
                    <xdr:row>42</xdr:row>
                    <xdr:rowOff>228600</xdr:rowOff>
                  </from>
                  <to>
                    <xdr:col>1</xdr:col>
                    <xdr:colOff>523875</xdr:colOff>
                    <xdr:row>44</xdr:row>
                    <xdr:rowOff>57150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xdr:col>
                    <xdr:colOff>85725</xdr:colOff>
                    <xdr:row>42</xdr:row>
                    <xdr:rowOff>200025</xdr:rowOff>
                  </from>
                  <to>
                    <xdr:col>4</xdr:col>
                    <xdr:colOff>209550</xdr:colOff>
                    <xdr:row>44</xdr:row>
                    <xdr:rowOff>95250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4</xdr:col>
                    <xdr:colOff>180975</xdr:colOff>
                    <xdr:row>42</xdr:row>
                    <xdr:rowOff>200025</xdr:rowOff>
                  </from>
                  <to>
                    <xdr:col>6</xdr:col>
                    <xdr:colOff>114300</xdr:colOff>
                    <xdr:row>44</xdr:row>
                    <xdr:rowOff>85725</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21</xdr:col>
                    <xdr:colOff>438150</xdr:colOff>
                    <xdr:row>47</xdr:row>
                    <xdr:rowOff>9525</xdr:rowOff>
                  </from>
                  <to>
                    <xdr:col>22</xdr:col>
                    <xdr:colOff>552450</xdr:colOff>
                    <xdr:row>47</xdr:row>
                    <xdr:rowOff>161925</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20</xdr:col>
                    <xdr:colOff>38100</xdr:colOff>
                    <xdr:row>47</xdr:row>
                    <xdr:rowOff>9525</xdr:rowOff>
                  </from>
                  <to>
                    <xdr:col>22</xdr:col>
                    <xdr:colOff>114300</xdr:colOff>
                    <xdr:row>47</xdr:row>
                    <xdr:rowOff>161925</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1</xdr:col>
                    <xdr:colOff>57150</xdr:colOff>
                    <xdr:row>47</xdr:row>
                    <xdr:rowOff>9525</xdr:rowOff>
                  </from>
                  <to>
                    <xdr:col>2</xdr:col>
                    <xdr:colOff>76200</xdr:colOff>
                    <xdr:row>47</xdr:row>
                    <xdr:rowOff>142875</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1</xdr:col>
                    <xdr:colOff>57150</xdr:colOff>
                    <xdr:row>47</xdr:row>
                    <xdr:rowOff>171450</xdr:rowOff>
                  </from>
                  <to>
                    <xdr:col>4</xdr:col>
                    <xdr:colOff>285750</xdr:colOff>
                    <xdr:row>48</xdr:row>
                    <xdr:rowOff>104775</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1</xdr:col>
                    <xdr:colOff>323850</xdr:colOff>
                    <xdr:row>48</xdr:row>
                    <xdr:rowOff>133350</xdr:rowOff>
                  </from>
                  <to>
                    <xdr:col>4</xdr:col>
                    <xdr:colOff>276225</xdr:colOff>
                    <xdr:row>49</xdr:row>
                    <xdr:rowOff>66675</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1</xdr:col>
                    <xdr:colOff>323850</xdr:colOff>
                    <xdr:row>49</xdr:row>
                    <xdr:rowOff>123825</xdr:rowOff>
                  </from>
                  <to>
                    <xdr:col>4</xdr:col>
                    <xdr:colOff>276225</xdr:colOff>
                    <xdr:row>50</xdr:row>
                    <xdr:rowOff>114300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1</xdr:col>
                    <xdr:colOff>38100</xdr:colOff>
                    <xdr:row>50</xdr:row>
                    <xdr:rowOff>114300</xdr:rowOff>
                  </from>
                  <to>
                    <xdr:col>3</xdr:col>
                    <xdr:colOff>352425</xdr:colOff>
                    <xdr:row>51</xdr:row>
                    <xdr:rowOff>114300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1</xdr:col>
                    <xdr:colOff>38100</xdr:colOff>
                    <xdr:row>52</xdr:row>
                    <xdr:rowOff>142875</xdr:rowOff>
                  </from>
                  <to>
                    <xdr:col>4</xdr:col>
                    <xdr:colOff>9525</xdr:colOff>
                    <xdr:row>53</xdr:row>
                    <xdr:rowOff>152400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5</xdr:col>
                    <xdr:colOff>19050</xdr:colOff>
                    <xdr:row>47</xdr:row>
                    <xdr:rowOff>9525</xdr:rowOff>
                  </from>
                  <to>
                    <xdr:col>12</xdr:col>
                    <xdr:colOff>66675</xdr:colOff>
                    <xdr:row>47</xdr:row>
                    <xdr:rowOff>152400</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5</xdr:col>
                    <xdr:colOff>19050</xdr:colOff>
                    <xdr:row>47</xdr:row>
                    <xdr:rowOff>161925</xdr:rowOff>
                  </from>
                  <to>
                    <xdr:col>12</xdr:col>
                    <xdr:colOff>76200</xdr:colOff>
                    <xdr:row>48</xdr:row>
                    <xdr:rowOff>104775</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5</xdr:col>
                    <xdr:colOff>19050</xdr:colOff>
                    <xdr:row>48</xdr:row>
                    <xdr:rowOff>161925</xdr:rowOff>
                  </from>
                  <to>
                    <xdr:col>12</xdr:col>
                    <xdr:colOff>142875</xdr:colOff>
                    <xdr:row>49</xdr:row>
                    <xdr:rowOff>104775</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5</xdr:col>
                    <xdr:colOff>19050</xdr:colOff>
                    <xdr:row>50</xdr:row>
                    <xdr:rowOff>9525</xdr:rowOff>
                  </from>
                  <to>
                    <xdr:col>12</xdr:col>
                    <xdr:colOff>142875</xdr:colOff>
                    <xdr:row>51</xdr:row>
                    <xdr:rowOff>9525</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from>
                    <xdr:col>5</xdr:col>
                    <xdr:colOff>19050</xdr:colOff>
                    <xdr:row>51</xdr:row>
                    <xdr:rowOff>47625</xdr:rowOff>
                  </from>
                  <to>
                    <xdr:col>12</xdr:col>
                    <xdr:colOff>76200</xdr:colOff>
                    <xdr:row>52</xdr:row>
                    <xdr:rowOff>66675</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from>
                    <xdr:col>5</xdr:col>
                    <xdr:colOff>19050</xdr:colOff>
                    <xdr:row>52</xdr:row>
                    <xdr:rowOff>57150</xdr:rowOff>
                  </from>
                  <to>
                    <xdr:col>12</xdr:col>
                    <xdr:colOff>76200</xdr:colOff>
                    <xdr:row>53</xdr:row>
                    <xdr:rowOff>95250</xdr:rowOff>
                  </to>
                </anchor>
              </controlPr>
            </control>
          </mc:Choice>
        </mc:AlternateContent>
        <mc:AlternateContent xmlns:mc="http://schemas.openxmlformats.org/markup-compatibility/2006">
          <mc:Choice Requires="x14">
            <control shapeId="12312" r:id="rId27" name="Check Box 24">
              <controlPr defaultSize="0" autoFill="0" autoLine="0" autoPict="0">
                <anchor moveWithCells="1">
                  <from>
                    <xdr:col>5</xdr:col>
                    <xdr:colOff>19050</xdr:colOff>
                    <xdr:row>53</xdr:row>
                    <xdr:rowOff>104775</xdr:rowOff>
                  </from>
                  <to>
                    <xdr:col>12</xdr:col>
                    <xdr:colOff>57150</xdr:colOff>
                    <xdr:row>54</xdr:row>
                    <xdr:rowOff>104775</xdr:rowOff>
                  </to>
                </anchor>
              </controlPr>
            </control>
          </mc:Choice>
        </mc:AlternateContent>
        <mc:AlternateContent xmlns:mc="http://schemas.openxmlformats.org/markup-compatibility/2006">
          <mc:Choice Requires="x14">
            <control shapeId="12313" r:id="rId28" name="Check Box 25">
              <controlPr defaultSize="0" autoFill="0" autoLine="0" autoPict="0">
                <anchor moveWithCells="1">
                  <from>
                    <xdr:col>5</xdr:col>
                    <xdr:colOff>19050</xdr:colOff>
                    <xdr:row>54</xdr:row>
                    <xdr:rowOff>133350</xdr:rowOff>
                  </from>
                  <to>
                    <xdr:col>10</xdr:col>
                    <xdr:colOff>352425</xdr:colOff>
                    <xdr:row>55</xdr:row>
                    <xdr:rowOff>95250</xdr:rowOff>
                  </to>
                </anchor>
              </controlPr>
            </control>
          </mc:Choice>
        </mc:AlternateContent>
        <mc:AlternateContent xmlns:mc="http://schemas.openxmlformats.org/markup-compatibility/2006">
          <mc:Choice Requires="x14">
            <control shapeId="12314" r:id="rId29" name="Check Box 26">
              <controlPr defaultSize="0" autoFill="0" autoLine="0" autoPict="0">
                <anchor moveWithCells="1">
                  <from>
                    <xdr:col>3</xdr:col>
                    <xdr:colOff>161925</xdr:colOff>
                    <xdr:row>71</xdr:row>
                    <xdr:rowOff>104775</xdr:rowOff>
                  </from>
                  <to>
                    <xdr:col>6</xdr:col>
                    <xdr:colOff>9525</xdr:colOff>
                    <xdr:row>71</xdr:row>
                    <xdr:rowOff>257175</xdr:rowOff>
                  </to>
                </anchor>
              </controlPr>
            </control>
          </mc:Choice>
        </mc:AlternateContent>
        <mc:AlternateContent xmlns:mc="http://schemas.openxmlformats.org/markup-compatibility/2006">
          <mc:Choice Requires="x14">
            <control shapeId="12315" r:id="rId30" name="Check Box 27">
              <controlPr defaultSize="0" autoFill="0" autoLine="0" autoPict="0">
                <anchor moveWithCells="1">
                  <from>
                    <xdr:col>5</xdr:col>
                    <xdr:colOff>85725</xdr:colOff>
                    <xdr:row>71</xdr:row>
                    <xdr:rowOff>104775</xdr:rowOff>
                  </from>
                  <to>
                    <xdr:col>8</xdr:col>
                    <xdr:colOff>95250</xdr:colOff>
                    <xdr:row>71</xdr:row>
                    <xdr:rowOff>247650</xdr:rowOff>
                  </to>
                </anchor>
              </controlPr>
            </control>
          </mc:Choice>
        </mc:AlternateContent>
        <mc:AlternateContent xmlns:mc="http://schemas.openxmlformats.org/markup-compatibility/2006">
          <mc:Choice Requires="x14">
            <control shapeId="12316" r:id="rId31" name="Check Box 28">
              <controlPr defaultSize="0" autoFill="0" autoLine="0" autoPict="0">
                <anchor moveWithCells="1">
                  <from>
                    <xdr:col>6</xdr:col>
                    <xdr:colOff>9525</xdr:colOff>
                    <xdr:row>93</xdr:row>
                    <xdr:rowOff>9525</xdr:rowOff>
                  </from>
                  <to>
                    <xdr:col>10</xdr:col>
                    <xdr:colOff>0</xdr:colOff>
                    <xdr:row>93</xdr:row>
                    <xdr:rowOff>161925</xdr:rowOff>
                  </to>
                </anchor>
              </controlPr>
            </control>
          </mc:Choice>
        </mc:AlternateContent>
        <mc:AlternateContent xmlns:mc="http://schemas.openxmlformats.org/markup-compatibility/2006">
          <mc:Choice Requires="x14">
            <control shapeId="12317" r:id="rId32" name="Check Box 29">
              <controlPr defaultSize="0" autoFill="0" autoLine="0" autoPict="0">
                <anchor moveWithCells="1">
                  <from>
                    <xdr:col>5</xdr:col>
                    <xdr:colOff>228600</xdr:colOff>
                    <xdr:row>96</xdr:row>
                    <xdr:rowOff>66675</xdr:rowOff>
                  </from>
                  <to>
                    <xdr:col>7</xdr:col>
                    <xdr:colOff>219075</xdr:colOff>
                    <xdr:row>96</xdr:row>
                    <xdr:rowOff>209550</xdr:rowOff>
                  </to>
                </anchor>
              </controlPr>
            </control>
          </mc:Choice>
        </mc:AlternateContent>
        <mc:AlternateContent xmlns:mc="http://schemas.openxmlformats.org/markup-compatibility/2006">
          <mc:Choice Requires="x14">
            <control shapeId="12318" r:id="rId33" name="Check Box 30">
              <controlPr defaultSize="0" autoFill="0" autoLine="0" autoPict="0">
                <anchor moveWithCells="1">
                  <from>
                    <xdr:col>6</xdr:col>
                    <xdr:colOff>9525</xdr:colOff>
                    <xdr:row>94</xdr:row>
                    <xdr:rowOff>19050</xdr:rowOff>
                  </from>
                  <to>
                    <xdr:col>10</xdr:col>
                    <xdr:colOff>0</xdr:colOff>
                    <xdr:row>94</xdr:row>
                    <xdr:rowOff>180975</xdr:rowOff>
                  </to>
                </anchor>
              </controlPr>
            </control>
          </mc:Choice>
        </mc:AlternateContent>
        <mc:AlternateContent xmlns:mc="http://schemas.openxmlformats.org/markup-compatibility/2006">
          <mc:Choice Requires="x14">
            <control shapeId="12319" r:id="rId34" name="Check Box 31">
              <controlPr defaultSize="0" autoFill="0" autoLine="0" autoPict="0">
                <anchor moveWithCells="1">
                  <from>
                    <xdr:col>4</xdr:col>
                    <xdr:colOff>381000</xdr:colOff>
                    <xdr:row>94</xdr:row>
                    <xdr:rowOff>9525</xdr:rowOff>
                  </from>
                  <to>
                    <xdr:col>6</xdr:col>
                    <xdr:colOff>142875</xdr:colOff>
                    <xdr:row>94</xdr:row>
                    <xdr:rowOff>171450</xdr:rowOff>
                  </to>
                </anchor>
              </controlPr>
            </control>
          </mc:Choice>
        </mc:AlternateContent>
        <mc:AlternateContent xmlns:mc="http://schemas.openxmlformats.org/markup-compatibility/2006">
          <mc:Choice Requires="x14">
            <control shapeId="12320" r:id="rId35" name="Check Box 32">
              <controlPr defaultSize="0" autoFill="0" autoLine="0" autoPict="0">
                <anchor moveWithCells="1">
                  <from>
                    <xdr:col>12</xdr:col>
                    <xdr:colOff>285750</xdr:colOff>
                    <xdr:row>21</xdr:row>
                    <xdr:rowOff>161925</xdr:rowOff>
                  </from>
                  <to>
                    <xdr:col>17</xdr:col>
                    <xdr:colOff>38100</xdr:colOff>
                    <xdr:row>22</xdr:row>
                    <xdr:rowOff>114300</xdr:rowOff>
                  </to>
                </anchor>
              </controlPr>
            </control>
          </mc:Choice>
        </mc:AlternateContent>
        <mc:AlternateContent xmlns:mc="http://schemas.openxmlformats.org/markup-compatibility/2006">
          <mc:Choice Requires="x14">
            <control shapeId="12321" r:id="rId36" name="Check Box 33">
              <controlPr defaultSize="0" autoFill="0" autoLine="0" autoPict="0">
                <anchor moveWithCells="1">
                  <from>
                    <xdr:col>1</xdr:col>
                    <xdr:colOff>38100</xdr:colOff>
                    <xdr:row>51</xdr:row>
                    <xdr:rowOff>133350</xdr:rowOff>
                  </from>
                  <to>
                    <xdr:col>4</xdr:col>
                    <xdr:colOff>171450</xdr:colOff>
                    <xdr:row>52</xdr:row>
                    <xdr:rowOff>133350</xdr:rowOff>
                  </to>
                </anchor>
              </controlPr>
            </control>
          </mc:Choice>
        </mc:AlternateContent>
        <mc:AlternateContent xmlns:mc="http://schemas.openxmlformats.org/markup-compatibility/2006">
          <mc:Choice Requires="x14">
            <control shapeId="12322" r:id="rId37" name="Check Box 34">
              <controlPr defaultSize="0" autoFill="0" autoLine="0" autoPict="0">
                <anchor moveWithCells="1">
                  <from>
                    <xdr:col>1</xdr:col>
                    <xdr:colOff>38100</xdr:colOff>
                    <xdr:row>53</xdr:row>
                    <xdr:rowOff>161925</xdr:rowOff>
                  </from>
                  <to>
                    <xdr:col>2</xdr:col>
                    <xdr:colOff>257175</xdr:colOff>
                    <xdr:row>55</xdr:row>
                    <xdr:rowOff>19050</xdr:rowOff>
                  </to>
                </anchor>
              </controlPr>
            </control>
          </mc:Choice>
        </mc:AlternateContent>
        <mc:AlternateContent xmlns:mc="http://schemas.openxmlformats.org/markup-compatibility/2006">
          <mc:Choice Requires="x14">
            <control shapeId="12323" r:id="rId38" name="Check Box 35">
              <controlPr defaultSize="0" autoFill="0" autoLine="0" autoPict="0">
                <anchor moveWithCells="1">
                  <from>
                    <xdr:col>1</xdr:col>
                    <xdr:colOff>57150</xdr:colOff>
                    <xdr:row>25</xdr:row>
                    <xdr:rowOff>19050</xdr:rowOff>
                  </from>
                  <to>
                    <xdr:col>2</xdr:col>
                    <xdr:colOff>161925</xdr:colOff>
                    <xdr:row>26</xdr:row>
                    <xdr:rowOff>47625</xdr:rowOff>
                  </to>
                </anchor>
              </controlPr>
            </control>
          </mc:Choice>
        </mc:AlternateContent>
        <mc:AlternateContent xmlns:mc="http://schemas.openxmlformats.org/markup-compatibility/2006">
          <mc:Choice Requires="x14">
            <control shapeId="12324" r:id="rId39" name="Check Box 36">
              <controlPr defaultSize="0" autoFill="0" autoLine="0" autoPict="0">
                <anchor moveWithCells="1">
                  <from>
                    <xdr:col>2</xdr:col>
                    <xdr:colOff>190500</xdr:colOff>
                    <xdr:row>21</xdr:row>
                    <xdr:rowOff>28575</xdr:rowOff>
                  </from>
                  <to>
                    <xdr:col>3</xdr:col>
                    <xdr:colOff>504825</xdr:colOff>
                    <xdr:row>21</xdr:row>
                    <xdr:rowOff>171450</xdr:rowOff>
                  </to>
                </anchor>
              </controlPr>
            </control>
          </mc:Choice>
        </mc:AlternateContent>
        <mc:AlternateContent xmlns:mc="http://schemas.openxmlformats.org/markup-compatibility/2006">
          <mc:Choice Requires="x14">
            <control shapeId="12325" r:id="rId40" name="Check Box 37">
              <controlPr defaultSize="0" autoFill="0" autoLine="0" autoPict="0" altText="Reforma e/ou ampliaçao com Reforço Estrtutural">
                <anchor moveWithCells="1">
                  <from>
                    <xdr:col>4</xdr:col>
                    <xdr:colOff>19050</xdr:colOff>
                    <xdr:row>23</xdr:row>
                    <xdr:rowOff>95250</xdr:rowOff>
                  </from>
                  <to>
                    <xdr:col>8</xdr:col>
                    <xdr:colOff>200025</xdr:colOff>
                    <xdr:row>24</xdr:row>
                    <xdr:rowOff>171450</xdr:rowOff>
                  </to>
                </anchor>
              </controlPr>
            </control>
          </mc:Choice>
        </mc:AlternateContent>
        <mc:AlternateContent xmlns:mc="http://schemas.openxmlformats.org/markup-compatibility/2006">
          <mc:Choice Requires="x14">
            <control shapeId="12326" r:id="rId41" name="Check Box 38">
              <controlPr defaultSize="0" autoFill="0" autoLine="0" autoPict="0">
                <anchor moveWithCells="1">
                  <from>
                    <xdr:col>8</xdr:col>
                    <xdr:colOff>38100</xdr:colOff>
                    <xdr:row>93</xdr:row>
                    <xdr:rowOff>9525</xdr:rowOff>
                  </from>
                  <to>
                    <xdr:col>18</xdr:col>
                    <xdr:colOff>161925</xdr:colOff>
                    <xdr:row>93</xdr:row>
                    <xdr:rowOff>171450</xdr:rowOff>
                  </to>
                </anchor>
              </controlPr>
            </control>
          </mc:Choice>
        </mc:AlternateContent>
        <mc:AlternateContent xmlns:mc="http://schemas.openxmlformats.org/markup-compatibility/2006">
          <mc:Choice Requires="x14">
            <control shapeId="12327" r:id="rId42" name="Check Box 39">
              <controlPr defaultSize="0" autoFill="0" autoLine="0" autoPict="0">
                <anchor moveWithCells="1">
                  <from>
                    <xdr:col>12</xdr:col>
                    <xdr:colOff>38100</xdr:colOff>
                    <xdr:row>93</xdr:row>
                    <xdr:rowOff>19050</xdr:rowOff>
                  </from>
                  <to>
                    <xdr:col>26</xdr:col>
                    <xdr:colOff>171450</xdr:colOff>
                    <xdr:row>93</xdr:row>
                    <xdr:rowOff>171450</xdr:rowOff>
                  </to>
                </anchor>
              </controlPr>
            </control>
          </mc:Choice>
        </mc:AlternateContent>
        <mc:AlternateContent xmlns:mc="http://schemas.openxmlformats.org/markup-compatibility/2006">
          <mc:Choice Requires="x14">
            <control shapeId="12328" r:id="rId43" name="Check Box 40">
              <controlPr defaultSize="0" autoFill="0" autoLine="0" autoPict="0">
                <anchor moveWithCells="1">
                  <from>
                    <xdr:col>8</xdr:col>
                    <xdr:colOff>47625</xdr:colOff>
                    <xdr:row>93</xdr:row>
                    <xdr:rowOff>200025</xdr:rowOff>
                  </from>
                  <to>
                    <xdr:col>20</xdr:col>
                    <xdr:colOff>152400</xdr:colOff>
                    <xdr:row>94</xdr:row>
                    <xdr:rowOff>152400</xdr:rowOff>
                  </to>
                </anchor>
              </controlPr>
            </control>
          </mc:Choice>
        </mc:AlternateContent>
        <mc:AlternateContent xmlns:mc="http://schemas.openxmlformats.org/markup-compatibility/2006">
          <mc:Choice Requires="x14">
            <control shapeId="12329" r:id="rId44" name="Check Box 41">
              <controlPr defaultSize="0" autoFill="0" autoLine="0" autoPict="0">
                <anchor moveWithCells="1">
                  <from>
                    <xdr:col>12</xdr:col>
                    <xdr:colOff>47625</xdr:colOff>
                    <xdr:row>93</xdr:row>
                    <xdr:rowOff>209550</xdr:rowOff>
                  </from>
                  <to>
                    <xdr:col>23</xdr:col>
                    <xdr:colOff>266700</xdr:colOff>
                    <xdr:row>94</xdr:row>
                    <xdr:rowOff>133350</xdr:rowOff>
                  </to>
                </anchor>
              </controlPr>
            </control>
          </mc:Choice>
        </mc:AlternateContent>
        <mc:AlternateContent xmlns:mc="http://schemas.openxmlformats.org/markup-compatibility/2006">
          <mc:Choice Requires="x14">
            <control shapeId="12330" r:id="rId45" name="Check Box 42">
              <controlPr defaultSize="0" autoFill="0" autoLine="0" autoPict="0">
                <anchor moveWithCells="1">
                  <from>
                    <xdr:col>18</xdr:col>
                    <xdr:colOff>142875</xdr:colOff>
                    <xdr:row>93</xdr:row>
                    <xdr:rowOff>190500</xdr:rowOff>
                  </from>
                  <to>
                    <xdr:col>24</xdr:col>
                    <xdr:colOff>419100</xdr:colOff>
                    <xdr:row>94</xdr:row>
                    <xdr:rowOff>114300</xdr:rowOff>
                  </to>
                </anchor>
              </controlPr>
            </control>
          </mc:Choice>
        </mc:AlternateContent>
        <mc:AlternateContent xmlns:mc="http://schemas.openxmlformats.org/markup-compatibility/2006">
          <mc:Choice Requires="x14">
            <control shapeId="12331" r:id="rId46" name="Check Box 43">
              <controlPr defaultSize="0" autoFill="0" autoLine="0" autoPict="0">
                <anchor moveWithCells="1">
                  <from>
                    <xdr:col>20</xdr:col>
                    <xdr:colOff>180975</xdr:colOff>
                    <xdr:row>93</xdr:row>
                    <xdr:rowOff>9525</xdr:rowOff>
                  </from>
                  <to>
                    <xdr:col>23</xdr:col>
                    <xdr:colOff>361950</xdr:colOff>
                    <xdr:row>93</xdr:row>
                    <xdr:rowOff>161925</xdr:rowOff>
                  </to>
                </anchor>
              </controlPr>
            </control>
          </mc:Choice>
        </mc:AlternateContent>
        <mc:AlternateContent xmlns:mc="http://schemas.openxmlformats.org/markup-compatibility/2006">
          <mc:Choice Requires="x14">
            <control shapeId="12332" r:id="rId47" name="Check Box 44">
              <controlPr defaultSize="0" autoFill="0" autoLine="0" autoPict="0">
                <anchor moveWithCells="1">
                  <from>
                    <xdr:col>19</xdr:col>
                    <xdr:colOff>28575</xdr:colOff>
                    <xdr:row>24</xdr:row>
                    <xdr:rowOff>152400</xdr:rowOff>
                  </from>
                  <to>
                    <xdr:col>21</xdr:col>
                    <xdr:colOff>295275</xdr:colOff>
                    <xdr:row>25</xdr:row>
                    <xdr:rowOff>161925</xdr:rowOff>
                  </to>
                </anchor>
              </controlPr>
            </control>
          </mc:Choice>
        </mc:AlternateContent>
        <mc:AlternateContent xmlns:mc="http://schemas.openxmlformats.org/markup-compatibility/2006">
          <mc:Choice Requires="x14">
            <control shapeId="12333" r:id="rId48" name="Check Box 45">
              <controlPr defaultSize="0" autoFill="0" autoLine="0" autoPict="0">
                <anchor moveWithCells="1">
                  <from>
                    <xdr:col>21</xdr:col>
                    <xdr:colOff>276225</xdr:colOff>
                    <xdr:row>24</xdr:row>
                    <xdr:rowOff>171450</xdr:rowOff>
                  </from>
                  <to>
                    <xdr:col>22</xdr:col>
                    <xdr:colOff>409575</xdr:colOff>
                    <xdr:row>25</xdr:row>
                    <xdr:rowOff>152400</xdr:rowOff>
                  </to>
                </anchor>
              </controlPr>
            </control>
          </mc:Choice>
        </mc:AlternateContent>
        <mc:AlternateContent xmlns:mc="http://schemas.openxmlformats.org/markup-compatibility/2006">
          <mc:Choice Requires="x14">
            <control shapeId="12334" r:id="rId49" name="Check Box 46">
              <controlPr defaultSize="0" autoFill="0" autoLine="0" autoPict="0">
                <anchor moveWithCells="1">
                  <from>
                    <xdr:col>12</xdr:col>
                    <xdr:colOff>104775</xdr:colOff>
                    <xdr:row>24</xdr:row>
                    <xdr:rowOff>152400</xdr:rowOff>
                  </from>
                  <to>
                    <xdr:col>16</xdr:col>
                    <xdr:colOff>57150</xdr:colOff>
                    <xdr:row>25</xdr:row>
                    <xdr:rowOff>152400</xdr:rowOff>
                  </to>
                </anchor>
              </controlPr>
            </control>
          </mc:Choice>
        </mc:AlternateContent>
        <mc:AlternateContent xmlns:mc="http://schemas.openxmlformats.org/markup-compatibility/2006">
          <mc:Choice Requires="x14">
            <control shapeId="12335" r:id="rId50" name="Check Box 47">
              <controlPr defaultSize="0" autoFill="0" autoLine="0" autoPict="0">
                <anchor moveWithCells="1">
                  <from>
                    <xdr:col>2</xdr:col>
                    <xdr:colOff>200025</xdr:colOff>
                    <xdr:row>22</xdr:row>
                    <xdr:rowOff>47625</xdr:rowOff>
                  </from>
                  <to>
                    <xdr:col>4</xdr:col>
                    <xdr:colOff>19050</xdr:colOff>
                    <xdr:row>23</xdr:row>
                    <xdr:rowOff>47625</xdr:rowOff>
                  </to>
                </anchor>
              </controlPr>
            </control>
          </mc:Choice>
        </mc:AlternateContent>
        <mc:AlternateContent xmlns:mc="http://schemas.openxmlformats.org/markup-compatibility/2006">
          <mc:Choice Requires="x14">
            <control shapeId="12336" r:id="rId51" name="Check Box 48">
              <controlPr defaultSize="0" autoFill="0" autoLine="0" autoPict="0">
                <anchor moveWithCells="1">
                  <from>
                    <xdr:col>1</xdr:col>
                    <xdr:colOff>38100</xdr:colOff>
                    <xdr:row>88</xdr:row>
                    <xdr:rowOff>19050</xdr:rowOff>
                  </from>
                  <to>
                    <xdr:col>1</xdr:col>
                    <xdr:colOff>238125</xdr:colOff>
                    <xdr:row>88</xdr:row>
                    <xdr:rowOff>171450</xdr:rowOff>
                  </to>
                </anchor>
              </controlPr>
            </control>
          </mc:Choice>
        </mc:AlternateContent>
        <mc:AlternateContent xmlns:mc="http://schemas.openxmlformats.org/markup-compatibility/2006">
          <mc:Choice Requires="x14">
            <control shapeId="12337" r:id="rId52" name="Check Box 49">
              <controlPr defaultSize="0" autoFill="0" autoLine="0" autoPict="0">
                <anchor moveWithCells="1">
                  <from>
                    <xdr:col>1</xdr:col>
                    <xdr:colOff>38100</xdr:colOff>
                    <xdr:row>88</xdr:row>
                    <xdr:rowOff>180975</xdr:rowOff>
                  </from>
                  <to>
                    <xdr:col>1</xdr:col>
                    <xdr:colOff>342900</xdr:colOff>
                    <xdr:row>89</xdr:row>
                    <xdr:rowOff>152400</xdr:rowOff>
                  </to>
                </anchor>
              </controlPr>
            </control>
          </mc:Choice>
        </mc:AlternateContent>
        <mc:AlternateContent xmlns:mc="http://schemas.openxmlformats.org/markup-compatibility/2006">
          <mc:Choice Requires="x14">
            <control shapeId="12338" r:id="rId53" name="Check Box 50">
              <controlPr defaultSize="0" autoFill="0" autoLine="0" autoPict="0">
                <anchor moveWithCells="1">
                  <from>
                    <xdr:col>1</xdr:col>
                    <xdr:colOff>38100</xdr:colOff>
                    <xdr:row>89</xdr:row>
                    <xdr:rowOff>161925</xdr:rowOff>
                  </from>
                  <to>
                    <xdr:col>1</xdr:col>
                    <xdr:colOff>342900</xdr:colOff>
                    <xdr:row>90</xdr:row>
                    <xdr:rowOff>171450</xdr:rowOff>
                  </to>
                </anchor>
              </controlPr>
            </control>
          </mc:Choice>
        </mc:AlternateContent>
        <mc:AlternateContent xmlns:mc="http://schemas.openxmlformats.org/markup-compatibility/2006">
          <mc:Choice Requires="x14">
            <control shapeId="12339" r:id="rId54" name="Check Box 51">
              <controlPr defaultSize="0" autoFill="0" autoLine="0" autoPict="0">
                <anchor moveWithCells="1">
                  <from>
                    <xdr:col>1</xdr:col>
                    <xdr:colOff>38100</xdr:colOff>
                    <xdr:row>90</xdr:row>
                    <xdr:rowOff>161925</xdr:rowOff>
                  </from>
                  <to>
                    <xdr:col>1</xdr:col>
                    <xdr:colOff>342900</xdr:colOff>
                    <xdr:row>92</xdr:row>
                    <xdr:rowOff>19050</xdr:rowOff>
                  </to>
                </anchor>
              </controlPr>
            </control>
          </mc:Choice>
        </mc:AlternateContent>
        <mc:AlternateContent xmlns:mc="http://schemas.openxmlformats.org/markup-compatibility/2006">
          <mc:Choice Requires="x14">
            <control shapeId="12340" r:id="rId55" name="Check Box 52">
              <controlPr defaultSize="0" autoFill="0" autoLine="0" autoPict="0">
                <anchor moveWithCells="1">
                  <from>
                    <xdr:col>1</xdr:col>
                    <xdr:colOff>38100</xdr:colOff>
                    <xdr:row>92</xdr:row>
                    <xdr:rowOff>9525</xdr:rowOff>
                  </from>
                  <to>
                    <xdr:col>1</xdr:col>
                    <xdr:colOff>342900</xdr:colOff>
                    <xdr:row>92</xdr:row>
                    <xdr:rowOff>209550</xdr:rowOff>
                  </to>
                </anchor>
              </controlPr>
            </control>
          </mc:Choice>
        </mc:AlternateContent>
        <mc:AlternateContent xmlns:mc="http://schemas.openxmlformats.org/markup-compatibility/2006">
          <mc:Choice Requires="x14">
            <control shapeId="12341" r:id="rId56" name="Check Box 53">
              <controlPr defaultSize="0" autoFill="0" autoLine="0" autoPict="0">
                <anchor moveWithCells="1">
                  <from>
                    <xdr:col>5</xdr:col>
                    <xdr:colOff>0</xdr:colOff>
                    <xdr:row>89</xdr:row>
                    <xdr:rowOff>9525</xdr:rowOff>
                  </from>
                  <to>
                    <xdr:col>5</xdr:col>
                    <xdr:colOff>238125</xdr:colOff>
                    <xdr:row>90</xdr:row>
                    <xdr:rowOff>38100</xdr:rowOff>
                  </to>
                </anchor>
              </controlPr>
            </control>
          </mc:Choice>
        </mc:AlternateContent>
        <mc:AlternateContent xmlns:mc="http://schemas.openxmlformats.org/markup-compatibility/2006">
          <mc:Choice Requires="x14">
            <control shapeId="12342" r:id="rId57" name="Check Box 54">
              <controlPr defaultSize="0" autoFill="0" autoLine="0" autoPict="0">
                <anchor moveWithCells="1">
                  <from>
                    <xdr:col>5</xdr:col>
                    <xdr:colOff>0</xdr:colOff>
                    <xdr:row>88</xdr:row>
                    <xdr:rowOff>38100</xdr:rowOff>
                  </from>
                  <to>
                    <xdr:col>5</xdr:col>
                    <xdr:colOff>228600</xdr:colOff>
                    <xdr:row>89</xdr:row>
                    <xdr:rowOff>9525</xdr:rowOff>
                  </to>
                </anchor>
              </controlPr>
            </control>
          </mc:Choice>
        </mc:AlternateContent>
        <mc:AlternateContent xmlns:mc="http://schemas.openxmlformats.org/markup-compatibility/2006">
          <mc:Choice Requires="x14">
            <control shapeId="12343" r:id="rId58" name="Check Box 55">
              <controlPr defaultSize="0" autoFill="0" autoLine="0" autoPict="0">
                <anchor moveWithCells="1">
                  <from>
                    <xdr:col>8</xdr:col>
                    <xdr:colOff>66675</xdr:colOff>
                    <xdr:row>88</xdr:row>
                    <xdr:rowOff>19050</xdr:rowOff>
                  </from>
                  <to>
                    <xdr:col>31</xdr:col>
                    <xdr:colOff>381000</xdr:colOff>
                    <xdr:row>88</xdr:row>
                    <xdr:rowOff>190500</xdr:rowOff>
                  </to>
                </anchor>
              </controlPr>
            </control>
          </mc:Choice>
        </mc:AlternateContent>
        <mc:AlternateContent xmlns:mc="http://schemas.openxmlformats.org/markup-compatibility/2006">
          <mc:Choice Requires="x14">
            <control shapeId="12344" r:id="rId59" name="Check Box 56">
              <controlPr defaultSize="0" autoFill="0" autoLine="0" autoPict="0">
                <anchor moveWithCells="1">
                  <from>
                    <xdr:col>1</xdr:col>
                    <xdr:colOff>38100</xdr:colOff>
                    <xdr:row>105</xdr:row>
                    <xdr:rowOff>47625</xdr:rowOff>
                  </from>
                  <to>
                    <xdr:col>1</xdr:col>
                    <xdr:colOff>342900</xdr:colOff>
                    <xdr:row>105</xdr:row>
                    <xdr:rowOff>209550</xdr:rowOff>
                  </to>
                </anchor>
              </controlPr>
            </control>
          </mc:Choice>
        </mc:AlternateContent>
        <mc:AlternateContent xmlns:mc="http://schemas.openxmlformats.org/markup-compatibility/2006">
          <mc:Choice Requires="x14">
            <control shapeId="12345" r:id="rId60" name="Check Box 57">
              <controlPr defaultSize="0" autoFill="0" autoLine="0" autoPict="0">
                <anchor moveWithCells="1">
                  <from>
                    <xdr:col>3</xdr:col>
                    <xdr:colOff>352425</xdr:colOff>
                    <xdr:row>105</xdr:row>
                    <xdr:rowOff>47625</xdr:rowOff>
                  </from>
                  <to>
                    <xdr:col>4</xdr:col>
                    <xdr:colOff>161925</xdr:colOff>
                    <xdr:row>105</xdr:row>
                    <xdr:rowOff>209550</xdr:rowOff>
                  </to>
                </anchor>
              </controlPr>
            </control>
          </mc:Choice>
        </mc:AlternateContent>
        <mc:AlternateContent xmlns:mc="http://schemas.openxmlformats.org/markup-compatibility/2006">
          <mc:Choice Requires="x14">
            <control shapeId="12346" r:id="rId61" name="Check Box 58">
              <controlPr defaultSize="0" autoFill="0" autoLine="0" autoPict="0">
                <anchor moveWithCells="1">
                  <from>
                    <xdr:col>8</xdr:col>
                    <xdr:colOff>57150</xdr:colOff>
                    <xdr:row>105</xdr:row>
                    <xdr:rowOff>47625</xdr:rowOff>
                  </from>
                  <to>
                    <xdr:col>16</xdr:col>
                    <xdr:colOff>19050</xdr:colOff>
                    <xdr:row>105</xdr:row>
                    <xdr:rowOff>209550</xdr:rowOff>
                  </to>
                </anchor>
              </controlPr>
            </control>
          </mc:Choice>
        </mc:AlternateContent>
        <mc:AlternateContent xmlns:mc="http://schemas.openxmlformats.org/markup-compatibility/2006">
          <mc:Choice Requires="x14">
            <control shapeId="12347" r:id="rId62" name="Check Box 59">
              <controlPr defaultSize="0" autoFill="0" autoLine="0" autoPict="0">
                <anchor moveWithCells="1">
                  <from>
                    <xdr:col>1</xdr:col>
                    <xdr:colOff>38100</xdr:colOff>
                    <xdr:row>55</xdr:row>
                    <xdr:rowOff>57150</xdr:rowOff>
                  </from>
                  <to>
                    <xdr:col>4</xdr:col>
                    <xdr:colOff>9525</xdr:colOff>
                    <xdr:row>56</xdr:row>
                    <xdr:rowOff>85725</xdr:rowOff>
                  </to>
                </anchor>
              </controlPr>
            </control>
          </mc:Choice>
        </mc:AlternateContent>
        <mc:AlternateContent xmlns:mc="http://schemas.openxmlformats.org/markup-compatibility/2006">
          <mc:Choice Requires="x14">
            <control shapeId="12348" r:id="rId63" name="Check Box 60">
              <controlPr defaultSize="0" autoFill="0" autoLine="0" autoPict="0">
                <anchor moveWithCells="1">
                  <from>
                    <xdr:col>16</xdr:col>
                    <xdr:colOff>28575</xdr:colOff>
                    <xdr:row>105</xdr:row>
                    <xdr:rowOff>47625</xdr:rowOff>
                  </from>
                  <to>
                    <xdr:col>18</xdr:col>
                    <xdr:colOff>123825</xdr:colOff>
                    <xdr:row>105</xdr:row>
                    <xdr:rowOff>209550</xdr:rowOff>
                  </to>
                </anchor>
              </controlPr>
            </control>
          </mc:Choice>
        </mc:AlternateContent>
        <mc:AlternateContent xmlns:mc="http://schemas.openxmlformats.org/markup-compatibility/2006">
          <mc:Choice Requires="x14">
            <control shapeId="12349" r:id="rId64" name="Check Box 61">
              <controlPr defaultSize="0" autoFill="0" autoLine="0" autoPict="0">
                <anchor moveWithCells="1">
                  <from>
                    <xdr:col>1</xdr:col>
                    <xdr:colOff>38100</xdr:colOff>
                    <xdr:row>106</xdr:row>
                    <xdr:rowOff>9525</xdr:rowOff>
                  </from>
                  <to>
                    <xdr:col>1</xdr:col>
                    <xdr:colOff>342900</xdr:colOff>
                    <xdr:row>106</xdr:row>
                    <xdr:rowOff>180975</xdr:rowOff>
                  </to>
                </anchor>
              </controlPr>
            </control>
          </mc:Choice>
        </mc:AlternateContent>
        <mc:AlternateContent xmlns:mc="http://schemas.openxmlformats.org/markup-compatibility/2006">
          <mc:Choice Requires="x14">
            <control shapeId="12350" r:id="rId65" name="Check Box 62">
              <controlPr defaultSize="0" autoFill="0" autoLine="0" autoPict="0">
                <anchor moveWithCells="1">
                  <from>
                    <xdr:col>3</xdr:col>
                    <xdr:colOff>352425</xdr:colOff>
                    <xdr:row>106</xdr:row>
                    <xdr:rowOff>9525</xdr:rowOff>
                  </from>
                  <to>
                    <xdr:col>4</xdr:col>
                    <xdr:colOff>161925</xdr:colOff>
                    <xdr:row>106</xdr:row>
                    <xdr:rowOff>190500</xdr:rowOff>
                  </to>
                </anchor>
              </controlPr>
            </control>
          </mc:Choice>
        </mc:AlternateContent>
        <mc:AlternateContent xmlns:mc="http://schemas.openxmlformats.org/markup-compatibility/2006">
          <mc:Choice Requires="x14">
            <control shapeId="12351" r:id="rId66" name="Check Box 63">
              <controlPr defaultSize="0" autoFill="0" autoLine="0" autoPict="0">
                <anchor moveWithCells="1">
                  <from>
                    <xdr:col>8</xdr:col>
                    <xdr:colOff>57150</xdr:colOff>
                    <xdr:row>106</xdr:row>
                    <xdr:rowOff>19050</xdr:rowOff>
                  </from>
                  <to>
                    <xdr:col>16</xdr:col>
                    <xdr:colOff>19050</xdr:colOff>
                    <xdr:row>106</xdr:row>
                    <xdr:rowOff>180975</xdr:rowOff>
                  </to>
                </anchor>
              </controlPr>
            </control>
          </mc:Choice>
        </mc:AlternateContent>
        <mc:AlternateContent xmlns:mc="http://schemas.openxmlformats.org/markup-compatibility/2006">
          <mc:Choice Requires="x14">
            <control shapeId="12352" r:id="rId67" name="Check Box 64">
              <controlPr defaultSize="0" autoFill="0" autoLine="0" autoPict="0">
                <anchor moveWithCells="1">
                  <from>
                    <xdr:col>10</xdr:col>
                    <xdr:colOff>47625</xdr:colOff>
                    <xdr:row>28</xdr:row>
                    <xdr:rowOff>133350</xdr:rowOff>
                  </from>
                  <to>
                    <xdr:col>11</xdr:col>
                    <xdr:colOff>66675</xdr:colOff>
                    <xdr:row>29</xdr:row>
                    <xdr:rowOff>85725</xdr:rowOff>
                  </to>
                </anchor>
              </controlPr>
            </control>
          </mc:Choice>
        </mc:AlternateContent>
        <mc:AlternateContent xmlns:mc="http://schemas.openxmlformats.org/markup-compatibility/2006">
          <mc:Choice Requires="x14">
            <control shapeId="12353" r:id="rId68" name="Check Box 65">
              <controlPr defaultSize="0" autoFill="0" autoLine="0" autoPict="0">
                <anchor moveWithCells="1">
                  <from>
                    <xdr:col>16</xdr:col>
                    <xdr:colOff>47625</xdr:colOff>
                    <xdr:row>28</xdr:row>
                    <xdr:rowOff>142875</xdr:rowOff>
                  </from>
                  <to>
                    <xdr:col>19</xdr:col>
                    <xdr:colOff>9525</xdr:colOff>
                    <xdr:row>29</xdr:row>
                    <xdr:rowOff>95250</xdr:rowOff>
                  </to>
                </anchor>
              </controlPr>
            </control>
          </mc:Choice>
        </mc:AlternateContent>
        <mc:AlternateContent xmlns:mc="http://schemas.openxmlformats.org/markup-compatibility/2006">
          <mc:Choice Requires="x14">
            <control shapeId="12354" r:id="rId69" name="Check Box 66">
              <controlPr defaultSize="0" autoFill="0" autoLine="0" autoPict="0">
                <anchor moveWithCells="1">
                  <from>
                    <xdr:col>11</xdr:col>
                    <xdr:colOff>28575</xdr:colOff>
                    <xdr:row>28</xdr:row>
                    <xdr:rowOff>133350</xdr:rowOff>
                  </from>
                  <to>
                    <xdr:col>16</xdr:col>
                    <xdr:colOff>95250</xdr:colOff>
                    <xdr:row>29</xdr:row>
                    <xdr:rowOff>85725</xdr:rowOff>
                  </to>
                </anchor>
              </controlPr>
            </control>
          </mc:Choice>
        </mc:AlternateContent>
        <mc:AlternateContent xmlns:mc="http://schemas.openxmlformats.org/markup-compatibility/2006">
          <mc:Choice Requires="x14">
            <control shapeId="12355" r:id="rId70" name="Check Box 67">
              <controlPr defaultSize="0" autoFill="0" autoLine="0" autoPict="0">
                <anchor moveWithCells="1">
                  <from>
                    <xdr:col>10</xdr:col>
                    <xdr:colOff>47625</xdr:colOff>
                    <xdr:row>29</xdr:row>
                    <xdr:rowOff>95250</xdr:rowOff>
                  </from>
                  <to>
                    <xdr:col>11</xdr:col>
                    <xdr:colOff>66675</xdr:colOff>
                    <xdr:row>30</xdr:row>
                    <xdr:rowOff>95250</xdr:rowOff>
                  </to>
                </anchor>
              </controlPr>
            </control>
          </mc:Choice>
        </mc:AlternateContent>
        <mc:AlternateContent xmlns:mc="http://schemas.openxmlformats.org/markup-compatibility/2006">
          <mc:Choice Requires="x14">
            <control shapeId="12356" r:id="rId71" name="Check Box 68">
              <controlPr defaultSize="0" autoFill="0" autoLine="0" autoPict="0">
                <anchor moveWithCells="1">
                  <from>
                    <xdr:col>21</xdr:col>
                    <xdr:colOff>104775</xdr:colOff>
                    <xdr:row>28</xdr:row>
                    <xdr:rowOff>19050</xdr:rowOff>
                  </from>
                  <to>
                    <xdr:col>22</xdr:col>
                    <xdr:colOff>66675</xdr:colOff>
                    <xdr:row>28</xdr:row>
                    <xdr:rowOff>161925</xdr:rowOff>
                  </to>
                </anchor>
              </controlPr>
            </control>
          </mc:Choice>
        </mc:AlternateContent>
        <mc:AlternateContent xmlns:mc="http://schemas.openxmlformats.org/markup-compatibility/2006">
          <mc:Choice Requires="x14">
            <control shapeId="12357" r:id="rId72" name="Check Box 69">
              <controlPr defaultSize="0" autoFill="0" autoLine="0" autoPict="0">
                <anchor moveWithCells="1">
                  <from>
                    <xdr:col>22</xdr:col>
                    <xdr:colOff>114300</xdr:colOff>
                    <xdr:row>28</xdr:row>
                    <xdr:rowOff>9525</xdr:rowOff>
                  </from>
                  <to>
                    <xdr:col>22</xdr:col>
                    <xdr:colOff>533400</xdr:colOff>
                    <xdr:row>28</xdr:row>
                    <xdr:rowOff>161925</xdr:rowOff>
                  </to>
                </anchor>
              </controlPr>
            </control>
          </mc:Choice>
        </mc:AlternateContent>
        <mc:AlternateContent xmlns:mc="http://schemas.openxmlformats.org/markup-compatibility/2006">
          <mc:Choice Requires="x14">
            <control shapeId="12358" r:id="rId73" name="Check Box 70">
              <controlPr defaultSize="0" autoFill="0" autoLine="0" autoPict="0">
                <anchor moveWithCells="1">
                  <from>
                    <xdr:col>17</xdr:col>
                    <xdr:colOff>19050</xdr:colOff>
                    <xdr:row>30</xdr:row>
                    <xdr:rowOff>142875</xdr:rowOff>
                  </from>
                  <to>
                    <xdr:col>19</xdr:col>
                    <xdr:colOff>0</xdr:colOff>
                    <xdr:row>31</xdr:row>
                    <xdr:rowOff>123825</xdr:rowOff>
                  </to>
                </anchor>
              </controlPr>
            </control>
          </mc:Choice>
        </mc:AlternateContent>
        <mc:AlternateContent xmlns:mc="http://schemas.openxmlformats.org/markup-compatibility/2006">
          <mc:Choice Requires="x14">
            <control shapeId="12359" r:id="rId74" name="Check Box 71">
              <controlPr defaultSize="0" autoFill="0" autoLine="0" autoPict="0">
                <anchor moveWithCells="1">
                  <from>
                    <xdr:col>12</xdr:col>
                    <xdr:colOff>361950</xdr:colOff>
                    <xdr:row>30</xdr:row>
                    <xdr:rowOff>133350</xdr:rowOff>
                  </from>
                  <to>
                    <xdr:col>17</xdr:col>
                    <xdr:colOff>57150</xdr:colOff>
                    <xdr:row>31</xdr:row>
                    <xdr:rowOff>123825</xdr:rowOff>
                  </to>
                </anchor>
              </controlPr>
            </control>
          </mc:Choice>
        </mc:AlternateContent>
        <mc:AlternateContent xmlns:mc="http://schemas.openxmlformats.org/markup-compatibility/2006">
          <mc:Choice Requires="x14">
            <control shapeId="12360" r:id="rId75" name="Check Box 72">
              <controlPr defaultSize="0" autoFill="0" autoLine="0" autoPict="0">
                <anchor moveWithCells="1">
                  <from>
                    <xdr:col>3</xdr:col>
                    <xdr:colOff>352425</xdr:colOff>
                    <xdr:row>76</xdr:row>
                    <xdr:rowOff>0</xdr:rowOff>
                  </from>
                  <to>
                    <xdr:col>5</xdr:col>
                    <xdr:colOff>95250</xdr:colOff>
                    <xdr:row>76</xdr:row>
                    <xdr:rowOff>152400</xdr:rowOff>
                  </to>
                </anchor>
              </controlPr>
            </control>
          </mc:Choice>
        </mc:AlternateContent>
        <mc:AlternateContent xmlns:mc="http://schemas.openxmlformats.org/markup-compatibility/2006">
          <mc:Choice Requires="x14">
            <control shapeId="12361" r:id="rId76" name="Check Box 73">
              <controlPr defaultSize="0" autoFill="0" autoLine="0" autoPict="0">
                <anchor moveWithCells="1">
                  <from>
                    <xdr:col>5</xdr:col>
                    <xdr:colOff>304800</xdr:colOff>
                    <xdr:row>76</xdr:row>
                    <xdr:rowOff>0</xdr:rowOff>
                  </from>
                  <to>
                    <xdr:col>8</xdr:col>
                    <xdr:colOff>161925</xdr:colOff>
                    <xdr:row>76</xdr:row>
                    <xdr:rowOff>161925</xdr:rowOff>
                  </to>
                </anchor>
              </controlPr>
            </control>
          </mc:Choice>
        </mc:AlternateContent>
        <mc:AlternateContent xmlns:mc="http://schemas.openxmlformats.org/markup-compatibility/2006">
          <mc:Choice Requires="x14">
            <control shapeId="12362" r:id="rId77" name="Check Box 74">
              <controlPr defaultSize="0" autoFill="0" autoLine="0" autoPict="0">
                <anchor moveWithCells="1">
                  <from>
                    <xdr:col>4</xdr:col>
                    <xdr:colOff>19050</xdr:colOff>
                    <xdr:row>22</xdr:row>
                    <xdr:rowOff>47625</xdr:rowOff>
                  </from>
                  <to>
                    <xdr:col>6</xdr:col>
                    <xdr:colOff>104775</xdr:colOff>
                    <xdr:row>23</xdr:row>
                    <xdr:rowOff>104775</xdr:rowOff>
                  </to>
                </anchor>
              </controlPr>
            </control>
          </mc:Choice>
        </mc:AlternateContent>
        <mc:AlternateContent xmlns:mc="http://schemas.openxmlformats.org/markup-compatibility/2006">
          <mc:Choice Requires="x14">
            <control shapeId="12363" r:id="rId78" name="Check Box 75">
              <controlPr defaultSize="0" autoFill="0" autoLine="0" autoPict="0">
                <anchor moveWithCells="1">
                  <from>
                    <xdr:col>1</xdr:col>
                    <xdr:colOff>38100</xdr:colOff>
                    <xdr:row>56</xdr:row>
                    <xdr:rowOff>114300</xdr:rowOff>
                  </from>
                  <to>
                    <xdr:col>4</xdr:col>
                    <xdr:colOff>9525</xdr:colOff>
                    <xdr:row>57</xdr:row>
                    <xdr:rowOff>123825</xdr:rowOff>
                  </to>
                </anchor>
              </controlPr>
            </control>
          </mc:Choice>
        </mc:AlternateContent>
        <mc:AlternateContent xmlns:mc="http://schemas.openxmlformats.org/markup-compatibility/2006">
          <mc:Choice Requires="x14">
            <control shapeId="12364" r:id="rId79" name="Check Box 76">
              <controlPr defaultSize="0" autoFill="0" autoLine="0" autoPict="0">
                <anchor moveWithCells="1">
                  <from>
                    <xdr:col>4</xdr:col>
                    <xdr:colOff>381000</xdr:colOff>
                    <xdr:row>93</xdr:row>
                    <xdr:rowOff>0</xdr:rowOff>
                  </from>
                  <to>
                    <xdr:col>6</xdr:col>
                    <xdr:colOff>142875</xdr:colOff>
                    <xdr:row>93</xdr:row>
                    <xdr:rowOff>161925</xdr:rowOff>
                  </to>
                </anchor>
              </controlPr>
            </control>
          </mc:Choice>
        </mc:AlternateContent>
        <mc:AlternateContent xmlns:mc="http://schemas.openxmlformats.org/markup-compatibility/2006">
          <mc:Choice Requires="x14">
            <control shapeId="12365" r:id="rId80" name="Check Box 77">
              <controlPr defaultSize="0" autoFill="0" autoLine="0" autoPict="0">
                <anchor moveWithCells="1">
                  <from>
                    <xdr:col>6</xdr:col>
                    <xdr:colOff>171450</xdr:colOff>
                    <xdr:row>96</xdr:row>
                    <xdr:rowOff>66675</xdr:rowOff>
                  </from>
                  <to>
                    <xdr:col>10</xdr:col>
                    <xdr:colOff>133350</xdr:colOff>
                    <xdr:row>97</xdr:row>
                    <xdr:rowOff>9525</xdr:rowOff>
                  </to>
                </anchor>
              </controlPr>
            </control>
          </mc:Choice>
        </mc:AlternateContent>
        <mc:AlternateContent xmlns:mc="http://schemas.openxmlformats.org/markup-compatibility/2006">
          <mc:Choice Requires="x14">
            <control shapeId="12366" r:id="rId81" name="Check Box 78">
              <controlPr defaultSize="0" autoFill="0" autoLine="0" autoPict="0">
                <anchor moveWithCells="1">
                  <from>
                    <xdr:col>4</xdr:col>
                    <xdr:colOff>19050</xdr:colOff>
                    <xdr:row>20</xdr:row>
                    <xdr:rowOff>171450</xdr:rowOff>
                  </from>
                  <to>
                    <xdr:col>6</xdr:col>
                    <xdr:colOff>123825</xdr:colOff>
                    <xdr:row>22</xdr:row>
                    <xdr:rowOff>0</xdr:rowOff>
                  </to>
                </anchor>
              </controlPr>
            </control>
          </mc:Choice>
        </mc:AlternateContent>
        <mc:AlternateContent xmlns:mc="http://schemas.openxmlformats.org/markup-compatibility/2006">
          <mc:Choice Requires="x14">
            <control shapeId="12367" r:id="rId82" name="Check Box 79">
              <controlPr defaultSize="0" autoFill="0" autoLine="0" autoPict="0">
                <anchor moveWithCells="1">
                  <from>
                    <xdr:col>2</xdr:col>
                    <xdr:colOff>190500</xdr:colOff>
                    <xdr:row>23</xdr:row>
                    <xdr:rowOff>152400</xdr:rowOff>
                  </from>
                  <to>
                    <xdr:col>4</xdr:col>
                    <xdr:colOff>9525</xdr:colOff>
                    <xdr:row>24</xdr:row>
                    <xdr:rowOff>142875</xdr:rowOff>
                  </to>
                </anchor>
              </controlPr>
            </control>
          </mc:Choice>
        </mc:AlternateContent>
        <mc:AlternateContent xmlns:mc="http://schemas.openxmlformats.org/markup-compatibility/2006">
          <mc:Choice Requires="x14">
            <control shapeId="12368" r:id="rId83" name="Check Box 80">
              <controlPr defaultSize="0" autoFill="0" autoLine="0" autoPict="0">
                <anchor moveWithCells="1">
                  <from>
                    <xdr:col>2</xdr:col>
                    <xdr:colOff>190500</xdr:colOff>
                    <xdr:row>25</xdr:row>
                    <xdr:rowOff>28575</xdr:rowOff>
                  </from>
                  <to>
                    <xdr:col>4</xdr:col>
                    <xdr:colOff>0</xdr:colOff>
                    <xdr:row>26</xdr:row>
                    <xdr:rowOff>28575</xdr:rowOff>
                  </to>
                </anchor>
              </controlPr>
            </control>
          </mc:Choice>
        </mc:AlternateContent>
        <mc:AlternateContent xmlns:mc="http://schemas.openxmlformats.org/markup-compatibility/2006">
          <mc:Choice Requires="x14">
            <control shapeId="12369" r:id="rId84" name="Check Box 81">
              <controlPr defaultSize="0" autoFill="0" autoLine="0" autoPict="0">
                <anchor moveWithCells="1">
                  <from>
                    <xdr:col>3</xdr:col>
                    <xdr:colOff>133350</xdr:colOff>
                    <xdr:row>75</xdr:row>
                    <xdr:rowOff>123825</xdr:rowOff>
                  </from>
                  <to>
                    <xdr:col>5</xdr:col>
                    <xdr:colOff>381000</xdr:colOff>
                    <xdr:row>75</xdr:row>
                    <xdr:rowOff>276225</xdr:rowOff>
                  </to>
                </anchor>
              </controlPr>
            </control>
          </mc:Choice>
        </mc:AlternateContent>
        <mc:AlternateContent xmlns:mc="http://schemas.openxmlformats.org/markup-compatibility/2006">
          <mc:Choice Requires="x14">
            <control shapeId="12370" r:id="rId85" name="Check Box 82">
              <controlPr defaultSize="0" autoFill="0" autoLine="0" autoPict="0">
                <anchor moveWithCells="1">
                  <from>
                    <xdr:col>5</xdr:col>
                    <xdr:colOff>114300</xdr:colOff>
                    <xdr:row>75</xdr:row>
                    <xdr:rowOff>133350</xdr:rowOff>
                  </from>
                  <to>
                    <xdr:col>8</xdr:col>
                    <xdr:colOff>228600</xdr:colOff>
                    <xdr:row>75</xdr:row>
                    <xdr:rowOff>257175</xdr:rowOff>
                  </to>
                </anchor>
              </controlPr>
            </control>
          </mc:Choice>
        </mc:AlternateContent>
        <mc:AlternateContent xmlns:mc="http://schemas.openxmlformats.org/markup-compatibility/2006">
          <mc:Choice Requires="x14">
            <control shapeId="12371" r:id="rId86" name="Check Box 83">
              <controlPr defaultSize="0" autoFill="0" autoLine="0" autoPict="0">
                <anchor moveWithCells="1">
                  <from>
                    <xdr:col>22</xdr:col>
                    <xdr:colOff>371475</xdr:colOff>
                    <xdr:row>40</xdr:row>
                    <xdr:rowOff>180975</xdr:rowOff>
                  </from>
                  <to>
                    <xdr:col>22</xdr:col>
                    <xdr:colOff>609600</xdr:colOff>
                    <xdr:row>41</xdr:row>
                    <xdr:rowOff>142875</xdr:rowOff>
                  </to>
                </anchor>
              </controlPr>
            </control>
          </mc:Choice>
        </mc:AlternateContent>
        <mc:AlternateContent xmlns:mc="http://schemas.openxmlformats.org/markup-compatibility/2006">
          <mc:Choice Requires="x14">
            <control shapeId="12372" r:id="rId87" name="Check Box 84">
              <controlPr defaultSize="0" autoFill="0" autoLine="0" autoPict="0">
                <anchor moveWithCells="1">
                  <from>
                    <xdr:col>22</xdr:col>
                    <xdr:colOff>0</xdr:colOff>
                    <xdr:row>40</xdr:row>
                    <xdr:rowOff>180975</xdr:rowOff>
                  </from>
                  <to>
                    <xdr:col>22</xdr:col>
                    <xdr:colOff>409575</xdr:colOff>
                    <xdr:row>41</xdr:row>
                    <xdr:rowOff>142875</xdr:rowOff>
                  </to>
                </anchor>
              </controlPr>
            </control>
          </mc:Choice>
        </mc:AlternateContent>
        <mc:AlternateContent xmlns:mc="http://schemas.openxmlformats.org/markup-compatibility/2006">
          <mc:Choice Requires="x14">
            <control shapeId="12373" r:id="rId88" name="Check Box 85">
              <controlPr defaultSize="0" autoFill="0" autoLine="0" autoPict="0">
                <anchor moveWithCells="1">
                  <from>
                    <xdr:col>22</xdr:col>
                    <xdr:colOff>0</xdr:colOff>
                    <xdr:row>40</xdr:row>
                    <xdr:rowOff>0</xdr:rowOff>
                  </from>
                  <to>
                    <xdr:col>22</xdr:col>
                    <xdr:colOff>390525</xdr:colOff>
                    <xdr:row>40</xdr:row>
                    <xdr:rowOff>152400</xdr:rowOff>
                  </to>
                </anchor>
              </controlPr>
            </control>
          </mc:Choice>
        </mc:AlternateContent>
        <mc:AlternateContent xmlns:mc="http://schemas.openxmlformats.org/markup-compatibility/2006">
          <mc:Choice Requires="x14">
            <control shapeId="12374" r:id="rId89" name="Check Box 86">
              <controlPr defaultSize="0" autoFill="0" autoLine="0" autoPict="0">
                <anchor moveWithCells="1">
                  <from>
                    <xdr:col>22</xdr:col>
                    <xdr:colOff>371475</xdr:colOff>
                    <xdr:row>40</xdr:row>
                    <xdr:rowOff>0</xdr:rowOff>
                  </from>
                  <to>
                    <xdr:col>22</xdr:col>
                    <xdr:colOff>609600</xdr:colOff>
                    <xdr:row>40</xdr:row>
                    <xdr:rowOff>152400</xdr:rowOff>
                  </to>
                </anchor>
              </controlPr>
            </control>
          </mc:Choice>
        </mc:AlternateContent>
        <mc:AlternateContent xmlns:mc="http://schemas.openxmlformats.org/markup-compatibility/2006">
          <mc:Choice Requires="x14">
            <control shapeId="12375" r:id="rId90" name="Check Box 87">
              <controlPr defaultSize="0" autoFill="0" autoLine="0" autoPict="0">
                <anchor moveWithCells="1">
                  <from>
                    <xdr:col>16</xdr:col>
                    <xdr:colOff>247650</xdr:colOff>
                    <xdr:row>24</xdr:row>
                    <xdr:rowOff>152400</xdr:rowOff>
                  </from>
                  <to>
                    <xdr:col>18</xdr:col>
                    <xdr:colOff>276225</xdr:colOff>
                    <xdr:row>25</xdr:row>
                    <xdr:rowOff>152400</xdr:rowOff>
                  </to>
                </anchor>
              </controlPr>
            </control>
          </mc:Choice>
        </mc:AlternateContent>
        <mc:AlternateContent xmlns:mc="http://schemas.openxmlformats.org/markup-compatibility/2006">
          <mc:Choice Requires="x14">
            <control shapeId="12376" r:id="rId91" name="Check Box 88">
              <controlPr defaultSize="0" autoFill="0" autoLine="0" autoPict="0">
                <anchor moveWithCells="1">
                  <from>
                    <xdr:col>17</xdr:col>
                    <xdr:colOff>19050</xdr:colOff>
                    <xdr:row>31</xdr:row>
                    <xdr:rowOff>133350</xdr:rowOff>
                  </from>
                  <to>
                    <xdr:col>19</xdr:col>
                    <xdr:colOff>9525</xdr:colOff>
                    <xdr:row>32</xdr:row>
                    <xdr:rowOff>133350</xdr:rowOff>
                  </to>
                </anchor>
              </controlPr>
            </control>
          </mc:Choice>
        </mc:AlternateContent>
        <mc:AlternateContent xmlns:mc="http://schemas.openxmlformats.org/markup-compatibility/2006">
          <mc:Choice Requires="x14">
            <control shapeId="12377" r:id="rId92" name="Check Box 89">
              <controlPr defaultSize="0" autoFill="0" autoLine="0" autoPict="0">
                <anchor moveWithCells="1">
                  <from>
                    <xdr:col>12</xdr:col>
                    <xdr:colOff>361950</xdr:colOff>
                    <xdr:row>31</xdr:row>
                    <xdr:rowOff>142875</xdr:rowOff>
                  </from>
                  <to>
                    <xdr:col>17</xdr:col>
                    <xdr:colOff>19050</xdr:colOff>
                    <xdr:row>32</xdr:row>
                    <xdr:rowOff>133350</xdr:rowOff>
                  </to>
                </anchor>
              </controlPr>
            </control>
          </mc:Choice>
        </mc:AlternateContent>
        <mc:AlternateContent xmlns:mc="http://schemas.openxmlformats.org/markup-compatibility/2006">
          <mc:Choice Requires="x14">
            <control shapeId="12378" r:id="rId93" name="Check Box 90">
              <controlPr defaultSize="0" autoFill="0" autoLine="0" autoPict="0">
                <anchor moveWithCells="1">
                  <from>
                    <xdr:col>5</xdr:col>
                    <xdr:colOff>19050</xdr:colOff>
                    <xdr:row>55</xdr:row>
                    <xdr:rowOff>123825</xdr:rowOff>
                  </from>
                  <to>
                    <xdr:col>12</xdr:col>
                    <xdr:colOff>114300</xdr:colOff>
                    <xdr:row>56</xdr:row>
                    <xdr:rowOff>133350</xdr:rowOff>
                  </to>
                </anchor>
              </controlPr>
            </control>
          </mc:Choice>
        </mc:AlternateContent>
        <mc:AlternateContent xmlns:mc="http://schemas.openxmlformats.org/markup-compatibility/2006">
          <mc:Choice Requires="x14">
            <control shapeId="12379" r:id="rId94" name="Check Box 91">
              <controlPr defaultSize="0" autoFill="0" autoLine="0" autoPict="0">
                <anchor moveWithCells="1">
                  <from>
                    <xdr:col>5</xdr:col>
                    <xdr:colOff>19050</xdr:colOff>
                    <xdr:row>56</xdr:row>
                    <xdr:rowOff>142875</xdr:rowOff>
                  </from>
                  <to>
                    <xdr:col>12</xdr:col>
                    <xdr:colOff>114300</xdr:colOff>
                    <xdr:row>57</xdr:row>
                    <xdr:rowOff>142875</xdr:rowOff>
                  </to>
                </anchor>
              </controlPr>
            </control>
          </mc:Choice>
        </mc:AlternateContent>
        <mc:AlternateContent xmlns:mc="http://schemas.openxmlformats.org/markup-compatibility/2006">
          <mc:Choice Requires="x14">
            <control shapeId="12380" r:id="rId95" name="Check Box 92">
              <controlPr defaultSize="0" autoFill="0" autoLine="0" autoPict="0">
                <anchor moveWithCells="1">
                  <from>
                    <xdr:col>21</xdr:col>
                    <xdr:colOff>361950</xdr:colOff>
                    <xdr:row>52</xdr:row>
                    <xdr:rowOff>104775</xdr:rowOff>
                  </from>
                  <to>
                    <xdr:col>22</xdr:col>
                    <xdr:colOff>476250</xdr:colOff>
                    <xdr:row>53</xdr:row>
                    <xdr:rowOff>133350</xdr:rowOff>
                  </to>
                </anchor>
              </controlPr>
            </control>
          </mc:Choice>
        </mc:AlternateContent>
        <mc:AlternateContent xmlns:mc="http://schemas.openxmlformats.org/markup-compatibility/2006">
          <mc:Choice Requires="x14">
            <control shapeId="12381" r:id="rId96" name="Check Box 93">
              <controlPr defaultSize="0" autoFill="0" autoLine="0" autoPict="0">
                <anchor moveWithCells="1">
                  <from>
                    <xdr:col>19</xdr:col>
                    <xdr:colOff>219075</xdr:colOff>
                    <xdr:row>52</xdr:row>
                    <xdr:rowOff>104775</xdr:rowOff>
                  </from>
                  <to>
                    <xdr:col>22</xdr:col>
                    <xdr:colOff>390525</xdr:colOff>
                    <xdr:row>53</xdr:row>
                    <xdr:rowOff>133350</xdr:rowOff>
                  </to>
                </anchor>
              </controlPr>
            </control>
          </mc:Choice>
        </mc:AlternateContent>
        <mc:AlternateContent xmlns:mc="http://schemas.openxmlformats.org/markup-compatibility/2006">
          <mc:Choice Requires="x14">
            <control shapeId="12382" r:id="rId97" name="Check Box 94">
              <controlPr defaultSize="0" autoFill="0" autoLine="0" autoPict="0">
                <anchor moveWithCells="1">
                  <from>
                    <xdr:col>21</xdr:col>
                    <xdr:colOff>352425</xdr:colOff>
                    <xdr:row>51</xdr:row>
                    <xdr:rowOff>95250</xdr:rowOff>
                  </from>
                  <to>
                    <xdr:col>22</xdr:col>
                    <xdr:colOff>466725</xdr:colOff>
                    <xdr:row>52</xdr:row>
                    <xdr:rowOff>114300</xdr:rowOff>
                  </to>
                </anchor>
              </controlPr>
            </control>
          </mc:Choice>
        </mc:AlternateContent>
        <mc:AlternateContent xmlns:mc="http://schemas.openxmlformats.org/markup-compatibility/2006">
          <mc:Choice Requires="x14">
            <control shapeId="12383" r:id="rId98" name="Check Box 95">
              <controlPr defaultSize="0" autoFill="0" autoLine="0" autoPict="0">
                <anchor moveWithCells="1">
                  <from>
                    <xdr:col>19</xdr:col>
                    <xdr:colOff>219075</xdr:colOff>
                    <xdr:row>51</xdr:row>
                    <xdr:rowOff>95250</xdr:rowOff>
                  </from>
                  <to>
                    <xdr:col>22</xdr:col>
                    <xdr:colOff>390525</xdr:colOff>
                    <xdr:row>52</xdr:row>
                    <xdr:rowOff>114300</xdr:rowOff>
                  </to>
                </anchor>
              </controlPr>
            </control>
          </mc:Choice>
        </mc:AlternateContent>
        <mc:AlternateContent xmlns:mc="http://schemas.openxmlformats.org/markup-compatibility/2006">
          <mc:Choice Requires="x14">
            <control shapeId="12384" r:id="rId99" name="Check Box 96">
              <controlPr defaultSize="0" autoFill="0" autoLine="0" autoPict="0">
                <anchor moveWithCells="1">
                  <from>
                    <xdr:col>18</xdr:col>
                    <xdr:colOff>190500</xdr:colOff>
                    <xdr:row>50</xdr:row>
                    <xdr:rowOff>0</xdr:rowOff>
                  </from>
                  <to>
                    <xdr:col>22</xdr:col>
                    <xdr:colOff>9525</xdr:colOff>
                    <xdr:row>50</xdr:row>
                    <xdr:rowOff>161925</xdr:rowOff>
                  </to>
                </anchor>
              </controlPr>
            </control>
          </mc:Choice>
        </mc:AlternateContent>
        <mc:AlternateContent xmlns:mc="http://schemas.openxmlformats.org/markup-compatibility/2006">
          <mc:Choice Requires="x14">
            <control shapeId="12385" r:id="rId100" name="Check Box 97">
              <controlPr defaultSize="0" autoFill="0" autoLine="0" autoPict="0">
                <anchor moveWithCells="1">
                  <from>
                    <xdr:col>16</xdr:col>
                    <xdr:colOff>76200</xdr:colOff>
                    <xdr:row>50</xdr:row>
                    <xdr:rowOff>0</xdr:rowOff>
                  </from>
                  <to>
                    <xdr:col>18</xdr:col>
                    <xdr:colOff>266700</xdr:colOff>
                    <xdr:row>50</xdr:row>
                    <xdr:rowOff>161925</xdr:rowOff>
                  </to>
                </anchor>
              </controlPr>
            </control>
          </mc:Choice>
        </mc:AlternateContent>
        <mc:AlternateContent xmlns:mc="http://schemas.openxmlformats.org/markup-compatibility/2006">
          <mc:Choice Requires="x14">
            <control shapeId="12386" r:id="rId101" name="Check Box 98">
              <controlPr defaultSize="0" autoFill="0" autoLine="0" autoPict="0">
                <anchor moveWithCells="1">
                  <from>
                    <xdr:col>3</xdr:col>
                    <xdr:colOff>85725</xdr:colOff>
                    <xdr:row>56</xdr:row>
                    <xdr:rowOff>114300</xdr:rowOff>
                  </from>
                  <to>
                    <xdr:col>4</xdr:col>
                    <xdr:colOff>381000</xdr:colOff>
                    <xdr:row>57</xdr:row>
                    <xdr:rowOff>114300</xdr:rowOff>
                  </to>
                </anchor>
              </controlPr>
            </control>
          </mc:Choice>
        </mc:AlternateContent>
        <mc:AlternateContent xmlns:mc="http://schemas.openxmlformats.org/markup-compatibility/2006">
          <mc:Choice Requires="x14">
            <control shapeId="12387" r:id="rId102" name="Check Box 99">
              <controlPr defaultSize="0" autoFill="0" autoLine="0" autoPict="0">
                <anchor moveWithCells="1">
                  <from>
                    <xdr:col>3</xdr:col>
                    <xdr:colOff>85725</xdr:colOff>
                    <xdr:row>55</xdr:row>
                    <xdr:rowOff>66675</xdr:rowOff>
                  </from>
                  <to>
                    <xdr:col>4</xdr:col>
                    <xdr:colOff>381000</xdr:colOff>
                    <xdr:row>56</xdr:row>
                    <xdr:rowOff>85725</xdr:rowOff>
                  </to>
                </anchor>
              </controlPr>
            </control>
          </mc:Choice>
        </mc:AlternateContent>
        <mc:AlternateContent xmlns:mc="http://schemas.openxmlformats.org/markup-compatibility/2006">
          <mc:Choice Requires="x14">
            <control shapeId="12388" r:id="rId103" name="Check Box 100">
              <controlPr defaultSize="0" autoFill="0" autoLine="0" autoPict="0">
                <anchor moveWithCells="1">
                  <from>
                    <xdr:col>7</xdr:col>
                    <xdr:colOff>219075</xdr:colOff>
                    <xdr:row>44</xdr:row>
                    <xdr:rowOff>19050</xdr:rowOff>
                  </from>
                  <to>
                    <xdr:col>10</xdr:col>
                    <xdr:colOff>161925</xdr:colOff>
                    <xdr:row>44</xdr:row>
                    <xdr:rowOff>171450</xdr:rowOff>
                  </to>
                </anchor>
              </controlPr>
            </control>
          </mc:Choice>
        </mc:AlternateContent>
        <mc:AlternateContent xmlns:mc="http://schemas.openxmlformats.org/markup-compatibility/2006">
          <mc:Choice Requires="x14">
            <control shapeId="12389" r:id="rId104" name="Check Box 101">
              <controlPr defaultSize="0" autoFill="0" autoLine="0" autoPict="0">
                <anchor moveWithCells="1">
                  <from>
                    <xdr:col>10</xdr:col>
                    <xdr:colOff>104775</xdr:colOff>
                    <xdr:row>44</xdr:row>
                    <xdr:rowOff>19050</xdr:rowOff>
                  </from>
                  <to>
                    <xdr:col>11</xdr:col>
                    <xdr:colOff>161925</xdr:colOff>
                    <xdr:row>44</xdr:row>
                    <xdr:rowOff>171450</xdr:rowOff>
                  </to>
                </anchor>
              </controlPr>
            </control>
          </mc:Choice>
        </mc:AlternateContent>
        <mc:AlternateContent xmlns:mc="http://schemas.openxmlformats.org/markup-compatibility/2006">
          <mc:Choice Requires="x14">
            <control shapeId="12390" r:id="rId105" name="Check Box 102">
              <controlPr defaultSize="0" autoFill="0" autoLine="0" autoPict="0">
                <anchor moveWithCells="1">
                  <from>
                    <xdr:col>12</xdr:col>
                    <xdr:colOff>114300</xdr:colOff>
                    <xdr:row>43</xdr:row>
                    <xdr:rowOff>0</xdr:rowOff>
                  </from>
                  <to>
                    <xdr:col>22</xdr:col>
                    <xdr:colOff>400050</xdr:colOff>
                    <xdr:row>44</xdr:row>
                    <xdr:rowOff>38100</xdr:rowOff>
                  </to>
                </anchor>
              </controlPr>
            </control>
          </mc:Choice>
        </mc:AlternateContent>
        <mc:AlternateContent xmlns:mc="http://schemas.openxmlformats.org/markup-compatibility/2006">
          <mc:Choice Requires="x14">
            <control shapeId="12391" r:id="rId106" name="Check Box 103">
              <controlPr defaultSize="0" autoFill="0" autoLine="0" autoPict="0">
                <anchor moveWithCells="1">
                  <from>
                    <xdr:col>16</xdr:col>
                    <xdr:colOff>180975</xdr:colOff>
                    <xdr:row>42</xdr:row>
                    <xdr:rowOff>238125</xdr:rowOff>
                  </from>
                  <to>
                    <xdr:col>21</xdr:col>
                    <xdr:colOff>9525</xdr:colOff>
                    <xdr:row>44</xdr:row>
                    <xdr:rowOff>28575</xdr:rowOff>
                  </to>
                </anchor>
              </controlPr>
            </control>
          </mc:Choice>
        </mc:AlternateContent>
        <mc:AlternateContent xmlns:mc="http://schemas.openxmlformats.org/markup-compatibility/2006">
          <mc:Choice Requires="x14">
            <control shapeId="12392" r:id="rId107" name="Check Box 104">
              <controlPr defaultSize="0" autoFill="0" autoLine="0" autoPict="0">
                <anchor moveWithCells="1">
                  <from>
                    <xdr:col>11</xdr:col>
                    <xdr:colOff>28575</xdr:colOff>
                    <xdr:row>29</xdr:row>
                    <xdr:rowOff>123825</xdr:rowOff>
                  </from>
                  <to>
                    <xdr:col>16</xdr:col>
                    <xdr:colOff>95250</xdr:colOff>
                    <xdr:row>30</xdr:row>
                    <xdr:rowOff>95250</xdr:rowOff>
                  </to>
                </anchor>
              </controlPr>
            </control>
          </mc:Choice>
        </mc:AlternateContent>
        <mc:AlternateContent xmlns:mc="http://schemas.openxmlformats.org/markup-compatibility/2006">
          <mc:Choice Requires="x14">
            <control shapeId="12393" r:id="rId108" name="Check Box 105">
              <controlPr defaultSize="0" autoFill="0" autoLine="0" autoPict="0">
                <anchor moveWithCells="1">
                  <from>
                    <xdr:col>16</xdr:col>
                    <xdr:colOff>47625</xdr:colOff>
                    <xdr:row>29</xdr:row>
                    <xdr:rowOff>123825</xdr:rowOff>
                  </from>
                  <to>
                    <xdr:col>19</xdr:col>
                    <xdr:colOff>0</xdr:colOff>
                    <xdr:row>30</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C16"/>
  <sheetViews>
    <sheetView showGridLines="0" zoomScaleNormal="100" workbookViewId="0">
      <pane xSplit="5" ySplit="4" topLeftCell="F5" activePane="bottomRight" state="frozen"/>
      <selection pane="topRight" activeCell="F1" sqref="F1"/>
      <selection pane="bottomLeft" activeCell="A5" sqref="A5"/>
      <selection pane="bottomRight" activeCell="H19" sqref="H19"/>
    </sheetView>
  </sheetViews>
  <sheetFormatPr defaultRowHeight="15" outlineLevelCol="1"/>
  <cols>
    <col min="1" max="1" width="5" bestFit="1" customWidth="1"/>
    <col min="2" max="2" width="14" bestFit="1" customWidth="1"/>
    <col min="3" max="3" width="16" bestFit="1" customWidth="1"/>
    <col min="4" max="4" width="7.28515625" bestFit="1" customWidth="1"/>
    <col min="5" max="5" width="6" bestFit="1" customWidth="1"/>
    <col min="6" max="6" width="9" customWidth="1" outlineLevel="1"/>
    <col min="7" max="7" width="7" customWidth="1" outlineLevel="1"/>
    <col min="8" max="8" width="11.42578125" customWidth="1" outlineLevel="1"/>
    <col min="9" max="9" width="6.85546875" customWidth="1" outlineLevel="1"/>
    <col min="10" max="10" width="9.85546875" customWidth="1" outlineLevel="1"/>
    <col min="11" max="11" width="15.7109375" customWidth="1" outlineLevel="1"/>
    <col min="12" max="12" width="13.42578125" customWidth="1" outlineLevel="1"/>
    <col min="13" max="13" width="15.42578125" customWidth="1" outlineLevel="1"/>
    <col min="14" max="14" width="15.140625" customWidth="1" outlineLevel="1"/>
    <col min="15" max="15" width="7.28515625" customWidth="1" outlineLevel="1"/>
    <col min="16" max="16" width="8.7109375" customWidth="1" outlineLevel="1"/>
    <col min="17" max="17" width="10.28515625" customWidth="1" outlineLevel="1"/>
    <col min="18" max="18" width="4.85546875" customWidth="1" outlineLevel="1"/>
    <col min="19" max="19" width="6.140625" customWidth="1" outlineLevel="1"/>
    <col min="20" max="20" width="8.42578125" customWidth="1" outlineLevel="1"/>
    <col min="21" max="21" width="10.28515625" customWidth="1" outlineLevel="1"/>
    <col min="22" max="23" width="15" customWidth="1" outlineLevel="1"/>
    <col min="24" max="24" width="9.140625" customWidth="1" outlineLevel="1"/>
    <col min="25" max="25" width="11.42578125" customWidth="1" outlineLevel="1"/>
    <col min="26" max="26" width="14.85546875" customWidth="1" outlineLevel="1"/>
    <col min="27" max="28" width="10.140625" customWidth="1" outlineLevel="1"/>
    <col min="29" max="29" width="11.42578125" customWidth="1" outlineLevel="1"/>
    <col min="30" max="30" width="15.140625" customWidth="1" outlineLevel="1"/>
    <col min="31" max="31" width="7.28515625" customWidth="1" outlineLevel="1"/>
    <col min="32" max="32" width="6" customWidth="1" outlineLevel="1"/>
    <col min="33" max="33" width="5.28515625" customWidth="1" outlineLevel="1"/>
    <col min="34" max="34" width="10.5703125" customWidth="1" outlineLevel="1"/>
    <col min="35" max="35" width="7" customWidth="1" outlineLevel="1"/>
    <col min="36" max="36" width="5.5703125" customWidth="1" outlineLevel="1"/>
    <col min="37" max="37" width="5.28515625" customWidth="1" outlineLevel="1"/>
    <col min="38" max="38" width="10.5703125" customWidth="1" outlineLevel="1"/>
    <col min="39" max="39" width="7.28515625" customWidth="1" outlineLevel="1"/>
    <col min="40" max="40" width="5.5703125" customWidth="1" outlineLevel="1"/>
    <col min="41" max="41" width="5.28515625" customWidth="1" outlineLevel="1"/>
    <col min="42" max="42" width="7.42578125" customWidth="1" outlineLevel="1"/>
    <col min="43" max="43" width="15" customWidth="1" outlineLevel="1"/>
    <col min="44" max="45" width="12.7109375" customWidth="1" outlineLevel="1"/>
    <col min="46" max="46" width="9.85546875" customWidth="1" outlineLevel="1"/>
    <col min="47" max="47" width="7.28515625" customWidth="1" outlineLevel="1"/>
    <col min="48" max="48" width="5.5703125" customWidth="1" outlineLevel="1"/>
    <col min="49" max="49" width="5.28515625" customWidth="1" outlineLevel="1"/>
    <col min="50" max="50" width="7.42578125" customWidth="1" outlineLevel="1"/>
    <col min="51" max="51" width="14.42578125" customWidth="1" outlineLevel="1"/>
    <col min="52" max="53" width="12.7109375" customWidth="1" outlineLevel="1"/>
    <col min="54" max="54" width="9.85546875" customWidth="1" outlineLevel="1"/>
    <col min="55" max="55" width="7.28515625" customWidth="1" outlineLevel="1"/>
    <col min="56" max="56" width="5.5703125" customWidth="1" outlineLevel="1"/>
    <col min="57" max="57" width="5.28515625" customWidth="1" outlineLevel="1"/>
    <col min="58" max="58" width="7.42578125" customWidth="1" outlineLevel="1"/>
    <col min="59" max="59" width="14.42578125" customWidth="1" outlineLevel="1"/>
    <col min="60" max="61" width="12.7109375" customWidth="1" outlineLevel="1"/>
    <col min="62" max="62" width="9.85546875" customWidth="1" outlineLevel="1"/>
    <col min="63" max="63" width="7.28515625" customWidth="1" outlineLevel="1"/>
    <col min="64" max="64" width="5.5703125" customWidth="1" outlineLevel="1"/>
    <col min="65" max="65" width="5.28515625" customWidth="1" outlineLevel="1"/>
    <col min="66" max="66" width="7.42578125" customWidth="1" outlineLevel="1"/>
    <col min="67" max="67" width="14.42578125" customWidth="1" outlineLevel="1"/>
    <col min="68" max="69" width="12.7109375" customWidth="1" outlineLevel="1"/>
    <col min="70" max="70" width="9.85546875" customWidth="1" outlineLevel="1"/>
    <col min="71" max="71" width="7.28515625" customWidth="1" outlineLevel="1"/>
    <col min="72" max="72" width="5.5703125" customWidth="1" outlineLevel="1"/>
    <col min="73" max="73" width="5.28515625" customWidth="1" outlineLevel="1"/>
    <col min="74" max="74" width="7.42578125" customWidth="1" outlineLevel="1"/>
    <col min="75" max="75" width="8.140625" customWidth="1" outlineLevel="1"/>
    <col min="76" max="76" width="15" customWidth="1" outlineLevel="1"/>
    <col min="77" max="77" width="12.7109375" customWidth="1" outlineLevel="1"/>
    <col min="78" max="78" width="14.7109375" customWidth="1" outlineLevel="1"/>
    <col min="79" max="80" width="12.7109375" customWidth="1" outlineLevel="1"/>
    <col min="81" max="81" width="9.85546875" customWidth="1" outlineLevel="1"/>
    <col min="82" max="82" width="7.28515625" customWidth="1" outlineLevel="1"/>
    <col min="83" max="83" width="5.5703125" customWidth="1" outlineLevel="1"/>
    <col min="84" max="84" width="5.28515625" customWidth="1" outlineLevel="1"/>
    <col min="85" max="85" width="7.42578125" customWidth="1" outlineLevel="1"/>
    <col min="86" max="86" width="8.140625" customWidth="1" outlineLevel="1"/>
    <col min="87" max="87" width="15" customWidth="1" outlineLevel="1"/>
    <col min="88" max="91" width="12.7109375" customWidth="1" outlineLevel="1"/>
    <col min="92" max="92" width="9.85546875" customWidth="1" outlineLevel="1"/>
    <col min="93" max="93" width="7.28515625" customWidth="1" outlineLevel="1"/>
    <col min="94" max="94" width="5.5703125" customWidth="1" outlineLevel="1"/>
    <col min="95" max="95" width="5.28515625" customWidth="1" outlineLevel="1"/>
    <col min="96" max="96" width="7.42578125" customWidth="1" outlineLevel="1"/>
    <col min="97" max="97" width="8.140625" customWidth="1" outlineLevel="1"/>
    <col min="98" max="98" width="14.42578125" customWidth="1" outlineLevel="1"/>
    <col min="99" max="102" width="12.7109375" customWidth="1" outlineLevel="1"/>
    <col min="103" max="103" width="9.85546875" customWidth="1" outlineLevel="1"/>
    <col min="104" max="104" width="7.28515625" customWidth="1" outlineLevel="1"/>
    <col min="105" max="105" width="5.5703125" customWidth="1" outlineLevel="1"/>
    <col min="106" max="106" width="5.28515625" customWidth="1" outlineLevel="1"/>
    <col min="107" max="107" width="7.42578125" customWidth="1" outlineLevel="1"/>
    <col min="108" max="108" width="8.140625" customWidth="1" outlineLevel="1"/>
    <col min="109" max="109" width="15" customWidth="1" outlineLevel="1"/>
    <col min="110" max="113" width="12.7109375" customWidth="1" outlineLevel="1"/>
    <col min="114" max="114" width="9.85546875" customWidth="1" outlineLevel="1"/>
    <col min="115" max="115" width="7.28515625" customWidth="1" outlineLevel="1"/>
    <col min="116" max="116" width="5.5703125" customWidth="1" outlineLevel="1"/>
    <col min="117" max="117" width="5.28515625" customWidth="1" outlineLevel="1"/>
    <col min="118" max="118" width="7.42578125" customWidth="1" outlineLevel="1"/>
    <col min="119" max="119" width="8.140625" customWidth="1" outlineLevel="1"/>
    <col min="120" max="120" width="15" customWidth="1" outlineLevel="1"/>
    <col min="121" max="124" width="12.7109375" customWidth="1" outlineLevel="1"/>
    <col min="125" max="125" width="9.85546875" customWidth="1" outlineLevel="1"/>
    <col min="126" max="126" width="7.28515625" customWidth="1" outlineLevel="1"/>
    <col min="127" max="127" width="5.5703125" customWidth="1" outlineLevel="1"/>
    <col min="128" max="128" width="5.28515625" customWidth="1" outlineLevel="1"/>
    <col min="129" max="129" width="7.42578125" customWidth="1" outlineLevel="1"/>
    <col min="130" max="130" width="8.140625" customWidth="1" outlineLevel="1"/>
    <col min="131" max="131" width="14.42578125" customWidth="1" outlineLevel="1"/>
    <col min="132" max="135" width="12.7109375" customWidth="1" outlineLevel="1"/>
    <col min="136" max="136" width="9.85546875" customWidth="1" outlineLevel="1"/>
    <col min="137" max="137" width="7.28515625" customWidth="1" outlineLevel="1"/>
    <col min="138" max="138" width="5.5703125" customWidth="1" outlineLevel="1"/>
    <col min="139" max="139" width="5.28515625" customWidth="1" outlineLevel="1"/>
    <col min="140" max="140" width="7.42578125" customWidth="1" outlineLevel="1"/>
    <col min="141" max="141" width="8.140625" customWidth="1" outlineLevel="1"/>
    <col min="142" max="142" width="14.42578125" customWidth="1" outlineLevel="1"/>
    <col min="143" max="146" width="12.7109375" customWidth="1" outlineLevel="1"/>
    <col min="147" max="147" width="9.85546875" customWidth="1" outlineLevel="1"/>
    <col min="148" max="148" width="7.28515625" customWidth="1" outlineLevel="1"/>
    <col min="149" max="149" width="5.5703125" customWidth="1" outlineLevel="1"/>
    <col min="150" max="150" width="5.28515625" customWidth="1" outlineLevel="1"/>
    <col min="151" max="151" width="7.42578125" customWidth="1" outlineLevel="1"/>
    <col min="152" max="152" width="8.140625" customWidth="1" outlineLevel="1"/>
    <col min="153" max="153" width="15" bestFit="1" customWidth="1" outlineLevel="1"/>
    <col min="154" max="157" width="12.7109375" customWidth="1" outlineLevel="1"/>
    <col min="158" max="158" width="9.85546875" customWidth="1" outlineLevel="1"/>
    <col min="159" max="159" width="7.28515625" customWidth="1" outlineLevel="1"/>
    <col min="160" max="160" width="5.5703125" customWidth="1" outlineLevel="1"/>
    <col min="161" max="161" width="5.28515625" customWidth="1" outlineLevel="1"/>
    <col min="162" max="162" width="7.42578125" customWidth="1" outlineLevel="1"/>
    <col min="163" max="163" width="8.140625" customWidth="1" outlineLevel="1"/>
    <col min="164" max="164" width="14.42578125" customWidth="1" outlineLevel="1"/>
    <col min="165" max="168" width="12.7109375" customWidth="1" outlineLevel="1"/>
    <col min="169" max="169" width="9.85546875" customWidth="1" outlineLevel="1"/>
    <col min="170" max="170" width="7.28515625" customWidth="1" outlineLevel="1"/>
    <col min="171" max="171" width="5.5703125" customWidth="1" outlineLevel="1"/>
    <col min="172" max="172" width="5.28515625" customWidth="1" outlineLevel="1"/>
    <col min="173" max="173" width="7.42578125" customWidth="1" outlineLevel="1"/>
    <col min="174" max="174" width="8.140625" customWidth="1" outlineLevel="1"/>
    <col min="175" max="175" width="14.42578125" customWidth="1" outlineLevel="1"/>
    <col min="176" max="179" width="12.7109375" customWidth="1" outlineLevel="1"/>
    <col min="180" max="180" width="9.85546875" customWidth="1" outlineLevel="1"/>
    <col min="181" max="181" width="7.28515625" customWidth="1" outlineLevel="1"/>
    <col min="182" max="182" width="5.5703125" customWidth="1" outlineLevel="1"/>
    <col min="183" max="183" width="5.28515625" customWidth="1" outlineLevel="1"/>
    <col min="184" max="184" width="7.42578125" customWidth="1" outlineLevel="1"/>
    <col min="185" max="185" width="8.140625" customWidth="1" outlineLevel="1"/>
    <col min="186" max="186" width="12.42578125" customWidth="1" outlineLevel="1"/>
    <col min="187" max="187" width="14.42578125" customWidth="1" outlineLevel="1"/>
    <col min="188" max="191" width="12.7109375" customWidth="1" outlineLevel="1"/>
    <col min="192" max="192" width="9.85546875" customWidth="1" outlineLevel="1"/>
    <col min="193" max="193" width="7.28515625" customWidth="1" outlineLevel="1"/>
    <col min="194" max="194" width="5.5703125" customWidth="1" outlineLevel="1"/>
    <col min="195" max="195" width="5.28515625" customWidth="1" outlineLevel="1"/>
    <col min="196" max="196" width="7.42578125" customWidth="1" outlineLevel="1"/>
    <col min="197" max="197" width="8.140625" customWidth="1" outlineLevel="1"/>
    <col min="198" max="198" width="6.7109375" customWidth="1" outlineLevel="1"/>
    <col min="199" max="199" width="14.42578125" customWidth="1" outlineLevel="1"/>
    <col min="200" max="203" width="12.7109375" customWidth="1" outlineLevel="1"/>
    <col min="204" max="204" width="9.85546875" customWidth="1" outlineLevel="1"/>
    <col min="205" max="205" width="7.28515625" customWidth="1" outlineLevel="1"/>
    <col min="206" max="206" width="5.5703125" customWidth="1" outlineLevel="1"/>
    <col min="207" max="207" width="5.28515625" customWidth="1" outlineLevel="1"/>
    <col min="208" max="208" width="7.42578125" customWidth="1" outlineLevel="1"/>
    <col min="209" max="209" width="8.140625" customWidth="1" outlineLevel="1"/>
    <col min="210" max="210" width="6.7109375" customWidth="1" outlineLevel="1"/>
    <col min="211" max="211" width="14.42578125" customWidth="1" outlineLevel="1"/>
    <col min="212" max="215" width="12.7109375" customWidth="1" outlineLevel="1"/>
    <col min="216" max="216" width="9.85546875" customWidth="1" outlineLevel="1"/>
    <col min="217" max="217" width="7.28515625" customWidth="1" outlineLevel="1"/>
    <col min="218" max="218" width="5.5703125" customWidth="1" outlineLevel="1"/>
    <col min="219" max="219" width="5.28515625" customWidth="1" outlineLevel="1"/>
    <col min="220" max="220" width="7.42578125" customWidth="1" outlineLevel="1"/>
    <col min="221" max="221" width="8.140625" customWidth="1" outlineLevel="1"/>
    <col min="222" max="222" width="6.7109375" customWidth="1" outlineLevel="1"/>
    <col min="223" max="223" width="14.42578125" customWidth="1" outlineLevel="1"/>
    <col min="224" max="227" width="12.7109375" customWidth="1" outlineLevel="1"/>
    <col min="228" max="228" width="9.85546875" customWidth="1" outlineLevel="1"/>
    <col min="229" max="229" width="7.28515625" customWidth="1" outlineLevel="1"/>
    <col min="230" max="230" width="5.5703125" customWidth="1" outlineLevel="1"/>
    <col min="231" max="231" width="5.28515625" customWidth="1" outlineLevel="1"/>
    <col min="232" max="232" width="7.42578125" customWidth="1" outlineLevel="1"/>
    <col min="233" max="233" width="8.140625" customWidth="1" outlineLevel="1"/>
    <col min="234" max="234" width="6.7109375" customWidth="1" outlineLevel="1"/>
    <col min="235" max="235" width="9.7109375" customWidth="1" outlineLevel="1"/>
    <col min="236" max="236" width="14.42578125" customWidth="1" outlineLevel="1"/>
    <col min="237" max="240" width="12.7109375" customWidth="1" outlineLevel="1"/>
    <col min="241" max="241" width="9.85546875" customWidth="1" outlineLevel="1"/>
    <col min="242" max="242" width="7.28515625" customWidth="1" outlineLevel="1"/>
    <col min="243" max="243" width="5.5703125" customWidth="1" outlineLevel="1"/>
    <col min="244" max="244" width="5.28515625" customWidth="1" outlineLevel="1"/>
    <col min="245" max="245" width="7.42578125" customWidth="1" outlineLevel="1"/>
    <col min="246" max="246" width="8.140625" customWidth="1" outlineLevel="1"/>
    <col min="247" max="247" width="6.7109375" customWidth="1" outlineLevel="1"/>
    <col min="248" max="248" width="9.28515625" customWidth="1" outlineLevel="1"/>
    <col min="249" max="249" width="14.42578125" customWidth="1" outlineLevel="1"/>
    <col min="250" max="253" width="12.7109375" customWidth="1" outlineLevel="1"/>
    <col min="254" max="254" width="9.85546875" customWidth="1" outlineLevel="1"/>
    <col min="255" max="255" width="7.28515625" customWidth="1" outlineLevel="1"/>
    <col min="256" max="256" width="5.5703125" customWidth="1" outlineLevel="1"/>
    <col min="257" max="257" width="5.28515625" customWidth="1" outlineLevel="1"/>
    <col min="258" max="258" width="7.42578125" customWidth="1" outlineLevel="1"/>
    <col min="259" max="259" width="8.140625" customWidth="1" outlineLevel="1"/>
    <col min="260" max="260" width="6.7109375" customWidth="1" outlineLevel="1"/>
    <col min="261" max="261" width="9.28515625" customWidth="1" outlineLevel="1"/>
    <col min="262" max="262" width="14.42578125" customWidth="1" outlineLevel="1"/>
    <col min="263" max="266" width="12.7109375" customWidth="1" outlineLevel="1"/>
    <col min="267" max="267" width="9.85546875" customWidth="1" outlineLevel="1"/>
    <col min="268" max="268" width="7.28515625" customWidth="1" outlineLevel="1"/>
    <col min="269" max="269" width="5.5703125" customWidth="1" outlineLevel="1"/>
    <col min="270" max="270" width="5.28515625" customWidth="1" outlineLevel="1"/>
    <col min="271" max="271" width="7.42578125" customWidth="1" outlineLevel="1"/>
    <col min="272" max="272" width="8.140625" customWidth="1" outlineLevel="1"/>
    <col min="273" max="273" width="6.7109375" customWidth="1" outlineLevel="1"/>
    <col min="274" max="274" width="9.28515625" customWidth="1" outlineLevel="1"/>
    <col min="275" max="275" width="14.42578125" customWidth="1" outlineLevel="1"/>
    <col min="276" max="279" width="12.7109375" customWidth="1" outlineLevel="1"/>
    <col min="280" max="280" width="9" customWidth="1" outlineLevel="1"/>
    <col min="281" max="281" width="7.28515625" customWidth="1" outlineLevel="1"/>
    <col min="282" max="282" width="6" customWidth="1" outlineLevel="1"/>
    <col min="283" max="283" width="5.28515625" customWidth="1" outlineLevel="1"/>
    <col min="284" max="284" width="11.42578125" customWidth="1" outlineLevel="1"/>
    <col min="285" max="285" width="7.28515625" customWidth="1" outlineLevel="1"/>
    <col min="286" max="286" width="6" customWidth="1" outlineLevel="1"/>
    <col min="287" max="287" width="5.28515625" customWidth="1" outlineLevel="1"/>
    <col min="288" max="288" width="11.42578125" customWidth="1" outlineLevel="1"/>
    <col min="289" max="289" width="7.28515625" customWidth="1" outlineLevel="1"/>
    <col min="290" max="290" width="6" customWidth="1" outlineLevel="1"/>
    <col min="291" max="291" width="5.28515625" customWidth="1" outlineLevel="1"/>
    <col min="292" max="292" width="11.42578125" customWidth="1" outlineLevel="1"/>
    <col min="293" max="293" width="7.28515625" customWidth="1" outlineLevel="1"/>
    <col min="294" max="294" width="6" customWidth="1" outlineLevel="1"/>
    <col min="295" max="295" width="5.28515625" customWidth="1" outlineLevel="1"/>
    <col min="296" max="296" width="11.42578125" customWidth="1" outlineLevel="1"/>
    <col min="297" max="297" width="7.28515625" customWidth="1" outlineLevel="1"/>
    <col min="298" max="298" width="6" customWidth="1" outlineLevel="1"/>
    <col min="299" max="299" width="5.28515625" customWidth="1" outlineLevel="1"/>
    <col min="300" max="300" width="11.42578125" customWidth="1" outlineLevel="1"/>
    <col min="301" max="301" width="7.28515625" customWidth="1" outlineLevel="1"/>
    <col min="302" max="302" width="6" customWidth="1" outlineLevel="1"/>
    <col min="303" max="303" width="5.28515625" customWidth="1" outlineLevel="1"/>
    <col min="304" max="304" width="11.42578125" customWidth="1" outlineLevel="1"/>
    <col min="305" max="305" width="11.140625" customWidth="1" outlineLevel="1"/>
    <col min="306" max="306" width="13.28515625" customWidth="1" outlineLevel="1"/>
    <col min="307" max="307" width="15" customWidth="1" outlineLevel="1"/>
    <col min="308" max="308" width="9.7109375" customWidth="1" outlineLevel="1"/>
    <col min="309" max="309" width="12.28515625" customWidth="1" outlineLevel="1"/>
    <col min="310" max="310" width="9.140625" customWidth="1" outlineLevel="1"/>
    <col min="311" max="311" width="16.28515625" customWidth="1" outlineLevel="1"/>
    <col min="312" max="312" width="11.42578125" customWidth="1" outlineLevel="1"/>
    <col min="313" max="313" width="17.85546875" customWidth="1" outlineLevel="1"/>
    <col min="314" max="314" width="15.85546875" customWidth="1" outlineLevel="1"/>
    <col min="315" max="315" width="16.85546875" customWidth="1" outlineLevel="1"/>
  </cols>
  <sheetData>
    <row r="1" spans="1:315" ht="15" customHeight="1">
      <c r="A1" s="12"/>
      <c r="B1" s="13"/>
      <c r="C1" s="13"/>
      <c r="D1" s="13"/>
      <c r="E1" s="13"/>
      <c r="F1" s="1929" t="s">
        <v>3</v>
      </c>
      <c r="G1" s="1930"/>
      <c r="H1" s="1930"/>
      <c r="I1" s="1930"/>
      <c r="J1" s="1930"/>
      <c r="K1" s="1930"/>
      <c r="L1" s="1930"/>
      <c r="M1" s="1930"/>
      <c r="N1" s="1930"/>
      <c r="O1" s="1930"/>
      <c r="P1" s="1930"/>
      <c r="Q1" s="1930"/>
      <c r="R1" s="1930"/>
      <c r="S1" s="1930"/>
      <c r="T1" s="1930"/>
      <c r="U1" s="1930"/>
      <c r="V1" s="1930"/>
      <c r="W1" s="1930"/>
      <c r="X1" s="1930"/>
      <c r="Y1" s="1930"/>
      <c r="Z1" s="1930"/>
      <c r="AA1" s="1930"/>
      <c r="AB1" s="1930"/>
      <c r="AC1" s="1930"/>
      <c r="AD1" s="1930"/>
      <c r="AE1" s="1949" t="s">
        <v>58</v>
      </c>
      <c r="AF1" s="1950"/>
      <c r="AG1" s="1950"/>
      <c r="AH1" s="1950"/>
      <c r="AI1" s="1950"/>
      <c r="AJ1" s="1950"/>
      <c r="AK1" s="1950"/>
      <c r="AL1" s="1950"/>
      <c r="AM1" s="1953" t="s">
        <v>47</v>
      </c>
      <c r="AN1" s="1954"/>
      <c r="AO1" s="1954"/>
      <c r="AP1" s="1954"/>
      <c r="AQ1" s="1954"/>
      <c r="AR1" s="1954"/>
      <c r="AS1" s="1954"/>
      <c r="AT1" s="1954"/>
      <c r="AU1" s="1954"/>
      <c r="AV1" s="1954"/>
      <c r="AW1" s="1954"/>
      <c r="AX1" s="1954"/>
      <c r="AY1" s="1954"/>
      <c r="AZ1" s="1954"/>
      <c r="BA1" s="1954"/>
      <c r="BB1" s="1954"/>
      <c r="BC1" s="1954"/>
      <c r="BD1" s="1954"/>
      <c r="BE1" s="1954"/>
      <c r="BF1" s="1954"/>
      <c r="BG1" s="1954"/>
      <c r="BH1" s="1954"/>
      <c r="BI1" s="1954"/>
      <c r="BJ1" s="1954"/>
      <c r="BK1" s="1495"/>
      <c r="BL1" s="1495"/>
      <c r="BM1" s="1495"/>
      <c r="BN1" s="1495"/>
      <c r="BO1" s="1495"/>
      <c r="BP1" s="1495"/>
      <c r="BQ1" s="1495"/>
      <c r="BR1" s="1495"/>
      <c r="BS1" s="1941" t="s">
        <v>48</v>
      </c>
      <c r="BT1" s="1942"/>
      <c r="BU1" s="1942"/>
      <c r="BV1" s="1942"/>
      <c r="BW1" s="1942"/>
      <c r="BX1" s="1942"/>
      <c r="BY1" s="1942"/>
      <c r="BZ1" s="1942"/>
      <c r="CA1" s="1942"/>
      <c r="CB1" s="1942"/>
      <c r="CC1" s="1942"/>
      <c r="CD1" s="1941" t="s">
        <v>48</v>
      </c>
      <c r="CE1" s="1942"/>
      <c r="CF1" s="1942"/>
      <c r="CG1" s="1942"/>
      <c r="CH1" s="1942"/>
      <c r="CI1" s="1942"/>
      <c r="CJ1" s="1942"/>
      <c r="CK1" s="1942"/>
      <c r="CL1" s="1942"/>
      <c r="CM1" s="1942"/>
      <c r="CN1" s="1942"/>
      <c r="CO1" s="1941" t="s">
        <v>48</v>
      </c>
      <c r="CP1" s="1942"/>
      <c r="CQ1" s="1942"/>
      <c r="CR1" s="1942"/>
      <c r="CS1" s="1942"/>
      <c r="CT1" s="1942"/>
      <c r="CU1" s="1942"/>
      <c r="CV1" s="1942"/>
      <c r="CW1" s="1942"/>
      <c r="CX1" s="1942"/>
      <c r="CY1" s="1942"/>
      <c r="CZ1" s="1941" t="s">
        <v>48</v>
      </c>
      <c r="DA1" s="1942"/>
      <c r="DB1" s="1942"/>
      <c r="DC1" s="1942"/>
      <c r="DD1" s="1942"/>
      <c r="DE1" s="1942"/>
      <c r="DF1" s="1942"/>
      <c r="DG1" s="1942"/>
      <c r="DH1" s="1942"/>
      <c r="DI1" s="1942"/>
      <c r="DJ1" s="1942"/>
      <c r="DK1" s="1941" t="s">
        <v>48</v>
      </c>
      <c r="DL1" s="1942"/>
      <c r="DM1" s="1942"/>
      <c r="DN1" s="1942"/>
      <c r="DO1" s="1942"/>
      <c r="DP1" s="1942"/>
      <c r="DQ1" s="1942"/>
      <c r="DR1" s="1942"/>
      <c r="DS1" s="1942"/>
      <c r="DT1" s="1942"/>
      <c r="DU1" s="1942"/>
      <c r="DV1" s="1941" t="s">
        <v>48</v>
      </c>
      <c r="DW1" s="1942"/>
      <c r="DX1" s="1942"/>
      <c r="DY1" s="1942"/>
      <c r="DZ1" s="1942"/>
      <c r="EA1" s="1942"/>
      <c r="EB1" s="1942"/>
      <c r="EC1" s="1942"/>
      <c r="ED1" s="1942"/>
      <c r="EE1" s="1942"/>
      <c r="EF1" s="1942"/>
      <c r="EG1" s="1941" t="s">
        <v>48</v>
      </c>
      <c r="EH1" s="1942"/>
      <c r="EI1" s="1942"/>
      <c r="EJ1" s="1942"/>
      <c r="EK1" s="1942"/>
      <c r="EL1" s="1942"/>
      <c r="EM1" s="1942"/>
      <c r="EN1" s="1942"/>
      <c r="EO1" s="1942"/>
      <c r="EP1" s="1942"/>
      <c r="EQ1" s="1942"/>
      <c r="ER1" s="1941" t="s">
        <v>48</v>
      </c>
      <c r="ES1" s="1942"/>
      <c r="ET1" s="1942"/>
      <c r="EU1" s="1942"/>
      <c r="EV1" s="1942"/>
      <c r="EW1" s="1942"/>
      <c r="EX1" s="1942"/>
      <c r="EY1" s="1942"/>
      <c r="EZ1" s="1942"/>
      <c r="FA1" s="1942"/>
      <c r="FB1" s="1942"/>
      <c r="FC1" s="1941" t="s">
        <v>48</v>
      </c>
      <c r="FD1" s="1942"/>
      <c r="FE1" s="1942"/>
      <c r="FF1" s="1942"/>
      <c r="FG1" s="1942"/>
      <c r="FH1" s="1942"/>
      <c r="FI1" s="1942"/>
      <c r="FJ1" s="1942"/>
      <c r="FK1" s="1942"/>
      <c r="FL1" s="1942"/>
      <c r="FM1" s="1942"/>
      <c r="FN1" s="1941" t="s">
        <v>48</v>
      </c>
      <c r="FO1" s="1942"/>
      <c r="FP1" s="1942"/>
      <c r="FQ1" s="1942"/>
      <c r="FR1" s="1942"/>
      <c r="FS1" s="1942"/>
      <c r="FT1" s="1942"/>
      <c r="FU1" s="1942"/>
      <c r="FV1" s="1942"/>
      <c r="FW1" s="1942"/>
      <c r="FX1" s="1942"/>
      <c r="FY1" s="1945" t="s">
        <v>49</v>
      </c>
      <c r="FZ1" s="1946"/>
      <c r="GA1" s="1946"/>
      <c r="GB1" s="1946"/>
      <c r="GC1" s="1946"/>
      <c r="GD1" s="1946"/>
      <c r="GE1" s="1946"/>
      <c r="GF1" s="1946"/>
      <c r="GG1" s="1946"/>
      <c r="GH1" s="1946"/>
      <c r="GI1" s="1946"/>
      <c r="GJ1" s="1946"/>
      <c r="GK1" s="1945" t="s">
        <v>49</v>
      </c>
      <c r="GL1" s="1946"/>
      <c r="GM1" s="1946"/>
      <c r="GN1" s="1946"/>
      <c r="GO1" s="1946"/>
      <c r="GP1" s="1946"/>
      <c r="GQ1" s="1946"/>
      <c r="GR1" s="1946"/>
      <c r="GS1" s="1946"/>
      <c r="GT1" s="1946"/>
      <c r="GU1" s="1946"/>
      <c r="GV1" s="1946"/>
      <c r="GW1" s="1945" t="s">
        <v>49</v>
      </c>
      <c r="GX1" s="1946"/>
      <c r="GY1" s="1946"/>
      <c r="GZ1" s="1946"/>
      <c r="HA1" s="1946"/>
      <c r="HB1" s="1946"/>
      <c r="HC1" s="1946"/>
      <c r="HD1" s="1946"/>
      <c r="HE1" s="1946"/>
      <c r="HF1" s="1946"/>
      <c r="HG1" s="1946"/>
      <c r="HH1" s="1946"/>
      <c r="HI1" s="1945" t="s">
        <v>49</v>
      </c>
      <c r="HJ1" s="1946"/>
      <c r="HK1" s="1946"/>
      <c r="HL1" s="1946"/>
      <c r="HM1" s="1946"/>
      <c r="HN1" s="1946"/>
      <c r="HO1" s="1946"/>
      <c r="HP1" s="1946"/>
      <c r="HQ1" s="1946"/>
      <c r="HR1" s="1946"/>
      <c r="HS1" s="1946"/>
      <c r="HT1" s="1946"/>
      <c r="HU1" s="1911" t="s">
        <v>53</v>
      </c>
      <c r="HV1" s="1912"/>
      <c r="HW1" s="1912"/>
      <c r="HX1" s="1912"/>
      <c r="HY1" s="1912"/>
      <c r="HZ1" s="1912"/>
      <c r="IA1" s="1912"/>
      <c r="IB1" s="1912"/>
      <c r="IC1" s="1912"/>
      <c r="ID1" s="1912"/>
      <c r="IE1" s="1912"/>
      <c r="IF1" s="1912"/>
      <c r="IG1" s="1912"/>
      <c r="IH1" s="1911" t="s">
        <v>53</v>
      </c>
      <c r="II1" s="1912"/>
      <c r="IJ1" s="1912"/>
      <c r="IK1" s="1912"/>
      <c r="IL1" s="1912"/>
      <c r="IM1" s="1912"/>
      <c r="IN1" s="1912"/>
      <c r="IO1" s="1912"/>
      <c r="IP1" s="1912"/>
      <c r="IQ1" s="1912"/>
      <c r="IR1" s="1912"/>
      <c r="IS1" s="1912"/>
      <c r="IT1" s="1912"/>
      <c r="IU1" s="1911" t="s">
        <v>53</v>
      </c>
      <c r="IV1" s="1912"/>
      <c r="IW1" s="1912"/>
      <c r="IX1" s="1912"/>
      <c r="IY1" s="1912"/>
      <c r="IZ1" s="1912"/>
      <c r="JA1" s="1912"/>
      <c r="JB1" s="1912"/>
      <c r="JC1" s="1912"/>
      <c r="JD1" s="1912"/>
      <c r="JE1" s="1912"/>
      <c r="JF1" s="1912"/>
      <c r="JG1" s="1912"/>
      <c r="JH1" s="1911" t="s">
        <v>53</v>
      </c>
      <c r="JI1" s="1912"/>
      <c r="JJ1" s="1912"/>
      <c r="JK1" s="1912"/>
      <c r="JL1" s="1912"/>
      <c r="JM1" s="1912"/>
      <c r="JN1" s="1912"/>
      <c r="JO1" s="1912"/>
      <c r="JP1" s="1912"/>
      <c r="JQ1" s="1912"/>
      <c r="JR1" s="1912"/>
      <c r="JS1" s="1912"/>
      <c r="JT1" s="1915"/>
      <c r="JU1" s="1917" t="s">
        <v>74</v>
      </c>
      <c r="JV1" s="1918"/>
      <c r="JW1" s="1918"/>
      <c r="JX1" s="1918"/>
      <c r="JY1" s="1918"/>
      <c r="JZ1" s="1918"/>
      <c r="KA1" s="1918"/>
      <c r="KB1" s="1918"/>
      <c r="KC1" s="1918"/>
      <c r="KD1" s="1918"/>
      <c r="KE1" s="1918"/>
      <c r="KF1" s="1918"/>
      <c r="KG1" s="1918"/>
      <c r="KH1" s="1918"/>
      <c r="KI1" s="1918"/>
      <c r="KJ1" s="1918"/>
      <c r="KK1" s="1918"/>
      <c r="KL1" s="1918"/>
      <c r="KM1" s="1918"/>
      <c r="KN1" s="1918"/>
      <c r="KO1" s="1918"/>
      <c r="KP1" s="1918"/>
      <c r="KQ1" s="1918"/>
      <c r="KR1" s="1919"/>
      <c r="KS1" s="1923" t="s">
        <v>95</v>
      </c>
      <c r="KT1" s="1924"/>
      <c r="KU1" s="1924"/>
      <c r="KV1" s="1924"/>
      <c r="KW1" s="1924"/>
      <c r="KX1" s="1924"/>
      <c r="KY1" s="1924"/>
      <c r="KZ1" s="1924"/>
      <c r="LA1" s="1924"/>
      <c r="LB1" s="1924"/>
      <c r="LC1" s="1925"/>
    </row>
    <row r="2" spans="1:315" ht="15.75" customHeight="1" thickBot="1">
      <c r="A2" s="14"/>
      <c r="B2" s="6"/>
      <c r="C2" s="6"/>
      <c r="D2" s="6"/>
      <c r="E2" s="6"/>
      <c r="F2" s="1932"/>
      <c r="G2" s="1933"/>
      <c r="H2" s="1933"/>
      <c r="I2" s="1933"/>
      <c r="J2" s="1933"/>
      <c r="K2" s="1933"/>
      <c r="L2" s="1933"/>
      <c r="M2" s="1933"/>
      <c r="N2" s="1933"/>
      <c r="O2" s="1933"/>
      <c r="P2" s="1933"/>
      <c r="Q2" s="1933"/>
      <c r="R2" s="1933"/>
      <c r="S2" s="1933"/>
      <c r="T2" s="1933"/>
      <c r="U2" s="1933"/>
      <c r="V2" s="1933"/>
      <c r="W2" s="1933"/>
      <c r="X2" s="1933"/>
      <c r="Y2" s="1933"/>
      <c r="Z2" s="1933"/>
      <c r="AA2" s="1933"/>
      <c r="AB2" s="1933"/>
      <c r="AC2" s="1933"/>
      <c r="AD2" s="1933"/>
      <c r="AE2" s="1951"/>
      <c r="AF2" s="1952"/>
      <c r="AG2" s="1952"/>
      <c r="AH2" s="1952"/>
      <c r="AI2" s="1952"/>
      <c r="AJ2" s="1952"/>
      <c r="AK2" s="1952"/>
      <c r="AL2" s="1952"/>
      <c r="AM2" s="1955"/>
      <c r="AN2" s="1956"/>
      <c r="AO2" s="1956"/>
      <c r="AP2" s="1956"/>
      <c r="AQ2" s="1956"/>
      <c r="AR2" s="1956"/>
      <c r="AS2" s="1956"/>
      <c r="AT2" s="1956"/>
      <c r="AU2" s="1956"/>
      <c r="AV2" s="1956"/>
      <c r="AW2" s="1956"/>
      <c r="AX2" s="1956"/>
      <c r="AY2" s="1956"/>
      <c r="AZ2" s="1956"/>
      <c r="BA2" s="1956"/>
      <c r="BB2" s="1956"/>
      <c r="BC2" s="1956"/>
      <c r="BD2" s="1956"/>
      <c r="BE2" s="1956"/>
      <c r="BF2" s="1956"/>
      <c r="BG2" s="1956"/>
      <c r="BH2" s="1956"/>
      <c r="BI2" s="1956"/>
      <c r="BJ2" s="1956"/>
      <c r="BK2" s="1496"/>
      <c r="BL2" s="1496"/>
      <c r="BM2" s="1496"/>
      <c r="BN2" s="1496"/>
      <c r="BO2" s="1496"/>
      <c r="BP2" s="1496"/>
      <c r="BQ2" s="1496"/>
      <c r="BR2" s="1496"/>
      <c r="BS2" s="1943"/>
      <c r="BT2" s="1944"/>
      <c r="BU2" s="1944"/>
      <c r="BV2" s="1944"/>
      <c r="BW2" s="1944"/>
      <c r="BX2" s="1944"/>
      <c r="BY2" s="1944"/>
      <c r="BZ2" s="1944"/>
      <c r="CA2" s="1944"/>
      <c r="CB2" s="1944"/>
      <c r="CC2" s="1944"/>
      <c r="CD2" s="1943"/>
      <c r="CE2" s="1944"/>
      <c r="CF2" s="1944"/>
      <c r="CG2" s="1944"/>
      <c r="CH2" s="1944"/>
      <c r="CI2" s="1944"/>
      <c r="CJ2" s="1944"/>
      <c r="CK2" s="1944"/>
      <c r="CL2" s="1944"/>
      <c r="CM2" s="1944"/>
      <c r="CN2" s="1944"/>
      <c r="CO2" s="1943"/>
      <c r="CP2" s="1944"/>
      <c r="CQ2" s="1944"/>
      <c r="CR2" s="1944"/>
      <c r="CS2" s="1944"/>
      <c r="CT2" s="1944"/>
      <c r="CU2" s="1944"/>
      <c r="CV2" s="1944"/>
      <c r="CW2" s="1944"/>
      <c r="CX2" s="1944"/>
      <c r="CY2" s="1944"/>
      <c r="CZ2" s="1943"/>
      <c r="DA2" s="1944"/>
      <c r="DB2" s="1944"/>
      <c r="DC2" s="1944"/>
      <c r="DD2" s="1944"/>
      <c r="DE2" s="1944"/>
      <c r="DF2" s="1944"/>
      <c r="DG2" s="1944"/>
      <c r="DH2" s="1944"/>
      <c r="DI2" s="1944"/>
      <c r="DJ2" s="1944"/>
      <c r="DK2" s="1943"/>
      <c r="DL2" s="1944"/>
      <c r="DM2" s="1944"/>
      <c r="DN2" s="1944"/>
      <c r="DO2" s="1944"/>
      <c r="DP2" s="1944"/>
      <c r="DQ2" s="1944"/>
      <c r="DR2" s="1944"/>
      <c r="DS2" s="1944"/>
      <c r="DT2" s="1944"/>
      <c r="DU2" s="1944"/>
      <c r="DV2" s="1943"/>
      <c r="DW2" s="1944"/>
      <c r="DX2" s="1944"/>
      <c r="DY2" s="1944"/>
      <c r="DZ2" s="1944"/>
      <c r="EA2" s="1944"/>
      <c r="EB2" s="1944"/>
      <c r="EC2" s="1944"/>
      <c r="ED2" s="1944"/>
      <c r="EE2" s="1944"/>
      <c r="EF2" s="1944"/>
      <c r="EG2" s="1943"/>
      <c r="EH2" s="1944"/>
      <c r="EI2" s="1944"/>
      <c r="EJ2" s="1944"/>
      <c r="EK2" s="1944"/>
      <c r="EL2" s="1944"/>
      <c r="EM2" s="1944"/>
      <c r="EN2" s="1944"/>
      <c r="EO2" s="1944"/>
      <c r="EP2" s="1944"/>
      <c r="EQ2" s="1944"/>
      <c r="ER2" s="1943"/>
      <c r="ES2" s="1944"/>
      <c r="ET2" s="1944"/>
      <c r="EU2" s="1944"/>
      <c r="EV2" s="1944"/>
      <c r="EW2" s="1944"/>
      <c r="EX2" s="1944"/>
      <c r="EY2" s="1944"/>
      <c r="EZ2" s="1944"/>
      <c r="FA2" s="1944"/>
      <c r="FB2" s="1944"/>
      <c r="FC2" s="1943"/>
      <c r="FD2" s="1944"/>
      <c r="FE2" s="1944"/>
      <c r="FF2" s="1944"/>
      <c r="FG2" s="1944"/>
      <c r="FH2" s="1944"/>
      <c r="FI2" s="1944"/>
      <c r="FJ2" s="1944"/>
      <c r="FK2" s="1944"/>
      <c r="FL2" s="1944"/>
      <c r="FM2" s="1944"/>
      <c r="FN2" s="1943"/>
      <c r="FO2" s="1944"/>
      <c r="FP2" s="1944"/>
      <c r="FQ2" s="1944"/>
      <c r="FR2" s="1944"/>
      <c r="FS2" s="1944"/>
      <c r="FT2" s="1944"/>
      <c r="FU2" s="1944"/>
      <c r="FV2" s="1944"/>
      <c r="FW2" s="1944"/>
      <c r="FX2" s="1944"/>
      <c r="FY2" s="1947"/>
      <c r="FZ2" s="1948"/>
      <c r="GA2" s="1948"/>
      <c r="GB2" s="1948"/>
      <c r="GC2" s="1948"/>
      <c r="GD2" s="1948"/>
      <c r="GE2" s="1948"/>
      <c r="GF2" s="1948"/>
      <c r="GG2" s="1948"/>
      <c r="GH2" s="1948"/>
      <c r="GI2" s="1948"/>
      <c r="GJ2" s="1948"/>
      <c r="GK2" s="1947"/>
      <c r="GL2" s="1948"/>
      <c r="GM2" s="1948"/>
      <c r="GN2" s="1948"/>
      <c r="GO2" s="1948"/>
      <c r="GP2" s="1948"/>
      <c r="GQ2" s="1948"/>
      <c r="GR2" s="1948"/>
      <c r="GS2" s="1948"/>
      <c r="GT2" s="1948"/>
      <c r="GU2" s="1948"/>
      <c r="GV2" s="1948"/>
      <c r="GW2" s="1947"/>
      <c r="GX2" s="1948"/>
      <c r="GY2" s="1948"/>
      <c r="GZ2" s="1948"/>
      <c r="HA2" s="1948"/>
      <c r="HB2" s="1948"/>
      <c r="HC2" s="1948"/>
      <c r="HD2" s="1948"/>
      <c r="HE2" s="1948"/>
      <c r="HF2" s="1948"/>
      <c r="HG2" s="1948"/>
      <c r="HH2" s="1948"/>
      <c r="HI2" s="1947"/>
      <c r="HJ2" s="1948"/>
      <c r="HK2" s="1948"/>
      <c r="HL2" s="1948"/>
      <c r="HM2" s="1948"/>
      <c r="HN2" s="1948"/>
      <c r="HO2" s="1948"/>
      <c r="HP2" s="1948"/>
      <c r="HQ2" s="1948"/>
      <c r="HR2" s="1948"/>
      <c r="HS2" s="1948"/>
      <c r="HT2" s="1948"/>
      <c r="HU2" s="1913"/>
      <c r="HV2" s="1914"/>
      <c r="HW2" s="1914"/>
      <c r="HX2" s="1914"/>
      <c r="HY2" s="1914"/>
      <c r="HZ2" s="1914"/>
      <c r="IA2" s="1914"/>
      <c r="IB2" s="1914"/>
      <c r="IC2" s="1914"/>
      <c r="ID2" s="1914"/>
      <c r="IE2" s="1914"/>
      <c r="IF2" s="1914"/>
      <c r="IG2" s="1914"/>
      <c r="IH2" s="1913"/>
      <c r="II2" s="1914"/>
      <c r="IJ2" s="1914"/>
      <c r="IK2" s="1914"/>
      <c r="IL2" s="1914"/>
      <c r="IM2" s="1914"/>
      <c r="IN2" s="1914"/>
      <c r="IO2" s="1914"/>
      <c r="IP2" s="1914"/>
      <c r="IQ2" s="1914"/>
      <c r="IR2" s="1914"/>
      <c r="IS2" s="1914"/>
      <c r="IT2" s="1914"/>
      <c r="IU2" s="1913"/>
      <c r="IV2" s="1914"/>
      <c r="IW2" s="1914"/>
      <c r="IX2" s="1914"/>
      <c r="IY2" s="1914"/>
      <c r="IZ2" s="1914"/>
      <c r="JA2" s="1914"/>
      <c r="JB2" s="1914"/>
      <c r="JC2" s="1914"/>
      <c r="JD2" s="1914"/>
      <c r="JE2" s="1914"/>
      <c r="JF2" s="1914"/>
      <c r="JG2" s="1914"/>
      <c r="JH2" s="1913"/>
      <c r="JI2" s="1914"/>
      <c r="JJ2" s="1914"/>
      <c r="JK2" s="1914"/>
      <c r="JL2" s="1914"/>
      <c r="JM2" s="1914"/>
      <c r="JN2" s="1914"/>
      <c r="JO2" s="1914"/>
      <c r="JP2" s="1914"/>
      <c r="JQ2" s="1914"/>
      <c r="JR2" s="1914"/>
      <c r="JS2" s="1914"/>
      <c r="JT2" s="1916"/>
      <c r="JU2" s="1920"/>
      <c r="JV2" s="1921"/>
      <c r="JW2" s="1921"/>
      <c r="JX2" s="1921"/>
      <c r="JY2" s="1921"/>
      <c r="JZ2" s="1921"/>
      <c r="KA2" s="1921"/>
      <c r="KB2" s="1921"/>
      <c r="KC2" s="1921"/>
      <c r="KD2" s="1921"/>
      <c r="KE2" s="1921"/>
      <c r="KF2" s="1921"/>
      <c r="KG2" s="1921"/>
      <c r="KH2" s="1921"/>
      <c r="KI2" s="1921"/>
      <c r="KJ2" s="1921"/>
      <c r="KK2" s="1921"/>
      <c r="KL2" s="1921"/>
      <c r="KM2" s="1921"/>
      <c r="KN2" s="1921"/>
      <c r="KO2" s="1921"/>
      <c r="KP2" s="1921"/>
      <c r="KQ2" s="1921"/>
      <c r="KR2" s="1922"/>
      <c r="KS2" s="1926"/>
      <c r="KT2" s="1927"/>
      <c r="KU2" s="1927"/>
      <c r="KV2" s="1927"/>
      <c r="KW2" s="1927"/>
      <c r="KX2" s="1927"/>
      <c r="KY2" s="1927"/>
      <c r="KZ2" s="1927"/>
      <c r="LA2" s="1927"/>
      <c r="LB2" s="1927"/>
      <c r="LC2" s="1928"/>
    </row>
    <row r="3" spans="1:315" ht="15" customHeight="1">
      <c r="A3" s="1929" t="s">
        <v>3</v>
      </c>
      <c r="B3" s="1930"/>
      <c r="C3" s="1930"/>
      <c r="D3" s="1930"/>
      <c r="E3" s="1931"/>
      <c r="F3" s="1929" t="s">
        <v>68</v>
      </c>
      <c r="G3" s="1930"/>
      <c r="H3" s="1930"/>
      <c r="I3" s="1930"/>
      <c r="J3" s="1930"/>
      <c r="K3" s="1930"/>
      <c r="L3" s="1930"/>
      <c r="M3" s="1930"/>
      <c r="N3" s="1930"/>
      <c r="O3" s="1930"/>
      <c r="P3" s="1930"/>
      <c r="Q3" s="1930"/>
      <c r="R3" s="1930"/>
      <c r="S3" s="1930"/>
      <c r="T3" s="1930"/>
      <c r="U3" s="1930"/>
      <c r="V3" s="1930"/>
      <c r="W3" s="1930"/>
      <c r="X3" s="1931"/>
      <c r="Y3" s="1929" t="s">
        <v>55</v>
      </c>
      <c r="Z3" s="1930"/>
      <c r="AA3" s="1930"/>
      <c r="AB3" s="1930"/>
      <c r="AC3" s="1930"/>
      <c r="AD3" s="1931"/>
      <c r="AE3" s="1935" t="s">
        <v>29</v>
      </c>
      <c r="AF3" s="1936"/>
      <c r="AG3" s="1936"/>
      <c r="AH3" s="1937"/>
      <c r="AI3" s="1935" t="s">
        <v>30</v>
      </c>
      <c r="AJ3" s="1936"/>
      <c r="AK3" s="1936"/>
      <c r="AL3" s="1937"/>
      <c r="AM3" s="1905" t="s">
        <v>32</v>
      </c>
      <c r="AN3" s="1906"/>
      <c r="AO3" s="1906"/>
      <c r="AP3" s="1906"/>
      <c r="AQ3" s="1906"/>
      <c r="AR3" s="1906"/>
      <c r="AS3" s="1906"/>
      <c r="AT3" s="1907"/>
      <c r="AU3" s="1905" t="s">
        <v>39</v>
      </c>
      <c r="AV3" s="1906"/>
      <c r="AW3" s="1906"/>
      <c r="AX3" s="1906"/>
      <c r="AY3" s="1906"/>
      <c r="AZ3" s="1906"/>
      <c r="BA3" s="1906"/>
      <c r="BB3" s="1907"/>
      <c r="BC3" s="1905" t="s">
        <v>36</v>
      </c>
      <c r="BD3" s="1906"/>
      <c r="BE3" s="1906"/>
      <c r="BF3" s="1906"/>
      <c r="BG3" s="1906"/>
      <c r="BH3" s="1906"/>
      <c r="BI3" s="1906"/>
      <c r="BJ3" s="1907"/>
      <c r="BK3" s="1905" t="s">
        <v>40</v>
      </c>
      <c r="BL3" s="1906"/>
      <c r="BM3" s="1906"/>
      <c r="BN3" s="1906"/>
      <c r="BO3" s="1906"/>
      <c r="BP3" s="1906"/>
      <c r="BQ3" s="1906"/>
      <c r="BR3" s="1907"/>
      <c r="BS3" s="1887" t="s">
        <v>33</v>
      </c>
      <c r="BT3" s="1888"/>
      <c r="BU3" s="1888"/>
      <c r="BV3" s="1888"/>
      <c r="BW3" s="1888"/>
      <c r="BX3" s="1888"/>
      <c r="BY3" s="1888"/>
      <c r="BZ3" s="1888"/>
      <c r="CA3" s="1888"/>
      <c r="CB3" s="1888"/>
      <c r="CC3" s="1889"/>
      <c r="CD3" s="1887" t="s">
        <v>42</v>
      </c>
      <c r="CE3" s="1888"/>
      <c r="CF3" s="1888"/>
      <c r="CG3" s="1888"/>
      <c r="CH3" s="1888"/>
      <c r="CI3" s="1888"/>
      <c r="CJ3" s="1888"/>
      <c r="CK3" s="1888"/>
      <c r="CL3" s="1888"/>
      <c r="CM3" s="1888"/>
      <c r="CN3" s="1889"/>
      <c r="CO3" s="1887" t="s">
        <v>37</v>
      </c>
      <c r="CP3" s="1888"/>
      <c r="CQ3" s="1888"/>
      <c r="CR3" s="1888"/>
      <c r="CS3" s="1888"/>
      <c r="CT3" s="1888"/>
      <c r="CU3" s="1888"/>
      <c r="CV3" s="1888"/>
      <c r="CW3" s="1888"/>
      <c r="CX3" s="1888"/>
      <c r="CY3" s="1889"/>
      <c r="CZ3" s="1887" t="s">
        <v>43</v>
      </c>
      <c r="DA3" s="1888"/>
      <c r="DB3" s="1888"/>
      <c r="DC3" s="1888"/>
      <c r="DD3" s="1888"/>
      <c r="DE3" s="1888"/>
      <c r="DF3" s="1888"/>
      <c r="DG3" s="1888"/>
      <c r="DH3" s="1888"/>
      <c r="DI3" s="1888"/>
      <c r="DJ3" s="1889"/>
      <c r="DK3" s="1887" t="s">
        <v>44</v>
      </c>
      <c r="DL3" s="1888"/>
      <c r="DM3" s="1888"/>
      <c r="DN3" s="1888"/>
      <c r="DO3" s="1888"/>
      <c r="DP3" s="1888"/>
      <c r="DQ3" s="1888"/>
      <c r="DR3" s="1888"/>
      <c r="DS3" s="1888"/>
      <c r="DT3" s="1888"/>
      <c r="DU3" s="1889"/>
      <c r="DV3" s="1887" t="s">
        <v>65</v>
      </c>
      <c r="DW3" s="1888"/>
      <c r="DX3" s="1888"/>
      <c r="DY3" s="1888"/>
      <c r="DZ3" s="1888"/>
      <c r="EA3" s="1888"/>
      <c r="EB3" s="1888"/>
      <c r="EC3" s="1888"/>
      <c r="ED3" s="1888"/>
      <c r="EE3" s="1888"/>
      <c r="EF3" s="1889"/>
      <c r="EG3" s="1887" t="s">
        <v>45</v>
      </c>
      <c r="EH3" s="1888"/>
      <c r="EI3" s="1888"/>
      <c r="EJ3" s="1888"/>
      <c r="EK3" s="1888"/>
      <c r="EL3" s="1888"/>
      <c r="EM3" s="1888"/>
      <c r="EN3" s="1888"/>
      <c r="EO3" s="1888"/>
      <c r="EP3" s="1888"/>
      <c r="EQ3" s="1889"/>
      <c r="ER3" s="1887" t="s">
        <v>46</v>
      </c>
      <c r="ES3" s="1888"/>
      <c r="ET3" s="1888"/>
      <c r="EU3" s="1888"/>
      <c r="EV3" s="1888"/>
      <c r="EW3" s="1888"/>
      <c r="EX3" s="1888"/>
      <c r="EY3" s="1888"/>
      <c r="EZ3" s="1888"/>
      <c r="FA3" s="1888"/>
      <c r="FB3" s="1889"/>
      <c r="FC3" s="1887" t="s">
        <v>59</v>
      </c>
      <c r="FD3" s="1888"/>
      <c r="FE3" s="1888"/>
      <c r="FF3" s="1888"/>
      <c r="FG3" s="1888"/>
      <c r="FH3" s="1888"/>
      <c r="FI3" s="1888"/>
      <c r="FJ3" s="1888"/>
      <c r="FK3" s="1888"/>
      <c r="FL3" s="1888"/>
      <c r="FM3" s="1889"/>
      <c r="FN3" s="1887" t="s">
        <v>60</v>
      </c>
      <c r="FO3" s="1888"/>
      <c r="FP3" s="1888"/>
      <c r="FQ3" s="1888"/>
      <c r="FR3" s="1888"/>
      <c r="FS3" s="1888"/>
      <c r="FT3" s="1888"/>
      <c r="FU3" s="1888"/>
      <c r="FV3" s="1888"/>
      <c r="FW3" s="1888"/>
      <c r="FX3" s="1889"/>
      <c r="FY3" s="1893" t="s">
        <v>34</v>
      </c>
      <c r="FZ3" s="1894"/>
      <c r="GA3" s="1894"/>
      <c r="GB3" s="1894"/>
      <c r="GC3" s="1894"/>
      <c r="GD3" s="1894"/>
      <c r="GE3" s="1894"/>
      <c r="GF3" s="1894"/>
      <c r="GG3" s="1894"/>
      <c r="GH3" s="1894"/>
      <c r="GI3" s="1894"/>
      <c r="GJ3" s="1895"/>
      <c r="GK3" s="1893" t="s">
        <v>51</v>
      </c>
      <c r="GL3" s="1894"/>
      <c r="GM3" s="1894"/>
      <c r="GN3" s="1894"/>
      <c r="GO3" s="1894"/>
      <c r="GP3" s="1894"/>
      <c r="GQ3" s="1894"/>
      <c r="GR3" s="1894"/>
      <c r="GS3" s="1894"/>
      <c r="GT3" s="1894"/>
      <c r="GU3" s="1894"/>
      <c r="GV3" s="1895"/>
      <c r="GW3" s="1893" t="s">
        <v>38</v>
      </c>
      <c r="GX3" s="1894"/>
      <c r="GY3" s="1894"/>
      <c r="GZ3" s="1894"/>
      <c r="HA3" s="1894"/>
      <c r="HB3" s="1894"/>
      <c r="HC3" s="1894"/>
      <c r="HD3" s="1894"/>
      <c r="HE3" s="1894"/>
      <c r="HF3" s="1894"/>
      <c r="HG3" s="1894"/>
      <c r="HH3" s="1895"/>
      <c r="HI3" s="1893" t="s">
        <v>52</v>
      </c>
      <c r="HJ3" s="1894"/>
      <c r="HK3" s="1894"/>
      <c r="HL3" s="1894"/>
      <c r="HM3" s="1894"/>
      <c r="HN3" s="1894"/>
      <c r="HO3" s="1894"/>
      <c r="HP3" s="1894"/>
      <c r="HQ3" s="1894"/>
      <c r="HR3" s="1894"/>
      <c r="HS3" s="1894"/>
      <c r="HT3" s="1895"/>
      <c r="HU3" s="1899" t="s">
        <v>35</v>
      </c>
      <c r="HV3" s="1900"/>
      <c r="HW3" s="1900"/>
      <c r="HX3" s="1900"/>
      <c r="HY3" s="1900"/>
      <c r="HZ3" s="1900"/>
      <c r="IA3" s="1900"/>
      <c r="IB3" s="1900"/>
      <c r="IC3" s="1900"/>
      <c r="ID3" s="1900"/>
      <c r="IE3" s="1900"/>
      <c r="IF3" s="1900"/>
      <c r="IG3" s="1901"/>
      <c r="IH3" s="1899" t="s">
        <v>66</v>
      </c>
      <c r="II3" s="1900"/>
      <c r="IJ3" s="1900"/>
      <c r="IK3" s="1900"/>
      <c r="IL3" s="1900"/>
      <c r="IM3" s="1900"/>
      <c r="IN3" s="1900"/>
      <c r="IO3" s="1900"/>
      <c r="IP3" s="1900"/>
      <c r="IQ3" s="1900"/>
      <c r="IR3" s="1900"/>
      <c r="IS3" s="1900"/>
      <c r="IT3" s="1901"/>
      <c r="IU3" s="1899" t="s">
        <v>67</v>
      </c>
      <c r="IV3" s="1900"/>
      <c r="IW3" s="1900"/>
      <c r="IX3" s="1900"/>
      <c r="IY3" s="1900"/>
      <c r="IZ3" s="1900"/>
      <c r="JA3" s="1900"/>
      <c r="JB3" s="1900"/>
      <c r="JC3" s="1900"/>
      <c r="JD3" s="1900"/>
      <c r="JE3" s="1900"/>
      <c r="JF3" s="1900"/>
      <c r="JG3" s="1901"/>
      <c r="JH3" s="1899" t="s">
        <v>54</v>
      </c>
      <c r="JI3" s="1900"/>
      <c r="JJ3" s="1900"/>
      <c r="JK3" s="1900"/>
      <c r="JL3" s="1900"/>
      <c r="JM3" s="1900"/>
      <c r="JN3" s="1900"/>
      <c r="JO3" s="1900"/>
      <c r="JP3" s="1900"/>
      <c r="JQ3" s="1900"/>
      <c r="JR3" s="1900"/>
      <c r="JS3" s="1900"/>
      <c r="JT3" s="1901"/>
      <c r="JU3" s="1875" t="s">
        <v>75</v>
      </c>
      <c r="JV3" s="1876"/>
      <c r="JW3" s="1876"/>
      <c r="JX3" s="1876"/>
      <c r="JY3" s="1875" t="s">
        <v>76</v>
      </c>
      <c r="JZ3" s="1876"/>
      <c r="KA3" s="1876"/>
      <c r="KB3" s="1876"/>
      <c r="KC3" s="1875" t="s">
        <v>77</v>
      </c>
      <c r="KD3" s="1876"/>
      <c r="KE3" s="1876"/>
      <c r="KF3" s="1876"/>
      <c r="KG3" s="1875" t="s">
        <v>78</v>
      </c>
      <c r="KH3" s="1876"/>
      <c r="KI3" s="1876"/>
      <c r="KJ3" s="1876"/>
      <c r="KK3" s="1875" t="s">
        <v>79</v>
      </c>
      <c r="KL3" s="1876"/>
      <c r="KM3" s="1876"/>
      <c r="KN3" s="1876"/>
      <c r="KO3" s="1875" t="s">
        <v>80</v>
      </c>
      <c r="KP3" s="1876"/>
      <c r="KQ3" s="1876"/>
      <c r="KR3" s="1879"/>
      <c r="KS3" s="1881" t="s">
        <v>96</v>
      </c>
      <c r="KT3" s="1882"/>
      <c r="KU3" s="1882"/>
      <c r="KV3" s="1882"/>
      <c r="KW3" s="1882"/>
      <c r="KX3" s="1882"/>
      <c r="KY3" s="1882"/>
      <c r="KZ3" s="1882"/>
      <c r="LA3" s="1882"/>
      <c r="LB3" s="1882"/>
      <c r="LC3" s="1883"/>
    </row>
    <row r="4" spans="1:315" ht="15.75" customHeight="1" thickBot="1">
      <c r="A4" s="1932"/>
      <c r="B4" s="1933"/>
      <c r="C4" s="1933"/>
      <c r="D4" s="1933"/>
      <c r="E4" s="1934"/>
      <c r="F4" s="1932"/>
      <c r="G4" s="1933"/>
      <c r="H4" s="1933"/>
      <c r="I4" s="1933"/>
      <c r="J4" s="1933"/>
      <c r="K4" s="1933"/>
      <c r="L4" s="1933"/>
      <c r="M4" s="1933"/>
      <c r="N4" s="1933"/>
      <c r="O4" s="1933"/>
      <c r="P4" s="1933"/>
      <c r="Q4" s="1933"/>
      <c r="R4" s="1933"/>
      <c r="S4" s="1933"/>
      <c r="T4" s="1933"/>
      <c r="U4" s="1933"/>
      <c r="V4" s="1933"/>
      <c r="W4" s="1933"/>
      <c r="X4" s="1934"/>
      <c r="Y4" s="1932"/>
      <c r="Z4" s="1933"/>
      <c r="AA4" s="1933"/>
      <c r="AB4" s="1933"/>
      <c r="AC4" s="1933"/>
      <c r="AD4" s="1934"/>
      <c r="AE4" s="1938"/>
      <c r="AF4" s="1939"/>
      <c r="AG4" s="1939"/>
      <c r="AH4" s="1940"/>
      <c r="AI4" s="1938"/>
      <c r="AJ4" s="1939"/>
      <c r="AK4" s="1939"/>
      <c r="AL4" s="1940"/>
      <c r="AM4" s="1908"/>
      <c r="AN4" s="1909"/>
      <c r="AO4" s="1909"/>
      <c r="AP4" s="1909"/>
      <c r="AQ4" s="1909"/>
      <c r="AR4" s="1909"/>
      <c r="AS4" s="1909"/>
      <c r="AT4" s="1910"/>
      <c r="AU4" s="1908"/>
      <c r="AV4" s="1909"/>
      <c r="AW4" s="1909"/>
      <c r="AX4" s="1909"/>
      <c r="AY4" s="1909"/>
      <c r="AZ4" s="1909"/>
      <c r="BA4" s="1909"/>
      <c r="BB4" s="1910"/>
      <c r="BC4" s="1908"/>
      <c r="BD4" s="1909"/>
      <c r="BE4" s="1909"/>
      <c r="BF4" s="1909"/>
      <c r="BG4" s="1909"/>
      <c r="BH4" s="1909"/>
      <c r="BI4" s="1909"/>
      <c r="BJ4" s="1910"/>
      <c r="BK4" s="1908"/>
      <c r="BL4" s="1909"/>
      <c r="BM4" s="1909"/>
      <c r="BN4" s="1909"/>
      <c r="BO4" s="1909"/>
      <c r="BP4" s="1909"/>
      <c r="BQ4" s="1909"/>
      <c r="BR4" s="1910"/>
      <c r="BS4" s="1890"/>
      <c r="BT4" s="1891"/>
      <c r="BU4" s="1891"/>
      <c r="BV4" s="1891"/>
      <c r="BW4" s="1891"/>
      <c r="BX4" s="1891"/>
      <c r="BY4" s="1891"/>
      <c r="BZ4" s="1891"/>
      <c r="CA4" s="1891"/>
      <c r="CB4" s="1891"/>
      <c r="CC4" s="1892"/>
      <c r="CD4" s="1890"/>
      <c r="CE4" s="1891"/>
      <c r="CF4" s="1891"/>
      <c r="CG4" s="1891"/>
      <c r="CH4" s="1891"/>
      <c r="CI4" s="1891"/>
      <c r="CJ4" s="1891"/>
      <c r="CK4" s="1891"/>
      <c r="CL4" s="1891"/>
      <c r="CM4" s="1891"/>
      <c r="CN4" s="1892"/>
      <c r="CO4" s="1890"/>
      <c r="CP4" s="1891"/>
      <c r="CQ4" s="1891"/>
      <c r="CR4" s="1891"/>
      <c r="CS4" s="1891"/>
      <c r="CT4" s="1891"/>
      <c r="CU4" s="1891"/>
      <c r="CV4" s="1891"/>
      <c r="CW4" s="1891"/>
      <c r="CX4" s="1891"/>
      <c r="CY4" s="1892"/>
      <c r="CZ4" s="1890"/>
      <c r="DA4" s="1891"/>
      <c r="DB4" s="1891"/>
      <c r="DC4" s="1891"/>
      <c r="DD4" s="1891"/>
      <c r="DE4" s="1891"/>
      <c r="DF4" s="1891"/>
      <c r="DG4" s="1891"/>
      <c r="DH4" s="1891"/>
      <c r="DI4" s="1891"/>
      <c r="DJ4" s="1892"/>
      <c r="DK4" s="1890"/>
      <c r="DL4" s="1891"/>
      <c r="DM4" s="1891"/>
      <c r="DN4" s="1891"/>
      <c r="DO4" s="1891"/>
      <c r="DP4" s="1891"/>
      <c r="DQ4" s="1891"/>
      <c r="DR4" s="1891"/>
      <c r="DS4" s="1891"/>
      <c r="DT4" s="1891"/>
      <c r="DU4" s="1892"/>
      <c r="DV4" s="1890"/>
      <c r="DW4" s="1891"/>
      <c r="DX4" s="1891"/>
      <c r="DY4" s="1891"/>
      <c r="DZ4" s="1891"/>
      <c r="EA4" s="1891"/>
      <c r="EB4" s="1891"/>
      <c r="EC4" s="1891"/>
      <c r="ED4" s="1891"/>
      <c r="EE4" s="1891"/>
      <c r="EF4" s="1892"/>
      <c r="EG4" s="1890"/>
      <c r="EH4" s="1891"/>
      <c r="EI4" s="1891"/>
      <c r="EJ4" s="1891"/>
      <c r="EK4" s="1891"/>
      <c r="EL4" s="1891"/>
      <c r="EM4" s="1891"/>
      <c r="EN4" s="1891"/>
      <c r="EO4" s="1891"/>
      <c r="EP4" s="1891"/>
      <c r="EQ4" s="1892"/>
      <c r="ER4" s="1890"/>
      <c r="ES4" s="1891"/>
      <c r="ET4" s="1891"/>
      <c r="EU4" s="1891"/>
      <c r="EV4" s="1891"/>
      <c r="EW4" s="1891"/>
      <c r="EX4" s="1891"/>
      <c r="EY4" s="1891"/>
      <c r="EZ4" s="1891"/>
      <c r="FA4" s="1891"/>
      <c r="FB4" s="1892"/>
      <c r="FC4" s="1890"/>
      <c r="FD4" s="1891"/>
      <c r="FE4" s="1891"/>
      <c r="FF4" s="1891"/>
      <c r="FG4" s="1891"/>
      <c r="FH4" s="1891"/>
      <c r="FI4" s="1891"/>
      <c r="FJ4" s="1891"/>
      <c r="FK4" s="1891"/>
      <c r="FL4" s="1891"/>
      <c r="FM4" s="1892"/>
      <c r="FN4" s="1890"/>
      <c r="FO4" s="1891"/>
      <c r="FP4" s="1891"/>
      <c r="FQ4" s="1891"/>
      <c r="FR4" s="1891"/>
      <c r="FS4" s="1891"/>
      <c r="FT4" s="1891"/>
      <c r="FU4" s="1891"/>
      <c r="FV4" s="1891"/>
      <c r="FW4" s="1891"/>
      <c r="FX4" s="1892"/>
      <c r="FY4" s="1896"/>
      <c r="FZ4" s="1897"/>
      <c r="GA4" s="1897"/>
      <c r="GB4" s="1897"/>
      <c r="GC4" s="1897"/>
      <c r="GD4" s="1897"/>
      <c r="GE4" s="1897"/>
      <c r="GF4" s="1897"/>
      <c r="GG4" s="1897"/>
      <c r="GH4" s="1897"/>
      <c r="GI4" s="1897"/>
      <c r="GJ4" s="1898"/>
      <c r="GK4" s="1896"/>
      <c r="GL4" s="1897"/>
      <c r="GM4" s="1897"/>
      <c r="GN4" s="1897"/>
      <c r="GO4" s="1897"/>
      <c r="GP4" s="1897"/>
      <c r="GQ4" s="1897"/>
      <c r="GR4" s="1897"/>
      <c r="GS4" s="1897"/>
      <c r="GT4" s="1897"/>
      <c r="GU4" s="1897"/>
      <c r="GV4" s="1898"/>
      <c r="GW4" s="1896"/>
      <c r="GX4" s="1897"/>
      <c r="GY4" s="1897"/>
      <c r="GZ4" s="1897"/>
      <c r="HA4" s="1897"/>
      <c r="HB4" s="1897"/>
      <c r="HC4" s="1897"/>
      <c r="HD4" s="1897"/>
      <c r="HE4" s="1897"/>
      <c r="HF4" s="1897"/>
      <c r="HG4" s="1897"/>
      <c r="HH4" s="1898"/>
      <c r="HI4" s="1896"/>
      <c r="HJ4" s="1897"/>
      <c r="HK4" s="1897"/>
      <c r="HL4" s="1897"/>
      <c r="HM4" s="1897"/>
      <c r="HN4" s="1897"/>
      <c r="HO4" s="1897"/>
      <c r="HP4" s="1897"/>
      <c r="HQ4" s="1897"/>
      <c r="HR4" s="1897"/>
      <c r="HS4" s="1897"/>
      <c r="HT4" s="1898"/>
      <c r="HU4" s="1902"/>
      <c r="HV4" s="1903"/>
      <c r="HW4" s="1903"/>
      <c r="HX4" s="1903"/>
      <c r="HY4" s="1903"/>
      <c r="HZ4" s="1903"/>
      <c r="IA4" s="1903"/>
      <c r="IB4" s="1903"/>
      <c r="IC4" s="1903"/>
      <c r="ID4" s="1903"/>
      <c r="IE4" s="1903"/>
      <c r="IF4" s="1903"/>
      <c r="IG4" s="1904"/>
      <c r="IH4" s="1902"/>
      <c r="II4" s="1903"/>
      <c r="IJ4" s="1903"/>
      <c r="IK4" s="1903"/>
      <c r="IL4" s="1903"/>
      <c r="IM4" s="1903"/>
      <c r="IN4" s="1903"/>
      <c r="IO4" s="1903"/>
      <c r="IP4" s="1903"/>
      <c r="IQ4" s="1903"/>
      <c r="IR4" s="1903"/>
      <c r="IS4" s="1903"/>
      <c r="IT4" s="1904"/>
      <c r="IU4" s="1902"/>
      <c r="IV4" s="1903"/>
      <c r="IW4" s="1903"/>
      <c r="IX4" s="1903"/>
      <c r="IY4" s="1903"/>
      <c r="IZ4" s="1903"/>
      <c r="JA4" s="1903"/>
      <c r="JB4" s="1903"/>
      <c r="JC4" s="1903"/>
      <c r="JD4" s="1903"/>
      <c r="JE4" s="1903"/>
      <c r="JF4" s="1903"/>
      <c r="JG4" s="1904"/>
      <c r="JH4" s="1902"/>
      <c r="JI4" s="1903"/>
      <c r="JJ4" s="1903"/>
      <c r="JK4" s="1903"/>
      <c r="JL4" s="1903"/>
      <c r="JM4" s="1903"/>
      <c r="JN4" s="1903"/>
      <c r="JO4" s="1903"/>
      <c r="JP4" s="1903"/>
      <c r="JQ4" s="1903"/>
      <c r="JR4" s="1903"/>
      <c r="JS4" s="1903"/>
      <c r="JT4" s="1904"/>
      <c r="JU4" s="1877"/>
      <c r="JV4" s="1878"/>
      <c r="JW4" s="1878"/>
      <c r="JX4" s="1878"/>
      <c r="JY4" s="1877"/>
      <c r="JZ4" s="1878"/>
      <c r="KA4" s="1878"/>
      <c r="KB4" s="1878"/>
      <c r="KC4" s="1877"/>
      <c r="KD4" s="1878"/>
      <c r="KE4" s="1878"/>
      <c r="KF4" s="1878"/>
      <c r="KG4" s="1877"/>
      <c r="KH4" s="1878"/>
      <c r="KI4" s="1878"/>
      <c r="KJ4" s="1878"/>
      <c r="KK4" s="1877"/>
      <c r="KL4" s="1878"/>
      <c r="KM4" s="1878"/>
      <c r="KN4" s="1878"/>
      <c r="KO4" s="1877"/>
      <c r="KP4" s="1878"/>
      <c r="KQ4" s="1878"/>
      <c r="KR4" s="1880"/>
      <c r="KS4" s="1884"/>
      <c r="KT4" s="1885"/>
      <c r="KU4" s="1885"/>
      <c r="KV4" s="1885"/>
      <c r="KW4" s="1885"/>
      <c r="KX4" s="1885"/>
      <c r="KY4" s="1885"/>
      <c r="KZ4" s="1885"/>
      <c r="LA4" s="1885"/>
      <c r="LB4" s="1885"/>
      <c r="LC4" s="1886"/>
    </row>
    <row r="5" spans="1:315" ht="15.75" thickBot="1">
      <c r="A5" s="15" t="s">
        <v>0</v>
      </c>
      <c r="B5" s="15" t="s">
        <v>1</v>
      </c>
      <c r="C5" s="15" t="s">
        <v>2</v>
      </c>
      <c r="D5" s="15" t="s">
        <v>4</v>
      </c>
      <c r="E5" s="15" t="s">
        <v>5</v>
      </c>
      <c r="F5" s="15" t="s">
        <v>8</v>
      </c>
      <c r="G5" s="15" t="s">
        <v>10</v>
      </c>
      <c r="H5" s="15" t="s">
        <v>9</v>
      </c>
      <c r="I5" s="15" t="s">
        <v>6</v>
      </c>
      <c r="J5" s="15" t="s">
        <v>82</v>
      </c>
      <c r="K5" s="15" t="s">
        <v>13</v>
      </c>
      <c r="L5" s="15" t="s">
        <v>72</v>
      </c>
      <c r="M5" s="15" t="s">
        <v>73</v>
      </c>
      <c r="N5" s="15" t="s">
        <v>25</v>
      </c>
      <c r="O5" s="15" t="s">
        <v>23</v>
      </c>
      <c r="P5" s="15" t="s">
        <v>24</v>
      </c>
      <c r="Q5" s="15" t="s">
        <v>26</v>
      </c>
      <c r="R5" s="15" t="s">
        <v>11</v>
      </c>
      <c r="S5" s="15" t="s">
        <v>16</v>
      </c>
      <c r="T5" s="15" t="s">
        <v>57</v>
      </c>
      <c r="U5" s="15" t="s">
        <v>12</v>
      </c>
      <c r="V5" s="15" t="s">
        <v>14</v>
      </c>
      <c r="W5" s="15" t="s">
        <v>15</v>
      </c>
      <c r="X5" s="15" t="s">
        <v>7</v>
      </c>
      <c r="Y5" s="15" t="s">
        <v>17</v>
      </c>
      <c r="Z5" s="15" t="s">
        <v>18</v>
      </c>
      <c r="AA5" s="15" t="s">
        <v>19</v>
      </c>
      <c r="AB5" s="19" t="s">
        <v>20</v>
      </c>
      <c r="AC5" s="19" t="s">
        <v>21</v>
      </c>
      <c r="AD5" s="15" t="s">
        <v>22</v>
      </c>
      <c r="AE5" s="20" t="s">
        <v>4</v>
      </c>
      <c r="AF5" s="20" t="s">
        <v>5</v>
      </c>
      <c r="AG5" s="20" t="s">
        <v>27</v>
      </c>
      <c r="AH5" s="20" t="s">
        <v>83</v>
      </c>
      <c r="AI5" s="20" t="s">
        <v>4</v>
      </c>
      <c r="AJ5" s="20" t="s">
        <v>5</v>
      </c>
      <c r="AK5" s="20" t="s">
        <v>27</v>
      </c>
      <c r="AL5" s="20" t="s">
        <v>83</v>
      </c>
      <c r="AM5" s="1" t="s">
        <v>4</v>
      </c>
      <c r="AN5" s="1" t="s">
        <v>5</v>
      </c>
      <c r="AO5" s="1" t="s">
        <v>27</v>
      </c>
      <c r="AP5" s="1" t="s">
        <v>31</v>
      </c>
      <c r="AQ5" s="1" t="s">
        <v>28</v>
      </c>
      <c r="AR5" s="1" t="s">
        <v>62</v>
      </c>
      <c r="AS5" s="1" t="s">
        <v>64</v>
      </c>
      <c r="AT5" s="1" t="s">
        <v>63</v>
      </c>
      <c r="AU5" s="1" t="s">
        <v>4</v>
      </c>
      <c r="AV5" s="1" t="s">
        <v>5</v>
      </c>
      <c r="AW5" s="1" t="s">
        <v>27</v>
      </c>
      <c r="AX5" s="1" t="s">
        <v>31</v>
      </c>
      <c r="AY5" s="1" t="s">
        <v>28</v>
      </c>
      <c r="AZ5" s="1" t="s">
        <v>62</v>
      </c>
      <c r="BA5" s="1" t="s">
        <v>69</v>
      </c>
      <c r="BB5" s="1" t="s">
        <v>70</v>
      </c>
      <c r="BC5" s="1" t="s">
        <v>4</v>
      </c>
      <c r="BD5" s="1" t="s">
        <v>5</v>
      </c>
      <c r="BE5" s="1" t="s">
        <v>27</v>
      </c>
      <c r="BF5" s="1" t="s">
        <v>31</v>
      </c>
      <c r="BG5" s="1" t="s">
        <v>28</v>
      </c>
      <c r="BH5" s="1" t="s">
        <v>62</v>
      </c>
      <c r="BI5" s="1" t="s">
        <v>69</v>
      </c>
      <c r="BJ5" s="1" t="s">
        <v>70</v>
      </c>
      <c r="BK5" s="1" t="s">
        <v>4</v>
      </c>
      <c r="BL5" s="1" t="s">
        <v>5</v>
      </c>
      <c r="BM5" s="1" t="s">
        <v>27</v>
      </c>
      <c r="BN5" s="1" t="s">
        <v>31</v>
      </c>
      <c r="BO5" s="1" t="s">
        <v>28</v>
      </c>
      <c r="BP5" s="1" t="s">
        <v>62</v>
      </c>
      <c r="BQ5" s="1" t="s">
        <v>69</v>
      </c>
      <c r="BR5" s="1" t="s">
        <v>70</v>
      </c>
      <c r="BS5" s="17" t="s">
        <v>4</v>
      </c>
      <c r="BT5" s="17" t="s">
        <v>5</v>
      </c>
      <c r="BU5" s="17" t="s">
        <v>27</v>
      </c>
      <c r="BV5" s="17" t="s">
        <v>31</v>
      </c>
      <c r="BW5" s="17" t="s">
        <v>41</v>
      </c>
      <c r="BX5" s="17" t="s">
        <v>28</v>
      </c>
      <c r="BY5" s="17" t="s">
        <v>61</v>
      </c>
      <c r="BZ5" s="17" t="s">
        <v>14</v>
      </c>
      <c r="CA5" s="17" t="s">
        <v>62</v>
      </c>
      <c r="CB5" s="17" t="s">
        <v>69</v>
      </c>
      <c r="CC5" s="17" t="s">
        <v>70</v>
      </c>
      <c r="CD5" s="17" t="s">
        <v>4</v>
      </c>
      <c r="CE5" s="17" t="s">
        <v>5</v>
      </c>
      <c r="CF5" s="17" t="s">
        <v>27</v>
      </c>
      <c r="CG5" s="17" t="s">
        <v>31</v>
      </c>
      <c r="CH5" s="17" t="s">
        <v>41</v>
      </c>
      <c r="CI5" s="17" t="s">
        <v>28</v>
      </c>
      <c r="CJ5" s="17" t="s">
        <v>61</v>
      </c>
      <c r="CK5" s="17" t="s">
        <v>14</v>
      </c>
      <c r="CL5" s="17" t="s">
        <v>62</v>
      </c>
      <c r="CM5" s="17" t="s">
        <v>69</v>
      </c>
      <c r="CN5" s="17" t="s">
        <v>70</v>
      </c>
      <c r="CO5" s="17" t="s">
        <v>4</v>
      </c>
      <c r="CP5" s="17" t="s">
        <v>5</v>
      </c>
      <c r="CQ5" s="17" t="s">
        <v>27</v>
      </c>
      <c r="CR5" s="17" t="s">
        <v>31</v>
      </c>
      <c r="CS5" s="17" t="s">
        <v>41</v>
      </c>
      <c r="CT5" s="17" t="s">
        <v>28</v>
      </c>
      <c r="CU5" s="17" t="s">
        <v>61</v>
      </c>
      <c r="CV5" s="17" t="s">
        <v>14</v>
      </c>
      <c r="CW5" s="17" t="s">
        <v>62</v>
      </c>
      <c r="CX5" s="17" t="s">
        <v>69</v>
      </c>
      <c r="CY5" s="17" t="s">
        <v>70</v>
      </c>
      <c r="CZ5" s="17" t="s">
        <v>4</v>
      </c>
      <c r="DA5" s="17" t="s">
        <v>5</v>
      </c>
      <c r="DB5" s="17" t="s">
        <v>27</v>
      </c>
      <c r="DC5" s="17" t="s">
        <v>31</v>
      </c>
      <c r="DD5" s="17" t="s">
        <v>41</v>
      </c>
      <c r="DE5" s="17" t="s">
        <v>28</v>
      </c>
      <c r="DF5" s="17" t="s">
        <v>61</v>
      </c>
      <c r="DG5" s="17" t="s">
        <v>14</v>
      </c>
      <c r="DH5" s="17" t="s">
        <v>62</v>
      </c>
      <c r="DI5" s="17" t="s">
        <v>69</v>
      </c>
      <c r="DJ5" s="17" t="s">
        <v>70</v>
      </c>
      <c r="DK5" s="17" t="s">
        <v>4</v>
      </c>
      <c r="DL5" s="17" t="s">
        <v>5</v>
      </c>
      <c r="DM5" s="17" t="s">
        <v>27</v>
      </c>
      <c r="DN5" s="17" t="s">
        <v>31</v>
      </c>
      <c r="DO5" s="17" t="s">
        <v>41</v>
      </c>
      <c r="DP5" s="17" t="s">
        <v>28</v>
      </c>
      <c r="DQ5" s="17" t="s">
        <v>61</v>
      </c>
      <c r="DR5" s="17" t="s">
        <v>14</v>
      </c>
      <c r="DS5" s="17" t="s">
        <v>62</v>
      </c>
      <c r="DT5" s="17" t="s">
        <v>69</v>
      </c>
      <c r="DU5" s="17" t="s">
        <v>70</v>
      </c>
      <c r="DV5" s="17" t="s">
        <v>4</v>
      </c>
      <c r="DW5" s="17" t="s">
        <v>5</v>
      </c>
      <c r="DX5" s="17" t="s">
        <v>27</v>
      </c>
      <c r="DY5" s="17" t="s">
        <v>31</v>
      </c>
      <c r="DZ5" s="17" t="s">
        <v>41</v>
      </c>
      <c r="EA5" s="17" t="s">
        <v>28</v>
      </c>
      <c r="EB5" s="17" t="s">
        <v>61</v>
      </c>
      <c r="EC5" s="17" t="s">
        <v>14</v>
      </c>
      <c r="ED5" s="17" t="s">
        <v>62</v>
      </c>
      <c r="EE5" s="17" t="s">
        <v>69</v>
      </c>
      <c r="EF5" s="17" t="s">
        <v>70</v>
      </c>
      <c r="EG5" s="17" t="s">
        <v>4</v>
      </c>
      <c r="EH5" s="17" t="s">
        <v>5</v>
      </c>
      <c r="EI5" s="17" t="s">
        <v>27</v>
      </c>
      <c r="EJ5" s="17" t="s">
        <v>31</v>
      </c>
      <c r="EK5" s="17" t="s">
        <v>41</v>
      </c>
      <c r="EL5" s="17" t="s">
        <v>28</v>
      </c>
      <c r="EM5" s="17" t="s">
        <v>61</v>
      </c>
      <c r="EN5" s="17" t="s">
        <v>14</v>
      </c>
      <c r="EO5" s="17" t="s">
        <v>62</v>
      </c>
      <c r="EP5" s="17" t="s">
        <v>69</v>
      </c>
      <c r="EQ5" s="17" t="s">
        <v>70</v>
      </c>
      <c r="ER5" s="17" t="s">
        <v>4</v>
      </c>
      <c r="ES5" s="17" t="s">
        <v>5</v>
      </c>
      <c r="ET5" s="17" t="s">
        <v>27</v>
      </c>
      <c r="EU5" s="17" t="s">
        <v>31</v>
      </c>
      <c r="EV5" s="17" t="s">
        <v>41</v>
      </c>
      <c r="EW5" s="17" t="s">
        <v>28</v>
      </c>
      <c r="EX5" s="17" t="s">
        <v>61</v>
      </c>
      <c r="EY5" s="17" t="s">
        <v>14</v>
      </c>
      <c r="EZ5" s="17" t="s">
        <v>62</v>
      </c>
      <c r="FA5" s="17" t="s">
        <v>69</v>
      </c>
      <c r="FB5" s="17" t="s">
        <v>70</v>
      </c>
      <c r="FC5" s="17" t="s">
        <v>4</v>
      </c>
      <c r="FD5" s="17" t="s">
        <v>5</v>
      </c>
      <c r="FE5" s="17" t="s">
        <v>27</v>
      </c>
      <c r="FF5" s="17" t="s">
        <v>31</v>
      </c>
      <c r="FG5" s="17" t="s">
        <v>41</v>
      </c>
      <c r="FH5" s="17" t="s">
        <v>28</v>
      </c>
      <c r="FI5" s="17" t="s">
        <v>61</v>
      </c>
      <c r="FJ5" s="17" t="s">
        <v>14</v>
      </c>
      <c r="FK5" s="17" t="s">
        <v>62</v>
      </c>
      <c r="FL5" s="17" t="s">
        <v>69</v>
      </c>
      <c r="FM5" s="17" t="s">
        <v>70</v>
      </c>
      <c r="FN5" s="17" t="s">
        <v>4</v>
      </c>
      <c r="FO5" s="17" t="s">
        <v>5</v>
      </c>
      <c r="FP5" s="17" t="s">
        <v>27</v>
      </c>
      <c r="FQ5" s="17" t="s">
        <v>31</v>
      </c>
      <c r="FR5" s="17" t="s">
        <v>41</v>
      </c>
      <c r="FS5" s="17" t="s">
        <v>28</v>
      </c>
      <c r="FT5" s="17" t="s">
        <v>61</v>
      </c>
      <c r="FU5" s="17" t="s">
        <v>14</v>
      </c>
      <c r="FV5" s="17" t="s">
        <v>62</v>
      </c>
      <c r="FW5" s="17" t="s">
        <v>69</v>
      </c>
      <c r="FX5" s="17" t="s">
        <v>70</v>
      </c>
      <c r="FY5" s="16" t="s">
        <v>4</v>
      </c>
      <c r="FZ5" s="16" t="s">
        <v>5</v>
      </c>
      <c r="GA5" s="16" t="s">
        <v>27</v>
      </c>
      <c r="GB5" s="16" t="s">
        <v>31</v>
      </c>
      <c r="GC5" s="16" t="s">
        <v>41</v>
      </c>
      <c r="GD5" s="16" t="s">
        <v>50</v>
      </c>
      <c r="GE5" s="16" t="s">
        <v>28</v>
      </c>
      <c r="GF5" s="16" t="s">
        <v>61</v>
      </c>
      <c r="GG5" s="16" t="s">
        <v>14</v>
      </c>
      <c r="GH5" s="16" t="s">
        <v>62</v>
      </c>
      <c r="GI5" s="16" t="s">
        <v>69</v>
      </c>
      <c r="GJ5" s="16" t="s">
        <v>70</v>
      </c>
      <c r="GK5" s="16" t="s">
        <v>4</v>
      </c>
      <c r="GL5" s="16" t="s">
        <v>5</v>
      </c>
      <c r="GM5" s="16" t="s">
        <v>27</v>
      </c>
      <c r="GN5" s="16" t="s">
        <v>31</v>
      </c>
      <c r="GO5" s="16" t="s">
        <v>41</v>
      </c>
      <c r="GP5" s="16" t="s">
        <v>50</v>
      </c>
      <c r="GQ5" s="16" t="s">
        <v>28</v>
      </c>
      <c r="GR5" s="16" t="s">
        <v>61</v>
      </c>
      <c r="GS5" s="16" t="s">
        <v>14</v>
      </c>
      <c r="GT5" s="16" t="s">
        <v>62</v>
      </c>
      <c r="GU5" s="16" t="s">
        <v>69</v>
      </c>
      <c r="GV5" s="16" t="s">
        <v>70</v>
      </c>
      <c r="GW5" s="16" t="s">
        <v>4</v>
      </c>
      <c r="GX5" s="16" t="s">
        <v>5</v>
      </c>
      <c r="GY5" s="16" t="s">
        <v>27</v>
      </c>
      <c r="GZ5" s="16" t="s">
        <v>31</v>
      </c>
      <c r="HA5" s="16" t="s">
        <v>41</v>
      </c>
      <c r="HB5" s="16" t="s">
        <v>50</v>
      </c>
      <c r="HC5" s="16" t="s">
        <v>28</v>
      </c>
      <c r="HD5" s="16" t="s">
        <v>61</v>
      </c>
      <c r="HE5" s="16" t="s">
        <v>14</v>
      </c>
      <c r="HF5" s="16" t="s">
        <v>62</v>
      </c>
      <c r="HG5" s="16" t="s">
        <v>69</v>
      </c>
      <c r="HH5" s="16" t="s">
        <v>70</v>
      </c>
      <c r="HI5" s="16" t="s">
        <v>4</v>
      </c>
      <c r="HJ5" s="16" t="s">
        <v>5</v>
      </c>
      <c r="HK5" s="16" t="s">
        <v>27</v>
      </c>
      <c r="HL5" s="16" t="s">
        <v>31</v>
      </c>
      <c r="HM5" s="16" t="s">
        <v>41</v>
      </c>
      <c r="HN5" s="16" t="s">
        <v>50</v>
      </c>
      <c r="HO5" s="16" t="s">
        <v>28</v>
      </c>
      <c r="HP5" s="16" t="s">
        <v>61</v>
      </c>
      <c r="HQ5" s="16" t="s">
        <v>14</v>
      </c>
      <c r="HR5" s="16" t="s">
        <v>62</v>
      </c>
      <c r="HS5" s="16" t="s">
        <v>69</v>
      </c>
      <c r="HT5" s="16" t="s">
        <v>70</v>
      </c>
      <c r="HU5" s="18" t="s">
        <v>4</v>
      </c>
      <c r="HV5" s="18" t="s">
        <v>5</v>
      </c>
      <c r="HW5" s="18" t="s">
        <v>27</v>
      </c>
      <c r="HX5" s="18" t="s">
        <v>31</v>
      </c>
      <c r="HY5" s="18" t="s">
        <v>41</v>
      </c>
      <c r="HZ5" s="18" t="s">
        <v>50</v>
      </c>
      <c r="IA5" s="18" t="s">
        <v>71</v>
      </c>
      <c r="IB5" s="18" t="s">
        <v>28</v>
      </c>
      <c r="IC5" s="18" t="s">
        <v>61</v>
      </c>
      <c r="ID5" s="18" t="s">
        <v>14</v>
      </c>
      <c r="IE5" s="18" t="s">
        <v>62</v>
      </c>
      <c r="IF5" s="18" t="s">
        <v>69</v>
      </c>
      <c r="IG5" s="18" t="s">
        <v>70</v>
      </c>
      <c r="IH5" s="18" t="s">
        <v>4</v>
      </c>
      <c r="II5" s="18" t="s">
        <v>5</v>
      </c>
      <c r="IJ5" s="18" t="s">
        <v>27</v>
      </c>
      <c r="IK5" s="18" t="s">
        <v>31</v>
      </c>
      <c r="IL5" s="18" t="s">
        <v>41</v>
      </c>
      <c r="IM5" s="18" t="s">
        <v>50</v>
      </c>
      <c r="IN5" s="18" t="s">
        <v>71</v>
      </c>
      <c r="IO5" s="18" t="s">
        <v>28</v>
      </c>
      <c r="IP5" s="18" t="s">
        <v>61</v>
      </c>
      <c r="IQ5" s="18" t="s">
        <v>14</v>
      </c>
      <c r="IR5" s="18" t="s">
        <v>62</v>
      </c>
      <c r="IS5" s="18" t="s">
        <v>69</v>
      </c>
      <c r="IT5" s="18" t="s">
        <v>70</v>
      </c>
      <c r="IU5" s="18" t="s">
        <v>4</v>
      </c>
      <c r="IV5" s="18" t="s">
        <v>5</v>
      </c>
      <c r="IW5" s="18" t="s">
        <v>27</v>
      </c>
      <c r="IX5" s="18" t="s">
        <v>31</v>
      </c>
      <c r="IY5" s="18" t="s">
        <v>41</v>
      </c>
      <c r="IZ5" s="18" t="s">
        <v>50</v>
      </c>
      <c r="JA5" s="18" t="s">
        <v>71</v>
      </c>
      <c r="JB5" s="18" t="s">
        <v>28</v>
      </c>
      <c r="JC5" s="18" t="s">
        <v>61</v>
      </c>
      <c r="JD5" s="18" t="s">
        <v>14</v>
      </c>
      <c r="JE5" s="18" t="s">
        <v>62</v>
      </c>
      <c r="JF5" s="18" t="s">
        <v>69</v>
      </c>
      <c r="JG5" s="18" t="s">
        <v>70</v>
      </c>
      <c r="JH5" s="18" t="s">
        <v>4</v>
      </c>
      <c r="JI5" s="18" t="s">
        <v>5</v>
      </c>
      <c r="JJ5" s="18" t="s">
        <v>27</v>
      </c>
      <c r="JK5" s="18" t="s">
        <v>31</v>
      </c>
      <c r="JL5" s="18" t="s">
        <v>41</v>
      </c>
      <c r="JM5" s="18" t="s">
        <v>50</v>
      </c>
      <c r="JN5" s="18" t="s">
        <v>71</v>
      </c>
      <c r="JO5" s="18" t="s">
        <v>28</v>
      </c>
      <c r="JP5" s="18" t="s">
        <v>61</v>
      </c>
      <c r="JQ5" s="18" t="s">
        <v>14</v>
      </c>
      <c r="JR5" s="18" t="s">
        <v>62</v>
      </c>
      <c r="JS5" s="18" t="s">
        <v>69</v>
      </c>
      <c r="JT5" s="18" t="s">
        <v>70</v>
      </c>
      <c r="JU5" s="25" t="s">
        <v>4</v>
      </c>
      <c r="JV5" s="25" t="s">
        <v>5</v>
      </c>
      <c r="JW5" s="25" t="s">
        <v>27</v>
      </c>
      <c r="JX5" s="25" t="s">
        <v>81</v>
      </c>
      <c r="JY5" s="25" t="s">
        <v>4</v>
      </c>
      <c r="JZ5" s="25" t="s">
        <v>5</v>
      </c>
      <c r="KA5" s="25" t="s">
        <v>27</v>
      </c>
      <c r="KB5" s="25" t="s">
        <v>81</v>
      </c>
      <c r="KC5" s="25" t="s">
        <v>4</v>
      </c>
      <c r="KD5" s="25" t="s">
        <v>5</v>
      </c>
      <c r="KE5" s="25" t="s">
        <v>27</v>
      </c>
      <c r="KF5" s="25" t="s">
        <v>81</v>
      </c>
      <c r="KG5" s="25" t="s">
        <v>4</v>
      </c>
      <c r="KH5" s="25" t="s">
        <v>5</v>
      </c>
      <c r="KI5" s="25" t="s">
        <v>27</v>
      </c>
      <c r="KJ5" s="25" t="s">
        <v>81</v>
      </c>
      <c r="KK5" s="25" t="s">
        <v>4</v>
      </c>
      <c r="KL5" s="25" t="s">
        <v>5</v>
      </c>
      <c r="KM5" s="25" t="s">
        <v>27</v>
      </c>
      <c r="KN5" s="25" t="s">
        <v>81</v>
      </c>
      <c r="KO5" s="25" t="s">
        <v>4</v>
      </c>
      <c r="KP5" s="25" t="s">
        <v>5</v>
      </c>
      <c r="KQ5" s="25" t="s">
        <v>27</v>
      </c>
      <c r="KR5" s="25" t="s">
        <v>81</v>
      </c>
      <c r="KS5" s="26" t="s">
        <v>94</v>
      </c>
      <c r="KT5" s="26" t="s">
        <v>93</v>
      </c>
      <c r="KU5" s="26" t="s">
        <v>84</v>
      </c>
      <c r="KV5" s="26" t="s">
        <v>85</v>
      </c>
      <c r="KW5" s="26" t="s">
        <v>86</v>
      </c>
      <c r="KX5" s="26" t="s">
        <v>87</v>
      </c>
      <c r="KY5" s="26" t="s">
        <v>88</v>
      </c>
      <c r="KZ5" s="26" t="s">
        <v>89</v>
      </c>
      <c r="LA5" s="26" t="s">
        <v>90</v>
      </c>
      <c r="LB5" s="26" t="s">
        <v>91</v>
      </c>
      <c r="LC5" s="26" t="s">
        <v>92</v>
      </c>
    </row>
    <row r="6" spans="1:315" s="3" customFormat="1" ht="12.75">
      <c r="A6" s="1502">
        <v>1</v>
      </c>
      <c r="B6" s="1503">
        <f>'RE 2013'!W23</f>
        <v>0</v>
      </c>
      <c r="C6" s="1503">
        <f>'RE 2013'!W24</f>
        <v>0</v>
      </c>
      <c r="D6" s="1502">
        <v>2</v>
      </c>
      <c r="E6" s="1502">
        <v>99</v>
      </c>
      <c r="F6" s="1504">
        <f>'RE 2013'!R16</f>
        <v>0</v>
      </c>
      <c r="G6" s="1505">
        <f>'RE 2013'!K16</f>
        <v>0</v>
      </c>
      <c r="H6" s="1502">
        <f>'RE 2013'!R20</f>
        <v>0</v>
      </c>
      <c r="I6" s="1502">
        <v>74</v>
      </c>
      <c r="J6" s="1502">
        <v>0</v>
      </c>
      <c r="K6" s="1512">
        <f>'RE 2013'!B40</f>
        <v>0</v>
      </c>
      <c r="L6" s="1502">
        <v>1</v>
      </c>
      <c r="M6" s="1502">
        <v>1</v>
      </c>
      <c r="N6" s="1502">
        <v>1</v>
      </c>
      <c r="O6" s="1502"/>
      <c r="P6" s="1502"/>
      <c r="Q6" s="1502">
        <v>1</v>
      </c>
      <c r="R6" s="1502">
        <v>1</v>
      </c>
      <c r="S6" s="1506">
        <v>100</v>
      </c>
      <c r="T6" s="1506"/>
      <c r="U6" s="1502">
        <v>1</v>
      </c>
      <c r="V6" s="1507">
        <f>'RE 2013'!K65</f>
        <v>0</v>
      </c>
      <c r="W6" s="1507">
        <f>V6</f>
        <v>0</v>
      </c>
      <c r="X6" s="1502" t="s">
        <v>56</v>
      </c>
      <c r="Y6" s="1502"/>
      <c r="Z6" s="1502"/>
      <c r="AA6" s="1502"/>
      <c r="AB6" s="1502"/>
      <c r="AC6" s="1502"/>
      <c r="AD6" s="1502"/>
      <c r="AE6" s="1502">
        <v>2</v>
      </c>
      <c r="AF6" s="1502">
        <v>99</v>
      </c>
      <c r="AG6" s="1502">
        <v>67</v>
      </c>
      <c r="AH6" s="1502">
        <v>0</v>
      </c>
      <c r="AI6" s="1502"/>
      <c r="AJ6" s="1502"/>
      <c r="AK6" s="1502"/>
      <c r="AL6" s="1502"/>
      <c r="AM6" s="1502">
        <v>2</v>
      </c>
      <c r="AN6" s="1502">
        <v>99</v>
      </c>
      <c r="AO6" s="1502">
        <v>67</v>
      </c>
      <c r="AP6" s="1502">
        <v>9</v>
      </c>
      <c r="AQ6" s="1507">
        <f>'RE 2013'!K65</f>
        <v>0</v>
      </c>
      <c r="AR6" s="1508"/>
      <c r="AS6" s="1509"/>
      <c r="AT6" s="1509"/>
      <c r="AU6" s="1502"/>
      <c r="AV6" s="1502"/>
      <c r="AW6" s="1502"/>
      <c r="AX6" s="1502"/>
      <c r="AY6" s="1507"/>
      <c r="AZ6" s="1508"/>
      <c r="BA6" s="1509"/>
      <c r="BB6" s="1509"/>
      <c r="BC6" s="1502"/>
      <c r="BD6" s="1502"/>
      <c r="BE6" s="1502"/>
      <c r="BF6" s="1502"/>
      <c r="BG6" s="1507"/>
      <c r="BH6" s="1508"/>
      <c r="BI6" s="1509"/>
      <c r="BJ6" s="1509"/>
      <c r="BK6" s="1502"/>
      <c r="BL6" s="1502"/>
      <c r="BM6" s="1502"/>
      <c r="BN6" s="1502"/>
      <c r="BO6" s="1507"/>
      <c r="BP6" s="1508"/>
      <c r="BQ6" s="1509"/>
      <c r="BR6" s="1509"/>
      <c r="BS6" s="1502" t="str">
        <f>IF('RE 2013'!K66=0,"",2)</f>
        <v/>
      </c>
      <c r="BT6" s="1502" t="str">
        <f>IF('RE 2013'!K66=0,"",99)</f>
        <v/>
      </c>
      <c r="BU6" s="1502" t="str">
        <f>IF('RE 2013'!K66=0,"",67)</f>
        <v/>
      </c>
      <c r="BV6" s="1502" t="str">
        <f>IF('RE 2013'!K66=0,"",9)</f>
        <v/>
      </c>
      <c r="BW6" s="1502" t="str">
        <f>IF('RE 2013'!K66=0,"",91)</f>
        <v/>
      </c>
      <c r="BX6" s="1507" t="str">
        <f>IF('RE 2013'!K66=0,"",'RE 2013'!K66)</f>
        <v/>
      </c>
      <c r="BY6" s="23"/>
      <c r="BZ6" s="23"/>
      <c r="CA6" s="11"/>
      <c r="CB6" s="21"/>
      <c r="CC6" s="1213"/>
      <c r="CD6" s="1502" t="str">
        <f>IF('RE 2013'!K67=0,"",2)</f>
        <v/>
      </c>
      <c r="CE6" s="1502" t="str">
        <f>IF('RE 2013'!K67=0,"",99)</f>
        <v/>
      </c>
      <c r="CF6" s="1502" t="str">
        <f>IF('RE 2013'!K67=0,"",67)</f>
        <v/>
      </c>
      <c r="CG6" s="1502" t="str">
        <f>IF('RE 2013'!K67=0,"",9)</f>
        <v/>
      </c>
      <c r="CH6" s="1502" t="str">
        <f>IF('RE 2013'!K67=0,"",29)</f>
        <v/>
      </c>
      <c r="CI6" s="1507" t="str">
        <f>IF('RE 2013'!K67=0,"",'RE 2013'!K67)</f>
        <v/>
      </c>
      <c r="CJ6" s="23"/>
      <c r="CK6" s="23"/>
      <c r="CL6" s="11"/>
      <c r="CM6" s="21"/>
      <c r="CN6" s="1213"/>
      <c r="CO6" s="1502" t="str">
        <f>IF('RE 2013'!K68=0,"",2)</f>
        <v/>
      </c>
      <c r="CP6" s="1502" t="str">
        <f>IF('RE 2013'!K68=0,"",99)</f>
        <v/>
      </c>
      <c r="CQ6" s="1502" t="str">
        <f>IF('RE 2013'!K68=0,"",67)</f>
        <v/>
      </c>
      <c r="CR6" s="1502" t="str">
        <f>IF('RE 2013'!K68=0,"",9)</f>
        <v/>
      </c>
      <c r="CS6" s="1502" t="str">
        <f>IF('RE 2013'!K68=0,"",28)</f>
        <v/>
      </c>
      <c r="CT6" s="1507" t="str">
        <f>IF('RE 2013'!K68=0,"",'RE 2013'!K68)</f>
        <v/>
      </c>
      <c r="CU6" s="23"/>
      <c r="CV6" s="23"/>
      <c r="CW6" s="11"/>
      <c r="CX6" s="21"/>
      <c r="CY6" s="1213"/>
      <c r="CZ6" s="1502" t="str">
        <f>IF('RE 2013'!K69=0,"",2)</f>
        <v/>
      </c>
      <c r="DA6" s="1502" t="str">
        <f>IF('RE 2013'!K69=0,"",99)</f>
        <v/>
      </c>
      <c r="DB6" s="1502" t="str">
        <f>IF('RE 2013'!K69=0,"",67)</f>
        <v/>
      </c>
      <c r="DC6" s="1502" t="str">
        <f>IF('RE 2013'!K69=0,"",9)</f>
        <v/>
      </c>
      <c r="DD6" s="1502" t="str">
        <f>IF('RE 2013'!K69=0,"",43)</f>
        <v/>
      </c>
      <c r="DE6" s="1507" t="str">
        <f>IF('RE 2013'!K69=0,"",'RE 2013'!K69)</f>
        <v/>
      </c>
      <c r="DF6" s="23"/>
      <c r="DG6" s="23"/>
      <c r="DH6" s="11"/>
      <c r="DI6" s="21"/>
      <c r="DJ6" s="1214"/>
      <c r="DK6" s="1502">
        <f>IF('RE 2013'!K70=0,"",2)</f>
        <v>2</v>
      </c>
      <c r="DL6" s="1502">
        <f>IF('RE 2013'!K70=0,"",99)</f>
        <v>99</v>
      </c>
      <c r="DM6" s="1502">
        <f>IF('RE 2013'!K70=0,"",67)</f>
        <v>67</v>
      </c>
      <c r="DN6" s="1502">
        <f>IF('RE 2013'!K70=0,"",9)</f>
        <v>9</v>
      </c>
      <c r="DO6" s="1502">
        <f>IF('RE 2013'!K70=0,"",89)</f>
        <v>89</v>
      </c>
      <c r="DP6" s="1507">
        <f>IF('RE 2013'!K70=0,"",'RE 2013'!K70)</f>
        <v>50000</v>
      </c>
      <c r="DQ6" s="23"/>
      <c r="DR6" s="23"/>
      <c r="DS6" s="11"/>
      <c r="DT6" s="21"/>
      <c r="DU6" s="21"/>
      <c r="DV6" s="1502" t="str">
        <f>IF('RE 2013'!K72=0,"",2)</f>
        <v/>
      </c>
      <c r="DW6" s="1502" t="str">
        <f>IF('RE 2013'!K72=0,"",99)</f>
        <v/>
      </c>
      <c r="DX6" s="1502" t="str">
        <f>IF('RE 2013'!K72=0,"",67)</f>
        <v/>
      </c>
      <c r="DY6" s="1502" t="str">
        <f>IF('RE 2013'!K72=0,"",9)</f>
        <v/>
      </c>
      <c r="DZ6" s="1502" t="str">
        <f>IF('RE 2013'!K72=0,"",40)</f>
        <v/>
      </c>
      <c r="EA6" s="1507" t="str">
        <f>IF('RE 2013'!K72=0,"",'RE 2013'!K72)</f>
        <v/>
      </c>
      <c r="EB6" s="23"/>
      <c r="EC6" s="23"/>
      <c r="ED6" s="11"/>
      <c r="EE6" s="21"/>
      <c r="EF6" s="21"/>
      <c r="EG6" s="1502" t="str">
        <f>IF('RE 2013'!K76=0,"",2)</f>
        <v/>
      </c>
      <c r="EH6" s="1502" t="str">
        <f>IF('RE 2013'!K76=0,"",99)</f>
        <v/>
      </c>
      <c r="EI6" s="1502" t="str">
        <f>IF('RE 2013'!K76=0,"",67)</f>
        <v/>
      </c>
      <c r="EJ6" s="1502" t="str">
        <f>IF('RE 2013'!K76=0,"",9)</f>
        <v/>
      </c>
      <c r="EK6" s="1502" t="str">
        <f>IF('RE 2013'!K76=0,"",38)</f>
        <v/>
      </c>
      <c r="EL6" s="1507" t="str">
        <f>IF('RE 2013'!K76=0,"",'RE 2013'!K76)</f>
        <v/>
      </c>
      <c r="EM6" s="23"/>
      <c r="EN6" s="23"/>
      <c r="EO6" s="11"/>
      <c r="EP6" s="21"/>
      <c r="EQ6" s="21"/>
      <c r="ER6" s="1502" t="str">
        <f>IF('RE 2013'!K77=0,"",2)</f>
        <v/>
      </c>
      <c r="ES6" s="1502" t="str">
        <f>IF('RE 2013'!K77=0,"",99)</f>
        <v/>
      </c>
      <c r="ET6" s="1502" t="str">
        <f>IF('RE 2013'!K77=0,"",67)</f>
        <v/>
      </c>
      <c r="EU6" s="1502" t="str">
        <f>IF('RE 2013'!K77=0,"",9)</f>
        <v/>
      </c>
      <c r="EV6" s="1502" t="str">
        <f>IF('RE 2013'!K77=0,"",34)</f>
        <v/>
      </c>
      <c r="EW6" s="1507" t="str">
        <f>IF('RE 2013'!K77=0,"",'RE 2013'!K77)</f>
        <v/>
      </c>
      <c r="EX6" s="23">
        <v>1</v>
      </c>
      <c r="EY6" s="23"/>
      <c r="EZ6" s="11"/>
      <c r="FA6" s="21"/>
      <c r="FB6" s="21"/>
      <c r="FC6" s="1502" t="str">
        <f>IF('RE 2013'!K78=0,"",2)</f>
        <v/>
      </c>
      <c r="FD6" s="1502" t="str">
        <f>IF('RE 2013'!K78=0,"",99)</f>
        <v/>
      </c>
      <c r="FE6" s="1502" t="str">
        <f>IF('RE 2013'!K78=0,"",67)</f>
        <v/>
      </c>
      <c r="FF6" s="1502" t="str">
        <f>IF('RE 2013'!K78=0,"",9)</f>
        <v/>
      </c>
      <c r="FG6" s="1502" t="str">
        <f>IF('RE 2013'!K78=0,"",32)</f>
        <v/>
      </c>
      <c r="FH6" s="1507" t="str">
        <f>IF('RE 2013'!K78=0,"",'RE 2013'!K78)</f>
        <v/>
      </c>
      <c r="FI6" s="23"/>
      <c r="FJ6" s="23"/>
      <c r="FK6" s="11"/>
      <c r="FL6" s="21"/>
      <c r="FM6" s="21"/>
      <c r="FN6" s="1502" t="str">
        <f>IF('RE 2013'!K79=0,"",2)</f>
        <v/>
      </c>
      <c r="FO6" s="1502" t="str">
        <f>IF('RE 2013'!K79=0,"",99)</f>
        <v/>
      </c>
      <c r="FP6" s="1502" t="str">
        <f>IF('RE 2013'!K79=0,"",67)</f>
        <v/>
      </c>
      <c r="FQ6" s="1502" t="str">
        <f>IF('RE 2013'!K79=0,"",9)</f>
        <v/>
      </c>
      <c r="FR6" s="1502" t="str">
        <f>IF('RE 2013'!K79=0,"",32)</f>
        <v/>
      </c>
      <c r="FS6" s="1507" t="str">
        <f>IF('RE 2013'!K79=0,"",'RE 2013'!K79)</f>
        <v/>
      </c>
      <c r="FT6" s="23"/>
      <c r="FU6" s="23"/>
      <c r="FV6" s="11"/>
      <c r="FW6" s="21"/>
      <c r="FX6" s="21"/>
      <c r="FY6" s="1502" t="str">
        <f>IF('RE 2013'!K73=0,"",2)</f>
        <v/>
      </c>
      <c r="FZ6" s="1502" t="str">
        <f>IF('RE 2013'!K73=0,"",99)</f>
        <v/>
      </c>
      <c r="GA6" s="1502" t="str">
        <f>IF('RE 2013'!K73=0,"",67)</f>
        <v/>
      </c>
      <c r="GB6" s="1502" t="str">
        <f>IF('RE 2013'!K73=0,"",9)</f>
        <v/>
      </c>
      <c r="GC6" s="1502" t="str">
        <f>IF('RE 2013'!K73=0,"",40)</f>
        <v/>
      </c>
      <c r="GD6" s="1502" t="str">
        <f>IF('RE 2013'!K73=0,"",12)</f>
        <v/>
      </c>
      <c r="GE6" s="1507" t="str">
        <f>IF('RE 2013'!K73=0,"",'RE 2013'!K73)</f>
        <v/>
      </c>
      <c r="GF6" s="23"/>
      <c r="GG6" s="23"/>
      <c r="GH6" s="11"/>
      <c r="GI6" s="21"/>
      <c r="GJ6" s="21"/>
      <c r="GK6" s="1502" t="str">
        <f>IF('RE 2013'!K74=0,"",2)</f>
        <v/>
      </c>
      <c r="GL6" s="1502" t="str">
        <f>IF('RE 2013'!K74=0,"",99)</f>
        <v/>
      </c>
      <c r="GM6" s="1502" t="str">
        <f>IF('RE 2013'!K74=0,"",67)</f>
        <v/>
      </c>
      <c r="GN6" s="1502" t="str">
        <f>IF('RE 2013'!K74=0,"",9)</f>
        <v/>
      </c>
      <c r="GO6" s="1502" t="str">
        <f>IF('RE 2013'!K74=0,"",40)</f>
        <v/>
      </c>
      <c r="GP6" s="1502" t="str">
        <f>IF('RE 2013'!K74=0,"",10)</f>
        <v/>
      </c>
      <c r="GQ6" s="1507" t="str">
        <f>IF('RE 2013'!K74=0,"",'RE 2013'!K74)</f>
        <v/>
      </c>
      <c r="GR6" s="23"/>
      <c r="GS6" s="23"/>
      <c r="GT6" s="11"/>
      <c r="GU6" s="21"/>
      <c r="GV6" s="21"/>
      <c r="GW6" s="1502" t="str">
        <f>IF('RE 2013'!K85=0,"",2)</f>
        <v/>
      </c>
      <c r="GX6" s="1502" t="str">
        <f>IF('RE 2013'!K85=0,"",99)</f>
        <v/>
      </c>
      <c r="GY6" s="1502" t="str">
        <f>IF('RE 2013'!K85=0,"",67)</f>
        <v/>
      </c>
      <c r="GZ6" s="1502" t="str">
        <f>IF('RE 2013'!K85=0,"",9)</f>
        <v/>
      </c>
      <c r="HA6" s="1502" t="str">
        <f>IF('RE 2013'!K85=0,"",40)</f>
        <v/>
      </c>
      <c r="HB6" s="1502" t="str">
        <f>IF('RE 2013'!K85=0,"",23)</f>
        <v/>
      </c>
      <c r="HC6" s="1507" t="str">
        <f>IF('RE 2013'!K85=0,"",'RE 2013'!K85)</f>
        <v/>
      </c>
      <c r="HD6" s="23"/>
      <c r="HE6" s="23"/>
      <c r="HF6" s="11"/>
      <c r="HG6" s="21"/>
      <c r="HH6" s="21"/>
      <c r="HI6" s="2"/>
      <c r="HJ6" s="2"/>
      <c r="HK6" s="2"/>
      <c r="HL6" s="2"/>
      <c r="HM6" s="2"/>
      <c r="HN6" s="2"/>
      <c r="HO6" s="5"/>
      <c r="HP6" s="23"/>
      <c r="HQ6" s="23"/>
      <c r="HR6" s="11"/>
      <c r="HS6" s="21"/>
      <c r="HT6" s="21"/>
      <c r="HU6" s="1502" t="str">
        <f>IF('RE 2013'!K75=0,"",2)</f>
        <v/>
      </c>
      <c r="HV6" s="1502" t="str">
        <f>IF('RE 2013'!K75=0,"",99)</f>
        <v/>
      </c>
      <c r="HW6" s="1502" t="str">
        <f>IF('RE 2013'!K75=0,"",67)</f>
        <v/>
      </c>
      <c r="HX6" s="1502" t="str">
        <f>IF('RE 2013'!K75=0,"",9)</f>
        <v/>
      </c>
      <c r="HY6" s="1502" t="str">
        <f>IF('RE 2013'!K75=0,"",40)</f>
        <v/>
      </c>
      <c r="HZ6" s="1502" t="str">
        <f>IF('RE 2013'!K75=0,"",10)</f>
        <v/>
      </c>
      <c r="IA6" s="1502" t="str">
        <f>IF('RE 2013'!K75=0,"",3)</f>
        <v/>
      </c>
      <c r="IB6" s="1507" t="str">
        <f>IF('RE 2013'!K75=0,"",'RE 2013'!K75)</f>
        <v/>
      </c>
      <c r="IC6" s="23"/>
      <c r="ID6" s="23"/>
      <c r="IE6" s="11"/>
      <c r="IF6" s="21"/>
      <c r="IG6" s="21"/>
      <c r="IH6" s="1502" t="str">
        <f>IF('RE 2013'!X75=0,"",2)</f>
        <v/>
      </c>
      <c r="II6" s="1502" t="str">
        <f>IF('RE 2013'!X75=0,"",99)</f>
        <v/>
      </c>
      <c r="IJ6" s="1502" t="str">
        <f>IF('RE 2013'!X75=0,"",67)</f>
        <v/>
      </c>
      <c r="IK6" s="1502" t="str">
        <f>IF('RE 2013'!X75=0,"",9)</f>
        <v/>
      </c>
      <c r="IL6" s="1502" t="str">
        <f>IF('RE 2013'!X75=0,"",40)</f>
        <v/>
      </c>
      <c r="IM6" s="1502" t="str">
        <f>IF('RE 2013'!X75=0,"",10)</f>
        <v/>
      </c>
      <c r="IN6" s="1502" t="str">
        <f>IF('RE 2013'!X75=0,"",3)</f>
        <v/>
      </c>
      <c r="IO6" s="1507" t="str">
        <f>IF('RE 2013'!X75=0,"",'RE 2013'!X75)</f>
        <v/>
      </c>
      <c r="IP6" s="23"/>
      <c r="IQ6" s="23"/>
      <c r="IR6" s="11"/>
      <c r="IS6" s="21"/>
      <c r="IT6" s="21"/>
      <c r="IU6" s="2"/>
      <c r="IV6" s="2"/>
      <c r="IW6" s="2"/>
      <c r="IX6" s="2"/>
      <c r="IY6" s="2"/>
      <c r="IZ6" s="2"/>
      <c r="JA6" s="2"/>
      <c r="JB6" s="5"/>
      <c r="JC6" s="23"/>
      <c r="JD6" s="23"/>
      <c r="JE6" s="11"/>
      <c r="JF6" s="21"/>
      <c r="JG6" s="21"/>
      <c r="JH6" s="2"/>
      <c r="JI6" s="2"/>
      <c r="JJ6" s="2"/>
      <c r="JK6" s="2"/>
      <c r="JL6" s="2"/>
      <c r="JM6" s="2"/>
      <c r="JN6" s="2"/>
      <c r="JO6" s="5"/>
      <c r="JP6" s="23"/>
      <c r="JQ6" s="23"/>
      <c r="JR6" s="11"/>
      <c r="JS6" s="21"/>
      <c r="JT6" s="21"/>
      <c r="JU6" s="2"/>
      <c r="JV6" s="2"/>
      <c r="JW6" s="2"/>
      <c r="JX6" s="2"/>
      <c r="JY6" s="2"/>
      <c r="JZ6" s="2"/>
      <c r="KA6" s="2"/>
      <c r="KB6" s="2"/>
      <c r="KC6" s="2"/>
      <c r="KD6" s="2"/>
      <c r="KE6" s="2"/>
      <c r="KF6" s="2"/>
      <c r="KG6" s="2"/>
      <c r="KH6" s="2"/>
      <c r="KI6" s="2"/>
      <c r="KJ6" s="2"/>
      <c r="KK6" s="2"/>
      <c r="KL6" s="2"/>
      <c r="KM6" s="2"/>
      <c r="KN6" s="2"/>
      <c r="KO6" s="2"/>
      <c r="KP6" s="2"/>
      <c r="KQ6" s="2"/>
      <c r="KR6" s="2"/>
      <c r="KS6" s="7">
        <f>'RE 2013'!W23</f>
        <v>0</v>
      </c>
      <c r="KT6" s="7">
        <f>C6</f>
        <v>0</v>
      </c>
      <c r="KU6" s="5">
        <f>V6</f>
        <v>0</v>
      </c>
      <c r="KV6" s="2" t="s">
        <v>56</v>
      </c>
      <c r="KW6" s="2"/>
      <c r="KX6" s="2"/>
      <c r="KY6" s="2" t="s">
        <v>56</v>
      </c>
      <c r="KZ6" s="2">
        <v>0</v>
      </c>
      <c r="LA6" s="2" t="s">
        <v>56</v>
      </c>
      <c r="LB6" s="2" t="s">
        <v>56</v>
      </c>
      <c r="LC6" s="2">
        <v>1</v>
      </c>
    </row>
    <row r="7" spans="1:315">
      <c r="A7" s="1499"/>
      <c r="B7" s="1210"/>
      <c r="C7" s="1210"/>
      <c r="D7" s="1499"/>
      <c r="E7" s="1499"/>
      <c r="F7" s="1497"/>
      <c r="G7" s="1498"/>
      <c r="H7" s="1209"/>
      <c r="I7" s="1499"/>
      <c r="J7" s="1499"/>
      <c r="K7" s="1209"/>
      <c r="L7" s="1499"/>
      <c r="M7" s="1499"/>
      <c r="N7" s="1499"/>
      <c r="O7" s="1499"/>
      <c r="P7" s="1499"/>
      <c r="Q7" s="1499"/>
      <c r="R7" s="1499"/>
      <c r="S7" s="1212"/>
      <c r="T7" s="8"/>
      <c r="U7" s="1209"/>
      <c r="V7" s="1211"/>
      <c r="W7" s="1211"/>
      <c r="X7" s="1209"/>
      <c r="Y7" s="4"/>
      <c r="Z7" s="4"/>
      <c r="AA7" s="4"/>
      <c r="AB7" s="4"/>
      <c r="AC7" s="4"/>
      <c r="AD7" s="4"/>
      <c r="AE7" s="1499"/>
      <c r="AF7" s="1499"/>
      <c r="AG7" s="1499"/>
      <c r="AH7" s="1499"/>
      <c r="AI7" s="1499"/>
      <c r="AJ7" s="1499"/>
      <c r="AK7" s="1499"/>
      <c r="AL7" s="1499"/>
      <c r="AM7" s="1499"/>
      <c r="AN7" s="1499"/>
      <c r="AO7" s="1499"/>
      <c r="AP7" s="1499"/>
      <c r="AQ7" s="1211"/>
      <c r="AR7" s="11"/>
      <c r="AS7" s="22"/>
      <c r="AT7" s="21"/>
      <c r="AU7" s="4"/>
      <c r="AV7" s="4"/>
      <c r="AW7" s="4"/>
      <c r="AX7" s="4"/>
      <c r="AY7" s="11"/>
      <c r="AZ7" s="11"/>
      <c r="BA7" s="11"/>
      <c r="BB7" s="11"/>
      <c r="BC7" s="4"/>
      <c r="BD7" s="4"/>
      <c r="BE7" s="4"/>
      <c r="BF7" s="4"/>
      <c r="BG7" s="11"/>
      <c r="BH7" s="11"/>
      <c r="BI7" s="11"/>
      <c r="BJ7" s="11"/>
      <c r="BK7" s="4"/>
      <c r="BL7" s="4"/>
      <c r="BM7" s="4"/>
      <c r="BN7" s="4"/>
      <c r="BO7" s="11"/>
      <c r="BP7" s="11"/>
      <c r="BQ7" s="11"/>
      <c r="BR7" s="11"/>
      <c r="BS7" s="1499"/>
      <c r="BT7" s="1499"/>
      <c r="BU7" s="1499"/>
      <c r="BV7" s="1499"/>
      <c r="BW7" s="1209"/>
      <c r="BX7" s="1500"/>
      <c r="BY7" s="11"/>
      <c r="BZ7" s="11"/>
      <c r="CA7" s="11"/>
      <c r="CB7" s="22"/>
      <c r="CC7" s="1213"/>
      <c r="CD7" s="1499"/>
      <c r="CE7" s="1499"/>
      <c r="CF7" s="1499"/>
      <c r="CG7" s="1499"/>
      <c r="CH7" s="1209"/>
      <c r="CI7" s="1500"/>
      <c r="CJ7" s="11"/>
      <c r="CK7" s="11"/>
      <c r="CL7" s="11"/>
      <c r="CM7" s="11"/>
      <c r="CN7" s="11"/>
      <c r="CO7" s="1499"/>
      <c r="CP7" s="1499"/>
      <c r="CQ7" s="1499"/>
      <c r="CR7" s="1499"/>
      <c r="CS7" s="1209"/>
      <c r="CT7" s="1500"/>
      <c r="CU7" s="11"/>
      <c r="CV7" s="11"/>
      <c r="CW7" s="11"/>
      <c r="CX7" s="11"/>
      <c r="CY7" s="11"/>
      <c r="CZ7" s="1499"/>
      <c r="DA7" s="1499"/>
      <c r="DB7" s="1499"/>
      <c r="DC7" s="1499"/>
      <c r="DD7" s="1209"/>
      <c r="DE7" s="1500"/>
      <c r="DF7" s="11"/>
      <c r="DG7" s="11"/>
      <c r="DH7" s="11"/>
      <c r="DI7" s="11"/>
      <c r="DJ7" s="1500"/>
      <c r="DK7" s="1499"/>
      <c r="DL7" s="1499"/>
      <c r="DM7" s="1499"/>
      <c r="DN7" s="1499"/>
      <c r="DO7" s="1209"/>
      <c r="DP7" s="1500"/>
      <c r="DQ7" s="11"/>
      <c r="DR7" s="11"/>
      <c r="DS7" s="11"/>
      <c r="DT7" s="11"/>
      <c r="DU7" s="11"/>
      <c r="DV7" s="1493"/>
      <c r="DW7" s="1493"/>
      <c r="DX7" s="1493"/>
      <c r="DY7" s="1493"/>
      <c r="DZ7" s="1493"/>
      <c r="EA7" s="11"/>
      <c r="EB7" s="11"/>
      <c r="EC7" s="11"/>
      <c r="ED7" s="11"/>
      <c r="EE7" s="11"/>
      <c r="EF7" s="11"/>
      <c r="EG7" s="4"/>
      <c r="EH7" s="4"/>
      <c r="EI7" s="4"/>
      <c r="EJ7" s="4"/>
      <c r="EK7" s="4"/>
      <c r="EL7" s="11"/>
      <c r="EM7" s="11"/>
      <c r="EN7" s="11"/>
      <c r="EO7" s="11"/>
      <c r="EP7" s="11"/>
      <c r="EQ7" s="11"/>
      <c r="ER7" s="4"/>
      <c r="ES7" s="4"/>
      <c r="ET7" s="4"/>
      <c r="EU7" s="4"/>
      <c r="EV7" s="4"/>
      <c r="EW7" s="11"/>
      <c r="EX7" s="11"/>
      <c r="EY7" s="11"/>
      <c r="EZ7" s="11"/>
      <c r="FA7" s="11"/>
      <c r="FB7" s="11"/>
      <c r="FC7" s="4"/>
      <c r="FD7" s="4"/>
      <c r="FE7" s="4"/>
      <c r="FF7" s="4"/>
      <c r="FG7" s="4"/>
      <c r="FH7" s="11"/>
      <c r="FI7" s="11"/>
      <c r="FJ7" s="11"/>
      <c r="FK7" s="11"/>
      <c r="FL7" s="11"/>
      <c r="FM7" s="11"/>
      <c r="FN7" s="4"/>
      <c r="FO7" s="4"/>
      <c r="FP7" s="4"/>
      <c r="FQ7" s="4"/>
      <c r="FR7" s="4"/>
      <c r="FS7" s="11"/>
      <c r="FT7" s="11"/>
      <c r="FU7" s="11"/>
      <c r="FV7" s="11"/>
      <c r="FW7" s="11"/>
      <c r="FX7" s="11"/>
      <c r="FY7" s="4"/>
      <c r="FZ7" s="4"/>
      <c r="GA7" s="4"/>
      <c r="GB7" s="4"/>
      <c r="GC7" s="2"/>
      <c r="GD7" s="1501"/>
      <c r="GE7" s="11"/>
      <c r="GF7" s="11"/>
      <c r="GG7" s="11"/>
      <c r="GH7" s="11"/>
      <c r="GI7" s="11"/>
      <c r="GJ7" s="11"/>
      <c r="GK7" s="4"/>
      <c r="GL7" s="4"/>
      <c r="GM7" s="4"/>
      <c r="GN7" s="4"/>
      <c r="GO7" s="4"/>
      <c r="GP7" s="4"/>
      <c r="GQ7" s="11"/>
      <c r="GR7" s="11"/>
      <c r="GS7" s="11"/>
      <c r="GT7" s="11"/>
      <c r="GU7" s="11"/>
      <c r="GV7" s="11"/>
      <c r="GW7" s="4"/>
      <c r="GX7" s="4"/>
      <c r="GY7" s="4"/>
      <c r="GZ7" s="4"/>
      <c r="HA7" s="4"/>
      <c r="HB7" s="4"/>
      <c r="HC7" s="11"/>
      <c r="HD7" s="11"/>
      <c r="HE7" s="11"/>
      <c r="HF7" s="11"/>
      <c r="HG7" s="11"/>
      <c r="HH7" s="11"/>
      <c r="HI7" s="4"/>
      <c r="HJ7" s="4"/>
      <c r="HK7" s="4"/>
      <c r="HL7" s="4"/>
      <c r="HM7" s="4"/>
      <c r="HN7" s="4"/>
      <c r="HO7" s="11"/>
      <c r="HP7" s="11"/>
      <c r="HQ7" s="11"/>
      <c r="HR7" s="11"/>
      <c r="HS7" s="11"/>
      <c r="HT7" s="11"/>
      <c r="HU7" s="4"/>
      <c r="HV7" s="4"/>
      <c r="HW7" s="4"/>
      <c r="HX7" s="4"/>
      <c r="HY7" s="4"/>
      <c r="HZ7" s="4"/>
      <c r="IA7" s="4"/>
      <c r="IB7" s="4"/>
      <c r="IC7" s="11"/>
      <c r="ID7" s="11"/>
      <c r="IE7" s="11"/>
      <c r="IF7" s="11"/>
      <c r="IG7" s="11"/>
      <c r="IH7" s="4"/>
      <c r="II7" s="4"/>
      <c r="IJ7" s="4"/>
      <c r="IK7" s="4"/>
      <c r="IL7" s="4"/>
      <c r="IM7" s="4"/>
      <c r="IN7" s="4"/>
      <c r="IO7" s="4"/>
      <c r="IP7" s="11"/>
      <c r="IQ7" s="11"/>
      <c r="IR7" s="11"/>
      <c r="IS7" s="11"/>
      <c r="IT7" s="11"/>
      <c r="IU7" s="4"/>
      <c r="IV7" s="4"/>
      <c r="IW7" s="4"/>
      <c r="IX7" s="4"/>
      <c r="IY7" s="4"/>
      <c r="IZ7" s="4"/>
      <c r="JA7" s="4"/>
      <c r="JB7" s="4"/>
      <c r="JC7" s="11"/>
      <c r="JD7" s="11"/>
      <c r="JE7" s="11"/>
      <c r="JF7" s="11"/>
      <c r="JG7" s="11"/>
      <c r="JH7" s="4"/>
      <c r="JI7" s="4"/>
      <c r="JJ7" s="4"/>
      <c r="JK7" s="4"/>
      <c r="JL7" s="4"/>
      <c r="JM7" s="4"/>
      <c r="JN7" s="4"/>
      <c r="JO7" s="4"/>
      <c r="JP7" s="11"/>
      <c r="JQ7" s="11"/>
      <c r="JR7" s="11"/>
      <c r="JS7" s="11"/>
      <c r="JT7" s="11"/>
      <c r="JU7" s="24"/>
      <c r="JV7" s="24"/>
      <c r="JW7" s="24"/>
      <c r="JX7" s="24"/>
      <c r="JY7" s="24"/>
      <c r="JZ7" s="24"/>
      <c r="KA7" s="24"/>
      <c r="KB7" s="24"/>
      <c r="KC7" s="24"/>
      <c r="KD7" s="24"/>
      <c r="KE7" s="24"/>
      <c r="KF7" s="24"/>
      <c r="KG7" s="24"/>
      <c r="KH7" s="24"/>
      <c r="KI7" s="24"/>
      <c r="KJ7" s="24"/>
      <c r="KK7" s="24"/>
      <c r="KL7" s="24"/>
      <c r="KM7" s="24"/>
      <c r="KN7" s="24"/>
      <c r="KO7" s="24"/>
      <c r="KP7" s="24"/>
      <c r="KQ7" s="24"/>
      <c r="KR7" s="24"/>
      <c r="KS7" s="24"/>
      <c r="KT7" s="24"/>
      <c r="KU7" s="24"/>
      <c r="KV7" s="24"/>
      <c r="KW7" s="24"/>
      <c r="KX7" s="24"/>
      <c r="KY7" s="24"/>
      <c r="KZ7" s="24"/>
      <c r="LA7" s="24"/>
      <c r="LB7" s="24"/>
      <c r="LC7" s="24"/>
    </row>
    <row r="8" spans="1:315">
      <c r="A8" s="2"/>
      <c r="B8" s="7"/>
      <c r="C8" s="7"/>
      <c r="D8" s="4"/>
      <c r="E8" s="4"/>
      <c r="F8" s="4"/>
      <c r="G8" s="4"/>
      <c r="H8" s="4"/>
      <c r="I8" s="4"/>
      <c r="J8" s="4"/>
      <c r="K8" s="4"/>
      <c r="L8" s="4"/>
      <c r="M8" s="4"/>
      <c r="N8" s="4"/>
      <c r="O8" s="4"/>
      <c r="P8" s="4"/>
      <c r="Q8" s="4"/>
      <c r="R8" s="4"/>
      <c r="S8" s="9"/>
      <c r="T8" s="10"/>
      <c r="U8" s="4"/>
      <c r="V8" s="11"/>
      <c r="W8" s="11"/>
      <c r="X8" s="4"/>
      <c r="Y8" s="4"/>
      <c r="Z8" s="4"/>
      <c r="AA8" s="4"/>
      <c r="AB8" s="4"/>
      <c r="AC8" s="4"/>
      <c r="AD8" s="4"/>
      <c r="AE8" s="4"/>
      <c r="AF8" s="4"/>
      <c r="AG8" s="4"/>
      <c r="AH8" s="4"/>
      <c r="AI8" s="4"/>
      <c r="AJ8" s="4"/>
      <c r="AK8" s="4"/>
      <c r="AL8" s="4"/>
      <c r="AM8" s="4"/>
      <c r="AN8" s="4"/>
      <c r="AO8" s="4"/>
      <c r="AP8" s="4"/>
      <c r="AQ8" s="11"/>
      <c r="AR8" s="11"/>
      <c r="AS8" s="22"/>
      <c r="AT8" s="21"/>
      <c r="AU8" s="4"/>
      <c r="AV8" s="4"/>
      <c r="AW8" s="4"/>
      <c r="AX8" s="4"/>
      <c r="AY8" s="11"/>
      <c r="AZ8" s="11"/>
      <c r="BA8" s="11"/>
      <c r="BB8" s="11"/>
      <c r="BC8" s="4"/>
      <c r="BD8" s="4"/>
      <c r="BE8" s="4"/>
      <c r="BF8" s="4"/>
      <c r="BG8" s="11"/>
      <c r="BH8" s="11"/>
      <c r="BI8" s="11"/>
      <c r="BJ8" s="11"/>
      <c r="BK8" s="4"/>
      <c r="BL8" s="4"/>
      <c r="BM8" s="4"/>
      <c r="BN8" s="4"/>
      <c r="BO8" s="11"/>
      <c r="BP8" s="11"/>
      <c r="BQ8" s="11"/>
      <c r="BR8" s="11"/>
      <c r="BS8" s="4"/>
      <c r="BT8" s="4"/>
      <c r="BU8" s="4"/>
      <c r="BV8" s="4"/>
      <c r="BW8" s="4"/>
      <c r="BX8" s="11"/>
      <c r="BY8" s="11"/>
      <c r="BZ8" s="11"/>
      <c r="CA8" s="11"/>
      <c r="CB8" s="22"/>
      <c r="CC8" s="21"/>
      <c r="CD8" s="4"/>
      <c r="CE8" s="4"/>
      <c r="CF8" s="4"/>
      <c r="CG8" s="4"/>
      <c r="CH8" s="4"/>
      <c r="CI8" s="11"/>
      <c r="CJ8" s="11"/>
      <c r="CK8" s="11"/>
      <c r="CL8" s="11"/>
      <c r="CM8" s="11"/>
      <c r="CN8" s="11"/>
      <c r="CO8" s="4"/>
      <c r="CP8" s="4"/>
      <c r="CQ8" s="4"/>
      <c r="CR8" s="4"/>
      <c r="CS8" s="4"/>
      <c r="CT8" s="11"/>
      <c r="CU8" s="11"/>
      <c r="CV8" s="11"/>
      <c r="CW8" s="11"/>
      <c r="CX8" s="11"/>
      <c r="CY8" s="11"/>
      <c r="CZ8" s="4"/>
      <c r="DA8" s="4"/>
      <c r="DB8" s="4"/>
      <c r="DC8" s="4"/>
      <c r="DD8" s="4"/>
      <c r="DE8" s="11"/>
      <c r="DF8" s="11"/>
      <c r="DG8" s="11"/>
      <c r="DH8" s="11"/>
      <c r="DI8" s="11"/>
      <c r="DJ8" s="11"/>
      <c r="DK8" s="4"/>
      <c r="DL8" s="4"/>
      <c r="DM8" s="4"/>
      <c r="DN8" s="4"/>
      <c r="DO8" s="4"/>
      <c r="DP8" s="11"/>
      <c r="DQ8" s="11"/>
      <c r="DR8" s="11"/>
      <c r="DS8" s="11"/>
      <c r="DT8" s="11"/>
      <c r="DU8" s="11"/>
      <c r="DV8" s="4"/>
      <c r="DW8" s="4"/>
      <c r="DX8" s="4"/>
      <c r="DY8" s="4"/>
      <c r="DZ8" s="4"/>
      <c r="EA8" s="11"/>
      <c r="EB8" s="11"/>
      <c r="EC8" s="11"/>
      <c r="ED8" s="11"/>
      <c r="EE8" s="11"/>
      <c r="EF8" s="11"/>
      <c r="EG8" s="4"/>
      <c r="EH8" s="4"/>
      <c r="EI8" s="4"/>
      <c r="EJ8" s="4"/>
      <c r="EK8" s="4"/>
      <c r="EL8" s="11"/>
      <c r="EM8" s="11"/>
      <c r="EN8" s="11"/>
      <c r="EO8" s="11"/>
      <c r="EP8" s="11"/>
      <c r="EQ8" s="11"/>
      <c r="ER8" s="4"/>
      <c r="ES8" s="4"/>
      <c r="ET8" s="4"/>
      <c r="EU8" s="4"/>
      <c r="EV8" s="4"/>
      <c r="EW8" s="11"/>
      <c r="EX8" s="11"/>
      <c r="EY8" s="11"/>
      <c r="EZ8" s="11"/>
      <c r="FA8" s="11"/>
      <c r="FB8" s="11"/>
      <c r="FC8" s="4"/>
      <c r="FD8" s="4"/>
      <c r="FE8" s="4"/>
      <c r="FF8" s="4"/>
      <c r="FG8" s="4"/>
      <c r="FH8" s="11"/>
      <c r="FI8" s="11"/>
      <c r="FJ8" s="11"/>
      <c r="FK8" s="11"/>
      <c r="FL8" s="11"/>
      <c r="FM8" s="11"/>
      <c r="FN8" s="4"/>
      <c r="FO8" s="4"/>
      <c r="FP8" s="4"/>
      <c r="FQ8" s="4"/>
      <c r="FR8" s="4"/>
      <c r="FS8" s="11"/>
      <c r="FT8" s="11"/>
      <c r="FU8" s="11"/>
      <c r="FV8" s="11"/>
      <c r="FW8" s="11"/>
      <c r="FX8" s="11"/>
      <c r="FY8" s="4"/>
      <c r="FZ8" s="4"/>
      <c r="GA8" s="4"/>
      <c r="GB8" s="4"/>
      <c r="GC8" s="4"/>
      <c r="GD8" s="4"/>
      <c r="GE8" s="11"/>
      <c r="GF8" s="11"/>
      <c r="GG8" s="11"/>
      <c r="GH8" s="11"/>
      <c r="GI8" s="11"/>
      <c r="GJ8" s="11"/>
      <c r="GK8" s="4"/>
      <c r="GL8" s="4"/>
      <c r="GM8" s="4"/>
      <c r="GN8" s="4"/>
      <c r="GO8" s="4"/>
      <c r="GP8" s="4"/>
      <c r="GQ8" s="11"/>
      <c r="GR8" s="11"/>
      <c r="GS8" s="11"/>
      <c r="GT8" s="11"/>
      <c r="GU8" s="11"/>
      <c r="GV8" s="11"/>
      <c r="GW8" s="4"/>
      <c r="GX8" s="4"/>
      <c r="GY8" s="4"/>
      <c r="GZ8" s="4"/>
      <c r="HA8" s="4"/>
      <c r="HB8" s="4"/>
      <c r="HC8" s="11"/>
      <c r="HD8" s="11"/>
      <c r="HE8" s="11"/>
      <c r="HF8" s="11"/>
      <c r="HG8" s="11"/>
      <c r="HH8" s="11"/>
      <c r="HI8" s="4"/>
      <c r="HJ8" s="4"/>
      <c r="HK8" s="4"/>
      <c r="HL8" s="4"/>
      <c r="HM8" s="4"/>
      <c r="HN8" s="4"/>
      <c r="HO8" s="11"/>
      <c r="HP8" s="11"/>
      <c r="HQ8" s="11"/>
      <c r="HR8" s="11"/>
      <c r="HS8" s="11"/>
      <c r="HT8" s="11"/>
      <c r="HU8" s="4"/>
      <c r="HV8" s="4"/>
      <c r="HW8" s="4"/>
      <c r="HX8" s="4"/>
      <c r="HY8" s="4"/>
      <c r="HZ8" s="4"/>
      <c r="IA8" s="4"/>
      <c r="IB8" s="4"/>
      <c r="IC8" s="11"/>
      <c r="ID8" s="11"/>
      <c r="IE8" s="11"/>
      <c r="IF8" s="11"/>
      <c r="IG8" s="11"/>
      <c r="IH8" s="4"/>
      <c r="II8" s="4"/>
      <c r="IJ8" s="4"/>
      <c r="IK8" s="4"/>
      <c r="IL8" s="4"/>
      <c r="IM8" s="4"/>
      <c r="IN8" s="4"/>
      <c r="IO8" s="4"/>
      <c r="IP8" s="11"/>
      <c r="IQ8" s="11"/>
      <c r="IR8" s="11"/>
      <c r="IS8" s="11"/>
      <c r="IT8" s="11"/>
      <c r="IU8" s="4"/>
      <c r="IV8" s="4"/>
      <c r="IW8" s="4"/>
      <c r="IX8" s="4"/>
      <c r="IY8" s="4"/>
      <c r="IZ8" s="4"/>
      <c r="JA8" s="4"/>
      <c r="JB8" s="4"/>
      <c r="JC8" s="11"/>
      <c r="JD8" s="11"/>
      <c r="JE8" s="11"/>
      <c r="JF8" s="11"/>
      <c r="JG8" s="11"/>
      <c r="JH8" s="4"/>
      <c r="JI8" s="4"/>
      <c r="JJ8" s="4"/>
      <c r="JK8" s="4"/>
      <c r="JL8" s="4"/>
      <c r="JM8" s="4"/>
      <c r="JN8" s="4"/>
      <c r="JO8" s="4"/>
      <c r="JP8" s="11"/>
      <c r="JQ8" s="11"/>
      <c r="JR8" s="11"/>
      <c r="JS8" s="11"/>
      <c r="JT8" s="11"/>
      <c r="JU8" s="24"/>
      <c r="JV8" s="24"/>
      <c r="JW8" s="24"/>
      <c r="JX8" s="24"/>
      <c r="JY8" s="24"/>
      <c r="JZ8" s="24"/>
      <c r="KA8" s="24"/>
      <c r="KB8" s="24"/>
      <c r="KC8" s="24"/>
      <c r="KD8" s="24"/>
      <c r="KE8" s="24"/>
      <c r="KF8" s="24"/>
      <c r="KG8" s="24"/>
      <c r="KH8" s="24"/>
      <c r="KI8" s="24"/>
      <c r="KJ8" s="24"/>
      <c r="KK8" s="24"/>
      <c r="KL8" s="24"/>
      <c r="KM8" s="24"/>
      <c r="KN8" s="24"/>
      <c r="KO8" s="24"/>
      <c r="KP8" s="24"/>
      <c r="KQ8" s="24"/>
      <c r="KR8" s="24"/>
      <c r="KS8" s="24"/>
      <c r="KT8" s="24"/>
      <c r="KU8" s="24"/>
      <c r="KV8" s="24"/>
      <c r="KW8" s="24"/>
      <c r="KX8" s="24"/>
      <c r="KY8" s="24"/>
      <c r="KZ8" s="24"/>
      <c r="LA8" s="24"/>
      <c r="LB8" s="24"/>
      <c r="LC8" s="24"/>
    </row>
    <row r="9" spans="1:315">
      <c r="A9" s="4"/>
      <c r="B9" s="7"/>
      <c r="C9" s="7"/>
      <c r="D9" s="4"/>
      <c r="E9" s="4"/>
      <c r="F9" s="4"/>
      <c r="G9" s="4"/>
      <c r="H9" s="4"/>
      <c r="I9" s="4"/>
      <c r="J9" s="4"/>
      <c r="K9" s="4"/>
      <c r="L9" s="4"/>
      <c r="M9" s="4"/>
      <c r="N9" s="4"/>
      <c r="O9" s="4"/>
      <c r="P9" s="4"/>
      <c r="Q9" s="4"/>
      <c r="R9" s="4"/>
      <c r="S9" s="9"/>
      <c r="T9" s="10"/>
      <c r="U9" s="4"/>
      <c r="V9" s="11"/>
      <c r="W9" s="11"/>
      <c r="X9" s="4"/>
      <c r="Y9" s="4"/>
      <c r="Z9" s="4"/>
      <c r="AA9" s="4"/>
      <c r="AB9" s="4"/>
      <c r="AC9" s="4"/>
      <c r="AD9" s="4"/>
      <c r="AE9" s="4"/>
      <c r="AF9" s="4"/>
      <c r="AG9" s="4"/>
      <c r="AH9" s="4"/>
      <c r="AI9" s="4"/>
      <c r="AJ9" s="4"/>
      <c r="AK9" s="4"/>
      <c r="AL9" s="4"/>
      <c r="AM9" s="4"/>
      <c r="AN9" s="4"/>
      <c r="AO9" s="4"/>
      <c r="AP9" s="4"/>
      <c r="AQ9" s="11"/>
      <c r="AR9" s="11"/>
      <c r="AS9" s="22"/>
      <c r="AT9" s="21"/>
      <c r="AU9" s="4"/>
      <c r="AV9" s="4"/>
      <c r="AW9" s="4"/>
      <c r="AX9" s="4"/>
      <c r="AY9" s="11"/>
      <c r="AZ9" s="11"/>
      <c r="BA9" s="11"/>
      <c r="BB9" s="11"/>
      <c r="BC9" s="4"/>
      <c r="BD9" s="4"/>
      <c r="BE9" s="4"/>
      <c r="BF9" s="4"/>
      <c r="BG9" s="11"/>
      <c r="BH9" s="11"/>
      <c r="BI9" s="11"/>
      <c r="BJ9" s="11"/>
      <c r="BK9" s="4"/>
      <c r="BL9" s="4"/>
      <c r="BM9" s="4"/>
      <c r="BN9" s="4"/>
      <c r="BO9" s="11"/>
      <c r="BP9" s="11"/>
      <c r="BQ9" s="11"/>
      <c r="BR9" s="11"/>
      <c r="BS9" s="4"/>
      <c r="BT9" s="4"/>
      <c r="BU9" s="4"/>
      <c r="BV9" s="4"/>
      <c r="BW9" s="4"/>
      <c r="BX9" s="11"/>
      <c r="BY9" s="11"/>
      <c r="BZ9" s="11"/>
      <c r="CA9" s="11"/>
      <c r="CB9" s="22"/>
      <c r="CC9" s="21"/>
      <c r="CD9" s="4"/>
      <c r="CE9" s="4"/>
      <c r="CF9" s="4"/>
      <c r="CG9" s="4"/>
      <c r="CH9" s="4"/>
      <c r="CI9" s="11"/>
      <c r="CJ9" s="11"/>
      <c r="CK9" s="11"/>
      <c r="CL9" s="11"/>
      <c r="CM9" s="11"/>
      <c r="CN9" s="11"/>
      <c r="CO9" s="4"/>
      <c r="CP9" s="4"/>
      <c r="CQ9" s="4"/>
      <c r="CR9" s="4"/>
      <c r="CS9" s="4"/>
      <c r="CT9" s="11"/>
      <c r="CU9" s="11"/>
      <c r="CV9" s="11"/>
      <c r="CW9" s="11"/>
      <c r="CX9" s="11"/>
      <c r="CY9" s="11"/>
      <c r="CZ9" s="4"/>
      <c r="DA9" s="4"/>
      <c r="DB9" s="4"/>
      <c r="DC9" s="4"/>
      <c r="DD9" s="4"/>
      <c r="DE9" s="11"/>
      <c r="DF9" s="11"/>
      <c r="DG9" s="11"/>
      <c r="DH9" s="11"/>
      <c r="DI9" s="11"/>
      <c r="DJ9" s="11"/>
      <c r="DK9" s="4"/>
      <c r="DL9" s="4"/>
      <c r="DM9" s="4"/>
      <c r="DN9" s="4"/>
      <c r="DO9" s="4"/>
      <c r="DP9" s="11"/>
      <c r="DQ9" s="11"/>
      <c r="DR9" s="11"/>
      <c r="DS9" s="11"/>
      <c r="DT9" s="11"/>
      <c r="DU9" s="11"/>
      <c r="DV9" s="4"/>
      <c r="DW9" s="4"/>
      <c r="DX9" s="4"/>
      <c r="DY9" s="4"/>
      <c r="DZ9" s="4"/>
      <c r="EA9" s="11"/>
      <c r="EB9" s="11"/>
      <c r="EC9" s="11"/>
      <c r="ED9" s="11"/>
      <c r="EE9" s="11"/>
      <c r="EF9" s="11"/>
      <c r="EG9" s="4"/>
      <c r="EH9" s="4"/>
      <c r="EI9" s="4"/>
      <c r="EJ9" s="4"/>
      <c r="EK9" s="4"/>
      <c r="EL9" s="11"/>
      <c r="EM9" s="11"/>
      <c r="EN9" s="11"/>
      <c r="EO9" s="11"/>
      <c r="EP9" s="11"/>
      <c r="EQ9" s="11"/>
      <c r="ER9" s="4"/>
      <c r="ES9" s="4"/>
      <c r="ET9" s="4"/>
      <c r="EU9" s="4"/>
      <c r="EV9" s="4"/>
      <c r="EW9" s="11"/>
      <c r="EX9" s="11"/>
      <c r="EY9" s="11"/>
      <c r="EZ9" s="11"/>
      <c r="FA9" s="11"/>
      <c r="FB9" s="11"/>
      <c r="FC9" s="4"/>
      <c r="FD9" s="4"/>
      <c r="FE9" s="4"/>
      <c r="FF9" s="4"/>
      <c r="FG9" s="4"/>
      <c r="FH9" s="11"/>
      <c r="FI9" s="11"/>
      <c r="FJ9" s="11"/>
      <c r="FK9" s="11"/>
      <c r="FL9" s="11"/>
      <c r="FM9" s="11"/>
      <c r="FN9" s="4"/>
      <c r="FO9" s="4"/>
      <c r="FP9" s="4"/>
      <c r="FQ9" s="4"/>
      <c r="FR9" s="4"/>
      <c r="FS9" s="11"/>
      <c r="FT9" s="11"/>
      <c r="FU9" s="11"/>
      <c r="FV9" s="11"/>
      <c r="FW9" s="11"/>
      <c r="FX9" s="11"/>
      <c r="FY9" s="4"/>
      <c r="FZ9" s="4"/>
      <c r="GA9" s="4"/>
      <c r="GB9" s="4"/>
      <c r="GC9" s="4"/>
      <c r="GD9" s="4"/>
      <c r="GE9" s="11"/>
      <c r="GF9" s="11"/>
      <c r="GG9" s="11"/>
      <c r="GH9" s="11"/>
      <c r="GI9" s="11"/>
      <c r="GJ9" s="11"/>
      <c r="GK9" s="4"/>
      <c r="GL9" s="4"/>
      <c r="GM9" s="4"/>
      <c r="GN9" s="4"/>
      <c r="GO9" s="4"/>
      <c r="GP9" s="4"/>
      <c r="GQ9" s="11"/>
      <c r="GR9" s="11"/>
      <c r="GS9" s="11"/>
      <c r="GT9" s="11"/>
      <c r="GU9" s="11"/>
      <c r="GV9" s="11"/>
      <c r="GW9" s="4"/>
      <c r="GX9" s="4"/>
      <c r="GY9" s="4"/>
      <c r="GZ9" s="4"/>
      <c r="HA9" s="4"/>
      <c r="HB9" s="4"/>
      <c r="HC9" s="11"/>
      <c r="HD9" s="11"/>
      <c r="HE9" s="11"/>
      <c r="HF9" s="11"/>
      <c r="HG9" s="11"/>
      <c r="HH9" s="11"/>
      <c r="HI9" s="4"/>
      <c r="HJ9" s="4"/>
      <c r="HK9" s="4"/>
      <c r="HL9" s="4"/>
      <c r="HM9" s="4"/>
      <c r="HN9" s="4"/>
      <c r="HO9" s="11"/>
      <c r="HP9" s="11"/>
      <c r="HQ9" s="11"/>
      <c r="HR9" s="11"/>
      <c r="HS9" s="11"/>
      <c r="HT9" s="11"/>
      <c r="HU9" s="4"/>
      <c r="HV9" s="4"/>
      <c r="HW9" s="4"/>
      <c r="HX9" s="4"/>
      <c r="HY9" s="4"/>
      <c r="HZ9" s="4"/>
      <c r="IA9" s="4"/>
      <c r="IB9" s="4"/>
      <c r="IC9" s="11"/>
      <c r="ID9" s="11"/>
      <c r="IE9" s="11"/>
      <c r="IF9" s="11"/>
      <c r="IG9" s="11"/>
      <c r="IH9" s="4"/>
      <c r="II9" s="4"/>
      <c r="IJ9" s="4"/>
      <c r="IK9" s="4"/>
      <c r="IL9" s="4"/>
      <c r="IM9" s="4"/>
      <c r="IN9" s="4"/>
      <c r="IO9" s="4"/>
      <c r="IP9" s="11"/>
      <c r="IQ9" s="11"/>
      <c r="IR9" s="11"/>
      <c r="IS9" s="11"/>
      <c r="IT9" s="11"/>
      <c r="IU9" s="4"/>
      <c r="IV9" s="4"/>
      <c r="IW9" s="4"/>
      <c r="IX9" s="4"/>
      <c r="IY9" s="4"/>
      <c r="IZ9" s="4"/>
      <c r="JA9" s="4"/>
      <c r="JB9" s="4"/>
      <c r="JC9" s="11"/>
      <c r="JD9" s="11"/>
      <c r="JE9" s="11"/>
      <c r="JF9" s="11"/>
      <c r="JG9" s="11"/>
      <c r="JH9" s="4"/>
      <c r="JI9" s="4"/>
      <c r="JJ9" s="4"/>
      <c r="JK9" s="4"/>
      <c r="JL9" s="4"/>
      <c r="JM9" s="4"/>
      <c r="JN9" s="4"/>
      <c r="JO9" s="4"/>
      <c r="JP9" s="11"/>
      <c r="JQ9" s="11"/>
      <c r="JR9" s="11"/>
      <c r="JS9" s="11"/>
      <c r="JT9" s="11"/>
      <c r="JU9" s="24"/>
      <c r="JV9" s="24"/>
      <c r="JW9" s="24"/>
      <c r="JX9" s="24"/>
      <c r="JY9" s="24"/>
      <c r="JZ9" s="24"/>
      <c r="KA9" s="24"/>
      <c r="KB9" s="24"/>
      <c r="KC9" s="24"/>
      <c r="KD9" s="24"/>
      <c r="KE9" s="24"/>
      <c r="KF9" s="24"/>
      <c r="KG9" s="24"/>
      <c r="KH9" s="24"/>
      <c r="KI9" s="24"/>
      <c r="KJ9" s="24"/>
      <c r="KK9" s="24"/>
      <c r="KL9" s="24"/>
      <c r="KM9" s="24"/>
      <c r="KN9" s="24"/>
      <c r="KO9" s="24"/>
      <c r="KP9" s="24"/>
      <c r="KQ9" s="24"/>
      <c r="KR9" s="24"/>
      <c r="KS9" s="24"/>
      <c r="KT9" s="24"/>
      <c r="KU9" s="24"/>
      <c r="KV9" s="24"/>
      <c r="KW9" s="24"/>
      <c r="KX9" s="24"/>
      <c r="KY9" s="24"/>
      <c r="KZ9" s="24"/>
      <c r="LA9" s="24"/>
      <c r="LB9" s="24"/>
      <c r="LC9" s="24"/>
    </row>
    <row r="10" spans="1:315">
      <c r="A10" s="2"/>
      <c r="B10" s="7"/>
      <c r="C10" s="7"/>
      <c r="D10" s="4"/>
      <c r="E10" s="4"/>
      <c r="F10" s="4"/>
      <c r="G10" s="4"/>
      <c r="H10" s="4"/>
      <c r="I10" s="4"/>
      <c r="J10" s="4"/>
      <c r="K10" s="4"/>
      <c r="L10" s="4"/>
      <c r="M10" s="4"/>
      <c r="N10" s="4"/>
      <c r="O10" s="4"/>
      <c r="P10" s="4"/>
      <c r="Q10" s="4"/>
      <c r="R10" s="4"/>
      <c r="S10" s="9"/>
      <c r="T10" s="10"/>
      <c r="U10" s="4"/>
      <c r="V10" s="11"/>
      <c r="W10" s="11"/>
      <c r="X10" s="4"/>
      <c r="Y10" s="4"/>
      <c r="Z10" s="4"/>
      <c r="AA10" s="4"/>
      <c r="AB10" s="4"/>
      <c r="AC10" s="4"/>
      <c r="AD10" s="4"/>
      <c r="AE10" s="4"/>
      <c r="AF10" s="4"/>
      <c r="AG10" s="4"/>
      <c r="AH10" s="4"/>
      <c r="AI10" s="4"/>
      <c r="AJ10" s="4"/>
      <c r="AK10" s="4"/>
      <c r="AL10" s="4"/>
      <c r="AM10" s="4"/>
      <c r="AN10" s="4"/>
      <c r="AO10" s="4"/>
      <c r="AP10" s="4"/>
      <c r="AQ10" s="11"/>
      <c r="AR10" s="11"/>
      <c r="AS10" s="22"/>
      <c r="AT10" s="21"/>
      <c r="AU10" s="4"/>
      <c r="AV10" s="4"/>
      <c r="AW10" s="4"/>
      <c r="AX10" s="4"/>
      <c r="AY10" s="11"/>
      <c r="AZ10" s="11"/>
      <c r="BA10" s="11"/>
      <c r="BB10" s="11"/>
      <c r="BC10" s="4"/>
      <c r="BD10" s="4"/>
      <c r="BE10" s="4"/>
      <c r="BF10" s="4"/>
      <c r="BG10" s="11"/>
      <c r="BH10" s="11"/>
      <c r="BI10" s="11"/>
      <c r="BJ10" s="11"/>
      <c r="BK10" s="4"/>
      <c r="BL10" s="4"/>
      <c r="BM10" s="4"/>
      <c r="BN10" s="4"/>
      <c r="BO10" s="11"/>
      <c r="BP10" s="11"/>
      <c r="BQ10" s="11"/>
      <c r="BR10" s="11"/>
      <c r="BS10" s="4"/>
      <c r="BT10" s="4"/>
      <c r="BU10" s="4"/>
      <c r="BV10" s="4"/>
      <c r="BW10" s="4"/>
      <c r="BX10" s="11"/>
      <c r="BY10" s="11"/>
      <c r="BZ10" s="11"/>
      <c r="CA10" s="11"/>
      <c r="CB10" s="22"/>
      <c r="CC10" s="21"/>
      <c r="CD10" s="4"/>
      <c r="CE10" s="4"/>
      <c r="CF10" s="4"/>
      <c r="CG10" s="4"/>
      <c r="CH10" s="4"/>
      <c r="CI10" s="11"/>
      <c r="CJ10" s="11"/>
      <c r="CK10" s="11"/>
      <c r="CL10" s="11"/>
      <c r="CM10" s="11"/>
      <c r="CN10" s="11"/>
      <c r="CO10" s="4"/>
      <c r="CP10" s="4"/>
      <c r="CQ10" s="4"/>
      <c r="CR10" s="4"/>
      <c r="CS10" s="4"/>
      <c r="CT10" s="11"/>
      <c r="CU10" s="11"/>
      <c r="CV10" s="11"/>
      <c r="CW10" s="11"/>
      <c r="CX10" s="11"/>
      <c r="CY10" s="11"/>
      <c r="CZ10" s="4"/>
      <c r="DA10" s="4"/>
      <c r="DB10" s="4"/>
      <c r="DC10" s="4"/>
      <c r="DD10" s="4"/>
      <c r="DE10" s="11"/>
      <c r="DF10" s="11"/>
      <c r="DG10" s="11"/>
      <c r="DH10" s="11"/>
      <c r="DI10" s="11"/>
      <c r="DJ10" s="11"/>
      <c r="DK10" s="4"/>
      <c r="DL10" s="4"/>
      <c r="DM10" s="4"/>
      <c r="DN10" s="4"/>
      <c r="DO10" s="4"/>
      <c r="DP10" s="11"/>
      <c r="DQ10" s="11"/>
      <c r="DR10" s="11"/>
      <c r="DS10" s="11"/>
      <c r="DT10" s="11"/>
      <c r="DU10" s="11"/>
      <c r="DV10" s="4"/>
      <c r="DW10" s="4"/>
      <c r="DX10" s="4"/>
      <c r="DY10" s="4"/>
      <c r="DZ10" s="4"/>
      <c r="EA10" s="11"/>
      <c r="EB10" s="11"/>
      <c r="EC10" s="11"/>
      <c r="ED10" s="11"/>
      <c r="EE10" s="11"/>
      <c r="EF10" s="11"/>
      <c r="EG10" s="4"/>
      <c r="EH10" s="4"/>
      <c r="EI10" s="4"/>
      <c r="EJ10" s="4"/>
      <c r="EK10" s="4"/>
      <c r="EL10" s="11"/>
      <c r="EM10" s="11"/>
      <c r="EN10" s="11"/>
      <c r="EO10" s="11"/>
      <c r="EP10" s="11"/>
      <c r="EQ10" s="11"/>
      <c r="ER10" s="4"/>
      <c r="ES10" s="4"/>
      <c r="ET10" s="4"/>
      <c r="EU10" s="4"/>
      <c r="EV10" s="4"/>
      <c r="EW10" s="11"/>
      <c r="EX10" s="11"/>
      <c r="EY10" s="11"/>
      <c r="EZ10" s="11"/>
      <c r="FA10" s="11"/>
      <c r="FB10" s="11"/>
      <c r="FC10" s="4"/>
      <c r="FD10" s="4"/>
      <c r="FE10" s="4"/>
      <c r="FF10" s="4"/>
      <c r="FG10" s="4"/>
      <c r="FH10" s="11"/>
      <c r="FI10" s="11"/>
      <c r="FJ10" s="11"/>
      <c r="FK10" s="11"/>
      <c r="FL10" s="11"/>
      <c r="FM10" s="11"/>
      <c r="FN10" s="4"/>
      <c r="FO10" s="4"/>
      <c r="FP10" s="4"/>
      <c r="FQ10" s="4"/>
      <c r="FR10" s="4"/>
      <c r="FS10" s="11"/>
      <c r="FT10" s="11"/>
      <c r="FU10" s="11"/>
      <c r="FV10" s="11"/>
      <c r="FW10" s="11"/>
      <c r="FX10" s="11"/>
      <c r="FY10" s="4"/>
      <c r="FZ10" s="4"/>
      <c r="GA10" s="4"/>
      <c r="GB10" s="4"/>
      <c r="GC10" s="4"/>
      <c r="GD10" s="4"/>
      <c r="GE10" s="11"/>
      <c r="GF10" s="11"/>
      <c r="GG10" s="11"/>
      <c r="GH10" s="11"/>
      <c r="GI10" s="11"/>
      <c r="GJ10" s="11"/>
      <c r="GK10" s="4"/>
      <c r="GL10" s="4"/>
      <c r="GM10" s="4"/>
      <c r="GN10" s="4"/>
      <c r="GO10" s="4"/>
      <c r="GP10" s="4"/>
      <c r="GQ10" s="11"/>
      <c r="GR10" s="11"/>
      <c r="GS10" s="11"/>
      <c r="GT10" s="11"/>
      <c r="GU10" s="11"/>
      <c r="GV10" s="11"/>
      <c r="GW10" s="4"/>
      <c r="GX10" s="4"/>
      <c r="GY10" s="4"/>
      <c r="GZ10" s="4"/>
      <c r="HA10" s="4"/>
      <c r="HB10" s="4"/>
      <c r="HC10" s="11"/>
      <c r="HD10" s="11"/>
      <c r="HE10" s="11"/>
      <c r="HF10" s="11"/>
      <c r="HG10" s="11"/>
      <c r="HH10" s="11"/>
      <c r="HI10" s="4"/>
      <c r="HJ10" s="4"/>
      <c r="HK10" s="4"/>
      <c r="HL10" s="4"/>
      <c r="HM10" s="4"/>
      <c r="HN10" s="4"/>
      <c r="HO10" s="11"/>
      <c r="HP10" s="11"/>
      <c r="HQ10" s="11"/>
      <c r="HR10" s="11"/>
      <c r="HS10" s="11"/>
      <c r="HT10" s="11"/>
      <c r="HU10" s="4"/>
      <c r="HV10" s="4"/>
      <c r="HW10" s="4"/>
      <c r="HX10" s="4"/>
      <c r="HY10" s="4"/>
      <c r="HZ10" s="4"/>
      <c r="IA10" s="4"/>
      <c r="IB10" s="4"/>
      <c r="IC10" s="11"/>
      <c r="ID10" s="11"/>
      <c r="IE10" s="11"/>
      <c r="IF10" s="11"/>
      <c r="IG10" s="11"/>
      <c r="IH10" s="4"/>
      <c r="II10" s="4"/>
      <c r="IJ10" s="4"/>
      <c r="IK10" s="4"/>
      <c r="IL10" s="4"/>
      <c r="IM10" s="4"/>
      <c r="IN10" s="4"/>
      <c r="IO10" s="4"/>
      <c r="IP10" s="11"/>
      <c r="IQ10" s="11"/>
      <c r="IR10" s="11"/>
      <c r="IS10" s="11"/>
      <c r="IT10" s="11"/>
      <c r="IU10" s="4"/>
      <c r="IV10" s="4"/>
      <c r="IW10" s="4"/>
      <c r="IX10" s="4"/>
      <c r="IY10" s="4"/>
      <c r="IZ10" s="4"/>
      <c r="JA10" s="4"/>
      <c r="JB10" s="4"/>
      <c r="JC10" s="11"/>
      <c r="JD10" s="11"/>
      <c r="JE10" s="11"/>
      <c r="JF10" s="11"/>
      <c r="JG10" s="11"/>
      <c r="JH10" s="4"/>
      <c r="JI10" s="4"/>
      <c r="JJ10" s="4"/>
      <c r="JK10" s="4"/>
      <c r="JL10" s="4"/>
      <c r="JM10" s="4"/>
      <c r="JN10" s="4"/>
      <c r="JO10" s="4"/>
      <c r="JP10" s="11"/>
      <c r="JQ10" s="11"/>
      <c r="JR10" s="11"/>
      <c r="JS10" s="11"/>
      <c r="JT10" s="11"/>
      <c r="JU10" s="24"/>
      <c r="JV10" s="24"/>
      <c r="JW10" s="24"/>
      <c r="JX10" s="24"/>
      <c r="JY10" s="24"/>
      <c r="JZ10" s="24"/>
      <c r="KA10" s="24"/>
      <c r="KB10" s="24"/>
      <c r="KC10" s="24"/>
      <c r="KD10" s="24"/>
      <c r="KE10" s="24"/>
      <c r="KF10" s="24"/>
      <c r="KG10" s="24"/>
      <c r="KH10" s="24"/>
      <c r="KI10" s="24"/>
      <c r="KJ10" s="24"/>
      <c r="KK10" s="24"/>
      <c r="KL10" s="24"/>
      <c r="KM10" s="24"/>
      <c r="KN10" s="24"/>
      <c r="KO10" s="24"/>
      <c r="KP10" s="24"/>
      <c r="KQ10" s="24"/>
      <c r="KR10" s="24"/>
      <c r="KS10" s="24"/>
      <c r="KT10" s="24"/>
      <c r="KU10" s="24"/>
      <c r="KV10" s="24"/>
      <c r="KW10" s="24"/>
      <c r="KX10" s="24"/>
      <c r="KY10" s="24"/>
      <c r="KZ10" s="24"/>
      <c r="LA10" s="24"/>
      <c r="LB10" s="24"/>
      <c r="LC10" s="24"/>
    </row>
    <row r="11" spans="1:315">
      <c r="A11" s="4"/>
      <c r="B11" s="7"/>
      <c r="C11" s="7"/>
      <c r="D11" s="4"/>
      <c r="E11" s="4"/>
      <c r="F11" s="4"/>
      <c r="G11" s="4"/>
      <c r="H11" s="4"/>
      <c r="I11" s="4"/>
      <c r="J11" s="4"/>
      <c r="K11" s="4"/>
      <c r="L11" s="4"/>
      <c r="M11" s="4"/>
      <c r="N11" s="4"/>
      <c r="O11" s="4"/>
      <c r="P11" s="4"/>
      <c r="Q11" s="4"/>
      <c r="R11" s="4"/>
      <c r="S11" s="9"/>
      <c r="T11" s="10"/>
      <c r="U11" s="4"/>
      <c r="V11" s="11"/>
      <c r="W11" s="11"/>
      <c r="X11" s="4"/>
      <c r="Y11" s="4"/>
      <c r="Z11" s="4"/>
      <c r="AA11" s="4"/>
      <c r="AB11" s="4"/>
      <c r="AC11" s="4"/>
      <c r="AD11" s="4"/>
      <c r="AE11" s="4"/>
      <c r="AF11" s="4"/>
      <c r="AG11" s="4"/>
      <c r="AH11" s="4"/>
      <c r="AI11" s="4"/>
      <c r="AJ11" s="4"/>
      <c r="AK11" s="4"/>
      <c r="AL11" s="4"/>
      <c r="AM11" s="4"/>
      <c r="AN11" s="4"/>
      <c r="AO11" s="4"/>
      <c r="AP11" s="4"/>
      <c r="AQ11" s="11"/>
      <c r="AR11" s="11"/>
      <c r="AS11" s="22"/>
      <c r="AT11" s="21"/>
      <c r="AU11" s="4"/>
      <c r="AV11" s="4"/>
      <c r="AW11" s="4"/>
      <c r="AX11" s="4"/>
      <c r="AY11" s="11"/>
      <c r="AZ11" s="11"/>
      <c r="BA11" s="11"/>
      <c r="BB11" s="11"/>
      <c r="BC11" s="4"/>
      <c r="BD11" s="4"/>
      <c r="BE11" s="4"/>
      <c r="BF11" s="4"/>
      <c r="BG11" s="11"/>
      <c r="BH11" s="11"/>
      <c r="BI11" s="11"/>
      <c r="BJ11" s="11"/>
      <c r="BK11" s="4"/>
      <c r="BL11" s="4"/>
      <c r="BM11" s="4"/>
      <c r="BN11" s="4"/>
      <c r="BO11" s="11"/>
      <c r="BP11" s="11"/>
      <c r="BQ11" s="11"/>
      <c r="BR11" s="11"/>
      <c r="BS11" s="4"/>
      <c r="BT11" s="4"/>
      <c r="BU11" s="4"/>
      <c r="BV11" s="4"/>
      <c r="BW11" s="4"/>
      <c r="BX11" s="11"/>
      <c r="BY11" s="11"/>
      <c r="BZ11" s="11"/>
      <c r="CA11" s="11"/>
      <c r="CB11" s="22"/>
      <c r="CC11" s="21"/>
      <c r="CD11" s="4"/>
      <c r="CE11" s="4"/>
      <c r="CF11" s="4"/>
      <c r="CG11" s="4"/>
      <c r="CH11" s="4"/>
      <c r="CI11" s="11"/>
      <c r="CJ11" s="11"/>
      <c r="CK11" s="11"/>
      <c r="CL11" s="11"/>
      <c r="CM11" s="11"/>
      <c r="CN11" s="11"/>
      <c r="CO11" s="4"/>
      <c r="CP11" s="4"/>
      <c r="CQ11" s="4"/>
      <c r="CR11" s="4"/>
      <c r="CS11" s="4"/>
      <c r="CT11" s="11"/>
      <c r="CU11" s="11"/>
      <c r="CV11" s="11"/>
      <c r="CW11" s="11"/>
      <c r="CX11" s="11"/>
      <c r="CY11" s="11"/>
      <c r="CZ11" s="4"/>
      <c r="DA11" s="4"/>
      <c r="DB11" s="4"/>
      <c r="DC11" s="4"/>
      <c r="DD11" s="4"/>
      <c r="DE11" s="11"/>
      <c r="DF11" s="11"/>
      <c r="DG11" s="11"/>
      <c r="DH11" s="11"/>
      <c r="DI11" s="11"/>
      <c r="DJ11" s="11"/>
      <c r="DK11" s="4"/>
      <c r="DL11" s="4"/>
      <c r="DM11" s="4"/>
      <c r="DN11" s="4"/>
      <c r="DO11" s="4"/>
      <c r="DP11" s="11"/>
      <c r="DQ11" s="11"/>
      <c r="DR11" s="11"/>
      <c r="DS11" s="11"/>
      <c r="DT11" s="11"/>
      <c r="DU11" s="11"/>
      <c r="DV11" s="4"/>
      <c r="DW11" s="4"/>
      <c r="DX11" s="4"/>
      <c r="DY11" s="4"/>
      <c r="DZ11" s="4"/>
      <c r="EA11" s="11"/>
      <c r="EB11" s="11"/>
      <c r="EC11" s="11"/>
      <c r="ED11" s="11"/>
      <c r="EE11" s="11"/>
      <c r="EF11" s="11"/>
      <c r="EG11" s="4"/>
      <c r="EH11" s="4"/>
      <c r="EI11" s="4"/>
      <c r="EJ11" s="4"/>
      <c r="EK11" s="4"/>
      <c r="EL11" s="11"/>
      <c r="EM11" s="11"/>
      <c r="EN11" s="11"/>
      <c r="EO11" s="11"/>
      <c r="EP11" s="11"/>
      <c r="EQ11" s="11"/>
      <c r="ER11" s="4"/>
      <c r="ES11" s="4"/>
      <c r="ET11" s="4"/>
      <c r="EU11" s="4"/>
      <c r="EV11" s="4"/>
      <c r="EW11" s="11"/>
      <c r="EX11" s="11"/>
      <c r="EY11" s="11"/>
      <c r="EZ11" s="11"/>
      <c r="FA11" s="11"/>
      <c r="FB11" s="11"/>
      <c r="FC11" s="4"/>
      <c r="FD11" s="4"/>
      <c r="FE11" s="4"/>
      <c r="FF11" s="4"/>
      <c r="FG11" s="4"/>
      <c r="FH11" s="11"/>
      <c r="FI11" s="11"/>
      <c r="FJ11" s="11"/>
      <c r="FK11" s="11"/>
      <c r="FL11" s="11"/>
      <c r="FM11" s="11"/>
      <c r="FN11" s="4"/>
      <c r="FO11" s="4"/>
      <c r="FP11" s="4"/>
      <c r="FQ11" s="4"/>
      <c r="FR11" s="4"/>
      <c r="FS11" s="11"/>
      <c r="FT11" s="11"/>
      <c r="FU11" s="11"/>
      <c r="FV11" s="11"/>
      <c r="FW11" s="11"/>
      <c r="FX11" s="11"/>
      <c r="FY11" s="4"/>
      <c r="FZ11" s="4"/>
      <c r="GA11" s="4"/>
      <c r="GB11" s="4"/>
      <c r="GC11" s="4"/>
      <c r="GD11" s="4"/>
      <c r="GE11" s="11"/>
      <c r="GF11" s="11"/>
      <c r="GG11" s="11"/>
      <c r="GH11" s="11"/>
      <c r="GI11" s="11"/>
      <c r="GJ11" s="11"/>
      <c r="GK11" s="4"/>
      <c r="GL11" s="4"/>
      <c r="GM11" s="4"/>
      <c r="GN11" s="4"/>
      <c r="GO11" s="4"/>
      <c r="GP11" s="4"/>
      <c r="GQ11" s="11"/>
      <c r="GR11" s="11"/>
      <c r="GS11" s="11"/>
      <c r="GT11" s="11"/>
      <c r="GU11" s="11"/>
      <c r="GV11" s="11"/>
      <c r="GW11" s="4"/>
      <c r="GX11" s="4"/>
      <c r="GY11" s="4"/>
      <c r="GZ11" s="4"/>
      <c r="HA11" s="4"/>
      <c r="HB11" s="4"/>
      <c r="HC11" s="11"/>
      <c r="HD11" s="11"/>
      <c r="HE11" s="11"/>
      <c r="HF11" s="11"/>
      <c r="HG11" s="11"/>
      <c r="HH11" s="11"/>
      <c r="HI11" s="4"/>
      <c r="HJ11" s="4"/>
      <c r="HK11" s="4"/>
      <c r="HL11" s="4"/>
      <c r="HM11" s="4"/>
      <c r="HN11" s="4"/>
      <c r="HO11" s="11"/>
      <c r="HP11" s="11"/>
      <c r="HQ11" s="11"/>
      <c r="HR11" s="11"/>
      <c r="HS11" s="11"/>
      <c r="HT11" s="11"/>
      <c r="HU11" s="4"/>
      <c r="HV11" s="4"/>
      <c r="HW11" s="4"/>
      <c r="HX11" s="4"/>
      <c r="HY11" s="4"/>
      <c r="HZ11" s="4"/>
      <c r="IA11" s="4"/>
      <c r="IB11" s="4"/>
      <c r="IC11" s="11"/>
      <c r="ID11" s="11"/>
      <c r="IE11" s="11"/>
      <c r="IF11" s="11"/>
      <c r="IG11" s="11"/>
      <c r="IH11" s="4"/>
      <c r="II11" s="4"/>
      <c r="IJ11" s="4"/>
      <c r="IK11" s="4"/>
      <c r="IL11" s="4"/>
      <c r="IM11" s="4"/>
      <c r="IN11" s="4"/>
      <c r="IO11" s="4"/>
      <c r="IP11" s="11"/>
      <c r="IQ11" s="11"/>
      <c r="IR11" s="11"/>
      <c r="IS11" s="11"/>
      <c r="IT11" s="11"/>
      <c r="IU11" s="4"/>
      <c r="IV11" s="4"/>
      <c r="IW11" s="4"/>
      <c r="IX11" s="4"/>
      <c r="IY11" s="4"/>
      <c r="IZ11" s="4"/>
      <c r="JA11" s="4"/>
      <c r="JB11" s="4"/>
      <c r="JC11" s="11"/>
      <c r="JD11" s="11"/>
      <c r="JE11" s="11"/>
      <c r="JF11" s="11"/>
      <c r="JG11" s="11"/>
      <c r="JH11" s="4"/>
      <c r="JI11" s="4"/>
      <c r="JJ11" s="4"/>
      <c r="JK11" s="4"/>
      <c r="JL11" s="4"/>
      <c r="JM11" s="4"/>
      <c r="JN11" s="4"/>
      <c r="JO11" s="4"/>
      <c r="JP11" s="11"/>
      <c r="JQ11" s="11"/>
      <c r="JR11" s="11"/>
      <c r="JS11" s="11"/>
      <c r="JT11" s="11"/>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row>
    <row r="12" spans="1:315">
      <c r="A12" s="2"/>
      <c r="B12" s="7"/>
      <c r="C12" s="7"/>
      <c r="D12" s="4"/>
      <c r="E12" s="4"/>
      <c r="F12" s="4"/>
      <c r="G12" s="4"/>
      <c r="H12" s="4"/>
      <c r="I12" s="4"/>
      <c r="J12" s="4"/>
      <c r="K12" s="4"/>
      <c r="L12" s="4"/>
      <c r="M12" s="4"/>
      <c r="N12" s="4"/>
      <c r="O12" s="4"/>
      <c r="P12" s="4"/>
      <c r="Q12" s="4"/>
      <c r="R12" s="4"/>
      <c r="S12" s="9"/>
      <c r="T12" s="10"/>
      <c r="U12" s="4"/>
      <c r="V12" s="11"/>
      <c r="W12" s="11"/>
      <c r="X12" s="4"/>
      <c r="Y12" s="4"/>
      <c r="Z12" s="4"/>
      <c r="AA12" s="4"/>
      <c r="AB12" s="4"/>
      <c r="AC12" s="4"/>
      <c r="AD12" s="4"/>
      <c r="AE12" s="4"/>
      <c r="AF12" s="4"/>
      <c r="AG12" s="4"/>
      <c r="AH12" s="4"/>
      <c r="AI12" s="4"/>
      <c r="AJ12" s="4"/>
      <c r="AK12" s="4"/>
      <c r="AL12" s="4"/>
      <c r="AM12" s="4"/>
      <c r="AN12" s="4"/>
      <c r="AO12" s="4"/>
      <c r="AP12" s="4"/>
      <c r="AQ12" s="11"/>
      <c r="AR12" s="11"/>
      <c r="AS12" s="22"/>
      <c r="AT12" s="21"/>
      <c r="AU12" s="4"/>
      <c r="AV12" s="4"/>
      <c r="AW12" s="4"/>
      <c r="AX12" s="4"/>
      <c r="AY12" s="11"/>
      <c r="AZ12" s="11"/>
      <c r="BA12" s="11"/>
      <c r="BB12" s="11"/>
      <c r="BC12" s="4"/>
      <c r="BD12" s="4"/>
      <c r="BE12" s="4"/>
      <c r="BF12" s="4"/>
      <c r="BG12" s="11"/>
      <c r="BH12" s="11"/>
      <c r="BI12" s="11"/>
      <c r="BJ12" s="11"/>
      <c r="BK12" s="4"/>
      <c r="BL12" s="4"/>
      <c r="BM12" s="4"/>
      <c r="BN12" s="4"/>
      <c r="BO12" s="11"/>
      <c r="BP12" s="11"/>
      <c r="BQ12" s="11"/>
      <c r="BR12" s="11"/>
      <c r="BS12" s="4"/>
      <c r="BT12" s="4"/>
      <c r="BU12" s="4"/>
      <c r="BV12" s="4"/>
      <c r="BW12" s="4"/>
      <c r="BX12" s="11"/>
      <c r="BY12" s="11"/>
      <c r="BZ12" s="11"/>
      <c r="CA12" s="11"/>
      <c r="CB12" s="22"/>
      <c r="CC12" s="21"/>
      <c r="CD12" s="4"/>
      <c r="CE12" s="4"/>
      <c r="CF12" s="4"/>
      <c r="CG12" s="4"/>
      <c r="CH12" s="4"/>
      <c r="CI12" s="11"/>
      <c r="CJ12" s="11"/>
      <c r="CK12" s="11"/>
      <c r="CL12" s="11"/>
      <c r="CM12" s="11"/>
      <c r="CN12" s="11"/>
      <c r="CO12" s="4"/>
      <c r="CP12" s="4"/>
      <c r="CQ12" s="4"/>
      <c r="CR12" s="4"/>
      <c r="CS12" s="4"/>
      <c r="CT12" s="11"/>
      <c r="CU12" s="11"/>
      <c r="CV12" s="11"/>
      <c r="CW12" s="11"/>
      <c r="CX12" s="11"/>
      <c r="CY12" s="11"/>
      <c r="CZ12" s="4"/>
      <c r="DA12" s="4"/>
      <c r="DB12" s="4"/>
      <c r="DC12" s="4"/>
      <c r="DD12" s="4"/>
      <c r="DE12" s="11"/>
      <c r="DF12" s="11"/>
      <c r="DG12" s="11"/>
      <c r="DH12" s="11"/>
      <c r="DI12" s="11"/>
      <c r="DJ12" s="11"/>
      <c r="DK12" s="4"/>
      <c r="DL12" s="4"/>
      <c r="DM12" s="4"/>
      <c r="DN12" s="4"/>
      <c r="DO12" s="4"/>
      <c r="DP12" s="11"/>
      <c r="DQ12" s="11"/>
      <c r="DR12" s="11"/>
      <c r="DS12" s="11"/>
      <c r="DT12" s="11"/>
      <c r="DU12" s="11"/>
      <c r="DV12" s="4"/>
      <c r="DW12" s="4"/>
      <c r="DX12" s="4"/>
      <c r="DY12" s="4"/>
      <c r="DZ12" s="4"/>
      <c r="EA12" s="11"/>
      <c r="EB12" s="11"/>
      <c r="EC12" s="11"/>
      <c r="ED12" s="11"/>
      <c r="EE12" s="11"/>
      <c r="EF12" s="11"/>
      <c r="EG12" s="4"/>
      <c r="EH12" s="4"/>
      <c r="EI12" s="4"/>
      <c r="EJ12" s="4"/>
      <c r="EK12" s="4"/>
      <c r="EL12" s="11"/>
      <c r="EM12" s="11"/>
      <c r="EN12" s="11"/>
      <c r="EO12" s="11"/>
      <c r="EP12" s="11"/>
      <c r="EQ12" s="11"/>
      <c r="ER12" s="4"/>
      <c r="ES12" s="4"/>
      <c r="ET12" s="4"/>
      <c r="EU12" s="4"/>
      <c r="EV12" s="4"/>
      <c r="EW12" s="11"/>
      <c r="EX12" s="11"/>
      <c r="EY12" s="11"/>
      <c r="EZ12" s="11"/>
      <c r="FA12" s="11"/>
      <c r="FB12" s="11"/>
      <c r="FC12" s="4"/>
      <c r="FD12" s="4"/>
      <c r="FE12" s="4"/>
      <c r="FF12" s="4"/>
      <c r="FG12" s="4"/>
      <c r="FH12" s="11"/>
      <c r="FI12" s="11"/>
      <c r="FJ12" s="11"/>
      <c r="FK12" s="11"/>
      <c r="FL12" s="11"/>
      <c r="FM12" s="11"/>
      <c r="FN12" s="4"/>
      <c r="FO12" s="4"/>
      <c r="FP12" s="4"/>
      <c r="FQ12" s="4"/>
      <c r="FR12" s="4"/>
      <c r="FS12" s="11"/>
      <c r="FT12" s="11"/>
      <c r="FU12" s="11"/>
      <c r="FV12" s="11"/>
      <c r="FW12" s="11"/>
      <c r="FX12" s="11"/>
      <c r="FY12" s="4"/>
      <c r="FZ12" s="4"/>
      <c r="GA12" s="4"/>
      <c r="GB12" s="4"/>
      <c r="GC12" s="4"/>
      <c r="GD12" s="4"/>
      <c r="GE12" s="11"/>
      <c r="GF12" s="11"/>
      <c r="GG12" s="11"/>
      <c r="GH12" s="11"/>
      <c r="GI12" s="11"/>
      <c r="GJ12" s="11"/>
      <c r="GK12" s="4"/>
      <c r="GL12" s="4"/>
      <c r="GM12" s="4"/>
      <c r="GN12" s="4"/>
      <c r="GO12" s="4"/>
      <c r="GP12" s="4"/>
      <c r="GQ12" s="11"/>
      <c r="GR12" s="11"/>
      <c r="GS12" s="11"/>
      <c r="GT12" s="11"/>
      <c r="GU12" s="11"/>
      <c r="GV12" s="11"/>
      <c r="GW12" s="4"/>
      <c r="GX12" s="4"/>
      <c r="GY12" s="4"/>
      <c r="GZ12" s="4"/>
      <c r="HA12" s="4"/>
      <c r="HB12" s="4"/>
      <c r="HC12" s="11"/>
      <c r="HD12" s="11"/>
      <c r="HE12" s="11"/>
      <c r="HF12" s="11"/>
      <c r="HG12" s="11"/>
      <c r="HH12" s="11"/>
      <c r="HI12" s="4"/>
      <c r="HJ12" s="4"/>
      <c r="HK12" s="4"/>
      <c r="HL12" s="4"/>
      <c r="HM12" s="4"/>
      <c r="HN12" s="4"/>
      <c r="HO12" s="11"/>
      <c r="HP12" s="11"/>
      <c r="HQ12" s="11"/>
      <c r="HR12" s="11"/>
      <c r="HS12" s="11"/>
      <c r="HT12" s="11"/>
      <c r="HU12" s="4"/>
      <c r="HV12" s="4"/>
      <c r="HW12" s="4"/>
      <c r="HX12" s="4"/>
      <c r="HY12" s="4"/>
      <c r="HZ12" s="4"/>
      <c r="IA12" s="4"/>
      <c r="IB12" s="4"/>
      <c r="IC12" s="11"/>
      <c r="ID12" s="11"/>
      <c r="IE12" s="11"/>
      <c r="IF12" s="11"/>
      <c r="IG12" s="11"/>
      <c r="IH12" s="4"/>
      <c r="II12" s="4"/>
      <c r="IJ12" s="4"/>
      <c r="IK12" s="4"/>
      <c r="IL12" s="4"/>
      <c r="IM12" s="4"/>
      <c r="IN12" s="4"/>
      <c r="IO12" s="4"/>
      <c r="IP12" s="11"/>
      <c r="IQ12" s="11"/>
      <c r="IR12" s="11"/>
      <c r="IS12" s="11"/>
      <c r="IT12" s="11"/>
      <c r="IU12" s="4"/>
      <c r="IV12" s="4"/>
      <c r="IW12" s="4"/>
      <c r="IX12" s="4"/>
      <c r="IY12" s="4"/>
      <c r="IZ12" s="4"/>
      <c r="JA12" s="4"/>
      <c r="JB12" s="4"/>
      <c r="JC12" s="11"/>
      <c r="JD12" s="11"/>
      <c r="JE12" s="11"/>
      <c r="JF12" s="11"/>
      <c r="JG12" s="11"/>
      <c r="JH12" s="4"/>
      <c r="JI12" s="4"/>
      <c r="JJ12" s="4"/>
      <c r="JK12" s="4"/>
      <c r="JL12" s="4"/>
      <c r="JM12" s="4"/>
      <c r="JN12" s="4"/>
      <c r="JO12" s="4"/>
      <c r="JP12" s="11"/>
      <c r="JQ12" s="11"/>
      <c r="JR12" s="11"/>
      <c r="JS12" s="11"/>
      <c r="JT12" s="11"/>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row>
    <row r="13" spans="1:315">
      <c r="A13" s="4"/>
      <c r="B13" s="7"/>
      <c r="C13" s="7"/>
      <c r="D13" s="4"/>
      <c r="E13" s="4"/>
      <c r="F13" s="4"/>
      <c r="G13" s="4"/>
      <c r="H13" s="4"/>
      <c r="I13" s="4"/>
      <c r="J13" s="4"/>
      <c r="K13" s="4"/>
      <c r="L13" s="4"/>
      <c r="M13" s="4"/>
      <c r="N13" s="4"/>
      <c r="O13" s="4"/>
      <c r="P13" s="4"/>
      <c r="Q13" s="4"/>
      <c r="R13" s="4"/>
      <c r="S13" s="9"/>
      <c r="T13" s="10"/>
      <c r="U13" s="4"/>
      <c r="V13" s="11"/>
      <c r="W13" s="11"/>
      <c r="X13" s="4"/>
      <c r="Y13" s="4"/>
      <c r="Z13" s="4"/>
      <c r="AA13" s="4"/>
      <c r="AB13" s="4"/>
      <c r="AC13" s="4"/>
      <c r="AD13" s="4"/>
      <c r="AE13" s="4"/>
      <c r="AF13" s="4"/>
      <c r="AG13" s="4"/>
      <c r="AH13" s="4"/>
      <c r="AI13" s="4"/>
      <c r="AJ13" s="4"/>
      <c r="AK13" s="4"/>
      <c r="AL13" s="4"/>
      <c r="AM13" s="4"/>
      <c r="AN13" s="4"/>
      <c r="AO13" s="4"/>
      <c r="AP13" s="4"/>
      <c r="AQ13" s="11"/>
      <c r="AR13" s="11"/>
      <c r="AS13" s="22"/>
      <c r="AT13" s="21"/>
      <c r="AU13" s="4"/>
      <c r="AV13" s="4"/>
      <c r="AW13" s="4"/>
      <c r="AX13" s="4"/>
      <c r="AY13" s="11"/>
      <c r="AZ13" s="11"/>
      <c r="BA13" s="11"/>
      <c r="BB13" s="11"/>
      <c r="BC13" s="4"/>
      <c r="BD13" s="4"/>
      <c r="BE13" s="4"/>
      <c r="BF13" s="4"/>
      <c r="BG13" s="11"/>
      <c r="BH13" s="11"/>
      <c r="BI13" s="11"/>
      <c r="BJ13" s="11"/>
      <c r="BK13" s="4"/>
      <c r="BL13" s="4"/>
      <c r="BM13" s="4"/>
      <c r="BN13" s="4"/>
      <c r="BO13" s="11"/>
      <c r="BP13" s="11"/>
      <c r="BQ13" s="11"/>
      <c r="BR13" s="11"/>
      <c r="BS13" s="4"/>
      <c r="BT13" s="4"/>
      <c r="BU13" s="4"/>
      <c r="BV13" s="4"/>
      <c r="BW13" s="4"/>
      <c r="BX13" s="11"/>
      <c r="BY13" s="11"/>
      <c r="BZ13" s="11"/>
      <c r="CA13" s="11"/>
      <c r="CB13" s="22"/>
      <c r="CC13" s="21"/>
      <c r="CD13" s="4"/>
      <c r="CE13" s="4"/>
      <c r="CF13" s="4"/>
      <c r="CG13" s="4"/>
      <c r="CH13" s="4"/>
      <c r="CI13" s="11"/>
      <c r="CJ13" s="11"/>
      <c r="CK13" s="11"/>
      <c r="CL13" s="11"/>
      <c r="CM13" s="11"/>
      <c r="CN13" s="11"/>
      <c r="CO13" s="4"/>
      <c r="CP13" s="4"/>
      <c r="CQ13" s="4"/>
      <c r="CR13" s="4"/>
      <c r="CS13" s="4"/>
      <c r="CT13" s="11"/>
      <c r="CU13" s="11"/>
      <c r="CV13" s="11"/>
      <c r="CW13" s="11"/>
      <c r="CX13" s="11"/>
      <c r="CY13" s="11"/>
      <c r="CZ13" s="4"/>
      <c r="DA13" s="4"/>
      <c r="DB13" s="4"/>
      <c r="DC13" s="4"/>
      <c r="DD13" s="4"/>
      <c r="DE13" s="11"/>
      <c r="DF13" s="11"/>
      <c r="DG13" s="11"/>
      <c r="DH13" s="11"/>
      <c r="DI13" s="11"/>
      <c r="DJ13" s="11"/>
      <c r="DK13" s="4"/>
      <c r="DL13" s="4"/>
      <c r="DM13" s="4"/>
      <c r="DN13" s="4"/>
      <c r="DO13" s="4"/>
      <c r="DP13" s="11"/>
      <c r="DQ13" s="11"/>
      <c r="DR13" s="11"/>
      <c r="DS13" s="11"/>
      <c r="DT13" s="11"/>
      <c r="DU13" s="11"/>
      <c r="DV13" s="4"/>
      <c r="DW13" s="4"/>
      <c r="DX13" s="4"/>
      <c r="DY13" s="4"/>
      <c r="DZ13" s="4"/>
      <c r="EA13" s="11"/>
      <c r="EB13" s="11"/>
      <c r="EC13" s="11"/>
      <c r="ED13" s="11"/>
      <c r="EE13" s="11"/>
      <c r="EF13" s="11"/>
      <c r="EG13" s="4"/>
      <c r="EH13" s="4"/>
      <c r="EI13" s="4"/>
      <c r="EJ13" s="4"/>
      <c r="EK13" s="4"/>
      <c r="EL13" s="11"/>
      <c r="EM13" s="11"/>
      <c r="EN13" s="11"/>
      <c r="EO13" s="11"/>
      <c r="EP13" s="11"/>
      <c r="EQ13" s="11"/>
      <c r="ER13" s="4"/>
      <c r="ES13" s="4"/>
      <c r="ET13" s="4"/>
      <c r="EU13" s="4"/>
      <c r="EV13" s="4"/>
      <c r="EW13" s="11"/>
      <c r="EX13" s="11"/>
      <c r="EY13" s="11"/>
      <c r="EZ13" s="11"/>
      <c r="FA13" s="11"/>
      <c r="FB13" s="11"/>
      <c r="FC13" s="4"/>
      <c r="FD13" s="4"/>
      <c r="FE13" s="4"/>
      <c r="FF13" s="4"/>
      <c r="FG13" s="4"/>
      <c r="FH13" s="11"/>
      <c r="FI13" s="11"/>
      <c r="FJ13" s="11"/>
      <c r="FK13" s="11"/>
      <c r="FL13" s="11"/>
      <c r="FM13" s="11"/>
      <c r="FN13" s="4"/>
      <c r="FO13" s="4"/>
      <c r="FP13" s="4"/>
      <c r="FQ13" s="4"/>
      <c r="FR13" s="4"/>
      <c r="FS13" s="11"/>
      <c r="FT13" s="11"/>
      <c r="FU13" s="11"/>
      <c r="FV13" s="11"/>
      <c r="FW13" s="11"/>
      <c r="FX13" s="11"/>
      <c r="FY13" s="4"/>
      <c r="FZ13" s="4"/>
      <c r="GA13" s="4"/>
      <c r="GB13" s="4"/>
      <c r="GC13" s="4"/>
      <c r="GD13" s="4"/>
      <c r="GE13" s="11"/>
      <c r="GF13" s="11"/>
      <c r="GG13" s="11"/>
      <c r="GH13" s="11"/>
      <c r="GI13" s="11"/>
      <c r="GJ13" s="11"/>
      <c r="GK13" s="4"/>
      <c r="GL13" s="4"/>
      <c r="GM13" s="4"/>
      <c r="GN13" s="4"/>
      <c r="GO13" s="4"/>
      <c r="GP13" s="4"/>
      <c r="GQ13" s="11"/>
      <c r="GR13" s="11"/>
      <c r="GS13" s="11"/>
      <c r="GT13" s="11"/>
      <c r="GU13" s="11"/>
      <c r="GV13" s="11"/>
      <c r="GW13" s="4"/>
      <c r="GX13" s="4"/>
      <c r="GY13" s="4"/>
      <c r="GZ13" s="4"/>
      <c r="HA13" s="4"/>
      <c r="HB13" s="4"/>
      <c r="HC13" s="11"/>
      <c r="HD13" s="11"/>
      <c r="HE13" s="11"/>
      <c r="HF13" s="11"/>
      <c r="HG13" s="11"/>
      <c r="HH13" s="11"/>
      <c r="HI13" s="4"/>
      <c r="HJ13" s="4"/>
      <c r="HK13" s="4"/>
      <c r="HL13" s="4"/>
      <c r="HM13" s="4"/>
      <c r="HN13" s="4"/>
      <c r="HO13" s="11"/>
      <c r="HP13" s="11"/>
      <c r="HQ13" s="11"/>
      <c r="HR13" s="11"/>
      <c r="HS13" s="11"/>
      <c r="HT13" s="11"/>
      <c r="HU13" s="4"/>
      <c r="HV13" s="4"/>
      <c r="HW13" s="4"/>
      <c r="HX13" s="4"/>
      <c r="HY13" s="4"/>
      <c r="HZ13" s="4"/>
      <c r="IA13" s="4"/>
      <c r="IB13" s="4"/>
      <c r="IC13" s="11"/>
      <c r="ID13" s="11"/>
      <c r="IE13" s="11"/>
      <c r="IF13" s="11"/>
      <c r="IG13" s="11"/>
      <c r="IH13" s="4"/>
      <c r="II13" s="4"/>
      <c r="IJ13" s="4"/>
      <c r="IK13" s="4"/>
      <c r="IL13" s="4"/>
      <c r="IM13" s="4"/>
      <c r="IN13" s="4"/>
      <c r="IO13" s="4"/>
      <c r="IP13" s="11"/>
      <c r="IQ13" s="11"/>
      <c r="IR13" s="11"/>
      <c r="IS13" s="11"/>
      <c r="IT13" s="11"/>
      <c r="IU13" s="4"/>
      <c r="IV13" s="4"/>
      <c r="IW13" s="4"/>
      <c r="IX13" s="4"/>
      <c r="IY13" s="4"/>
      <c r="IZ13" s="4"/>
      <c r="JA13" s="4"/>
      <c r="JB13" s="4"/>
      <c r="JC13" s="11"/>
      <c r="JD13" s="11"/>
      <c r="JE13" s="11"/>
      <c r="JF13" s="11"/>
      <c r="JG13" s="11"/>
      <c r="JH13" s="4"/>
      <c r="JI13" s="4"/>
      <c r="JJ13" s="4"/>
      <c r="JK13" s="4"/>
      <c r="JL13" s="4"/>
      <c r="JM13" s="4"/>
      <c r="JN13" s="4"/>
      <c r="JO13" s="4"/>
      <c r="JP13" s="11"/>
      <c r="JQ13" s="11"/>
      <c r="JR13" s="11"/>
      <c r="JS13" s="11"/>
      <c r="JT13" s="11"/>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row>
    <row r="14" spans="1:315">
      <c r="A14" s="2"/>
      <c r="B14" s="7"/>
      <c r="C14" s="7"/>
      <c r="D14" s="4"/>
      <c r="E14" s="4"/>
      <c r="F14" s="4"/>
      <c r="G14" s="4"/>
      <c r="H14" s="4"/>
      <c r="I14" s="4"/>
      <c r="J14" s="4"/>
      <c r="K14" s="4"/>
      <c r="L14" s="4"/>
      <c r="M14" s="4"/>
      <c r="N14" s="4"/>
      <c r="O14" s="4"/>
      <c r="P14" s="4"/>
      <c r="Q14" s="4"/>
      <c r="R14" s="4"/>
      <c r="S14" s="9"/>
      <c r="T14" s="10"/>
      <c r="U14" s="4"/>
      <c r="V14" s="11"/>
      <c r="W14" s="11"/>
      <c r="X14" s="4"/>
      <c r="Y14" s="4"/>
      <c r="Z14" s="4"/>
      <c r="AA14" s="4"/>
      <c r="AB14" s="4"/>
      <c r="AC14" s="4"/>
      <c r="AD14" s="4"/>
      <c r="AE14" s="4"/>
      <c r="AF14" s="4"/>
      <c r="AG14" s="4"/>
      <c r="AH14" s="4"/>
      <c r="AI14" s="4"/>
      <c r="AJ14" s="4"/>
      <c r="AK14" s="4"/>
      <c r="AL14" s="4"/>
      <c r="AM14" s="4"/>
      <c r="AN14" s="4"/>
      <c r="AO14" s="4"/>
      <c r="AP14" s="4"/>
      <c r="AQ14" s="11"/>
      <c r="AR14" s="11"/>
      <c r="AS14" s="22"/>
      <c r="AT14" s="21"/>
      <c r="AU14" s="4"/>
      <c r="AV14" s="4"/>
      <c r="AW14" s="4"/>
      <c r="AX14" s="4"/>
      <c r="AY14" s="11"/>
      <c r="AZ14" s="11"/>
      <c r="BA14" s="11"/>
      <c r="BB14" s="11"/>
      <c r="BC14" s="4"/>
      <c r="BD14" s="4"/>
      <c r="BE14" s="4"/>
      <c r="BF14" s="4"/>
      <c r="BG14" s="11"/>
      <c r="BH14" s="11"/>
      <c r="BI14" s="11"/>
      <c r="BJ14" s="11"/>
      <c r="BK14" s="4"/>
      <c r="BL14" s="4"/>
      <c r="BM14" s="4"/>
      <c r="BN14" s="4"/>
      <c r="BO14" s="11"/>
      <c r="BP14" s="11"/>
      <c r="BQ14" s="11"/>
      <c r="BR14" s="11"/>
      <c r="BS14" s="4"/>
      <c r="BT14" s="4"/>
      <c r="BU14" s="4"/>
      <c r="BV14" s="4"/>
      <c r="BW14" s="4"/>
      <c r="BX14" s="11"/>
      <c r="BY14" s="11"/>
      <c r="BZ14" s="11"/>
      <c r="CA14" s="11"/>
      <c r="CB14" s="22"/>
      <c r="CC14" s="21"/>
      <c r="CD14" s="4"/>
      <c r="CE14" s="4"/>
      <c r="CF14" s="4"/>
      <c r="CG14" s="4"/>
      <c r="CH14" s="4"/>
      <c r="CI14" s="11"/>
      <c r="CJ14" s="11"/>
      <c r="CK14" s="11"/>
      <c r="CL14" s="11"/>
      <c r="CM14" s="11"/>
      <c r="CN14" s="11"/>
      <c r="CO14" s="4"/>
      <c r="CP14" s="4"/>
      <c r="CQ14" s="4"/>
      <c r="CR14" s="4"/>
      <c r="CS14" s="4"/>
      <c r="CT14" s="11"/>
      <c r="CU14" s="11"/>
      <c r="CV14" s="11"/>
      <c r="CW14" s="11"/>
      <c r="CX14" s="11"/>
      <c r="CY14" s="11"/>
      <c r="CZ14" s="4"/>
      <c r="DA14" s="4"/>
      <c r="DB14" s="4"/>
      <c r="DC14" s="4"/>
      <c r="DD14" s="4"/>
      <c r="DE14" s="11"/>
      <c r="DF14" s="11"/>
      <c r="DG14" s="11"/>
      <c r="DH14" s="11"/>
      <c r="DI14" s="11"/>
      <c r="DJ14" s="11"/>
      <c r="DK14" s="4"/>
      <c r="DL14" s="4"/>
      <c r="DM14" s="4"/>
      <c r="DN14" s="4"/>
      <c r="DO14" s="4"/>
      <c r="DP14" s="11"/>
      <c r="DQ14" s="11"/>
      <c r="DR14" s="11"/>
      <c r="DS14" s="11"/>
      <c r="DT14" s="11"/>
      <c r="DU14" s="11"/>
      <c r="DV14" s="4"/>
      <c r="DW14" s="4"/>
      <c r="DX14" s="4"/>
      <c r="DY14" s="4"/>
      <c r="DZ14" s="4"/>
      <c r="EA14" s="11"/>
      <c r="EB14" s="11"/>
      <c r="EC14" s="11"/>
      <c r="ED14" s="11"/>
      <c r="EE14" s="11"/>
      <c r="EF14" s="11"/>
      <c r="EG14" s="4"/>
      <c r="EH14" s="4"/>
      <c r="EI14" s="4"/>
      <c r="EJ14" s="4"/>
      <c r="EK14" s="4"/>
      <c r="EL14" s="11"/>
      <c r="EM14" s="11"/>
      <c r="EN14" s="11"/>
      <c r="EO14" s="11"/>
      <c r="EP14" s="11"/>
      <c r="EQ14" s="11"/>
      <c r="ER14" s="4"/>
      <c r="ES14" s="4"/>
      <c r="ET14" s="4"/>
      <c r="EU14" s="4"/>
      <c r="EV14" s="4"/>
      <c r="EW14" s="11"/>
      <c r="EX14" s="11"/>
      <c r="EY14" s="11"/>
      <c r="EZ14" s="11"/>
      <c r="FA14" s="11"/>
      <c r="FB14" s="11"/>
      <c r="FC14" s="4"/>
      <c r="FD14" s="4"/>
      <c r="FE14" s="4"/>
      <c r="FF14" s="4"/>
      <c r="FG14" s="4"/>
      <c r="FH14" s="11"/>
      <c r="FI14" s="11"/>
      <c r="FJ14" s="11"/>
      <c r="FK14" s="11"/>
      <c r="FL14" s="11"/>
      <c r="FM14" s="11"/>
      <c r="FN14" s="4"/>
      <c r="FO14" s="4"/>
      <c r="FP14" s="4"/>
      <c r="FQ14" s="4"/>
      <c r="FR14" s="4"/>
      <c r="FS14" s="11"/>
      <c r="FT14" s="11"/>
      <c r="FU14" s="11"/>
      <c r="FV14" s="11"/>
      <c r="FW14" s="11"/>
      <c r="FX14" s="11"/>
      <c r="FY14" s="4"/>
      <c r="FZ14" s="4"/>
      <c r="GA14" s="4"/>
      <c r="GB14" s="4"/>
      <c r="GC14" s="4"/>
      <c r="GD14" s="4"/>
      <c r="GE14" s="11"/>
      <c r="GF14" s="11"/>
      <c r="GG14" s="11"/>
      <c r="GH14" s="11"/>
      <c r="GI14" s="11"/>
      <c r="GJ14" s="11"/>
      <c r="GK14" s="4"/>
      <c r="GL14" s="4"/>
      <c r="GM14" s="4"/>
      <c r="GN14" s="4"/>
      <c r="GO14" s="4"/>
      <c r="GP14" s="4"/>
      <c r="GQ14" s="11"/>
      <c r="GR14" s="11"/>
      <c r="GS14" s="11"/>
      <c r="GT14" s="11"/>
      <c r="GU14" s="11"/>
      <c r="GV14" s="11"/>
      <c r="GW14" s="4"/>
      <c r="GX14" s="4"/>
      <c r="GY14" s="4"/>
      <c r="GZ14" s="4"/>
      <c r="HA14" s="4"/>
      <c r="HB14" s="4"/>
      <c r="HC14" s="11"/>
      <c r="HD14" s="11"/>
      <c r="HE14" s="11"/>
      <c r="HF14" s="11"/>
      <c r="HG14" s="11"/>
      <c r="HH14" s="11"/>
      <c r="HI14" s="4"/>
      <c r="HJ14" s="4"/>
      <c r="HK14" s="4"/>
      <c r="HL14" s="4"/>
      <c r="HM14" s="4"/>
      <c r="HN14" s="4"/>
      <c r="HO14" s="11"/>
      <c r="HP14" s="11"/>
      <c r="HQ14" s="11"/>
      <c r="HR14" s="11"/>
      <c r="HS14" s="11"/>
      <c r="HT14" s="11"/>
      <c r="HU14" s="4"/>
      <c r="HV14" s="4"/>
      <c r="HW14" s="4"/>
      <c r="HX14" s="4"/>
      <c r="HY14" s="4"/>
      <c r="HZ14" s="4"/>
      <c r="IA14" s="4"/>
      <c r="IB14" s="4"/>
      <c r="IC14" s="11"/>
      <c r="ID14" s="11"/>
      <c r="IE14" s="11"/>
      <c r="IF14" s="11"/>
      <c r="IG14" s="11"/>
      <c r="IH14" s="4"/>
      <c r="II14" s="4"/>
      <c r="IJ14" s="4"/>
      <c r="IK14" s="4"/>
      <c r="IL14" s="4"/>
      <c r="IM14" s="4"/>
      <c r="IN14" s="4"/>
      <c r="IO14" s="4"/>
      <c r="IP14" s="11"/>
      <c r="IQ14" s="11"/>
      <c r="IR14" s="11"/>
      <c r="IS14" s="11"/>
      <c r="IT14" s="11"/>
      <c r="IU14" s="4"/>
      <c r="IV14" s="4"/>
      <c r="IW14" s="4"/>
      <c r="IX14" s="4"/>
      <c r="IY14" s="4"/>
      <c r="IZ14" s="4"/>
      <c r="JA14" s="4"/>
      <c r="JB14" s="4"/>
      <c r="JC14" s="11"/>
      <c r="JD14" s="11"/>
      <c r="JE14" s="11"/>
      <c r="JF14" s="11"/>
      <c r="JG14" s="11"/>
      <c r="JH14" s="4"/>
      <c r="JI14" s="4"/>
      <c r="JJ14" s="4"/>
      <c r="JK14" s="4"/>
      <c r="JL14" s="4"/>
      <c r="JM14" s="4"/>
      <c r="JN14" s="4"/>
      <c r="JO14" s="4"/>
      <c r="JP14" s="11"/>
      <c r="JQ14" s="11"/>
      <c r="JR14" s="11"/>
      <c r="JS14" s="11"/>
      <c r="JT14" s="11"/>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row>
    <row r="15" spans="1:315">
      <c r="A15" s="4"/>
      <c r="B15" s="7"/>
      <c r="C15" s="7"/>
      <c r="D15" s="4"/>
      <c r="E15" s="4"/>
      <c r="F15" s="4"/>
      <c r="G15" s="4"/>
      <c r="H15" s="4"/>
      <c r="I15" s="4"/>
      <c r="J15" s="4"/>
      <c r="K15" s="4"/>
      <c r="L15" s="4"/>
      <c r="M15" s="4"/>
      <c r="N15" s="4"/>
      <c r="O15" s="4"/>
      <c r="P15" s="4"/>
      <c r="Q15" s="4"/>
      <c r="R15" s="4"/>
      <c r="S15" s="9"/>
      <c r="T15" s="10"/>
      <c r="U15" s="4"/>
      <c r="V15" s="11"/>
      <c r="W15" s="11"/>
      <c r="X15" s="4"/>
      <c r="Y15" s="4"/>
      <c r="Z15" s="4"/>
      <c r="AA15" s="4"/>
      <c r="AB15" s="4"/>
      <c r="AC15" s="4"/>
      <c r="AD15" s="4"/>
      <c r="AE15" s="4"/>
      <c r="AF15" s="4"/>
      <c r="AG15" s="4"/>
      <c r="AH15" s="4"/>
      <c r="AI15" s="4"/>
      <c r="AJ15" s="4"/>
      <c r="AK15" s="4"/>
      <c r="AL15" s="4"/>
      <c r="AM15" s="4"/>
      <c r="AN15" s="4"/>
      <c r="AO15" s="4"/>
      <c r="AP15" s="4"/>
      <c r="AQ15" s="11"/>
      <c r="AR15" s="11"/>
      <c r="AS15" s="22"/>
      <c r="AT15" s="21"/>
      <c r="AU15" s="4"/>
      <c r="AV15" s="4"/>
      <c r="AW15" s="4"/>
      <c r="AX15" s="4"/>
      <c r="AY15" s="11"/>
      <c r="AZ15" s="11"/>
      <c r="BA15" s="11"/>
      <c r="BB15" s="11"/>
      <c r="BC15" s="4"/>
      <c r="BD15" s="4"/>
      <c r="BE15" s="4"/>
      <c r="BF15" s="4"/>
      <c r="BG15" s="11"/>
      <c r="BH15" s="11"/>
      <c r="BI15" s="11"/>
      <c r="BJ15" s="11"/>
      <c r="BK15" s="4"/>
      <c r="BL15" s="4"/>
      <c r="BM15" s="4"/>
      <c r="BN15" s="4"/>
      <c r="BO15" s="11"/>
      <c r="BP15" s="11"/>
      <c r="BQ15" s="11"/>
      <c r="BR15" s="11"/>
      <c r="BS15" s="4"/>
      <c r="BT15" s="4"/>
      <c r="BU15" s="4"/>
      <c r="BV15" s="4"/>
      <c r="BW15" s="4"/>
      <c r="BX15" s="11"/>
      <c r="BY15" s="11"/>
      <c r="BZ15" s="11"/>
      <c r="CA15" s="11"/>
      <c r="CB15" s="22"/>
      <c r="CC15" s="21"/>
      <c r="CD15" s="4"/>
      <c r="CE15" s="4"/>
      <c r="CF15" s="4"/>
      <c r="CG15" s="4"/>
      <c r="CH15" s="4"/>
      <c r="CI15" s="11"/>
      <c r="CJ15" s="11"/>
      <c r="CK15" s="11"/>
      <c r="CL15" s="11"/>
      <c r="CM15" s="11"/>
      <c r="CN15" s="11"/>
      <c r="CO15" s="4"/>
      <c r="CP15" s="4"/>
      <c r="CQ15" s="4"/>
      <c r="CR15" s="4"/>
      <c r="CS15" s="4"/>
      <c r="CT15" s="11"/>
      <c r="CU15" s="11"/>
      <c r="CV15" s="11"/>
      <c r="CW15" s="11"/>
      <c r="CX15" s="11"/>
      <c r="CY15" s="11"/>
      <c r="CZ15" s="4"/>
      <c r="DA15" s="4"/>
      <c r="DB15" s="4"/>
      <c r="DC15" s="4"/>
      <c r="DD15" s="4"/>
      <c r="DE15" s="11"/>
      <c r="DF15" s="11"/>
      <c r="DG15" s="11"/>
      <c r="DH15" s="11"/>
      <c r="DI15" s="11"/>
      <c r="DJ15" s="11"/>
      <c r="DK15" s="4"/>
      <c r="DL15" s="4"/>
      <c r="DM15" s="4"/>
      <c r="DN15" s="4"/>
      <c r="DO15" s="4"/>
      <c r="DP15" s="11"/>
      <c r="DQ15" s="11"/>
      <c r="DR15" s="11"/>
      <c r="DS15" s="11"/>
      <c r="DT15" s="11"/>
      <c r="DU15" s="11"/>
      <c r="DV15" s="4"/>
      <c r="DW15" s="4"/>
      <c r="DX15" s="4"/>
      <c r="DY15" s="4"/>
      <c r="DZ15" s="4"/>
      <c r="EA15" s="11"/>
      <c r="EB15" s="11"/>
      <c r="EC15" s="11"/>
      <c r="ED15" s="11"/>
      <c r="EE15" s="11"/>
      <c r="EF15" s="11"/>
      <c r="EG15" s="4"/>
      <c r="EH15" s="4"/>
      <c r="EI15" s="4"/>
      <c r="EJ15" s="4"/>
      <c r="EK15" s="4"/>
      <c r="EL15" s="11"/>
      <c r="EM15" s="11"/>
      <c r="EN15" s="11"/>
      <c r="EO15" s="11"/>
      <c r="EP15" s="11"/>
      <c r="EQ15" s="11"/>
      <c r="ER15" s="4"/>
      <c r="ES15" s="4"/>
      <c r="ET15" s="4"/>
      <c r="EU15" s="4"/>
      <c r="EV15" s="4"/>
      <c r="EW15" s="11"/>
      <c r="EX15" s="11"/>
      <c r="EY15" s="11"/>
      <c r="EZ15" s="11"/>
      <c r="FA15" s="11"/>
      <c r="FB15" s="11"/>
      <c r="FC15" s="4"/>
      <c r="FD15" s="4"/>
      <c r="FE15" s="4"/>
      <c r="FF15" s="4"/>
      <c r="FG15" s="4"/>
      <c r="FH15" s="11"/>
      <c r="FI15" s="11"/>
      <c r="FJ15" s="11"/>
      <c r="FK15" s="11"/>
      <c r="FL15" s="11"/>
      <c r="FM15" s="11"/>
      <c r="FN15" s="4"/>
      <c r="FO15" s="4"/>
      <c r="FP15" s="4"/>
      <c r="FQ15" s="4"/>
      <c r="FR15" s="4"/>
      <c r="FS15" s="11"/>
      <c r="FT15" s="11"/>
      <c r="FU15" s="11"/>
      <c r="FV15" s="11"/>
      <c r="FW15" s="11"/>
      <c r="FX15" s="11"/>
      <c r="FY15" s="4"/>
      <c r="FZ15" s="4"/>
      <c r="GA15" s="4"/>
      <c r="GB15" s="4"/>
      <c r="GC15" s="4"/>
      <c r="GD15" s="4"/>
      <c r="GE15" s="11"/>
      <c r="GF15" s="11"/>
      <c r="GG15" s="11"/>
      <c r="GH15" s="11"/>
      <c r="GI15" s="11"/>
      <c r="GJ15" s="11"/>
      <c r="GK15" s="4"/>
      <c r="GL15" s="4"/>
      <c r="GM15" s="4"/>
      <c r="GN15" s="4"/>
      <c r="GO15" s="4"/>
      <c r="GP15" s="4"/>
      <c r="GQ15" s="11"/>
      <c r="GR15" s="11"/>
      <c r="GS15" s="11"/>
      <c r="GT15" s="11"/>
      <c r="GU15" s="11"/>
      <c r="GV15" s="11"/>
      <c r="GW15" s="4"/>
      <c r="GX15" s="4"/>
      <c r="GY15" s="4"/>
      <c r="GZ15" s="4"/>
      <c r="HA15" s="4"/>
      <c r="HB15" s="4"/>
      <c r="HC15" s="11"/>
      <c r="HD15" s="11"/>
      <c r="HE15" s="11"/>
      <c r="HF15" s="11"/>
      <c r="HG15" s="11"/>
      <c r="HH15" s="11"/>
      <c r="HI15" s="4"/>
      <c r="HJ15" s="4"/>
      <c r="HK15" s="4"/>
      <c r="HL15" s="4"/>
      <c r="HM15" s="4"/>
      <c r="HN15" s="4"/>
      <c r="HO15" s="11"/>
      <c r="HP15" s="11"/>
      <c r="HQ15" s="11"/>
      <c r="HR15" s="11"/>
      <c r="HS15" s="11"/>
      <c r="HT15" s="11"/>
      <c r="HU15" s="4"/>
      <c r="HV15" s="4"/>
      <c r="HW15" s="4"/>
      <c r="HX15" s="4"/>
      <c r="HY15" s="4"/>
      <c r="HZ15" s="4"/>
      <c r="IA15" s="4"/>
      <c r="IB15" s="4"/>
      <c r="IC15" s="11"/>
      <c r="ID15" s="11"/>
      <c r="IE15" s="11"/>
      <c r="IF15" s="11"/>
      <c r="IG15" s="11"/>
      <c r="IH15" s="4"/>
      <c r="II15" s="4"/>
      <c r="IJ15" s="4"/>
      <c r="IK15" s="4"/>
      <c r="IL15" s="4"/>
      <c r="IM15" s="4"/>
      <c r="IN15" s="4"/>
      <c r="IO15" s="4"/>
      <c r="IP15" s="11"/>
      <c r="IQ15" s="11"/>
      <c r="IR15" s="11"/>
      <c r="IS15" s="11"/>
      <c r="IT15" s="11"/>
      <c r="IU15" s="4"/>
      <c r="IV15" s="4"/>
      <c r="IW15" s="4"/>
      <c r="IX15" s="4"/>
      <c r="IY15" s="4"/>
      <c r="IZ15" s="4"/>
      <c r="JA15" s="4"/>
      <c r="JB15" s="4"/>
      <c r="JC15" s="11"/>
      <c r="JD15" s="11"/>
      <c r="JE15" s="11"/>
      <c r="JF15" s="11"/>
      <c r="JG15" s="11"/>
      <c r="JH15" s="4"/>
      <c r="JI15" s="4"/>
      <c r="JJ15" s="4"/>
      <c r="JK15" s="4"/>
      <c r="JL15" s="4"/>
      <c r="JM15" s="4"/>
      <c r="JN15" s="4"/>
      <c r="JO15" s="4"/>
      <c r="JP15" s="11"/>
      <c r="JQ15" s="11"/>
      <c r="JR15" s="11"/>
      <c r="JS15" s="11"/>
      <c r="JT15" s="11"/>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row>
    <row r="16" spans="1:315">
      <c r="A16" s="2"/>
      <c r="B16" s="7"/>
      <c r="C16" s="7"/>
      <c r="D16" s="4"/>
      <c r="E16" s="4"/>
      <c r="F16" s="4"/>
      <c r="G16" s="4"/>
      <c r="H16" s="4"/>
      <c r="I16" s="4"/>
      <c r="J16" s="4"/>
      <c r="K16" s="4"/>
      <c r="L16" s="4"/>
      <c r="M16" s="4"/>
      <c r="N16" s="4"/>
      <c r="O16" s="4"/>
      <c r="P16" s="4"/>
      <c r="Q16" s="4"/>
      <c r="R16" s="4"/>
      <c r="S16" s="9"/>
      <c r="T16" s="10"/>
      <c r="U16" s="4"/>
      <c r="V16" s="11"/>
      <c r="W16" s="11"/>
      <c r="X16" s="4"/>
      <c r="Y16" s="4"/>
      <c r="Z16" s="4"/>
      <c r="AA16" s="4"/>
      <c r="AB16" s="4"/>
      <c r="AC16" s="4"/>
      <c r="AD16" s="4"/>
      <c r="AE16" s="4"/>
      <c r="AF16" s="4"/>
      <c r="AG16" s="4"/>
      <c r="AH16" s="4"/>
      <c r="AI16" s="4"/>
      <c r="AJ16" s="4"/>
      <c r="AK16" s="4"/>
      <c r="AL16" s="4"/>
      <c r="AM16" s="4"/>
      <c r="AN16" s="4"/>
      <c r="AO16" s="4"/>
      <c r="AP16" s="4"/>
      <c r="AQ16" s="11"/>
      <c r="AR16" s="11"/>
      <c r="AS16" s="22"/>
      <c r="AT16" s="21"/>
      <c r="AU16" s="4"/>
      <c r="AV16" s="4"/>
      <c r="AW16" s="4"/>
      <c r="AX16" s="4"/>
      <c r="AY16" s="11"/>
      <c r="AZ16" s="11"/>
      <c r="BA16" s="11"/>
      <c r="BB16" s="11"/>
      <c r="BC16" s="4"/>
      <c r="BD16" s="4"/>
      <c r="BE16" s="4"/>
      <c r="BF16" s="4"/>
      <c r="BG16" s="11"/>
      <c r="BH16" s="11"/>
      <c r="BI16" s="11"/>
      <c r="BJ16" s="11"/>
      <c r="BK16" s="4"/>
      <c r="BL16" s="4"/>
      <c r="BM16" s="4"/>
      <c r="BN16" s="4"/>
      <c r="BO16" s="11"/>
      <c r="BP16" s="11"/>
      <c r="BQ16" s="11"/>
      <c r="BR16" s="11"/>
      <c r="BS16" s="4"/>
      <c r="BT16" s="4"/>
      <c r="BU16" s="4"/>
      <c r="BV16" s="4"/>
      <c r="BW16" s="4"/>
      <c r="BX16" s="11"/>
      <c r="BY16" s="11"/>
      <c r="BZ16" s="11"/>
      <c r="CA16" s="11"/>
      <c r="CB16" s="22"/>
      <c r="CC16" s="21"/>
      <c r="CD16" s="4"/>
      <c r="CE16" s="4"/>
      <c r="CF16" s="4"/>
      <c r="CG16" s="4"/>
      <c r="CH16" s="4"/>
      <c r="CI16" s="11"/>
      <c r="CJ16" s="11"/>
      <c r="CK16" s="11"/>
      <c r="CL16" s="11"/>
      <c r="CM16" s="11"/>
      <c r="CN16" s="11"/>
      <c r="CO16" s="4"/>
      <c r="CP16" s="4"/>
      <c r="CQ16" s="4"/>
      <c r="CR16" s="4"/>
      <c r="CS16" s="4"/>
      <c r="CT16" s="11"/>
      <c r="CU16" s="11"/>
      <c r="CV16" s="11"/>
      <c r="CW16" s="11"/>
      <c r="CX16" s="11"/>
      <c r="CY16" s="11"/>
      <c r="CZ16" s="4"/>
      <c r="DA16" s="4"/>
      <c r="DB16" s="4"/>
      <c r="DC16" s="4"/>
      <c r="DD16" s="4"/>
      <c r="DE16" s="11"/>
      <c r="DF16" s="11"/>
      <c r="DG16" s="11"/>
      <c r="DH16" s="11"/>
      <c r="DI16" s="11"/>
      <c r="DJ16" s="11"/>
      <c r="DK16" s="4"/>
      <c r="DL16" s="4"/>
      <c r="DM16" s="4"/>
      <c r="DN16" s="4"/>
      <c r="DO16" s="4"/>
      <c r="DP16" s="11"/>
      <c r="DQ16" s="11"/>
      <c r="DR16" s="11"/>
      <c r="DS16" s="11"/>
      <c r="DT16" s="11"/>
      <c r="DU16" s="11"/>
      <c r="DV16" s="4"/>
      <c r="DW16" s="4"/>
      <c r="DX16" s="4"/>
      <c r="DY16" s="4"/>
      <c r="DZ16" s="4"/>
      <c r="EA16" s="11"/>
      <c r="EB16" s="11"/>
      <c r="EC16" s="11"/>
      <c r="ED16" s="11"/>
      <c r="EE16" s="11"/>
      <c r="EF16" s="11"/>
      <c r="EG16" s="4"/>
      <c r="EH16" s="4"/>
      <c r="EI16" s="4"/>
      <c r="EJ16" s="4"/>
      <c r="EK16" s="4"/>
      <c r="EL16" s="11"/>
      <c r="EM16" s="11"/>
      <c r="EN16" s="11"/>
      <c r="EO16" s="11"/>
      <c r="EP16" s="11"/>
      <c r="EQ16" s="11"/>
      <c r="ER16" s="4"/>
      <c r="ES16" s="4"/>
      <c r="ET16" s="4"/>
      <c r="EU16" s="4"/>
      <c r="EV16" s="4"/>
      <c r="EW16" s="11"/>
      <c r="EX16" s="11"/>
      <c r="EY16" s="11"/>
      <c r="EZ16" s="11"/>
      <c r="FA16" s="11"/>
      <c r="FB16" s="11"/>
      <c r="FC16" s="4"/>
      <c r="FD16" s="4"/>
      <c r="FE16" s="4"/>
      <c r="FF16" s="4"/>
      <c r="FG16" s="4"/>
      <c r="FH16" s="11"/>
      <c r="FI16" s="11"/>
      <c r="FJ16" s="11"/>
      <c r="FK16" s="11"/>
      <c r="FL16" s="11"/>
      <c r="FM16" s="11"/>
      <c r="FN16" s="4"/>
      <c r="FO16" s="4"/>
      <c r="FP16" s="4"/>
      <c r="FQ16" s="4"/>
      <c r="FR16" s="4"/>
      <c r="FS16" s="11"/>
      <c r="FT16" s="11"/>
      <c r="FU16" s="11"/>
      <c r="FV16" s="11"/>
      <c r="FW16" s="11"/>
      <c r="FX16" s="11"/>
      <c r="FY16" s="4"/>
      <c r="FZ16" s="4"/>
      <c r="GA16" s="4"/>
      <c r="GB16" s="4"/>
      <c r="GC16" s="4"/>
      <c r="GD16" s="4"/>
      <c r="GE16" s="11"/>
      <c r="GF16" s="11"/>
      <c r="GG16" s="11"/>
      <c r="GH16" s="11"/>
      <c r="GI16" s="11"/>
      <c r="GJ16" s="11"/>
      <c r="GK16" s="4"/>
      <c r="GL16" s="4"/>
      <c r="GM16" s="4"/>
      <c r="GN16" s="4"/>
      <c r="GO16" s="4"/>
      <c r="GP16" s="4"/>
      <c r="GQ16" s="11"/>
      <c r="GR16" s="11"/>
      <c r="GS16" s="11"/>
      <c r="GT16" s="11"/>
      <c r="GU16" s="11"/>
      <c r="GV16" s="11"/>
      <c r="GW16" s="4"/>
      <c r="GX16" s="4"/>
      <c r="GY16" s="4"/>
      <c r="GZ16" s="4"/>
      <c r="HA16" s="4"/>
      <c r="HB16" s="4"/>
      <c r="HC16" s="11"/>
      <c r="HD16" s="11"/>
      <c r="HE16" s="11"/>
      <c r="HF16" s="11"/>
      <c r="HG16" s="11"/>
      <c r="HH16" s="11"/>
      <c r="HI16" s="4"/>
      <c r="HJ16" s="4"/>
      <c r="HK16" s="4"/>
      <c r="HL16" s="4"/>
      <c r="HM16" s="4"/>
      <c r="HN16" s="4"/>
      <c r="HO16" s="11"/>
      <c r="HP16" s="11"/>
      <c r="HQ16" s="11"/>
      <c r="HR16" s="11"/>
      <c r="HS16" s="11"/>
      <c r="HT16" s="11"/>
      <c r="HU16" s="4"/>
      <c r="HV16" s="4"/>
      <c r="HW16" s="4"/>
      <c r="HX16" s="4"/>
      <c r="HY16" s="4"/>
      <c r="HZ16" s="4"/>
      <c r="IA16" s="4"/>
      <c r="IB16" s="4"/>
      <c r="IC16" s="11"/>
      <c r="ID16" s="11"/>
      <c r="IE16" s="11"/>
      <c r="IF16" s="11"/>
      <c r="IG16" s="11"/>
      <c r="IH16" s="4"/>
      <c r="II16" s="4"/>
      <c r="IJ16" s="4"/>
      <c r="IK16" s="4"/>
      <c r="IL16" s="4"/>
      <c r="IM16" s="4"/>
      <c r="IN16" s="4"/>
      <c r="IO16" s="4"/>
      <c r="IP16" s="11"/>
      <c r="IQ16" s="11"/>
      <c r="IR16" s="11"/>
      <c r="IS16" s="11"/>
      <c r="IT16" s="11"/>
      <c r="IU16" s="4"/>
      <c r="IV16" s="4"/>
      <c r="IW16" s="4"/>
      <c r="IX16" s="4"/>
      <c r="IY16" s="4"/>
      <c r="IZ16" s="4"/>
      <c r="JA16" s="4"/>
      <c r="JB16" s="4"/>
      <c r="JC16" s="11"/>
      <c r="JD16" s="11"/>
      <c r="JE16" s="11"/>
      <c r="JF16" s="11"/>
      <c r="JG16" s="11"/>
      <c r="JH16" s="4"/>
      <c r="JI16" s="4"/>
      <c r="JJ16" s="4"/>
      <c r="JK16" s="4"/>
      <c r="JL16" s="4"/>
      <c r="JM16" s="4"/>
      <c r="JN16" s="4"/>
      <c r="JO16" s="4"/>
      <c r="JP16" s="11"/>
      <c r="JQ16" s="11"/>
      <c r="JR16" s="11"/>
      <c r="JS16" s="11"/>
      <c r="JT16" s="11"/>
      <c r="JU16" s="24"/>
      <c r="JV16" s="24"/>
      <c r="JW16" s="24"/>
      <c r="JX16" s="24"/>
      <c r="JY16" s="24"/>
      <c r="JZ16" s="24"/>
      <c r="KA16" s="24"/>
      <c r="KB16" s="24"/>
      <c r="KC16" s="24"/>
      <c r="KD16" s="24"/>
      <c r="KE16" s="24"/>
      <c r="KF16" s="24"/>
      <c r="KG16" s="24"/>
      <c r="KH16" s="24"/>
      <c r="KI16" s="24"/>
      <c r="KJ16" s="24"/>
      <c r="KK16" s="24"/>
      <c r="KL16" s="24"/>
      <c r="KM16" s="24"/>
      <c r="KN16" s="24"/>
      <c r="KO16" s="24"/>
      <c r="KP16" s="24"/>
      <c r="KQ16" s="24"/>
      <c r="KR16" s="24"/>
      <c r="KS16" s="24"/>
      <c r="KT16" s="24"/>
      <c r="KU16" s="24"/>
      <c r="KV16" s="24"/>
      <c r="KW16" s="24"/>
      <c r="KX16" s="24"/>
      <c r="KY16" s="24"/>
      <c r="KZ16" s="24"/>
      <c r="LA16" s="24"/>
      <c r="LB16" s="24"/>
      <c r="LC16" s="24"/>
    </row>
  </sheetData>
  <mergeCells count="57">
    <mergeCell ref="CO1:CY2"/>
    <mergeCell ref="F1:AD2"/>
    <mergeCell ref="AE1:AL2"/>
    <mergeCell ref="AM1:BJ2"/>
    <mergeCell ref="BS1:CC2"/>
    <mergeCell ref="CD1:CN2"/>
    <mergeCell ref="HU1:IG2"/>
    <mergeCell ref="CZ1:DJ2"/>
    <mergeCell ref="DK1:DU2"/>
    <mergeCell ref="DV1:EF2"/>
    <mergeCell ref="EG1:EQ2"/>
    <mergeCell ref="ER1:FB2"/>
    <mergeCell ref="FC1:FM2"/>
    <mergeCell ref="FN1:FX2"/>
    <mergeCell ref="FY1:GJ2"/>
    <mergeCell ref="GK1:GV2"/>
    <mergeCell ref="GW1:HH2"/>
    <mergeCell ref="HI1:HT2"/>
    <mergeCell ref="A3:E4"/>
    <mergeCell ref="F3:X4"/>
    <mergeCell ref="Y3:AD4"/>
    <mergeCell ref="AE3:AH4"/>
    <mergeCell ref="AI3:AL4"/>
    <mergeCell ref="IH1:IT2"/>
    <mergeCell ref="IU1:JG2"/>
    <mergeCell ref="JH1:JT2"/>
    <mergeCell ref="JU1:KR2"/>
    <mergeCell ref="KS1:LC2"/>
    <mergeCell ref="ER3:FB4"/>
    <mergeCell ref="AM3:AT4"/>
    <mergeCell ref="AU3:BB4"/>
    <mergeCell ref="BC3:BJ4"/>
    <mergeCell ref="BK3:BR4"/>
    <mergeCell ref="BS3:CC4"/>
    <mergeCell ref="CD3:CN4"/>
    <mergeCell ref="CO3:CY4"/>
    <mergeCell ref="CZ3:DJ4"/>
    <mergeCell ref="DK3:DU4"/>
    <mergeCell ref="DV3:EF4"/>
    <mergeCell ref="EG3:EQ4"/>
    <mergeCell ref="JY3:KB4"/>
    <mergeCell ref="FC3:FM4"/>
    <mergeCell ref="FN3:FX4"/>
    <mergeCell ref="FY3:GJ4"/>
    <mergeCell ref="GK3:GV4"/>
    <mergeCell ref="GW3:HH4"/>
    <mergeCell ref="HI3:HT4"/>
    <mergeCell ref="HU3:IG4"/>
    <mergeCell ref="IH3:IT4"/>
    <mergeCell ref="IU3:JG4"/>
    <mergeCell ref="JH3:JT4"/>
    <mergeCell ref="JU3:JX4"/>
    <mergeCell ref="KC3:KF4"/>
    <mergeCell ref="KG3:KJ4"/>
    <mergeCell ref="KK3:KN4"/>
    <mergeCell ref="KO3:KR4"/>
    <mergeCell ref="KS3:LC4"/>
  </mergeCells>
  <pageMargins left="0.511811024" right="0.511811024" top="0.78740157499999996" bottom="0.78740157499999996" header="0.31496062000000002" footer="0.31496062000000002"/>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4">
    <tabColor rgb="FFFFC000"/>
  </sheetPr>
  <dimension ref="A1:EL928"/>
  <sheetViews>
    <sheetView zoomScaleNormal="100" zoomScaleSheetLayoutView="100" workbookViewId="0">
      <pane xSplit="2" ySplit="3" topLeftCell="C4" activePane="bottomRight" state="frozen"/>
      <selection activeCell="BV1" sqref="BV1"/>
      <selection pane="topRight" activeCell="BX1" sqref="BX1"/>
      <selection pane="bottomLeft" activeCell="BV4" sqref="BV4"/>
      <selection pane="bottomRight" activeCell="Q91" sqref="Q91"/>
    </sheetView>
  </sheetViews>
  <sheetFormatPr defaultRowHeight="12.75"/>
  <cols>
    <col min="1" max="1" width="4" style="37" bestFit="1" customWidth="1"/>
    <col min="2" max="2" width="33.140625" style="34" bestFit="1" customWidth="1"/>
    <col min="3" max="3" width="10" style="34" bestFit="1" customWidth="1"/>
    <col min="4" max="4" width="13.5703125" style="34" customWidth="1"/>
    <col min="5" max="5" width="9.85546875" style="34" bestFit="1" customWidth="1"/>
    <col min="6" max="6" width="10" style="34" customWidth="1"/>
    <col min="7" max="7" width="10.85546875" style="34" customWidth="1"/>
    <col min="8" max="8" width="15.85546875" style="34" customWidth="1"/>
    <col min="9" max="9" width="11" style="34" customWidth="1"/>
    <col min="10" max="10" width="13.140625" style="34" customWidth="1"/>
    <col min="11" max="11" width="20.42578125" style="34" customWidth="1"/>
    <col min="12" max="13" width="11.28515625" style="34" customWidth="1"/>
    <col min="14" max="14" width="12.28515625" style="34" customWidth="1"/>
    <col min="15" max="15" width="5" style="909" customWidth="1"/>
    <col min="16" max="16" width="28.5703125" style="34" customWidth="1"/>
    <col min="17" max="17" width="35.28515625" style="34" bestFit="1" customWidth="1"/>
    <col min="18" max="18" width="7.42578125" style="34" bestFit="1" customWidth="1"/>
    <col min="19" max="20" width="25.140625" style="34" customWidth="1"/>
    <col min="21" max="21" width="3.85546875" style="34" customWidth="1"/>
    <col min="22" max="22" width="9.85546875" style="34" customWidth="1"/>
    <col min="23" max="23" width="19" style="909" customWidth="1"/>
    <col min="24" max="24" width="9.42578125" style="909" customWidth="1"/>
    <col min="25" max="25" width="9.140625" style="42" customWidth="1"/>
    <col min="26" max="63" width="9.140625" style="37" customWidth="1"/>
    <col min="64" max="16384" width="9.140625" style="37"/>
  </cols>
  <sheetData>
    <row r="1" spans="1:142" s="1027" customFormat="1" ht="13.5" hidden="1" thickBot="1">
      <c r="A1" s="1150"/>
      <c r="B1" s="557">
        <v>40</v>
      </c>
      <c r="C1" s="557"/>
      <c r="D1" s="557"/>
      <c r="E1" s="1149" t="s">
        <v>114</v>
      </c>
      <c r="F1" s="557"/>
      <c r="G1" s="557"/>
      <c r="H1" s="557"/>
      <c r="I1" s="557"/>
      <c r="J1" s="557"/>
      <c r="K1" s="557"/>
      <c r="L1" s="557"/>
      <c r="M1" s="557"/>
      <c r="N1" s="557"/>
      <c r="O1" s="557"/>
      <c r="P1" s="557"/>
      <c r="Q1" s="557"/>
      <c r="R1" s="557"/>
      <c r="S1" s="557"/>
      <c r="T1" s="557"/>
      <c r="U1" s="557"/>
      <c r="V1" s="557"/>
      <c r="W1" s="557"/>
      <c r="X1" s="968"/>
      <c r="Y1" s="1112"/>
    </row>
    <row r="2" spans="1:142" s="1027" customFormat="1" ht="13.5" thickBot="1">
      <c r="A2" s="1148">
        <f>VLOOKUP($B$1,$A$4:N496,1,0)</f>
        <v>40</v>
      </c>
      <c r="B2" s="1147" t="str">
        <f>VLOOKUP($B$1,$A$4:N496,2,0)</f>
        <v>BOULEVARD SHOPPING VILA VELHA (*)</v>
      </c>
      <c r="C2" s="1146">
        <f>VLOOKUP($B$2,$B$4:N496,2,0)</f>
        <v>1234550</v>
      </c>
      <c r="D2" s="1146">
        <f>VLOOKUP($B$2,$B$4:N496,3,0)</f>
        <v>1234550</v>
      </c>
      <c r="E2" s="1146">
        <f>VLOOKUP($B$2,$B$4:N496,4,0)</f>
        <v>61727.5</v>
      </c>
      <c r="F2" s="1146">
        <f>VLOOKUP($B$2,$B$4:N496,5,0)</f>
        <v>61727.5</v>
      </c>
      <c r="G2" s="1146">
        <f>VLOOKUP($B$2,$B$4:N496,6,0)</f>
        <v>61727.5</v>
      </c>
      <c r="H2" s="1146">
        <f>VLOOKUP($B$2,$B$4:N496,7,0)</f>
        <v>500000</v>
      </c>
      <c r="I2" s="1146">
        <f>VLOOKUP($B$2,$B$4:N496,8,0)</f>
        <v>100000</v>
      </c>
      <c r="J2" s="1146">
        <f>VLOOKUP($B$2,$B$4:N496,9,0)</f>
        <v>500000</v>
      </c>
      <c r="K2" s="1146">
        <f>VLOOKUP($B$2,$B$4:N496,10,0)</f>
        <v>40000</v>
      </c>
      <c r="L2" s="1146">
        <f>VLOOKUP($B$2,$B$4:N496,11,0)</f>
        <v>50000</v>
      </c>
      <c r="M2" s="1146">
        <f>VLOOKUP($B$2,$B$4:N496,12,0)</f>
        <v>100000</v>
      </c>
      <c r="N2" s="1146">
        <f>VLOOKUP($B$2,$B$4:N496,13,0)</f>
        <v>100000</v>
      </c>
      <c r="O2" s="1145"/>
      <c r="P2" s="1053" t="str">
        <f>VLOOKUP(B2,$B$4:W496,15,0)</f>
        <v>BOULEVARD SHOPPING VILA VELHA (*)</v>
      </c>
      <c r="Q2" s="1053" t="str">
        <f>VLOOKUP(B2,$B$4:W496,16,0)</f>
        <v xml:space="preserve">RODOVIA DO SOL, </v>
      </c>
      <c r="R2" s="1144">
        <f>VLOOKUP(B2,$B$4:X496,17,0)</f>
        <v>5000</v>
      </c>
      <c r="S2" s="1144" t="str">
        <f>VLOOKUP(B2,$B$4:W496,18,0)</f>
        <v xml:space="preserve"> ITAPARICA</v>
      </c>
      <c r="T2" s="1144" t="str">
        <f>VLOOKUP(B2,$B$4:W496,19,0)</f>
        <v>VILA VELHA</v>
      </c>
      <c r="U2" s="1144" t="str">
        <f>VLOOKUP(B2,$B$4:W496,20,0)</f>
        <v>ES</v>
      </c>
      <c r="V2" s="1144">
        <f>VLOOKUP(B2,$B$4:W496,21,0)</f>
        <v>29103800</v>
      </c>
      <c r="W2" s="1143" t="str">
        <f>VLOOKUP(B2,$B$4:W496,22,0)</f>
        <v xml:space="preserve"> </v>
      </c>
      <c r="X2" s="1142"/>
      <c r="Y2" s="1112"/>
    </row>
    <row r="3" spans="1:142" s="1027" customFormat="1" ht="56.25">
      <c r="A3" s="1141"/>
      <c r="B3" s="1140" t="s">
        <v>1802</v>
      </c>
      <c r="C3" s="1139" t="s">
        <v>1814</v>
      </c>
      <c r="D3" s="1137" t="s">
        <v>1813</v>
      </c>
      <c r="E3" s="1137" t="s">
        <v>1812</v>
      </c>
      <c r="F3" s="1139" t="s">
        <v>1811</v>
      </c>
      <c r="G3" s="1139" t="s">
        <v>1810</v>
      </c>
      <c r="H3" s="1137" t="s">
        <v>1809</v>
      </c>
      <c r="I3" s="1138" t="s">
        <v>1808</v>
      </c>
      <c r="J3" s="1137" t="s">
        <v>1807</v>
      </c>
      <c r="K3" s="1137" t="s">
        <v>1806</v>
      </c>
      <c r="L3" s="1137" t="s">
        <v>1805</v>
      </c>
      <c r="M3" s="1137" t="s">
        <v>1804</v>
      </c>
      <c r="N3" s="1136" t="s">
        <v>1803</v>
      </c>
      <c r="O3" s="1135"/>
      <c r="P3" s="1134" t="s">
        <v>1802</v>
      </c>
      <c r="Q3" s="1133" t="s">
        <v>1801</v>
      </c>
      <c r="R3" s="1133" t="s">
        <v>2119</v>
      </c>
      <c r="S3" s="1132" t="s">
        <v>1800</v>
      </c>
      <c r="T3" s="1132" t="s">
        <v>1799</v>
      </c>
      <c r="U3" s="1132" t="s">
        <v>1798</v>
      </c>
      <c r="V3" s="1132" t="s">
        <v>8</v>
      </c>
      <c r="W3" s="1131" t="s">
        <v>1797</v>
      </c>
      <c r="X3" s="1130"/>
      <c r="Y3" s="1031"/>
      <c r="Z3" s="1031"/>
      <c r="AA3" s="1031"/>
      <c r="AB3" s="1031"/>
      <c r="AC3" s="1031"/>
      <c r="AD3" s="1031"/>
      <c r="AE3" s="1031"/>
      <c r="AF3" s="1031"/>
      <c r="AG3" s="1031"/>
      <c r="AH3" s="1031"/>
      <c r="AI3" s="1031"/>
      <c r="AJ3" s="1031"/>
      <c r="AK3" s="1030"/>
      <c r="AL3" s="1030"/>
      <c r="AM3" s="1030"/>
      <c r="AN3" s="1030"/>
      <c r="AO3" s="1030"/>
      <c r="AP3" s="1030"/>
      <c r="AQ3" s="1030"/>
      <c r="AR3" s="1030"/>
      <c r="AS3" s="1030"/>
      <c r="AT3" s="1030"/>
    </row>
    <row r="4" spans="1:142" s="1027" customFormat="1">
      <c r="A4" s="1040">
        <v>1</v>
      </c>
      <c r="B4" s="1066" t="s">
        <v>1796</v>
      </c>
      <c r="C4" s="1044">
        <f>'TMB 050'!$G$30</f>
        <v>1234550</v>
      </c>
      <c r="D4" s="1042">
        <f t="shared" ref="D4:D35" si="0">C4</f>
        <v>1234550</v>
      </c>
      <c r="E4" s="1042">
        <f t="shared" ref="E4:E9" si="1">C4*5%</f>
        <v>61727.5</v>
      </c>
      <c r="F4" s="1042">
        <f>C4*50%</f>
        <v>617275</v>
      </c>
      <c r="G4" s="1042">
        <f t="shared" ref="G4:G35" si="2">C4*5%</f>
        <v>61727.5</v>
      </c>
      <c r="H4" s="1042">
        <v>20000</v>
      </c>
      <c r="I4" s="1042">
        <v>100000</v>
      </c>
      <c r="J4" s="1042">
        <f t="shared" ref="J4:J35" si="3">H4</f>
        <v>20000</v>
      </c>
      <c r="K4" s="1042">
        <f t="shared" ref="K4:K35" si="4">IF(H4&gt;40000,40000,H4)</f>
        <v>20000</v>
      </c>
      <c r="L4" s="1043">
        <f>IF('[1]TMB 050'!$G$30&gt;=50000,50000,'[1]TMB 050'!$G$30*50%)</f>
        <v>50000</v>
      </c>
      <c r="M4" s="1042">
        <f t="shared" ref="M4:M35" si="5">IF(H4&lt;=500000,H4*20%,100000)</f>
        <v>4000</v>
      </c>
      <c r="N4" s="1041">
        <f t="shared" ref="N4:N35" si="6">IF(J4&lt;=200000,J4*20%,100000)</f>
        <v>4000</v>
      </c>
      <c r="O4" s="1061"/>
      <c r="P4" s="1035" t="str">
        <f t="shared" ref="P4:P35" si="7">B4</f>
        <v>ABC LAR SHOPPING</v>
      </c>
      <c r="Q4" s="1064"/>
      <c r="R4" s="1064"/>
      <c r="S4" s="1064"/>
      <c r="T4" s="1064" t="s">
        <v>710</v>
      </c>
      <c r="U4" s="1064" t="s">
        <v>505</v>
      </c>
      <c r="V4" s="1064"/>
      <c r="W4" s="1064"/>
      <c r="X4" s="1128"/>
      <c r="Y4" s="1031"/>
      <c r="Z4" s="1031"/>
      <c r="AA4" s="1031"/>
      <c r="AB4" s="1031"/>
      <c r="AC4" s="1031"/>
      <c r="AD4" s="1031"/>
      <c r="AE4" s="1031"/>
      <c r="AF4" s="1031"/>
      <c r="AG4" s="1031"/>
      <c r="AH4" s="1031"/>
      <c r="AI4" s="1031"/>
      <c r="AJ4" s="1031"/>
      <c r="AK4" s="1030"/>
      <c r="AL4" s="1030"/>
      <c r="AM4" s="1029"/>
      <c r="AN4" s="1029"/>
      <c r="AO4" s="1029"/>
      <c r="AP4" s="1029"/>
      <c r="AQ4" s="1029"/>
      <c r="AR4" s="1029"/>
      <c r="AS4" s="1029"/>
      <c r="AT4" s="1029"/>
      <c r="AU4" s="1028"/>
      <c r="AV4" s="1028"/>
      <c r="AW4" s="1028"/>
      <c r="AX4" s="1028"/>
      <c r="AY4" s="1028"/>
      <c r="AZ4" s="1028"/>
      <c r="BA4" s="1028"/>
      <c r="BB4" s="1028"/>
      <c r="BC4" s="1028"/>
      <c r="BD4" s="1028"/>
      <c r="BE4" s="1028"/>
      <c r="BF4" s="1028"/>
      <c r="BG4" s="1028"/>
      <c r="BH4" s="1028"/>
      <c r="BI4" s="1028"/>
      <c r="BJ4" s="1028"/>
      <c r="BK4" s="1028"/>
      <c r="BL4" s="1028"/>
      <c r="BM4" s="1028"/>
      <c r="BN4" s="1028"/>
      <c r="BO4" s="1028"/>
      <c r="BP4" s="1028"/>
      <c r="BQ4" s="1028"/>
      <c r="BR4" s="1028"/>
      <c r="BS4" s="1028"/>
      <c r="BT4" s="1028"/>
      <c r="BU4" s="1028"/>
      <c r="BV4" s="1028"/>
      <c r="BW4" s="1028"/>
      <c r="BX4" s="1028"/>
      <c r="BY4" s="1028"/>
      <c r="BZ4" s="1028"/>
      <c r="CA4" s="1028"/>
      <c r="CB4" s="1028"/>
      <c r="CC4" s="1028"/>
      <c r="CD4" s="1028"/>
      <c r="CE4" s="1028"/>
      <c r="CF4" s="1028"/>
      <c r="CG4" s="1028"/>
      <c r="CH4" s="1028"/>
      <c r="CI4" s="1028"/>
      <c r="CJ4" s="1028"/>
      <c r="CK4" s="1028"/>
      <c r="CL4" s="1028"/>
      <c r="CM4" s="1028"/>
      <c r="CN4" s="1028"/>
      <c r="CO4" s="1028"/>
      <c r="CP4" s="1028"/>
      <c r="CQ4" s="1028"/>
      <c r="CR4" s="1028"/>
      <c r="CS4" s="1028"/>
      <c r="CT4" s="1028"/>
      <c r="CU4" s="1028"/>
      <c r="CV4" s="1028"/>
      <c r="CW4" s="1028"/>
      <c r="CX4" s="1028"/>
      <c r="CY4" s="1028"/>
      <c r="CZ4" s="1028"/>
      <c r="DA4" s="1028"/>
      <c r="DB4" s="1028"/>
      <c r="DC4" s="1028"/>
      <c r="DD4" s="1028"/>
      <c r="DE4" s="1028"/>
      <c r="DF4" s="1028"/>
      <c r="DG4" s="1028"/>
      <c r="DH4" s="1028"/>
      <c r="DI4" s="1028"/>
      <c r="DJ4" s="1028"/>
      <c r="DK4" s="1028"/>
      <c r="DL4" s="1028"/>
      <c r="DM4" s="1028"/>
      <c r="DN4" s="1028"/>
      <c r="DO4" s="1028"/>
      <c r="DP4" s="1028"/>
      <c r="DQ4" s="1028"/>
      <c r="DR4" s="1028"/>
      <c r="DS4" s="1028"/>
      <c r="DT4" s="1028"/>
      <c r="DU4" s="1028"/>
      <c r="DV4" s="1028"/>
      <c r="DW4" s="1028"/>
      <c r="DX4" s="1028"/>
      <c r="DY4" s="1028"/>
      <c r="DZ4" s="1028"/>
      <c r="EA4" s="1028"/>
      <c r="EB4" s="1028"/>
      <c r="EC4" s="1028"/>
      <c r="ED4" s="1028"/>
      <c r="EE4" s="1028"/>
      <c r="EF4" s="1028"/>
      <c r="EG4" s="1028"/>
      <c r="EH4" s="1028"/>
      <c r="EI4" s="1028"/>
      <c r="EJ4" s="1028"/>
      <c r="EK4" s="1028"/>
      <c r="EL4" s="1028"/>
    </row>
    <row r="5" spans="1:142" s="1027" customFormat="1">
      <c r="A5" s="1040">
        <v>2</v>
      </c>
      <c r="B5" s="1062" t="s">
        <v>1795</v>
      </c>
      <c r="C5" s="1044">
        <f>'TMB 050'!$G$30</f>
        <v>1234550</v>
      </c>
      <c r="D5" s="1042">
        <f t="shared" si="0"/>
        <v>1234550</v>
      </c>
      <c r="E5" s="1042">
        <f t="shared" si="1"/>
        <v>61727.5</v>
      </c>
      <c r="F5" s="1042">
        <f t="shared" ref="F5:F36" si="8">C5*5%</f>
        <v>61727.5</v>
      </c>
      <c r="G5" s="1042">
        <f t="shared" si="2"/>
        <v>61727.5</v>
      </c>
      <c r="H5" s="1042">
        <v>500000</v>
      </c>
      <c r="I5" s="1042">
        <v>100000</v>
      </c>
      <c r="J5" s="1042">
        <f t="shared" si="3"/>
        <v>500000</v>
      </c>
      <c r="K5" s="1042">
        <f t="shared" si="4"/>
        <v>40000</v>
      </c>
      <c r="L5" s="1043">
        <f>IF('[1]TMB 050'!$G$30&gt;=50000,50000,'[1]TMB 050'!$G$30*50%)</f>
        <v>50000</v>
      </c>
      <c r="M5" s="1042">
        <f t="shared" si="5"/>
        <v>100000</v>
      </c>
      <c r="N5" s="1041">
        <f t="shared" si="6"/>
        <v>100000</v>
      </c>
      <c r="O5" s="1061"/>
      <c r="P5" s="1035" t="str">
        <f t="shared" si="7"/>
        <v>AGUAS CLARAS SHOPPING</v>
      </c>
      <c r="Q5" s="1060"/>
      <c r="R5" s="1060"/>
      <c r="S5" s="1060"/>
      <c r="T5" s="1060" t="s">
        <v>1794</v>
      </c>
      <c r="U5" s="1035" t="s">
        <v>592</v>
      </c>
      <c r="V5" s="1035"/>
      <c r="W5" s="1060" t="s">
        <v>1793</v>
      </c>
      <c r="X5" s="1128"/>
      <c r="Y5" s="1031"/>
      <c r="Z5" s="1030"/>
      <c r="AA5" s="1030"/>
      <c r="AB5" s="1030"/>
      <c r="AC5" s="1030"/>
      <c r="AD5" s="1030"/>
      <c r="AE5" s="1030"/>
      <c r="AF5" s="1030"/>
      <c r="AG5" s="1030"/>
      <c r="AH5" s="1030"/>
      <c r="AI5" s="1030"/>
      <c r="AJ5" s="1030"/>
      <c r="AK5" s="1030"/>
      <c r="AL5" s="1030"/>
      <c r="AM5" s="1029"/>
      <c r="AN5" s="1029"/>
      <c r="AO5" s="1029"/>
      <c r="AP5" s="1029"/>
      <c r="AQ5" s="1029"/>
      <c r="AR5" s="1029"/>
      <c r="AS5" s="1029"/>
      <c r="AT5" s="1029"/>
      <c r="AU5" s="1028"/>
      <c r="AV5" s="1028"/>
      <c r="AW5" s="1028"/>
      <c r="AX5" s="1028"/>
      <c r="AY5" s="1028"/>
      <c r="AZ5" s="1028"/>
      <c r="BA5" s="1028"/>
      <c r="BB5" s="1028"/>
      <c r="BC5" s="1028"/>
      <c r="BD5" s="1028"/>
      <c r="BE5" s="1028"/>
      <c r="BF5" s="1028"/>
      <c r="BG5" s="1028"/>
      <c r="BH5" s="1028"/>
      <c r="BI5" s="1028"/>
      <c r="BJ5" s="1028"/>
      <c r="BK5" s="1028"/>
      <c r="BL5" s="1028"/>
      <c r="BM5" s="1028"/>
      <c r="BN5" s="1028"/>
      <c r="BO5" s="1028"/>
      <c r="BP5" s="1028"/>
      <c r="BQ5" s="1028"/>
      <c r="BR5" s="1028"/>
      <c r="BS5" s="1028"/>
      <c r="BT5" s="1028"/>
      <c r="BU5" s="1028"/>
      <c r="BV5" s="1028"/>
      <c r="BW5" s="1028"/>
      <c r="BX5" s="1028"/>
      <c r="BY5" s="1028"/>
      <c r="BZ5" s="1028"/>
      <c r="CA5" s="1028"/>
      <c r="CB5" s="1028"/>
      <c r="CC5" s="1028"/>
      <c r="CD5" s="1028"/>
      <c r="CE5" s="1028"/>
      <c r="CF5" s="1028"/>
      <c r="CG5" s="1028"/>
      <c r="CH5" s="1028"/>
      <c r="CI5" s="1028"/>
      <c r="CJ5" s="1028"/>
      <c r="CK5" s="1028"/>
      <c r="CL5" s="1028"/>
      <c r="CM5" s="1028"/>
      <c r="CN5" s="1028"/>
      <c r="CO5" s="1028"/>
      <c r="CP5" s="1028"/>
      <c r="CQ5" s="1028"/>
      <c r="CR5" s="1028"/>
      <c r="CS5" s="1028"/>
      <c r="CT5" s="1028"/>
      <c r="CU5" s="1028"/>
      <c r="CV5" s="1028"/>
      <c r="CW5" s="1028"/>
      <c r="CX5" s="1028"/>
      <c r="CY5" s="1028"/>
      <c r="CZ5" s="1028"/>
      <c r="DA5" s="1028"/>
      <c r="DB5" s="1028"/>
      <c r="DC5" s="1028"/>
      <c r="DD5" s="1028"/>
      <c r="DE5" s="1028"/>
      <c r="DF5" s="1028"/>
      <c r="DG5" s="1028"/>
      <c r="DH5" s="1028"/>
      <c r="DI5" s="1028"/>
      <c r="DJ5" s="1028"/>
      <c r="DK5" s="1028"/>
      <c r="DL5" s="1028"/>
      <c r="DM5" s="1028"/>
      <c r="DN5" s="1028"/>
      <c r="DO5" s="1028"/>
      <c r="DP5" s="1028"/>
      <c r="DQ5" s="1028"/>
      <c r="DR5" s="1028"/>
      <c r="DS5" s="1028"/>
      <c r="DT5" s="1028"/>
      <c r="DU5" s="1028"/>
      <c r="DV5" s="1028"/>
      <c r="DW5" s="1028"/>
      <c r="DX5" s="1028"/>
      <c r="DY5" s="1028"/>
      <c r="DZ5" s="1028"/>
      <c r="EA5" s="1028"/>
      <c r="EB5" s="1028"/>
      <c r="EC5" s="1028"/>
      <c r="ED5" s="1028"/>
      <c r="EE5" s="1028"/>
      <c r="EF5" s="1028"/>
      <c r="EG5" s="1028"/>
      <c r="EH5" s="1028"/>
      <c r="EI5" s="1028"/>
      <c r="EJ5" s="1028"/>
      <c r="EK5" s="1028"/>
      <c r="EL5" s="1028"/>
    </row>
    <row r="6" spans="1:142" s="1027" customFormat="1">
      <c r="A6" s="1040">
        <v>3</v>
      </c>
      <c r="B6" s="1062" t="s">
        <v>1792</v>
      </c>
      <c r="C6" s="1044">
        <f>'TMB 050'!$G$30</f>
        <v>1234550</v>
      </c>
      <c r="D6" s="1042">
        <f t="shared" si="0"/>
        <v>1234550</v>
      </c>
      <c r="E6" s="1042">
        <f t="shared" si="1"/>
        <v>61727.5</v>
      </c>
      <c r="F6" s="1042">
        <f t="shared" si="8"/>
        <v>61727.5</v>
      </c>
      <c r="G6" s="1042">
        <f t="shared" si="2"/>
        <v>61727.5</v>
      </c>
      <c r="H6" s="1042">
        <v>1000000</v>
      </c>
      <c r="I6" s="1042">
        <v>100000</v>
      </c>
      <c r="J6" s="1042">
        <f t="shared" si="3"/>
        <v>1000000</v>
      </c>
      <c r="K6" s="1042">
        <f t="shared" si="4"/>
        <v>40000</v>
      </c>
      <c r="L6" s="1043">
        <f>IF('[1]TMB 050'!$G$30&gt;=50000,50000,'[1]TMB 050'!$G$30*50%)</f>
        <v>50000</v>
      </c>
      <c r="M6" s="1042">
        <f t="shared" si="5"/>
        <v>100000</v>
      </c>
      <c r="N6" s="1041">
        <f t="shared" si="6"/>
        <v>100000</v>
      </c>
      <c r="O6" s="1061"/>
      <c r="P6" s="1035" t="str">
        <f t="shared" si="7"/>
        <v>ALAMEDA JUIZ DE FORA</v>
      </c>
      <c r="Q6" s="1060"/>
      <c r="R6" s="1060"/>
      <c r="S6" s="1060"/>
      <c r="T6" s="1060" t="s">
        <v>1791</v>
      </c>
      <c r="U6" s="1035" t="s">
        <v>537</v>
      </c>
      <c r="V6" s="1035"/>
      <c r="W6" s="1035" t="s">
        <v>1790</v>
      </c>
      <c r="X6" s="1128"/>
      <c r="Y6" s="1031"/>
      <c r="Z6" s="1030"/>
      <c r="AA6" s="1030"/>
      <c r="AB6" s="1030"/>
      <c r="AC6" s="1030"/>
      <c r="AD6" s="1030"/>
      <c r="AE6" s="1030"/>
      <c r="AF6" s="1030"/>
      <c r="AG6" s="1030"/>
      <c r="AH6" s="1030"/>
      <c r="AI6" s="1030"/>
      <c r="AJ6" s="1030"/>
      <c r="AK6" s="1030"/>
      <c r="AL6" s="1030"/>
      <c r="AM6" s="1029"/>
      <c r="AN6" s="1029"/>
      <c r="AO6" s="1029"/>
      <c r="AP6" s="1029"/>
      <c r="AQ6" s="1029"/>
      <c r="AR6" s="1029"/>
      <c r="AS6" s="1029"/>
      <c r="AT6" s="1029"/>
      <c r="AU6" s="1028"/>
      <c r="AV6" s="1028"/>
      <c r="AW6" s="1028"/>
      <c r="AX6" s="1028"/>
      <c r="AY6" s="1028"/>
      <c r="AZ6" s="1028"/>
      <c r="BA6" s="1028"/>
      <c r="BB6" s="1028"/>
      <c r="BC6" s="1028"/>
      <c r="BD6" s="1028"/>
      <c r="BE6" s="1028"/>
      <c r="BF6" s="1028"/>
      <c r="BG6" s="1028"/>
      <c r="BH6" s="1028"/>
      <c r="BI6" s="1028"/>
      <c r="BJ6" s="1028"/>
      <c r="BK6" s="1028"/>
      <c r="BL6" s="1028"/>
      <c r="BM6" s="1028"/>
      <c r="BN6" s="1028"/>
      <c r="BO6" s="1028"/>
      <c r="BP6" s="1028"/>
      <c r="BQ6" s="1028"/>
      <c r="BR6" s="1028"/>
      <c r="BS6" s="1028"/>
      <c r="BT6" s="1028"/>
      <c r="BU6" s="1028"/>
      <c r="BV6" s="1028"/>
      <c r="BW6" s="1028"/>
      <c r="BX6" s="1028"/>
      <c r="BY6" s="1028"/>
      <c r="BZ6" s="1028"/>
      <c r="CA6" s="1028"/>
      <c r="CB6" s="1028"/>
      <c r="CC6" s="1028"/>
      <c r="CD6" s="1028"/>
      <c r="CE6" s="1028"/>
      <c r="CF6" s="1028"/>
      <c r="CG6" s="1028"/>
      <c r="CH6" s="1028"/>
      <c r="CI6" s="1028"/>
      <c r="CJ6" s="1028"/>
      <c r="CK6" s="1028"/>
      <c r="CL6" s="1028"/>
      <c r="CM6" s="1028"/>
      <c r="CN6" s="1028"/>
      <c r="CO6" s="1028"/>
      <c r="CP6" s="1028"/>
      <c r="CQ6" s="1028"/>
      <c r="CR6" s="1028"/>
      <c r="CS6" s="1028"/>
      <c r="CT6" s="1028"/>
      <c r="CU6" s="1028"/>
      <c r="CV6" s="1028"/>
      <c r="CW6" s="1028"/>
      <c r="CX6" s="1028"/>
      <c r="CY6" s="1028"/>
      <c r="CZ6" s="1028"/>
      <c r="DA6" s="1028"/>
      <c r="DB6" s="1028"/>
      <c r="DC6" s="1028"/>
      <c r="DD6" s="1028"/>
      <c r="DE6" s="1028"/>
      <c r="DF6" s="1028"/>
      <c r="DG6" s="1028"/>
      <c r="DH6" s="1028"/>
      <c r="DI6" s="1028"/>
      <c r="DJ6" s="1028"/>
      <c r="DK6" s="1028"/>
      <c r="DL6" s="1028"/>
      <c r="DM6" s="1028"/>
      <c r="DN6" s="1028"/>
      <c r="DO6" s="1028"/>
      <c r="DP6" s="1028"/>
      <c r="DQ6" s="1028"/>
      <c r="DR6" s="1028"/>
      <c r="DS6" s="1028"/>
      <c r="DT6" s="1028"/>
      <c r="DU6" s="1028"/>
      <c r="DV6" s="1028"/>
      <c r="DW6" s="1028"/>
      <c r="DX6" s="1028"/>
      <c r="DY6" s="1028"/>
      <c r="DZ6" s="1028"/>
      <c r="EA6" s="1028"/>
      <c r="EB6" s="1028"/>
      <c r="EC6" s="1028"/>
      <c r="ED6" s="1028"/>
      <c r="EE6" s="1028"/>
      <c r="EF6" s="1028"/>
      <c r="EG6" s="1028"/>
      <c r="EH6" s="1028"/>
      <c r="EI6" s="1028"/>
      <c r="EJ6" s="1028"/>
      <c r="EK6" s="1028"/>
      <c r="EL6" s="1028"/>
    </row>
    <row r="7" spans="1:142" s="1027" customFormat="1">
      <c r="A7" s="1040">
        <v>4</v>
      </c>
      <c r="B7" s="1062" t="s">
        <v>1789</v>
      </c>
      <c r="C7" s="1044">
        <f>'TMB 050'!$G$30</f>
        <v>1234550</v>
      </c>
      <c r="D7" s="1042">
        <f t="shared" si="0"/>
        <v>1234550</v>
      </c>
      <c r="E7" s="1042">
        <f t="shared" si="1"/>
        <v>61727.5</v>
      </c>
      <c r="F7" s="1042">
        <f t="shared" si="8"/>
        <v>61727.5</v>
      </c>
      <c r="G7" s="1042">
        <f t="shared" si="2"/>
        <v>61727.5</v>
      </c>
      <c r="H7" s="1042">
        <v>500000</v>
      </c>
      <c r="I7" s="1042">
        <v>100000</v>
      </c>
      <c r="J7" s="1042">
        <f t="shared" si="3"/>
        <v>500000</v>
      </c>
      <c r="K7" s="1042">
        <f t="shared" si="4"/>
        <v>40000</v>
      </c>
      <c r="L7" s="1043">
        <f>IF('[1]TMB 050'!$G$30&gt;=50000,50000,'[1]TMB 050'!$G$30*50%)</f>
        <v>50000</v>
      </c>
      <c r="M7" s="1042">
        <f t="shared" si="5"/>
        <v>100000</v>
      </c>
      <c r="N7" s="1041">
        <f t="shared" si="6"/>
        <v>100000</v>
      </c>
      <c r="O7" s="1061"/>
      <c r="P7" s="1035" t="str">
        <f t="shared" si="7"/>
        <v>ALAMEDA SHOPPING</v>
      </c>
      <c r="Q7" s="1060"/>
      <c r="R7" s="1060"/>
      <c r="S7" s="1060"/>
      <c r="T7" s="1060" t="s">
        <v>1788</v>
      </c>
      <c r="U7" s="1035" t="s">
        <v>592</v>
      </c>
      <c r="V7" s="1035"/>
      <c r="W7" s="1060" t="s">
        <v>603</v>
      </c>
      <c r="X7" s="1128"/>
      <c r="Y7" s="1031"/>
      <c r="Z7" s="1030"/>
      <c r="AA7" s="1030"/>
      <c r="AB7" s="1030"/>
      <c r="AC7" s="1030"/>
      <c r="AD7" s="1030"/>
      <c r="AE7" s="1030"/>
      <c r="AF7" s="1030"/>
      <c r="AG7" s="1030"/>
      <c r="AH7" s="1030"/>
      <c r="AI7" s="1030"/>
      <c r="AJ7" s="1030"/>
      <c r="AK7" s="1030"/>
      <c r="AL7" s="1030"/>
      <c r="AM7" s="1029"/>
      <c r="AN7" s="1029"/>
      <c r="AO7" s="1029"/>
      <c r="AP7" s="1029"/>
      <c r="AQ7" s="1029"/>
      <c r="AR7" s="1029"/>
      <c r="AS7" s="1029"/>
      <c r="AT7" s="1029"/>
      <c r="AU7" s="1028"/>
      <c r="AV7" s="1028"/>
      <c r="AW7" s="1028"/>
      <c r="AX7" s="1028"/>
      <c r="AY7" s="1028"/>
      <c r="AZ7" s="1028"/>
      <c r="BA7" s="1028"/>
      <c r="BB7" s="1028"/>
      <c r="BC7" s="1028"/>
      <c r="BD7" s="1028"/>
      <c r="BE7" s="1028"/>
      <c r="BF7" s="1028"/>
      <c r="BG7" s="1028"/>
      <c r="BH7" s="1028"/>
      <c r="BI7" s="1028"/>
      <c r="BJ7" s="1028"/>
      <c r="BK7" s="1028"/>
      <c r="BL7" s="1028"/>
      <c r="BM7" s="1028"/>
      <c r="BN7" s="1028"/>
      <c r="BO7" s="1028"/>
      <c r="BP7" s="1028"/>
      <c r="BQ7" s="1028"/>
      <c r="BR7" s="1028"/>
      <c r="BS7" s="1028"/>
      <c r="BT7" s="1028"/>
      <c r="BU7" s="1028"/>
      <c r="BV7" s="1028"/>
      <c r="BW7" s="1028"/>
      <c r="BX7" s="1028"/>
      <c r="BY7" s="1028"/>
      <c r="BZ7" s="1028"/>
      <c r="CA7" s="1028"/>
      <c r="CB7" s="1028"/>
      <c r="CC7" s="1028"/>
      <c r="CD7" s="1028"/>
      <c r="CE7" s="1028"/>
      <c r="CF7" s="1028"/>
      <c r="CG7" s="1028"/>
      <c r="CH7" s="1028"/>
      <c r="CI7" s="1028"/>
      <c r="CJ7" s="1028"/>
      <c r="CK7" s="1028"/>
      <c r="CL7" s="1028"/>
      <c r="CM7" s="1028"/>
      <c r="CN7" s="1028"/>
      <c r="CO7" s="1028"/>
      <c r="CP7" s="1028"/>
      <c r="CQ7" s="1028"/>
      <c r="CR7" s="1028"/>
      <c r="CS7" s="1028"/>
      <c r="CT7" s="1028"/>
      <c r="CU7" s="1028"/>
      <c r="CV7" s="1028"/>
      <c r="CW7" s="1028"/>
      <c r="CX7" s="1028"/>
      <c r="CY7" s="1028"/>
      <c r="CZ7" s="1028"/>
      <c r="DA7" s="1028"/>
      <c r="DB7" s="1028"/>
      <c r="DC7" s="1028"/>
      <c r="DD7" s="1028"/>
      <c r="DE7" s="1028"/>
      <c r="DF7" s="1028"/>
      <c r="DG7" s="1028"/>
      <c r="DH7" s="1028"/>
      <c r="DI7" s="1028"/>
      <c r="DJ7" s="1028"/>
      <c r="DK7" s="1028"/>
      <c r="DL7" s="1028"/>
      <c r="DM7" s="1028"/>
      <c r="DN7" s="1028"/>
      <c r="DO7" s="1028"/>
      <c r="DP7" s="1028"/>
      <c r="DQ7" s="1028"/>
      <c r="DR7" s="1028"/>
      <c r="DS7" s="1028"/>
      <c r="DT7" s="1028"/>
      <c r="DU7" s="1028"/>
      <c r="DV7" s="1028"/>
      <c r="DW7" s="1028"/>
      <c r="DX7" s="1028"/>
      <c r="DY7" s="1028"/>
      <c r="DZ7" s="1028"/>
      <c r="EA7" s="1028"/>
      <c r="EB7" s="1028"/>
      <c r="EC7" s="1028"/>
      <c r="ED7" s="1028"/>
      <c r="EE7" s="1028"/>
      <c r="EF7" s="1028"/>
      <c r="EG7" s="1028"/>
      <c r="EH7" s="1028"/>
      <c r="EI7" s="1028"/>
      <c r="EJ7" s="1028"/>
      <c r="EK7" s="1028"/>
      <c r="EL7" s="1028"/>
    </row>
    <row r="8" spans="1:142" s="1027" customFormat="1">
      <c r="A8" s="1040">
        <v>5</v>
      </c>
      <c r="B8" s="1068" t="s">
        <v>1787</v>
      </c>
      <c r="C8" s="1044">
        <f>'TMB 050'!$G$30</f>
        <v>1234550</v>
      </c>
      <c r="D8" s="1042">
        <f t="shared" si="0"/>
        <v>1234550</v>
      </c>
      <c r="E8" s="1042">
        <f t="shared" si="1"/>
        <v>61727.5</v>
      </c>
      <c r="F8" s="1042">
        <f t="shared" si="8"/>
        <v>61727.5</v>
      </c>
      <c r="G8" s="1042">
        <f t="shared" si="2"/>
        <v>61727.5</v>
      </c>
      <c r="H8" s="1042">
        <v>500000</v>
      </c>
      <c r="I8" s="1042">
        <v>100000</v>
      </c>
      <c r="J8" s="1042">
        <f t="shared" si="3"/>
        <v>500000</v>
      </c>
      <c r="K8" s="1042">
        <f t="shared" si="4"/>
        <v>40000</v>
      </c>
      <c r="L8" s="1043">
        <f>IF('[1]TMB 050'!$G$30&gt;=50000,50000,'[1]TMB 050'!$G$30*50%)</f>
        <v>50000</v>
      </c>
      <c r="M8" s="1042">
        <f t="shared" si="5"/>
        <v>100000</v>
      </c>
      <c r="N8" s="1041">
        <f t="shared" si="6"/>
        <v>100000</v>
      </c>
      <c r="O8" s="1061"/>
      <c r="P8" s="1035" t="str">
        <f t="shared" si="7"/>
        <v xml:space="preserve">ALPHA MALL </v>
      </c>
      <c r="Q8" s="1064"/>
      <c r="R8" s="1064"/>
      <c r="S8" s="1064"/>
      <c r="T8" s="1035" t="s">
        <v>546</v>
      </c>
      <c r="U8" s="1064" t="s">
        <v>505</v>
      </c>
      <c r="V8" s="1064"/>
      <c r="W8" s="1064"/>
      <c r="X8" s="1128"/>
      <c r="Y8" s="1031"/>
      <c r="Z8" s="1030"/>
      <c r="AA8" s="1030"/>
      <c r="AB8" s="1030"/>
      <c r="AC8" s="1030"/>
      <c r="AD8" s="1030"/>
      <c r="AE8" s="1030"/>
      <c r="AF8" s="1030"/>
      <c r="AG8" s="1030"/>
      <c r="AH8" s="1030"/>
      <c r="AI8" s="1030"/>
      <c r="AJ8" s="1030"/>
      <c r="AK8" s="1030"/>
      <c r="AL8" s="1030"/>
      <c r="AM8" s="1029"/>
      <c r="AN8" s="1029"/>
      <c r="AO8" s="1029"/>
      <c r="AP8" s="1029"/>
      <c r="AQ8" s="1029"/>
      <c r="AR8" s="1029"/>
      <c r="AS8" s="1029"/>
      <c r="AT8" s="1029"/>
      <c r="AU8" s="1028"/>
      <c r="AV8" s="1028"/>
      <c r="AW8" s="1028"/>
      <c r="AX8" s="1028"/>
      <c r="AY8" s="1028"/>
      <c r="AZ8" s="1028"/>
      <c r="BA8" s="1028"/>
      <c r="BB8" s="1028"/>
      <c r="BC8" s="1028"/>
      <c r="BD8" s="1028"/>
      <c r="BE8" s="1028"/>
      <c r="BF8" s="1028"/>
      <c r="BG8" s="1028"/>
      <c r="BH8" s="1028"/>
      <c r="BI8" s="1028"/>
      <c r="BJ8" s="1028"/>
      <c r="BK8" s="1028"/>
      <c r="BL8" s="1028"/>
      <c r="BM8" s="1028"/>
      <c r="BN8" s="1028"/>
      <c r="BO8" s="1028"/>
      <c r="BP8" s="1028"/>
      <c r="BQ8" s="1028"/>
      <c r="BR8" s="1028"/>
      <c r="BS8" s="1028"/>
      <c r="BT8" s="1028"/>
      <c r="BU8" s="1028"/>
      <c r="BV8" s="1028"/>
      <c r="BW8" s="1028"/>
      <c r="BX8" s="1028"/>
      <c r="BY8" s="1028"/>
      <c r="BZ8" s="1028"/>
      <c r="CA8" s="1028"/>
      <c r="CB8" s="1028"/>
      <c r="CC8" s="1028"/>
      <c r="CD8" s="1028"/>
      <c r="CE8" s="1028"/>
      <c r="CF8" s="1028"/>
      <c r="CG8" s="1028"/>
      <c r="CH8" s="1028"/>
      <c r="CI8" s="1028"/>
      <c r="CJ8" s="1028"/>
      <c r="CK8" s="1028"/>
      <c r="CL8" s="1028"/>
      <c r="CM8" s="1028"/>
      <c r="CN8" s="1028"/>
      <c r="CO8" s="1028"/>
      <c r="CP8" s="1028"/>
      <c r="CQ8" s="1028"/>
      <c r="CR8" s="1028"/>
      <c r="CS8" s="1028"/>
      <c r="CT8" s="1028"/>
      <c r="CU8" s="1028"/>
      <c r="CV8" s="1028"/>
      <c r="CW8" s="1028"/>
      <c r="CX8" s="1028"/>
      <c r="CY8" s="1028"/>
      <c r="CZ8" s="1028"/>
      <c r="DA8" s="1028"/>
      <c r="DB8" s="1028"/>
      <c r="DC8" s="1028"/>
      <c r="DD8" s="1028"/>
      <c r="DE8" s="1028"/>
      <c r="DF8" s="1028"/>
      <c r="DG8" s="1028"/>
      <c r="DH8" s="1028"/>
      <c r="DI8" s="1028"/>
      <c r="DJ8" s="1028"/>
      <c r="DK8" s="1028"/>
      <c r="DL8" s="1028"/>
      <c r="DM8" s="1028"/>
      <c r="DN8" s="1028"/>
      <c r="DO8" s="1028"/>
      <c r="DP8" s="1028"/>
      <c r="DQ8" s="1028"/>
      <c r="DR8" s="1028"/>
      <c r="DS8" s="1028"/>
      <c r="DT8" s="1028"/>
      <c r="DU8" s="1028"/>
      <c r="DV8" s="1028"/>
      <c r="DW8" s="1028"/>
      <c r="DX8" s="1028"/>
      <c r="DY8" s="1028"/>
      <c r="DZ8" s="1028"/>
      <c r="EA8" s="1028"/>
      <c r="EB8" s="1028"/>
      <c r="EC8" s="1028"/>
      <c r="ED8" s="1028"/>
      <c r="EE8" s="1028"/>
      <c r="EF8" s="1028"/>
      <c r="EG8" s="1028"/>
      <c r="EH8" s="1028"/>
      <c r="EI8" s="1028"/>
      <c r="EJ8" s="1028"/>
      <c r="EK8" s="1028"/>
      <c r="EL8" s="1028"/>
    </row>
    <row r="9" spans="1:142" s="1027" customFormat="1">
      <c r="A9" s="1040">
        <v>6</v>
      </c>
      <c r="B9" s="1129" t="s">
        <v>1786</v>
      </c>
      <c r="C9" s="1044">
        <f>'TMB 050'!$G$30</f>
        <v>1234550</v>
      </c>
      <c r="D9" s="1042">
        <f t="shared" si="0"/>
        <v>1234550</v>
      </c>
      <c r="E9" s="1042">
        <f t="shared" si="1"/>
        <v>61727.5</v>
      </c>
      <c r="F9" s="1042">
        <f t="shared" si="8"/>
        <v>61727.5</v>
      </c>
      <c r="G9" s="1042">
        <f t="shared" si="2"/>
        <v>61727.5</v>
      </c>
      <c r="H9" s="1042">
        <v>500000</v>
      </c>
      <c r="I9" s="1042">
        <v>100000</v>
      </c>
      <c r="J9" s="1042">
        <f t="shared" si="3"/>
        <v>500000</v>
      </c>
      <c r="K9" s="1042">
        <f t="shared" si="4"/>
        <v>40000</v>
      </c>
      <c r="L9" s="1043">
        <f>IF('[1]TMB 050'!$G$30&gt;=50000,50000,'[1]TMB 050'!$G$30*50%)</f>
        <v>50000</v>
      </c>
      <c r="M9" s="1042">
        <f t="shared" si="5"/>
        <v>100000</v>
      </c>
      <c r="N9" s="1041">
        <f t="shared" si="6"/>
        <v>100000</v>
      </c>
      <c r="O9" s="1061"/>
      <c r="P9" s="1035" t="str">
        <f t="shared" si="7"/>
        <v xml:space="preserve">ALPHA SQUARE MALL </v>
      </c>
      <c r="Q9" s="1064" t="s">
        <v>2121</v>
      </c>
      <c r="R9" s="1064">
        <v>120</v>
      </c>
      <c r="S9" s="1064" t="s">
        <v>1785</v>
      </c>
      <c r="T9" s="1035" t="s">
        <v>1784</v>
      </c>
      <c r="U9" s="1064" t="s">
        <v>505</v>
      </c>
      <c r="V9" s="1064">
        <v>6473073</v>
      </c>
      <c r="W9" s="1064"/>
      <c r="X9" s="1128"/>
      <c r="Y9" s="1031"/>
      <c r="Z9" s="1030"/>
      <c r="AA9" s="1030"/>
      <c r="AB9" s="1030"/>
      <c r="AC9" s="1030"/>
      <c r="AD9" s="1030"/>
      <c r="AE9" s="1030"/>
      <c r="AF9" s="1030"/>
      <c r="AG9" s="1030"/>
      <c r="AH9" s="1030"/>
      <c r="AI9" s="1030"/>
      <c r="AJ9" s="1030"/>
      <c r="AK9" s="1030"/>
      <c r="AL9" s="1030"/>
      <c r="AM9" s="1029"/>
      <c r="AN9" s="1029"/>
      <c r="AO9" s="1029"/>
      <c r="AP9" s="1029"/>
      <c r="AQ9" s="1029"/>
      <c r="AR9" s="1029"/>
      <c r="AS9" s="1029"/>
      <c r="AT9" s="1029"/>
      <c r="AU9" s="1028"/>
      <c r="AV9" s="1028"/>
      <c r="AW9" s="1028"/>
      <c r="AX9" s="1028"/>
      <c r="AY9" s="1028"/>
      <c r="AZ9" s="1028"/>
      <c r="BA9" s="1028"/>
      <c r="BB9" s="1028"/>
      <c r="BC9" s="1028"/>
      <c r="BD9" s="1028"/>
      <c r="BE9" s="1028"/>
      <c r="BF9" s="1028"/>
      <c r="BG9" s="1028"/>
      <c r="BH9" s="1028"/>
      <c r="BI9" s="1028"/>
      <c r="BJ9" s="1028"/>
      <c r="BK9" s="1028"/>
      <c r="BL9" s="1028"/>
      <c r="BM9" s="1028"/>
      <c r="BN9" s="1028"/>
      <c r="BO9" s="1028"/>
      <c r="BP9" s="1028"/>
      <c r="BQ9" s="1028"/>
      <c r="BR9" s="1028"/>
      <c r="BS9" s="1028"/>
      <c r="BT9" s="1028"/>
      <c r="BU9" s="1028"/>
      <c r="BV9" s="1028"/>
      <c r="BW9" s="1028"/>
      <c r="BX9" s="1028"/>
      <c r="BY9" s="1028"/>
      <c r="BZ9" s="1028"/>
      <c r="CA9" s="1028"/>
      <c r="CB9" s="1028"/>
      <c r="CC9" s="1028"/>
      <c r="CD9" s="1028"/>
      <c r="CE9" s="1028"/>
      <c r="CF9" s="1028"/>
      <c r="CG9" s="1028"/>
      <c r="CH9" s="1028"/>
      <c r="CI9" s="1028"/>
      <c r="CJ9" s="1028"/>
      <c r="CK9" s="1028"/>
      <c r="CL9" s="1028"/>
      <c r="CM9" s="1028"/>
      <c r="CN9" s="1028"/>
      <c r="CO9" s="1028"/>
      <c r="CP9" s="1028"/>
      <c r="CQ9" s="1028"/>
      <c r="CR9" s="1028"/>
      <c r="CS9" s="1028"/>
      <c r="CT9" s="1028"/>
      <c r="CU9" s="1028"/>
      <c r="CV9" s="1028"/>
      <c r="CW9" s="1028"/>
      <c r="CX9" s="1028"/>
      <c r="CY9" s="1028"/>
      <c r="CZ9" s="1028"/>
      <c r="DA9" s="1028"/>
      <c r="DB9" s="1028"/>
      <c r="DC9" s="1028"/>
      <c r="DD9" s="1028"/>
      <c r="DE9" s="1028"/>
      <c r="DF9" s="1028"/>
      <c r="DG9" s="1028"/>
      <c r="DH9" s="1028"/>
      <c r="DI9" s="1028"/>
      <c r="DJ9" s="1028"/>
      <c r="DK9" s="1028"/>
      <c r="DL9" s="1028"/>
      <c r="DM9" s="1028"/>
      <c r="DN9" s="1028"/>
      <c r="DO9" s="1028"/>
      <c r="DP9" s="1028"/>
      <c r="DQ9" s="1028"/>
      <c r="DR9" s="1028"/>
      <c r="DS9" s="1028"/>
      <c r="DT9" s="1028"/>
      <c r="DU9" s="1028"/>
      <c r="DV9" s="1028"/>
      <c r="DW9" s="1028"/>
      <c r="DX9" s="1028"/>
      <c r="DY9" s="1028"/>
      <c r="DZ9" s="1028"/>
      <c r="EA9" s="1028"/>
      <c r="EB9" s="1028"/>
      <c r="EC9" s="1028"/>
      <c r="ED9" s="1028"/>
      <c r="EE9" s="1028"/>
      <c r="EF9" s="1028"/>
      <c r="EG9" s="1028"/>
      <c r="EH9" s="1028"/>
      <c r="EI9" s="1028"/>
      <c r="EJ9" s="1028"/>
      <c r="EK9" s="1028"/>
      <c r="EL9" s="1028"/>
    </row>
    <row r="10" spans="1:142" s="1027" customFormat="1">
      <c r="A10" s="1040">
        <v>7</v>
      </c>
      <c r="B10" s="1062" t="s">
        <v>1783</v>
      </c>
      <c r="C10" s="1044">
        <f>'TMB 050'!$G$30</f>
        <v>1234550</v>
      </c>
      <c r="D10" s="1042">
        <f t="shared" si="0"/>
        <v>1234550</v>
      </c>
      <c r="E10" s="1042">
        <v>10000</v>
      </c>
      <c r="F10" s="1042">
        <f t="shared" si="8"/>
        <v>61727.5</v>
      </c>
      <c r="G10" s="1042">
        <f t="shared" si="2"/>
        <v>61727.5</v>
      </c>
      <c r="H10" s="1042">
        <v>200000</v>
      </c>
      <c r="I10" s="1042">
        <v>100000</v>
      </c>
      <c r="J10" s="1042">
        <f t="shared" si="3"/>
        <v>200000</v>
      </c>
      <c r="K10" s="1042">
        <f t="shared" si="4"/>
        <v>40000</v>
      </c>
      <c r="L10" s="1043">
        <f>IF('[1]TMB 050'!$G$30&gt;=50000,50000,'[1]TMB 050'!$G$30*50%)</f>
        <v>50000</v>
      </c>
      <c r="M10" s="1042">
        <f t="shared" si="5"/>
        <v>40000</v>
      </c>
      <c r="N10" s="1041">
        <f t="shared" si="6"/>
        <v>40000</v>
      </c>
      <c r="O10" s="1061"/>
      <c r="P10" s="1035" t="str">
        <f t="shared" si="7"/>
        <v>AMAZONAS SHOPPING CENTER</v>
      </c>
      <c r="Q10" s="1060"/>
      <c r="R10" s="1060"/>
      <c r="S10" s="1060"/>
      <c r="T10" s="1060" t="s">
        <v>566</v>
      </c>
      <c r="U10" s="1035" t="s">
        <v>565</v>
      </c>
      <c r="V10" s="1035"/>
      <c r="W10" s="1035" t="s">
        <v>1782</v>
      </c>
      <c r="X10" s="1128"/>
      <c r="Y10" s="1031"/>
      <c r="Z10" s="1030"/>
      <c r="AA10" s="1030"/>
      <c r="AB10" s="1030"/>
      <c r="AC10" s="1030"/>
      <c r="AD10" s="1030"/>
      <c r="AE10" s="1030"/>
      <c r="AF10" s="1030"/>
      <c r="AG10" s="1030"/>
      <c r="AH10" s="1030"/>
      <c r="AI10" s="1030"/>
      <c r="AJ10" s="1030"/>
      <c r="AK10" s="1030"/>
      <c r="AL10" s="1030"/>
      <c r="AM10" s="1029"/>
      <c r="AN10" s="1029"/>
      <c r="AO10" s="1029"/>
      <c r="AP10" s="1029"/>
      <c r="AQ10" s="1029"/>
      <c r="AR10" s="1029"/>
      <c r="AS10" s="1029"/>
      <c r="AT10" s="1029"/>
      <c r="AU10" s="1028"/>
      <c r="AV10" s="1028"/>
      <c r="AW10" s="1028"/>
      <c r="AX10" s="1028"/>
      <c r="AY10" s="1028"/>
      <c r="AZ10" s="1028"/>
      <c r="BA10" s="1028"/>
      <c r="BB10" s="1028"/>
      <c r="BC10" s="1028"/>
      <c r="BD10" s="1028"/>
      <c r="BE10" s="1028"/>
      <c r="BF10" s="1028"/>
      <c r="BG10" s="1028"/>
      <c r="BH10" s="1028"/>
      <c r="BI10" s="1028"/>
      <c r="BJ10" s="1028"/>
      <c r="BK10" s="1028"/>
      <c r="BL10" s="1028"/>
      <c r="BM10" s="1028"/>
      <c r="BN10" s="1028"/>
      <c r="BO10" s="1028"/>
      <c r="BP10" s="1028"/>
      <c r="BQ10" s="1028"/>
      <c r="BR10" s="1028"/>
      <c r="BS10" s="1028"/>
      <c r="BT10" s="1028"/>
      <c r="BU10" s="1028"/>
      <c r="BV10" s="1028"/>
      <c r="BW10" s="1028"/>
      <c r="BX10" s="1028"/>
      <c r="BY10" s="1028"/>
      <c r="BZ10" s="1028"/>
      <c r="CA10" s="1028"/>
      <c r="CB10" s="1028"/>
      <c r="CC10" s="1028"/>
      <c r="CD10" s="1028"/>
      <c r="CE10" s="1028"/>
      <c r="CF10" s="1028"/>
      <c r="CG10" s="1028"/>
      <c r="CH10" s="1028"/>
      <c r="CI10" s="1028"/>
      <c r="CJ10" s="1028"/>
      <c r="CK10" s="1028"/>
      <c r="CL10" s="1028"/>
      <c r="CM10" s="1028"/>
      <c r="CN10" s="1028"/>
      <c r="CO10" s="1028"/>
      <c r="CP10" s="1028"/>
      <c r="CQ10" s="1028"/>
      <c r="CR10" s="1028"/>
      <c r="CS10" s="1028"/>
      <c r="CT10" s="1028"/>
      <c r="CU10" s="1028"/>
      <c r="CV10" s="1028"/>
      <c r="CW10" s="1028"/>
      <c r="CX10" s="1028"/>
      <c r="CY10" s="1028"/>
      <c r="CZ10" s="1028"/>
      <c r="DA10" s="1028"/>
      <c r="DB10" s="1028"/>
      <c r="DC10" s="1028"/>
      <c r="DD10" s="1028"/>
      <c r="DE10" s="1028"/>
      <c r="DF10" s="1028"/>
      <c r="DG10" s="1028"/>
      <c r="DH10" s="1028"/>
      <c r="DI10" s="1028"/>
      <c r="DJ10" s="1028"/>
      <c r="DK10" s="1028"/>
      <c r="DL10" s="1028"/>
      <c r="DM10" s="1028"/>
      <c r="DN10" s="1028"/>
      <c r="DO10" s="1028"/>
      <c r="DP10" s="1028"/>
      <c r="DQ10" s="1028"/>
      <c r="DR10" s="1028"/>
      <c r="DS10" s="1028"/>
      <c r="DT10" s="1028"/>
      <c r="DU10" s="1028"/>
      <c r="DV10" s="1028"/>
      <c r="DW10" s="1028"/>
      <c r="DX10" s="1028"/>
      <c r="DY10" s="1028"/>
      <c r="DZ10" s="1028"/>
      <c r="EA10" s="1028"/>
      <c r="EB10" s="1028"/>
      <c r="EC10" s="1028"/>
      <c r="ED10" s="1028"/>
      <c r="EE10" s="1028"/>
      <c r="EF10" s="1028"/>
      <c r="EG10" s="1028"/>
      <c r="EH10" s="1028"/>
      <c r="EI10" s="1028"/>
      <c r="EJ10" s="1028"/>
      <c r="EK10" s="1028"/>
      <c r="EL10" s="1028"/>
    </row>
    <row r="11" spans="1:142" s="1027" customFormat="1">
      <c r="A11" s="1040">
        <v>8</v>
      </c>
      <c r="B11" s="1066" t="s">
        <v>1781</v>
      </c>
      <c r="C11" s="1044">
        <f>'TMB 050'!$G$30</f>
        <v>1234550</v>
      </c>
      <c r="D11" s="1042">
        <f t="shared" si="0"/>
        <v>1234550</v>
      </c>
      <c r="E11" s="1042">
        <f t="shared" ref="E11:E74" si="9">C11*5%</f>
        <v>61727.5</v>
      </c>
      <c r="F11" s="1042">
        <f t="shared" si="8"/>
        <v>61727.5</v>
      </c>
      <c r="G11" s="1042">
        <f t="shared" si="2"/>
        <v>61727.5</v>
      </c>
      <c r="H11" s="1042">
        <v>500000</v>
      </c>
      <c r="I11" s="1042">
        <v>100000</v>
      </c>
      <c r="J11" s="1042">
        <f t="shared" si="3"/>
        <v>500000</v>
      </c>
      <c r="K11" s="1042">
        <f t="shared" si="4"/>
        <v>40000</v>
      </c>
      <c r="L11" s="1043">
        <f>IF('[1]TMB 050'!$G$30&gt;=50000,50000,'[1]TMB 050'!$G$30*50%)</f>
        <v>50000</v>
      </c>
      <c r="M11" s="1042">
        <f t="shared" si="5"/>
        <v>100000</v>
      </c>
      <c r="N11" s="1041">
        <f t="shared" si="6"/>
        <v>100000</v>
      </c>
      <c r="O11" s="1061"/>
      <c r="P11" s="1035" t="str">
        <f t="shared" si="7"/>
        <v>AQUARIUS SHOPPING</v>
      </c>
      <c r="Q11" s="1064"/>
      <c r="R11" s="1064"/>
      <c r="S11" s="1064"/>
      <c r="T11" s="1064" t="s">
        <v>551</v>
      </c>
      <c r="U11" s="1064" t="s">
        <v>505</v>
      </c>
      <c r="V11" s="1064"/>
      <c r="W11" s="1064"/>
      <c r="X11" s="1128"/>
      <c r="Y11" s="1031"/>
      <c r="Z11" s="1030"/>
      <c r="AA11" s="1030"/>
      <c r="AB11" s="1030"/>
      <c r="AC11" s="1030"/>
      <c r="AD11" s="1030"/>
      <c r="AE11" s="1030"/>
      <c r="AF11" s="1030"/>
      <c r="AG11" s="1030"/>
      <c r="AH11" s="1030"/>
      <c r="AI11" s="1030"/>
      <c r="AJ11" s="1030"/>
      <c r="AK11" s="1030"/>
      <c r="AL11" s="1030"/>
      <c r="AM11" s="1029"/>
      <c r="AN11" s="1029"/>
      <c r="AO11" s="1029"/>
      <c r="AP11" s="1029"/>
      <c r="AQ11" s="1029"/>
      <c r="AR11" s="1029"/>
      <c r="AS11" s="1029"/>
      <c r="AT11" s="1029"/>
      <c r="AU11" s="1028"/>
      <c r="AV11" s="1028"/>
      <c r="AW11" s="1028"/>
      <c r="AX11" s="1028"/>
      <c r="AY11" s="1028"/>
      <c r="AZ11" s="1028"/>
      <c r="BA11" s="1028"/>
      <c r="BB11" s="1028"/>
      <c r="BC11" s="1028"/>
      <c r="BD11" s="1028"/>
      <c r="BE11" s="1028"/>
      <c r="BF11" s="1028"/>
      <c r="BG11" s="1028"/>
      <c r="BH11" s="1028"/>
      <c r="BI11" s="1028"/>
      <c r="BJ11" s="1028"/>
      <c r="BK11" s="1028"/>
      <c r="BL11" s="1028"/>
      <c r="BM11" s="1028"/>
      <c r="BN11" s="1028"/>
      <c r="BO11" s="1028"/>
      <c r="BP11" s="1028"/>
      <c r="BQ11" s="1028"/>
      <c r="BR11" s="1028"/>
      <c r="BS11" s="1028"/>
      <c r="BT11" s="1028"/>
      <c r="BU11" s="1028"/>
      <c r="BV11" s="1028"/>
      <c r="BW11" s="1028"/>
      <c r="BX11" s="1028"/>
      <c r="BY11" s="1028"/>
      <c r="BZ11" s="1028"/>
      <c r="CA11" s="1028"/>
      <c r="CB11" s="1028"/>
      <c r="CC11" s="1028"/>
      <c r="CD11" s="1028"/>
      <c r="CE11" s="1028"/>
      <c r="CF11" s="1028"/>
      <c r="CG11" s="1028"/>
      <c r="CH11" s="1028"/>
      <c r="CI11" s="1028"/>
      <c r="CJ11" s="1028"/>
      <c r="CK11" s="1028"/>
      <c r="CL11" s="1028"/>
      <c r="CM11" s="1028"/>
      <c r="CN11" s="1028"/>
      <c r="CO11" s="1028"/>
      <c r="CP11" s="1028"/>
      <c r="CQ11" s="1028"/>
      <c r="CR11" s="1028"/>
      <c r="CS11" s="1028"/>
      <c r="CT11" s="1028"/>
      <c r="CU11" s="1028"/>
      <c r="CV11" s="1028"/>
      <c r="CW11" s="1028"/>
      <c r="CX11" s="1028"/>
      <c r="CY11" s="1028"/>
      <c r="CZ11" s="1028"/>
      <c r="DA11" s="1028"/>
      <c r="DB11" s="1028"/>
      <c r="DC11" s="1028"/>
      <c r="DD11" s="1028"/>
      <c r="DE11" s="1028"/>
      <c r="DF11" s="1028"/>
      <c r="DG11" s="1028"/>
      <c r="DH11" s="1028"/>
      <c r="DI11" s="1028"/>
      <c r="DJ11" s="1028"/>
      <c r="DK11" s="1028"/>
      <c r="DL11" s="1028"/>
      <c r="DM11" s="1028"/>
      <c r="DN11" s="1028"/>
      <c r="DO11" s="1028"/>
      <c r="DP11" s="1028"/>
      <c r="DQ11" s="1028"/>
      <c r="DR11" s="1028"/>
      <c r="DS11" s="1028"/>
      <c r="DT11" s="1028"/>
      <c r="DU11" s="1028"/>
      <c r="DV11" s="1028"/>
      <c r="DW11" s="1028"/>
      <c r="DX11" s="1028"/>
      <c r="DY11" s="1028"/>
      <c r="DZ11" s="1028"/>
      <c r="EA11" s="1028"/>
      <c r="EB11" s="1028"/>
      <c r="EC11" s="1028"/>
      <c r="ED11" s="1028"/>
      <c r="EE11" s="1028"/>
      <c r="EF11" s="1028"/>
      <c r="EG11" s="1028"/>
      <c r="EH11" s="1028"/>
      <c r="EI11" s="1028"/>
      <c r="EJ11" s="1028"/>
      <c r="EK11" s="1028"/>
      <c r="EL11" s="1028"/>
    </row>
    <row r="12" spans="1:142" s="1027" customFormat="1">
      <c r="A12" s="1040">
        <v>9</v>
      </c>
      <c r="B12" s="1063" t="s">
        <v>1780</v>
      </c>
      <c r="C12" s="1044">
        <f>'TMB 050'!$G$30</f>
        <v>1234550</v>
      </c>
      <c r="D12" s="1042">
        <f t="shared" si="0"/>
        <v>1234550</v>
      </c>
      <c r="E12" s="1042">
        <f t="shared" si="9"/>
        <v>61727.5</v>
      </c>
      <c r="F12" s="1042">
        <f t="shared" si="8"/>
        <v>61727.5</v>
      </c>
      <c r="G12" s="1042">
        <f t="shared" si="2"/>
        <v>61727.5</v>
      </c>
      <c r="H12" s="1042">
        <v>500000</v>
      </c>
      <c r="I12" s="1042">
        <v>100000</v>
      </c>
      <c r="J12" s="1042">
        <f t="shared" si="3"/>
        <v>500000</v>
      </c>
      <c r="K12" s="1042">
        <f t="shared" si="4"/>
        <v>40000</v>
      </c>
      <c r="L12" s="1043">
        <f>IF('[1]TMB 050'!$G$30&gt;=50000,50000,'[1]TMB 050'!$G$30*50%)</f>
        <v>50000</v>
      </c>
      <c r="M12" s="1042">
        <f t="shared" si="5"/>
        <v>100000</v>
      </c>
      <c r="N12" s="1041">
        <f t="shared" si="6"/>
        <v>100000</v>
      </c>
      <c r="O12" s="1061"/>
      <c r="P12" s="1035" t="str">
        <f t="shared" si="7"/>
        <v>ARAÇATUBA SHOPPING</v>
      </c>
      <c r="Q12" s="1035" t="s">
        <v>2122</v>
      </c>
      <c r="R12" s="1035">
        <v>601</v>
      </c>
      <c r="S12" s="1035" t="s">
        <v>1779</v>
      </c>
      <c r="T12" s="1035" t="s">
        <v>1444</v>
      </c>
      <c r="U12" s="1035" t="s">
        <v>505</v>
      </c>
      <c r="V12" s="1035">
        <v>16020050</v>
      </c>
      <c r="W12" s="1035" t="s">
        <v>1778</v>
      </c>
      <c r="X12" s="1128"/>
      <c r="Y12" s="1031"/>
      <c r="Z12" s="1030"/>
      <c r="AA12" s="1030"/>
      <c r="AB12" s="1030"/>
      <c r="AC12" s="1030"/>
      <c r="AD12" s="1030"/>
      <c r="AE12" s="1030"/>
      <c r="AF12" s="1030"/>
      <c r="AG12" s="1030"/>
      <c r="AH12" s="1030"/>
      <c r="AI12" s="1030"/>
      <c r="AJ12" s="1030"/>
      <c r="AK12" s="1030"/>
      <c r="AL12" s="1030"/>
      <c r="AM12" s="1029"/>
      <c r="AN12" s="1029"/>
      <c r="AO12" s="1029"/>
      <c r="AP12" s="1029"/>
      <c r="AQ12" s="1029"/>
      <c r="AR12" s="1029"/>
      <c r="AS12" s="1029"/>
      <c r="AT12" s="1029"/>
      <c r="AU12" s="1028"/>
      <c r="AV12" s="1028"/>
      <c r="AW12" s="1028"/>
      <c r="AX12" s="1028"/>
      <c r="AY12" s="1028"/>
      <c r="AZ12" s="1028"/>
      <c r="BA12" s="1028"/>
      <c r="BB12" s="1028"/>
      <c r="BC12" s="1028"/>
      <c r="BD12" s="1028"/>
      <c r="BE12" s="1028"/>
      <c r="BF12" s="1028"/>
      <c r="BG12" s="1028"/>
      <c r="BH12" s="1028"/>
      <c r="BI12" s="1028"/>
      <c r="BJ12" s="1028"/>
      <c r="BK12" s="1028"/>
      <c r="BL12" s="1028"/>
      <c r="BM12" s="1028"/>
      <c r="BN12" s="1028"/>
      <c r="BO12" s="1028"/>
      <c r="BP12" s="1028"/>
      <c r="BQ12" s="1028"/>
      <c r="BR12" s="1028"/>
      <c r="BS12" s="1028"/>
      <c r="BT12" s="1028"/>
      <c r="BU12" s="1028"/>
      <c r="BV12" s="1028"/>
      <c r="BW12" s="1028"/>
      <c r="BX12" s="1028"/>
      <c r="BY12" s="1028"/>
      <c r="BZ12" s="1028"/>
      <c r="CA12" s="1028"/>
      <c r="CB12" s="1028"/>
      <c r="CC12" s="1028"/>
      <c r="CD12" s="1028"/>
      <c r="CE12" s="1028"/>
      <c r="CF12" s="1028"/>
      <c r="CG12" s="1028"/>
      <c r="CH12" s="1028"/>
      <c r="CI12" s="1028"/>
      <c r="CJ12" s="1028"/>
      <c r="CK12" s="1028"/>
      <c r="CL12" s="1028"/>
      <c r="CM12" s="1028"/>
      <c r="CN12" s="1028"/>
      <c r="CO12" s="1028"/>
      <c r="CP12" s="1028"/>
      <c r="CQ12" s="1028"/>
      <c r="CR12" s="1028"/>
      <c r="CS12" s="1028"/>
      <c r="CT12" s="1028"/>
      <c r="CU12" s="1028"/>
      <c r="CV12" s="1028"/>
      <c r="CW12" s="1028"/>
      <c r="CX12" s="1028"/>
      <c r="CY12" s="1028"/>
      <c r="CZ12" s="1028"/>
      <c r="DA12" s="1028"/>
      <c r="DB12" s="1028"/>
      <c r="DC12" s="1028"/>
      <c r="DD12" s="1028"/>
      <c r="DE12" s="1028"/>
      <c r="DF12" s="1028"/>
      <c r="DG12" s="1028"/>
      <c r="DH12" s="1028"/>
      <c r="DI12" s="1028"/>
      <c r="DJ12" s="1028"/>
      <c r="DK12" s="1028"/>
      <c r="DL12" s="1028"/>
      <c r="DM12" s="1028"/>
      <c r="DN12" s="1028"/>
      <c r="DO12" s="1028"/>
      <c r="DP12" s="1028"/>
      <c r="DQ12" s="1028"/>
      <c r="DR12" s="1028"/>
      <c r="DS12" s="1028"/>
      <c r="DT12" s="1028"/>
      <c r="DU12" s="1028"/>
      <c r="DV12" s="1028"/>
      <c r="DW12" s="1028"/>
      <c r="DX12" s="1028"/>
      <c r="DY12" s="1028"/>
      <c r="DZ12" s="1028"/>
      <c r="EA12" s="1028"/>
      <c r="EB12" s="1028"/>
      <c r="EC12" s="1028"/>
      <c r="ED12" s="1028"/>
      <c r="EE12" s="1028"/>
      <c r="EF12" s="1028"/>
      <c r="EG12" s="1028"/>
      <c r="EH12" s="1028"/>
      <c r="EI12" s="1028"/>
      <c r="EJ12" s="1028"/>
      <c r="EK12" s="1028"/>
      <c r="EL12" s="1028"/>
    </row>
    <row r="13" spans="1:142" s="1027" customFormat="1">
      <c r="A13" s="1040">
        <v>10</v>
      </c>
      <c r="B13" s="1062" t="s">
        <v>1777</v>
      </c>
      <c r="C13" s="1044">
        <f>'TMB 050'!$G$30</f>
        <v>1234550</v>
      </c>
      <c r="D13" s="1042">
        <f t="shared" si="0"/>
        <v>1234550</v>
      </c>
      <c r="E13" s="1042">
        <f t="shared" si="9"/>
        <v>61727.5</v>
      </c>
      <c r="F13" s="1042">
        <f t="shared" si="8"/>
        <v>61727.5</v>
      </c>
      <c r="G13" s="1042">
        <f t="shared" si="2"/>
        <v>61727.5</v>
      </c>
      <c r="H13" s="1042">
        <v>500000</v>
      </c>
      <c r="I13" s="1042">
        <v>100000</v>
      </c>
      <c r="J13" s="1042">
        <f t="shared" si="3"/>
        <v>500000</v>
      </c>
      <c r="K13" s="1042">
        <f t="shared" si="4"/>
        <v>40000</v>
      </c>
      <c r="L13" s="1043">
        <f>IF('[1]TMB 050'!$G$30&gt;=50000,50000,'[1]TMB 050'!$G$30*50%)</f>
        <v>50000</v>
      </c>
      <c r="M13" s="1042">
        <f t="shared" si="5"/>
        <v>100000</v>
      </c>
      <c r="N13" s="1041">
        <f t="shared" si="6"/>
        <v>100000</v>
      </c>
      <c r="O13" s="1061"/>
      <c r="P13" s="1035" t="str">
        <f t="shared" si="7"/>
        <v>ARAGUAIA SHOPPING</v>
      </c>
      <c r="Q13" s="1060"/>
      <c r="R13" s="1060"/>
      <c r="S13" s="1060"/>
      <c r="T13" s="1060" t="s">
        <v>1413</v>
      </c>
      <c r="U13" s="1035" t="s">
        <v>1411</v>
      </c>
      <c r="V13" s="1035"/>
      <c r="W13" s="1035" t="s">
        <v>1776</v>
      </c>
      <c r="X13" s="1128"/>
      <c r="Y13" s="1031"/>
      <c r="Z13" s="1030"/>
      <c r="AA13" s="1030"/>
      <c r="AB13" s="1030"/>
      <c r="AC13" s="1030"/>
      <c r="AD13" s="1030"/>
      <c r="AE13" s="1030"/>
      <c r="AF13" s="1030"/>
      <c r="AG13" s="1030"/>
      <c r="AH13" s="1030"/>
      <c r="AI13" s="1030"/>
      <c r="AJ13" s="1030"/>
      <c r="AK13" s="1030"/>
      <c r="AL13" s="1030"/>
      <c r="AM13" s="1029"/>
      <c r="AN13" s="1029"/>
      <c r="AO13" s="1029"/>
      <c r="AP13" s="1029"/>
      <c r="AQ13" s="1029"/>
      <c r="AR13" s="1029"/>
      <c r="AS13" s="1029"/>
      <c r="AT13" s="1029"/>
      <c r="AU13" s="1028"/>
      <c r="AV13" s="1028"/>
      <c r="AW13" s="1028"/>
      <c r="AX13" s="1028"/>
      <c r="AY13" s="1028"/>
      <c r="AZ13" s="1028"/>
      <c r="BA13" s="1028"/>
      <c r="BB13" s="1028"/>
      <c r="BC13" s="1028"/>
      <c r="BD13" s="1028"/>
      <c r="BE13" s="1028"/>
      <c r="BF13" s="1028"/>
      <c r="BG13" s="1028"/>
      <c r="BH13" s="1028"/>
      <c r="BI13" s="1028"/>
      <c r="BJ13" s="1028"/>
      <c r="BK13" s="1028"/>
      <c r="BL13" s="1028"/>
      <c r="BM13" s="1028"/>
      <c r="BN13" s="1028"/>
      <c r="BO13" s="1028"/>
      <c r="BP13" s="1028"/>
      <c r="BQ13" s="1028"/>
      <c r="BR13" s="1028"/>
      <c r="BS13" s="1028"/>
      <c r="BT13" s="1028"/>
      <c r="BU13" s="1028"/>
      <c r="BV13" s="1028"/>
      <c r="BW13" s="1028"/>
      <c r="BX13" s="1028"/>
      <c r="BY13" s="1028"/>
      <c r="BZ13" s="1028"/>
      <c r="CA13" s="1028"/>
      <c r="CB13" s="1028"/>
      <c r="CC13" s="1028"/>
      <c r="CD13" s="1028"/>
      <c r="CE13" s="1028"/>
      <c r="CF13" s="1028"/>
      <c r="CG13" s="1028"/>
      <c r="CH13" s="1028"/>
      <c r="CI13" s="1028"/>
      <c r="CJ13" s="1028"/>
      <c r="CK13" s="1028"/>
      <c r="CL13" s="1028"/>
      <c r="CM13" s="1028"/>
      <c r="CN13" s="1028"/>
      <c r="CO13" s="1028"/>
      <c r="CP13" s="1028"/>
      <c r="CQ13" s="1028"/>
      <c r="CR13" s="1028"/>
      <c r="CS13" s="1028"/>
      <c r="CT13" s="1028"/>
      <c r="CU13" s="1028"/>
      <c r="CV13" s="1028"/>
      <c r="CW13" s="1028"/>
      <c r="CX13" s="1028"/>
      <c r="CY13" s="1028"/>
      <c r="CZ13" s="1028"/>
      <c r="DA13" s="1028"/>
      <c r="DB13" s="1028"/>
      <c r="DC13" s="1028"/>
      <c r="DD13" s="1028"/>
      <c r="DE13" s="1028"/>
      <c r="DF13" s="1028"/>
      <c r="DG13" s="1028"/>
      <c r="DH13" s="1028"/>
      <c r="DI13" s="1028"/>
      <c r="DJ13" s="1028"/>
      <c r="DK13" s="1028"/>
      <c r="DL13" s="1028"/>
      <c r="DM13" s="1028"/>
      <c r="DN13" s="1028"/>
      <c r="DO13" s="1028"/>
      <c r="DP13" s="1028"/>
      <c r="DQ13" s="1028"/>
      <c r="DR13" s="1028"/>
      <c r="DS13" s="1028"/>
      <c r="DT13" s="1028"/>
      <c r="DU13" s="1028"/>
      <c r="DV13" s="1028"/>
      <c r="DW13" s="1028"/>
      <c r="DX13" s="1028"/>
      <c r="DY13" s="1028"/>
      <c r="DZ13" s="1028"/>
      <c r="EA13" s="1028"/>
      <c r="EB13" s="1028"/>
      <c r="EC13" s="1028"/>
      <c r="ED13" s="1028"/>
      <c r="EE13" s="1028"/>
      <c r="EF13" s="1028"/>
      <c r="EG13" s="1028"/>
      <c r="EH13" s="1028"/>
      <c r="EI13" s="1028"/>
      <c r="EJ13" s="1028"/>
      <c r="EK13" s="1028"/>
      <c r="EL13" s="1028"/>
    </row>
    <row r="14" spans="1:142" s="1027" customFormat="1">
      <c r="A14" s="1040">
        <v>11</v>
      </c>
      <c r="B14" s="1063" t="s">
        <v>1775</v>
      </c>
      <c r="C14" s="1044">
        <f>'TMB 050'!$G$30</f>
        <v>1234550</v>
      </c>
      <c r="D14" s="1042">
        <f t="shared" si="0"/>
        <v>1234550</v>
      </c>
      <c r="E14" s="1042">
        <f t="shared" si="9"/>
        <v>61727.5</v>
      </c>
      <c r="F14" s="1042">
        <f t="shared" si="8"/>
        <v>61727.5</v>
      </c>
      <c r="G14" s="1042">
        <f t="shared" si="2"/>
        <v>61727.5</v>
      </c>
      <c r="H14" s="1042">
        <v>500000</v>
      </c>
      <c r="I14" s="1042">
        <v>100000</v>
      </c>
      <c r="J14" s="1042">
        <f t="shared" si="3"/>
        <v>500000</v>
      </c>
      <c r="K14" s="1042">
        <f t="shared" si="4"/>
        <v>40000</v>
      </c>
      <c r="L14" s="1043">
        <f>IF('[1]TMB 050'!$G$30&gt;=50000,50000,'[1]TMB 050'!$G$30*50%)</f>
        <v>50000</v>
      </c>
      <c r="M14" s="1042">
        <f t="shared" si="5"/>
        <v>100000</v>
      </c>
      <c r="N14" s="1041">
        <f t="shared" si="6"/>
        <v>100000</v>
      </c>
      <c r="O14" s="1061"/>
      <c r="P14" s="1035" t="str">
        <f t="shared" si="7"/>
        <v>ARUÃ BOULEVARD</v>
      </c>
      <c r="Q14" s="1035" t="s">
        <v>1774</v>
      </c>
      <c r="R14" s="1035">
        <v>0</v>
      </c>
      <c r="S14" s="1035" t="s">
        <v>1773</v>
      </c>
      <c r="T14" s="1035" t="s">
        <v>1466</v>
      </c>
      <c r="U14" s="1035" t="s">
        <v>505</v>
      </c>
      <c r="V14" s="1035"/>
      <c r="W14" s="1060" t="s">
        <v>1772</v>
      </c>
      <c r="X14" s="1128"/>
      <c r="Y14" s="1031"/>
      <c r="Z14" s="1030"/>
      <c r="AA14" s="1030"/>
      <c r="AB14" s="1030"/>
      <c r="AC14" s="1030"/>
      <c r="AD14" s="1030"/>
      <c r="AE14" s="1030"/>
      <c r="AF14" s="1030"/>
      <c r="AG14" s="1030"/>
      <c r="AH14" s="1030"/>
      <c r="AI14" s="1030"/>
      <c r="AJ14" s="1030"/>
      <c r="AK14" s="1030"/>
      <c r="AL14" s="1030"/>
      <c r="AM14" s="1029"/>
      <c r="AN14" s="1029"/>
      <c r="AO14" s="1029"/>
      <c r="AP14" s="1029"/>
      <c r="AQ14" s="1029"/>
      <c r="AR14" s="1029"/>
      <c r="AS14" s="1029"/>
      <c r="AT14" s="1029"/>
      <c r="AU14" s="1028"/>
      <c r="AV14" s="1028"/>
      <c r="AW14" s="1028"/>
      <c r="AX14" s="1028"/>
      <c r="AY14" s="1028"/>
      <c r="AZ14" s="1028"/>
      <c r="BA14" s="1028"/>
      <c r="BB14" s="1028"/>
      <c r="BC14" s="1028"/>
      <c r="BD14" s="1028"/>
      <c r="BE14" s="1028"/>
      <c r="BF14" s="1028"/>
      <c r="BG14" s="1028"/>
      <c r="BH14" s="1028"/>
      <c r="BI14" s="1028"/>
      <c r="BJ14" s="1028"/>
      <c r="BK14" s="1028"/>
      <c r="BL14" s="1028"/>
      <c r="BM14" s="1028"/>
      <c r="BN14" s="1028"/>
      <c r="BO14" s="1028"/>
      <c r="BP14" s="1028"/>
      <c r="BQ14" s="1028"/>
      <c r="BR14" s="1028"/>
      <c r="BS14" s="1028"/>
      <c r="BT14" s="1028"/>
      <c r="BU14" s="1028"/>
      <c r="BV14" s="1028"/>
      <c r="BW14" s="1028"/>
      <c r="BX14" s="1028"/>
      <c r="BY14" s="1028"/>
      <c r="BZ14" s="1028"/>
      <c r="CA14" s="1028"/>
      <c r="CB14" s="1028"/>
      <c r="CC14" s="1028"/>
      <c r="CD14" s="1028"/>
      <c r="CE14" s="1028"/>
      <c r="CF14" s="1028"/>
      <c r="CG14" s="1028"/>
      <c r="CH14" s="1028"/>
      <c r="CI14" s="1028"/>
      <c r="CJ14" s="1028"/>
      <c r="CK14" s="1028"/>
      <c r="CL14" s="1028"/>
      <c r="CM14" s="1028"/>
      <c r="CN14" s="1028"/>
      <c r="CO14" s="1028"/>
      <c r="CP14" s="1028"/>
      <c r="CQ14" s="1028"/>
      <c r="CR14" s="1028"/>
      <c r="CS14" s="1028"/>
      <c r="CT14" s="1028"/>
      <c r="CU14" s="1028"/>
      <c r="CV14" s="1028"/>
      <c r="CW14" s="1028"/>
      <c r="CX14" s="1028"/>
      <c r="CY14" s="1028"/>
      <c r="CZ14" s="1028"/>
      <c r="DA14" s="1028"/>
      <c r="DB14" s="1028"/>
      <c r="DC14" s="1028"/>
      <c r="DD14" s="1028"/>
      <c r="DE14" s="1028"/>
      <c r="DF14" s="1028"/>
      <c r="DG14" s="1028"/>
      <c r="DH14" s="1028"/>
      <c r="DI14" s="1028"/>
      <c r="DJ14" s="1028"/>
      <c r="DK14" s="1028"/>
      <c r="DL14" s="1028"/>
      <c r="DM14" s="1028"/>
      <c r="DN14" s="1028"/>
      <c r="DO14" s="1028"/>
      <c r="DP14" s="1028"/>
      <c r="DQ14" s="1028"/>
      <c r="DR14" s="1028"/>
      <c r="DS14" s="1028"/>
      <c r="DT14" s="1028"/>
      <c r="DU14" s="1028"/>
      <c r="DV14" s="1028"/>
      <c r="DW14" s="1028"/>
      <c r="DX14" s="1028"/>
      <c r="DY14" s="1028"/>
      <c r="DZ14" s="1028"/>
      <c r="EA14" s="1028"/>
      <c r="EB14" s="1028"/>
      <c r="EC14" s="1028"/>
      <c r="ED14" s="1028"/>
      <c r="EE14" s="1028"/>
      <c r="EF14" s="1028"/>
      <c r="EG14" s="1028"/>
      <c r="EH14" s="1028"/>
      <c r="EI14" s="1028"/>
      <c r="EJ14" s="1028"/>
      <c r="EK14" s="1028"/>
      <c r="EL14" s="1028"/>
    </row>
    <row r="15" spans="1:142" s="1027" customFormat="1">
      <c r="A15" s="1040">
        <v>12</v>
      </c>
      <c r="B15" s="1066" t="s">
        <v>1771</v>
      </c>
      <c r="C15" s="1044">
        <f>'TMB 050'!$G$30</f>
        <v>1234550</v>
      </c>
      <c r="D15" s="1042">
        <f t="shared" si="0"/>
        <v>1234550</v>
      </c>
      <c r="E15" s="1042">
        <f t="shared" si="9"/>
        <v>61727.5</v>
      </c>
      <c r="F15" s="1042">
        <f t="shared" si="8"/>
        <v>61727.5</v>
      </c>
      <c r="G15" s="1042">
        <f t="shared" si="2"/>
        <v>61727.5</v>
      </c>
      <c r="H15" s="1042">
        <v>200000</v>
      </c>
      <c r="I15" s="1042">
        <v>40000</v>
      </c>
      <c r="J15" s="1042">
        <f t="shared" si="3"/>
        <v>200000</v>
      </c>
      <c r="K15" s="1042">
        <f t="shared" si="4"/>
        <v>40000</v>
      </c>
      <c r="L15" s="1043">
        <f>IF('[1]TMB 050'!$G$30&gt;=50000,50000,'[1]TMB 050'!$G$30*50%)</f>
        <v>50000</v>
      </c>
      <c r="M15" s="1042">
        <f t="shared" si="5"/>
        <v>40000</v>
      </c>
      <c r="N15" s="1041">
        <f t="shared" si="6"/>
        <v>40000</v>
      </c>
      <c r="O15" s="1061"/>
      <c r="P15" s="1035" t="str">
        <f t="shared" si="7"/>
        <v>ASSIS PLAZA SHOPPING</v>
      </c>
      <c r="Q15" s="1064"/>
      <c r="R15" s="1064"/>
      <c r="S15" s="1064"/>
      <c r="T15" s="1065" t="s">
        <v>1770</v>
      </c>
      <c r="U15" s="1064" t="s">
        <v>505</v>
      </c>
      <c r="V15" s="1064"/>
      <c r="W15" s="1064"/>
      <c r="X15" s="1128"/>
      <c r="Y15" s="1031"/>
      <c r="Z15" s="1030"/>
      <c r="AA15" s="1030"/>
      <c r="AB15" s="1030"/>
      <c r="AC15" s="1030"/>
      <c r="AD15" s="1030"/>
      <c r="AE15" s="1030"/>
      <c r="AF15" s="1030"/>
      <c r="AG15" s="1030"/>
      <c r="AH15" s="1030"/>
      <c r="AI15" s="1030"/>
      <c r="AJ15" s="1030"/>
      <c r="AK15" s="1030"/>
      <c r="AL15" s="1030"/>
      <c r="AM15" s="1029"/>
      <c r="AN15" s="1029"/>
      <c r="AO15" s="1029"/>
      <c r="AP15" s="1029"/>
      <c r="AQ15" s="1029"/>
      <c r="AR15" s="1029"/>
      <c r="AS15" s="1029"/>
      <c r="AT15" s="1029"/>
      <c r="AU15" s="1028"/>
      <c r="AV15" s="1028"/>
      <c r="AW15" s="1028"/>
      <c r="AX15" s="1028"/>
      <c r="AY15" s="1028"/>
      <c r="AZ15" s="1028"/>
      <c r="BA15" s="1028"/>
      <c r="BB15" s="1028"/>
      <c r="BC15" s="1028"/>
      <c r="BD15" s="1028"/>
      <c r="BE15" s="1028"/>
      <c r="BF15" s="1028"/>
      <c r="BG15" s="1028"/>
      <c r="BH15" s="1028"/>
      <c r="BI15" s="1028"/>
      <c r="BJ15" s="1028"/>
      <c r="BK15" s="1028"/>
      <c r="BL15" s="1028"/>
      <c r="BM15" s="1028"/>
      <c r="BN15" s="1028"/>
      <c r="BO15" s="1028"/>
      <c r="BP15" s="1028"/>
      <c r="BQ15" s="1028"/>
      <c r="BR15" s="1028"/>
      <c r="BS15" s="1028"/>
      <c r="BT15" s="1028"/>
      <c r="BU15" s="1028"/>
      <c r="BV15" s="1028"/>
      <c r="BW15" s="1028"/>
      <c r="BX15" s="1028"/>
      <c r="BY15" s="1028"/>
      <c r="BZ15" s="1028"/>
      <c r="CA15" s="1028"/>
      <c r="CB15" s="1028"/>
      <c r="CC15" s="1028"/>
      <c r="CD15" s="1028"/>
      <c r="CE15" s="1028"/>
      <c r="CF15" s="1028"/>
      <c r="CG15" s="1028"/>
      <c r="CH15" s="1028"/>
      <c r="CI15" s="1028"/>
      <c r="CJ15" s="1028"/>
      <c r="CK15" s="1028"/>
      <c r="CL15" s="1028"/>
      <c r="CM15" s="1028"/>
      <c r="CN15" s="1028"/>
      <c r="CO15" s="1028"/>
      <c r="CP15" s="1028"/>
      <c r="CQ15" s="1028"/>
      <c r="CR15" s="1028"/>
      <c r="CS15" s="1028"/>
      <c r="CT15" s="1028"/>
      <c r="CU15" s="1028"/>
      <c r="CV15" s="1028"/>
      <c r="CW15" s="1028"/>
      <c r="CX15" s="1028"/>
      <c r="CY15" s="1028"/>
      <c r="CZ15" s="1028"/>
      <c r="DA15" s="1028"/>
      <c r="DB15" s="1028"/>
      <c r="DC15" s="1028"/>
      <c r="DD15" s="1028"/>
      <c r="DE15" s="1028"/>
      <c r="DF15" s="1028"/>
      <c r="DG15" s="1028"/>
      <c r="DH15" s="1028"/>
      <c r="DI15" s="1028"/>
      <c r="DJ15" s="1028"/>
      <c r="DK15" s="1028"/>
      <c r="DL15" s="1028"/>
      <c r="DM15" s="1028"/>
      <c r="DN15" s="1028"/>
      <c r="DO15" s="1028"/>
      <c r="DP15" s="1028"/>
      <c r="DQ15" s="1028"/>
      <c r="DR15" s="1028"/>
      <c r="DS15" s="1028"/>
      <c r="DT15" s="1028"/>
      <c r="DU15" s="1028"/>
      <c r="DV15" s="1028"/>
      <c r="DW15" s="1028"/>
      <c r="DX15" s="1028"/>
      <c r="DY15" s="1028"/>
      <c r="DZ15" s="1028"/>
      <c r="EA15" s="1028"/>
      <c r="EB15" s="1028"/>
      <c r="EC15" s="1028"/>
      <c r="ED15" s="1028"/>
      <c r="EE15" s="1028"/>
      <c r="EF15" s="1028"/>
      <c r="EG15" s="1028"/>
      <c r="EH15" s="1028"/>
      <c r="EI15" s="1028"/>
      <c r="EJ15" s="1028"/>
      <c r="EK15" s="1028"/>
      <c r="EL15" s="1028"/>
    </row>
    <row r="16" spans="1:142" s="1027" customFormat="1">
      <c r="A16" s="1040">
        <v>13</v>
      </c>
      <c r="B16" s="1062" t="s">
        <v>1769</v>
      </c>
      <c r="C16" s="1044">
        <f>'TMB 050'!$G$30</f>
        <v>1234550</v>
      </c>
      <c r="D16" s="1042">
        <f t="shared" si="0"/>
        <v>1234550</v>
      </c>
      <c r="E16" s="1042">
        <f t="shared" si="9"/>
        <v>61727.5</v>
      </c>
      <c r="F16" s="1042">
        <f t="shared" si="8"/>
        <v>61727.5</v>
      </c>
      <c r="G16" s="1042">
        <f t="shared" si="2"/>
        <v>61727.5</v>
      </c>
      <c r="H16" s="1042">
        <v>500000</v>
      </c>
      <c r="I16" s="1042">
        <v>100000</v>
      </c>
      <c r="J16" s="1042">
        <f t="shared" si="3"/>
        <v>500000</v>
      </c>
      <c r="K16" s="1042">
        <f t="shared" si="4"/>
        <v>40000</v>
      </c>
      <c r="L16" s="1043">
        <f>IF('[1]TMB 050'!$G$30&gt;=50000,50000,'[1]TMB 050'!$G$30*50%)</f>
        <v>50000</v>
      </c>
      <c r="M16" s="1042">
        <f t="shared" si="5"/>
        <v>100000</v>
      </c>
      <c r="N16" s="1041">
        <f t="shared" si="6"/>
        <v>100000</v>
      </c>
      <c r="O16" s="1061"/>
      <c r="P16" s="1035" t="str">
        <f t="shared" si="7"/>
        <v>BALNEÁRIO CAMBORIÚ SHOPPING</v>
      </c>
      <c r="Q16" s="1060"/>
      <c r="R16" s="1060"/>
      <c r="S16" s="1060"/>
      <c r="T16" s="1060" t="s">
        <v>1768</v>
      </c>
      <c r="U16" s="1035" t="s">
        <v>826</v>
      </c>
      <c r="V16" s="1035"/>
      <c r="W16" s="1035"/>
      <c r="X16" s="1128"/>
      <c r="Y16" s="1031"/>
      <c r="Z16" s="1030"/>
      <c r="AA16" s="1030"/>
      <c r="AB16" s="1030"/>
      <c r="AC16" s="1030"/>
      <c r="AD16" s="1030"/>
      <c r="AE16" s="1030"/>
      <c r="AF16" s="1030"/>
      <c r="AG16" s="1030"/>
      <c r="AH16" s="1030"/>
      <c r="AI16" s="1030"/>
      <c r="AJ16" s="1030"/>
      <c r="AK16" s="1030"/>
      <c r="AL16" s="1030"/>
      <c r="AM16" s="1029"/>
      <c r="AN16" s="1029"/>
      <c r="AO16" s="1029"/>
      <c r="AP16" s="1029"/>
      <c r="AQ16" s="1029"/>
      <c r="AR16" s="1029"/>
      <c r="AS16" s="1029"/>
      <c r="AT16" s="1029"/>
      <c r="AU16" s="1028"/>
      <c r="AV16" s="1028"/>
      <c r="AW16" s="1028"/>
      <c r="AX16" s="1028"/>
      <c r="AY16" s="1028"/>
      <c r="AZ16" s="1028"/>
      <c r="BA16" s="1028"/>
      <c r="BB16" s="1028"/>
      <c r="BC16" s="1028"/>
      <c r="BD16" s="1028"/>
      <c r="BE16" s="1028"/>
      <c r="BF16" s="1028"/>
      <c r="BG16" s="1028"/>
      <c r="BH16" s="1028"/>
      <c r="BI16" s="1028"/>
      <c r="BJ16" s="1028"/>
      <c r="BK16" s="1028"/>
      <c r="BL16" s="1028"/>
      <c r="BM16" s="1028"/>
      <c r="BN16" s="1028"/>
      <c r="BO16" s="1028"/>
      <c r="BP16" s="1028"/>
      <c r="BQ16" s="1028"/>
      <c r="BR16" s="1028"/>
      <c r="BS16" s="1028"/>
      <c r="BT16" s="1028"/>
      <c r="BU16" s="1028"/>
      <c r="BV16" s="1028"/>
      <c r="BW16" s="1028"/>
      <c r="BX16" s="1028"/>
      <c r="BY16" s="1028"/>
      <c r="BZ16" s="1028"/>
      <c r="CA16" s="1028"/>
      <c r="CB16" s="1028"/>
      <c r="CC16" s="1028"/>
      <c r="CD16" s="1028"/>
      <c r="CE16" s="1028"/>
      <c r="CF16" s="1028"/>
      <c r="CG16" s="1028"/>
      <c r="CH16" s="1028"/>
      <c r="CI16" s="1028"/>
      <c r="CJ16" s="1028"/>
      <c r="CK16" s="1028"/>
      <c r="CL16" s="1028"/>
      <c r="CM16" s="1028"/>
      <c r="CN16" s="1028"/>
      <c r="CO16" s="1028"/>
      <c r="CP16" s="1028"/>
      <c r="CQ16" s="1028"/>
      <c r="CR16" s="1028"/>
      <c r="CS16" s="1028"/>
      <c r="CT16" s="1028"/>
      <c r="CU16" s="1028"/>
      <c r="CV16" s="1028"/>
      <c r="CW16" s="1028"/>
      <c r="CX16" s="1028"/>
      <c r="CY16" s="1028"/>
      <c r="CZ16" s="1028"/>
      <c r="DA16" s="1028"/>
      <c r="DB16" s="1028"/>
      <c r="DC16" s="1028"/>
      <c r="DD16" s="1028"/>
      <c r="DE16" s="1028"/>
      <c r="DF16" s="1028"/>
      <c r="DG16" s="1028"/>
      <c r="DH16" s="1028"/>
      <c r="DI16" s="1028"/>
      <c r="DJ16" s="1028"/>
      <c r="DK16" s="1028"/>
      <c r="DL16" s="1028"/>
      <c r="DM16" s="1028"/>
      <c r="DN16" s="1028"/>
      <c r="DO16" s="1028"/>
      <c r="DP16" s="1028"/>
      <c r="DQ16" s="1028"/>
      <c r="DR16" s="1028"/>
      <c r="DS16" s="1028"/>
      <c r="DT16" s="1028"/>
      <c r="DU16" s="1028"/>
      <c r="DV16" s="1028"/>
      <c r="DW16" s="1028"/>
      <c r="DX16" s="1028"/>
      <c r="DY16" s="1028"/>
      <c r="DZ16" s="1028"/>
      <c r="EA16" s="1028"/>
      <c r="EB16" s="1028"/>
      <c r="EC16" s="1028"/>
      <c r="ED16" s="1028"/>
      <c r="EE16" s="1028"/>
      <c r="EF16" s="1028"/>
      <c r="EG16" s="1028"/>
      <c r="EH16" s="1028"/>
      <c r="EI16" s="1028"/>
      <c r="EJ16" s="1028"/>
      <c r="EK16" s="1028"/>
      <c r="EL16" s="1028"/>
    </row>
    <row r="17" spans="1:142" s="1027" customFormat="1">
      <c r="A17" s="1040">
        <v>14</v>
      </c>
      <c r="B17" s="1062" t="s">
        <v>1767</v>
      </c>
      <c r="C17" s="1044">
        <f>'TMB 050'!$G$30</f>
        <v>1234550</v>
      </c>
      <c r="D17" s="1042">
        <f t="shared" si="0"/>
        <v>1234550</v>
      </c>
      <c r="E17" s="1042">
        <f t="shared" si="9"/>
        <v>61727.5</v>
      </c>
      <c r="F17" s="1042">
        <f t="shared" si="8"/>
        <v>61727.5</v>
      </c>
      <c r="G17" s="1042">
        <f t="shared" si="2"/>
        <v>61727.5</v>
      </c>
      <c r="H17" s="1042">
        <v>200000</v>
      </c>
      <c r="I17" s="1042">
        <v>100000</v>
      </c>
      <c r="J17" s="1042">
        <f t="shared" si="3"/>
        <v>200000</v>
      </c>
      <c r="K17" s="1042">
        <f t="shared" si="4"/>
        <v>40000</v>
      </c>
      <c r="L17" s="1043">
        <f>IF('[1]TMB 050'!$G$30&gt;=50000,50000,'[1]TMB 050'!$G$30*50%)</f>
        <v>50000</v>
      </c>
      <c r="M17" s="1042">
        <f t="shared" si="5"/>
        <v>40000</v>
      </c>
      <c r="N17" s="1041">
        <f t="shared" si="6"/>
        <v>40000</v>
      </c>
      <c r="O17" s="1061"/>
      <c r="P17" s="1035" t="str">
        <f t="shared" si="7"/>
        <v>BANGU SHOPPING</v>
      </c>
      <c r="Q17" s="1060"/>
      <c r="R17" s="1060"/>
      <c r="S17" s="1060"/>
      <c r="T17" s="1035" t="s">
        <v>503</v>
      </c>
      <c r="U17" s="1035" t="s">
        <v>502</v>
      </c>
      <c r="V17" s="1035"/>
      <c r="W17" s="1060" t="s">
        <v>1738</v>
      </c>
      <c r="X17" s="1128"/>
      <c r="Y17" s="1031"/>
      <c r="Z17" s="1030"/>
      <c r="AA17" s="1030"/>
      <c r="AB17" s="1030"/>
      <c r="AC17" s="1030"/>
      <c r="AD17" s="1030"/>
      <c r="AE17" s="1030"/>
      <c r="AF17" s="1030"/>
      <c r="AG17" s="1030"/>
      <c r="AH17" s="1030"/>
      <c r="AI17" s="1030"/>
      <c r="AJ17" s="1030"/>
      <c r="AK17" s="1030"/>
      <c r="AL17" s="1030"/>
      <c r="AM17" s="1029"/>
      <c r="AN17" s="1029"/>
      <c r="AO17" s="1029"/>
      <c r="AP17" s="1029"/>
      <c r="AQ17" s="1029"/>
      <c r="AR17" s="1029"/>
      <c r="AS17" s="1029"/>
      <c r="AT17" s="1029"/>
      <c r="AU17" s="1028"/>
      <c r="AV17" s="1028"/>
      <c r="AW17" s="1028"/>
      <c r="AX17" s="1028"/>
      <c r="AY17" s="1028"/>
      <c r="AZ17" s="1028"/>
      <c r="BA17" s="1028"/>
      <c r="BB17" s="1028"/>
      <c r="BC17" s="1028"/>
      <c r="BD17" s="1028"/>
      <c r="BE17" s="1028"/>
      <c r="BF17" s="1028"/>
      <c r="BG17" s="1028"/>
      <c r="BH17" s="1028"/>
      <c r="BI17" s="1028"/>
      <c r="BJ17" s="1028"/>
      <c r="BK17" s="1028"/>
      <c r="BL17" s="1028"/>
      <c r="BM17" s="1028"/>
      <c r="BN17" s="1028"/>
      <c r="BO17" s="1028"/>
      <c r="BP17" s="1028"/>
      <c r="BQ17" s="1028"/>
      <c r="BR17" s="1028"/>
      <c r="BS17" s="1028"/>
      <c r="BT17" s="1028"/>
      <c r="BU17" s="1028"/>
      <c r="BV17" s="1028"/>
      <c r="BW17" s="1028"/>
      <c r="BX17" s="1028"/>
      <c r="BY17" s="1028"/>
      <c r="BZ17" s="1028"/>
      <c r="CA17" s="1028"/>
      <c r="CB17" s="1028"/>
      <c r="CC17" s="1028"/>
      <c r="CD17" s="1028"/>
      <c r="CE17" s="1028"/>
      <c r="CF17" s="1028"/>
      <c r="CG17" s="1028"/>
      <c r="CH17" s="1028"/>
      <c r="CI17" s="1028"/>
      <c r="CJ17" s="1028"/>
      <c r="CK17" s="1028"/>
      <c r="CL17" s="1028"/>
      <c r="CM17" s="1028"/>
      <c r="CN17" s="1028"/>
      <c r="CO17" s="1028"/>
      <c r="CP17" s="1028"/>
      <c r="CQ17" s="1028"/>
      <c r="CR17" s="1028"/>
      <c r="CS17" s="1028"/>
      <c r="CT17" s="1028"/>
      <c r="CU17" s="1028"/>
      <c r="CV17" s="1028"/>
      <c r="CW17" s="1028"/>
      <c r="CX17" s="1028"/>
      <c r="CY17" s="1028"/>
      <c r="CZ17" s="1028"/>
      <c r="DA17" s="1028"/>
      <c r="DB17" s="1028"/>
      <c r="DC17" s="1028"/>
      <c r="DD17" s="1028"/>
      <c r="DE17" s="1028"/>
      <c r="DF17" s="1028"/>
      <c r="DG17" s="1028"/>
      <c r="DH17" s="1028"/>
      <c r="DI17" s="1028"/>
      <c r="DJ17" s="1028"/>
      <c r="DK17" s="1028"/>
      <c r="DL17" s="1028"/>
      <c r="DM17" s="1028"/>
      <c r="DN17" s="1028"/>
      <c r="DO17" s="1028"/>
      <c r="DP17" s="1028"/>
      <c r="DQ17" s="1028"/>
      <c r="DR17" s="1028"/>
      <c r="DS17" s="1028"/>
      <c r="DT17" s="1028"/>
      <c r="DU17" s="1028"/>
      <c r="DV17" s="1028"/>
      <c r="DW17" s="1028"/>
      <c r="DX17" s="1028"/>
      <c r="DY17" s="1028"/>
      <c r="DZ17" s="1028"/>
      <c r="EA17" s="1028"/>
      <c r="EB17" s="1028"/>
      <c r="EC17" s="1028"/>
      <c r="ED17" s="1028"/>
      <c r="EE17" s="1028"/>
      <c r="EF17" s="1028"/>
      <c r="EG17" s="1028"/>
      <c r="EH17" s="1028"/>
      <c r="EI17" s="1028"/>
      <c r="EJ17" s="1028"/>
      <c r="EK17" s="1028"/>
      <c r="EL17" s="1028"/>
    </row>
    <row r="18" spans="1:142" s="1027" customFormat="1">
      <c r="A18" s="1040">
        <v>15</v>
      </c>
      <c r="B18" s="1066" t="s">
        <v>1766</v>
      </c>
      <c r="C18" s="1044">
        <f>'TMB 050'!$G$30</f>
        <v>1234550</v>
      </c>
      <c r="D18" s="1042">
        <f t="shared" si="0"/>
        <v>1234550</v>
      </c>
      <c r="E18" s="1042">
        <f t="shared" si="9"/>
        <v>61727.5</v>
      </c>
      <c r="F18" s="1042">
        <f t="shared" si="8"/>
        <v>61727.5</v>
      </c>
      <c r="G18" s="1042">
        <f t="shared" si="2"/>
        <v>61727.5</v>
      </c>
      <c r="H18" s="1042">
        <v>50000</v>
      </c>
      <c r="I18" s="1042">
        <f>H18*20%</f>
        <v>10000</v>
      </c>
      <c r="J18" s="1042">
        <f t="shared" si="3"/>
        <v>50000</v>
      </c>
      <c r="K18" s="1042">
        <f t="shared" si="4"/>
        <v>40000</v>
      </c>
      <c r="L18" s="1043">
        <f>IF('[1]TMB 050'!$G$30&gt;=50000,50000,'[1]TMB 050'!$G$30*50%)</f>
        <v>50000</v>
      </c>
      <c r="M18" s="1042">
        <f t="shared" si="5"/>
        <v>10000</v>
      </c>
      <c r="N18" s="1041">
        <f t="shared" si="6"/>
        <v>10000</v>
      </c>
      <c r="O18" s="1061"/>
      <c r="P18" s="1035" t="str">
        <f t="shared" si="7"/>
        <v>BARRA BONITA SHOPPING CENTER</v>
      </c>
      <c r="Q18" s="1064"/>
      <c r="R18" s="1064"/>
      <c r="S18" s="1064"/>
      <c r="T18" s="1065" t="s">
        <v>1765</v>
      </c>
      <c r="U18" s="1064" t="s">
        <v>505</v>
      </c>
      <c r="V18" s="1064"/>
      <c r="W18" s="1064"/>
      <c r="X18" s="1128"/>
      <c r="Y18" s="1031"/>
      <c r="Z18" s="1030"/>
      <c r="AA18" s="1030"/>
      <c r="AB18" s="1030"/>
      <c r="AC18" s="1030"/>
      <c r="AD18" s="1030"/>
      <c r="AE18" s="1030"/>
      <c r="AF18" s="1030"/>
      <c r="AG18" s="1030"/>
      <c r="AH18" s="1030"/>
      <c r="AI18" s="1030"/>
      <c r="AJ18" s="1030"/>
      <c r="AK18" s="1030"/>
      <c r="AL18" s="1030"/>
      <c r="AM18" s="1029"/>
      <c r="AN18" s="1029"/>
      <c r="AO18" s="1029"/>
      <c r="AP18" s="1029"/>
      <c r="AQ18" s="1029"/>
      <c r="AR18" s="1029"/>
      <c r="AS18" s="1029"/>
      <c r="AT18" s="1029"/>
      <c r="AU18" s="1028"/>
      <c r="AV18" s="1028"/>
      <c r="AW18" s="1028"/>
      <c r="AX18" s="1028"/>
      <c r="AY18" s="1028"/>
      <c r="AZ18" s="1028"/>
      <c r="BA18" s="1028"/>
      <c r="BB18" s="1028"/>
      <c r="BC18" s="1028"/>
      <c r="BD18" s="1028"/>
      <c r="BE18" s="1028"/>
      <c r="BF18" s="1028"/>
      <c r="BG18" s="1028"/>
      <c r="BH18" s="1028"/>
      <c r="BI18" s="1028"/>
      <c r="BJ18" s="1028"/>
      <c r="BK18" s="1028"/>
      <c r="BL18" s="1028"/>
      <c r="BM18" s="1028"/>
      <c r="BN18" s="1028"/>
      <c r="BO18" s="1028"/>
      <c r="BP18" s="1028"/>
      <c r="BQ18" s="1028"/>
      <c r="BR18" s="1028"/>
      <c r="BS18" s="1028"/>
      <c r="BT18" s="1028"/>
      <c r="BU18" s="1028"/>
      <c r="BV18" s="1028"/>
      <c r="BW18" s="1028"/>
      <c r="BX18" s="1028"/>
      <c r="BY18" s="1028"/>
      <c r="BZ18" s="1028"/>
      <c r="CA18" s="1028"/>
      <c r="CB18" s="1028"/>
      <c r="CC18" s="1028"/>
      <c r="CD18" s="1028"/>
      <c r="CE18" s="1028"/>
      <c r="CF18" s="1028"/>
      <c r="CG18" s="1028"/>
      <c r="CH18" s="1028"/>
      <c r="CI18" s="1028"/>
      <c r="CJ18" s="1028"/>
      <c r="CK18" s="1028"/>
      <c r="CL18" s="1028"/>
      <c r="CM18" s="1028"/>
      <c r="CN18" s="1028"/>
      <c r="CO18" s="1028"/>
      <c r="CP18" s="1028"/>
      <c r="CQ18" s="1028"/>
      <c r="CR18" s="1028"/>
      <c r="CS18" s="1028"/>
      <c r="CT18" s="1028"/>
      <c r="CU18" s="1028"/>
      <c r="CV18" s="1028"/>
      <c r="CW18" s="1028"/>
      <c r="CX18" s="1028"/>
      <c r="CY18" s="1028"/>
      <c r="CZ18" s="1028"/>
      <c r="DA18" s="1028"/>
      <c r="DB18" s="1028"/>
      <c r="DC18" s="1028"/>
      <c r="DD18" s="1028"/>
      <c r="DE18" s="1028"/>
      <c r="DF18" s="1028"/>
      <c r="DG18" s="1028"/>
      <c r="DH18" s="1028"/>
      <c r="DI18" s="1028"/>
      <c r="DJ18" s="1028"/>
      <c r="DK18" s="1028"/>
      <c r="DL18" s="1028"/>
      <c r="DM18" s="1028"/>
      <c r="DN18" s="1028"/>
      <c r="DO18" s="1028"/>
      <c r="DP18" s="1028"/>
      <c r="DQ18" s="1028"/>
      <c r="DR18" s="1028"/>
      <c r="DS18" s="1028"/>
      <c r="DT18" s="1028"/>
      <c r="DU18" s="1028"/>
      <c r="DV18" s="1028"/>
      <c r="DW18" s="1028"/>
      <c r="DX18" s="1028"/>
      <c r="DY18" s="1028"/>
      <c r="DZ18" s="1028"/>
      <c r="EA18" s="1028"/>
      <c r="EB18" s="1028"/>
      <c r="EC18" s="1028"/>
      <c r="ED18" s="1028"/>
      <c r="EE18" s="1028"/>
      <c r="EF18" s="1028"/>
      <c r="EG18" s="1028"/>
      <c r="EH18" s="1028"/>
      <c r="EI18" s="1028"/>
      <c r="EJ18" s="1028"/>
      <c r="EK18" s="1028"/>
      <c r="EL18" s="1028"/>
    </row>
    <row r="19" spans="1:142" s="1115" customFormat="1">
      <c r="A19" s="1040">
        <v>16</v>
      </c>
      <c r="B19" s="1062" t="s">
        <v>1764</v>
      </c>
      <c r="C19" s="1044">
        <f>'TMB 050'!$G$30</f>
        <v>1234550</v>
      </c>
      <c r="D19" s="1042">
        <f t="shared" si="0"/>
        <v>1234550</v>
      </c>
      <c r="E19" s="1042">
        <f t="shared" si="9"/>
        <v>61727.5</v>
      </c>
      <c r="F19" s="1042">
        <f t="shared" si="8"/>
        <v>61727.5</v>
      </c>
      <c r="G19" s="1042">
        <f t="shared" si="2"/>
        <v>61727.5</v>
      </c>
      <c r="H19" s="1042">
        <v>200000</v>
      </c>
      <c r="I19" s="1042">
        <v>200000</v>
      </c>
      <c r="J19" s="1042">
        <f t="shared" si="3"/>
        <v>200000</v>
      </c>
      <c r="K19" s="1042">
        <f t="shared" si="4"/>
        <v>40000</v>
      </c>
      <c r="L19" s="1043">
        <f>IF('[1]TMB 050'!$G$30&gt;=50000,50000,'[1]TMB 050'!$G$30*50%)</f>
        <v>50000</v>
      </c>
      <c r="M19" s="1042">
        <f t="shared" si="5"/>
        <v>40000</v>
      </c>
      <c r="N19" s="1041">
        <f t="shared" si="6"/>
        <v>40000</v>
      </c>
      <c r="O19" s="1061"/>
      <c r="P19" s="1035" t="str">
        <f t="shared" si="7"/>
        <v>BARRASHOPPING</v>
      </c>
      <c r="Q19" s="1060" t="s">
        <v>2123</v>
      </c>
      <c r="R19" s="1060">
        <v>4666</v>
      </c>
      <c r="S19" s="1060" t="s">
        <v>1763</v>
      </c>
      <c r="T19" s="1035" t="s">
        <v>503</v>
      </c>
      <c r="U19" s="1035" t="s">
        <v>502</v>
      </c>
      <c r="V19" s="1035"/>
      <c r="W19" s="1060" t="s">
        <v>1762</v>
      </c>
      <c r="X19" s="1128"/>
      <c r="Y19" s="1119"/>
      <c r="Z19" s="1118"/>
      <c r="AA19" s="1118"/>
      <c r="AB19" s="1118"/>
      <c r="AC19" s="1118"/>
      <c r="AD19" s="1118"/>
      <c r="AE19" s="1118"/>
      <c r="AF19" s="1118"/>
      <c r="AG19" s="1118"/>
      <c r="AH19" s="1118"/>
      <c r="AI19" s="1118"/>
      <c r="AJ19" s="1118"/>
      <c r="AK19" s="1118"/>
      <c r="AL19" s="1118"/>
      <c r="AM19" s="1117"/>
      <c r="AN19" s="1117"/>
      <c r="AO19" s="1117"/>
      <c r="AP19" s="1117"/>
      <c r="AQ19" s="1117"/>
      <c r="AR19" s="1117"/>
      <c r="AS19" s="1117"/>
      <c r="AT19" s="1117"/>
      <c r="AU19" s="1116"/>
      <c r="AV19" s="1116"/>
      <c r="AW19" s="1116"/>
      <c r="AX19" s="1116"/>
      <c r="AY19" s="1116"/>
      <c r="AZ19" s="1116"/>
      <c r="BA19" s="1116"/>
      <c r="BB19" s="1116"/>
      <c r="BC19" s="1116"/>
      <c r="BD19" s="1116"/>
      <c r="BE19" s="1116"/>
      <c r="BF19" s="1116"/>
      <c r="BG19" s="1116"/>
      <c r="BH19" s="1116"/>
      <c r="BI19" s="1116"/>
      <c r="BJ19" s="1116"/>
      <c r="BK19" s="1116"/>
      <c r="BL19" s="1116"/>
      <c r="BM19" s="1116"/>
      <c r="BN19" s="1116"/>
      <c r="BO19" s="1116"/>
      <c r="BP19" s="1116"/>
      <c r="BQ19" s="1116"/>
      <c r="BR19" s="1116"/>
      <c r="BS19" s="1116"/>
      <c r="BT19" s="1116"/>
      <c r="BU19" s="1116"/>
      <c r="BV19" s="1116"/>
      <c r="BW19" s="1116"/>
      <c r="BX19" s="1116"/>
      <c r="BY19" s="1116"/>
      <c r="BZ19" s="1116"/>
      <c r="CA19" s="1116"/>
      <c r="CB19" s="1116"/>
      <c r="CC19" s="1116"/>
      <c r="CD19" s="1116"/>
      <c r="CE19" s="1116"/>
      <c r="CF19" s="1116"/>
      <c r="CG19" s="1116"/>
      <c r="CH19" s="1116"/>
      <c r="CI19" s="1116"/>
      <c r="CJ19" s="1116"/>
      <c r="CK19" s="1116"/>
      <c r="CL19" s="1116"/>
      <c r="CM19" s="1116"/>
      <c r="CN19" s="1116"/>
      <c r="CO19" s="1116"/>
      <c r="CP19" s="1116"/>
      <c r="CQ19" s="1116"/>
      <c r="CR19" s="1116"/>
      <c r="CS19" s="1116"/>
      <c r="CT19" s="1116"/>
      <c r="CU19" s="1116"/>
      <c r="CV19" s="1116"/>
      <c r="CW19" s="1116"/>
      <c r="CX19" s="1116"/>
      <c r="CY19" s="1116"/>
      <c r="CZ19" s="1116"/>
      <c r="DA19" s="1116"/>
      <c r="DB19" s="1116"/>
      <c r="DC19" s="1116"/>
      <c r="DD19" s="1116"/>
      <c r="DE19" s="1116"/>
      <c r="DF19" s="1116"/>
      <c r="DG19" s="1116"/>
      <c r="DH19" s="1116"/>
      <c r="DI19" s="1116"/>
      <c r="DJ19" s="1116"/>
      <c r="DK19" s="1116"/>
      <c r="DL19" s="1116"/>
      <c r="DM19" s="1116"/>
      <c r="DN19" s="1116"/>
      <c r="DO19" s="1116"/>
      <c r="DP19" s="1116"/>
      <c r="DQ19" s="1116"/>
      <c r="DR19" s="1116"/>
      <c r="DS19" s="1116"/>
      <c r="DT19" s="1116"/>
      <c r="DU19" s="1116"/>
      <c r="DV19" s="1116"/>
      <c r="DW19" s="1116"/>
      <c r="DX19" s="1116"/>
      <c r="DY19" s="1116"/>
      <c r="DZ19" s="1116"/>
      <c r="EA19" s="1116"/>
      <c r="EB19" s="1116"/>
      <c r="EC19" s="1116"/>
      <c r="ED19" s="1116"/>
      <c r="EE19" s="1116"/>
      <c r="EF19" s="1116"/>
      <c r="EG19" s="1116"/>
      <c r="EH19" s="1116"/>
      <c r="EI19" s="1116"/>
      <c r="EJ19" s="1116"/>
      <c r="EK19" s="1116"/>
      <c r="EL19" s="1116"/>
    </row>
    <row r="20" spans="1:142" s="1027" customFormat="1">
      <c r="A20" s="1040">
        <v>17</v>
      </c>
      <c r="B20" s="1062" t="s">
        <v>1761</v>
      </c>
      <c r="C20" s="1044">
        <f>'TMB 050'!$G$30</f>
        <v>1234550</v>
      </c>
      <c r="D20" s="1042">
        <f t="shared" si="0"/>
        <v>1234550</v>
      </c>
      <c r="E20" s="1042">
        <f t="shared" si="9"/>
        <v>61727.5</v>
      </c>
      <c r="F20" s="1042">
        <f t="shared" si="8"/>
        <v>61727.5</v>
      </c>
      <c r="G20" s="1042">
        <f t="shared" si="2"/>
        <v>61727.5</v>
      </c>
      <c r="H20" s="1042">
        <v>500000</v>
      </c>
      <c r="I20" s="1042">
        <v>100000</v>
      </c>
      <c r="J20" s="1042">
        <f t="shared" si="3"/>
        <v>500000</v>
      </c>
      <c r="K20" s="1042">
        <f t="shared" si="4"/>
        <v>40000</v>
      </c>
      <c r="L20" s="1043">
        <f>IF('[1]TMB 050'!$G$30&gt;=50000,50000,'[1]TMB 050'!$G$30*50%)</f>
        <v>50000</v>
      </c>
      <c r="M20" s="1042">
        <f t="shared" si="5"/>
        <v>100000</v>
      </c>
      <c r="N20" s="1041">
        <f t="shared" si="6"/>
        <v>100000</v>
      </c>
      <c r="O20" s="1061"/>
      <c r="P20" s="1035" t="str">
        <f t="shared" si="7"/>
        <v>BARRASHOPPINGSUL</v>
      </c>
      <c r="Q20" s="1060"/>
      <c r="R20" s="1060"/>
      <c r="S20" s="1060"/>
      <c r="T20" s="1035" t="s">
        <v>673</v>
      </c>
      <c r="U20" s="1035" t="s">
        <v>672</v>
      </c>
      <c r="V20" s="1035"/>
      <c r="W20" s="1060" t="s">
        <v>1760</v>
      </c>
      <c r="X20" s="1128"/>
      <c r="Y20" s="1031"/>
      <c r="Z20" s="1030"/>
      <c r="AA20" s="1030"/>
      <c r="AB20" s="1030"/>
      <c r="AC20" s="1030"/>
      <c r="AD20" s="1030"/>
      <c r="AE20" s="1030"/>
      <c r="AF20" s="1030"/>
      <c r="AG20" s="1030"/>
      <c r="AH20" s="1030"/>
      <c r="AI20" s="1030"/>
      <c r="AJ20" s="1030"/>
      <c r="AK20" s="1030"/>
      <c r="AL20" s="1030"/>
      <c r="AM20" s="1029"/>
      <c r="AN20" s="1029"/>
      <c r="AO20" s="1029"/>
      <c r="AP20" s="1029"/>
      <c r="AQ20" s="1029"/>
      <c r="AR20" s="1029"/>
      <c r="AS20" s="1029"/>
      <c r="AT20" s="1029"/>
      <c r="AU20" s="1028"/>
      <c r="AV20" s="1028"/>
      <c r="AW20" s="1028"/>
      <c r="AX20" s="1028"/>
      <c r="AY20" s="1028"/>
      <c r="AZ20" s="1028"/>
      <c r="BA20" s="1028"/>
      <c r="BB20" s="1028"/>
      <c r="BC20" s="1028"/>
      <c r="BD20" s="1028"/>
      <c r="BE20" s="1028"/>
      <c r="BF20" s="1028"/>
      <c r="BG20" s="1028"/>
      <c r="BH20" s="1028"/>
      <c r="BI20" s="1028"/>
      <c r="BJ20" s="1028"/>
      <c r="BK20" s="1028"/>
      <c r="BL20" s="1028"/>
      <c r="BM20" s="1028"/>
      <c r="BN20" s="1028"/>
      <c r="BO20" s="1028"/>
      <c r="BP20" s="1028"/>
      <c r="BQ20" s="1028"/>
      <c r="BR20" s="1028"/>
      <c r="BS20" s="1028"/>
      <c r="BT20" s="1028"/>
      <c r="BU20" s="1028"/>
      <c r="BV20" s="1028"/>
      <c r="BW20" s="1028"/>
      <c r="BX20" s="1028"/>
      <c r="BY20" s="1028"/>
      <c r="BZ20" s="1028"/>
      <c r="CA20" s="1028"/>
      <c r="CB20" s="1028"/>
      <c r="CC20" s="1028"/>
      <c r="CD20" s="1028"/>
      <c r="CE20" s="1028"/>
      <c r="CF20" s="1028"/>
      <c r="CG20" s="1028"/>
      <c r="CH20" s="1028"/>
      <c r="CI20" s="1028"/>
      <c r="CJ20" s="1028"/>
      <c r="CK20" s="1028"/>
      <c r="CL20" s="1028"/>
      <c r="CM20" s="1028"/>
      <c r="CN20" s="1028"/>
      <c r="CO20" s="1028"/>
      <c r="CP20" s="1028"/>
      <c r="CQ20" s="1028"/>
      <c r="CR20" s="1028"/>
      <c r="CS20" s="1028"/>
      <c r="CT20" s="1028"/>
      <c r="CU20" s="1028"/>
      <c r="CV20" s="1028"/>
      <c r="CW20" s="1028"/>
      <c r="CX20" s="1028"/>
      <c r="CY20" s="1028"/>
      <c r="CZ20" s="1028"/>
      <c r="DA20" s="1028"/>
      <c r="DB20" s="1028"/>
      <c r="DC20" s="1028"/>
      <c r="DD20" s="1028"/>
      <c r="DE20" s="1028"/>
      <c r="DF20" s="1028"/>
      <c r="DG20" s="1028"/>
      <c r="DH20" s="1028"/>
      <c r="DI20" s="1028"/>
      <c r="DJ20" s="1028"/>
      <c r="DK20" s="1028"/>
      <c r="DL20" s="1028"/>
      <c r="DM20" s="1028"/>
      <c r="DN20" s="1028"/>
      <c r="DO20" s="1028"/>
      <c r="DP20" s="1028"/>
      <c r="DQ20" s="1028"/>
      <c r="DR20" s="1028"/>
      <c r="DS20" s="1028"/>
      <c r="DT20" s="1028"/>
      <c r="DU20" s="1028"/>
      <c r="DV20" s="1028"/>
      <c r="DW20" s="1028"/>
      <c r="DX20" s="1028"/>
      <c r="DY20" s="1028"/>
      <c r="DZ20" s="1028"/>
      <c r="EA20" s="1028"/>
      <c r="EB20" s="1028"/>
      <c r="EC20" s="1028"/>
      <c r="ED20" s="1028"/>
      <c r="EE20" s="1028"/>
      <c r="EF20" s="1028"/>
      <c r="EG20" s="1028"/>
      <c r="EH20" s="1028"/>
      <c r="EI20" s="1028"/>
      <c r="EJ20" s="1028"/>
      <c r="EK20" s="1028"/>
      <c r="EL20" s="1028"/>
    </row>
    <row r="21" spans="1:142" s="1027" customFormat="1">
      <c r="A21" s="1040">
        <v>18</v>
      </c>
      <c r="B21" s="1062" t="s">
        <v>1759</v>
      </c>
      <c r="C21" s="1044">
        <f>'TMB 050'!$G$30</f>
        <v>1234550</v>
      </c>
      <c r="D21" s="1042">
        <f t="shared" si="0"/>
        <v>1234550</v>
      </c>
      <c r="E21" s="1042">
        <f t="shared" si="9"/>
        <v>61727.5</v>
      </c>
      <c r="F21" s="1042">
        <f t="shared" si="8"/>
        <v>61727.5</v>
      </c>
      <c r="G21" s="1042">
        <f t="shared" si="2"/>
        <v>61727.5</v>
      </c>
      <c r="H21" s="1042">
        <v>500000</v>
      </c>
      <c r="I21" s="1042">
        <v>100000</v>
      </c>
      <c r="J21" s="1042">
        <f t="shared" si="3"/>
        <v>500000</v>
      </c>
      <c r="K21" s="1042">
        <f t="shared" si="4"/>
        <v>40000</v>
      </c>
      <c r="L21" s="1043">
        <f>IF('[1]TMB 050'!$G$30&gt;=50000,50000,'[1]TMB 050'!$G$30*50%)</f>
        <v>50000</v>
      </c>
      <c r="M21" s="1042">
        <f t="shared" si="5"/>
        <v>100000</v>
      </c>
      <c r="N21" s="1041">
        <f t="shared" si="6"/>
        <v>100000</v>
      </c>
      <c r="O21" s="1061"/>
      <c r="P21" s="1035" t="str">
        <f t="shared" si="7"/>
        <v>BAUHAUS SHOPPING CENTER</v>
      </c>
      <c r="Q21" s="1060"/>
      <c r="R21" s="1060"/>
      <c r="S21" s="1060"/>
      <c r="T21" s="1060" t="s">
        <v>1758</v>
      </c>
      <c r="U21" s="1035" t="s">
        <v>502</v>
      </c>
      <c r="V21" s="1035"/>
      <c r="W21" s="1060" t="s">
        <v>1757</v>
      </c>
      <c r="X21" s="1128"/>
      <c r="Y21" s="1031"/>
      <c r="Z21" s="1030"/>
      <c r="AA21" s="1030"/>
      <c r="AB21" s="1030"/>
      <c r="AC21" s="1030"/>
      <c r="AD21" s="1030"/>
      <c r="AE21" s="1030"/>
      <c r="AF21" s="1030"/>
      <c r="AG21" s="1030"/>
      <c r="AH21" s="1030"/>
      <c r="AI21" s="1030"/>
      <c r="AJ21" s="1030"/>
      <c r="AK21" s="1030"/>
      <c r="AL21" s="1030"/>
      <c r="AM21" s="1029"/>
      <c r="AN21" s="1029"/>
      <c r="AO21" s="1029"/>
      <c r="AP21" s="1029"/>
      <c r="AQ21" s="1029"/>
      <c r="AR21" s="1029"/>
      <c r="AS21" s="1029"/>
      <c r="AT21" s="1029"/>
      <c r="AU21" s="1028"/>
      <c r="AV21" s="1028"/>
      <c r="AW21" s="1028"/>
      <c r="AX21" s="1028"/>
      <c r="AY21" s="1028"/>
      <c r="AZ21" s="1028"/>
      <c r="BA21" s="1028"/>
      <c r="BB21" s="1028"/>
      <c r="BC21" s="1028"/>
      <c r="BD21" s="1028"/>
      <c r="BE21" s="1028"/>
      <c r="BF21" s="1028"/>
      <c r="BG21" s="1028"/>
      <c r="BH21" s="1028"/>
      <c r="BI21" s="1028"/>
      <c r="BJ21" s="1028"/>
      <c r="BK21" s="1028"/>
      <c r="BL21" s="1028"/>
      <c r="BM21" s="1028"/>
      <c r="BN21" s="1028"/>
      <c r="BO21" s="1028"/>
      <c r="BP21" s="1028"/>
      <c r="BQ21" s="1028"/>
      <c r="BR21" s="1028"/>
      <c r="BS21" s="1028"/>
      <c r="BT21" s="1028"/>
      <c r="BU21" s="1028"/>
      <c r="BV21" s="1028"/>
      <c r="BW21" s="1028"/>
      <c r="BX21" s="1028"/>
      <c r="BY21" s="1028"/>
      <c r="BZ21" s="1028"/>
      <c r="CA21" s="1028"/>
      <c r="CB21" s="1028"/>
      <c r="CC21" s="1028"/>
      <c r="CD21" s="1028"/>
      <c r="CE21" s="1028"/>
      <c r="CF21" s="1028"/>
      <c r="CG21" s="1028"/>
      <c r="CH21" s="1028"/>
      <c r="CI21" s="1028"/>
      <c r="CJ21" s="1028"/>
      <c r="CK21" s="1028"/>
      <c r="CL21" s="1028"/>
      <c r="CM21" s="1028"/>
      <c r="CN21" s="1028"/>
      <c r="CO21" s="1028"/>
      <c r="CP21" s="1028"/>
      <c r="CQ21" s="1028"/>
      <c r="CR21" s="1028"/>
      <c r="CS21" s="1028"/>
      <c r="CT21" s="1028"/>
      <c r="CU21" s="1028"/>
      <c r="CV21" s="1028"/>
      <c r="CW21" s="1028"/>
      <c r="CX21" s="1028"/>
      <c r="CY21" s="1028"/>
      <c r="CZ21" s="1028"/>
      <c r="DA21" s="1028"/>
      <c r="DB21" s="1028"/>
      <c r="DC21" s="1028"/>
      <c r="DD21" s="1028"/>
      <c r="DE21" s="1028"/>
      <c r="DF21" s="1028"/>
      <c r="DG21" s="1028"/>
      <c r="DH21" s="1028"/>
      <c r="DI21" s="1028"/>
      <c r="DJ21" s="1028"/>
      <c r="DK21" s="1028"/>
      <c r="DL21" s="1028"/>
      <c r="DM21" s="1028"/>
      <c r="DN21" s="1028"/>
      <c r="DO21" s="1028"/>
      <c r="DP21" s="1028"/>
      <c r="DQ21" s="1028"/>
      <c r="DR21" s="1028"/>
      <c r="DS21" s="1028"/>
      <c r="DT21" s="1028"/>
      <c r="DU21" s="1028"/>
      <c r="DV21" s="1028"/>
      <c r="DW21" s="1028"/>
      <c r="DX21" s="1028"/>
      <c r="DY21" s="1028"/>
      <c r="DZ21" s="1028"/>
      <c r="EA21" s="1028"/>
      <c r="EB21" s="1028"/>
      <c r="EC21" s="1028"/>
      <c r="ED21" s="1028"/>
      <c r="EE21" s="1028"/>
      <c r="EF21" s="1028"/>
      <c r="EG21" s="1028"/>
      <c r="EH21" s="1028"/>
      <c r="EI21" s="1028"/>
      <c r="EJ21" s="1028"/>
      <c r="EK21" s="1028"/>
      <c r="EL21" s="1028"/>
    </row>
    <row r="22" spans="1:142" s="1027" customFormat="1">
      <c r="A22" s="1040">
        <v>19</v>
      </c>
      <c r="B22" s="1066" t="s">
        <v>1756</v>
      </c>
      <c r="C22" s="1044">
        <f>'TMB 050'!$G$30</f>
        <v>1234550</v>
      </c>
      <c r="D22" s="1042">
        <f t="shared" si="0"/>
        <v>1234550</v>
      </c>
      <c r="E22" s="1042">
        <f t="shared" si="9"/>
        <v>61727.5</v>
      </c>
      <c r="F22" s="1042">
        <f t="shared" si="8"/>
        <v>61727.5</v>
      </c>
      <c r="G22" s="1042">
        <f t="shared" si="2"/>
        <v>61727.5</v>
      </c>
      <c r="H22" s="1042">
        <v>500000</v>
      </c>
      <c r="I22" s="1042">
        <v>100000</v>
      </c>
      <c r="J22" s="1042">
        <f t="shared" si="3"/>
        <v>500000</v>
      </c>
      <c r="K22" s="1042">
        <f t="shared" si="4"/>
        <v>40000</v>
      </c>
      <c r="L22" s="1043">
        <f>IF('[1]TMB 050'!$G$30&gt;=50000,50000,'[1]TMB 050'!$G$30*50%)</f>
        <v>50000</v>
      </c>
      <c r="M22" s="1042">
        <f t="shared" si="5"/>
        <v>100000</v>
      </c>
      <c r="N22" s="1041">
        <f t="shared" si="6"/>
        <v>100000</v>
      </c>
      <c r="O22" s="1061"/>
      <c r="P22" s="1035" t="str">
        <f t="shared" si="7"/>
        <v>BAURU SHOPPING CENTER</v>
      </c>
      <c r="Q22" s="1064"/>
      <c r="R22" s="1064"/>
      <c r="S22" s="1064"/>
      <c r="T22" s="1071" t="s">
        <v>822</v>
      </c>
      <c r="U22" s="1064" t="s">
        <v>505</v>
      </c>
      <c r="V22" s="1064"/>
      <c r="W22" s="1064"/>
      <c r="X22" s="1128"/>
      <c r="Y22" s="1031"/>
      <c r="Z22" s="1030"/>
      <c r="AA22" s="1030"/>
      <c r="AB22" s="1030"/>
      <c r="AC22" s="1030"/>
      <c r="AD22" s="1030"/>
      <c r="AE22" s="1030"/>
      <c r="AF22" s="1030"/>
      <c r="AG22" s="1030"/>
      <c r="AH22" s="1030"/>
      <c r="AI22" s="1030"/>
      <c r="AJ22" s="1030"/>
      <c r="AK22" s="1030"/>
      <c r="AL22" s="1030"/>
      <c r="AM22" s="1029"/>
      <c r="AN22" s="1029"/>
      <c r="AO22" s="1029"/>
      <c r="AP22" s="1029"/>
      <c r="AQ22" s="1029"/>
      <c r="AR22" s="1029"/>
      <c r="AS22" s="1029"/>
      <c r="AT22" s="1029"/>
      <c r="AU22" s="1028"/>
      <c r="AV22" s="1028"/>
      <c r="AW22" s="1028"/>
      <c r="AX22" s="1028"/>
      <c r="AY22" s="1028"/>
      <c r="AZ22" s="1028"/>
      <c r="BA22" s="1028"/>
      <c r="BB22" s="1028"/>
      <c r="BC22" s="1028"/>
      <c r="BD22" s="1028"/>
      <c r="BE22" s="1028"/>
      <c r="BF22" s="1028"/>
      <c r="BG22" s="1028"/>
      <c r="BH22" s="1028"/>
      <c r="BI22" s="1028"/>
      <c r="BJ22" s="1028"/>
      <c r="BK22" s="1028"/>
      <c r="BL22" s="1028"/>
      <c r="BM22" s="1028"/>
      <c r="BN22" s="1028"/>
      <c r="BO22" s="1028"/>
      <c r="BP22" s="1028"/>
      <c r="BQ22" s="1028"/>
      <c r="BR22" s="1028"/>
      <c r="BS22" s="1028"/>
      <c r="BT22" s="1028"/>
      <c r="BU22" s="1028"/>
      <c r="BV22" s="1028"/>
      <c r="BW22" s="1028"/>
      <c r="BX22" s="1028"/>
      <c r="BY22" s="1028"/>
      <c r="BZ22" s="1028"/>
      <c r="CA22" s="1028"/>
      <c r="CB22" s="1028"/>
      <c r="CC22" s="1028"/>
      <c r="CD22" s="1028"/>
      <c r="CE22" s="1028"/>
      <c r="CF22" s="1028"/>
      <c r="CG22" s="1028"/>
      <c r="CH22" s="1028"/>
      <c r="CI22" s="1028"/>
      <c r="CJ22" s="1028"/>
      <c r="CK22" s="1028"/>
      <c r="CL22" s="1028"/>
      <c r="CM22" s="1028"/>
      <c r="CN22" s="1028"/>
      <c r="CO22" s="1028"/>
      <c r="CP22" s="1028"/>
      <c r="CQ22" s="1028"/>
      <c r="CR22" s="1028"/>
      <c r="CS22" s="1028"/>
      <c r="CT22" s="1028"/>
      <c r="CU22" s="1028"/>
      <c r="CV22" s="1028"/>
      <c r="CW22" s="1028"/>
      <c r="CX22" s="1028"/>
      <c r="CY22" s="1028"/>
      <c r="CZ22" s="1028"/>
      <c r="DA22" s="1028"/>
      <c r="DB22" s="1028"/>
      <c r="DC22" s="1028"/>
      <c r="DD22" s="1028"/>
      <c r="DE22" s="1028"/>
      <c r="DF22" s="1028"/>
      <c r="DG22" s="1028"/>
      <c r="DH22" s="1028"/>
      <c r="DI22" s="1028"/>
      <c r="DJ22" s="1028"/>
      <c r="DK22" s="1028"/>
      <c r="DL22" s="1028"/>
      <c r="DM22" s="1028"/>
      <c r="DN22" s="1028"/>
      <c r="DO22" s="1028"/>
      <c r="DP22" s="1028"/>
      <c r="DQ22" s="1028"/>
      <c r="DR22" s="1028"/>
      <c r="DS22" s="1028"/>
      <c r="DT22" s="1028"/>
      <c r="DU22" s="1028"/>
      <c r="DV22" s="1028"/>
      <c r="DW22" s="1028"/>
      <c r="DX22" s="1028"/>
      <c r="DY22" s="1028"/>
      <c r="DZ22" s="1028"/>
      <c r="EA22" s="1028"/>
      <c r="EB22" s="1028"/>
      <c r="EC22" s="1028"/>
      <c r="ED22" s="1028"/>
      <c r="EE22" s="1028"/>
      <c r="EF22" s="1028"/>
      <c r="EG22" s="1028"/>
      <c r="EH22" s="1028"/>
      <c r="EI22" s="1028"/>
      <c r="EJ22" s="1028"/>
      <c r="EK22" s="1028"/>
      <c r="EL22" s="1028"/>
    </row>
    <row r="23" spans="1:142" s="1027" customFormat="1">
      <c r="A23" s="1040">
        <v>20</v>
      </c>
      <c r="B23" s="1062" t="s">
        <v>1755</v>
      </c>
      <c r="C23" s="1044">
        <f>'TMB 050'!$G$30</f>
        <v>1234550</v>
      </c>
      <c r="D23" s="1042">
        <f t="shared" si="0"/>
        <v>1234550</v>
      </c>
      <c r="E23" s="1042">
        <f t="shared" si="9"/>
        <v>61727.5</v>
      </c>
      <c r="F23" s="1042">
        <f t="shared" si="8"/>
        <v>61727.5</v>
      </c>
      <c r="G23" s="1042">
        <f t="shared" si="2"/>
        <v>61727.5</v>
      </c>
      <c r="H23" s="1042">
        <v>500000</v>
      </c>
      <c r="I23" s="1042">
        <v>100000</v>
      </c>
      <c r="J23" s="1042">
        <f t="shared" si="3"/>
        <v>500000</v>
      </c>
      <c r="K23" s="1042">
        <f t="shared" si="4"/>
        <v>40000</v>
      </c>
      <c r="L23" s="1043">
        <f>IF('[1]TMB 050'!$G$30&gt;=50000,50000,'[1]TMB 050'!$G$30*50%)</f>
        <v>50000</v>
      </c>
      <c r="M23" s="1042">
        <f t="shared" si="5"/>
        <v>100000</v>
      </c>
      <c r="N23" s="1041">
        <f t="shared" si="6"/>
        <v>100000</v>
      </c>
      <c r="O23" s="1061"/>
      <c r="P23" s="1035" t="str">
        <f t="shared" si="7"/>
        <v>BAY MARKET CENTER</v>
      </c>
      <c r="Q23" s="1060"/>
      <c r="R23" s="1060"/>
      <c r="S23" s="1060"/>
      <c r="T23" s="1060" t="s">
        <v>1340</v>
      </c>
      <c r="U23" s="1035" t="s">
        <v>502</v>
      </c>
      <c r="V23" s="1035"/>
      <c r="W23" s="1060" t="s">
        <v>1754</v>
      </c>
      <c r="X23" s="1128"/>
      <c r="Y23" s="1031"/>
      <c r="Z23" s="1030"/>
      <c r="AA23" s="1030"/>
      <c r="AB23" s="1030"/>
      <c r="AC23" s="1030"/>
      <c r="AD23" s="1030"/>
      <c r="AE23" s="1030"/>
      <c r="AF23" s="1030"/>
      <c r="AG23" s="1030"/>
      <c r="AH23" s="1030"/>
      <c r="AI23" s="1030"/>
      <c r="AJ23" s="1030"/>
      <c r="AK23" s="1030"/>
      <c r="AL23" s="1030"/>
      <c r="AM23" s="1029"/>
      <c r="AN23" s="1029"/>
      <c r="AO23" s="1029"/>
      <c r="AP23" s="1029"/>
      <c r="AQ23" s="1029"/>
      <c r="AR23" s="1029"/>
      <c r="AS23" s="1029"/>
      <c r="AT23" s="1029"/>
      <c r="AU23" s="1028"/>
      <c r="AV23" s="1028"/>
      <c r="AW23" s="1028"/>
      <c r="AX23" s="1028"/>
      <c r="AY23" s="1028"/>
      <c r="AZ23" s="1028"/>
      <c r="BA23" s="1028"/>
      <c r="BB23" s="1028"/>
      <c r="BC23" s="1028"/>
      <c r="BD23" s="1028"/>
      <c r="BE23" s="1028"/>
      <c r="BF23" s="1028"/>
      <c r="BG23" s="1028"/>
      <c r="BH23" s="1028"/>
      <c r="BI23" s="1028"/>
      <c r="BJ23" s="1028"/>
      <c r="BK23" s="1028"/>
      <c r="BL23" s="1028"/>
      <c r="BM23" s="1028"/>
      <c r="BN23" s="1028"/>
      <c r="BO23" s="1028"/>
      <c r="BP23" s="1028"/>
      <c r="BQ23" s="1028"/>
      <c r="BR23" s="1028"/>
      <c r="BS23" s="1028"/>
      <c r="BT23" s="1028"/>
      <c r="BU23" s="1028"/>
      <c r="BV23" s="1028"/>
      <c r="BW23" s="1028"/>
      <c r="BX23" s="1028"/>
      <c r="BY23" s="1028"/>
      <c r="BZ23" s="1028"/>
      <c r="CA23" s="1028"/>
      <c r="CB23" s="1028"/>
      <c r="CC23" s="1028"/>
      <c r="CD23" s="1028"/>
      <c r="CE23" s="1028"/>
      <c r="CF23" s="1028"/>
      <c r="CG23" s="1028"/>
      <c r="CH23" s="1028"/>
      <c r="CI23" s="1028"/>
      <c r="CJ23" s="1028"/>
      <c r="CK23" s="1028"/>
      <c r="CL23" s="1028"/>
      <c r="CM23" s="1028"/>
      <c r="CN23" s="1028"/>
      <c r="CO23" s="1028"/>
      <c r="CP23" s="1028"/>
      <c r="CQ23" s="1028"/>
      <c r="CR23" s="1028"/>
      <c r="CS23" s="1028"/>
      <c r="CT23" s="1028"/>
      <c r="CU23" s="1028"/>
      <c r="CV23" s="1028"/>
      <c r="CW23" s="1028"/>
      <c r="CX23" s="1028"/>
      <c r="CY23" s="1028"/>
      <c r="CZ23" s="1028"/>
      <c r="DA23" s="1028"/>
      <c r="DB23" s="1028"/>
      <c r="DC23" s="1028"/>
      <c r="DD23" s="1028"/>
      <c r="DE23" s="1028"/>
      <c r="DF23" s="1028"/>
      <c r="DG23" s="1028"/>
      <c r="DH23" s="1028"/>
      <c r="DI23" s="1028"/>
      <c r="DJ23" s="1028"/>
      <c r="DK23" s="1028"/>
      <c r="DL23" s="1028"/>
      <c r="DM23" s="1028"/>
      <c r="DN23" s="1028"/>
      <c r="DO23" s="1028"/>
      <c r="DP23" s="1028"/>
      <c r="DQ23" s="1028"/>
      <c r="DR23" s="1028"/>
      <c r="DS23" s="1028"/>
      <c r="DT23" s="1028"/>
      <c r="DU23" s="1028"/>
      <c r="DV23" s="1028"/>
      <c r="DW23" s="1028"/>
      <c r="DX23" s="1028"/>
      <c r="DY23" s="1028"/>
      <c r="DZ23" s="1028"/>
      <c r="EA23" s="1028"/>
      <c r="EB23" s="1028"/>
      <c r="EC23" s="1028"/>
      <c r="ED23" s="1028"/>
      <c r="EE23" s="1028"/>
      <c r="EF23" s="1028"/>
      <c r="EG23" s="1028"/>
      <c r="EH23" s="1028"/>
      <c r="EI23" s="1028"/>
      <c r="EJ23" s="1028"/>
      <c r="EK23" s="1028"/>
      <c r="EL23" s="1028"/>
    </row>
    <row r="24" spans="1:142" s="1027" customFormat="1">
      <c r="A24" s="1040">
        <v>21</v>
      </c>
      <c r="B24" s="1066" t="s">
        <v>1753</v>
      </c>
      <c r="C24" s="1044">
        <f>'TMB 050'!$G$30</f>
        <v>1234550</v>
      </c>
      <c r="D24" s="1042">
        <f t="shared" si="0"/>
        <v>1234550</v>
      </c>
      <c r="E24" s="1042">
        <f t="shared" si="9"/>
        <v>61727.5</v>
      </c>
      <c r="F24" s="1042">
        <f t="shared" si="8"/>
        <v>61727.5</v>
      </c>
      <c r="G24" s="1042">
        <f t="shared" si="2"/>
        <v>61727.5</v>
      </c>
      <c r="H24" s="1042">
        <v>500000</v>
      </c>
      <c r="I24" s="1042">
        <v>100000</v>
      </c>
      <c r="J24" s="1042">
        <f t="shared" si="3"/>
        <v>500000</v>
      </c>
      <c r="K24" s="1042">
        <f t="shared" si="4"/>
        <v>40000</v>
      </c>
      <c r="L24" s="1043">
        <f>IF('[1]TMB 050'!$G$30&gt;=50000,50000,'[1]TMB 050'!$G$30*50%)</f>
        <v>50000</v>
      </c>
      <c r="M24" s="1042">
        <f t="shared" si="5"/>
        <v>100000</v>
      </c>
      <c r="N24" s="1041">
        <f t="shared" si="6"/>
        <v>100000</v>
      </c>
      <c r="O24" s="1061"/>
      <c r="P24" s="1035" t="str">
        <f t="shared" si="7"/>
        <v>BEBEDOURO SHOPPING CENTER</v>
      </c>
      <c r="Q24" s="1064"/>
      <c r="R24" s="1064"/>
      <c r="S24" s="1064"/>
      <c r="T24" s="1065" t="s">
        <v>1752</v>
      </c>
      <c r="U24" s="1064" t="s">
        <v>505</v>
      </c>
      <c r="V24" s="1064"/>
      <c r="W24" s="1064"/>
      <c r="X24" s="1128"/>
      <c r="Y24" s="1031"/>
      <c r="Z24" s="1030"/>
      <c r="AA24" s="1030"/>
      <c r="AB24" s="1030"/>
      <c r="AC24" s="1030"/>
      <c r="AD24" s="1030"/>
      <c r="AE24" s="1030"/>
      <c r="AF24" s="1030"/>
      <c r="AG24" s="1030"/>
      <c r="AH24" s="1030"/>
      <c r="AI24" s="1030"/>
      <c r="AJ24" s="1030"/>
      <c r="AK24" s="1030"/>
      <c r="AL24" s="1030"/>
      <c r="AM24" s="1029"/>
      <c r="AN24" s="1029"/>
      <c r="AO24" s="1029"/>
      <c r="AP24" s="1029"/>
      <c r="AQ24" s="1029"/>
      <c r="AR24" s="1029"/>
      <c r="AS24" s="1029"/>
      <c r="AT24" s="1029"/>
      <c r="AU24" s="1028"/>
      <c r="AV24" s="1028"/>
      <c r="AW24" s="1028"/>
      <c r="AX24" s="1028"/>
      <c r="AY24" s="1028"/>
      <c r="AZ24" s="1028"/>
      <c r="BA24" s="1028"/>
      <c r="BB24" s="1028"/>
      <c r="BC24" s="1028"/>
      <c r="BD24" s="1028"/>
      <c r="BE24" s="1028"/>
      <c r="BF24" s="1028"/>
      <c r="BG24" s="1028"/>
      <c r="BH24" s="1028"/>
      <c r="BI24" s="1028"/>
      <c r="BJ24" s="1028"/>
      <c r="BK24" s="1028"/>
      <c r="BL24" s="1028"/>
      <c r="BM24" s="1028"/>
      <c r="BN24" s="1028"/>
      <c r="BO24" s="1028"/>
      <c r="BP24" s="1028"/>
      <c r="BQ24" s="1028"/>
      <c r="BR24" s="1028"/>
      <c r="BS24" s="1028"/>
      <c r="BT24" s="1028"/>
      <c r="BU24" s="1028"/>
      <c r="BV24" s="1028"/>
      <c r="BW24" s="1028"/>
      <c r="BX24" s="1028"/>
      <c r="BY24" s="1028"/>
      <c r="BZ24" s="1028"/>
      <c r="CA24" s="1028"/>
      <c r="CB24" s="1028"/>
      <c r="CC24" s="1028"/>
      <c r="CD24" s="1028"/>
      <c r="CE24" s="1028"/>
      <c r="CF24" s="1028"/>
      <c r="CG24" s="1028"/>
      <c r="CH24" s="1028"/>
      <c r="CI24" s="1028"/>
      <c r="CJ24" s="1028"/>
      <c r="CK24" s="1028"/>
      <c r="CL24" s="1028"/>
      <c r="CM24" s="1028"/>
      <c r="CN24" s="1028"/>
      <c r="CO24" s="1028"/>
      <c r="CP24" s="1028"/>
      <c r="CQ24" s="1028"/>
      <c r="CR24" s="1028"/>
      <c r="CS24" s="1028"/>
      <c r="CT24" s="1028"/>
      <c r="CU24" s="1028"/>
      <c r="CV24" s="1028"/>
      <c r="CW24" s="1028"/>
      <c r="CX24" s="1028"/>
      <c r="CY24" s="1028"/>
      <c r="CZ24" s="1028"/>
      <c r="DA24" s="1028"/>
      <c r="DB24" s="1028"/>
      <c r="DC24" s="1028"/>
      <c r="DD24" s="1028"/>
      <c r="DE24" s="1028"/>
      <c r="DF24" s="1028"/>
      <c r="DG24" s="1028"/>
      <c r="DH24" s="1028"/>
      <c r="DI24" s="1028"/>
      <c r="DJ24" s="1028"/>
      <c r="DK24" s="1028"/>
      <c r="DL24" s="1028"/>
      <c r="DM24" s="1028"/>
      <c r="DN24" s="1028"/>
      <c r="DO24" s="1028"/>
      <c r="DP24" s="1028"/>
      <c r="DQ24" s="1028"/>
      <c r="DR24" s="1028"/>
      <c r="DS24" s="1028"/>
      <c r="DT24" s="1028"/>
      <c r="DU24" s="1028"/>
      <c r="DV24" s="1028"/>
      <c r="DW24" s="1028"/>
      <c r="DX24" s="1028"/>
      <c r="DY24" s="1028"/>
      <c r="DZ24" s="1028"/>
      <c r="EA24" s="1028"/>
      <c r="EB24" s="1028"/>
      <c r="EC24" s="1028"/>
      <c r="ED24" s="1028"/>
      <c r="EE24" s="1028"/>
      <c r="EF24" s="1028"/>
      <c r="EG24" s="1028"/>
      <c r="EH24" s="1028"/>
      <c r="EI24" s="1028"/>
      <c r="EJ24" s="1028"/>
      <c r="EK24" s="1028"/>
      <c r="EL24" s="1028"/>
    </row>
    <row r="25" spans="1:142" s="1027" customFormat="1">
      <c r="A25" s="1040">
        <v>22</v>
      </c>
      <c r="B25" s="1066" t="s">
        <v>1751</v>
      </c>
      <c r="C25" s="1044">
        <f>'TMB 050'!$G$30</f>
        <v>1234550</v>
      </c>
      <c r="D25" s="1042">
        <f t="shared" si="0"/>
        <v>1234550</v>
      </c>
      <c r="E25" s="1042">
        <f t="shared" si="9"/>
        <v>61727.5</v>
      </c>
      <c r="F25" s="1042">
        <f t="shared" si="8"/>
        <v>61727.5</v>
      </c>
      <c r="G25" s="1042">
        <f t="shared" si="2"/>
        <v>61727.5</v>
      </c>
      <c r="H25" s="1042">
        <v>500000</v>
      </c>
      <c r="I25" s="1042">
        <v>100000</v>
      </c>
      <c r="J25" s="1042">
        <f t="shared" si="3"/>
        <v>500000</v>
      </c>
      <c r="K25" s="1042">
        <f t="shared" si="4"/>
        <v>40000</v>
      </c>
      <c r="L25" s="1043">
        <f>IF('[1]TMB 050'!$G$30&gt;=50000,50000,'[1]TMB 050'!$G$30*50%)</f>
        <v>50000</v>
      </c>
      <c r="M25" s="1042">
        <f t="shared" si="5"/>
        <v>100000</v>
      </c>
      <c r="N25" s="1041">
        <f t="shared" si="6"/>
        <v>100000</v>
      </c>
      <c r="O25" s="1061"/>
      <c r="P25" s="1035" t="str">
        <f t="shared" si="7"/>
        <v>BEIRA PRAIA SHOPPING</v>
      </c>
      <c r="Q25" s="1064"/>
      <c r="R25" s="1064"/>
      <c r="S25" s="1064"/>
      <c r="T25" s="1064" t="s">
        <v>645</v>
      </c>
      <c r="U25" s="1064" t="s">
        <v>505</v>
      </c>
      <c r="V25" s="1064"/>
      <c r="W25" s="1064"/>
      <c r="X25" s="1128"/>
      <c r="Y25" s="1031"/>
      <c r="Z25" s="1030"/>
      <c r="AA25" s="1030"/>
      <c r="AB25" s="1030"/>
      <c r="AC25" s="1030"/>
      <c r="AD25" s="1030"/>
      <c r="AE25" s="1030"/>
      <c r="AF25" s="1030"/>
      <c r="AG25" s="1030"/>
      <c r="AH25" s="1030"/>
      <c r="AI25" s="1030"/>
      <c r="AJ25" s="1030"/>
      <c r="AK25" s="1030"/>
      <c r="AL25" s="1030"/>
      <c r="AM25" s="1029"/>
      <c r="AN25" s="1029"/>
      <c r="AO25" s="1029"/>
      <c r="AP25" s="1029"/>
      <c r="AQ25" s="1029"/>
      <c r="AR25" s="1029"/>
      <c r="AS25" s="1029"/>
      <c r="AT25" s="1029"/>
      <c r="AU25" s="1028"/>
      <c r="AV25" s="1028"/>
      <c r="AW25" s="1028"/>
      <c r="AX25" s="1028"/>
      <c r="AY25" s="1028"/>
      <c r="AZ25" s="1028"/>
      <c r="BA25" s="1028"/>
      <c r="BB25" s="1028"/>
      <c r="BC25" s="1028"/>
      <c r="BD25" s="1028"/>
      <c r="BE25" s="1028"/>
      <c r="BF25" s="1028"/>
      <c r="BG25" s="1028"/>
      <c r="BH25" s="1028"/>
      <c r="BI25" s="1028"/>
      <c r="BJ25" s="1028"/>
      <c r="BK25" s="1028"/>
      <c r="BL25" s="1028"/>
      <c r="BM25" s="1028"/>
      <c r="BN25" s="1028"/>
      <c r="BO25" s="1028"/>
      <c r="BP25" s="1028"/>
      <c r="BQ25" s="1028"/>
      <c r="BR25" s="1028"/>
      <c r="BS25" s="1028"/>
      <c r="BT25" s="1028"/>
      <c r="BU25" s="1028"/>
      <c r="BV25" s="1028"/>
      <c r="BW25" s="1028"/>
      <c r="BX25" s="1028"/>
      <c r="BY25" s="1028"/>
      <c r="BZ25" s="1028"/>
      <c r="CA25" s="1028"/>
      <c r="CB25" s="1028"/>
      <c r="CC25" s="1028"/>
      <c r="CD25" s="1028"/>
      <c r="CE25" s="1028"/>
      <c r="CF25" s="1028"/>
      <c r="CG25" s="1028"/>
      <c r="CH25" s="1028"/>
      <c r="CI25" s="1028"/>
      <c r="CJ25" s="1028"/>
      <c r="CK25" s="1028"/>
      <c r="CL25" s="1028"/>
      <c r="CM25" s="1028"/>
      <c r="CN25" s="1028"/>
      <c r="CO25" s="1028"/>
      <c r="CP25" s="1028"/>
      <c r="CQ25" s="1028"/>
      <c r="CR25" s="1028"/>
      <c r="CS25" s="1028"/>
      <c r="CT25" s="1028"/>
      <c r="CU25" s="1028"/>
      <c r="CV25" s="1028"/>
      <c r="CW25" s="1028"/>
      <c r="CX25" s="1028"/>
      <c r="CY25" s="1028"/>
      <c r="CZ25" s="1028"/>
      <c r="DA25" s="1028"/>
      <c r="DB25" s="1028"/>
      <c r="DC25" s="1028"/>
      <c r="DD25" s="1028"/>
      <c r="DE25" s="1028"/>
      <c r="DF25" s="1028"/>
      <c r="DG25" s="1028"/>
      <c r="DH25" s="1028"/>
      <c r="DI25" s="1028"/>
      <c r="DJ25" s="1028"/>
      <c r="DK25" s="1028"/>
      <c r="DL25" s="1028"/>
      <c r="DM25" s="1028"/>
      <c r="DN25" s="1028"/>
      <c r="DO25" s="1028"/>
      <c r="DP25" s="1028"/>
      <c r="DQ25" s="1028"/>
      <c r="DR25" s="1028"/>
      <c r="DS25" s="1028"/>
      <c r="DT25" s="1028"/>
      <c r="DU25" s="1028"/>
      <c r="DV25" s="1028"/>
      <c r="DW25" s="1028"/>
      <c r="DX25" s="1028"/>
      <c r="DY25" s="1028"/>
      <c r="DZ25" s="1028"/>
      <c r="EA25" s="1028"/>
      <c r="EB25" s="1028"/>
      <c r="EC25" s="1028"/>
      <c r="ED25" s="1028"/>
      <c r="EE25" s="1028"/>
      <c r="EF25" s="1028"/>
      <c r="EG25" s="1028"/>
      <c r="EH25" s="1028"/>
      <c r="EI25" s="1028"/>
      <c r="EJ25" s="1028"/>
      <c r="EK25" s="1028"/>
      <c r="EL25" s="1028"/>
    </row>
    <row r="26" spans="1:142" s="1027" customFormat="1">
      <c r="A26" s="1040">
        <v>23</v>
      </c>
      <c r="B26" s="1063" t="s">
        <v>1750</v>
      </c>
      <c r="C26" s="1044">
        <f>'TMB 050'!$G$30</f>
        <v>1234550</v>
      </c>
      <c r="D26" s="1042">
        <f t="shared" si="0"/>
        <v>1234550</v>
      </c>
      <c r="E26" s="1042">
        <f t="shared" si="9"/>
        <v>61727.5</v>
      </c>
      <c r="F26" s="1042">
        <f t="shared" si="8"/>
        <v>61727.5</v>
      </c>
      <c r="G26" s="1042">
        <f t="shared" si="2"/>
        <v>61727.5</v>
      </c>
      <c r="H26" s="1042">
        <v>500000</v>
      </c>
      <c r="I26" s="1042">
        <v>100000</v>
      </c>
      <c r="J26" s="1042">
        <f t="shared" si="3"/>
        <v>500000</v>
      </c>
      <c r="K26" s="1042">
        <f t="shared" si="4"/>
        <v>40000</v>
      </c>
      <c r="L26" s="1043">
        <f>IF('[1]TMB 050'!$G$30&gt;=50000,50000,'[1]TMB 050'!$G$30*50%)</f>
        <v>50000</v>
      </c>
      <c r="M26" s="1042">
        <f t="shared" si="5"/>
        <v>100000</v>
      </c>
      <c r="N26" s="1041">
        <f t="shared" si="6"/>
        <v>100000</v>
      </c>
      <c r="O26" s="1061"/>
      <c r="P26" s="1035" t="str">
        <f t="shared" si="7"/>
        <v>BEIRAMAR SHOPPING</v>
      </c>
      <c r="Q26" s="1035" t="s">
        <v>1749</v>
      </c>
      <c r="R26" s="1035"/>
      <c r="S26" s="1035" t="s">
        <v>527</v>
      </c>
      <c r="T26" s="1035" t="s">
        <v>1141</v>
      </c>
      <c r="U26" s="1035" t="s">
        <v>826</v>
      </c>
      <c r="V26" s="1035">
        <v>88015902</v>
      </c>
      <c r="W26" s="1060" t="s">
        <v>1748</v>
      </c>
      <c r="X26" s="1128"/>
      <c r="Y26" s="1031"/>
      <c r="Z26" s="1030"/>
      <c r="AA26" s="1030"/>
      <c r="AB26" s="1030"/>
      <c r="AC26" s="1030"/>
      <c r="AD26" s="1030"/>
      <c r="AE26" s="1030"/>
      <c r="AF26" s="1030"/>
      <c r="AG26" s="1030"/>
      <c r="AH26" s="1030"/>
      <c r="AI26" s="1030"/>
      <c r="AJ26" s="1030"/>
      <c r="AK26" s="1030"/>
      <c r="AL26" s="1030"/>
      <c r="AM26" s="1029"/>
      <c r="AN26" s="1029"/>
      <c r="AO26" s="1029"/>
      <c r="AP26" s="1029"/>
      <c r="AQ26" s="1029"/>
      <c r="AR26" s="1029"/>
      <c r="AS26" s="1029"/>
      <c r="AT26" s="1029"/>
      <c r="AU26" s="1028"/>
      <c r="AV26" s="1028"/>
      <c r="AW26" s="1028"/>
      <c r="AX26" s="1028"/>
      <c r="AY26" s="1028"/>
      <c r="AZ26" s="1028"/>
      <c r="BA26" s="1028"/>
      <c r="BB26" s="1028"/>
      <c r="BC26" s="1028"/>
      <c r="BD26" s="1028"/>
      <c r="BE26" s="1028"/>
      <c r="BF26" s="1028"/>
      <c r="BG26" s="1028"/>
      <c r="BH26" s="1028"/>
      <c r="BI26" s="1028"/>
      <c r="BJ26" s="1028"/>
      <c r="BK26" s="1028"/>
      <c r="BL26" s="1028"/>
      <c r="BM26" s="1028"/>
      <c r="BN26" s="1028"/>
      <c r="BO26" s="1028"/>
      <c r="BP26" s="1028"/>
      <c r="BQ26" s="1028"/>
      <c r="BR26" s="1028"/>
      <c r="BS26" s="1028"/>
      <c r="BT26" s="1028"/>
      <c r="BU26" s="1028"/>
      <c r="BV26" s="1028"/>
      <c r="BW26" s="1028"/>
      <c r="BX26" s="1028"/>
      <c r="BY26" s="1028"/>
      <c r="BZ26" s="1028"/>
      <c r="CA26" s="1028"/>
      <c r="CB26" s="1028"/>
      <c r="CC26" s="1028"/>
      <c r="CD26" s="1028"/>
      <c r="CE26" s="1028"/>
      <c r="CF26" s="1028"/>
      <c r="CG26" s="1028"/>
      <c r="CH26" s="1028"/>
      <c r="CI26" s="1028"/>
      <c r="CJ26" s="1028"/>
      <c r="CK26" s="1028"/>
      <c r="CL26" s="1028"/>
      <c r="CM26" s="1028"/>
      <c r="CN26" s="1028"/>
      <c r="CO26" s="1028"/>
      <c r="CP26" s="1028"/>
      <c r="CQ26" s="1028"/>
      <c r="CR26" s="1028"/>
      <c r="CS26" s="1028"/>
      <c r="CT26" s="1028"/>
      <c r="CU26" s="1028"/>
      <c r="CV26" s="1028"/>
      <c r="CW26" s="1028"/>
      <c r="CX26" s="1028"/>
      <c r="CY26" s="1028"/>
      <c r="CZ26" s="1028"/>
      <c r="DA26" s="1028"/>
      <c r="DB26" s="1028"/>
      <c r="DC26" s="1028"/>
      <c r="DD26" s="1028"/>
      <c r="DE26" s="1028"/>
      <c r="DF26" s="1028"/>
      <c r="DG26" s="1028"/>
      <c r="DH26" s="1028"/>
      <c r="DI26" s="1028"/>
      <c r="DJ26" s="1028"/>
      <c r="DK26" s="1028"/>
      <c r="DL26" s="1028"/>
      <c r="DM26" s="1028"/>
      <c r="DN26" s="1028"/>
      <c r="DO26" s="1028"/>
      <c r="DP26" s="1028"/>
      <c r="DQ26" s="1028"/>
      <c r="DR26" s="1028"/>
      <c r="DS26" s="1028"/>
      <c r="DT26" s="1028"/>
      <c r="DU26" s="1028"/>
      <c r="DV26" s="1028"/>
      <c r="DW26" s="1028"/>
      <c r="DX26" s="1028"/>
      <c r="DY26" s="1028"/>
      <c r="DZ26" s="1028"/>
      <c r="EA26" s="1028"/>
      <c r="EB26" s="1028"/>
      <c r="EC26" s="1028"/>
      <c r="ED26" s="1028"/>
      <c r="EE26" s="1028"/>
      <c r="EF26" s="1028"/>
      <c r="EG26" s="1028"/>
      <c r="EH26" s="1028"/>
      <c r="EI26" s="1028"/>
      <c r="EJ26" s="1028"/>
      <c r="EK26" s="1028"/>
      <c r="EL26" s="1028"/>
    </row>
    <row r="27" spans="1:142" s="1027" customFormat="1">
      <c r="A27" s="1040">
        <v>24</v>
      </c>
      <c r="B27" s="1062" t="s">
        <v>1747</v>
      </c>
      <c r="C27" s="1044">
        <f>'TMB 050'!$G$30</f>
        <v>1234550</v>
      </c>
      <c r="D27" s="1042">
        <f t="shared" si="0"/>
        <v>1234550</v>
      </c>
      <c r="E27" s="1042">
        <f t="shared" si="9"/>
        <v>61727.5</v>
      </c>
      <c r="F27" s="1042">
        <f t="shared" si="8"/>
        <v>61727.5</v>
      </c>
      <c r="G27" s="1042">
        <f t="shared" si="2"/>
        <v>61727.5</v>
      </c>
      <c r="H27" s="1042">
        <v>500000</v>
      </c>
      <c r="I27" s="1042">
        <v>100000</v>
      </c>
      <c r="J27" s="1042">
        <f t="shared" si="3"/>
        <v>500000</v>
      </c>
      <c r="K27" s="1042">
        <f t="shared" si="4"/>
        <v>40000</v>
      </c>
      <c r="L27" s="1043">
        <f>IF('[1]TMB 050'!$G$30&gt;=50000,50000,'[1]TMB 050'!$G$30*50%)</f>
        <v>50000</v>
      </c>
      <c r="M27" s="1042">
        <f t="shared" si="5"/>
        <v>100000</v>
      </c>
      <c r="N27" s="1041">
        <f t="shared" si="6"/>
        <v>100000</v>
      </c>
      <c r="O27" s="1061"/>
      <c r="P27" s="1035" t="str">
        <f t="shared" si="7"/>
        <v>BELLA CITTÁ SHOPPING CENTER</v>
      </c>
      <c r="Q27" s="1060"/>
      <c r="R27" s="1060"/>
      <c r="S27" s="1060"/>
      <c r="T27" s="1060" t="s">
        <v>1746</v>
      </c>
      <c r="U27" s="1035" t="s">
        <v>672</v>
      </c>
      <c r="V27" s="1035"/>
      <c r="W27" s="1060" t="s">
        <v>1745</v>
      </c>
      <c r="X27" s="1128"/>
      <c r="Y27" s="1031"/>
      <c r="Z27" s="1030"/>
      <c r="AA27" s="1030"/>
      <c r="AB27" s="1030"/>
      <c r="AC27" s="1030"/>
      <c r="AD27" s="1030"/>
      <c r="AE27" s="1030"/>
      <c r="AF27" s="1030"/>
      <c r="AG27" s="1030"/>
      <c r="AH27" s="1030"/>
      <c r="AI27" s="1030"/>
      <c r="AJ27" s="1030"/>
      <c r="AK27" s="1030"/>
      <c r="AL27" s="1030"/>
      <c r="AM27" s="1029"/>
      <c r="AN27" s="1029"/>
      <c r="AO27" s="1029"/>
      <c r="AP27" s="1029"/>
      <c r="AQ27" s="1029"/>
      <c r="AR27" s="1029"/>
      <c r="AS27" s="1029"/>
      <c r="AT27" s="1029"/>
      <c r="AU27" s="1028"/>
      <c r="AV27" s="1028"/>
      <c r="AW27" s="1028"/>
      <c r="AX27" s="1028"/>
      <c r="AY27" s="1028"/>
      <c r="AZ27" s="1028"/>
      <c r="BA27" s="1028"/>
      <c r="BB27" s="1028"/>
      <c r="BC27" s="1028"/>
      <c r="BD27" s="1028"/>
      <c r="BE27" s="1028"/>
      <c r="BF27" s="1028"/>
      <c r="BG27" s="1028"/>
      <c r="BH27" s="1028"/>
      <c r="BI27" s="1028"/>
      <c r="BJ27" s="1028"/>
      <c r="BK27" s="1028"/>
      <c r="BL27" s="1028"/>
      <c r="BM27" s="1028"/>
      <c r="BN27" s="1028"/>
      <c r="BO27" s="1028"/>
      <c r="BP27" s="1028"/>
      <c r="BQ27" s="1028"/>
      <c r="BR27" s="1028"/>
      <c r="BS27" s="1028"/>
      <c r="BT27" s="1028"/>
      <c r="BU27" s="1028"/>
      <c r="BV27" s="1028"/>
      <c r="BW27" s="1028"/>
      <c r="BX27" s="1028"/>
      <c r="BY27" s="1028"/>
      <c r="BZ27" s="1028"/>
      <c r="CA27" s="1028"/>
      <c r="CB27" s="1028"/>
      <c r="CC27" s="1028"/>
      <c r="CD27" s="1028"/>
      <c r="CE27" s="1028"/>
      <c r="CF27" s="1028"/>
      <c r="CG27" s="1028"/>
      <c r="CH27" s="1028"/>
      <c r="CI27" s="1028"/>
      <c r="CJ27" s="1028"/>
      <c r="CK27" s="1028"/>
      <c r="CL27" s="1028"/>
      <c r="CM27" s="1028"/>
      <c r="CN27" s="1028"/>
      <c r="CO27" s="1028"/>
      <c r="CP27" s="1028"/>
      <c r="CQ27" s="1028"/>
      <c r="CR27" s="1028"/>
      <c r="CS27" s="1028"/>
      <c r="CT27" s="1028"/>
      <c r="CU27" s="1028"/>
      <c r="CV27" s="1028"/>
      <c r="CW27" s="1028"/>
      <c r="CX27" s="1028"/>
      <c r="CY27" s="1028"/>
      <c r="CZ27" s="1028"/>
      <c r="DA27" s="1028"/>
      <c r="DB27" s="1028"/>
      <c r="DC27" s="1028"/>
      <c r="DD27" s="1028"/>
      <c r="DE27" s="1028"/>
      <c r="DF27" s="1028"/>
      <c r="DG27" s="1028"/>
      <c r="DH27" s="1028"/>
      <c r="DI27" s="1028"/>
      <c r="DJ27" s="1028"/>
      <c r="DK27" s="1028"/>
      <c r="DL27" s="1028"/>
      <c r="DM27" s="1028"/>
      <c r="DN27" s="1028"/>
      <c r="DO27" s="1028"/>
      <c r="DP27" s="1028"/>
      <c r="DQ27" s="1028"/>
      <c r="DR27" s="1028"/>
      <c r="DS27" s="1028"/>
      <c r="DT27" s="1028"/>
      <c r="DU27" s="1028"/>
      <c r="DV27" s="1028"/>
      <c r="DW27" s="1028"/>
      <c r="DX27" s="1028"/>
      <c r="DY27" s="1028"/>
      <c r="DZ27" s="1028"/>
      <c r="EA27" s="1028"/>
      <c r="EB27" s="1028"/>
      <c r="EC27" s="1028"/>
      <c r="ED27" s="1028"/>
      <c r="EE27" s="1028"/>
      <c r="EF27" s="1028"/>
      <c r="EG27" s="1028"/>
      <c r="EH27" s="1028"/>
      <c r="EI27" s="1028"/>
      <c r="EJ27" s="1028"/>
      <c r="EK27" s="1028"/>
      <c r="EL27" s="1028"/>
    </row>
    <row r="28" spans="1:142" s="1027" customFormat="1">
      <c r="A28" s="1040">
        <v>25</v>
      </c>
      <c r="B28" s="1062" t="s">
        <v>1744</v>
      </c>
      <c r="C28" s="1044">
        <f>'TMB 050'!$G$30</f>
        <v>1234550</v>
      </c>
      <c r="D28" s="1042">
        <f t="shared" si="0"/>
        <v>1234550</v>
      </c>
      <c r="E28" s="1042">
        <f t="shared" si="9"/>
        <v>61727.5</v>
      </c>
      <c r="F28" s="1042">
        <f t="shared" si="8"/>
        <v>61727.5</v>
      </c>
      <c r="G28" s="1042">
        <f t="shared" si="2"/>
        <v>61727.5</v>
      </c>
      <c r="H28" s="1042">
        <v>500000</v>
      </c>
      <c r="I28" s="1042">
        <v>100000</v>
      </c>
      <c r="J28" s="1042">
        <f t="shared" si="3"/>
        <v>500000</v>
      </c>
      <c r="K28" s="1042">
        <f t="shared" si="4"/>
        <v>40000</v>
      </c>
      <c r="L28" s="1043">
        <f>IF('[1]TMB 050'!$G$30&gt;=50000,50000,'[1]TMB 050'!$G$30*50%)</f>
        <v>50000</v>
      </c>
      <c r="M28" s="1042">
        <f t="shared" si="5"/>
        <v>100000</v>
      </c>
      <c r="N28" s="1041">
        <f t="shared" si="6"/>
        <v>100000</v>
      </c>
      <c r="O28" s="1061"/>
      <c r="P28" s="1035" t="str">
        <f t="shared" si="7"/>
        <v>BH SHOPPING</v>
      </c>
      <c r="Q28" s="1060"/>
      <c r="R28" s="1060"/>
      <c r="S28" s="1060"/>
      <c r="T28" s="1060" t="s">
        <v>538</v>
      </c>
      <c r="U28" s="1035" t="s">
        <v>537</v>
      </c>
      <c r="V28" s="1035"/>
      <c r="W28" s="1060" t="s">
        <v>1743</v>
      </c>
      <c r="X28" s="1128"/>
      <c r="Y28" s="1031"/>
      <c r="Z28" s="1030"/>
      <c r="AA28" s="1030"/>
      <c r="AB28" s="1030"/>
      <c r="AC28" s="1030"/>
      <c r="AD28" s="1030"/>
      <c r="AE28" s="1030"/>
      <c r="AF28" s="1030"/>
      <c r="AG28" s="1030"/>
      <c r="AH28" s="1030"/>
      <c r="AI28" s="1030"/>
      <c r="AJ28" s="1030"/>
      <c r="AK28" s="1030"/>
      <c r="AL28" s="1030"/>
      <c r="AM28" s="1029"/>
      <c r="AN28" s="1029"/>
      <c r="AO28" s="1029"/>
      <c r="AP28" s="1029"/>
      <c r="AQ28" s="1029"/>
      <c r="AR28" s="1029"/>
      <c r="AS28" s="1029"/>
      <c r="AT28" s="1029"/>
      <c r="AU28" s="1028"/>
      <c r="AV28" s="1028"/>
      <c r="AW28" s="1028"/>
      <c r="AX28" s="1028"/>
      <c r="AY28" s="1028"/>
      <c r="AZ28" s="1028"/>
      <c r="BA28" s="1028"/>
      <c r="BB28" s="1028"/>
      <c r="BC28" s="1028"/>
      <c r="BD28" s="1028"/>
      <c r="BE28" s="1028"/>
      <c r="BF28" s="1028"/>
      <c r="BG28" s="1028"/>
      <c r="BH28" s="1028"/>
      <c r="BI28" s="1028"/>
      <c r="BJ28" s="1028"/>
      <c r="BK28" s="1028"/>
      <c r="BL28" s="1028"/>
      <c r="BM28" s="1028"/>
      <c r="BN28" s="1028"/>
      <c r="BO28" s="1028"/>
      <c r="BP28" s="1028"/>
      <c r="BQ28" s="1028"/>
      <c r="BR28" s="1028"/>
      <c r="BS28" s="1028"/>
      <c r="BT28" s="1028"/>
      <c r="BU28" s="1028"/>
      <c r="BV28" s="1028"/>
      <c r="BW28" s="1028"/>
      <c r="BX28" s="1028"/>
      <c r="BY28" s="1028"/>
      <c r="BZ28" s="1028"/>
      <c r="CA28" s="1028"/>
      <c r="CB28" s="1028"/>
      <c r="CC28" s="1028"/>
      <c r="CD28" s="1028"/>
      <c r="CE28" s="1028"/>
      <c r="CF28" s="1028"/>
      <c r="CG28" s="1028"/>
      <c r="CH28" s="1028"/>
      <c r="CI28" s="1028"/>
      <c r="CJ28" s="1028"/>
      <c r="CK28" s="1028"/>
      <c r="CL28" s="1028"/>
      <c r="CM28" s="1028"/>
      <c r="CN28" s="1028"/>
      <c r="CO28" s="1028"/>
      <c r="CP28" s="1028"/>
      <c r="CQ28" s="1028"/>
      <c r="CR28" s="1028"/>
      <c r="CS28" s="1028"/>
      <c r="CT28" s="1028"/>
      <c r="CU28" s="1028"/>
      <c r="CV28" s="1028"/>
      <c r="CW28" s="1028"/>
      <c r="CX28" s="1028"/>
      <c r="CY28" s="1028"/>
      <c r="CZ28" s="1028"/>
      <c r="DA28" s="1028"/>
      <c r="DB28" s="1028"/>
      <c r="DC28" s="1028"/>
      <c r="DD28" s="1028"/>
      <c r="DE28" s="1028"/>
      <c r="DF28" s="1028"/>
      <c r="DG28" s="1028"/>
      <c r="DH28" s="1028"/>
      <c r="DI28" s="1028"/>
      <c r="DJ28" s="1028"/>
      <c r="DK28" s="1028"/>
      <c r="DL28" s="1028"/>
      <c r="DM28" s="1028"/>
      <c r="DN28" s="1028"/>
      <c r="DO28" s="1028"/>
      <c r="DP28" s="1028"/>
      <c r="DQ28" s="1028"/>
      <c r="DR28" s="1028"/>
      <c r="DS28" s="1028"/>
      <c r="DT28" s="1028"/>
      <c r="DU28" s="1028"/>
      <c r="DV28" s="1028"/>
      <c r="DW28" s="1028"/>
      <c r="DX28" s="1028"/>
      <c r="DY28" s="1028"/>
      <c r="DZ28" s="1028"/>
      <c r="EA28" s="1028"/>
      <c r="EB28" s="1028"/>
      <c r="EC28" s="1028"/>
      <c r="ED28" s="1028"/>
      <c r="EE28" s="1028"/>
      <c r="EF28" s="1028"/>
      <c r="EG28" s="1028"/>
      <c r="EH28" s="1028"/>
      <c r="EI28" s="1028"/>
      <c r="EJ28" s="1028"/>
      <c r="EK28" s="1028"/>
      <c r="EL28" s="1028"/>
    </row>
    <row r="29" spans="1:142" s="1027" customFormat="1">
      <c r="A29" s="1040">
        <v>26</v>
      </c>
      <c r="B29" s="1066" t="s">
        <v>1742</v>
      </c>
      <c r="C29" s="1044">
        <f>'TMB 050'!$G$30</f>
        <v>1234550</v>
      </c>
      <c r="D29" s="1042">
        <f t="shared" si="0"/>
        <v>1234550</v>
      </c>
      <c r="E29" s="1042">
        <f t="shared" si="9"/>
        <v>61727.5</v>
      </c>
      <c r="F29" s="1042">
        <f t="shared" si="8"/>
        <v>61727.5</v>
      </c>
      <c r="G29" s="1042">
        <f t="shared" si="2"/>
        <v>61727.5</v>
      </c>
      <c r="H29" s="1042">
        <v>500000</v>
      </c>
      <c r="I29" s="1042">
        <v>100000</v>
      </c>
      <c r="J29" s="1042">
        <f t="shared" si="3"/>
        <v>500000</v>
      </c>
      <c r="K29" s="1042">
        <f t="shared" si="4"/>
        <v>40000</v>
      </c>
      <c r="L29" s="1043">
        <f>IF('[1]TMB 050'!$G$30&gt;=50000,50000,'[1]TMB 050'!$G$30*50%)</f>
        <v>50000</v>
      </c>
      <c r="M29" s="1042">
        <f t="shared" si="5"/>
        <v>100000</v>
      </c>
      <c r="N29" s="1041">
        <f t="shared" si="6"/>
        <v>100000</v>
      </c>
      <c r="O29" s="1061"/>
      <c r="P29" s="1035" t="str">
        <f t="shared" si="7"/>
        <v>BIRIGUI SHOPPING DO CALÇADO</v>
      </c>
      <c r="Q29" s="1064"/>
      <c r="R29" s="1064"/>
      <c r="S29" s="1064"/>
      <c r="T29" s="1065" t="s">
        <v>1741</v>
      </c>
      <c r="U29" s="1064" t="s">
        <v>505</v>
      </c>
      <c r="V29" s="1064"/>
      <c r="W29" s="1064"/>
      <c r="X29" s="1111"/>
      <c r="Y29" s="1031"/>
      <c r="Z29" s="1030"/>
      <c r="AA29" s="1030"/>
      <c r="AB29" s="1030"/>
      <c r="AC29" s="1030"/>
      <c r="AD29" s="1030"/>
      <c r="AE29" s="1030"/>
      <c r="AF29" s="1030"/>
      <c r="AG29" s="1030"/>
      <c r="AH29" s="1030"/>
      <c r="AI29" s="1030"/>
      <c r="AJ29" s="1030"/>
      <c r="AK29" s="1030"/>
      <c r="AL29" s="1030"/>
      <c r="AM29" s="1029"/>
      <c r="AN29" s="1029"/>
      <c r="AO29" s="1029"/>
      <c r="AP29" s="1029"/>
      <c r="AQ29" s="1029"/>
      <c r="AR29" s="1029"/>
      <c r="AS29" s="1029"/>
      <c r="AT29" s="1029"/>
      <c r="AU29" s="1028"/>
      <c r="AV29" s="1028"/>
      <c r="AW29" s="1028"/>
      <c r="AX29" s="1028"/>
      <c r="AY29" s="1028"/>
      <c r="AZ29" s="1028"/>
      <c r="BA29" s="1028"/>
      <c r="BB29" s="1028"/>
      <c r="BC29" s="1028"/>
      <c r="BD29" s="1028"/>
      <c r="BE29" s="1028"/>
      <c r="BF29" s="1028"/>
      <c r="BG29" s="1028"/>
      <c r="BH29" s="1028"/>
      <c r="BI29" s="1028"/>
      <c r="BJ29" s="1028"/>
      <c r="BK29" s="1028"/>
      <c r="BL29" s="1028"/>
      <c r="BM29" s="1028"/>
      <c r="BN29" s="1028"/>
      <c r="BO29" s="1028"/>
      <c r="BP29" s="1028"/>
      <c r="BQ29" s="1028"/>
      <c r="BR29" s="1028"/>
      <c r="BS29" s="1028"/>
      <c r="BT29" s="1028"/>
      <c r="BU29" s="1028"/>
      <c r="BV29" s="1028"/>
      <c r="BW29" s="1028"/>
      <c r="BX29" s="1028"/>
      <c r="BY29" s="1028"/>
      <c r="BZ29" s="1028"/>
      <c r="CA29" s="1028"/>
      <c r="CB29" s="1028"/>
      <c r="CC29" s="1028"/>
      <c r="CD29" s="1028"/>
      <c r="CE29" s="1028"/>
      <c r="CF29" s="1028"/>
      <c r="CG29" s="1028"/>
      <c r="CH29" s="1028"/>
      <c r="CI29" s="1028"/>
      <c r="CJ29" s="1028"/>
      <c r="CK29" s="1028"/>
      <c r="CL29" s="1028"/>
      <c r="CM29" s="1028"/>
      <c r="CN29" s="1028"/>
      <c r="CO29" s="1028"/>
      <c r="CP29" s="1028"/>
      <c r="CQ29" s="1028"/>
      <c r="CR29" s="1028"/>
      <c r="CS29" s="1028"/>
      <c r="CT29" s="1028"/>
      <c r="CU29" s="1028"/>
      <c r="CV29" s="1028"/>
      <c r="CW29" s="1028"/>
      <c r="CX29" s="1028"/>
      <c r="CY29" s="1028"/>
      <c r="CZ29" s="1028"/>
      <c r="DA29" s="1028"/>
      <c r="DB29" s="1028"/>
      <c r="DC29" s="1028"/>
      <c r="DD29" s="1028"/>
      <c r="DE29" s="1028"/>
      <c r="DF29" s="1028"/>
      <c r="DG29" s="1028"/>
      <c r="DH29" s="1028"/>
      <c r="DI29" s="1028"/>
      <c r="DJ29" s="1028"/>
      <c r="DK29" s="1028"/>
      <c r="DL29" s="1028"/>
      <c r="DM29" s="1028"/>
      <c r="DN29" s="1028"/>
      <c r="DO29" s="1028"/>
      <c r="DP29" s="1028"/>
      <c r="DQ29" s="1028"/>
      <c r="DR29" s="1028"/>
      <c r="DS29" s="1028"/>
      <c r="DT29" s="1028"/>
      <c r="DU29" s="1028"/>
      <c r="DV29" s="1028"/>
      <c r="DW29" s="1028"/>
      <c r="DX29" s="1028"/>
      <c r="DY29" s="1028"/>
      <c r="DZ29" s="1028"/>
      <c r="EA29" s="1028"/>
      <c r="EB29" s="1028"/>
      <c r="EC29" s="1028"/>
      <c r="ED29" s="1028"/>
      <c r="EE29" s="1028"/>
      <c r="EF29" s="1028"/>
      <c r="EG29" s="1028"/>
      <c r="EH29" s="1028"/>
      <c r="EI29" s="1028"/>
      <c r="EJ29" s="1028"/>
      <c r="EK29" s="1028"/>
      <c r="EL29" s="1028"/>
    </row>
    <row r="30" spans="1:142" s="1027" customFormat="1">
      <c r="A30" s="1040">
        <v>27</v>
      </c>
      <c r="B30" s="1063" t="s">
        <v>1740</v>
      </c>
      <c r="C30" s="1044">
        <f>'TMB 050'!$G$30</f>
        <v>1234550</v>
      </c>
      <c r="D30" s="1042">
        <f t="shared" si="0"/>
        <v>1234550</v>
      </c>
      <c r="E30" s="1042">
        <f t="shared" si="9"/>
        <v>61727.5</v>
      </c>
      <c r="F30" s="1042">
        <f t="shared" si="8"/>
        <v>61727.5</v>
      </c>
      <c r="G30" s="1042">
        <f t="shared" si="2"/>
        <v>61727.5</v>
      </c>
      <c r="H30" s="1042">
        <v>500000</v>
      </c>
      <c r="I30" s="1042">
        <v>100000</v>
      </c>
      <c r="J30" s="1042">
        <f t="shared" si="3"/>
        <v>500000</v>
      </c>
      <c r="K30" s="1042">
        <f t="shared" si="4"/>
        <v>40000</v>
      </c>
      <c r="L30" s="1043">
        <f>IF('[1]TMB 050'!$G$30&gt;=50000,50000,'[1]TMB 050'!$G$30*50%)</f>
        <v>50000</v>
      </c>
      <c r="M30" s="1042">
        <f t="shared" si="5"/>
        <v>100000</v>
      </c>
      <c r="N30" s="1041">
        <f t="shared" si="6"/>
        <v>100000</v>
      </c>
      <c r="O30" s="1061"/>
      <c r="P30" s="1035" t="str">
        <f t="shared" si="7"/>
        <v>BOAVISTA SHOPPING</v>
      </c>
      <c r="Q30" s="1035" t="s">
        <v>2145</v>
      </c>
      <c r="R30" s="1035">
        <v>59</v>
      </c>
      <c r="S30" s="1035" t="s">
        <v>1739</v>
      </c>
      <c r="T30" s="1035" t="s">
        <v>506</v>
      </c>
      <c r="U30" s="1035" t="s">
        <v>505</v>
      </c>
      <c r="V30" s="1035">
        <v>4747030</v>
      </c>
      <c r="W30" s="1093" t="s">
        <v>1738</v>
      </c>
      <c r="X30" s="1111"/>
      <c r="Y30" s="1031"/>
      <c r="Z30" s="1030"/>
      <c r="AA30" s="1030"/>
      <c r="AB30" s="1030"/>
      <c r="AC30" s="1030"/>
      <c r="AD30" s="1030"/>
      <c r="AE30" s="1030"/>
      <c r="AF30" s="1030"/>
      <c r="AG30" s="1030"/>
      <c r="AH30" s="1030"/>
      <c r="AI30" s="1030"/>
      <c r="AJ30" s="1030"/>
      <c r="AK30" s="1030"/>
      <c r="AL30" s="1030"/>
      <c r="AM30" s="1029"/>
      <c r="AN30" s="1029"/>
      <c r="AO30" s="1029"/>
      <c r="AP30" s="1029"/>
      <c r="AQ30" s="1029"/>
      <c r="AR30" s="1029"/>
      <c r="AS30" s="1029"/>
      <c r="AT30" s="1029"/>
      <c r="AU30" s="1028"/>
      <c r="AV30" s="1028"/>
      <c r="AW30" s="1028"/>
      <c r="AX30" s="1028"/>
      <c r="AY30" s="1028"/>
      <c r="AZ30" s="1028"/>
      <c r="BA30" s="1028"/>
      <c r="BB30" s="1028"/>
      <c r="BC30" s="1028"/>
      <c r="BD30" s="1028"/>
      <c r="BE30" s="1028"/>
      <c r="BF30" s="1028"/>
      <c r="BG30" s="1028"/>
      <c r="BH30" s="1028"/>
      <c r="BI30" s="1028"/>
      <c r="BJ30" s="1028"/>
      <c r="BK30" s="1028"/>
      <c r="BL30" s="1028"/>
      <c r="BM30" s="1028"/>
      <c r="BN30" s="1028"/>
      <c r="BO30" s="1028"/>
      <c r="BP30" s="1028"/>
      <c r="BQ30" s="1028"/>
      <c r="BR30" s="1028"/>
      <c r="BS30" s="1028"/>
      <c r="BT30" s="1028"/>
      <c r="BU30" s="1028"/>
      <c r="BV30" s="1028"/>
      <c r="BW30" s="1028"/>
      <c r="BX30" s="1028"/>
      <c r="BY30" s="1028"/>
      <c r="BZ30" s="1028"/>
      <c r="CA30" s="1028"/>
      <c r="CB30" s="1028"/>
      <c r="CC30" s="1028"/>
      <c r="CD30" s="1028"/>
      <c r="CE30" s="1028"/>
      <c r="CF30" s="1028"/>
      <c r="CG30" s="1028"/>
      <c r="CH30" s="1028"/>
      <c r="CI30" s="1028"/>
      <c r="CJ30" s="1028"/>
      <c r="CK30" s="1028"/>
      <c r="CL30" s="1028"/>
      <c r="CM30" s="1028"/>
      <c r="CN30" s="1028"/>
      <c r="CO30" s="1028"/>
      <c r="CP30" s="1028"/>
      <c r="CQ30" s="1028"/>
      <c r="CR30" s="1028"/>
      <c r="CS30" s="1028"/>
      <c r="CT30" s="1028"/>
      <c r="CU30" s="1028"/>
      <c r="CV30" s="1028"/>
      <c r="CW30" s="1028"/>
      <c r="CX30" s="1028"/>
      <c r="CY30" s="1028"/>
      <c r="CZ30" s="1028"/>
      <c r="DA30" s="1028"/>
      <c r="DB30" s="1028"/>
      <c r="DC30" s="1028"/>
      <c r="DD30" s="1028"/>
      <c r="DE30" s="1028"/>
      <c r="DF30" s="1028"/>
      <c r="DG30" s="1028"/>
      <c r="DH30" s="1028"/>
      <c r="DI30" s="1028"/>
      <c r="DJ30" s="1028"/>
      <c r="DK30" s="1028"/>
      <c r="DL30" s="1028"/>
      <c r="DM30" s="1028"/>
      <c r="DN30" s="1028"/>
      <c r="DO30" s="1028"/>
      <c r="DP30" s="1028"/>
      <c r="DQ30" s="1028"/>
      <c r="DR30" s="1028"/>
      <c r="DS30" s="1028"/>
      <c r="DT30" s="1028"/>
      <c r="DU30" s="1028"/>
      <c r="DV30" s="1028"/>
      <c r="DW30" s="1028"/>
      <c r="DX30" s="1028"/>
      <c r="DY30" s="1028"/>
      <c r="DZ30" s="1028"/>
      <c r="EA30" s="1028"/>
      <c r="EB30" s="1028"/>
      <c r="EC30" s="1028"/>
      <c r="ED30" s="1028"/>
      <c r="EE30" s="1028"/>
      <c r="EF30" s="1028"/>
      <c r="EG30" s="1028"/>
      <c r="EH30" s="1028"/>
      <c r="EI30" s="1028"/>
      <c r="EJ30" s="1028"/>
      <c r="EK30" s="1028"/>
      <c r="EL30" s="1028"/>
    </row>
    <row r="31" spans="1:142" s="1027" customFormat="1">
      <c r="A31" s="1040">
        <v>28</v>
      </c>
      <c r="B31" s="1066" t="s">
        <v>1737</v>
      </c>
      <c r="C31" s="1044">
        <f>'TMB 050'!$G$30</f>
        <v>1234550</v>
      </c>
      <c r="D31" s="1042">
        <f t="shared" si="0"/>
        <v>1234550</v>
      </c>
      <c r="E31" s="1042">
        <f t="shared" si="9"/>
        <v>61727.5</v>
      </c>
      <c r="F31" s="1042">
        <f t="shared" si="8"/>
        <v>61727.5</v>
      </c>
      <c r="G31" s="1042">
        <f t="shared" si="2"/>
        <v>61727.5</v>
      </c>
      <c r="H31" s="1042">
        <v>500000</v>
      </c>
      <c r="I31" s="1042">
        <v>100000</v>
      </c>
      <c r="J31" s="1042">
        <f t="shared" si="3"/>
        <v>500000</v>
      </c>
      <c r="K31" s="1042">
        <f t="shared" si="4"/>
        <v>40000</v>
      </c>
      <c r="L31" s="1043">
        <f>IF('[1]TMB 050'!$G$30&gt;=50000,50000,'[1]TMB 050'!$G$30*50%)</f>
        <v>50000</v>
      </c>
      <c r="M31" s="1042">
        <f t="shared" si="5"/>
        <v>100000</v>
      </c>
      <c r="N31" s="1041">
        <f t="shared" si="6"/>
        <v>100000</v>
      </c>
      <c r="O31" s="1061"/>
      <c r="P31" s="1035" t="str">
        <f t="shared" si="7"/>
        <v>BOQUEIRÃO PRAIA SHOPPING</v>
      </c>
      <c r="Q31" s="1064"/>
      <c r="R31" s="1064"/>
      <c r="S31" s="1064"/>
      <c r="T31" s="1065" t="s">
        <v>1533</v>
      </c>
      <c r="U31" s="1064" t="s">
        <v>505</v>
      </c>
      <c r="V31" s="1064"/>
      <c r="W31" s="1064"/>
      <c r="X31" s="1111"/>
      <c r="Y31" s="1031"/>
      <c r="Z31" s="1030"/>
      <c r="AA31" s="1030"/>
      <c r="AB31" s="1030"/>
      <c r="AC31" s="1030"/>
      <c r="AD31" s="1030"/>
      <c r="AE31" s="1030"/>
      <c r="AF31" s="1030"/>
      <c r="AG31" s="1030"/>
      <c r="AH31" s="1030"/>
      <c r="AI31" s="1030"/>
      <c r="AJ31" s="1030"/>
      <c r="AK31" s="1030"/>
      <c r="AL31" s="1030"/>
      <c r="AM31" s="1029"/>
      <c r="AN31" s="1029"/>
      <c r="AO31" s="1029"/>
      <c r="AP31" s="1029"/>
      <c r="AQ31" s="1029"/>
      <c r="AR31" s="1029"/>
      <c r="AS31" s="1029"/>
      <c r="AT31" s="1029"/>
      <c r="AU31" s="1028"/>
      <c r="AV31" s="1028"/>
      <c r="AW31" s="1028"/>
      <c r="AX31" s="1028"/>
      <c r="AY31" s="1028"/>
      <c r="AZ31" s="1028"/>
      <c r="BA31" s="1028"/>
      <c r="BB31" s="1028"/>
      <c r="BC31" s="1028"/>
      <c r="BD31" s="1028"/>
      <c r="BE31" s="1028"/>
      <c r="BF31" s="1028"/>
      <c r="BG31" s="1028"/>
      <c r="BH31" s="1028"/>
      <c r="BI31" s="1028"/>
      <c r="BJ31" s="1028"/>
      <c r="BK31" s="1028"/>
      <c r="BL31" s="1028"/>
      <c r="BM31" s="1028"/>
      <c r="BN31" s="1028"/>
      <c r="BO31" s="1028"/>
      <c r="BP31" s="1028"/>
      <c r="BQ31" s="1028"/>
      <c r="BR31" s="1028"/>
      <c r="BS31" s="1028"/>
      <c r="BT31" s="1028"/>
      <c r="BU31" s="1028"/>
      <c r="BV31" s="1028"/>
      <c r="BW31" s="1028"/>
      <c r="BX31" s="1028"/>
      <c r="BY31" s="1028"/>
      <c r="BZ31" s="1028"/>
      <c r="CA31" s="1028"/>
      <c r="CB31" s="1028"/>
      <c r="CC31" s="1028"/>
      <c r="CD31" s="1028"/>
      <c r="CE31" s="1028"/>
      <c r="CF31" s="1028"/>
      <c r="CG31" s="1028"/>
      <c r="CH31" s="1028"/>
      <c r="CI31" s="1028"/>
      <c r="CJ31" s="1028"/>
      <c r="CK31" s="1028"/>
      <c r="CL31" s="1028"/>
      <c r="CM31" s="1028"/>
      <c r="CN31" s="1028"/>
      <c r="CO31" s="1028"/>
      <c r="CP31" s="1028"/>
      <c r="CQ31" s="1028"/>
      <c r="CR31" s="1028"/>
      <c r="CS31" s="1028"/>
      <c r="CT31" s="1028"/>
      <c r="CU31" s="1028"/>
      <c r="CV31" s="1028"/>
      <c r="CW31" s="1028"/>
      <c r="CX31" s="1028"/>
      <c r="CY31" s="1028"/>
      <c r="CZ31" s="1028"/>
      <c r="DA31" s="1028"/>
      <c r="DB31" s="1028"/>
      <c r="DC31" s="1028"/>
      <c r="DD31" s="1028"/>
      <c r="DE31" s="1028"/>
      <c r="DF31" s="1028"/>
      <c r="DG31" s="1028"/>
      <c r="DH31" s="1028"/>
      <c r="DI31" s="1028"/>
      <c r="DJ31" s="1028"/>
      <c r="DK31" s="1028"/>
      <c r="DL31" s="1028"/>
      <c r="DM31" s="1028"/>
      <c r="DN31" s="1028"/>
      <c r="DO31" s="1028"/>
      <c r="DP31" s="1028"/>
      <c r="DQ31" s="1028"/>
      <c r="DR31" s="1028"/>
      <c r="DS31" s="1028"/>
      <c r="DT31" s="1028"/>
      <c r="DU31" s="1028"/>
      <c r="DV31" s="1028"/>
      <c r="DW31" s="1028"/>
      <c r="DX31" s="1028"/>
      <c r="DY31" s="1028"/>
      <c r="DZ31" s="1028"/>
      <c r="EA31" s="1028"/>
      <c r="EB31" s="1028"/>
      <c r="EC31" s="1028"/>
      <c r="ED31" s="1028"/>
      <c r="EE31" s="1028"/>
      <c r="EF31" s="1028"/>
      <c r="EG31" s="1028"/>
      <c r="EH31" s="1028"/>
      <c r="EI31" s="1028"/>
      <c r="EJ31" s="1028"/>
      <c r="EK31" s="1028"/>
      <c r="EL31" s="1028"/>
    </row>
    <row r="32" spans="1:142" s="1027" customFormat="1">
      <c r="A32" s="1040">
        <v>29</v>
      </c>
      <c r="B32" s="1062" t="s">
        <v>1736</v>
      </c>
      <c r="C32" s="1044">
        <f>'TMB 050'!$G$30</f>
        <v>1234550</v>
      </c>
      <c r="D32" s="1042">
        <f t="shared" si="0"/>
        <v>1234550</v>
      </c>
      <c r="E32" s="1042">
        <f t="shared" si="9"/>
        <v>61727.5</v>
      </c>
      <c r="F32" s="1042">
        <f t="shared" si="8"/>
        <v>61727.5</v>
      </c>
      <c r="G32" s="1042">
        <f t="shared" si="2"/>
        <v>61727.5</v>
      </c>
      <c r="H32" s="1042">
        <v>500000</v>
      </c>
      <c r="I32" s="1042">
        <v>100000</v>
      </c>
      <c r="J32" s="1042">
        <f t="shared" si="3"/>
        <v>500000</v>
      </c>
      <c r="K32" s="1042">
        <f t="shared" si="4"/>
        <v>40000</v>
      </c>
      <c r="L32" s="1043">
        <f>IF('[1]TMB 050'!$G$30&gt;=50000,50000,'[1]TMB 050'!$G$30*50%)</f>
        <v>50000</v>
      </c>
      <c r="M32" s="1042">
        <f t="shared" si="5"/>
        <v>100000</v>
      </c>
      <c r="N32" s="1041">
        <f t="shared" si="6"/>
        <v>100000</v>
      </c>
      <c r="O32" s="1061"/>
      <c r="P32" s="1035" t="str">
        <f t="shared" si="7"/>
        <v>BOTAFOGO PRAIA SHOPPING</v>
      </c>
      <c r="Q32" s="1060"/>
      <c r="R32" s="1060"/>
      <c r="S32" s="1060"/>
      <c r="T32" s="1035" t="s">
        <v>503</v>
      </c>
      <c r="U32" s="1035" t="s">
        <v>502</v>
      </c>
      <c r="V32" s="1035"/>
      <c r="W32" s="1060" t="s">
        <v>1735</v>
      </c>
      <c r="X32" s="1111"/>
      <c r="Y32" s="1031"/>
      <c r="Z32" s="1030"/>
      <c r="AA32" s="1030"/>
      <c r="AB32" s="1030"/>
      <c r="AC32" s="1030"/>
      <c r="AD32" s="1030"/>
      <c r="AE32" s="1030"/>
      <c r="AF32" s="1030"/>
      <c r="AG32" s="1030"/>
      <c r="AH32" s="1030"/>
      <c r="AI32" s="1030"/>
      <c r="AJ32" s="1030"/>
      <c r="AK32" s="1030"/>
      <c r="AL32" s="1030"/>
      <c r="AM32" s="1029"/>
      <c r="AN32" s="1029"/>
      <c r="AO32" s="1029"/>
      <c r="AP32" s="1029"/>
      <c r="AQ32" s="1029"/>
      <c r="AR32" s="1029"/>
      <c r="AS32" s="1029"/>
      <c r="AT32" s="1029"/>
      <c r="AU32" s="1028"/>
      <c r="AV32" s="1028"/>
      <c r="AW32" s="1028"/>
      <c r="AX32" s="1028"/>
      <c r="AY32" s="1028"/>
      <c r="AZ32" s="1028"/>
      <c r="BA32" s="1028"/>
      <c r="BB32" s="1028"/>
      <c r="BC32" s="1028"/>
      <c r="BD32" s="1028"/>
      <c r="BE32" s="1028"/>
      <c r="BF32" s="1028"/>
      <c r="BG32" s="1028"/>
      <c r="BH32" s="1028"/>
      <c r="BI32" s="1028"/>
      <c r="BJ32" s="1028"/>
      <c r="BK32" s="1028"/>
      <c r="BL32" s="1028"/>
      <c r="BM32" s="1028"/>
      <c r="BN32" s="1028"/>
      <c r="BO32" s="1028"/>
      <c r="BP32" s="1028"/>
      <c r="BQ32" s="1028"/>
      <c r="BR32" s="1028"/>
      <c r="BS32" s="1028"/>
      <c r="BT32" s="1028"/>
      <c r="BU32" s="1028"/>
      <c r="BV32" s="1028"/>
      <c r="BW32" s="1028"/>
      <c r="BX32" s="1028"/>
      <c r="BY32" s="1028"/>
      <c r="BZ32" s="1028"/>
      <c r="CA32" s="1028"/>
      <c r="CB32" s="1028"/>
      <c r="CC32" s="1028"/>
      <c r="CD32" s="1028"/>
      <c r="CE32" s="1028"/>
      <c r="CF32" s="1028"/>
      <c r="CG32" s="1028"/>
      <c r="CH32" s="1028"/>
      <c r="CI32" s="1028"/>
      <c r="CJ32" s="1028"/>
      <c r="CK32" s="1028"/>
      <c r="CL32" s="1028"/>
      <c r="CM32" s="1028"/>
      <c r="CN32" s="1028"/>
      <c r="CO32" s="1028"/>
      <c r="CP32" s="1028"/>
      <c r="CQ32" s="1028"/>
      <c r="CR32" s="1028"/>
      <c r="CS32" s="1028"/>
      <c r="CT32" s="1028"/>
      <c r="CU32" s="1028"/>
      <c r="CV32" s="1028"/>
      <c r="CW32" s="1028"/>
      <c r="CX32" s="1028"/>
      <c r="CY32" s="1028"/>
      <c r="CZ32" s="1028"/>
      <c r="DA32" s="1028"/>
      <c r="DB32" s="1028"/>
      <c r="DC32" s="1028"/>
      <c r="DD32" s="1028"/>
      <c r="DE32" s="1028"/>
      <c r="DF32" s="1028"/>
      <c r="DG32" s="1028"/>
      <c r="DH32" s="1028"/>
      <c r="DI32" s="1028"/>
      <c r="DJ32" s="1028"/>
      <c r="DK32" s="1028"/>
      <c r="DL32" s="1028"/>
      <c r="DM32" s="1028"/>
      <c r="DN32" s="1028"/>
      <c r="DO32" s="1028"/>
      <c r="DP32" s="1028"/>
      <c r="DQ32" s="1028"/>
      <c r="DR32" s="1028"/>
      <c r="DS32" s="1028"/>
      <c r="DT32" s="1028"/>
      <c r="DU32" s="1028"/>
      <c r="DV32" s="1028"/>
      <c r="DW32" s="1028"/>
      <c r="DX32" s="1028"/>
      <c r="DY32" s="1028"/>
      <c r="DZ32" s="1028"/>
      <c r="EA32" s="1028"/>
      <c r="EB32" s="1028"/>
      <c r="EC32" s="1028"/>
      <c r="ED32" s="1028"/>
      <c r="EE32" s="1028"/>
      <c r="EF32" s="1028"/>
      <c r="EG32" s="1028"/>
      <c r="EH32" s="1028"/>
      <c r="EI32" s="1028"/>
      <c r="EJ32" s="1028"/>
      <c r="EK32" s="1028"/>
      <c r="EL32" s="1028"/>
    </row>
    <row r="33" spans="1:142" s="557" customFormat="1">
      <c r="A33" s="1040">
        <v>30</v>
      </c>
      <c r="B33" s="1066" t="s">
        <v>1734</v>
      </c>
      <c r="C33" s="1044">
        <f>'TMB 050'!$G$30</f>
        <v>1234550</v>
      </c>
      <c r="D33" s="1042">
        <f t="shared" si="0"/>
        <v>1234550</v>
      </c>
      <c r="E33" s="1042">
        <f t="shared" si="9"/>
        <v>61727.5</v>
      </c>
      <c r="F33" s="1042">
        <f t="shared" si="8"/>
        <v>61727.5</v>
      </c>
      <c r="G33" s="1042">
        <f t="shared" si="2"/>
        <v>61727.5</v>
      </c>
      <c r="H33" s="1042">
        <v>500000</v>
      </c>
      <c r="I33" s="1042">
        <v>100000</v>
      </c>
      <c r="J33" s="1042">
        <f t="shared" si="3"/>
        <v>500000</v>
      </c>
      <c r="K33" s="1042">
        <f t="shared" si="4"/>
        <v>40000</v>
      </c>
      <c r="L33" s="1043">
        <f>IF('[1]TMB 050'!$G$30&gt;=50000,50000,'[1]TMB 050'!$G$30*50%)</f>
        <v>50000</v>
      </c>
      <c r="M33" s="1042">
        <f t="shared" si="5"/>
        <v>100000</v>
      </c>
      <c r="N33" s="1041">
        <f t="shared" si="6"/>
        <v>100000</v>
      </c>
      <c r="O33" s="1061"/>
      <c r="P33" s="1035" t="str">
        <f t="shared" si="7"/>
        <v>BOULEVAR CENTER</v>
      </c>
      <c r="Q33" s="1064"/>
      <c r="R33" s="1064"/>
      <c r="S33" s="1064"/>
      <c r="T33" s="1035" t="s">
        <v>909</v>
      </c>
      <c r="U33" s="1064" t="s">
        <v>505</v>
      </c>
      <c r="V33" s="1064"/>
      <c r="W33" s="1064"/>
      <c r="X33" s="1111"/>
      <c r="Y33" s="1001"/>
      <c r="Z33" s="1002"/>
      <c r="AA33" s="1002"/>
      <c r="AB33" s="1002"/>
      <c r="AC33" s="1002"/>
      <c r="AD33" s="1002"/>
      <c r="AE33" s="1002"/>
      <c r="AF33" s="1002"/>
      <c r="AG33" s="1002"/>
      <c r="AH33" s="1002"/>
      <c r="AI33" s="1002"/>
      <c r="AJ33" s="1002"/>
      <c r="AK33" s="1002"/>
      <c r="AL33" s="1002"/>
      <c r="AM33" s="569"/>
      <c r="AN33" s="569"/>
      <c r="AO33" s="569"/>
      <c r="AP33" s="569"/>
      <c r="AQ33" s="569"/>
      <c r="AR33" s="569"/>
      <c r="AS33" s="569"/>
      <c r="AT33" s="569"/>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row>
    <row r="34" spans="1:142" s="557" customFormat="1">
      <c r="A34" s="1040">
        <v>31</v>
      </c>
      <c r="B34" s="1066" t="s">
        <v>1733</v>
      </c>
      <c r="C34" s="1044">
        <f>'TMB 050'!$G$30</f>
        <v>1234550</v>
      </c>
      <c r="D34" s="1042">
        <f t="shared" si="0"/>
        <v>1234550</v>
      </c>
      <c r="E34" s="1042">
        <f t="shared" si="9"/>
        <v>61727.5</v>
      </c>
      <c r="F34" s="1042">
        <f t="shared" si="8"/>
        <v>61727.5</v>
      </c>
      <c r="G34" s="1042">
        <f t="shared" si="2"/>
        <v>61727.5</v>
      </c>
      <c r="H34" s="1042">
        <v>500000</v>
      </c>
      <c r="I34" s="1042">
        <v>100000</v>
      </c>
      <c r="J34" s="1042">
        <f t="shared" si="3"/>
        <v>500000</v>
      </c>
      <c r="K34" s="1042">
        <f t="shared" si="4"/>
        <v>40000</v>
      </c>
      <c r="L34" s="1043">
        <f>IF('[1]TMB 050'!$G$30&gt;=50000,50000,'[1]TMB 050'!$G$30*50%)</f>
        <v>50000</v>
      </c>
      <c r="M34" s="1042">
        <f t="shared" si="5"/>
        <v>100000</v>
      </c>
      <c r="N34" s="1041">
        <f t="shared" si="6"/>
        <v>100000</v>
      </c>
      <c r="O34" s="1061"/>
      <c r="P34" s="1035" t="str">
        <f t="shared" si="7"/>
        <v>BOULEVARD FLAMBOYANT</v>
      </c>
      <c r="Q34" s="1064"/>
      <c r="R34" s="1064"/>
      <c r="S34" s="1064"/>
      <c r="T34" s="1064" t="s">
        <v>616</v>
      </c>
      <c r="U34" s="1064" t="s">
        <v>505</v>
      </c>
      <c r="V34" s="1064"/>
      <c r="W34" s="1064"/>
      <c r="X34" s="1111"/>
      <c r="Y34" s="1001"/>
      <c r="Z34" s="1002"/>
      <c r="AA34" s="1002"/>
      <c r="AB34" s="1002"/>
      <c r="AC34" s="1002"/>
      <c r="AD34" s="1002"/>
      <c r="AE34" s="1002"/>
      <c r="AF34" s="1002"/>
      <c r="AG34" s="1002"/>
      <c r="AH34" s="1002"/>
      <c r="AI34" s="1002"/>
      <c r="AJ34" s="1002"/>
      <c r="AK34" s="1002"/>
      <c r="AL34" s="1002"/>
      <c r="AM34" s="569"/>
      <c r="AN34" s="569"/>
      <c r="AO34" s="569"/>
      <c r="AP34" s="569"/>
      <c r="AQ34" s="569"/>
      <c r="AR34" s="569"/>
      <c r="AS34" s="569"/>
      <c r="AT34" s="569"/>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row>
    <row r="35" spans="1:142" s="557" customFormat="1">
      <c r="A35" s="1040">
        <v>32</v>
      </c>
      <c r="B35" s="1062" t="s">
        <v>1732</v>
      </c>
      <c r="C35" s="1044">
        <f>'TMB 050'!$G$30</f>
        <v>1234550</v>
      </c>
      <c r="D35" s="1042">
        <f t="shared" si="0"/>
        <v>1234550</v>
      </c>
      <c r="E35" s="1042">
        <f t="shared" si="9"/>
        <v>61727.5</v>
      </c>
      <c r="F35" s="1042">
        <f t="shared" si="8"/>
        <v>61727.5</v>
      </c>
      <c r="G35" s="1042">
        <f t="shared" si="2"/>
        <v>61727.5</v>
      </c>
      <c r="H35" s="1042">
        <v>500000</v>
      </c>
      <c r="I35" s="1042">
        <v>100000</v>
      </c>
      <c r="J35" s="1042">
        <f t="shared" si="3"/>
        <v>500000</v>
      </c>
      <c r="K35" s="1042">
        <f t="shared" si="4"/>
        <v>40000</v>
      </c>
      <c r="L35" s="1043">
        <f>IF('[1]TMB 050'!$G$30&gt;=50000,50000,'[1]TMB 050'!$G$30*50%)</f>
        <v>50000</v>
      </c>
      <c r="M35" s="1042">
        <f t="shared" si="5"/>
        <v>100000</v>
      </c>
      <c r="N35" s="1041">
        <f t="shared" si="6"/>
        <v>100000</v>
      </c>
      <c r="O35" s="1061"/>
      <c r="P35" s="1035" t="str">
        <f t="shared" si="7"/>
        <v>BOULEVARD LAGES SHOPPING</v>
      </c>
      <c r="Q35" s="1060"/>
      <c r="R35" s="1060"/>
      <c r="S35" s="1060"/>
      <c r="T35" s="1060" t="s">
        <v>1731</v>
      </c>
      <c r="U35" s="1035" t="s">
        <v>826</v>
      </c>
      <c r="V35" s="1035"/>
      <c r="W35" s="1060" t="s">
        <v>1730</v>
      </c>
      <c r="X35" s="1111"/>
      <c r="Y35" s="1001"/>
      <c r="Z35" s="1002"/>
      <c r="AA35" s="1002"/>
      <c r="AB35" s="1002"/>
      <c r="AC35" s="1002"/>
      <c r="AD35" s="1002"/>
      <c r="AE35" s="1002"/>
      <c r="AF35" s="1002"/>
      <c r="AG35" s="1002"/>
      <c r="AH35" s="1002"/>
      <c r="AI35" s="1002"/>
      <c r="AJ35" s="1002"/>
      <c r="AK35" s="1002"/>
      <c r="AL35" s="1002"/>
      <c r="AM35" s="569"/>
      <c r="AN35" s="569"/>
      <c r="AO35" s="569"/>
      <c r="AP35" s="569"/>
      <c r="AQ35" s="569"/>
      <c r="AR35" s="569"/>
      <c r="AS35" s="569"/>
      <c r="AT35" s="569"/>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row>
    <row r="36" spans="1:142" s="557" customFormat="1">
      <c r="A36" s="1040">
        <v>33</v>
      </c>
      <c r="B36" s="1066" t="s">
        <v>1729</v>
      </c>
      <c r="C36" s="1044">
        <f>'TMB 050'!$G$30</f>
        <v>1234550</v>
      </c>
      <c r="D36" s="1042">
        <f t="shared" ref="D36:D67" si="10">C36</f>
        <v>1234550</v>
      </c>
      <c r="E36" s="1042">
        <f t="shared" si="9"/>
        <v>61727.5</v>
      </c>
      <c r="F36" s="1042">
        <f t="shared" si="8"/>
        <v>61727.5</v>
      </c>
      <c r="G36" s="1042">
        <f t="shared" ref="G36:G67" si="11">C36*5%</f>
        <v>61727.5</v>
      </c>
      <c r="H36" s="1042">
        <v>500000</v>
      </c>
      <c r="I36" s="1042">
        <v>100000</v>
      </c>
      <c r="J36" s="1042">
        <f t="shared" ref="J36:J67" si="12">H36</f>
        <v>500000</v>
      </c>
      <c r="K36" s="1042">
        <f t="shared" ref="K36:K58" si="13">IF(H36&gt;40000,40000,H36)</f>
        <v>40000</v>
      </c>
      <c r="L36" s="1043">
        <f>IF('[1]TMB 050'!$G$30&gt;=50000,50000,'[1]TMB 050'!$G$30*50%)</f>
        <v>50000</v>
      </c>
      <c r="M36" s="1042">
        <f t="shared" ref="M36:M58" si="14">IF(H36&lt;=500000,H36*20%,100000)</f>
        <v>100000</v>
      </c>
      <c r="N36" s="1041">
        <f t="shared" ref="N36:N67" si="15">IF(J36&lt;=200000,J36*20%,100000)</f>
        <v>100000</v>
      </c>
      <c r="O36" s="1061"/>
      <c r="P36" s="1035" t="str">
        <f t="shared" ref="P36:P67" si="16">B36</f>
        <v>BOULEVARD RIO BRANCO</v>
      </c>
      <c r="Q36" s="1064"/>
      <c r="R36" s="1064"/>
      <c r="S36" s="1064"/>
      <c r="T36" s="1064" t="s">
        <v>616</v>
      </c>
      <c r="U36" s="1064" t="s">
        <v>505</v>
      </c>
      <c r="V36" s="1064"/>
      <c r="W36" s="1064"/>
      <c r="X36" s="1111"/>
      <c r="Y36" s="1001"/>
      <c r="Z36" s="1002"/>
      <c r="AA36" s="1002"/>
      <c r="AB36" s="1002"/>
      <c r="AC36" s="1002"/>
      <c r="AD36" s="1002"/>
      <c r="AE36" s="1002"/>
      <c r="AF36" s="1002"/>
      <c r="AG36" s="1002"/>
      <c r="AH36" s="1002"/>
      <c r="AI36" s="1002"/>
      <c r="AJ36" s="1002"/>
      <c r="AK36" s="1002"/>
      <c r="AL36" s="1002"/>
      <c r="AM36" s="569"/>
      <c r="AN36" s="569"/>
      <c r="AO36" s="569"/>
      <c r="AP36" s="569"/>
      <c r="AQ36" s="569"/>
      <c r="AR36" s="569"/>
      <c r="AS36" s="569"/>
      <c r="AT36" s="569"/>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row>
    <row r="37" spans="1:142" s="557" customFormat="1">
      <c r="A37" s="1040">
        <v>34</v>
      </c>
      <c r="B37" s="1062" t="s">
        <v>1728</v>
      </c>
      <c r="C37" s="1044">
        <f>'TMB 050'!$G$30</f>
        <v>1234550</v>
      </c>
      <c r="D37" s="1042">
        <f t="shared" si="10"/>
        <v>1234550</v>
      </c>
      <c r="E37" s="1042">
        <f t="shared" si="9"/>
        <v>61727.5</v>
      </c>
      <c r="F37" s="1042">
        <f t="shared" ref="F37:F68" si="17">C37*5%</f>
        <v>61727.5</v>
      </c>
      <c r="G37" s="1042">
        <f t="shared" si="11"/>
        <v>61727.5</v>
      </c>
      <c r="H37" s="1042">
        <v>500000</v>
      </c>
      <c r="I37" s="1042">
        <v>100000</v>
      </c>
      <c r="J37" s="1042">
        <f t="shared" si="12"/>
        <v>500000</v>
      </c>
      <c r="K37" s="1042">
        <f t="shared" si="13"/>
        <v>40000</v>
      </c>
      <c r="L37" s="1043">
        <f>IF('[1]TMB 050'!$G$30&gt;=50000,50000,'[1]TMB 050'!$G$30*50%)</f>
        <v>50000</v>
      </c>
      <c r="M37" s="1042">
        <f t="shared" si="14"/>
        <v>100000</v>
      </c>
      <c r="N37" s="1041">
        <f t="shared" si="15"/>
        <v>100000</v>
      </c>
      <c r="O37" s="1061"/>
      <c r="P37" s="1035" t="str">
        <f t="shared" si="16"/>
        <v>BOULEVARD SHOPPING BELÉM</v>
      </c>
      <c r="Q37" s="1060"/>
      <c r="R37" s="1060"/>
      <c r="S37" s="1060"/>
      <c r="T37" s="1060" t="s">
        <v>1727</v>
      </c>
      <c r="U37" s="1035" t="s">
        <v>556</v>
      </c>
      <c r="V37" s="1035"/>
      <c r="W37" s="1060" t="s">
        <v>1726</v>
      </c>
      <c r="X37" s="1111"/>
      <c r="Y37" s="1001"/>
      <c r="Z37" s="1002"/>
      <c r="AA37" s="1002"/>
      <c r="AB37" s="1002"/>
      <c r="AC37" s="1002"/>
      <c r="AD37" s="1002"/>
      <c r="AE37" s="1002"/>
      <c r="AF37" s="1002"/>
      <c r="AG37" s="1002"/>
      <c r="AH37" s="1002"/>
      <c r="AI37" s="1002"/>
      <c r="AJ37" s="1002"/>
      <c r="AK37" s="1002"/>
      <c r="AL37" s="1002"/>
      <c r="AM37" s="569"/>
      <c r="AN37" s="569"/>
      <c r="AO37" s="569"/>
      <c r="AP37" s="569"/>
      <c r="AQ37" s="569"/>
      <c r="AR37" s="569"/>
      <c r="AS37" s="569"/>
      <c r="AT37" s="569"/>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row>
    <row r="38" spans="1:142" s="557" customFormat="1">
      <c r="A38" s="1040">
        <v>35</v>
      </c>
      <c r="B38" s="1062" t="s">
        <v>1725</v>
      </c>
      <c r="C38" s="1044">
        <f>'TMB 050'!$G$30</f>
        <v>1234550</v>
      </c>
      <c r="D38" s="1042">
        <f t="shared" si="10"/>
        <v>1234550</v>
      </c>
      <c r="E38" s="1042">
        <f t="shared" si="9"/>
        <v>61727.5</v>
      </c>
      <c r="F38" s="1042">
        <f t="shared" si="17"/>
        <v>61727.5</v>
      </c>
      <c r="G38" s="1042">
        <f t="shared" si="11"/>
        <v>61727.5</v>
      </c>
      <c r="H38" s="1042">
        <v>500000</v>
      </c>
      <c r="I38" s="1042">
        <v>100000</v>
      </c>
      <c r="J38" s="1042">
        <f t="shared" si="12"/>
        <v>500000</v>
      </c>
      <c r="K38" s="1042">
        <f t="shared" si="13"/>
        <v>40000</v>
      </c>
      <c r="L38" s="1043">
        <f>IF('[1]TMB 050'!$G$30&gt;=50000,50000,'[1]TMB 050'!$G$30*50%)</f>
        <v>50000</v>
      </c>
      <c r="M38" s="1042">
        <f t="shared" si="14"/>
        <v>100000</v>
      </c>
      <c r="N38" s="1041">
        <f t="shared" si="15"/>
        <v>100000</v>
      </c>
      <c r="O38" s="1061"/>
      <c r="P38" s="1035" t="str">
        <f t="shared" si="16"/>
        <v>BOULEVARD SHOPPING BELO HORIZONTE</v>
      </c>
      <c r="Q38" s="1060"/>
      <c r="R38" s="1060"/>
      <c r="S38" s="1060"/>
      <c r="T38" s="1060" t="s">
        <v>538</v>
      </c>
      <c r="U38" s="1035" t="s">
        <v>537</v>
      </c>
      <c r="V38" s="1035"/>
      <c r="W38" s="1035" t="s">
        <v>1724</v>
      </c>
      <c r="X38" s="1111"/>
      <c r="Y38" s="1001"/>
      <c r="Z38" s="1002"/>
      <c r="AA38" s="1002"/>
      <c r="AB38" s="1002"/>
      <c r="AC38" s="1002"/>
      <c r="AD38" s="1002"/>
      <c r="AE38" s="1002"/>
      <c r="AF38" s="1002"/>
      <c r="AG38" s="1002"/>
      <c r="AH38" s="1002"/>
      <c r="AI38" s="1002"/>
      <c r="AJ38" s="1002"/>
      <c r="AK38" s="1002"/>
      <c r="AL38" s="1002"/>
      <c r="AM38" s="569"/>
      <c r="AN38" s="569"/>
      <c r="AO38" s="569"/>
      <c r="AP38" s="569"/>
      <c r="AQ38" s="569"/>
      <c r="AR38" s="569"/>
      <c r="AS38" s="569"/>
      <c r="AT38" s="569"/>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row>
    <row r="39" spans="1:142" s="557" customFormat="1">
      <c r="A39" s="1040">
        <v>36</v>
      </c>
      <c r="B39" s="1062" t="s">
        <v>1723</v>
      </c>
      <c r="C39" s="1044">
        <f>'TMB 050'!$G$30</f>
        <v>1234550</v>
      </c>
      <c r="D39" s="1042">
        <f t="shared" si="10"/>
        <v>1234550</v>
      </c>
      <c r="E39" s="1042">
        <f t="shared" si="9"/>
        <v>61727.5</v>
      </c>
      <c r="F39" s="1042">
        <f t="shared" si="17"/>
        <v>61727.5</v>
      </c>
      <c r="G39" s="1042">
        <f t="shared" si="11"/>
        <v>61727.5</v>
      </c>
      <c r="H39" s="1042">
        <v>500000</v>
      </c>
      <c r="I39" s="1042">
        <v>100000</v>
      </c>
      <c r="J39" s="1042">
        <f t="shared" si="12"/>
        <v>500000</v>
      </c>
      <c r="K39" s="1042">
        <f t="shared" si="13"/>
        <v>40000</v>
      </c>
      <c r="L39" s="1043">
        <f>IF('[1]TMB 050'!$G$30&gt;=50000,50000,'[1]TMB 050'!$G$30*50%)</f>
        <v>50000</v>
      </c>
      <c r="M39" s="1042">
        <f t="shared" si="14"/>
        <v>100000</v>
      </c>
      <c r="N39" s="1041">
        <f t="shared" si="15"/>
        <v>100000</v>
      </c>
      <c r="O39" s="1061"/>
      <c r="P39" s="1035" t="str">
        <f t="shared" si="16"/>
        <v>BOULEVARD SHOPPING BRASÍLIA</v>
      </c>
      <c r="Q39" s="1060"/>
      <c r="R39" s="1060"/>
      <c r="S39" s="1060"/>
      <c r="T39" s="1060" t="s">
        <v>1722</v>
      </c>
      <c r="U39" s="1035" t="s">
        <v>592</v>
      </c>
      <c r="V39" s="1035"/>
      <c r="W39" s="1060" t="s">
        <v>1721</v>
      </c>
      <c r="X39" s="1111"/>
      <c r="Y39" s="1001"/>
      <c r="Z39" s="1002"/>
      <c r="AA39" s="1002"/>
      <c r="AB39" s="1002"/>
      <c r="AC39" s="1002"/>
      <c r="AD39" s="1002"/>
      <c r="AE39" s="1002"/>
      <c r="AF39" s="1002"/>
      <c r="AG39" s="1002"/>
      <c r="AH39" s="1002"/>
      <c r="AI39" s="1002"/>
      <c r="AJ39" s="1002"/>
      <c r="AK39" s="1002"/>
      <c r="AL39" s="1002"/>
      <c r="AM39" s="569"/>
      <c r="AN39" s="569"/>
      <c r="AO39" s="569"/>
      <c r="AP39" s="569"/>
      <c r="AQ39" s="569"/>
      <c r="AR39" s="569"/>
      <c r="AS39" s="569"/>
      <c r="AT39" s="569"/>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row>
    <row r="40" spans="1:142" s="557" customFormat="1">
      <c r="A40" s="1040">
        <v>37</v>
      </c>
      <c r="B40" s="1062" t="s">
        <v>1720</v>
      </c>
      <c r="C40" s="1044">
        <f>'TMB 050'!$G$30</f>
        <v>1234550</v>
      </c>
      <c r="D40" s="1042">
        <f t="shared" si="10"/>
        <v>1234550</v>
      </c>
      <c r="E40" s="1042">
        <f t="shared" si="9"/>
        <v>61727.5</v>
      </c>
      <c r="F40" s="1042">
        <f t="shared" si="17"/>
        <v>61727.5</v>
      </c>
      <c r="G40" s="1042">
        <f t="shared" si="11"/>
        <v>61727.5</v>
      </c>
      <c r="H40" s="1042">
        <v>500000</v>
      </c>
      <c r="I40" s="1042">
        <v>100000</v>
      </c>
      <c r="J40" s="1042">
        <f t="shared" si="12"/>
        <v>500000</v>
      </c>
      <c r="K40" s="1042">
        <f t="shared" si="13"/>
        <v>40000</v>
      </c>
      <c r="L40" s="1043">
        <f>IF('[1]TMB 050'!$G$30&gt;=50000,50000,'[1]TMB 050'!$G$30*50%)</f>
        <v>50000</v>
      </c>
      <c r="M40" s="1042">
        <f t="shared" si="14"/>
        <v>100000</v>
      </c>
      <c r="N40" s="1041">
        <f t="shared" si="15"/>
        <v>100000</v>
      </c>
      <c r="O40" s="1127"/>
      <c r="P40" s="1035" t="str">
        <f t="shared" si="16"/>
        <v>BOULEVARD SHOPPING CAMPOS</v>
      </c>
      <c r="Q40" s="1060"/>
      <c r="R40" s="1060"/>
      <c r="S40" s="1060"/>
      <c r="T40" s="1060" t="s">
        <v>1719</v>
      </c>
      <c r="U40" s="1035" t="s">
        <v>502</v>
      </c>
      <c r="V40" s="1035"/>
      <c r="W40" s="1035" t="s">
        <v>1718</v>
      </c>
      <c r="X40" s="1111"/>
      <c r="Y40" s="1001"/>
      <c r="Z40" s="1002"/>
      <c r="AA40" s="1002"/>
      <c r="AB40" s="1002"/>
      <c r="AC40" s="1002"/>
      <c r="AD40" s="1002"/>
      <c r="AE40" s="1002"/>
      <c r="AF40" s="1002"/>
      <c r="AG40" s="1002"/>
      <c r="AH40" s="1002"/>
      <c r="AI40" s="1002"/>
      <c r="AJ40" s="1002"/>
      <c r="AK40" s="1002"/>
      <c r="AL40" s="1002"/>
      <c r="AM40" s="569"/>
      <c r="AN40" s="569"/>
      <c r="AO40" s="569"/>
      <c r="AP40" s="569"/>
      <c r="AQ40" s="569"/>
      <c r="AR40" s="569"/>
      <c r="AS40" s="569"/>
      <c r="AT40" s="569"/>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34"/>
      <c r="DJ40" s="34"/>
      <c r="DK40" s="34"/>
      <c r="DL40" s="34"/>
      <c r="DM40" s="34"/>
      <c r="DN40" s="34"/>
      <c r="DO40" s="34"/>
      <c r="DP40" s="34"/>
      <c r="DQ40" s="34"/>
      <c r="DR40" s="34"/>
      <c r="DS40" s="34"/>
      <c r="DT40" s="34"/>
      <c r="DU40" s="34"/>
      <c r="DV40" s="34"/>
      <c r="DW40" s="34"/>
      <c r="DX40" s="34"/>
      <c r="DY40" s="34"/>
      <c r="DZ40" s="34"/>
      <c r="EA40" s="34"/>
      <c r="EB40" s="34"/>
      <c r="EC40" s="34"/>
      <c r="ED40" s="34"/>
      <c r="EE40" s="34"/>
      <c r="EF40" s="34"/>
      <c r="EG40" s="34"/>
      <c r="EH40" s="34"/>
      <c r="EI40" s="34"/>
      <c r="EJ40" s="34"/>
      <c r="EK40" s="34"/>
      <c r="EL40" s="34"/>
    </row>
    <row r="41" spans="1:142" s="557" customFormat="1">
      <c r="A41" s="1040">
        <v>38</v>
      </c>
      <c r="B41" s="1062" t="s">
        <v>1717</v>
      </c>
      <c r="C41" s="1044">
        <f>'TMB 050'!$G$30</f>
        <v>1234550</v>
      </c>
      <c r="D41" s="1042">
        <f t="shared" si="10"/>
        <v>1234550</v>
      </c>
      <c r="E41" s="1042">
        <f t="shared" si="9"/>
        <v>61727.5</v>
      </c>
      <c r="F41" s="1042">
        <f t="shared" si="17"/>
        <v>61727.5</v>
      </c>
      <c r="G41" s="1042">
        <f t="shared" si="11"/>
        <v>61727.5</v>
      </c>
      <c r="H41" s="1042">
        <v>500000</v>
      </c>
      <c r="I41" s="1042">
        <v>100000</v>
      </c>
      <c r="J41" s="1042">
        <f t="shared" si="12"/>
        <v>500000</v>
      </c>
      <c r="K41" s="1042">
        <f t="shared" si="13"/>
        <v>40000</v>
      </c>
      <c r="L41" s="1043">
        <f>IF('[1]TMB 050'!$G$30&gt;=50000,50000,'[1]TMB 050'!$G$30*50%)</f>
        <v>50000</v>
      </c>
      <c r="M41" s="1042">
        <f t="shared" si="14"/>
        <v>100000</v>
      </c>
      <c r="N41" s="1041">
        <f t="shared" si="15"/>
        <v>100000</v>
      </c>
      <c r="O41" s="1061"/>
      <c r="P41" s="1035" t="str">
        <f t="shared" si="16"/>
        <v>BOULEVARD SHOPPING FEIRA DE SANTANA</v>
      </c>
      <c r="Q41" s="1060"/>
      <c r="R41" s="1060"/>
      <c r="S41" s="1060"/>
      <c r="T41" s="1060" t="s">
        <v>1716</v>
      </c>
      <c r="U41" s="1035" t="s">
        <v>918</v>
      </c>
      <c r="V41" s="1035"/>
      <c r="W41" s="1060" t="s">
        <v>1715</v>
      </c>
      <c r="X41" s="1111"/>
      <c r="Y41" s="1001"/>
      <c r="Z41" s="1002"/>
      <c r="AA41" s="1002"/>
      <c r="AB41" s="1002"/>
      <c r="AC41" s="1002"/>
      <c r="AD41" s="1002"/>
      <c r="AE41" s="1002"/>
      <c r="AF41" s="1002"/>
      <c r="AG41" s="1002"/>
      <c r="AH41" s="1002"/>
      <c r="AI41" s="1002"/>
      <c r="AJ41" s="1002"/>
      <c r="AK41" s="1002"/>
      <c r="AL41" s="1002"/>
      <c r="AM41" s="569"/>
      <c r="AN41" s="569"/>
      <c r="AO41" s="569"/>
      <c r="AP41" s="569"/>
      <c r="AQ41" s="569"/>
      <c r="AR41" s="569"/>
      <c r="AS41" s="569"/>
      <c r="AT41" s="569"/>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34"/>
      <c r="DJ41" s="34"/>
      <c r="DK41" s="34"/>
      <c r="DL41" s="34"/>
      <c r="DM41" s="34"/>
      <c r="DN41" s="34"/>
      <c r="DO41" s="34"/>
      <c r="DP41" s="34"/>
      <c r="DQ41" s="34"/>
      <c r="DR41" s="34"/>
      <c r="DS41" s="34"/>
      <c r="DT41" s="34"/>
      <c r="DU41" s="34"/>
      <c r="DV41" s="34"/>
      <c r="DW41" s="34"/>
      <c r="DX41" s="34"/>
      <c r="DY41" s="34"/>
      <c r="DZ41" s="34"/>
      <c r="EA41" s="34"/>
      <c r="EB41" s="34"/>
      <c r="EC41" s="34"/>
      <c r="ED41" s="34"/>
      <c r="EE41" s="34"/>
      <c r="EF41" s="34"/>
      <c r="EG41" s="34"/>
      <c r="EH41" s="34"/>
      <c r="EI41" s="34"/>
      <c r="EJ41" s="34"/>
      <c r="EK41" s="34"/>
      <c r="EL41" s="34"/>
    </row>
    <row r="42" spans="1:142" s="557" customFormat="1">
      <c r="A42" s="1040">
        <v>39</v>
      </c>
      <c r="B42" s="1062" t="s">
        <v>1714</v>
      </c>
      <c r="C42" s="1044">
        <f>'TMB 050'!$G$30</f>
        <v>1234550</v>
      </c>
      <c r="D42" s="1042">
        <f t="shared" si="10"/>
        <v>1234550</v>
      </c>
      <c r="E42" s="1042">
        <f t="shared" si="9"/>
        <v>61727.5</v>
      </c>
      <c r="F42" s="1042">
        <f t="shared" si="17"/>
        <v>61727.5</v>
      </c>
      <c r="G42" s="1042">
        <f t="shared" si="11"/>
        <v>61727.5</v>
      </c>
      <c r="H42" s="1042">
        <v>500000</v>
      </c>
      <c r="I42" s="1042">
        <v>100000</v>
      </c>
      <c r="J42" s="1042">
        <f t="shared" si="12"/>
        <v>500000</v>
      </c>
      <c r="K42" s="1042">
        <f t="shared" si="13"/>
        <v>40000</v>
      </c>
      <c r="L42" s="1043">
        <f>IF('[1]TMB 050'!$G$30&gt;=50000,50000,'[1]TMB 050'!$G$30*50%)</f>
        <v>50000</v>
      </c>
      <c r="M42" s="1042">
        <f t="shared" si="14"/>
        <v>100000</v>
      </c>
      <c r="N42" s="1041">
        <f t="shared" si="15"/>
        <v>100000</v>
      </c>
      <c r="O42" s="1061"/>
      <c r="P42" s="1035" t="str">
        <f t="shared" si="16"/>
        <v>BOULEVARD SHOPPING SÃO GONÇALO</v>
      </c>
      <c r="Q42" s="1060"/>
      <c r="R42" s="1060"/>
      <c r="S42" s="1060"/>
      <c r="T42" s="1035" t="s">
        <v>503</v>
      </c>
      <c r="U42" s="1035" t="s">
        <v>502</v>
      </c>
      <c r="V42" s="1035"/>
      <c r="W42" s="1126" t="s">
        <v>1300</v>
      </c>
      <c r="X42" s="1111"/>
      <c r="Y42" s="1001"/>
      <c r="Z42" s="1002"/>
      <c r="AA42" s="1002"/>
      <c r="AB42" s="1002"/>
      <c r="AC42" s="1002"/>
      <c r="AD42" s="1002"/>
      <c r="AE42" s="1002"/>
      <c r="AF42" s="1002"/>
      <c r="AG42" s="1002"/>
      <c r="AH42" s="1002"/>
      <c r="AI42" s="1002"/>
      <c r="AJ42" s="1002"/>
      <c r="AK42" s="1002"/>
      <c r="AL42" s="1002"/>
      <c r="AM42" s="569"/>
      <c r="AN42" s="569"/>
      <c r="AO42" s="569"/>
      <c r="AP42" s="569"/>
      <c r="AQ42" s="569"/>
      <c r="AR42" s="569"/>
      <c r="AS42" s="569"/>
      <c r="AT42" s="569"/>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4"/>
      <c r="DV42" s="34"/>
      <c r="DW42" s="34"/>
      <c r="DX42" s="34"/>
      <c r="DY42" s="34"/>
      <c r="DZ42" s="34"/>
      <c r="EA42" s="34"/>
      <c r="EB42" s="34"/>
      <c r="EC42" s="34"/>
      <c r="ED42" s="34"/>
      <c r="EE42" s="34"/>
      <c r="EF42" s="34"/>
      <c r="EG42" s="34"/>
      <c r="EH42" s="34"/>
      <c r="EI42" s="34"/>
      <c r="EJ42" s="34"/>
      <c r="EK42" s="34"/>
      <c r="EL42" s="34"/>
    </row>
    <row r="43" spans="1:142" s="557" customFormat="1">
      <c r="A43" s="1040">
        <v>40</v>
      </c>
      <c r="B43" s="1070" t="s">
        <v>1713</v>
      </c>
      <c r="C43" s="1044">
        <f>'TMB 050'!$G$30</f>
        <v>1234550</v>
      </c>
      <c r="D43" s="1053">
        <f t="shared" si="10"/>
        <v>1234550</v>
      </c>
      <c r="E43" s="1053">
        <f t="shared" si="9"/>
        <v>61727.5</v>
      </c>
      <c r="F43" s="1053">
        <f t="shared" si="17"/>
        <v>61727.5</v>
      </c>
      <c r="G43" s="1053">
        <f t="shared" si="11"/>
        <v>61727.5</v>
      </c>
      <c r="H43" s="1053">
        <v>500000</v>
      </c>
      <c r="I43" s="1053">
        <v>100000</v>
      </c>
      <c r="J43" s="1053">
        <f t="shared" si="12"/>
        <v>500000</v>
      </c>
      <c r="K43" s="1053">
        <f t="shared" si="13"/>
        <v>40000</v>
      </c>
      <c r="L43" s="1054">
        <f>IF('[1]TMB 050'!$G$30&gt;=50000,50000,'[1]TMB 050'!$G$30*50%)</f>
        <v>50000</v>
      </c>
      <c r="M43" s="1053">
        <f t="shared" si="14"/>
        <v>100000</v>
      </c>
      <c r="N43" s="1052">
        <f t="shared" si="15"/>
        <v>100000</v>
      </c>
      <c r="O43" s="1073"/>
      <c r="P43" s="1050" t="str">
        <f t="shared" si="16"/>
        <v>BOULEVARD SHOPPING VILA VELHA (*)</v>
      </c>
      <c r="Q43" s="1072" t="s">
        <v>2146</v>
      </c>
      <c r="R43" s="1072">
        <v>5000</v>
      </c>
      <c r="S43" s="1072" t="s">
        <v>1712</v>
      </c>
      <c r="T43" s="1050" t="s">
        <v>1711</v>
      </c>
      <c r="U43" s="1050" t="s">
        <v>636</v>
      </c>
      <c r="V43" s="1050">
        <v>29103800</v>
      </c>
      <c r="W43" s="1125" t="s">
        <v>97</v>
      </c>
      <c r="X43" s="1111"/>
      <c r="Y43" s="1001"/>
      <c r="Z43" s="1002"/>
      <c r="AA43" s="1002"/>
      <c r="AB43" s="1002"/>
      <c r="AC43" s="1002"/>
      <c r="AD43" s="1002"/>
      <c r="AE43" s="1002"/>
      <c r="AF43" s="1002"/>
      <c r="AG43" s="1002"/>
      <c r="AH43" s="1002"/>
      <c r="AI43" s="1002"/>
      <c r="AJ43" s="1002"/>
      <c r="AK43" s="1002"/>
      <c r="AL43" s="1002"/>
      <c r="AM43" s="569"/>
      <c r="AN43" s="569"/>
      <c r="AO43" s="569"/>
      <c r="AP43" s="569"/>
      <c r="AQ43" s="569"/>
      <c r="AR43" s="569"/>
      <c r="AS43" s="569"/>
      <c r="AT43" s="569"/>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row>
    <row r="44" spans="1:142" s="557" customFormat="1">
      <c r="A44" s="1040">
        <v>41</v>
      </c>
      <c r="B44" s="1068" t="s">
        <v>1710</v>
      </c>
      <c r="C44" s="1044">
        <f>'TMB 050'!$G$30</f>
        <v>1234550</v>
      </c>
      <c r="D44" s="1042">
        <f t="shared" si="10"/>
        <v>1234550</v>
      </c>
      <c r="E44" s="1042">
        <f t="shared" si="9"/>
        <v>61727.5</v>
      </c>
      <c r="F44" s="1042">
        <f t="shared" si="17"/>
        <v>61727.5</v>
      </c>
      <c r="G44" s="1042">
        <f t="shared" si="11"/>
        <v>61727.5</v>
      </c>
      <c r="H44" s="1042">
        <v>500000</v>
      </c>
      <c r="I44" s="1042">
        <v>100000</v>
      </c>
      <c r="J44" s="1042">
        <f t="shared" si="12"/>
        <v>500000</v>
      </c>
      <c r="K44" s="1042">
        <f t="shared" si="13"/>
        <v>40000</v>
      </c>
      <c r="L44" s="1043">
        <f>IF('[1]TMB 050'!$G$30&gt;=50000,50000,'[1]TMB 050'!$G$30*50%)</f>
        <v>50000</v>
      </c>
      <c r="M44" s="1042">
        <f t="shared" si="14"/>
        <v>100000</v>
      </c>
      <c r="N44" s="1041">
        <f t="shared" si="15"/>
        <v>100000</v>
      </c>
      <c r="O44" s="1061"/>
      <c r="P44" s="1035" t="str">
        <f t="shared" si="16"/>
        <v xml:space="preserve">BOURBON SHOPPING </v>
      </c>
      <c r="S44" s="1064"/>
      <c r="T44" s="1064" t="s">
        <v>506</v>
      </c>
      <c r="U44" s="1064" t="s">
        <v>505</v>
      </c>
      <c r="V44" s="1064"/>
      <c r="W44" s="1064"/>
      <c r="X44" s="1111"/>
      <c r="Y44" s="1001"/>
      <c r="Z44" s="1002"/>
      <c r="AA44" s="1002"/>
      <c r="AB44" s="1002"/>
      <c r="AC44" s="1002"/>
      <c r="AD44" s="1002"/>
      <c r="AE44" s="1002"/>
      <c r="AF44" s="1002"/>
      <c r="AG44" s="1002"/>
      <c r="AH44" s="1002"/>
      <c r="AI44" s="1002"/>
      <c r="AJ44" s="1002"/>
      <c r="AK44" s="1002"/>
      <c r="AL44" s="1002"/>
      <c r="AM44" s="569"/>
      <c r="AN44" s="569"/>
      <c r="AO44" s="569"/>
      <c r="AP44" s="569"/>
      <c r="AQ44" s="569"/>
      <c r="AR44" s="569"/>
      <c r="AS44" s="569"/>
      <c r="AT44" s="569"/>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row>
    <row r="45" spans="1:142" s="1027" customFormat="1" ht="12.75" customHeight="1">
      <c r="A45" s="1040">
        <v>42</v>
      </c>
      <c r="B45" s="1124" t="s">
        <v>1709</v>
      </c>
      <c r="C45" s="1044">
        <f>'TMB 050'!$G$30</f>
        <v>1234550</v>
      </c>
      <c r="D45" s="1042">
        <f t="shared" si="10"/>
        <v>1234550</v>
      </c>
      <c r="E45" s="1042">
        <f t="shared" si="9"/>
        <v>61727.5</v>
      </c>
      <c r="F45" s="1042">
        <f t="shared" si="17"/>
        <v>61727.5</v>
      </c>
      <c r="G45" s="1042">
        <f t="shared" si="11"/>
        <v>61727.5</v>
      </c>
      <c r="H45" s="1042">
        <v>500000</v>
      </c>
      <c r="I45" s="1042">
        <v>100000</v>
      </c>
      <c r="J45" s="1042">
        <f t="shared" si="12"/>
        <v>500000</v>
      </c>
      <c r="K45" s="1042">
        <f t="shared" si="13"/>
        <v>40000</v>
      </c>
      <c r="L45" s="1043">
        <f>IF('[1]TMB 050'!$G$30&gt;=50000,50000,'[1]TMB 050'!$G$30*50%)</f>
        <v>50000</v>
      </c>
      <c r="M45" s="1042">
        <f t="shared" si="14"/>
        <v>100000</v>
      </c>
      <c r="N45" s="1041">
        <f t="shared" si="15"/>
        <v>100000</v>
      </c>
      <c r="O45" s="1001"/>
      <c r="P45" s="1035" t="str">
        <f t="shared" si="16"/>
        <v>BRASILIA SHOPPING</v>
      </c>
      <c r="Q45" s="1064" t="s">
        <v>1708</v>
      </c>
      <c r="R45" s="1064"/>
      <c r="S45" s="1033" t="s">
        <v>527</v>
      </c>
      <c r="T45" s="1033" t="s">
        <v>593</v>
      </c>
      <c r="U45" s="1033" t="s">
        <v>592</v>
      </c>
      <c r="V45" s="1033">
        <v>70715900</v>
      </c>
      <c r="W45" s="1032" t="s">
        <v>1707</v>
      </c>
      <c r="X45" s="1001"/>
      <c r="Y45" s="1031"/>
      <c r="Z45" s="1030"/>
      <c r="AA45" s="1030"/>
      <c r="AB45" s="1030"/>
      <c r="AC45" s="1030"/>
      <c r="AD45" s="1030"/>
      <c r="AE45" s="1030"/>
      <c r="AF45" s="1030"/>
      <c r="AG45" s="1030"/>
      <c r="AH45" s="1030"/>
      <c r="AI45" s="1030"/>
      <c r="AJ45" s="1030"/>
      <c r="AK45" s="1030"/>
      <c r="AL45" s="1030"/>
      <c r="AM45" s="1029"/>
      <c r="AN45" s="1029"/>
      <c r="AO45" s="1029"/>
      <c r="AP45" s="1029"/>
      <c r="AQ45" s="1029"/>
      <c r="AR45" s="1029"/>
      <c r="AS45" s="1029"/>
      <c r="AT45" s="1029"/>
      <c r="AU45" s="1028"/>
      <c r="AV45" s="1028"/>
      <c r="AW45" s="1028"/>
      <c r="AX45" s="1028"/>
      <c r="AY45" s="1028"/>
      <c r="AZ45" s="1028"/>
      <c r="BA45" s="1028"/>
      <c r="BB45" s="1028"/>
      <c r="BC45" s="1028"/>
      <c r="BD45" s="1028"/>
      <c r="BE45" s="1028"/>
      <c r="BF45" s="1028"/>
      <c r="BG45" s="1028"/>
      <c r="BH45" s="1028"/>
      <c r="BI45" s="1028"/>
      <c r="BJ45" s="1028"/>
      <c r="BK45" s="1028"/>
      <c r="BL45" s="1028"/>
      <c r="BM45" s="1028"/>
      <c r="BN45" s="1028"/>
      <c r="BO45" s="1028"/>
      <c r="BP45" s="1028"/>
      <c r="BQ45" s="1028"/>
      <c r="BR45" s="1028"/>
      <c r="BS45" s="1028"/>
      <c r="BT45" s="1028"/>
      <c r="BU45" s="1028"/>
      <c r="BV45" s="1028"/>
      <c r="BW45" s="1028"/>
      <c r="BX45" s="1028"/>
      <c r="BY45" s="1028"/>
      <c r="BZ45" s="1028"/>
      <c r="CA45" s="1028"/>
      <c r="CB45" s="1028"/>
      <c r="CC45" s="1028"/>
      <c r="CD45" s="1028"/>
      <c r="CE45" s="1028"/>
      <c r="CF45" s="1028"/>
      <c r="CG45" s="1028"/>
      <c r="CH45" s="1028"/>
      <c r="CI45" s="1028"/>
      <c r="CJ45" s="1028"/>
      <c r="CK45" s="1028"/>
      <c r="CL45" s="1028"/>
      <c r="CM45" s="1028"/>
      <c r="CN45" s="1028"/>
      <c r="CO45" s="1028"/>
      <c r="CP45" s="1028"/>
      <c r="CQ45" s="1028"/>
      <c r="CR45" s="1028"/>
      <c r="CS45" s="1028"/>
      <c r="CT45" s="1028"/>
      <c r="CU45" s="1028"/>
      <c r="CV45" s="1028"/>
      <c r="CW45" s="1028"/>
      <c r="CX45" s="1028"/>
      <c r="CY45" s="1028"/>
      <c r="CZ45" s="1028"/>
      <c r="DA45" s="1028"/>
      <c r="DB45" s="1028"/>
      <c r="DC45" s="1028"/>
      <c r="DD45" s="1028"/>
      <c r="DE45" s="1028"/>
      <c r="DF45" s="1028"/>
      <c r="DG45" s="1028"/>
      <c r="DH45" s="1028"/>
      <c r="DI45" s="1028"/>
      <c r="DJ45" s="1028"/>
      <c r="DK45" s="1028"/>
      <c r="DL45" s="1028"/>
      <c r="DM45" s="1028"/>
      <c r="DN45" s="1028"/>
      <c r="DO45" s="1028"/>
      <c r="DP45" s="1028"/>
      <c r="DQ45" s="1028"/>
      <c r="DR45" s="1028"/>
      <c r="DS45" s="1028"/>
      <c r="DT45" s="1028"/>
      <c r="DU45" s="1028"/>
      <c r="DV45" s="1028"/>
      <c r="DW45" s="1028"/>
      <c r="DX45" s="1028"/>
      <c r="DY45" s="1028"/>
      <c r="DZ45" s="1028"/>
      <c r="EA45" s="1028"/>
      <c r="EB45" s="1028"/>
      <c r="EC45" s="1028"/>
      <c r="ED45" s="1028"/>
      <c r="EE45" s="1028"/>
      <c r="EF45" s="1028"/>
      <c r="EG45" s="1028"/>
      <c r="EH45" s="1028"/>
      <c r="EI45" s="1028"/>
      <c r="EJ45" s="1028"/>
      <c r="EK45" s="1028"/>
      <c r="EL45" s="1028"/>
    </row>
    <row r="46" spans="1:142" s="557" customFormat="1">
      <c r="A46" s="1040">
        <v>43</v>
      </c>
      <c r="B46" s="1063" t="s">
        <v>1706</v>
      </c>
      <c r="C46" s="1044">
        <f>'TMB 050'!$G$30</f>
        <v>1234550</v>
      </c>
      <c r="D46" s="1042">
        <f t="shared" si="10"/>
        <v>1234550</v>
      </c>
      <c r="E46" s="1042">
        <f t="shared" si="9"/>
        <v>61727.5</v>
      </c>
      <c r="F46" s="1042">
        <f t="shared" si="17"/>
        <v>61727.5</v>
      </c>
      <c r="G46" s="1042">
        <f t="shared" si="11"/>
        <v>61727.5</v>
      </c>
      <c r="H46" s="1042">
        <v>500000</v>
      </c>
      <c r="I46" s="1042">
        <v>100000</v>
      </c>
      <c r="J46" s="1042">
        <f t="shared" si="12"/>
        <v>500000</v>
      </c>
      <c r="K46" s="1042">
        <f t="shared" si="13"/>
        <v>40000</v>
      </c>
      <c r="L46" s="1043">
        <f>IF('[1]TMB 050'!$G$30&gt;=50000,50000,'[1]TMB 050'!$G$30*50%)</f>
        <v>50000</v>
      </c>
      <c r="M46" s="1042">
        <f t="shared" si="14"/>
        <v>100000</v>
      </c>
      <c r="N46" s="1041">
        <f t="shared" si="15"/>
        <v>100000</v>
      </c>
      <c r="O46" s="1061"/>
      <c r="P46" s="1035" t="str">
        <f t="shared" si="16"/>
        <v>BRASCAN CENTURY OPEN MALL</v>
      </c>
      <c r="Q46" s="1035" t="s">
        <v>2126</v>
      </c>
      <c r="R46" s="1035">
        <v>466</v>
      </c>
      <c r="S46" s="1035" t="s">
        <v>1132</v>
      </c>
      <c r="T46" s="1035" t="s">
        <v>506</v>
      </c>
      <c r="U46" s="1035" t="s">
        <v>505</v>
      </c>
      <c r="V46" s="1035">
        <v>4534011</v>
      </c>
      <c r="W46" s="1035" t="s">
        <v>1705</v>
      </c>
      <c r="X46" s="1111"/>
      <c r="Y46" s="1001"/>
      <c r="Z46" s="1002"/>
      <c r="AA46" s="1002"/>
      <c r="AB46" s="1002"/>
      <c r="AC46" s="1002"/>
      <c r="AD46" s="1002"/>
      <c r="AE46" s="1002"/>
      <c r="AF46" s="1002"/>
      <c r="AG46" s="1002"/>
      <c r="AH46" s="1002"/>
      <c r="AI46" s="1002"/>
      <c r="AJ46" s="1002"/>
      <c r="AK46" s="1002"/>
      <c r="AL46" s="1002"/>
      <c r="AM46" s="569"/>
      <c r="AN46" s="569"/>
      <c r="AO46" s="569"/>
      <c r="AP46" s="569"/>
      <c r="AQ46" s="569"/>
      <c r="AR46" s="569"/>
      <c r="AS46" s="569"/>
      <c r="AT46" s="569"/>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c r="EI46" s="34"/>
      <c r="EJ46" s="34"/>
      <c r="EK46" s="34"/>
      <c r="EL46" s="34"/>
    </row>
    <row r="47" spans="1:142" s="557" customFormat="1">
      <c r="A47" s="1040">
        <v>44</v>
      </c>
      <c r="B47" s="1068" t="s">
        <v>1704</v>
      </c>
      <c r="C47" s="1044">
        <f>'TMB 050'!$G$30</f>
        <v>1234550</v>
      </c>
      <c r="D47" s="1042">
        <f t="shared" si="10"/>
        <v>1234550</v>
      </c>
      <c r="E47" s="1042">
        <f t="shared" si="9"/>
        <v>61727.5</v>
      </c>
      <c r="F47" s="1042">
        <f t="shared" si="17"/>
        <v>61727.5</v>
      </c>
      <c r="G47" s="1042">
        <f t="shared" si="11"/>
        <v>61727.5</v>
      </c>
      <c r="H47" s="1042">
        <v>500000</v>
      </c>
      <c r="I47" s="1042">
        <v>100000</v>
      </c>
      <c r="J47" s="1042">
        <f t="shared" si="12"/>
        <v>500000</v>
      </c>
      <c r="K47" s="1042">
        <f t="shared" si="13"/>
        <v>40000</v>
      </c>
      <c r="L47" s="1043">
        <f>IF('[1]TMB 050'!$G$30&gt;=50000,50000,'[1]TMB 050'!$G$30*50%)</f>
        <v>50000</v>
      </c>
      <c r="M47" s="1042">
        <f t="shared" si="14"/>
        <v>100000</v>
      </c>
      <c r="N47" s="1041">
        <f t="shared" si="15"/>
        <v>100000</v>
      </c>
      <c r="O47" s="1061"/>
      <c r="P47" s="1035" t="str">
        <f t="shared" si="16"/>
        <v xml:space="preserve">BRASCAN OPEN MALL GREEN VALLEY ALPHAVILLE </v>
      </c>
      <c r="Q47" s="1064"/>
      <c r="R47" s="1064"/>
      <c r="S47" s="1064"/>
      <c r="T47" s="1064" t="s">
        <v>679</v>
      </c>
      <c r="U47" s="1064" t="s">
        <v>505</v>
      </c>
      <c r="V47" s="1064"/>
      <c r="W47" s="1064"/>
      <c r="X47" s="1111"/>
      <c r="Y47" s="1001"/>
      <c r="Z47" s="1002"/>
      <c r="AA47" s="1002"/>
      <c r="AB47" s="1002"/>
      <c r="AC47" s="1002"/>
      <c r="AD47" s="1002"/>
      <c r="AE47" s="1002"/>
      <c r="AF47" s="1002"/>
      <c r="AG47" s="1002"/>
      <c r="AH47" s="1002"/>
      <c r="AI47" s="1002"/>
      <c r="AJ47" s="1002"/>
      <c r="AK47" s="1002"/>
      <c r="AL47" s="1002"/>
      <c r="AM47" s="569"/>
      <c r="AN47" s="569"/>
      <c r="AO47" s="569"/>
      <c r="AP47" s="569"/>
      <c r="AQ47" s="569"/>
      <c r="AR47" s="569"/>
      <c r="AS47" s="569"/>
      <c r="AT47" s="569"/>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4"/>
      <c r="DV47" s="34"/>
      <c r="DW47" s="34"/>
      <c r="DX47" s="34"/>
      <c r="DY47" s="34"/>
      <c r="DZ47" s="34"/>
      <c r="EA47" s="34"/>
      <c r="EB47" s="34"/>
      <c r="EC47" s="34"/>
      <c r="ED47" s="34"/>
      <c r="EE47" s="34"/>
      <c r="EF47" s="34"/>
      <c r="EG47" s="34"/>
      <c r="EH47" s="34"/>
      <c r="EI47" s="34"/>
      <c r="EJ47" s="34"/>
      <c r="EK47" s="34"/>
      <c r="EL47" s="34"/>
    </row>
    <row r="48" spans="1:142" s="557" customFormat="1">
      <c r="A48" s="1040">
        <v>45</v>
      </c>
      <c r="B48" s="1066" t="s">
        <v>1703</v>
      </c>
      <c r="C48" s="1044">
        <f>'TMB 050'!$G$30</f>
        <v>1234550</v>
      </c>
      <c r="D48" s="1042">
        <f t="shared" si="10"/>
        <v>1234550</v>
      </c>
      <c r="E48" s="1042">
        <f t="shared" si="9"/>
        <v>61727.5</v>
      </c>
      <c r="F48" s="1042">
        <f t="shared" si="17"/>
        <v>61727.5</v>
      </c>
      <c r="G48" s="1042">
        <f t="shared" si="11"/>
        <v>61727.5</v>
      </c>
      <c r="H48" s="1042">
        <v>500000</v>
      </c>
      <c r="I48" s="1042">
        <v>100000</v>
      </c>
      <c r="J48" s="1042">
        <f t="shared" si="12"/>
        <v>500000</v>
      </c>
      <c r="K48" s="1042">
        <f t="shared" si="13"/>
        <v>40000</v>
      </c>
      <c r="L48" s="1043">
        <f>IF('[1]TMB 050'!$G$30&gt;=50000,50000,'[1]TMB 050'!$G$30*50%)</f>
        <v>50000</v>
      </c>
      <c r="M48" s="1042">
        <f t="shared" si="14"/>
        <v>100000</v>
      </c>
      <c r="N48" s="1041">
        <f t="shared" si="15"/>
        <v>100000</v>
      </c>
      <c r="O48" s="1061"/>
      <c r="P48" s="1035" t="str">
        <f t="shared" si="16"/>
        <v>BRISAMAR SHOPPING</v>
      </c>
      <c r="Q48" s="1064"/>
      <c r="R48" s="1064"/>
      <c r="S48" s="1064"/>
      <c r="T48" s="1065" t="s">
        <v>707</v>
      </c>
      <c r="U48" s="1064" t="s">
        <v>505</v>
      </c>
      <c r="V48" s="1064"/>
      <c r="W48" s="1064"/>
      <c r="X48" s="1111"/>
      <c r="Y48" s="1001"/>
      <c r="Z48" s="1002"/>
      <c r="AA48" s="1002"/>
      <c r="AB48" s="1002"/>
      <c r="AC48" s="1002"/>
      <c r="AD48" s="1002"/>
      <c r="AE48" s="1002"/>
      <c r="AF48" s="1002"/>
      <c r="AG48" s="1002"/>
      <c r="AH48" s="1002"/>
      <c r="AI48" s="1002"/>
      <c r="AJ48" s="1002"/>
      <c r="AK48" s="1002"/>
      <c r="AL48" s="1002"/>
      <c r="AM48" s="569"/>
      <c r="AN48" s="569"/>
      <c r="AO48" s="569"/>
      <c r="AP48" s="569"/>
      <c r="AQ48" s="569"/>
      <c r="AR48" s="569"/>
      <c r="AS48" s="569"/>
      <c r="AT48" s="569"/>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c r="CV48" s="34"/>
      <c r="CW48" s="34"/>
      <c r="CX48" s="34"/>
      <c r="CY48" s="34"/>
      <c r="CZ48" s="34"/>
      <c r="DA48" s="34"/>
      <c r="DB48" s="34"/>
      <c r="DC48" s="34"/>
      <c r="DD48" s="34"/>
      <c r="DE48" s="34"/>
      <c r="DF48" s="34"/>
      <c r="DG48" s="34"/>
      <c r="DH48" s="34"/>
      <c r="DI48" s="34"/>
      <c r="DJ48" s="34"/>
      <c r="DK48" s="34"/>
      <c r="DL48" s="34"/>
      <c r="DM48" s="34"/>
      <c r="DN48" s="34"/>
      <c r="DO48" s="34"/>
      <c r="DP48" s="34"/>
      <c r="DQ48" s="34"/>
      <c r="DR48" s="34"/>
      <c r="DS48" s="34"/>
      <c r="DT48" s="34"/>
      <c r="DU48" s="34"/>
      <c r="DV48" s="34"/>
      <c r="DW48" s="34"/>
      <c r="DX48" s="34"/>
      <c r="DY48" s="34"/>
      <c r="DZ48" s="34"/>
      <c r="EA48" s="34"/>
      <c r="EB48" s="34"/>
      <c r="EC48" s="34"/>
      <c r="ED48" s="34"/>
      <c r="EE48" s="34"/>
      <c r="EF48" s="34"/>
      <c r="EG48" s="34"/>
      <c r="EH48" s="34"/>
      <c r="EI48" s="34"/>
      <c r="EJ48" s="34"/>
      <c r="EK48" s="34"/>
      <c r="EL48" s="34"/>
    </row>
    <row r="49" spans="1:142" s="557" customFormat="1">
      <c r="A49" s="1040">
        <v>46</v>
      </c>
      <c r="B49" s="1063" t="s">
        <v>1702</v>
      </c>
      <c r="C49" s="1044">
        <f>'TMB 050'!$G$30</f>
        <v>1234550</v>
      </c>
      <c r="D49" s="1042">
        <f t="shared" si="10"/>
        <v>1234550</v>
      </c>
      <c r="E49" s="1042">
        <f t="shared" si="9"/>
        <v>61727.5</v>
      </c>
      <c r="F49" s="1042">
        <f t="shared" si="17"/>
        <v>61727.5</v>
      </c>
      <c r="G49" s="1042">
        <f t="shared" si="11"/>
        <v>61727.5</v>
      </c>
      <c r="H49" s="1042">
        <v>500000</v>
      </c>
      <c r="I49" s="1042">
        <v>100000</v>
      </c>
      <c r="J49" s="1042">
        <f t="shared" si="12"/>
        <v>500000</v>
      </c>
      <c r="K49" s="1042">
        <f t="shared" si="13"/>
        <v>40000</v>
      </c>
      <c r="L49" s="1043">
        <f>IF('[1]TMB 050'!$G$30&gt;=50000,50000,'[1]TMB 050'!$G$30*50%)</f>
        <v>50000</v>
      </c>
      <c r="M49" s="1042">
        <f t="shared" si="14"/>
        <v>100000</v>
      </c>
      <c r="N49" s="1041">
        <f t="shared" si="15"/>
        <v>100000</v>
      </c>
      <c r="O49" s="1061"/>
      <c r="P49" s="1035" t="str">
        <f t="shared" si="16"/>
        <v>BURITI SHOPPING</v>
      </c>
      <c r="Q49" s="1035" t="s">
        <v>1701</v>
      </c>
      <c r="R49" s="1035"/>
      <c r="S49" s="1035" t="s">
        <v>1700</v>
      </c>
      <c r="T49" s="1035" t="s">
        <v>1699</v>
      </c>
      <c r="U49" s="1035" t="s">
        <v>1411</v>
      </c>
      <c r="V49" s="1035">
        <v>74905660</v>
      </c>
      <c r="W49" s="1060" t="s">
        <v>1698</v>
      </c>
      <c r="X49" s="1111"/>
      <c r="Y49" s="1001"/>
      <c r="Z49" s="1002"/>
      <c r="AA49" s="1002"/>
      <c r="AB49" s="1002"/>
      <c r="AC49" s="1002"/>
      <c r="AD49" s="1002"/>
      <c r="AE49" s="1002"/>
      <c r="AF49" s="1002"/>
      <c r="AG49" s="1002"/>
      <c r="AH49" s="1002"/>
      <c r="AI49" s="1002"/>
      <c r="AJ49" s="1002"/>
      <c r="AK49" s="1002"/>
      <c r="AL49" s="1002"/>
      <c r="AM49" s="569"/>
      <c r="AN49" s="569"/>
      <c r="AO49" s="569"/>
      <c r="AP49" s="569"/>
      <c r="AQ49" s="569"/>
      <c r="AR49" s="569"/>
      <c r="AS49" s="569"/>
      <c r="AT49" s="569"/>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c r="CV49" s="34"/>
      <c r="CW49" s="34"/>
      <c r="CX49" s="34"/>
      <c r="CY49" s="34"/>
      <c r="CZ49" s="34"/>
      <c r="DA49" s="34"/>
      <c r="DB49" s="34"/>
      <c r="DC49" s="34"/>
      <c r="DD49" s="34"/>
      <c r="DE49" s="34"/>
      <c r="DF49" s="34"/>
      <c r="DG49" s="34"/>
      <c r="DH49" s="34"/>
      <c r="DI49" s="34"/>
      <c r="DJ49" s="34"/>
      <c r="DK49" s="34"/>
      <c r="DL49" s="34"/>
      <c r="DM49" s="34"/>
      <c r="DN49" s="34"/>
      <c r="DO49" s="34"/>
      <c r="DP49" s="34"/>
      <c r="DQ49" s="34"/>
      <c r="DR49" s="34"/>
      <c r="DS49" s="34"/>
      <c r="DT49" s="34"/>
      <c r="DU49" s="34"/>
      <c r="DV49" s="34"/>
      <c r="DW49" s="34"/>
      <c r="DX49" s="34"/>
      <c r="DY49" s="34"/>
      <c r="DZ49" s="34"/>
      <c r="EA49" s="34"/>
      <c r="EB49" s="34"/>
      <c r="EC49" s="34"/>
      <c r="ED49" s="34"/>
      <c r="EE49" s="34"/>
      <c r="EF49" s="34"/>
      <c r="EG49" s="34"/>
      <c r="EH49" s="34"/>
      <c r="EI49" s="34"/>
      <c r="EJ49" s="34"/>
      <c r="EK49" s="34"/>
      <c r="EL49" s="34"/>
    </row>
    <row r="50" spans="1:142" s="1027" customFormat="1">
      <c r="A50" s="1040">
        <v>47</v>
      </c>
      <c r="B50" s="1066" t="s">
        <v>1697</v>
      </c>
      <c r="C50" s="1044">
        <f>'TMB 050'!$G$30</f>
        <v>1234550</v>
      </c>
      <c r="D50" s="1042">
        <f t="shared" si="10"/>
        <v>1234550</v>
      </c>
      <c r="E50" s="1042">
        <f t="shared" si="9"/>
        <v>61727.5</v>
      </c>
      <c r="F50" s="1042">
        <f t="shared" si="17"/>
        <v>61727.5</v>
      </c>
      <c r="G50" s="1042">
        <f t="shared" si="11"/>
        <v>61727.5</v>
      </c>
      <c r="H50" s="1042">
        <v>500000</v>
      </c>
      <c r="I50" s="1042">
        <v>100000</v>
      </c>
      <c r="J50" s="1042">
        <f t="shared" si="12"/>
        <v>500000</v>
      </c>
      <c r="K50" s="1042">
        <f t="shared" si="13"/>
        <v>40000</v>
      </c>
      <c r="L50" s="1043">
        <f>IF('[1]TMB 050'!$G$30&gt;=50000,50000,'[1]TMB 050'!$G$30*50%)</f>
        <v>50000</v>
      </c>
      <c r="M50" s="1042">
        <f t="shared" si="14"/>
        <v>100000</v>
      </c>
      <c r="N50" s="1041">
        <f t="shared" si="15"/>
        <v>100000</v>
      </c>
      <c r="O50" s="1061"/>
      <c r="P50" s="1035" t="str">
        <f t="shared" si="16"/>
        <v>BURITI SHOPPING GUARÁ</v>
      </c>
      <c r="Q50" s="1064"/>
      <c r="R50" s="1064"/>
      <c r="S50" s="1064"/>
      <c r="T50" s="1065" t="s">
        <v>1696</v>
      </c>
      <c r="U50" s="1064" t="s">
        <v>505</v>
      </c>
      <c r="V50" s="1064"/>
      <c r="W50" s="1064"/>
      <c r="X50" s="1111"/>
      <c r="Y50" s="1031"/>
      <c r="Z50" s="1030"/>
      <c r="AA50" s="1030"/>
      <c r="AB50" s="1030"/>
      <c r="AC50" s="1030"/>
      <c r="AD50" s="1030"/>
      <c r="AE50" s="1030"/>
      <c r="AF50" s="1030"/>
      <c r="AG50" s="1030"/>
      <c r="AH50" s="1030"/>
      <c r="AI50" s="1030"/>
      <c r="AJ50" s="1030"/>
      <c r="AK50" s="1030"/>
      <c r="AL50" s="1030"/>
      <c r="AM50" s="1029"/>
      <c r="AN50" s="1029"/>
      <c r="AO50" s="1029"/>
      <c r="AP50" s="1029"/>
      <c r="AQ50" s="1029"/>
      <c r="AR50" s="1029"/>
      <c r="AS50" s="1029"/>
      <c r="AT50" s="1029"/>
      <c r="AU50" s="1028"/>
      <c r="AV50" s="1028"/>
      <c r="AW50" s="1028"/>
      <c r="AX50" s="1028"/>
      <c r="AY50" s="1028"/>
      <c r="AZ50" s="1028"/>
      <c r="BA50" s="1028"/>
      <c r="BB50" s="1028"/>
      <c r="BC50" s="1028"/>
      <c r="BD50" s="1028"/>
      <c r="BE50" s="1028"/>
      <c r="BF50" s="1028"/>
      <c r="BG50" s="1028"/>
      <c r="BH50" s="1028"/>
      <c r="BI50" s="1028"/>
      <c r="BJ50" s="1028"/>
      <c r="BK50" s="1028"/>
      <c r="BL50" s="1028"/>
      <c r="BM50" s="1028"/>
      <c r="BN50" s="1028"/>
      <c r="BO50" s="1028"/>
      <c r="BP50" s="1028"/>
      <c r="BQ50" s="1028"/>
      <c r="BR50" s="1028"/>
      <c r="BS50" s="1028"/>
      <c r="BT50" s="1028"/>
      <c r="BU50" s="1028"/>
      <c r="BV50" s="1028"/>
      <c r="BW50" s="1028"/>
      <c r="BX50" s="1028"/>
      <c r="BY50" s="1028"/>
      <c r="BZ50" s="1028"/>
      <c r="CA50" s="1028"/>
      <c r="CB50" s="1028"/>
      <c r="CC50" s="1028"/>
      <c r="CD50" s="1028"/>
      <c r="CE50" s="1028"/>
      <c r="CF50" s="1028"/>
      <c r="CG50" s="1028"/>
      <c r="CH50" s="1028"/>
      <c r="CI50" s="1028"/>
      <c r="CJ50" s="1028"/>
      <c r="CK50" s="1028"/>
      <c r="CL50" s="1028"/>
      <c r="CM50" s="1028"/>
      <c r="CN50" s="1028"/>
      <c r="CO50" s="1028"/>
      <c r="CP50" s="1028"/>
      <c r="CQ50" s="1028"/>
      <c r="CR50" s="1028"/>
      <c r="CS50" s="1028"/>
      <c r="CT50" s="1028"/>
      <c r="CU50" s="1028"/>
      <c r="CV50" s="1028"/>
      <c r="CW50" s="1028"/>
      <c r="CX50" s="1028"/>
      <c r="CY50" s="1028"/>
      <c r="CZ50" s="1028"/>
      <c r="DA50" s="1028"/>
      <c r="DB50" s="1028"/>
      <c r="DC50" s="1028"/>
      <c r="DD50" s="1028"/>
      <c r="DE50" s="1028"/>
      <c r="DF50" s="1028"/>
      <c r="DG50" s="1028"/>
      <c r="DH50" s="1028"/>
      <c r="DI50" s="1028"/>
      <c r="DJ50" s="1028"/>
      <c r="DK50" s="1028"/>
      <c r="DL50" s="1028"/>
      <c r="DM50" s="1028"/>
      <c r="DN50" s="1028"/>
      <c r="DO50" s="1028"/>
      <c r="DP50" s="1028"/>
      <c r="DQ50" s="1028"/>
      <c r="DR50" s="1028"/>
      <c r="DS50" s="1028"/>
      <c r="DT50" s="1028"/>
      <c r="DU50" s="1028"/>
      <c r="DV50" s="1028"/>
      <c r="DW50" s="1028"/>
      <c r="DX50" s="1028"/>
      <c r="DY50" s="1028"/>
      <c r="DZ50" s="1028"/>
      <c r="EA50" s="1028"/>
      <c r="EB50" s="1028"/>
      <c r="EC50" s="1028"/>
      <c r="ED50" s="1028"/>
      <c r="EE50" s="1028"/>
      <c r="EF50" s="1028"/>
      <c r="EG50" s="1028"/>
      <c r="EH50" s="1028"/>
      <c r="EI50" s="1028"/>
      <c r="EJ50" s="1028"/>
      <c r="EK50" s="1028"/>
      <c r="EL50" s="1028"/>
    </row>
    <row r="51" spans="1:142" s="1121" customFormat="1">
      <c r="A51" s="1040">
        <v>48</v>
      </c>
      <c r="B51" s="1062" t="s">
        <v>1695</v>
      </c>
      <c r="C51" s="1044">
        <f>'TMB 050'!$G$30</f>
        <v>1234550</v>
      </c>
      <c r="D51" s="1042">
        <f t="shared" si="10"/>
        <v>1234550</v>
      </c>
      <c r="E51" s="1042">
        <f t="shared" si="9"/>
        <v>61727.5</v>
      </c>
      <c r="F51" s="1042">
        <f t="shared" si="17"/>
        <v>61727.5</v>
      </c>
      <c r="G51" s="1042">
        <f t="shared" si="11"/>
        <v>61727.5</v>
      </c>
      <c r="H51" s="1042">
        <v>500000</v>
      </c>
      <c r="I51" s="1042">
        <v>100000</v>
      </c>
      <c r="J51" s="1042">
        <f t="shared" si="12"/>
        <v>500000</v>
      </c>
      <c r="K51" s="1042">
        <f t="shared" si="13"/>
        <v>40000</v>
      </c>
      <c r="L51" s="1043">
        <f>IF('[1]TMB 050'!$G$30&gt;=50000,50000,'[1]TMB 050'!$G$30*50%)</f>
        <v>50000</v>
      </c>
      <c r="M51" s="1042">
        <f t="shared" si="14"/>
        <v>100000</v>
      </c>
      <c r="N51" s="1041">
        <f t="shared" si="15"/>
        <v>100000</v>
      </c>
      <c r="O51" s="1061"/>
      <c r="P51" s="1035" t="str">
        <f t="shared" si="16"/>
        <v>CABO FRIO LESTE SHOPPING</v>
      </c>
      <c r="Q51" s="1060"/>
      <c r="R51" s="1060"/>
      <c r="S51" s="1060"/>
      <c r="T51" s="1060" t="s">
        <v>1694</v>
      </c>
      <c r="U51" s="1035" t="s">
        <v>502</v>
      </c>
      <c r="V51" s="1035"/>
      <c r="W51" s="1060" t="s">
        <v>1693</v>
      </c>
      <c r="X51" s="1111"/>
      <c r="Y51" s="1008"/>
      <c r="Z51" s="1123"/>
      <c r="AA51" s="1123"/>
      <c r="AB51" s="1123"/>
      <c r="AC51" s="1123"/>
      <c r="AD51" s="1123"/>
      <c r="AE51" s="1123"/>
      <c r="AF51" s="1123"/>
      <c r="AG51" s="1123"/>
      <c r="AH51" s="1123"/>
      <c r="AI51" s="1123"/>
      <c r="AJ51" s="1123"/>
      <c r="AK51" s="1123"/>
      <c r="AL51" s="1123"/>
      <c r="AM51" s="1122"/>
      <c r="AN51" s="1122"/>
      <c r="AO51" s="1122"/>
      <c r="AP51" s="1122"/>
      <c r="AQ51" s="1122"/>
      <c r="AR51" s="1122"/>
      <c r="AS51" s="1122"/>
      <c r="AT51" s="1122"/>
      <c r="AU51" s="991"/>
      <c r="AV51" s="991"/>
      <c r="AW51" s="991"/>
      <c r="AX51" s="991"/>
      <c r="AY51" s="991"/>
      <c r="AZ51" s="991"/>
      <c r="BA51" s="991"/>
      <c r="BB51" s="991"/>
      <c r="BC51" s="991"/>
      <c r="BD51" s="991"/>
      <c r="BE51" s="991"/>
      <c r="BF51" s="991"/>
      <c r="BG51" s="991"/>
      <c r="BH51" s="991"/>
      <c r="BI51" s="991"/>
      <c r="BJ51" s="991"/>
      <c r="BK51" s="991"/>
      <c r="BL51" s="991"/>
      <c r="BM51" s="991"/>
      <c r="BN51" s="991"/>
      <c r="BO51" s="991"/>
      <c r="BP51" s="991"/>
      <c r="BQ51" s="991"/>
      <c r="BR51" s="991"/>
      <c r="BS51" s="991"/>
      <c r="BT51" s="991"/>
      <c r="BU51" s="991"/>
      <c r="BV51" s="991"/>
      <c r="BW51" s="991"/>
      <c r="BX51" s="991"/>
      <c r="BY51" s="991"/>
      <c r="BZ51" s="991"/>
      <c r="CA51" s="991"/>
      <c r="CB51" s="991"/>
      <c r="CC51" s="991"/>
      <c r="CD51" s="991"/>
      <c r="CE51" s="991"/>
      <c r="CF51" s="991"/>
      <c r="CG51" s="991"/>
      <c r="CH51" s="991"/>
      <c r="CI51" s="991"/>
      <c r="CJ51" s="991"/>
      <c r="CK51" s="991"/>
      <c r="CL51" s="991"/>
      <c r="CM51" s="991"/>
      <c r="CN51" s="991"/>
      <c r="CO51" s="991"/>
      <c r="CP51" s="991"/>
      <c r="CQ51" s="991"/>
      <c r="CR51" s="991"/>
      <c r="CS51" s="991"/>
      <c r="CT51" s="991"/>
      <c r="CU51" s="991"/>
      <c r="CV51" s="991"/>
      <c r="CW51" s="991"/>
      <c r="CX51" s="991"/>
      <c r="CY51" s="991"/>
      <c r="CZ51" s="991"/>
      <c r="DA51" s="991"/>
      <c r="DB51" s="991"/>
      <c r="DC51" s="991"/>
      <c r="DD51" s="991"/>
      <c r="DE51" s="991"/>
      <c r="DF51" s="991"/>
      <c r="DG51" s="991"/>
      <c r="DH51" s="991"/>
      <c r="DI51" s="991"/>
      <c r="DJ51" s="991"/>
      <c r="DK51" s="991"/>
      <c r="DL51" s="991"/>
      <c r="DM51" s="991"/>
      <c r="DN51" s="991"/>
      <c r="DO51" s="991"/>
      <c r="DP51" s="991"/>
      <c r="DQ51" s="991"/>
      <c r="DR51" s="991"/>
      <c r="DS51" s="991"/>
      <c r="DT51" s="991"/>
      <c r="DU51" s="991"/>
      <c r="DV51" s="991"/>
      <c r="DW51" s="991"/>
      <c r="DX51" s="991"/>
      <c r="DY51" s="991"/>
      <c r="DZ51" s="991"/>
      <c r="EA51" s="991"/>
      <c r="EB51" s="991"/>
      <c r="EC51" s="991"/>
      <c r="ED51" s="991"/>
      <c r="EE51" s="991"/>
      <c r="EF51" s="991"/>
      <c r="EG51" s="991"/>
      <c r="EH51" s="991"/>
      <c r="EI51" s="991"/>
      <c r="EJ51" s="991"/>
      <c r="EK51" s="991"/>
      <c r="EL51" s="991"/>
    </row>
    <row r="52" spans="1:142" s="1027" customFormat="1">
      <c r="A52" s="1040">
        <v>49</v>
      </c>
      <c r="B52" s="1063" t="s">
        <v>1692</v>
      </c>
      <c r="C52" s="1044">
        <f>'TMB 050'!$G$30</f>
        <v>1234550</v>
      </c>
      <c r="D52" s="1042">
        <f t="shared" si="10"/>
        <v>1234550</v>
      </c>
      <c r="E52" s="1042">
        <f t="shared" si="9"/>
        <v>61727.5</v>
      </c>
      <c r="F52" s="1042">
        <f t="shared" si="17"/>
        <v>61727.5</v>
      </c>
      <c r="G52" s="1042">
        <f t="shared" si="11"/>
        <v>61727.5</v>
      </c>
      <c r="H52" s="1042">
        <v>500000</v>
      </c>
      <c r="I52" s="1042">
        <v>100000</v>
      </c>
      <c r="J52" s="1042">
        <f t="shared" si="12"/>
        <v>500000</v>
      </c>
      <c r="K52" s="1042">
        <f t="shared" si="13"/>
        <v>40000</v>
      </c>
      <c r="L52" s="1043">
        <f>IF('[1]TMB 050'!$G$30&gt;=50000,50000,'[1]TMB 050'!$G$30*50%)</f>
        <v>50000</v>
      </c>
      <c r="M52" s="1042">
        <f t="shared" si="14"/>
        <v>100000</v>
      </c>
      <c r="N52" s="1041">
        <f t="shared" si="15"/>
        <v>100000</v>
      </c>
      <c r="O52" s="1061"/>
      <c r="P52" s="1035" t="str">
        <f t="shared" si="16"/>
        <v>CAMPINAS SHOPPING CENTER</v>
      </c>
      <c r="Q52" s="1035" t="s">
        <v>2147</v>
      </c>
      <c r="R52" s="1035">
        <v>940</v>
      </c>
      <c r="S52" s="1035" t="s">
        <v>1691</v>
      </c>
      <c r="T52" s="1035" t="s">
        <v>546</v>
      </c>
      <c r="U52" s="1035" t="s">
        <v>505</v>
      </c>
      <c r="V52" s="1035">
        <v>13050913</v>
      </c>
      <c r="W52" s="1060" t="s">
        <v>1690</v>
      </c>
      <c r="X52" s="1111"/>
      <c r="Y52" s="1031"/>
      <c r="Z52" s="1030"/>
      <c r="AA52" s="1030"/>
      <c r="AB52" s="1030"/>
      <c r="AC52" s="1030"/>
      <c r="AD52" s="1030"/>
      <c r="AE52" s="1030"/>
      <c r="AF52" s="1030"/>
      <c r="AG52" s="1030"/>
      <c r="AH52" s="1030"/>
      <c r="AI52" s="1030"/>
      <c r="AJ52" s="1030"/>
      <c r="AK52" s="1030"/>
      <c r="AL52" s="1030"/>
      <c r="AM52" s="1029"/>
      <c r="AN52" s="1029"/>
      <c r="AO52" s="1029"/>
      <c r="AP52" s="1029"/>
      <c r="AQ52" s="1029"/>
      <c r="AR52" s="1029"/>
      <c r="AS52" s="1029"/>
      <c r="AT52" s="1029"/>
      <c r="AU52" s="1028"/>
      <c r="AV52" s="1028"/>
      <c r="AW52" s="1028"/>
      <c r="AX52" s="1028"/>
      <c r="AY52" s="1028"/>
      <c r="AZ52" s="1028"/>
      <c r="BA52" s="1028"/>
      <c r="BB52" s="1028"/>
      <c r="BC52" s="1028"/>
      <c r="BD52" s="1028"/>
      <c r="BE52" s="1028"/>
      <c r="BF52" s="1028"/>
      <c r="BG52" s="1028"/>
      <c r="BH52" s="1028"/>
      <c r="BI52" s="1028"/>
      <c r="BJ52" s="1028"/>
      <c r="BK52" s="1028"/>
      <c r="BL52" s="1028"/>
      <c r="BM52" s="1028"/>
      <c r="BN52" s="1028"/>
      <c r="BO52" s="1028"/>
      <c r="BP52" s="1028"/>
      <c r="BQ52" s="1028"/>
      <c r="BR52" s="1028"/>
      <c r="BS52" s="1028"/>
      <c r="BT52" s="1028"/>
      <c r="BU52" s="1028"/>
      <c r="BV52" s="1028"/>
      <c r="BW52" s="1028"/>
      <c r="BX52" s="1028"/>
      <c r="BY52" s="1028"/>
      <c r="BZ52" s="1028"/>
      <c r="CA52" s="1028"/>
      <c r="CB52" s="1028"/>
      <c r="CC52" s="1028"/>
      <c r="CD52" s="1028"/>
      <c r="CE52" s="1028"/>
      <c r="CF52" s="1028"/>
      <c r="CG52" s="1028"/>
      <c r="CH52" s="1028"/>
      <c r="CI52" s="1028"/>
      <c r="CJ52" s="1028"/>
      <c r="CK52" s="1028"/>
      <c r="CL52" s="1028"/>
      <c r="CM52" s="1028"/>
      <c r="CN52" s="1028"/>
      <c r="CO52" s="1028"/>
      <c r="CP52" s="1028"/>
      <c r="CQ52" s="1028"/>
      <c r="CR52" s="1028"/>
      <c r="CS52" s="1028"/>
      <c r="CT52" s="1028"/>
      <c r="CU52" s="1028"/>
      <c r="CV52" s="1028"/>
      <c r="CW52" s="1028"/>
      <c r="CX52" s="1028"/>
      <c r="CY52" s="1028"/>
      <c r="CZ52" s="1028"/>
      <c r="DA52" s="1028"/>
      <c r="DB52" s="1028"/>
      <c r="DC52" s="1028"/>
      <c r="DD52" s="1028"/>
      <c r="DE52" s="1028"/>
      <c r="DF52" s="1028"/>
      <c r="DG52" s="1028"/>
      <c r="DH52" s="1028"/>
      <c r="DI52" s="1028"/>
      <c r="DJ52" s="1028"/>
      <c r="DK52" s="1028"/>
      <c r="DL52" s="1028"/>
      <c r="DM52" s="1028"/>
      <c r="DN52" s="1028"/>
      <c r="DO52" s="1028"/>
      <c r="DP52" s="1028"/>
      <c r="DQ52" s="1028"/>
      <c r="DR52" s="1028"/>
      <c r="DS52" s="1028"/>
      <c r="DT52" s="1028"/>
      <c r="DU52" s="1028"/>
      <c r="DV52" s="1028"/>
      <c r="DW52" s="1028"/>
      <c r="DX52" s="1028"/>
      <c r="DY52" s="1028"/>
      <c r="DZ52" s="1028"/>
      <c r="EA52" s="1028"/>
      <c r="EB52" s="1028"/>
      <c r="EC52" s="1028"/>
      <c r="ED52" s="1028"/>
      <c r="EE52" s="1028"/>
      <c r="EF52" s="1028"/>
      <c r="EG52" s="1028"/>
      <c r="EH52" s="1028"/>
      <c r="EI52" s="1028"/>
      <c r="EJ52" s="1028"/>
      <c r="EK52" s="1028"/>
      <c r="EL52" s="1028"/>
    </row>
    <row r="53" spans="1:142" s="1027" customFormat="1">
      <c r="A53" s="1040">
        <v>50</v>
      </c>
      <c r="B53" s="1062" t="s">
        <v>1689</v>
      </c>
      <c r="C53" s="1044">
        <f>'TMB 050'!$G$30</f>
        <v>1234550</v>
      </c>
      <c r="D53" s="1042">
        <f t="shared" si="10"/>
        <v>1234550</v>
      </c>
      <c r="E53" s="1042">
        <f t="shared" si="9"/>
        <v>61727.5</v>
      </c>
      <c r="F53" s="1042">
        <f t="shared" si="17"/>
        <v>61727.5</v>
      </c>
      <c r="G53" s="1042">
        <f t="shared" si="11"/>
        <v>61727.5</v>
      </c>
      <c r="H53" s="1042">
        <v>500000</v>
      </c>
      <c r="I53" s="1042">
        <v>100000</v>
      </c>
      <c r="J53" s="1042">
        <f t="shared" si="12"/>
        <v>500000</v>
      </c>
      <c r="K53" s="1042">
        <f t="shared" si="13"/>
        <v>40000</v>
      </c>
      <c r="L53" s="1043">
        <f>IF('[1]TMB 050'!$G$30&gt;=50000,50000,'[1]TMB 050'!$G$30*50%)</f>
        <v>50000</v>
      </c>
      <c r="M53" s="1042">
        <f t="shared" si="14"/>
        <v>100000</v>
      </c>
      <c r="N53" s="1041">
        <f t="shared" si="15"/>
        <v>100000</v>
      </c>
      <c r="O53" s="1061"/>
      <c r="P53" s="1035" t="str">
        <f t="shared" si="16"/>
        <v>CANOAS SHOPPING</v>
      </c>
      <c r="Q53" s="1060"/>
      <c r="R53" s="1060"/>
      <c r="S53" s="1060"/>
      <c r="T53" s="1060" t="s">
        <v>1688</v>
      </c>
      <c r="U53" s="1035" t="s">
        <v>672</v>
      </c>
      <c r="V53" s="1035"/>
      <c r="W53" s="1035" t="s">
        <v>1687</v>
      </c>
      <c r="X53" s="1120"/>
      <c r="Y53" s="1031"/>
      <c r="Z53" s="1030"/>
      <c r="AA53" s="1030"/>
      <c r="AB53" s="1030"/>
      <c r="AC53" s="1030"/>
      <c r="AD53" s="1030"/>
      <c r="AE53" s="1030"/>
      <c r="AF53" s="1030"/>
      <c r="AG53" s="1030"/>
      <c r="AH53" s="1030"/>
      <c r="AI53" s="1030"/>
      <c r="AJ53" s="1030"/>
      <c r="AK53" s="1030"/>
      <c r="AL53" s="1030"/>
      <c r="AM53" s="1029"/>
      <c r="AN53" s="1029"/>
      <c r="AO53" s="1029"/>
      <c r="AP53" s="1029"/>
      <c r="AQ53" s="1029"/>
      <c r="AR53" s="1029"/>
      <c r="AS53" s="1029"/>
      <c r="AT53" s="1029"/>
      <c r="AU53" s="1028"/>
      <c r="AV53" s="1028"/>
      <c r="AW53" s="1028"/>
      <c r="AX53" s="1028"/>
      <c r="AY53" s="1028"/>
      <c r="AZ53" s="1028"/>
      <c r="BA53" s="1028"/>
      <c r="BB53" s="1028"/>
      <c r="BC53" s="1028"/>
      <c r="BD53" s="1028"/>
      <c r="BE53" s="1028"/>
      <c r="BF53" s="1028"/>
      <c r="BG53" s="1028"/>
      <c r="BH53" s="1028"/>
      <c r="BI53" s="1028"/>
      <c r="BJ53" s="1028"/>
      <c r="BK53" s="1028"/>
      <c r="BL53" s="1028"/>
      <c r="BM53" s="1028"/>
      <c r="BN53" s="1028"/>
      <c r="BO53" s="1028"/>
      <c r="BP53" s="1028"/>
      <c r="BQ53" s="1028"/>
      <c r="BR53" s="1028"/>
      <c r="BS53" s="1028"/>
      <c r="BT53" s="1028"/>
      <c r="BU53" s="1028"/>
      <c r="BV53" s="1028"/>
      <c r="BW53" s="1028"/>
      <c r="BX53" s="1028"/>
      <c r="BY53" s="1028"/>
      <c r="BZ53" s="1028"/>
      <c r="CA53" s="1028"/>
      <c r="CB53" s="1028"/>
      <c r="CC53" s="1028"/>
      <c r="CD53" s="1028"/>
      <c r="CE53" s="1028"/>
      <c r="CF53" s="1028"/>
      <c r="CG53" s="1028"/>
      <c r="CH53" s="1028"/>
      <c r="CI53" s="1028"/>
      <c r="CJ53" s="1028"/>
      <c r="CK53" s="1028"/>
      <c r="CL53" s="1028"/>
      <c r="CM53" s="1028"/>
      <c r="CN53" s="1028"/>
      <c r="CO53" s="1028"/>
      <c r="CP53" s="1028"/>
      <c r="CQ53" s="1028"/>
      <c r="CR53" s="1028"/>
      <c r="CS53" s="1028"/>
      <c r="CT53" s="1028"/>
      <c r="CU53" s="1028"/>
      <c r="CV53" s="1028"/>
      <c r="CW53" s="1028"/>
      <c r="CX53" s="1028"/>
      <c r="CY53" s="1028"/>
      <c r="CZ53" s="1028"/>
      <c r="DA53" s="1028"/>
      <c r="DB53" s="1028"/>
      <c r="DC53" s="1028"/>
      <c r="DD53" s="1028"/>
      <c r="DE53" s="1028"/>
      <c r="DF53" s="1028"/>
      <c r="DG53" s="1028"/>
      <c r="DH53" s="1028"/>
      <c r="DI53" s="1028"/>
      <c r="DJ53" s="1028"/>
      <c r="DK53" s="1028"/>
      <c r="DL53" s="1028"/>
      <c r="DM53" s="1028"/>
      <c r="DN53" s="1028"/>
      <c r="DO53" s="1028"/>
      <c r="DP53" s="1028"/>
      <c r="DQ53" s="1028"/>
      <c r="DR53" s="1028"/>
      <c r="DS53" s="1028"/>
      <c r="DT53" s="1028"/>
      <c r="DU53" s="1028"/>
      <c r="DV53" s="1028"/>
      <c r="DW53" s="1028"/>
      <c r="DX53" s="1028"/>
      <c r="DY53" s="1028"/>
      <c r="DZ53" s="1028"/>
      <c r="EA53" s="1028"/>
      <c r="EB53" s="1028"/>
      <c r="EC53" s="1028"/>
      <c r="ED53" s="1028"/>
      <c r="EE53" s="1028"/>
      <c r="EF53" s="1028"/>
      <c r="EG53" s="1028"/>
      <c r="EH53" s="1028"/>
      <c r="EI53" s="1028"/>
      <c r="EJ53" s="1028"/>
      <c r="EK53" s="1028"/>
      <c r="EL53" s="1028"/>
    </row>
    <row r="54" spans="1:142" s="1027" customFormat="1">
      <c r="A54" s="1040">
        <v>51</v>
      </c>
      <c r="B54" s="1062" t="s">
        <v>1686</v>
      </c>
      <c r="C54" s="1044">
        <f>'TMB 050'!$G$30</f>
        <v>1234550</v>
      </c>
      <c r="D54" s="1042">
        <f t="shared" si="10"/>
        <v>1234550</v>
      </c>
      <c r="E54" s="1042">
        <f t="shared" si="9"/>
        <v>61727.5</v>
      </c>
      <c r="F54" s="1042">
        <f t="shared" si="17"/>
        <v>61727.5</v>
      </c>
      <c r="G54" s="1042">
        <f t="shared" si="11"/>
        <v>61727.5</v>
      </c>
      <c r="H54" s="1042">
        <v>500000</v>
      </c>
      <c r="I54" s="1042">
        <v>100000</v>
      </c>
      <c r="J54" s="1042">
        <f t="shared" si="12"/>
        <v>500000</v>
      </c>
      <c r="K54" s="1042">
        <f t="shared" si="13"/>
        <v>40000</v>
      </c>
      <c r="L54" s="1043">
        <f>IF('[1]TMB 050'!$G$30&gt;=50000,50000,'[1]TMB 050'!$G$30*50%)</f>
        <v>50000</v>
      </c>
      <c r="M54" s="1042">
        <f t="shared" si="14"/>
        <v>100000</v>
      </c>
      <c r="N54" s="1041">
        <f t="shared" si="15"/>
        <v>100000</v>
      </c>
      <c r="O54" s="1061"/>
      <c r="P54" s="1035" t="str">
        <f t="shared" si="16"/>
        <v>CAPIM DOURADO SHOPPING CENTER</v>
      </c>
      <c r="Q54" s="1060"/>
      <c r="R54" s="1060"/>
      <c r="S54" s="1060"/>
      <c r="T54" s="1060" t="s">
        <v>1685</v>
      </c>
      <c r="U54" s="1035" t="s">
        <v>1405</v>
      </c>
      <c r="V54" s="1035"/>
      <c r="W54" s="1035" t="s">
        <v>1684</v>
      </c>
      <c r="X54" s="1111"/>
      <c r="Y54" s="1031"/>
      <c r="Z54" s="1030"/>
      <c r="AA54" s="1030"/>
      <c r="AB54" s="1030"/>
      <c r="AC54" s="1030"/>
      <c r="AD54" s="1030"/>
      <c r="AE54" s="1030"/>
      <c r="AF54" s="1030"/>
      <c r="AG54" s="1030"/>
      <c r="AH54" s="1030"/>
      <c r="AI54" s="1030"/>
      <c r="AJ54" s="1030"/>
      <c r="AK54" s="1030"/>
      <c r="AL54" s="1030"/>
      <c r="AM54" s="1029"/>
      <c r="AN54" s="1029"/>
      <c r="AO54" s="1029"/>
      <c r="AP54" s="1029"/>
      <c r="AQ54" s="1029"/>
      <c r="AR54" s="1029"/>
      <c r="AS54" s="1029"/>
      <c r="AT54" s="1029"/>
      <c r="AU54" s="1028"/>
      <c r="AV54" s="1028"/>
      <c r="AW54" s="1028"/>
      <c r="AX54" s="1028"/>
      <c r="AY54" s="1028"/>
      <c r="AZ54" s="1028"/>
      <c r="BA54" s="1028"/>
      <c r="BB54" s="1028"/>
      <c r="BC54" s="1028"/>
      <c r="BD54" s="1028"/>
      <c r="BE54" s="1028"/>
      <c r="BF54" s="1028"/>
      <c r="BG54" s="1028"/>
      <c r="BH54" s="1028"/>
      <c r="BI54" s="1028"/>
      <c r="BJ54" s="1028"/>
      <c r="BK54" s="1028"/>
      <c r="BL54" s="1028"/>
      <c r="BM54" s="1028"/>
      <c r="BN54" s="1028"/>
      <c r="BO54" s="1028"/>
      <c r="BP54" s="1028"/>
      <c r="BQ54" s="1028"/>
      <c r="BR54" s="1028"/>
      <c r="BS54" s="1028"/>
      <c r="BT54" s="1028"/>
      <c r="BU54" s="1028"/>
      <c r="BV54" s="1028"/>
      <c r="BW54" s="1028"/>
      <c r="BX54" s="1028"/>
      <c r="BY54" s="1028"/>
      <c r="BZ54" s="1028"/>
      <c r="CA54" s="1028"/>
      <c r="CB54" s="1028"/>
      <c r="CC54" s="1028"/>
      <c r="CD54" s="1028"/>
      <c r="CE54" s="1028"/>
      <c r="CF54" s="1028"/>
      <c r="CG54" s="1028"/>
      <c r="CH54" s="1028"/>
      <c r="CI54" s="1028"/>
      <c r="CJ54" s="1028"/>
      <c r="CK54" s="1028"/>
      <c r="CL54" s="1028"/>
      <c r="CM54" s="1028"/>
      <c r="CN54" s="1028"/>
      <c r="CO54" s="1028"/>
      <c r="CP54" s="1028"/>
      <c r="CQ54" s="1028"/>
      <c r="CR54" s="1028"/>
      <c r="CS54" s="1028"/>
      <c r="CT54" s="1028"/>
      <c r="CU54" s="1028"/>
      <c r="CV54" s="1028"/>
      <c r="CW54" s="1028"/>
      <c r="CX54" s="1028"/>
      <c r="CY54" s="1028"/>
      <c r="CZ54" s="1028"/>
      <c r="DA54" s="1028"/>
      <c r="DB54" s="1028"/>
      <c r="DC54" s="1028"/>
      <c r="DD54" s="1028"/>
      <c r="DE54" s="1028"/>
      <c r="DF54" s="1028"/>
      <c r="DG54" s="1028"/>
      <c r="DH54" s="1028"/>
      <c r="DI54" s="1028"/>
      <c r="DJ54" s="1028"/>
      <c r="DK54" s="1028"/>
      <c r="DL54" s="1028"/>
      <c r="DM54" s="1028"/>
      <c r="DN54" s="1028"/>
      <c r="DO54" s="1028"/>
      <c r="DP54" s="1028"/>
      <c r="DQ54" s="1028"/>
      <c r="DR54" s="1028"/>
      <c r="DS54" s="1028"/>
      <c r="DT54" s="1028"/>
      <c r="DU54" s="1028"/>
      <c r="DV54" s="1028"/>
      <c r="DW54" s="1028"/>
      <c r="DX54" s="1028"/>
      <c r="DY54" s="1028"/>
      <c r="DZ54" s="1028"/>
      <c r="EA54" s="1028"/>
      <c r="EB54" s="1028"/>
      <c r="EC54" s="1028"/>
      <c r="ED54" s="1028"/>
      <c r="EE54" s="1028"/>
      <c r="EF54" s="1028"/>
      <c r="EG54" s="1028"/>
      <c r="EH54" s="1028"/>
      <c r="EI54" s="1028"/>
      <c r="EJ54" s="1028"/>
      <c r="EK54" s="1028"/>
      <c r="EL54" s="1028"/>
    </row>
    <row r="55" spans="1:142" s="1027" customFormat="1">
      <c r="A55" s="1040">
        <v>52</v>
      </c>
      <c r="B55" s="1062" t="s">
        <v>1683</v>
      </c>
      <c r="C55" s="1044">
        <f>'TMB 050'!$G$30</f>
        <v>1234550</v>
      </c>
      <c r="D55" s="1042">
        <f t="shared" si="10"/>
        <v>1234550</v>
      </c>
      <c r="E55" s="1042">
        <f t="shared" si="9"/>
        <v>61727.5</v>
      </c>
      <c r="F55" s="1042">
        <f t="shared" si="17"/>
        <v>61727.5</v>
      </c>
      <c r="G55" s="1042">
        <f t="shared" si="11"/>
        <v>61727.5</v>
      </c>
      <c r="H55" s="1042">
        <v>500000</v>
      </c>
      <c r="I55" s="1042">
        <v>100000</v>
      </c>
      <c r="J55" s="1042">
        <f t="shared" si="12"/>
        <v>500000</v>
      </c>
      <c r="K55" s="1042">
        <f t="shared" si="13"/>
        <v>40000</v>
      </c>
      <c r="L55" s="1043">
        <f>IF('[1]TMB 050'!$G$30&gt;=50000,50000,'[1]TMB 050'!$G$30*50%)</f>
        <v>50000</v>
      </c>
      <c r="M55" s="1042">
        <f t="shared" si="14"/>
        <v>100000</v>
      </c>
      <c r="N55" s="1041">
        <f t="shared" si="15"/>
        <v>100000</v>
      </c>
      <c r="O55" s="1061"/>
      <c r="P55" s="1035" t="str">
        <f t="shared" si="16"/>
        <v>CARIOCA SHOPPING</v>
      </c>
      <c r="Q55" s="1060"/>
      <c r="R55" s="1060"/>
      <c r="S55" s="1060"/>
      <c r="T55" s="1035" t="s">
        <v>503</v>
      </c>
      <c r="U55" s="1035" t="s">
        <v>502</v>
      </c>
      <c r="V55" s="1035"/>
      <c r="W55" s="1060" t="s">
        <v>1682</v>
      </c>
      <c r="X55" s="1111"/>
      <c r="Y55" s="1031"/>
      <c r="Z55" s="1030"/>
      <c r="AA55" s="1030"/>
      <c r="AB55" s="1030"/>
      <c r="AC55" s="1030"/>
      <c r="AD55" s="1030"/>
      <c r="AE55" s="1030"/>
      <c r="AF55" s="1030"/>
      <c r="AG55" s="1030"/>
      <c r="AH55" s="1030"/>
      <c r="AI55" s="1030"/>
      <c r="AJ55" s="1030"/>
      <c r="AK55" s="1030"/>
      <c r="AL55" s="1030"/>
      <c r="AM55" s="1029"/>
      <c r="AN55" s="1029"/>
      <c r="AO55" s="1029"/>
      <c r="AP55" s="1029"/>
      <c r="AQ55" s="1029"/>
      <c r="AR55" s="1029"/>
      <c r="AS55" s="1029"/>
      <c r="AT55" s="1029"/>
      <c r="AU55" s="1028"/>
      <c r="AV55" s="1028"/>
      <c r="AW55" s="1028"/>
      <c r="AX55" s="1028"/>
      <c r="AY55" s="1028"/>
      <c r="AZ55" s="1028"/>
      <c r="BA55" s="1028"/>
      <c r="BB55" s="1028"/>
      <c r="BC55" s="1028"/>
      <c r="BD55" s="1028"/>
      <c r="BE55" s="1028"/>
      <c r="BF55" s="1028"/>
      <c r="BG55" s="1028"/>
      <c r="BH55" s="1028"/>
      <c r="BI55" s="1028"/>
      <c r="BJ55" s="1028"/>
      <c r="BK55" s="1028"/>
      <c r="BL55" s="1028"/>
      <c r="BM55" s="1028"/>
      <c r="BN55" s="1028"/>
      <c r="BO55" s="1028"/>
      <c r="BP55" s="1028"/>
      <c r="BQ55" s="1028"/>
      <c r="BR55" s="1028"/>
      <c r="BS55" s="1028"/>
      <c r="BT55" s="1028"/>
      <c r="BU55" s="1028"/>
      <c r="BV55" s="1028"/>
      <c r="BW55" s="1028"/>
      <c r="BX55" s="1028"/>
      <c r="BY55" s="1028"/>
      <c r="BZ55" s="1028"/>
      <c r="CA55" s="1028"/>
      <c r="CB55" s="1028"/>
      <c r="CC55" s="1028"/>
      <c r="CD55" s="1028"/>
      <c r="CE55" s="1028"/>
      <c r="CF55" s="1028"/>
      <c r="CG55" s="1028"/>
      <c r="CH55" s="1028"/>
      <c r="CI55" s="1028"/>
      <c r="CJ55" s="1028"/>
      <c r="CK55" s="1028"/>
      <c r="CL55" s="1028"/>
      <c r="CM55" s="1028"/>
      <c r="CN55" s="1028"/>
      <c r="CO55" s="1028"/>
      <c r="CP55" s="1028"/>
      <c r="CQ55" s="1028"/>
      <c r="CR55" s="1028"/>
      <c r="CS55" s="1028"/>
      <c r="CT55" s="1028"/>
      <c r="CU55" s="1028"/>
      <c r="CV55" s="1028"/>
      <c r="CW55" s="1028"/>
      <c r="CX55" s="1028"/>
      <c r="CY55" s="1028"/>
      <c r="CZ55" s="1028"/>
      <c r="DA55" s="1028"/>
      <c r="DB55" s="1028"/>
      <c r="DC55" s="1028"/>
      <c r="DD55" s="1028"/>
      <c r="DE55" s="1028"/>
      <c r="DF55" s="1028"/>
      <c r="DG55" s="1028"/>
      <c r="DH55" s="1028"/>
      <c r="DI55" s="1028"/>
      <c r="DJ55" s="1028"/>
      <c r="DK55" s="1028"/>
      <c r="DL55" s="1028"/>
      <c r="DM55" s="1028"/>
      <c r="DN55" s="1028"/>
      <c r="DO55" s="1028"/>
      <c r="DP55" s="1028"/>
      <c r="DQ55" s="1028"/>
      <c r="DR55" s="1028"/>
      <c r="DS55" s="1028"/>
      <c r="DT55" s="1028"/>
      <c r="DU55" s="1028"/>
      <c r="DV55" s="1028"/>
      <c r="DW55" s="1028"/>
      <c r="DX55" s="1028"/>
      <c r="DY55" s="1028"/>
      <c r="DZ55" s="1028"/>
      <c r="EA55" s="1028"/>
      <c r="EB55" s="1028"/>
      <c r="EC55" s="1028"/>
      <c r="ED55" s="1028"/>
      <c r="EE55" s="1028"/>
      <c r="EF55" s="1028"/>
      <c r="EG55" s="1028"/>
      <c r="EH55" s="1028"/>
      <c r="EI55" s="1028"/>
      <c r="EJ55" s="1028"/>
      <c r="EK55" s="1028"/>
      <c r="EL55" s="1028"/>
    </row>
    <row r="56" spans="1:142" s="1027" customFormat="1">
      <c r="A56" s="1040">
        <v>53</v>
      </c>
      <c r="B56" s="1062" t="s">
        <v>1681</v>
      </c>
      <c r="C56" s="1044">
        <f>'TMB 050'!$G$30</f>
        <v>1234550</v>
      </c>
      <c r="D56" s="1042">
        <f t="shared" si="10"/>
        <v>1234550</v>
      </c>
      <c r="E56" s="1042">
        <f t="shared" si="9"/>
        <v>61727.5</v>
      </c>
      <c r="F56" s="1042">
        <f t="shared" si="17"/>
        <v>61727.5</v>
      </c>
      <c r="G56" s="1042">
        <f t="shared" si="11"/>
        <v>61727.5</v>
      </c>
      <c r="H56" s="1042">
        <v>500000</v>
      </c>
      <c r="I56" s="1042">
        <v>100000</v>
      </c>
      <c r="J56" s="1042">
        <f t="shared" si="12"/>
        <v>500000</v>
      </c>
      <c r="K56" s="1042">
        <f t="shared" si="13"/>
        <v>40000</v>
      </c>
      <c r="L56" s="1043">
        <f>IF('[1]TMB 050'!$G$30&gt;=50000,50000,'[1]TMB 050'!$G$30*50%)</f>
        <v>50000</v>
      </c>
      <c r="M56" s="1042">
        <f t="shared" si="14"/>
        <v>100000</v>
      </c>
      <c r="N56" s="1041">
        <f t="shared" si="15"/>
        <v>100000</v>
      </c>
      <c r="O56" s="1061"/>
      <c r="P56" s="1035" t="str">
        <f t="shared" si="16"/>
        <v>CARIRI SHOPPING CENTER</v>
      </c>
      <c r="Q56" s="1060"/>
      <c r="R56" s="1060"/>
      <c r="S56" s="1060"/>
      <c r="T56" s="1060" t="s">
        <v>914</v>
      </c>
      <c r="U56" s="1035" t="s">
        <v>625</v>
      </c>
      <c r="V56" s="1035"/>
      <c r="W56" s="1060" t="s">
        <v>1680</v>
      </c>
      <c r="X56" s="1111"/>
      <c r="Y56" s="1031"/>
      <c r="Z56" s="1030"/>
      <c r="AA56" s="1030"/>
      <c r="AB56" s="1030"/>
      <c r="AC56" s="1030"/>
      <c r="AD56" s="1030"/>
      <c r="AE56" s="1030"/>
      <c r="AF56" s="1030"/>
      <c r="AG56" s="1030"/>
      <c r="AH56" s="1030"/>
      <c r="AI56" s="1030"/>
      <c r="AJ56" s="1030"/>
      <c r="AK56" s="1030"/>
      <c r="AL56" s="1030"/>
      <c r="AM56" s="1029"/>
      <c r="AN56" s="1029"/>
      <c r="AO56" s="1029"/>
      <c r="AP56" s="1029"/>
      <c r="AQ56" s="1029"/>
      <c r="AR56" s="1029"/>
      <c r="AS56" s="1029"/>
      <c r="AT56" s="1029"/>
      <c r="AU56" s="1028"/>
      <c r="AV56" s="1028"/>
      <c r="AW56" s="1028"/>
      <c r="AX56" s="1028"/>
      <c r="AY56" s="1028"/>
      <c r="AZ56" s="1028"/>
      <c r="BA56" s="1028"/>
      <c r="BB56" s="1028"/>
      <c r="BC56" s="1028"/>
      <c r="BD56" s="1028"/>
      <c r="BE56" s="1028"/>
      <c r="BF56" s="1028"/>
      <c r="BG56" s="1028"/>
      <c r="BH56" s="1028"/>
      <c r="BI56" s="1028"/>
      <c r="BJ56" s="1028"/>
      <c r="BK56" s="1028"/>
      <c r="BL56" s="1028"/>
      <c r="BM56" s="1028"/>
      <c r="BN56" s="1028"/>
      <c r="BO56" s="1028"/>
      <c r="BP56" s="1028"/>
      <c r="BQ56" s="1028"/>
      <c r="BR56" s="1028"/>
      <c r="BS56" s="1028"/>
      <c r="BT56" s="1028"/>
      <c r="BU56" s="1028"/>
      <c r="BV56" s="1028"/>
      <c r="BW56" s="1028"/>
      <c r="BX56" s="1028"/>
      <c r="BY56" s="1028"/>
      <c r="BZ56" s="1028"/>
      <c r="CA56" s="1028"/>
      <c r="CB56" s="1028"/>
      <c r="CC56" s="1028"/>
      <c r="CD56" s="1028"/>
      <c r="CE56" s="1028"/>
      <c r="CF56" s="1028"/>
      <c r="CG56" s="1028"/>
      <c r="CH56" s="1028"/>
      <c r="CI56" s="1028"/>
      <c r="CJ56" s="1028"/>
      <c r="CK56" s="1028"/>
      <c r="CL56" s="1028"/>
      <c r="CM56" s="1028"/>
      <c r="CN56" s="1028"/>
      <c r="CO56" s="1028"/>
      <c r="CP56" s="1028"/>
      <c r="CQ56" s="1028"/>
      <c r="CR56" s="1028"/>
      <c r="CS56" s="1028"/>
      <c r="CT56" s="1028"/>
      <c r="CU56" s="1028"/>
      <c r="CV56" s="1028"/>
      <c r="CW56" s="1028"/>
      <c r="CX56" s="1028"/>
      <c r="CY56" s="1028"/>
      <c r="CZ56" s="1028"/>
      <c r="DA56" s="1028"/>
      <c r="DB56" s="1028"/>
      <c r="DC56" s="1028"/>
      <c r="DD56" s="1028"/>
      <c r="DE56" s="1028"/>
      <c r="DF56" s="1028"/>
      <c r="DG56" s="1028"/>
      <c r="DH56" s="1028"/>
      <c r="DI56" s="1028"/>
      <c r="DJ56" s="1028"/>
      <c r="DK56" s="1028"/>
      <c r="DL56" s="1028"/>
      <c r="DM56" s="1028"/>
      <c r="DN56" s="1028"/>
      <c r="DO56" s="1028"/>
      <c r="DP56" s="1028"/>
      <c r="DQ56" s="1028"/>
      <c r="DR56" s="1028"/>
      <c r="DS56" s="1028"/>
      <c r="DT56" s="1028"/>
      <c r="DU56" s="1028"/>
      <c r="DV56" s="1028"/>
      <c r="DW56" s="1028"/>
      <c r="DX56" s="1028"/>
      <c r="DY56" s="1028"/>
      <c r="DZ56" s="1028"/>
      <c r="EA56" s="1028"/>
      <c r="EB56" s="1028"/>
      <c r="EC56" s="1028"/>
      <c r="ED56" s="1028"/>
      <c r="EE56" s="1028"/>
      <c r="EF56" s="1028"/>
      <c r="EG56" s="1028"/>
      <c r="EH56" s="1028"/>
      <c r="EI56" s="1028"/>
      <c r="EJ56" s="1028"/>
      <c r="EK56" s="1028"/>
      <c r="EL56" s="1028"/>
    </row>
    <row r="57" spans="1:142" s="1027" customFormat="1">
      <c r="A57" s="1040">
        <v>54</v>
      </c>
      <c r="B57" s="1063" t="s">
        <v>1679</v>
      </c>
      <c r="C57" s="1044">
        <f>'TMB 050'!$G$30</f>
        <v>1234550</v>
      </c>
      <c r="D57" s="1042">
        <f t="shared" si="10"/>
        <v>1234550</v>
      </c>
      <c r="E57" s="1042">
        <f t="shared" si="9"/>
        <v>61727.5</v>
      </c>
      <c r="F57" s="1042">
        <f t="shared" si="17"/>
        <v>61727.5</v>
      </c>
      <c r="G57" s="1042">
        <f t="shared" si="11"/>
        <v>61727.5</v>
      </c>
      <c r="H57" s="1042">
        <v>500000</v>
      </c>
      <c r="I57" s="1042">
        <v>100000</v>
      </c>
      <c r="J57" s="1042">
        <f t="shared" si="12"/>
        <v>500000</v>
      </c>
      <c r="K57" s="1042">
        <f t="shared" si="13"/>
        <v>40000</v>
      </c>
      <c r="L57" s="1043">
        <f>IF('[1]TMB 050'!$G$30&gt;=50000,50000,'[1]TMB 050'!$G$30*50%)</f>
        <v>50000</v>
      </c>
      <c r="M57" s="1042">
        <f t="shared" si="14"/>
        <v>100000</v>
      </c>
      <c r="N57" s="1041">
        <f t="shared" si="15"/>
        <v>100000</v>
      </c>
      <c r="O57" s="1061"/>
      <c r="P57" s="1035" t="str">
        <f t="shared" si="16"/>
        <v>CARREFOUR PRAIA SHOPPING</v>
      </c>
      <c r="Q57" s="1035" t="s">
        <v>2148</v>
      </c>
      <c r="R57" s="1035">
        <v>1045</v>
      </c>
      <c r="S57" s="1035"/>
      <c r="T57" s="1035" t="s">
        <v>707</v>
      </c>
      <c r="U57" s="1035" t="s">
        <v>505</v>
      </c>
      <c r="V57" s="1035">
        <v>11380900</v>
      </c>
      <c r="W57" s="1060" t="s">
        <v>1678</v>
      </c>
      <c r="X57" s="1111"/>
      <c r="Y57" s="1031"/>
      <c r="Z57" s="1030"/>
      <c r="AA57" s="1030"/>
      <c r="AB57" s="1030"/>
      <c r="AC57" s="1030"/>
      <c r="AD57" s="1030"/>
      <c r="AE57" s="1030"/>
      <c r="AF57" s="1030"/>
      <c r="AG57" s="1030"/>
      <c r="AH57" s="1030"/>
      <c r="AI57" s="1030"/>
      <c r="AJ57" s="1030"/>
      <c r="AK57" s="1030"/>
      <c r="AL57" s="1030"/>
      <c r="AM57" s="1029"/>
      <c r="AN57" s="1029"/>
      <c r="AO57" s="1029"/>
      <c r="AP57" s="1029"/>
      <c r="AQ57" s="1029"/>
      <c r="AR57" s="1029"/>
      <c r="AS57" s="1029"/>
      <c r="AT57" s="1029"/>
      <c r="AU57" s="1028"/>
      <c r="AV57" s="1028"/>
      <c r="AW57" s="1028"/>
      <c r="AX57" s="1028"/>
      <c r="AY57" s="1028"/>
      <c r="AZ57" s="1028"/>
      <c r="BA57" s="1028"/>
      <c r="BB57" s="1028"/>
      <c r="BC57" s="1028"/>
      <c r="BD57" s="1028"/>
      <c r="BE57" s="1028"/>
      <c r="BF57" s="1028"/>
      <c r="BG57" s="1028"/>
      <c r="BH57" s="1028"/>
      <c r="BI57" s="1028"/>
      <c r="BJ57" s="1028"/>
      <c r="BK57" s="1028"/>
      <c r="BL57" s="1028"/>
      <c r="BM57" s="1028"/>
      <c r="BN57" s="1028"/>
      <c r="BO57" s="1028"/>
      <c r="BP57" s="1028"/>
      <c r="BQ57" s="1028"/>
      <c r="BR57" s="1028"/>
      <c r="BS57" s="1028"/>
      <c r="BT57" s="1028"/>
      <c r="BU57" s="1028"/>
      <c r="BV57" s="1028"/>
      <c r="BW57" s="1028"/>
      <c r="BX57" s="1028"/>
      <c r="BY57" s="1028"/>
      <c r="BZ57" s="1028"/>
      <c r="CA57" s="1028"/>
      <c r="CB57" s="1028"/>
      <c r="CC57" s="1028"/>
      <c r="CD57" s="1028"/>
      <c r="CE57" s="1028"/>
      <c r="CF57" s="1028"/>
      <c r="CG57" s="1028"/>
      <c r="CH57" s="1028"/>
      <c r="CI57" s="1028"/>
      <c r="CJ57" s="1028"/>
      <c r="CK57" s="1028"/>
      <c r="CL57" s="1028"/>
      <c r="CM57" s="1028"/>
      <c r="CN57" s="1028"/>
      <c r="CO57" s="1028"/>
      <c r="CP57" s="1028"/>
      <c r="CQ57" s="1028"/>
      <c r="CR57" s="1028"/>
      <c r="CS57" s="1028"/>
      <c r="CT57" s="1028"/>
      <c r="CU57" s="1028"/>
      <c r="CV57" s="1028"/>
      <c r="CW57" s="1028"/>
      <c r="CX57" s="1028"/>
      <c r="CY57" s="1028"/>
      <c r="CZ57" s="1028"/>
      <c r="DA57" s="1028"/>
      <c r="DB57" s="1028"/>
      <c r="DC57" s="1028"/>
      <c r="DD57" s="1028"/>
      <c r="DE57" s="1028"/>
      <c r="DF57" s="1028"/>
      <c r="DG57" s="1028"/>
      <c r="DH57" s="1028"/>
      <c r="DI57" s="1028"/>
      <c r="DJ57" s="1028"/>
      <c r="DK57" s="1028"/>
      <c r="DL57" s="1028"/>
      <c r="DM57" s="1028"/>
      <c r="DN57" s="1028"/>
      <c r="DO57" s="1028"/>
      <c r="DP57" s="1028"/>
      <c r="DQ57" s="1028"/>
      <c r="DR57" s="1028"/>
      <c r="DS57" s="1028"/>
      <c r="DT57" s="1028"/>
      <c r="DU57" s="1028"/>
      <c r="DV57" s="1028"/>
      <c r="DW57" s="1028"/>
      <c r="DX57" s="1028"/>
      <c r="DY57" s="1028"/>
      <c r="DZ57" s="1028"/>
      <c r="EA57" s="1028"/>
      <c r="EB57" s="1028"/>
      <c r="EC57" s="1028"/>
      <c r="ED57" s="1028"/>
      <c r="EE57" s="1028"/>
      <c r="EF57" s="1028"/>
      <c r="EG57" s="1028"/>
      <c r="EH57" s="1028"/>
      <c r="EI57" s="1028"/>
      <c r="EJ57" s="1028"/>
      <c r="EK57" s="1028"/>
      <c r="EL57" s="1028"/>
    </row>
    <row r="58" spans="1:142" s="1115" customFormat="1">
      <c r="A58" s="1040">
        <v>55</v>
      </c>
      <c r="B58" s="1062" t="s">
        <v>1677</v>
      </c>
      <c r="C58" s="1044">
        <f>'TMB 050'!$G$30</f>
        <v>1234550</v>
      </c>
      <c r="D58" s="1042">
        <f t="shared" si="10"/>
        <v>1234550</v>
      </c>
      <c r="E58" s="1042">
        <f t="shared" si="9"/>
        <v>61727.5</v>
      </c>
      <c r="F58" s="1042">
        <f t="shared" si="17"/>
        <v>61727.5</v>
      </c>
      <c r="G58" s="1042">
        <f t="shared" si="11"/>
        <v>61727.5</v>
      </c>
      <c r="H58" s="1042">
        <v>500000</v>
      </c>
      <c r="I58" s="1042">
        <v>100000</v>
      </c>
      <c r="J58" s="1042">
        <f t="shared" si="12"/>
        <v>500000</v>
      </c>
      <c r="K58" s="1042">
        <f t="shared" si="13"/>
        <v>40000</v>
      </c>
      <c r="L58" s="1043">
        <f>IF('[1]TMB 050'!$G$30&gt;=50000,50000,'[1]TMB 050'!$G$30*50%)</f>
        <v>50000</v>
      </c>
      <c r="M58" s="1042">
        <f t="shared" si="14"/>
        <v>100000</v>
      </c>
      <c r="N58" s="1041">
        <f t="shared" si="15"/>
        <v>100000</v>
      </c>
      <c r="O58" s="1061"/>
      <c r="P58" s="1035" t="str">
        <f t="shared" si="16"/>
        <v>CASASHOPPING</v>
      </c>
      <c r="Q58" s="1060"/>
      <c r="R58" s="1060"/>
      <c r="S58" s="1060"/>
      <c r="T58" s="1035" t="s">
        <v>503</v>
      </c>
      <c r="U58" s="1035" t="s">
        <v>502</v>
      </c>
      <c r="V58" s="1035"/>
      <c r="W58" s="1060" t="s">
        <v>1676</v>
      </c>
      <c r="X58" s="1111"/>
      <c r="Y58" s="1119"/>
      <c r="Z58" s="1118"/>
      <c r="AA58" s="1118"/>
      <c r="AB58" s="1118"/>
      <c r="AC58" s="1118"/>
      <c r="AD58" s="1118"/>
      <c r="AE58" s="1118"/>
      <c r="AF58" s="1118"/>
      <c r="AG58" s="1118"/>
      <c r="AH58" s="1118"/>
      <c r="AI58" s="1118"/>
      <c r="AJ58" s="1118"/>
      <c r="AK58" s="1118"/>
      <c r="AL58" s="1118"/>
      <c r="AM58" s="1117"/>
      <c r="AN58" s="1117"/>
      <c r="AO58" s="1117"/>
      <c r="AP58" s="1117"/>
      <c r="AQ58" s="1117"/>
      <c r="AR58" s="1117"/>
      <c r="AS58" s="1117"/>
      <c r="AT58" s="1117"/>
      <c r="AU58" s="1116"/>
      <c r="AV58" s="1116"/>
      <c r="AW58" s="1116"/>
      <c r="AX58" s="1116"/>
      <c r="AY58" s="1116"/>
      <c r="AZ58" s="1116"/>
      <c r="BA58" s="1116"/>
      <c r="BB58" s="1116"/>
      <c r="BC58" s="1116"/>
      <c r="BD58" s="1116"/>
      <c r="BE58" s="1116"/>
      <c r="BF58" s="1116"/>
      <c r="BG58" s="1116"/>
      <c r="BH58" s="1116"/>
      <c r="BI58" s="1116"/>
      <c r="BJ58" s="1116"/>
      <c r="BK58" s="1116"/>
      <c r="BL58" s="1116"/>
      <c r="BM58" s="1116"/>
      <c r="BN58" s="1116"/>
      <c r="BO58" s="1116"/>
      <c r="BP58" s="1116"/>
      <c r="BQ58" s="1116"/>
      <c r="BR58" s="1116"/>
      <c r="BS58" s="1116"/>
      <c r="BT58" s="1116"/>
      <c r="BU58" s="1116"/>
      <c r="BV58" s="1116"/>
      <c r="BW58" s="1116"/>
      <c r="BX58" s="1116"/>
      <c r="BY58" s="1116"/>
      <c r="BZ58" s="1116"/>
      <c r="CA58" s="1116"/>
      <c r="CB58" s="1116"/>
      <c r="CC58" s="1116"/>
      <c r="CD58" s="1116"/>
      <c r="CE58" s="1116"/>
      <c r="CF58" s="1116"/>
      <c r="CG58" s="1116"/>
      <c r="CH58" s="1116"/>
      <c r="CI58" s="1116"/>
      <c r="CJ58" s="1116"/>
      <c r="CK58" s="1116"/>
      <c r="CL58" s="1116"/>
      <c r="CM58" s="1116"/>
      <c r="CN58" s="1116"/>
      <c r="CO58" s="1116"/>
      <c r="CP58" s="1116"/>
      <c r="CQ58" s="1116"/>
      <c r="CR58" s="1116"/>
      <c r="CS58" s="1116"/>
      <c r="CT58" s="1116"/>
      <c r="CU58" s="1116"/>
      <c r="CV58" s="1116"/>
      <c r="CW58" s="1116"/>
      <c r="CX58" s="1116"/>
      <c r="CY58" s="1116"/>
      <c r="CZ58" s="1116"/>
      <c r="DA58" s="1116"/>
      <c r="DB58" s="1116"/>
      <c r="DC58" s="1116"/>
      <c r="DD58" s="1116"/>
      <c r="DE58" s="1116"/>
      <c r="DF58" s="1116"/>
      <c r="DG58" s="1116"/>
      <c r="DH58" s="1116"/>
      <c r="DI58" s="1116"/>
      <c r="DJ58" s="1116"/>
      <c r="DK58" s="1116"/>
      <c r="DL58" s="1116"/>
      <c r="DM58" s="1116"/>
      <c r="DN58" s="1116"/>
      <c r="DO58" s="1116"/>
      <c r="DP58" s="1116"/>
      <c r="DQ58" s="1116"/>
      <c r="DR58" s="1116"/>
      <c r="DS58" s="1116"/>
      <c r="DT58" s="1116"/>
      <c r="DU58" s="1116"/>
      <c r="DV58" s="1116"/>
      <c r="DW58" s="1116"/>
      <c r="DX58" s="1116"/>
      <c r="DY58" s="1116"/>
      <c r="DZ58" s="1116"/>
      <c r="EA58" s="1116"/>
      <c r="EB58" s="1116"/>
      <c r="EC58" s="1116"/>
      <c r="ED58" s="1116"/>
      <c r="EE58" s="1116"/>
      <c r="EF58" s="1116"/>
      <c r="EG58" s="1116"/>
      <c r="EH58" s="1116"/>
      <c r="EI58" s="1116"/>
      <c r="EJ58" s="1116"/>
      <c r="EK58" s="1116"/>
      <c r="EL58" s="1116"/>
    </row>
    <row r="59" spans="1:142" s="1115" customFormat="1">
      <c r="A59" s="1040">
        <v>56</v>
      </c>
      <c r="B59" s="1062" t="s">
        <v>1675</v>
      </c>
      <c r="C59" s="1044">
        <f>'TMB 050'!$G$30</f>
        <v>1234550</v>
      </c>
      <c r="D59" s="1042">
        <f t="shared" si="10"/>
        <v>1234550</v>
      </c>
      <c r="E59" s="1042">
        <f t="shared" si="9"/>
        <v>61727.5</v>
      </c>
      <c r="F59" s="1042">
        <f t="shared" si="17"/>
        <v>61727.5</v>
      </c>
      <c r="G59" s="1042">
        <f t="shared" si="11"/>
        <v>61727.5</v>
      </c>
      <c r="H59" s="1042">
        <v>200000</v>
      </c>
      <c r="I59" s="1042">
        <v>100000</v>
      </c>
      <c r="J59" s="1042">
        <f t="shared" si="12"/>
        <v>200000</v>
      </c>
      <c r="K59" s="1042">
        <v>200000</v>
      </c>
      <c r="L59" s="1043">
        <f>IF('[1]TMB 050'!$G$30&gt;=50000,50000,'[1]TMB 050'!$G$30*50%)</f>
        <v>50000</v>
      </c>
      <c r="M59" s="1042">
        <v>50000</v>
      </c>
      <c r="N59" s="1041">
        <f t="shared" si="15"/>
        <v>40000</v>
      </c>
      <c r="O59" s="1061"/>
      <c r="P59" s="1035" t="str">
        <f t="shared" si="16"/>
        <v>CATUAÍ SHOPPING CENTER LONDRINA</v>
      </c>
      <c r="Q59" s="1060"/>
      <c r="R59" s="1060"/>
      <c r="S59" s="1060"/>
      <c r="T59" s="1060" t="s">
        <v>893</v>
      </c>
      <c r="U59" s="1035" t="s">
        <v>892</v>
      </c>
      <c r="V59" s="1035"/>
      <c r="W59" s="1035" t="s">
        <v>1674</v>
      </c>
      <c r="X59" s="1111"/>
      <c r="Y59" s="1119"/>
      <c r="Z59" s="1118"/>
      <c r="AA59" s="1118"/>
      <c r="AB59" s="1118"/>
      <c r="AC59" s="1118"/>
      <c r="AD59" s="1118"/>
      <c r="AE59" s="1118"/>
      <c r="AF59" s="1118"/>
      <c r="AG59" s="1118"/>
      <c r="AH59" s="1118"/>
      <c r="AI59" s="1118"/>
      <c r="AJ59" s="1118"/>
      <c r="AK59" s="1118"/>
      <c r="AL59" s="1118"/>
      <c r="AM59" s="1117"/>
      <c r="AN59" s="1117"/>
      <c r="AO59" s="1117"/>
      <c r="AP59" s="1117"/>
      <c r="AQ59" s="1117"/>
      <c r="AR59" s="1117"/>
      <c r="AS59" s="1117"/>
      <c r="AT59" s="1117"/>
      <c r="AU59" s="1116"/>
      <c r="AV59" s="1116"/>
      <c r="AW59" s="1116"/>
      <c r="AX59" s="1116"/>
      <c r="AY59" s="1116"/>
      <c r="AZ59" s="1116"/>
      <c r="BA59" s="1116"/>
      <c r="BB59" s="1116"/>
      <c r="BC59" s="1116"/>
      <c r="BD59" s="1116"/>
      <c r="BE59" s="1116"/>
      <c r="BF59" s="1116"/>
      <c r="BG59" s="1116"/>
      <c r="BH59" s="1116"/>
      <c r="BI59" s="1116"/>
      <c r="BJ59" s="1116"/>
      <c r="BK59" s="1116"/>
      <c r="BL59" s="1116"/>
      <c r="BM59" s="1116"/>
      <c r="BN59" s="1116"/>
      <c r="BO59" s="1116"/>
      <c r="BP59" s="1116"/>
      <c r="BQ59" s="1116"/>
      <c r="BR59" s="1116"/>
      <c r="BS59" s="1116"/>
      <c r="BT59" s="1116"/>
      <c r="BU59" s="1116"/>
      <c r="BV59" s="1116"/>
      <c r="BW59" s="1116"/>
      <c r="BX59" s="1116"/>
      <c r="BY59" s="1116"/>
      <c r="BZ59" s="1116"/>
      <c r="CA59" s="1116"/>
      <c r="CB59" s="1116"/>
      <c r="CC59" s="1116"/>
      <c r="CD59" s="1116"/>
      <c r="CE59" s="1116"/>
      <c r="CF59" s="1116"/>
      <c r="CG59" s="1116"/>
      <c r="CH59" s="1116"/>
      <c r="CI59" s="1116"/>
      <c r="CJ59" s="1116"/>
      <c r="CK59" s="1116"/>
      <c r="CL59" s="1116"/>
      <c r="CM59" s="1116"/>
      <c r="CN59" s="1116"/>
      <c r="CO59" s="1116"/>
      <c r="CP59" s="1116"/>
      <c r="CQ59" s="1116"/>
      <c r="CR59" s="1116"/>
      <c r="CS59" s="1116"/>
      <c r="CT59" s="1116"/>
      <c r="CU59" s="1116"/>
      <c r="CV59" s="1116"/>
      <c r="CW59" s="1116"/>
      <c r="CX59" s="1116"/>
      <c r="CY59" s="1116"/>
      <c r="CZ59" s="1116"/>
      <c r="DA59" s="1116"/>
      <c r="DB59" s="1116"/>
      <c r="DC59" s="1116"/>
      <c r="DD59" s="1116"/>
      <c r="DE59" s="1116"/>
      <c r="DF59" s="1116"/>
      <c r="DG59" s="1116"/>
      <c r="DH59" s="1116"/>
      <c r="DI59" s="1116"/>
      <c r="DJ59" s="1116"/>
      <c r="DK59" s="1116"/>
      <c r="DL59" s="1116"/>
      <c r="DM59" s="1116"/>
      <c r="DN59" s="1116"/>
      <c r="DO59" s="1116"/>
      <c r="DP59" s="1116"/>
      <c r="DQ59" s="1116"/>
      <c r="DR59" s="1116"/>
      <c r="DS59" s="1116"/>
      <c r="DT59" s="1116"/>
      <c r="DU59" s="1116"/>
      <c r="DV59" s="1116"/>
      <c r="DW59" s="1116"/>
      <c r="DX59" s="1116"/>
      <c r="DY59" s="1116"/>
      <c r="DZ59" s="1116"/>
      <c r="EA59" s="1116"/>
      <c r="EB59" s="1116"/>
      <c r="EC59" s="1116"/>
      <c r="ED59" s="1116"/>
      <c r="EE59" s="1116"/>
      <c r="EF59" s="1116"/>
      <c r="EG59" s="1116"/>
      <c r="EH59" s="1116"/>
      <c r="EI59" s="1116"/>
      <c r="EJ59" s="1116"/>
      <c r="EK59" s="1116"/>
      <c r="EL59" s="1116"/>
    </row>
    <row r="60" spans="1:142" s="1115" customFormat="1">
      <c r="A60" s="1040">
        <v>57</v>
      </c>
      <c r="B60" s="1062" t="s">
        <v>1673</v>
      </c>
      <c r="C60" s="1044">
        <f>'TMB 050'!$G$30</f>
        <v>1234550</v>
      </c>
      <c r="D60" s="1042">
        <f t="shared" si="10"/>
        <v>1234550</v>
      </c>
      <c r="E60" s="1042">
        <f t="shared" si="9"/>
        <v>61727.5</v>
      </c>
      <c r="F60" s="1042">
        <f t="shared" si="17"/>
        <v>61727.5</v>
      </c>
      <c r="G60" s="1042">
        <f t="shared" si="11"/>
        <v>61727.5</v>
      </c>
      <c r="H60" s="1042">
        <v>500000</v>
      </c>
      <c r="I60" s="1042">
        <v>100000</v>
      </c>
      <c r="J60" s="1042">
        <f t="shared" si="12"/>
        <v>500000</v>
      </c>
      <c r="K60" s="1042">
        <f t="shared" ref="K60:K91" si="18">IF(H60&gt;40000,40000,H60)</f>
        <v>40000</v>
      </c>
      <c r="L60" s="1043">
        <f>IF('[1]TMB 050'!$G$30&gt;=50000,50000,'[1]TMB 050'!$G$30*50%)</f>
        <v>50000</v>
      </c>
      <c r="M60" s="1042">
        <f t="shared" ref="M60:M102" si="19">IF(H60&lt;=500000,H60*20%,100000)</f>
        <v>100000</v>
      </c>
      <c r="N60" s="1041">
        <f t="shared" si="15"/>
        <v>100000</v>
      </c>
      <c r="O60" s="1061"/>
      <c r="P60" s="1035" t="str">
        <f t="shared" si="16"/>
        <v>CATUAÍ SHOPPING MARINGÁ</v>
      </c>
      <c r="Q60" s="1060"/>
      <c r="R60" s="1060"/>
      <c r="S60" s="1060"/>
      <c r="T60" s="1060" t="s">
        <v>1672</v>
      </c>
      <c r="U60" s="1035" t="s">
        <v>892</v>
      </c>
      <c r="V60" s="1035"/>
      <c r="W60" s="1035" t="s">
        <v>1671</v>
      </c>
      <c r="X60" s="1111"/>
      <c r="Y60" s="1119"/>
      <c r="Z60" s="1118"/>
      <c r="AA60" s="1118"/>
      <c r="AB60" s="1118"/>
      <c r="AC60" s="1118"/>
      <c r="AD60" s="1118"/>
      <c r="AE60" s="1118"/>
      <c r="AF60" s="1118"/>
      <c r="AG60" s="1118"/>
      <c r="AH60" s="1118"/>
      <c r="AI60" s="1118"/>
      <c r="AJ60" s="1118"/>
      <c r="AK60" s="1118"/>
      <c r="AL60" s="1118"/>
      <c r="AM60" s="1117"/>
      <c r="AN60" s="1117"/>
      <c r="AO60" s="1117"/>
      <c r="AP60" s="1117"/>
      <c r="AQ60" s="1117"/>
      <c r="AR60" s="1117"/>
      <c r="AS60" s="1117"/>
      <c r="AT60" s="1117"/>
      <c r="AU60" s="1116"/>
      <c r="AV60" s="1116"/>
      <c r="AW60" s="1116"/>
      <c r="AX60" s="1116"/>
      <c r="AY60" s="1116"/>
      <c r="AZ60" s="1116"/>
      <c r="BA60" s="1116"/>
      <c r="BB60" s="1116"/>
      <c r="BC60" s="1116"/>
      <c r="BD60" s="1116"/>
      <c r="BE60" s="1116"/>
      <c r="BF60" s="1116"/>
      <c r="BG60" s="1116"/>
      <c r="BH60" s="1116"/>
      <c r="BI60" s="1116"/>
      <c r="BJ60" s="1116"/>
      <c r="BK60" s="1116"/>
      <c r="BL60" s="1116"/>
      <c r="BM60" s="1116"/>
      <c r="BN60" s="1116"/>
      <c r="BO60" s="1116"/>
      <c r="BP60" s="1116"/>
      <c r="BQ60" s="1116"/>
      <c r="BR60" s="1116"/>
      <c r="BS60" s="1116"/>
      <c r="BT60" s="1116"/>
      <c r="BU60" s="1116"/>
      <c r="BV60" s="1116"/>
      <c r="BW60" s="1116"/>
      <c r="BX60" s="1116"/>
      <c r="BY60" s="1116"/>
      <c r="BZ60" s="1116"/>
      <c r="CA60" s="1116"/>
      <c r="CB60" s="1116"/>
      <c r="CC60" s="1116"/>
      <c r="CD60" s="1116"/>
      <c r="CE60" s="1116"/>
      <c r="CF60" s="1116"/>
      <c r="CG60" s="1116"/>
      <c r="CH60" s="1116"/>
      <c r="CI60" s="1116"/>
      <c r="CJ60" s="1116"/>
      <c r="CK60" s="1116"/>
      <c r="CL60" s="1116"/>
      <c r="CM60" s="1116"/>
      <c r="CN60" s="1116"/>
      <c r="CO60" s="1116"/>
      <c r="CP60" s="1116"/>
      <c r="CQ60" s="1116"/>
      <c r="CR60" s="1116"/>
      <c r="CS60" s="1116"/>
      <c r="CT60" s="1116"/>
      <c r="CU60" s="1116"/>
      <c r="CV60" s="1116"/>
      <c r="CW60" s="1116"/>
      <c r="CX60" s="1116"/>
      <c r="CY60" s="1116"/>
      <c r="CZ60" s="1116"/>
      <c r="DA60" s="1116"/>
      <c r="DB60" s="1116"/>
      <c r="DC60" s="1116"/>
      <c r="DD60" s="1116"/>
      <c r="DE60" s="1116"/>
      <c r="DF60" s="1116"/>
      <c r="DG60" s="1116"/>
      <c r="DH60" s="1116"/>
      <c r="DI60" s="1116"/>
      <c r="DJ60" s="1116"/>
      <c r="DK60" s="1116"/>
      <c r="DL60" s="1116"/>
      <c r="DM60" s="1116"/>
      <c r="DN60" s="1116"/>
      <c r="DO60" s="1116"/>
      <c r="DP60" s="1116"/>
      <c r="DQ60" s="1116"/>
      <c r="DR60" s="1116"/>
      <c r="DS60" s="1116"/>
      <c r="DT60" s="1116"/>
      <c r="DU60" s="1116"/>
      <c r="DV60" s="1116"/>
      <c r="DW60" s="1116"/>
      <c r="DX60" s="1116"/>
      <c r="DY60" s="1116"/>
      <c r="DZ60" s="1116"/>
      <c r="EA60" s="1116"/>
      <c r="EB60" s="1116"/>
      <c r="EC60" s="1116"/>
      <c r="ED60" s="1116"/>
      <c r="EE60" s="1116"/>
      <c r="EF60" s="1116"/>
      <c r="EG60" s="1116"/>
      <c r="EH60" s="1116"/>
      <c r="EI60" s="1116"/>
      <c r="EJ60" s="1116"/>
      <c r="EK60" s="1116"/>
      <c r="EL60" s="1116"/>
    </row>
    <row r="61" spans="1:142" s="1115" customFormat="1">
      <c r="A61" s="1040">
        <v>58</v>
      </c>
      <c r="B61" s="1062" t="s">
        <v>1670</v>
      </c>
      <c r="C61" s="1044">
        <f>'TMB 050'!$G$30</f>
        <v>1234550</v>
      </c>
      <c r="D61" s="1042">
        <f t="shared" si="10"/>
        <v>1234550</v>
      </c>
      <c r="E61" s="1042">
        <f t="shared" si="9"/>
        <v>61727.5</v>
      </c>
      <c r="F61" s="1042">
        <f t="shared" si="17"/>
        <v>61727.5</v>
      </c>
      <c r="G61" s="1042">
        <f t="shared" si="11"/>
        <v>61727.5</v>
      </c>
      <c r="H61" s="1042">
        <v>500000</v>
      </c>
      <c r="I61" s="1042">
        <v>100000</v>
      </c>
      <c r="J61" s="1042">
        <f t="shared" si="12"/>
        <v>500000</v>
      </c>
      <c r="K61" s="1042">
        <f t="shared" si="18"/>
        <v>40000</v>
      </c>
      <c r="L61" s="1043">
        <f>IF('[1]TMB 050'!$G$30&gt;=50000,50000,'[1]TMB 050'!$G$30*50%)</f>
        <v>50000</v>
      </c>
      <c r="M61" s="1042">
        <f t="shared" si="19"/>
        <v>100000</v>
      </c>
      <c r="N61" s="1041">
        <f t="shared" si="15"/>
        <v>100000</v>
      </c>
      <c r="O61" s="1061"/>
      <c r="P61" s="1035" t="str">
        <f t="shared" si="16"/>
        <v>CAXIAS MARTCENTER</v>
      </c>
      <c r="Q61" s="1060"/>
      <c r="R61" s="1060"/>
      <c r="S61" s="1060"/>
      <c r="T61" s="1060" t="s">
        <v>1144</v>
      </c>
      <c r="U61" s="1035" t="s">
        <v>672</v>
      </c>
      <c r="V61" s="1035"/>
      <c r="W61" s="1060" t="s">
        <v>1669</v>
      </c>
      <c r="X61" s="1111"/>
      <c r="Y61" s="1119"/>
      <c r="Z61" s="1118"/>
      <c r="AA61" s="1118"/>
      <c r="AB61" s="1118"/>
      <c r="AC61" s="1118"/>
      <c r="AD61" s="1118"/>
      <c r="AE61" s="1118"/>
      <c r="AF61" s="1118"/>
      <c r="AG61" s="1118"/>
      <c r="AH61" s="1118"/>
      <c r="AI61" s="1118"/>
      <c r="AJ61" s="1118"/>
      <c r="AK61" s="1118"/>
      <c r="AL61" s="1118"/>
      <c r="AM61" s="1117"/>
      <c r="AN61" s="1117"/>
      <c r="AO61" s="1117"/>
      <c r="AP61" s="1117"/>
      <c r="AQ61" s="1117"/>
      <c r="AR61" s="1117"/>
      <c r="AS61" s="1117"/>
      <c r="AT61" s="1117"/>
      <c r="AU61" s="1116"/>
      <c r="AV61" s="1116"/>
      <c r="AW61" s="1116"/>
      <c r="AX61" s="1116"/>
      <c r="AY61" s="1116"/>
      <c r="AZ61" s="1116"/>
      <c r="BA61" s="1116"/>
      <c r="BB61" s="1116"/>
      <c r="BC61" s="1116"/>
      <c r="BD61" s="1116"/>
      <c r="BE61" s="1116"/>
      <c r="BF61" s="1116"/>
      <c r="BG61" s="1116"/>
      <c r="BH61" s="1116"/>
      <c r="BI61" s="1116"/>
      <c r="BJ61" s="1116"/>
      <c r="BK61" s="1116"/>
      <c r="BL61" s="1116"/>
      <c r="BM61" s="1116"/>
      <c r="BN61" s="1116"/>
      <c r="BO61" s="1116"/>
      <c r="BP61" s="1116"/>
      <c r="BQ61" s="1116"/>
      <c r="BR61" s="1116"/>
      <c r="BS61" s="1116"/>
      <c r="BT61" s="1116"/>
      <c r="BU61" s="1116"/>
      <c r="BV61" s="1116"/>
      <c r="BW61" s="1116"/>
      <c r="BX61" s="1116"/>
      <c r="BY61" s="1116"/>
      <c r="BZ61" s="1116"/>
      <c r="CA61" s="1116"/>
      <c r="CB61" s="1116"/>
      <c r="CC61" s="1116"/>
      <c r="CD61" s="1116"/>
      <c r="CE61" s="1116"/>
      <c r="CF61" s="1116"/>
      <c r="CG61" s="1116"/>
      <c r="CH61" s="1116"/>
      <c r="CI61" s="1116"/>
      <c r="CJ61" s="1116"/>
      <c r="CK61" s="1116"/>
      <c r="CL61" s="1116"/>
      <c r="CM61" s="1116"/>
      <c r="CN61" s="1116"/>
      <c r="CO61" s="1116"/>
      <c r="CP61" s="1116"/>
      <c r="CQ61" s="1116"/>
      <c r="CR61" s="1116"/>
      <c r="CS61" s="1116"/>
      <c r="CT61" s="1116"/>
      <c r="CU61" s="1116"/>
      <c r="CV61" s="1116"/>
      <c r="CW61" s="1116"/>
      <c r="CX61" s="1116"/>
      <c r="CY61" s="1116"/>
      <c r="CZ61" s="1116"/>
      <c r="DA61" s="1116"/>
      <c r="DB61" s="1116"/>
      <c r="DC61" s="1116"/>
      <c r="DD61" s="1116"/>
      <c r="DE61" s="1116"/>
      <c r="DF61" s="1116"/>
      <c r="DG61" s="1116"/>
      <c r="DH61" s="1116"/>
      <c r="DI61" s="1116"/>
      <c r="DJ61" s="1116"/>
      <c r="DK61" s="1116"/>
      <c r="DL61" s="1116"/>
      <c r="DM61" s="1116"/>
      <c r="DN61" s="1116"/>
      <c r="DO61" s="1116"/>
      <c r="DP61" s="1116"/>
      <c r="DQ61" s="1116"/>
      <c r="DR61" s="1116"/>
      <c r="DS61" s="1116"/>
      <c r="DT61" s="1116"/>
      <c r="DU61" s="1116"/>
      <c r="DV61" s="1116"/>
      <c r="DW61" s="1116"/>
      <c r="DX61" s="1116"/>
      <c r="DY61" s="1116"/>
      <c r="DZ61" s="1116"/>
      <c r="EA61" s="1116"/>
      <c r="EB61" s="1116"/>
      <c r="EC61" s="1116"/>
      <c r="ED61" s="1116"/>
      <c r="EE61" s="1116"/>
      <c r="EF61" s="1116"/>
      <c r="EG61" s="1116"/>
      <c r="EH61" s="1116"/>
      <c r="EI61" s="1116"/>
      <c r="EJ61" s="1116"/>
      <c r="EK61" s="1116"/>
      <c r="EL61" s="1116"/>
    </row>
    <row r="62" spans="1:142" s="1115" customFormat="1">
      <c r="A62" s="1040">
        <v>59</v>
      </c>
      <c r="B62" s="1066" t="s">
        <v>1668</v>
      </c>
      <c r="C62" s="1044">
        <f>'TMB 050'!$G$30</f>
        <v>1234550</v>
      </c>
      <c r="D62" s="1042">
        <f t="shared" si="10"/>
        <v>1234550</v>
      </c>
      <c r="E62" s="1042">
        <f t="shared" si="9"/>
        <v>61727.5</v>
      </c>
      <c r="F62" s="1042">
        <f t="shared" si="17"/>
        <v>61727.5</v>
      </c>
      <c r="G62" s="1042">
        <f t="shared" si="11"/>
        <v>61727.5</v>
      </c>
      <c r="H62" s="1042">
        <v>500000</v>
      </c>
      <c r="I62" s="1042">
        <v>100000</v>
      </c>
      <c r="J62" s="1042">
        <f t="shared" si="12"/>
        <v>500000</v>
      </c>
      <c r="K62" s="1042">
        <f t="shared" si="18"/>
        <v>40000</v>
      </c>
      <c r="L62" s="1043">
        <f>IF('[1]TMB 050'!$G$30&gt;=50000,50000,'[1]TMB 050'!$G$30*50%)</f>
        <v>50000</v>
      </c>
      <c r="M62" s="1042">
        <f t="shared" si="19"/>
        <v>100000</v>
      </c>
      <c r="N62" s="1041">
        <f t="shared" si="15"/>
        <v>100000</v>
      </c>
      <c r="O62" s="1061"/>
      <c r="P62" s="1035" t="str">
        <f t="shared" si="16"/>
        <v>CENTER HALL</v>
      </c>
      <c r="Q62" s="1064"/>
      <c r="R62" s="1064"/>
      <c r="S62" s="1064"/>
      <c r="T62" s="1064" t="s">
        <v>1076</v>
      </c>
      <c r="U62" s="1064" t="s">
        <v>505</v>
      </c>
      <c r="V62" s="1064"/>
      <c r="W62" s="1064"/>
      <c r="X62" s="1111"/>
      <c r="Y62" s="1119"/>
      <c r="Z62" s="1118"/>
      <c r="AA62" s="1118"/>
      <c r="AB62" s="1118"/>
      <c r="AC62" s="1118"/>
      <c r="AD62" s="1118"/>
      <c r="AE62" s="1118"/>
      <c r="AF62" s="1118"/>
      <c r="AG62" s="1118"/>
      <c r="AH62" s="1118"/>
      <c r="AI62" s="1118"/>
      <c r="AJ62" s="1118"/>
      <c r="AK62" s="1118"/>
      <c r="AL62" s="1118"/>
      <c r="AM62" s="1117"/>
      <c r="AN62" s="1117"/>
      <c r="AO62" s="1117"/>
      <c r="AP62" s="1117"/>
      <c r="AQ62" s="1117"/>
      <c r="AR62" s="1117"/>
      <c r="AS62" s="1117"/>
      <c r="AT62" s="1117"/>
      <c r="AU62" s="1116"/>
      <c r="AV62" s="1116"/>
      <c r="AW62" s="1116"/>
      <c r="AX62" s="1116"/>
      <c r="AY62" s="1116"/>
      <c r="AZ62" s="1116"/>
      <c r="BA62" s="1116"/>
      <c r="BB62" s="1116"/>
      <c r="BC62" s="1116"/>
      <c r="BD62" s="1116"/>
      <c r="BE62" s="1116"/>
      <c r="BF62" s="1116"/>
      <c r="BG62" s="1116"/>
      <c r="BH62" s="1116"/>
      <c r="BI62" s="1116"/>
      <c r="BJ62" s="1116"/>
      <c r="BK62" s="1116"/>
      <c r="BL62" s="1116"/>
      <c r="BM62" s="1116"/>
      <c r="BN62" s="1116"/>
      <c r="BO62" s="1116"/>
      <c r="BP62" s="1116"/>
      <c r="BQ62" s="1116"/>
      <c r="BR62" s="1116"/>
      <c r="BS62" s="1116"/>
      <c r="BT62" s="1116"/>
      <c r="BU62" s="1116"/>
      <c r="BV62" s="1116"/>
      <c r="BW62" s="1116"/>
      <c r="BX62" s="1116"/>
      <c r="BY62" s="1116"/>
      <c r="BZ62" s="1116"/>
      <c r="CA62" s="1116"/>
      <c r="CB62" s="1116"/>
      <c r="CC62" s="1116"/>
      <c r="CD62" s="1116"/>
      <c r="CE62" s="1116"/>
      <c r="CF62" s="1116"/>
      <c r="CG62" s="1116"/>
      <c r="CH62" s="1116"/>
      <c r="CI62" s="1116"/>
      <c r="CJ62" s="1116"/>
      <c r="CK62" s="1116"/>
      <c r="CL62" s="1116"/>
      <c r="CM62" s="1116"/>
      <c r="CN62" s="1116"/>
      <c r="CO62" s="1116"/>
      <c r="CP62" s="1116"/>
      <c r="CQ62" s="1116"/>
      <c r="CR62" s="1116"/>
      <c r="CS62" s="1116"/>
      <c r="CT62" s="1116"/>
      <c r="CU62" s="1116"/>
      <c r="CV62" s="1116"/>
      <c r="CW62" s="1116"/>
      <c r="CX62" s="1116"/>
      <c r="CY62" s="1116"/>
      <c r="CZ62" s="1116"/>
      <c r="DA62" s="1116"/>
      <c r="DB62" s="1116"/>
      <c r="DC62" s="1116"/>
      <c r="DD62" s="1116"/>
      <c r="DE62" s="1116"/>
      <c r="DF62" s="1116"/>
      <c r="DG62" s="1116"/>
      <c r="DH62" s="1116"/>
      <c r="DI62" s="1116"/>
      <c r="DJ62" s="1116"/>
      <c r="DK62" s="1116"/>
      <c r="DL62" s="1116"/>
      <c r="DM62" s="1116"/>
      <c r="DN62" s="1116"/>
      <c r="DO62" s="1116"/>
      <c r="DP62" s="1116"/>
      <c r="DQ62" s="1116"/>
      <c r="DR62" s="1116"/>
      <c r="DS62" s="1116"/>
      <c r="DT62" s="1116"/>
      <c r="DU62" s="1116"/>
      <c r="DV62" s="1116"/>
      <c r="DW62" s="1116"/>
      <c r="DX62" s="1116"/>
      <c r="DY62" s="1116"/>
      <c r="DZ62" s="1116"/>
      <c r="EA62" s="1116"/>
      <c r="EB62" s="1116"/>
      <c r="EC62" s="1116"/>
      <c r="ED62" s="1116"/>
      <c r="EE62" s="1116"/>
      <c r="EF62" s="1116"/>
      <c r="EG62" s="1116"/>
      <c r="EH62" s="1116"/>
      <c r="EI62" s="1116"/>
      <c r="EJ62" s="1116"/>
      <c r="EK62" s="1116"/>
      <c r="EL62" s="1116"/>
    </row>
    <row r="63" spans="1:142" s="1115" customFormat="1">
      <c r="A63" s="1040">
        <v>60</v>
      </c>
      <c r="B63" s="1062" t="s">
        <v>1667</v>
      </c>
      <c r="C63" s="1044">
        <f>'TMB 050'!$G$30</f>
        <v>1234550</v>
      </c>
      <c r="D63" s="1042">
        <f t="shared" si="10"/>
        <v>1234550</v>
      </c>
      <c r="E63" s="1042">
        <f t="shared" si="9"/>
        <v>61727.5</v>
      </c>
      <c r="F63" s="1042">
        <f t="shared" si="17"/>
        <v>61727.5</v>
      </c>
      <c r="G63" s="1042">
        <f t="shared" si="11"/>
        <v>61727.5</v>
      </c>
      <c r="H63" s="1042">
        <v>500000</v>
      </c>
      <c r="I63" s="1042">
        <v>100000</v>
      </c>
      <c r="J63" s="1042">
        <f t="shared" si="12"/>
        <v>500000</v>
      </c>
      <c r="K63" s="1042">
        <f t="shared" si="18"/>
        <v>40000</v>
      </c>
      <c r="L63" s="1043">
        <f>IF('[1]TMB 050'!$G$30&gt;=50000,50000,'[1]TMB 050'!$G$30*50%)</f>
        <v>50000</v>
      </c>
      <c r="M63" s="1042">
        <f t="shared" si="19"/>
        <v>100000</v>
      </c>
      <c r="N63" s="1041">
        <f t="shared" si="15"/>
        <v>100000</v>
      </c>
      <c r="O63" s="1061"/>
      <c r="P63" s="1035" t="str">
        <f t="shared" si="16"/>
        <v>CENTER SHOPPING</v>
      </c>
      <c r="Q63" s="1060"/>
      <c r="R63" s="1060"/>
      <c r="S63" s="1060"/>
      <c r="T63" s="1060" t="s">
        <v>1666</v>
      </c>
      <c r="U63" s="1035" t="s">
        <v>537</v>
      </c>
      <c r="V63" s="1035"/>
      <c r="W63" s="1060" t="s">
        <v>1665</v>
      </c>
      <c r="X63" s="1111"/>
      <c r="Y63" s="1119"/>
      <c r="Z63" s="1118"/>
      <c r="AA63" s="1118"/>
      <c r="AB63" s="1118"/>
      <c r="AC63" s="1118"/>
      <c r="AD63" s="1118"/>
      <c r="AE63" s="1118"/>
      <c r="AF63" s="1118"/>
      <c r="AG63" s="1118"/>
      <c r="AH63" s="1118"/>
      <c r="AI63" s="1118"/>
      <c r="AJ63" s="1118"/>
      <c r="AK63" s="1118"/>
      <c r="AL63" s="1118"/>
      <c r="AM63" s="1117"/>
      <c r="AN63" s="1117"/>
      <c r="AO63" s="1117"/>
      <c r="AP63" s="1117"/>
      <c r="AQ63" s="1117"/>
      <c r="AR63" s="1117"/>
      <c r="AS63" s="1117"/>
      <c r="AT63" s="1117"/>
      <c r="AU63" s="1116"/>
      <c r="AV63" s="1116"/>
      <c r="AW63" s="1116"/>
      <c r="AX63" s="1116"/>
      <c r="AY63" s="1116"/>
      <c r="AZ63" s="1116"/>
      <c r="BA63" s="1116"/>
      <c r="BB63" s="1116"/>
      <c r="BC63" s="1116"/>
      <c r="BD63" s="1116"/>
      <c r="BE63" s="1116"/>
      <c r="BF63" s="1116"/>
      <c r="BG63" s="1116"/>
      <c r="BH63" s="1116"/>
      <c r="BI63" s="1116"/>
      <c r="BJ63" s="1116"/>
      <c r="BK63" s="1116"/>
      <c r="BL63" s="1116"/>
      <c r="BM63" s="1116"/>
      <c r="BN63" s="1116"/>
      <c r="BO63" s="1116"/>
      <c r="BP63" s="1116"/>
      <c r="BQ63" s="1116"/>
      <c r="BR63" s="1116"/>
      <c r="BS63" s="1116"/>
      <c r="BT63" s="1116"/>
      <c r="BU63" s="1116"/>
      <c r="BV63" s="1116"/>
      <c r="BW63" s="1116"/>
      <c r="BX63" s="1116"/>
      <c r="BY63" s="1116"/>
      <c r="BZ63" s="1116"/>
      <c r="CA63" s="1116"/>
      <c r="CB63" s="1116"/>
      <c r="CC63" s="1116"/>
      <c r="CD63" s="1116"/>
      <c r="CE63" s="1116"/>
      <c r="CF63" s="1116"/>
      <c r="CG63" s="1116"/>
      <c r="CH63" s="1116"/>
      <c r="CI63" s="1116"/>
      <c r="CJ63" s="1116"/>
      <c r="CK63" s="1116"/>
      <c r="CL63" s="1116"/>
      <c r="CM63" s="1116"/>
      <c r="CN63" s="1116"/>
      <c r="CO63" s="1116"/>
      <c r="CP63" s="1116"/>
      <c r="CQ63" s="1116"/>
      <c r="CR63" s="1116"/>
      <c r="CS63" s="1116"/>
      <c r="CT63" s="1116"/>
      <c r="CU63" s="1116"/>
      <c r="CV63" s="1116"/>
      <c r="CW63" s="1116"/>
      <c r="CX63" s="1116"/>
      <c r="CY63" s="1116"/>
      <c r="CZ63" s="1116"/>
      <c r="DA63" s="1116"/>
      <c r="DB63" s="1116"/>
      <c r="DC63" s="1116"/>
      <c r="DD63" s="1116"/>
      <c r="DE63" s="1116"/>
      <c r="DF63" s="1116"/>
      <c r="DG63" s="1116"/>
      <c r="DH63" s="1116"/>
      <c r="DI63" s="1116"/>
      <c r="DJ63" s="1116"/>
      <c r="DK63" s="1116"/>
      <c r="DL63" s="1116"/>
      <c r="DM63" s="1116"/>
      <c r="DN63" s="1116"/>
      <c r="DO63" s="1116"/>
      <c r="DP63" s="1116"/>
      <c r="DQ63" s="1116"/>
      <c r="DR63" s="1116"/>
      <c r="DS63" s="1116"/>
      <c r="DT63" s="1116"/>
      <c r="DU63" s="1116"/>
      <c r="DV63" s="1116"/>
      <c r="DW63" s="1116"/>
      <c r="DX63" s="1116"/>
      <c r="DY63" s="1116"/>
      <c r="DZ63" s="1116"/>
      <c r="EA63" s="1116"/>
      <c r="EB63" s="1116"/>
      <c r="EC63" s="1116"/>
      <c r="ED63" s="1116"/>
      <c r="EE63" s="1116"/>
      <c r="EF63" s="1116"/>
      <c r="EG63" s="1116"/>
      <c r="EH63" s="1116"/>
      <c r="EI63" s="1116"/>
      <c r="EJ63" s="1116"/>
      <c r="EK63" s="1116"/>
      <c r="EL63" s="1116"/>
    </row>
    <row r="64" spans="1:142" s="1115" customFormat="1">
      <c r="A64" s="1040">
        <v>61</v>
      </c>
      <c r="B64" s="1062" t="s">
        <v>1664</v>
      </c>
      <c r="C64" s="1044">
        <f>'TMB 050'!$G$30</f>
        <v>1234550</v>
      </c>
      <c r="D64" s="1042">
        <f t="shared" si="10"/>
        <v>1234550</v>
      </c>
      <c r="E64" s="1042">
        <f t="shared" si="9"/>
        <v>61727.5</v>
      </c>
      <c r="F64" s="1042">
        <f t="shared" si="17"/>
        <v>61727.5</v>
      </c>
      <c r="G64" s="1042">
        <f t="shared" si="11"/>
        <v>61727.5</v>
      </c>
      <c r="H64" s="1042">
        <v>500000</v>
      </c>
      <c r="I64" s="1042">
        <v>100000</v>
      </c>
      <c r="J64" s="1042">
        <f t="shared" si="12"/>
        <v>500000</v>
      </c>
      <c r="K64" s="1042">
        <f t="shared" si="18"/>
        <v>40000</v>
      </c>
      <c r="L64" s="1043">
        <f>IF('[1]TMB 050'!$G$30&gt;=50000,50000,'[1]TMB 050'!$G$30*50%)</f>
        <v>50000</v>
      </c>
      <c r="M64" s="1042">
        <f t="shared" si="19"/>
        <v>100000</v>
      </c>
      <c r="N64" s="1041">
        <f t="shared" si="15"/>
        <v>100000</v>
      </c>
      <c r="O64" s="1061"/>
      <c r="P64" s="1035" t="str">
        <f t="shared" si="16"/>
        <v>CENTER SHOPPING RIO</v>
      </c>
      <c r="Q64" s="1060"/>
      <c r="R64" s="1060"/>
      <c r="S64" s="1060"/>
      <c r="T64" s="1035" t="s">
        <v>503</v>
      </c>
      <c r="U64" s="1035" t="s">
        <v>502</v>
      </c>
      <c r="V64" s="1035"/>
      <c r="W64" s="1035" t="s">
        <v>1663</v>
      </c>
      <c r="X64" s="1111"/>
      <c r="Y64" s="1119"/>
      <c r="Z64" s="1118"/>
      <c r="AA64" s="1118"/>
      <c r="AB64" s="1118"/>
      <c r="AC64" s="1118"/>
      <c r="AD64" s="1118"/>
      <c r="AE64" s="1118"/>
      <c r="AF64" s="1118"/>
      <c r="AG64" s="1118"/>
      <c r="AH64" s="1118"/>
      <c r="AI64" s="1118"/>
      <c r="AJ64" s="1118"/>
      <c r="AK64" s="1118"/>
      <c r="AL64" s="1118"/>
      <c r="AM64" s="1117"/>
      <c r="AN64" s="1117"/>
      <c r="AO64" s="1117"/>
      <c r="AP64" s="1117"/>
      <c r="AQ64" s="1117"/>
      <c r="AR64" s="1117"/>
      <c r="AS64" s="1117"/>
      <c r="AT64" s="1117"/>
      <c r="AU64" s="1116"/>
      <c r="AV64" s="1116"/>
      <c r="AW64" s="1116"/>
      <c r="AX64" s="1116"/>
      <c r="AY64" s="1116"/>
      <c r="AZ64" s="1116"/>
      <c r="BA64" s="1116"/>
      <c r="BB64" s="1116"/>
      <c r="BC64" s="1116"/>
      <c r="BD64" s="1116"/>
      <c r="BE64" s="1116"/>
      <c r="BF64" s="1116"/>
      <c r="BG64" s="1116"/>
      <c r="BH64" s="1116"/>
      <c r="BI64" s="1116"/>
      <c r="BJ64" s="1116"/>
      <c r="BK64" s="1116"/>
      <c r="BL64" s="1116"/>
      <c r="BM64" s="1116"/>
      <c r="BN64" s="1116"/>
      <c r="BO64" s="1116"/>
      <c r="BP64" s="1116"/>
      <c r="BQ64" s="1116"/>
      <c r="BR64" s="1116"/>
      <c r="BS64" s="1116"/>
      <c r="BT64" s="1116"/>
      <c r="BU64" s="1116"/>
      <c r="BV64" s="1116"/>
      <c r="BW64" s="1116"/>
      <c r="BX64" s="1116"/>
      <c r="BY64" s="1116"/>
      <c r="BZ64" s="1116"/>
      <c r="CA64" s="1116"/>
      <c r="CB64" s="1116"/>
      <c r="CC64" s="1116"/>
      <c r="CD64" s="1116"/>
      <c r="CE64" s="1116"/>
      <c r="CF64" s="1116"/>
      <c r="CG64" s="1116"/>
      <c r="CH64" s="1116"/>
      <c r="CI64" s="1116"/>
      <c r="CJ64" s="1116"/>
      <c r="CK64" s="1116"/>
      <c r="CL64" s="1116"/>
      <c r="CM64" s="1116"/>
      <c r="CN64" s="1116"/>
      <c r="CO64" s="1116"/>
      <c r="CP64" s="1116"/>
      <c r="CQ64" s="1116"/>
      <c r="CR64" s="1116"/>
      <c r="CS64" s="1116"/>
      <c r="CT64" s="1116"/>
      <c r="CU64" s="1116"/>
      <c r="CV64" s="1116"/>
      <c r="CW64" s="1116"/>
      <c r="CX64" s="1116"/>
      <c r="CY64" s="1116"/>
      <c r="CZ64" s="1116"/>
      <c r="DA64" s="1116"/>
      <c r="DB64" s="1116"/>
      <c r="DC64" s="1116"/>
      <c r="DD64" s="1116"/>
      <c r="DE64" s="1116"/>
      <c r="DF64" s="1116"/>
      <c r="DG64" s="1116"/>
      <c r="DH64" s="1116"/>
      <c r="DI64" s="1116"/>
      <c r="DJ64" s="1116"/>
      <c r="DK64" s="1116"/>
      <c r="DL64" s="1116"/>
      <c r="DM64" s="1116"/>
      <c r="DN64" s="1116"/>
      <c r="DO64" s="1116"/>
      <c r="DP64" s="1116"/>
      <c r="DQ64" s="1116"/>
      <c r="DR64" s="1116"/>
      <c r="DS64" s="1116"/>
      <c r="DT64" s="1116"/>
      <c r="DU64" s="1116"/>
      <c r="DV64" s="1116"/>
      <c r="DW64" s="1116"/>
      <c r="DX64" s="1116"/>
      <c r="DY64" s="1116"/>
      <c r="DZ64" s="1116"/>
      <c r="EA64" s="1116"/>
      <c r="EB64" s="1116"/>
      <c r="EC64" s="1116"/>
      <c r="ED64" s="1116"/>
      <c r="EE64" s="1116"/>
      <c r="EF64" s="1116"/>
      <c r="EG64" s="1116"/>
      <c r="EH64" s="1116"/>
      <c r="EI64" s="1116"/>
      <c r="EJ64" s="1116"/>
      <c r="EK64" s="1116"/>
      <c r="EL64" s="1116"/>
    </row>
    <row r="65" spans="1:142" s="1027" customFormat="1">
      <c r="A65" s="1040">
        <v>62</v>
      </c>
      <c r="B65" s="1063" t="s">
        <v>1662</v>
      </c>
      <c r="C65" s="1044">
        <f>'TMB 050'!$G$30</f>
        <v>1234550</v>
      </c>
      <c r="D65" s="1042">
        <f t="shared" si="10"/>
        <v>1234550</v>
      </c>
      <c r="E65" s="1042">
        <f t="shared" si="9"/>
        <v>61727.5</v>
      </c>
      <c r="F65" s="1042">
        <f t="shared" si="17"/>
        <v>61727.5</v>
      </c>
      <c r="G65" s="1042">
        <f t="shared" si="11"/>
        <v>61727.5</v>
      </c>
      <c r="H65" s="1042">
        <v>500000</v>
      </c>
      <c r="I65" s="1042">
        <v>100000</v>
      </c>
      <c r="J65" s="1042">
        <f t="shared" si="12"/>
        <v>500000</v>
      </c>
      <c r="K65" s="1042">
        <f t="shared" si="18"/>
        <v>40000</v>
      </c>
      <c r="L65" s="1043">
        <f>IF('[1]TMB 050'!$G$30&gt;=50000,50000,'[1]TMB 050'!$G$30*50%)</f>
        <v>50000</v>
      </c>
      <c r="M65" s="1042">
        <f t="shared" si="19"/>
        <v>100000</v>
      </c>
      <c r="N65" s="1041">
        <f t="shared" si="15"/>
        <v>100000</v>
      </c>
      <c r="O65" s="1061"/>
      <c r="P65" s="1035" t="str">
        <f t="shared" si="16"/>
        <v>CENTERVALE SHOPPING</v>
      </c>
      <c r="Q65" s="1035" t="s">
        <v>2127</v>
      </c>
      <c r="R65" s="1035">
        <v>9403</v>
      </c>
      <c r="S65" s="1035" t="s">
        <v>1661</v>
      </c>
      <c r="T65" s="1035" t="s">
        <v>551</v>
      </c>
      <c r="U65" s="1035" t="s">
        <v>505</v>
      </c>
      <c r="V65" s="1035">
        <v>12215900</v>
      </c>
      <c r="W65" s="1035"/>
      <c r="X65" s="1111"/>
      <c r="Y65" s="1031"/>
      <c r="Z65" s="1030"/>
      <c r="AA65" s="1030"/>
      <c r="AB65" s="1030"/>
      <c r="AC65" s="1030"/>
      <c r="AD65" s="1030"/>
      <c r="AE65" s="1030"/>
      <c r="AF65" s="1030"/>
      <c r="AG65" s="1030"/>
      <c r="AH65" s="1030"/>
      <c r="AI65" s="1030"/>
      <c r="AJ65" s="1030"/>
      <c r="AK65" s="1030"/>
      <c r="AL65" s="1030"/>
      <c r="AM65" s="1029"/>
      <c r="AN65" s="1029"/>
      <c r="AO65" s="1029"/>
      <c r="AP65" s="1029"/>
      <c r="AQ65" s="1029"/>
      <c r="AR65" s="1029"/>
      <c r="AS65" s="1029"/>
      <c r="AT65" s="1029"/>
      <c r="AU65" s="1028"/>
      <c r="AV65" s="1028"/>
      <c r="AW65" s="1028"/>
      <c r="AX65" s="1028"/>
      <c r="AY65" s="1028"/>
      <c r="AZ65" s="1028"/>
      <c r="BA65" s="1028"/>
      <c r="BB65" s="1028"/>
      <c r="BC65" s="1028"/>
      <c r="BD65" s="1028"/>
      <c r="BE65" s="1028"/>
      <c r="BF65" s="1028"/>
      <c r="BG65" s="1028"/>
      <c r="BH65" s="1028"/>
      <c r="BI65" s="1028"/>
      <c r="BJ65" s="1028"/>
      <c r="BK65" s="1028"/>
      <c r="BL65" s="1028"/>
      <c r="BM65" s="1028"/>
      <c r="BN65" s="1028"/>
      <c r="BO65" s="1028"/>
      <c r="BP65" s="1028"/>
      <c r="BQ65" s="1028"/>
      <c r="BR65" s="1028"/>
      <c r="BS65" s="1028"/>
      <c r="BT65" s="1028"/>
      <c r="BU65" s="1028"/>
      <c r="BV65" s="1028"/>
      <c r="BW65" s="1028"/>
      <c r="BX65" s="1028"/>
      <c r="BY65" s="1028"/>
      <c r="BZ65" s="1028"/>
      <c r="CA65" s="1028"/>
      <c r="CB65" s="1028"/>
      <c r="CC65" s="1028"/>
      <c r="CD65" s="1028"/>
      <c r="CE65" s="1028"/>
      <c r="CF65" s="1028"/>
      <c r="CG65" s="1028"/>
      <c r="CH65" s="1028"/>
      <c r="CI65" s="1028"/>
      <c r="CJ65" s="1028"/>
      <c r="CK65" s="1028"/>
      <c r="CL65" s="1028"/>
      <c r="CM65" s="1028"/>
      <c r="CN65" s="1028"/>
      <c r="CO65" s="1028"/>
      <c r="CP65" s="1028"/>
      <c r="CQ65" s="1028"/>
      <c r="CR65" s="1028"/>
      <c r="CS65" s="1028"/>
      <c r="CT65" s="1028"/>
      <c r="CU65" s="1028"/>
      <c r="CV65" s="1028"/>
      <c r="CW65" s="1028"/>
      <c r="CX65" s="1028"/>
      <c r="CY65" s="1028"/>
      <c r="CZ65" s="1028"/>
      <c r="DA65" s="1028"/>
      <c r="DB65" s="1028"/>
      <c r="DC65" s="1028"/>
      <c r="DD65" s="1028"/>
      <c r="DE65" s="1028"/>
      <c r="DF65" s="1028"/>
      <c r="DG65" s="1028"/>
      <c r="DH65" s="1028"/>
      <c r="DI65" s="1028"/>
      <c r="DJ65" s="1028"/>
      <c r="DK65" s="1028"/>
      <c r="DL65" s="1028"/>
      <c r="DM65" s="1028"/>
      <c r="DN65" s="1028"/>
      <c r="DO65" s="1028"/>
      <c r="DP65" s="1028"/>
      <c r="DQ65" s="1028"/>
      <c r="DR65" s="1028"/>
      <c r="DS65" s="1028"/>
      <c r="DT65" s="1028"/>
      <c r="DU65" s="1028"/>
      <c r="DV65" s="1028"/>
      <c r="DW65" s="1028"/>
      <c r="DX65" s="1028"/>
      <c r="DY65" s="1028"/>
      <c r="DZ65" s="1028"/>
      <c r="EA65" s="1028"/>
      <c r="EB65" s="1028"/>
      <c r="EC65" s="1028"/>
      <c r="ED65" s="1028"/>
      <c r="EE65" s="1028"/>
      <c r="EF65" s="1028"/>
      <c r="EG65" s="1028"/>
      <c r="EH65" s="1028"/>
      <c r="EI65" s="1028"/>
      <c r="EJ65" s="1028"/>
      <c r="EK65" s="1028"/>
      <c r="EL65" s="1028"/>
    </row>
    <row r="66" spans="1:142" s="1027" customFormat="1">
      <c r="A66" s="1040">
        <v>63</v>
      </c>
      <c r="B66" s="1063" t="s">
        <v>1660</v>
      </c>
      <c r="C66" s="1044">
        <f>'TMB 050'!$G$30</f>
        <v>1234550</v>
      </c>
      <c r="D66" s="1042">
        <f t="shared" si="10"/>
        <v>1234550</v>
      </c>
      <c r="E66" s="1042">
        <f t="shared" si="9"/>
        <v>61727.5</v>
      </c>
      <c r="F66" s="1042">
        <f t="shared" si="17"/>
        <v>61727.5</v>
      </c>
      <c r="G66" s="1042">
        <f t="shared" si="11"/>
        <v>61727.5</v>
      </c>
      <c r="H66" s="1042">
        <v>500000</v>
      </c>
      <c r="I66" s="1042">
        <v>100000</v>
      </c>
      <c r="J66" s="1042">
        <f t="shared" si="12"/>
        <v>500000</v>
      </c>
      <c r="K66" s="1042">
        <f t="shared" si="18"/>
        <v>40000</v>
      </c>
      <c r="L66" s="1043">
        <f>IF('[1]TMB 050'!$G$30&gt;=50000,50000,'[1]TMB 050'!$G$30*50%)</f>
        <v>50000</v>
      </c>
      <c r="M66" s="1042">
        <f t="shared" si="19"/>
        <v>100000</v>
      </c>
      <c r="N66" s="1041">
        <f t="shared" si="15"/>
        <v>100000</v>
      </c>
      <c r="O66" s="1061"/>
      <c r="P66" s="1035" t="str">
        <f t="shared" si="16"/>
        <v>CENTRAL PLAZA SHOPPING</v>
      </c>
      <c r="Q66" s="1035" t="s">
        <v>2128</v>
      </c>
      <c r="R66" s="1035">
        <v>1000</v>
      </c>
      <c r="S66" s="1035" t="s">
        <v>1659</v>
      </c>
      <c r="T66" s="1035" t="s">
        <v>506</v>
      </c>
      <c r="U66" s="1035" t="s">
        <v>505</v>
      </c>
      <c r="V66" s="1035">
        <v>3153001</v>
      </c>
      <c r="W66" s="1035" t="s">
        <v>959</v>
      </c>
      <c r="X66" s="1111"/>
      <c r="Y66" s="1031"/>
      <c r="Z66" s="1030"/>
      <c r="AA66" s="1030"/>
      <c r="AB66" s="1030"/>
      <c r="AC66" s="1030"/>
      <c r="AD66" s="1030"/>
      <c r="AE66" s="1030"/>
      <c r="AF66" s="1030"/>
      <c r="AG66" s="1030"/>
      <c r="AH66" s="1030"/>
      <c r="AI66" s="1030"/>
      <c r="AJ66" s="1030"/>
      <c r="AK66" s="1030"/>
      <c r="AL66" s="1030"/>
      <c r="AM66" s="1029"/>
      <c r="AN66" s="1029"/>
      <c r="AO66" s="1029"/>
      <c r="AP66" s="1029"/>
      <c r="AQ66" s="1029"/>
      <c r="AR66" s="1029"/>
      <c r="AS66" s="1029"/>
      <c r="AT66" s="1029"/>
      <c r="AU66" s="1028"/>
      <c r="AV66" s="1028"/>
      <c r="AW66" s="1028"/>
      <c r="AX66" s="1028"/>
      <c r="AY66" s="1028"/>
      <c r="AZ66" s="1028"/>
      <c r="BA66" s="1028"/>
      <c r="BB66" s="1028"/>
      <c r="BC66" s="1028"/>
      <c r="BD66" s="1028"/>
      <c r="BE66" s="1028"/>
      <c r="BF66" s="1028"/>
      <c r="BG66" s="1028"/>
      <c r="BH66" s="1028"/>
      <c r="BI66" s="1028"/>
      <c r="BJ66" s="1028"/>
      <c r="BK66" s="1028"/>
      <c r="BL66" s="1028"/>
      <c r="BM66" s="1028"/>
      <c r="BN66" s="1028"/>
      <c r="BO66" s="1028"/>
      <c r="BP66" s="1028"/>
      <c r="BQ66" s="1028"/>
      <c r="BR66" s="1028"/>
      <c r="BS66" s="1028"/>
      <c r="BT66" s="1028"/>
      <c r="BU66" s="1028"/>
      <c r="BV66" s="1028"/>
      <c r="BW66" s="1028"/>
      <c r="BX66" s="1028"/>
      <c r="BY66" s="1028"/>
      <c r="BZ66" s="1028"/>
      <c r="CA66" s="1028"/>
      <c r="CB66" s="1028"/>
      <c r="CC66" s="1028"/>
      <c r="CD66" s="1028"/>
      <c r="CE66" s="1028"/>
      <c r="CF66" s="1028"/>
      <c r="CG66" s="1028"/>
      <c r="CH66" s="1028"/>
      <c r="CI66" s="1028"/>
      <c r="CJ66" s="1028"/>
      <c r="CK66" s="1028"/>
      <c r="CL66" s="1028"/>
      <c r="CM66" s="1028"/>
      <c r="CN66" s="1028"/>
      <c r="CO66" s="1028"/>
      <c r="CP66" s="1028"/>
      <c r="CQ66" s="1028"/>
      <c r="CR66" s="1028"/>
      <c r="CS66" s="1028"/>
      <c r="CT66" s="1028"/>
      <c r="CU66" s="1028"/>
      <c r="CV66" s="1028"/>
      <c r="CW66" s="1028"/>
      <c r="CX66" s="1028"/>
      <c r="CY66" s="1028"/>
      <c r="CZ66" s="1028"/>
      <c r="DA66" s="1028"/>
      <c r="DB66" s="1028"/>
      <c r="DC66" s="1028"/>
      <c r="DD66" s="1028"/>
      <c r="DE66" s="1028"/>
      <c r="DF66" s="1028"/>
      <c r="DG66" s="1028"/>
      <c r="DH66" s="1028"/>
      <c r="DI66" s="1028"/>
      <c r="DJ66" s="1028"/>
      <c r="DK66" s="1028"/>
      <c r="DL66" s="1028"/>
      <c r="DM66" s="1028"/>
      <c r="DN66" s="1028"/>
      <c r="DO66" s="1028"/>
      <c r="DP66" s="1028"/>
      <c r="DQ66" s="1028"/>
      <c r="DR66" s="1028"/>
      <c r="DS66" s="1028"/>
      <c r="DT66" s="1028"/>
      <c r="DU66" s="1028"/>
      <c r="DV66" s="1028"/>
      <c r="DW66" s="1028"/>
      <c r="DX66" s="1028"/>
      <c r="DY66" s="1028"/>
      <c r="DZ66" s="1028"/>
      <c r="EA66" s="1028"/>
      <c r="EB66" s="1028"/>
      <c r="EC66" s="1028"/>
      <c r="ED66" s="1028"/>
      <c r="EE66" s="1028"/>
      <c r="EF66" s="1028"/>
      <c r="EG66" s="1028"/>
      <c r="EH66" s="1028"/>
      <c r="EI66" s="1028"/>
      <c r="EJ66" s="1028"/>
      <c r="EK66" s="1028"/>
      <c r="EL66" s="1028"/>
    </row>
    <row r="67" spans="1:142" s="1027" customFormat="1">
      <c r="A67" s="1040">
        <v>64</v>
      </c>
      <c r="B67" s="1068" t="s">
        <v>1658</v>
      </c>
      <c r="C67" s="1044">
        <f>'TMB 050'!$G$30</f>
        <v>1234550</v>
      </c>
      <c r="D67" s="1042">
        <f t="shared" si="10"/>
        <v>1234550</v>
      </c>
      <c r="E67" s="1042">
        <f t="shared" si="9"/>
        <v>61727.5</v>
      </c>
      <c r="F67" s="1042">
        <f t="shared" si="17"/>
        <v>61727.5</v>
      </c>
      <c r="G67" s="1042">
        <f t="shared" si="11"/>
        <v>61727.5</v>
      </c>
      <c r="H67" s="1042">
        <v>500000</v>
      </c>
      <c r="I67" s="1042">
        <v>100000</v>
      </c>
      <c r="J67" s="1042">
        <f t="shared" si="12"/>
        <v>500000</v>
      </c>
      <c r="K67" s="1042">
        <f t="shared" si="18"/>
        <v>40000</v>
      </c>
      <c r="L67" s="1043">
        <f>IF('[1]TMB 050'!$G$30&gt;=50000,50000,'[1]TMB 050'!$G$30*50%)</f>
        <v>50000</v>
      </c>
      <c r="M67" s="1042">
        <f t="shared" si="19"/>
        <v>100000</v>
      </c>
      <c r="N67" s="1041">
        <f t="shared" si="15"/>
        <v>100000</v>
      </c>
      <c r="O67" s="1061"/>
      <c r="P67" s="1035" t="str">
        <f t="shared" si="16"/>
        <v xml:space="preserve">CENTRAL SHOPPING </v>
      </c>
      <c r="Q67" s="1064"/>
      <c r="R67" s="1064"/>
      <c r="S67" s="1064"/>
      <c r="T67" s="1035" t="s">
        <v>546</v>
      </c>
      <c r="U67" s="1064" t="s">
        <v>505</v>
      </c>
      <c r="V67" s="1064"/>
      <c r="W67" s="1064"/>
      <c r="X67" s="1111"/>
      <c r="Y67" s="1031"/>
      <c r="Z67" s="1030"/>
      <c r="AA67" s="1030"/>
      <c r="AB67" s="1030"/>
      <c r="AC67" s="1030"/>
      <c r="AD67" s="1030"/>
      <c r="AE67" s="1030"/>
      <c r="AF67" s="1030"/>
      <c r="AG67" s="1030"/>
      <c r="AH67" s="1030"/>
      <c r="AI67" s="1030"/>
      <c r="AJ67" s="1030"/>
      <c r="AK67" s="1030"/>
      <c r="AL67" s="1030"/>
      <c r="AM67" s="1029"/>
      <c r="AN67" s="1029"/>
      <c r="AO67" s="1029"/>
      <c r="AP67" s="1029"/>
      <c r="AQ67" s="1029"/>
      <c r="AR67" s="1029"/>
      <c r="AS67" s="1029"/>
      <c r="AT67" s="1029"/>
      <c r="AU67" s="1028"/>
      <c r="AV67" s="1028"/>
      <c r="AW67" s="1028"/>
      <c r="AX67" s="1028"/>
      <c r="AY67" s="1028"/>
      <c r="AZ67" s="1028"/>
      <c r="BA67" s="1028"/>
      <c r="BB67" s="1028"/>
      <c r="BC67" s="1028"/>
      <c r="BD67" s="1028"/>
      <c r="BE67" s="1028"/>
      <c r="BF67" s="1028"/>
      <c r="BG67" s="1028"/>
      <c r="BH67" s="1028"/>
      <c r="BI67" s="1028"/>
      <c r="BJ67" s="1028"/>
      <c r="BK67" s="1028"/>
      <c r="BL67" s="1028"/>
      <c r="BM67" s="1028"/>
      <c r="BN67" s="1028"/>
      <c r="BO67" s="1028"/>
      <c r="BP67" s="1028"/>
      <c r="BQ67" s="1028"/>
      <c r="BR67" s="1028"/>
      <c r="BS67" s="1028"/>
      <c r="BT67" s="1028"/>
      <c r="BU67" s="1028"/>
      <c r="BV67" s="1028"/>
      <c r="BW67" s="1028"/>
      <c r="BX67" s="1028"/>
      <c r="BY67" s="1028"/>
      <c r="BZ67" s="1028"/>
      <c r="CA67" s="1028"/>
      <c r="CB67" s="1028"/>
      <c r="CC67" s="1028"/>
      <c r="CD67" s="1028"/>
      <c r="CE67" s="1028"/>
      <c r="CF67" s="1028"/>
      <c r="CG67" s="1028"/>
      <c r="CH67" s="1028"/>
      <c r="CI67" s="1028"/>
      <c r="CJ67" s="1028"/>
      <c r="CK67" s="1028"/>
      <c r="CL67" s="1028"/>
      <c r="CM67" s="1028"/>
      <c r="CN67" s="1028"/>
      <c r="CO67" s="1028"/>
      <c r="CP67" s="1028"/>
      <c r="CQ67" s="1028"/>
      <c r="CR67" s="1028"/>
      <c r="CS67" s="1028"/>
      <c r="CT67" s="1028"/>
      <c r="CU67" s="1028"/>
      <c r="CV67" s="1028"/>
      <c r="CW67" s="1028"/>
      <c r="CX67" s="1028"/>
      <c r="CY67" s="1028"/>
      <c r="CZ67" s="1028"/>
      <c r="DA67" s="1028"/>
      <c r="DB67" s="1028"/>
      <c r="DC67" s="1028"/>
      <c r="DD67" s="1028"/>
      <c r="DE67" s="1028"/>
      <c r="DF67" s="1028"/>
      <c r="DG67" s="1028"/>
      <c r="DH67" s="1028"/>
      <c r="DI67" s="1028"/>
      <c r="DJ67" s="1028"/>
      <c r="DK67" s="1028"/>
      <c r="DL67" s="1028"/>
      <c r="DM67" s="1028"/>
      <c r="DN67" s="1028"/>
      <c r="DO67" s="1028"/>
      <c r="DP67" s="1028"/>
      <c r="DQ67" s="1028"/>
      <c r="DR67" s="1028"/>
      <c r="DS67" s="1028"/>
      <c r="DT67" s="1028"/>
      <c r="DU67" s="1028"/>
      <c r="DV67" s="1028"/>
      <c r="DW67" s="1028"/>
      <c r="DX67" s="1028"/>
      <c r="DY67" s="1028"/>
      <c r="DZ67" s="1028"/>
      <c r="EA67" s="1028"/>
      <c r="EB67" s="1028"/>
      <c r="EC67" s="1028"/>
      <c r="ED67" s="1028"/>
      <c r="EE67" s="1028"/>
      <c r="EF67" s="1028"/>
      <c r="EG67" s="1028"/>
      <c r="EH67" s="1028"/>
      <c r="EI67" s="1028"/>
      <c r="EJ67" s="1028"/>
      <c r="EK67" s="1028"/>
      <c r="EL67" s="1028"/>
    </row>
    <row r="68" spans="1:142" s="1027" customFormat="1">
      <c r="A68" s="1040">
        <v>65</v>
      </c>
      <c r="B68" s="1066" t="s">
        <v>1657</v>
      </c>
      <c r="C68" s="1044">
        <f>'TMB 050'!$G$30</f>
        <v>1234550</v>
      </c>
      <c r="D68" s="1042">
        <f t="shared" ref="D68:D99" si="20">C68</f>
        <v>1234550</v>
      </c>
      <c r="E68" s="1042">
        <f t="shared" si="9"/>
        <v>61727.5</v>
      </c>
      <c r="F68" s="1042">
        <f t="shared" si="17"/>
        <v>61727.5</v>
      </c>
      <c r="G68" s="1042">
        <f t="shared" ref="G68:G102" si="21">C68*5%</f>
        <v>61727.5</v>
      </c>
      <c r="H68" s="1042">
        <v>500000</v>
      </c>
      <c r="I68" s="1042">
        <v>100000</v>
      </c>
      <c r="J68" s="1042">
        <f t="shared" ref="J68:J102" si="22">H68</f>
        <v>500000</v>
      </c>
      <c r="K68" s="1042">
        <f t="shared" si="18"/>
        <v>40000</v>
      </c>
      <c r="L68" s="1043">
        <f>IF('[1]TMB 050'!$G$30&gt;=50000,50000,'[1]TMB 050'!$G$30*50%)</f>
        <v>50000</v>
      </c>
      <c r="M68" s="1042">
        <f t="shared" si="19"/>
        <v>100000</v>
      </c>
      <c r="N68" s="1041">
        <f t="shared" ref="N68:N99" si="23">IF(J68&lt;=200000,J68*20%,100000)</f>
        <v>100000</v>
      </c>
      <c r="O68" s="1061"/>
      <c r="P68" s="1035" t="str">
        <f t="shared" ref="P68:P99" si="24">B68</f>
        <v>CENTRO COMERCIAL ALPHAVILLE</v>
      </c>
      <c r="Q68" s="1064"/>
      <c r="R68" s="1064"/>
      <c r="S68" s="1064"/>
      <c r="T68" s="1064" t="s">
        <v>679</v>
      </c>
      <c r="U68" s="1064" t="s">
        <v>505</v>
      </c>
      <c r="V68" s="1064"/>
      <c r="W68" s="1064"/>
      <c r="X68" s="1111"/>
      <c r="Y68" s="1031"/>
      <c r="Z68" s="1030"/>
      <c r="AA68" s="1030"/>
      <c r="AB68" s="1030"/>
      <c r="AC68" s="1030"/>
      <c r="AD68" s="1030"/>
      <c r="AE68" s="1030"/>
      <c r="AF68" s="1030"/>
      <c r="AG68" s="1030"/>
      <c r="AH68" s="1030"/>
      <c r="AI68" s="1030"/>
      <c r="AJ68" s="1030"/>
      <c r="AK68" s="1030"/>
      <c r="AL68" s="1030"/>
      <c r="AM68" s="1029"/>
      <c r="AN68" s="1029"/>
      <c r="AO68" s="1029"/>
      <c r="AP68" s="1029"/>
      <c r="AQ68" s="1029"/>
      <c r="AR68" s="1029"/>
      <c r="AS68" s="1029"/>
      <c r="AT68" s="1029"/>
      <c r="AU68" s="1028"/>
      <c r="AV68" s="1028"/>
      <c r="AW68" s="1028"/>
      <c r="AX68" s="1028"/>
      <c r="AY68" s="1028"/>
      <c r="AZ68" s="1028"/>
      <c r="BA68" s="1028"/>
      <c r="BB68" s="1028"/>
      <c r="BC68" s="1028"/>
      <c r="BD68" s="1028"/>
      <c r="BE68" s="1028"/>
      <c r="BF68" s="1028"/>
      <c r="BG68" s="1028"/>
      <c r="BH68" s="1028"/>
      <c r="BI68" s="1028"/>
      <c r="BJ68" s="1028"/>
      <c r="BK68" s="1028"/>
      <c r="BL68" s="1028"/>
      <c r="BM68" s="1028"/>
      <c r="BN68" s="1028"/>
      <c r="BO68" s="1028"/>
      <c r="BP68" s="1028"/>
      <c r="BQ68" s="1028"/>
      <c r="BR68" s="1028"/>
      <c r="BS68" s="1028"/>
      <c r="BT68" s="1028"/>
      <c r="BU68" s="1028"/>
      <c r="BV68" s="1028"/>
      <c r="BW68" s="1028"/>
      <c r="BX68" s="1028"/>
      <c r="BY68" s="1028"/>
      <c r="BZ68" s="1028"/>
      <c r="CA68" s="1028"/>
      <c r="CB68" s="1028"/>
      <c r="CC68" s="1028"/>
      <c r="CD68" s="1028"/>
      <c r="CE68" s="1028"/>
      <c r="CF68" s="1028"/>
      <c r="CG68" s="1028"/>
      <c r="CH68" s="1028"/>
      <c r="CI68" s="1028"/>
      <c r="CJ68" s="1028"/>
      <c r="CK68" s="1028"/>
      <c r="CL68" s="1028"/>
      <c r="CM68" s="1028"/>
      <c r="CN68" s="1028"/>
      <c r="CO68" s="1028"/>
      <c r="CP68" s="1028"/>
      <c r="CQ68" s="1028"/>
      <c r="CR68" s="1028"/>
      <c r="CS68" s="1028"/>
      <c r="CT68" s="1028"/>
      <c r="CU68" s="1028"/>
      <c r="CV68" s="1028"/>
      <c r="CW68" s="1028"/>
      <c r="CX68" s="1028"/>
      <c r="CY68" s="1028"/>
      <c r="CZ68" s="1028"/>
      <c r="DA68" s="1028"/>
      <c r="DB68" s="1028"/>
      <c r="DC68" s="1028"/>
      <c r="DD68" s="1028"/>
      <c r="DE68" s="1028"/>
      <c r="DF68" s="1028"/>
      <c r="DG68" s="1028"/>
      <c r="DH68" s="1028"/>
      <c r="DI68" s="1028"/>
      <c r="DJ68" s="1028"/>
      <c r="DK68" s="1028"/>
      <c r="DL68" s="1028"/>
      <c r="DM68" s="1028"/>
      <c r="DN68" s="1028"/>
      <c r="DO68" s="1028"/>
      <c r="DP68" s="1028"/>
      <c r="DQ68" s="1028"/>
      <c r="DR68" s="1028"/>
      <c r="DS68" s="1028"/>
      <c r="DT68" s="1028"/>
      <c r="DU68" s="1028"/>
      <c r="DV68" s="1028"/>
      <c r="DW68" s="1028"/>
      <c r="DX68" s="1028"/>
      <c r="DY68" s="1028"/>
      <c r="DZ68" s="1028"/>
      <c r="EA68" s="1028"/>
      <c r="EB68" s="1028"/>
      <c r="EC68" s="1028"/>
      <c r="ED68" s="1028"/>
      <c r="EE68" s="1028"/>
      <c r="EF68" s="1028"/>
      <c r="EG68" s="1028"/>
      <c r="EH68" s="1028"/>
      <c r="EI68" s="1028"/>
      <c r="EJ68" s="1028"/>
      <c r="EK68" s="1028"/>
      <c r="EL68" s="1028"/>
    </row>
    <row r="69" spans="1:142" s="1027" customFormat="1">
      <c r="A69" s="1040">
        <v>66</v>
      </c>
      <c r="B69" s="1063" t="s">
        <v>1656</v>
      </c>
      <c r="C69" s="1044">
        <f>'TMB 050'!$G$30</f>
        <v>1234550</v>
      </c>
      <c r="D69" s="1042">
        <f t="shared" si="20"/>
        <v>1234550</v>
      </c>
      <c r="E69" s="1042">
        <f t="shared" si="9"/>
        <v>61727.5</v>
      </c>
      <c r="F69" s="1042">
        <f t="shared" ref="F69:F89" si="25">C69*5%</f>
        <v>61727.5</v>
      </c>
      <c r="G69" s="1042">
        <f t="shared" si="21"/>
        <v>61727.5</v>
      </c>
      <c r="H69" s="1042">
        <v>500000</v>
      </c>
      <c r="I69" s="1042">
        <v>100000</v>
      </c>
      <c r="J69" s="1042">
        <f t="shared" si="22"/>
        <v>500000</v>
      </c>
      <c r="K69" s="1042">
        <f t="shared" si="18"/>
        <v>40000</v>
      </c>
      <c r="L69" s="1043">
        <f>IF('[1]TMB 050'!$G$30&gt;=50000,50000,'[1]TMB 050'!$G$30*50%)</f>
        <v>50000</v>
      </c>
      <c r="M69" s="1042">
        <f t="shared" si="19"/>
        <v>100000</v>
      </c>
      <c r="N69" s="1041">
        <f t="shared" si="23"/>
        <v>100000</v>
      </c>
      <c r="O69" s="1061"/>
      <c r="P69" s="1035" t="str">
        <f t="shared" si="24"/>
        <v>CENTRO COMERCIAL ARICANDUVA</v>
      </c>
      <c r="Q69" s="1035" t="s">
        <v>2149</v>
      </c>
      <c r="R69" s="1035">
        <v>5555</v>
      </c>
      <c r="S69" s="1035" t="s">
        <v>1655</v>
      </c>
      <c r="T69" s="1071" t="s">
        <v>506</v>
      </c>
      <c r="U69" s="1035" t="s">
        <v>505</v>
      </c>
      <c r="V69" s="1035">
        <v>3527900</v>
      </c>
      <c r="W69" s="1035"/>
      <c r="X69" s="1111"/>
      <c r="Y69" s="1031"/>
      <c r="Z69" s="1030"/>
      <c r="AA69" s="1030"/>
      <c r="AB69" s="1030"/>
      <c r="AC69" s="1030"/>
      <c r="AD69" s="1030"/>
      <c r="AE69" s="1030"/>
      <c r="AF69" s="1030"/>
      <c r="AG69" s="1030"/>
      <c r="AH69" s="1030"/>
      <c r="AI69" s="1030"/>
      <c r="AJ69" s="1030"/>
      <c r="AK69" s="1030"/>
      <c r="AL69" s="1030"/>
      <c r="AM69" s="1029"/>
      <c r="AN69" s="1029"/>
      <c r="AO69" s="1029"/>
      <c r="AP69" s="1029"/>
      <c r="AQ69" s="1029"/>
      <c r="AR69" s="1029"/>
      <c r="AS69" s="1029"/>
      <c r="AT69" s="1029"/>
      <c r="AU69" s="1028"/>
      <c r="AV69" s="1028"/>
      <c r="AW69" s="1028"/>
      <c r="AX69" s="1028"/>
      <c r="AY69" s="1028"/>
      <c r="AZ69" s="1028"/>
      <c r="BA69" s="1028"/>
      <c r="BB69" s="1028"/>
      <c r="BC69" s="1028"/>
      <c r="BD69" s="1028"/>
      <c r="BE69" s="1028"/>
      <c r="BF69" s="1028"/>
      <c r="BG69" s="1028"/>
      <c r="BH69" s="1028"/>
      <c r="BI69" s="1028"/>
      <c r="BJ69" s="1028"/>
      <c r="BK69" s="1028"/>
      <c r="BL69" s="1028"/>
      <c r="BM69" s="1028"/>
      <c r="BN69" s="1028"/>
      <c r="BO69" s="1028"/>
      <c r="BP69" s="1028"/>
      <c r="BQ69" s="1028"/>
      <c r="BR69" s="1028"/>
      <c r="BS69" s="1028"/>
      <c r="BT69" s="1028"/>
      <c r="BU69" s="1028"/>
      <c r="BV69" s="1028"/>
      <c r="BW69" s="1028"/>
      <c r="BX69" s="1028"/>
      <c r="BY69" s="1028"/>
      <c r="BZ69" s="1028"/>
      <c r="CA69" s="1028"/>
      <c r="CB69" s="1028"/>
      <c r="CC69" s="1028"/>
      <c r="CD69" s="1028"/>
      <c r="CE69" s="1028"/>
      <c r="CF69" s="1028"/>
      <c r="CG69" s="1028"/>
      <c r="CH69" s="1028"/>
      <c r="CI69" s="1028"/>
      <c r="CJ69" s="1028"/>
      <c r="CK69" s="1028"/>
      <c r="CL69" s="1028"/>
      <c r="CM69" s="1028"/>
      <c r="CN69" s="1028"/>
      <c r="CO69" s="1028"/>
      <c r="CP69" s="1028"/>
      <c r="CQ69" s="1028"/>
      <c r="CR69" s="1028"/>
      <c r="CS69" s="1028"/>
      <c r="CT69" s="1028"/>
      <c r="CU69" s="1028"/>
      <c r="CV69" s="1028"/>
      <c r="CW69" s="1028"/>
      <c r="CX69" s="1028"/>
      <c r="CY69" s="1028"/>
      <c r="CZ69" s="1028"/>
      <c r="DA69" s="1028"/>
      <c r="DB69" s="1028"/>
      <c r="DC69" s="1028"/>
      <c r="DD69" s="1028"/>
      <c r="DE69" s="1028"/>
      <c r="DF69" s="1028"/>
      <c r="DG69" s="1028"/>
      <c r="DH69" s="1028"/>
      <c r="DI69" s="1028"/>
      <c r="DJ69" s="1028"/>
      <c r="DK69" s="1028"/>
      <c r="DL69" s="1028"/>
      <c r="DM69" s="1028"/>
      <c r="DN69" s="1028"/>
      <c r="DO69" s="1028"/>
      <c r="DP69" s="1028"/>
      <c r="DQ69" s="1028"/>
      <c r="DR69" s="1028"/>
      <c r="DS69" s="1028"/>
      <c r="DT69" s="1028"/>
      <c r="DU69" s="1028"/>
      <c r="DV69" s="1028"/>
      <c r="DW69" s="1028"/>
      <c r="DX69" s="1028"/>
      <c r="DY69" s="1028"/>
      <c r="DZ69" s="1028"/>
      <c r="EA69" s="1028"/>
      <c r="EB69" s="1028"/>
      <c r="EC69" s="1028"/>
      <c r="ED69" s="1028"/>
      <c r="EE69" s="1028"/>
      <c r="EF69" s="1028"/>
      <c r="EG69" s="1028"/>
      <c r="EH69" s="1028"/>
      <c r="EI69" s="1028"/>
      <c r="EJ69" s="1028"/>
      <c r="EK69" s="1028"/>
      <c r="EL69" s="1028"/>
    </row>
    <row r="70" spans="1:142" s="1027" customFormat="1">
      <c r="A70" s="1040">
        <v>67</v>
      </c>
      <c r="B70" s="1066" t="s">
        <v>1654</v>
      </c>
      <c r="C70" s="1044">
        <f>'TMB 050'!$G$30</f>
        <v>1234550</v>
      </c>
      <c r="D70" s="1042">
        <f t="shared" si="20"/>
        <v>1234550</v>
      </c>
      <c r="E70" s="1042">
        <f t="shared" si="9"/>
        <v>61727.5</v>
      </c>
      <c r="F70" s="1042">
        <f t="shared" si="25"/>
        <v>61727.5</v>
      </c>
      <c r="G70" s="1042">
        <f t="shared" si="21"/>
        <v>61727.5</v>
      </c>
      <c r="H70" s="1042">
        <v>500000</v>
      </c>
      <c r="I70" s="1042">
        <v>100000</v>
      </c>
      <c r="J70" s="1042">
        <f t="shared" si="22"/>
        <v>500000</v>
      </c>
      <c r="K70" s="1042">
        <f t="shared" si="18"/>
        <v>40000</v>
      </c>
      <c r="L70" s="1043">
        <f>IF('[1]TMB 050'!$G$30&gt;=50000,50000,'[1]TMB 050'!$G$30*50%)</f>
        <v>50000</v>
      </c>
      <c r="M70" s="1042">
        <f t="shared" si="19"/>
        <v>100000</v>
      </c>
      <c r="N70" s="1041">
        <f t="shared" si="23"/>
        <v>100000</v>
      </c>
      <c r="O70" s="1061"/>
      <c r="P70" s="1035" t="str">
        <f t="shared" si="24"/>
        <v>CENTRO COMERCIAL CASA PIA</v>
      </c>
      <c r="Q70" s="1064"/>
      <c r="R70" s="1064"/>
      <c r="S70" s="1064"/>
      <c r="T70" s="1065" t="s">
        <v>1611</v>
      </c>
      <c r="U70" s="1064" t="s">
        <v>505</v>
      </c>
      <c r="V70" s="1064"/>
      <c r="W70" s="1064"/>
      <c r="X70" s="1111"/>
      <c r="Y70" s="1031"/>
      <c r="Z70" s="1030"/>
      <c r="AA70" s="1030"/>
      <c r="AB70" s="1030"/>
      <c r="AC70" s="1030"/>
      <c r="AD70" s="1030"/>
      <c r="AE70" s="1030"/>
      <c r="AF70" s="1030"/>
      <c r="AG70" s="1030"/>
      <c r="AH70" s="1030"/>
      <c r="AI70" s="1030"/>
      <c r="AJ70" s="1030"/>
      <c r="AK70" s="1030"/>
      <c r="AL70" s="1030"/>
      <c r="AM70" s="1029"/>
      <c r="AN70" s="1029"/>
      <c r="AO70" s="1029"/>
      <c r="AP70" s="1029"/>
      <c r="AQ70" s="1029"/>
      <c r="AR70" s="1029"/>
      <c r="AS70" s="1029"/>
      <c r="AT70" s="1029"/>
      <c r="AU70" s="1028"/>
      <c r="AV70" s="1028"/>
      <c r="AW70" s="1028"/>
      <c r="AX70" s="1028"/>
      <c r="AY70" s="1028"/>
      <c r="AZ70" s="1028"/>
      <c r="BA70" s="1028"/>
      <c r="BB70" s="1028"/>
      <c r="BC70" s="1028"/>
      <c r="BD70" s="1028"/>
      <c r="BE70" s="1028"/>
      <c r="BF70" s="1028"/>
      <c r="BG70" s="1028"/>
      <c r="BH70" s="1028"/>
      <c r="BI70" s="1028"/>
      <c r="BJ70" s="1028"/>
      <c r="BK70" s="1028"/>
      <c r="BL70" s="1028"/>
      <c r="BM70" s="1028"/>
      <c r="BN70" s="1028"/>
      <c r="BO70" s="1028"/>
      <c r="BP70" s="1028"/>
      <c r="BQ70" s="1028"/>
      <c r="BR70" s="1028"/>
      <c r="BS70" s="1028"/>
      <c r="BT70" s="1028"/>
      <c r="BU70" s="1028"/>
      <c r="BV70" s="1028"/>
      <c r="BW70" s="1028"/>
      <c r="BX70" s="1028"/>
      <c r="BY70" s="1028"/>
      <c r="BZ70" s="1028"/>
      <c r="CA70" s="1028"/>
      <c r="CB70" s="1028"/>
      <c r="CC70" s="1028"/>
      <c r="CD70" s="1028"/>
      <c r="CE70" s="1028"/>
      <c r="CF70" s="1028"/>
      <c r="CG70" s="1028"/>
      <c r="CH70" s="1028"/>
      <c r="CI70" s="1028"/>
      <c r="CJ70" s="1028"/>
      <c r="CK70" s="1028"/>
      <c r="CL70" s="1028"/>
      <c r="CM70" s="1028"/>
      <c r="CN70" s="1028"/>
      <c r="CO70" s="1028"/>
      <c r="CP70" s="1028"/>
      <c r="CQ70" s="1028"/>
      <c r="CR70" s="1028"/>
      <c r="CS70" s="1028"/>
      <c r="CT70" s="1028"/>
      <c r="CU70" s="1028"/>
      <c r="CV70" s="1028"/>
      <c r="CW70" s="1028"/>
      <c r="CX70" s="1028"/>
      <c r="CY70" s="1028"/>
      <c r="CZ70" s="1028"/>
      <c r="DA70" s="1028"/>
      <c r="DB70" s="1028"/>
      <c r="DC70" s="1028"/>
      <c r="DD70" s="1028"/>
      <c r="DE70" s="1028"/>
      <c r="DF70" s="1028"/>
      <c r="DG70" s="1028"/>
      <c r="DH70" s="1028"/>
      <c r="DI70" s="1028"/>
      <c r="DJ70" s="1028"/>
      <c r="DK70" s="1028"/>
      <c r="DL70" s="1028"/>
      <c r="DM70" s="1028"/>
      <c r="DN70" s="1028"/>
      <c r="DO70" s="1028"/>
      <c r="DP70" s="1028"/>
      <c r="DQ70" s="1028"/>
      <c r="DR70" s="1028"/>
      <c r="DS70" s="1028"/>
      <c r="DT70" s="1028"/>
      <c r="DU70" s="1028"/>
      <c r="DV70" s="1028"/>
      <c r="DW70" s="1028"/>
      <c r="DX70" s="1028"/>
      <c r="DY70" s="1028"/>
      <c r="DZ70" s="1028"/>
      <c r="EA70" s="1028"/>
      <c r="EB70" s="1028"/>
      <c r="EC70" s="1028"/>
      <c r="ED70" s="1028"/>
      <c r="EE70" s="1028"/>
      <c r="EF70" s="1028"/>
      <c r="EG70" s="1028"/>
      <c r="EH70" s="1028"/>
      <c r="EI70" s="1028"/>
      <c r="EJ70" s="1028"/>
      <c r="EK70" s="1028"/>
      <c r="EL70" s="1028"/>
    </row>
    <row r="71" spans="1:142" s="1027" customFormat="1">
      <c r="A71" s="1040">
        <v>68</v>
      </c>
      <c r="B71" s="1068" t="s">
        <v>1653</v>
      </c>
      <c r="C71" s="1044">
        <f>'TMB 050'!$G$30</f>
        <v>1234550</v>
      </c>
      <c r="D71" s="1042">
        <f t="shared" si="20"/>
        <v>1234550</v>
      </c>
      <c r="E71" s="1042">
        <f t="shared" si="9"/>
        <v>61727.5</v>
      </c>
      <c r="F71" s="1042">
        <f t="shared" si="25"/>
        <v>61727.5</v>
      </c>
      <c r="G71" s="1042">
        <f t="shared" si="21"/>
        <v>61727.5</v>
      </c>
      <c r="H71" s="1042">
        <v>500000</v>
      </c>
      <c r="I71" s="1042">
        <v>100000</v>
      </c>
      <c r="J71" s="1042">
        <f t="shared" si="22"/>
        <v>500000</v>
      </c>
      <c r="K71" s="1042">
        <f t="shared" si="18"/>
        <v>40000</v>
      </c>
      <c r="L71" s="1043">
        <f>IF('[1]TMB 050'!$G$30&gt;=50000,50000,'[1]TMB 050'!$G$30*50%)</f>
        <v>50000</v>
      </c>
      <c r="M71" s="1042">
        <f t="shared" si="19"/>
        <v>100000</v>
      </c>
      <c r="N71" s="1041">
        <f t="shared" si="23"/>
        <v>100000</v>
      </c>
      <c r="O71" s="1061"/>
      <c r="P71" s="1035" t="str">
        <f t="shared" si="24"/>
        <v>CENTRO COMERCIAL DE CARAPICUÍBA</v>
      </c>
      <c r="Q71" s="1064"/>
      <c r="R71" s="1064"/>
      <c r="S71" s="1064"/>
      <c r="T71" s="1064" t="s">
        <v>1652</v>
      </c>
      <c r="U71" s="1064" t="s">
        <v>505</v>
      </c>
      <c r="V71" s="1064"/>
      <c r="W71" s="1064"/>
      <c r="X71" s="1111"/>
      <c r="Y71" s="1031"/>
      <c r="Z71" s="1030"/>
      <c r="AA71" s="1030"/>
      <c r="AB71" s="1030"/>
      <c r="AC71" s="1030"/>
      <c r="AD71" s="1030"/>
      <c r="AE71" s="1030"/>
      <c r="AF71" s="1030"/>
      <c r="AG71" s="1030"/>
      <c r="AH71" s="1030"/>
      <c r="AI71" s="1030"/>
      <c r="AJ71" s="1030"/>
      <c r="AK71" s="1030"/>
      <c r="AL71" s="1030"/>
      <c r="AM71" s="1029"/>
      <c r="AN71" s="1029"/>
      <c r="AO71" s="1029"/>
      <c r="AP71" s="1029"/>
      <c r="AQ71" s="1029"/>
      <c r="AR71" s="1029"/>
      <c r="AS71" s="1029"/>
      <c r="AT71" s="1029"/>
      <c r="AU71" s="1028"/>
      <c r="AV71" s="1028"/>
      <c r="AW71" s="1028"/>
      <c r="AX71" s="1028"/>
      <c r="AY71" s="1028"/>
      <c r="AZ71" s="1028"/>
      <c r="BA71" s="1028"/>
      <c r="BB71" s="1028"/>
      <c r="BC71" s="1028"/>
      <c r="BD71" s="1028"/>
      <c r="BE71" s="1028"/>
      <c r="BF71" s="1028"/>
      <c r="BG71" s="1028"/>
      <c r="BH71" s="1028"/>
      <c r="BI71" s="1028"/>
      <c r="BJ71" s="1028"/>
      <c r="BK71" s="1028"/>
      <c r="BL71" s="1028"/>
      <c r="BM71" s="1028"/>
      <c r="BN71" s="1028"/>
      <c r="BO71" s="1028"/>
      <c r="BP71" s="1028"/>
      <c r="BQ71" s="1028"/>
      <c r="BR71" s="1028"/>
      <c r="BS71" s="1028"/>
      <c r="BT71" s="1028"/>
      <c r="BU71" s="1028"/>
      <c r="BV71" s="1028"/>
      <c r="BW71" s="1028"/>
      <c r="BX71" s="1028"/>
      <c r="BY71" s="1028"/>
      <c r="BZ71" s="1028"/>
      <c r="CA71" s="1028"/>
      <c r="CB71" s="1028"/>
      <c r="CC71" s="1028"/>
      <c r="CD71" s="1028"/>
      <c r="CE71" s="1028"/>
      <c r="CF71" s="1028"/>
      <c r="CG71" s="1028"/>
      <c r="CH71" s="1028"/>
      <c r="CI71" s="1028"/>
      <c r="CJ71" s="1028"/>
      <c r="CK71" s="1028"/>
      <c r="CL71" s="1028"/>
      <c r="CM71" s="1028"/>
      <c r="CN71" s="1028"/>
      <c r="CO71" s="1028"/>
      <c r="CP71" s="1028"/>
      <c r="CQ71" s="1028"/>
      <c r="CR71" s="1028"/>
      <c r="CS71" s="1028"/>
      <c r="CT71" s="1028"/>
      <c r="CU71" s="1028"/>
      <c r="CV71" s="1028"/>
      <c r="CW71" s="1028"/>
      <c r="CX71" s="1028"/>
      <c r="CY71" s="1028"/>
      <c r="CZ71" s="1028"/>
      <c r="DA71" s="1028"/>
      <c r="DB71" s="1028"/>
      <c r="DC71" s="1028"/>
      <c r="DD71" s="1028"/>
      <c r="DE71" s="1028"/>
      <c r="DF71" s="1028"/>
      <c r="DG71" s="1028"/>
      <c r="DH71" s="1028"/>
      <c r="DI71" s="1028"/>
      <c r="DJ71" s="1028"/>
      <c r="DK71" s="1028"/>
      <c r="DL71" s="1028"/>
      <c r="DM71" s="1028"/>
      <c r="DN71" s="1028"/>
      <c r="DO71" s="1028"/>
      <c r="DP71" s="1028"/>
      <c r="DQ71" s="1028"/>
      <c r="DR71" s="1028"/>
      <c r="DS71" s="1028"/>
      <c r="DT71" s="1028"/>
      <c r="DU71" s="1028"/>
      <c r="DV71" s="1028"/>
      <c r="DW71" s="1028"/>
      <c r="DX71" s="1028"/>
      <c r="DY71" s="1028"/>
      <c r="DZ71" s="1028"/>
      <c r="EA71" s="1028"/>
      <c r="EB71" s="1028"/>
      <c r="EC71" s="1028"/>
      <c r="ED71" s="1028"/>
      <c r="EE71" s="1028"/>
      <c r="EF71" s="1028"/>
      <c r="EG71" s="1028"/>
      <c r="EH71" s="1028"/>
      <c r="EI71" s="1028"/>
      <c r="EJ71" s="1028"/>
      <c r="EK71" s="1028"/>
      <c r="EL71" s="1028"/>
    </row>
    <row r="72" spans="1:142" s="1027" customFormat="1">
      <c r="A72" s="1040">
        <v>69</v>
      </c>
      <c r="B72" s="1066" t="s">
        <v>1651</v>
      </c>
      <c r="C72" s="1044">
        <f>'TMB 050'!$G$30</f>
        <v>1234550</v>
      </c>
      <c r="D72" s="1042">
        <f t="shared" si="20"/>
        <v>1234550</v>
      </c>
      <c r="E72" s="1042">
        <f t="shared" si="9"/>
        <v>61727.5</v>
      </c>
      <c r="F72" s="1042">
        <f t="shared" si="25"/>
        <v>61727.5</v>
      </c>
      <c r="G72" s="1042">
        <f t="shared" si="21"/>
        <v>61727.5</v>
      </c>
      <c r="H72" s="1042">
        <v>500000</v>
      </c>
      <c r="I72" s="1042">
        <v>100000</v>
      </c>
      <c r="J72" s="1042">
        <f t="shared" si="22"/>
        <v>500000</v>
      </c>
      <c r="K72" s="1042">
        <f t="shared" si="18"/>
        <v>40000</v>
      </c>
      <c r="L72" s="1043">
        <f>IF('[1]TMB 050'!$G$30&gt;=50000,50000,'[1]TMB 050'!$G$30*50%)</f>
        <v>50000</v>
      </c>
      <c r="M72" s="1042">
        <f t="shared" si="19"/>
        <v>100000</v>
      </c>
      <c r="N72" s="1041">
        <f t="shared" si="23"/>
        <v>100000</v>
      </c>
      <c r="O72" s="1061"/>
      <c r="P72" s="1035" t="str">
        <f t="shared" si="24"/>
        <v>CENTRO COMERCIAL JK</v>
      </c>
      <c r="Q72" s="1064"/>
      <c r="R72" s="1064"/>
      <c r="S72" s="1064"/>
      <c r="T72" s="1064" t="s">
        <v>551</v>
      </c>
      <c r="U72" s="1064" t="s">
        <v>505</v>
      </c>
      <c r="V72" s="1064"/>
      <c r="W72" s="1064"/>
      <c r="X72" s="1111"/>
      <c r="Y72" s="1031"/>
      <c r="Z72" s="1030"/>
      <c r="AA72" s="1030"/>
      <c r="AB72" s="1030"/>
      <c r="AC72" s="1030"/>
      <c r="AD72" s="1030"/>
      <c r="AE72" s="1030"/>
      <c r="AF72" s="1030"/>
      <c r="AG72" s="1030"/>
      <c r="AH72" s="1030"/>
      <c r="AI72" s="1030"/>
      <c r="AJ72" s="1030"/>
      <c r="AK72" s="1030"/>
      <c r="AL72" s="1030"/>
      <c r="AM72" s="1029"/>
      <c r="AN72" s="1029"/>
      <c r="AO72" s="1029"/>
      <c r="AP72" s="1029"/>
      <c r="AQ72" s="1029"/>
      <c r="AR72" s="1029"/>
      <c r="AS72" s="1029"/>
      <c r="AT72" s="1029"/>
      <c r="AU72" s="1028"/>
      <c r="AV72" s="1028"/>
      <c r="AW72" s="1028"/>
      <c r="AX72" s="1028"/>
      <c r="AY72" s="1028"/>
      <c r="AZ72" s="1028"/>
      <c r="BA72" s="1028"/>
      <c r="BB72" s="1028"/>
      <c r="BC72" s="1028"/>
      <c r="BD72" s="1028"/>
      <c r="BE72" s="1028"/>
      <c r="BF72" s="1028"/>
      <c r="BG72" s="1028"/>
      <c r="BH72" s="1028"/>
      <c r="BI72" s="1028"/>
      <c r="BJ72" s="1028"/>
      <c r="BK72" s="1028"/>
      <c r="BL72" s="1028"/>
      <c r="BM72" s="1028"/>
      <c r="BN72" s="1028"/>
      <c r="BO72" s="1028"/>
      <c r="BP72" s="1028"/>
      <c r="BQ72" s="1028"/>
      <c r="BR72" s="1028"/>
      <c r="BS72" s="1028"/>
      <c r="BT72" s="1028"/>
      <c r="BU72" s="1028"/>
      <c r="BV72" s="1028"/>
      <c r="BW72" s="1028"/>
      <c r="BX72" s="1028"/>
      <c r="BY72" s="1028"/>
      <c r="BZ72" s="1028"/>
      <c r="CA72" s="1028"/>
      <c r="CB72" s="1028"/>
      <c r="CC72" s="1028"/>
      <c r="CD72" s="1028"/>
      <c r="CE72" s="1028"/>
      <c r="CF72" s="1028"/>
      <c r="CG72" s="1028"/>
      <c r="CH72" s="1028"/>
      <c r="CI72" s="1028"/>
      <c r="CJ72" s="1028"/>
      <c r="CK72" s="1028"/>
      <c r="CL72" s="1028"/>
      <c r="CM72" s="1028"/>
      <c r="CN72" s="1028"/>
      <c r="CO72" s="1028"/>
      <c r="CP72" s="1028"/>
      <c r="CQ72" s="1028"/>
      <c r="CR72" s="1028"/>
      <c r="CS72" s="1028"/>
      <c r="CT72" s="1028"/>
      <c r="CU72" s="1028"/>
      <c r="CV72" s="1028"/>
      <c r="CW72" s="1028"/>
      <c r="CX72" s="1028"/>
      <c r="CY72" s="1028"/>
      <c r="CZ72" s="1028"/>
      <c r="DA72" s="1028"/>
      <c r="DB72" s="1028"/>
      <c r="DC72" s="1028"/>
      <c r="DD72" s="1028"/>
      <c r="DE72" s="1028"/>
      <c r="DF72" s="1028"/>
      <c r="DG72" s="1028"/>
      <c r="DH72" s="1028"/>
      <c r="DI72" s="1028"/>
      <c r="DJ72" s="1028"/>
      <c r="DK72" s="1028"/>
      <c r="DL72" s="1028"/>
      <c r="DM72" s="1028"/>
      <c r="DN72" s="1028"/>
      <c r="DO72" s="1028"/>
      <c r="DP72" s="1028"/>
      <c r="DQ72" s="1028"/>
      <c r="DR72" s="1028"/>
      <c r="DS72" s="1028"/>
      <c r="DT72" s="1028"/>
      <c r="DU72" s="1028"/>
      <c r="DV72" s="1028"/>
      <c r="DW72" s="1028"/>
      <c r="DX72" s="1028"/>
      <c r="DY72" s="1028"/>
      <c r="DZ72" s="1028"/>
      <c r="EA72" s="1028"/>
      <c r="EB72" s="1028"/>
      <c r="EC72" s="1028"/>
      <c r="ED72" s="1028"/>
      <c r="EE72" s="1028"/>
      <c r="EF72" s="1028"/>
      <c r="EG72" s="1028"/>
      <c r="EH72" s="1028"/>
      <c r="EI72" s="1028"/>
      <c r="EJ72" s="1028"/>
      <c r="EK72" s="1028"/>
      <c r="EL72" s="1028"/>
    </row>
    <row r="73" spans="1:142" s="1027" customFormat="1">
      <c r="A73" s="1040">
        <v>70</v>
      </c>
      <c r="B73" s="1066" t="s">
        <v>1650</v>
      </c>
      <c r="C73" s="1044">
        <f>'TMB 050'!$G$30</f>
        <v>1234550</v>
      </c>
      <c r="D73" s="1042">
        <f t="shared" si="20"/>
        <v>1234550</v>
      </c>
      <c r="E73" s="1042">
        <f t="shared" si="9"/>
        <v>61727.5</v>
      </c>
      <c r="F73" s="1042">
        <f t="shared" si="25"/>
        <v>61727.5</v>
      </c>
      <c r="G73" s="1042">
        <f t="shared" si="21"/>
        <v>61727.5</v>
      </c>
      <c r="H73" s="1042">
        <v>500000</v>
      </c>
      <c r="I73" s="1042">
        <v>100000</v>
      </c>
      <c r="J73" s="1042">
        <f t="shared" si="22"/>
        <v>500000</v>
      </c>
      <c r="K73" s="1042">
        <f t="shared" si="18"/>
        <v>40000</v>
      </c>
      <c r="L73" s="1043">
        <f>IF('[1]TMB 050'!$G$30&gt;=50000,50000,'[1]TMB 050'!$G$30*50%)</f>
        <v>50000</v>
      </c>
      <c r="M73" s="1042">
        <f t="shared" si="19"/>
        <v>100000</v>
      </c>
      <c r="N73" s="1041">
        <f t="shared" si="23"/>
        <v>100000</v>
      </c>
      <c r="O73" s="1061"/>
      <c r="P73" s="1035" t="str">
        <f t="shared" si="24"/>
        <v>CENTRO POPULAR DE COMPRAS (CPC)</v>
      </c>
      <c r="Q73" s="1064"/>
      <c r="R73" s="1064"/>
      <c r="S73" s="1064"/>
      <c r="T73" s="1035" t="s">
        <v>714</v>
      </c>
      <c r="U73" s="1064" t="s">
        <v>505</v>
      </c>
      <c r="V73" s="1064"/>
      <c r="W73" s="1064"/>
      <c r="X73" s="1111"/>
      <c r="Y73" s="1031"/>
      <c r="Z73" s="1030"/>
      <c r="AA73" s="1030"/>
      <c r="AB73" s="1030"/>
      <c r="AC73" s="1030"/>
      <c r="AD73" s="1030"/>
      <c r="AE73" s="1030"/>
      <c r="AF73" s="1030"/>
      <c r="AG73" s="1030"/>
      <c r="AH73" s="1030"/>
      <c r="AI73" s="1030"/>
      <c r="AJ73" s="1030"/>
      <c r="AK73" s="1030"/>
      <c r="AL73" s="1030"/>
      <c r="AM73" s="1029"/>
      <c r="AN73" s="1029"/>
      <c r="AO73" s="1029"/>
      <c r="AP73" s="1029"/>
      <c r="AQ73" s="1029"/>
      <c r="AR73" s="1029"/>
      <c r="AS73" s="1029"/>
      <c r="AT73" s="1029"/>
      <c r="AU73" s="1028"/>
      <c r="AV73" s="1028"/>
      <c r="AW73" s="1028"/>
      <c r="AX73" s="1028"/>
      <c r="AY73" s="1028"/>
      <c r="AZ73" s="1028"/>
      <c r="BA73" s="1028"/>
      <c r="BB73" s="1028"/>
      <c r="BC73" s="1028"/>
      <c r="BD73" s="1028"/>
      <c r="BE73" s="1028"/>
      <c r="BF73" s="1028"/>
      <c r="BG73" s="1028"/>
      <c r="BH73" s="1028"/>
      <c r="BI73" s="1028"/>
      <c r="BJ73" s="1028"/>
      <c r="BK73" s="1028"/>
      <c r="BL73" s="1028"/>
      <c r="BM73" s="1028"/>
      <c r="BN73" s="1028"/>
      <c r="BO73" s="1028"/>
      <c r="BP73" s="1028"/>
      <c r="BQ73" s="1028"/>
      <c r="BR73" s="1028"/>
      <c r="BS73" s="1028"/>
      <c r="BT73" s="1028"/>
      <c r="BU73" s="1028"/>
      <c r="BV73" s="1028"/>
      <c r="BW73" s="1028"/>
      <c r="BX73" s="1028"/>
      <c r="BY73" s="1028"/>
      <c r="BZ73" s="1028"/>
      <c r="CA73" s="1028"/>
      <c r="CB73" s="1028"/>
      <c r="CC73" s="1028"/>
      <c r="CD73" s="1028"/>
      <c r="CE73" s="1028"/>
      <c r="CF73" s="1028"/>
      <c r="CG73" s="1028"/>
      <c r="CH73" s="1028"/>
      <c r="CI73" s="1028"/>
      <c r="CJ73" s="1028"/>
      <c r="CK73" s="1028"/>
      <c r="CL73" s="1028"/>
      <c r="CM73" s="1028"/>
      <c r="CN73" s="1028"/>
      <c r="CO73" s="1028"/>
      <c r="CP73" s="1028"/>
      <c r="CQ73" s="1028"/>
      <c r="CR73" s="1028"/>
      <c r="CS73" s="1028"/>
      <c r="CT73" s="1028"/>
      <c r="CU73" s="1028"/>
      <c r="CV73" s="1028"/>
      <c r="CW73" s="1028"/>
      <c r="CX73" s="1028"/>
      <c r="CY73" s="1028"/>
      <c r="CZ73" s="1028"/>
      <c r="DA73" s="1028"/>
      <c r="DB73" s="1028"/>
      <c r="DC73" s="1028"/>
      <c r="DD73" s="1028"/>
      <c r="DE73" s="1028"/>
      <c r="DF73" s="1028"/>
      <c r="DG73" s="1028"/>
      <c r="DH73" s="1028"/>
      <c r="DI73" s="1028"/>
      <c r="DJ73" s="1028"/>
      <c r="DK73" s="1028"/>
      <c r="DL73" s="1028"/>
      <c r="DM73" s="1028"/>
      <c r="DN73" s="1028"/>
      <c r="DO73" s="1028"/>
      <c r="DP73" s="1028"/>
      <c r="DQ73" s="1028"/>
      <c r="DR73" s="1028"/>
      <c r="DS73" s="1028"/>
      <c r="DT73" s="1028"/>
      <c r="DU73" s="1028"/>
      <c r="DV73" s="1028"/>
      <c r="DW73" s="1028"/>
      <c r="DX73" s="1028"/>
      <c r="DY73" s="1028"/>
      <c r="DZ73" s="1028"/>
      <c r="EA73" s="1028"/>
      <c r="EB73" s="1028"/>
      <c r="EC73" s="1028"/>
      <c r="ED73" s="1028"/>
      <c r="EE73" s="1028"/>
      <c r="EF73" s="1028"/>
      <c r="EG73" s="1028"/>
      <c r="EH73" s="1028"/>
      <c r="EI73" s="1028"/>
      <c r="EJ73" s="1028"/>
      <c r="EK73" s="1028"/>
      <c r="EL73" s="1028"/>
    </row>
    <row r="74" spans="1:142" s="1027" customFormat="1">
      <c r="A74" s="1040">
        <v>71</v>
      </c>
      <c r="B74" s="1066" t="s">
        <v>1649</v>
      </c>
      <c r="C74" s="1044">
        <f>'TMB 050'!$G$30</f>
        <v>1234550</v>
      </c>
      <c r="D74" s="1042">
        <f t="shared" si="20"/>
        <v>1234550</v>
      </c>
      <c r="E74" s="1042">
        <f t="shared" si="9"/>
        <v>61727.5</v>
      </c>
      <c r="F74" s="1042">
        <f t="shared" si="25"/>
        <v>61727.5</v>
      </c>
      <c r="G74" s="1042">
        <f t="shared" si="21"/>
        <v>61727.5</v>
      </c>
      <c r="H74" s="1042">
        <v>500000</v>
      </c>
      <c r="I74" s="1042">
        <v>100000</v>
      </c>
      <c r="J74" s="1042">
        <f t="shared" si="22"/>
        <v>500000</v>
      </c>
      <c r="K74" s="1042">
        <f t="shared" si="18"/>
        <v>40000</v>
      </c>
      <c r="L74" s="1043">
        <f>IF('[1]TMB 050'!$G$30&gt;=50000,50000,'[1]TMB 050'!$G$30*50%)</f>
        <v>50000</v>
      </c>
      <c r="M74" s="1042">
        <f t="shared" si="19"/>
        <v>100000</v>
      </c>
      <c r="N74" s="1041">
        <f t="shared" si="23"/>
        <v>100000</v>
      </c>
      <c r="O74" s="1061"/>
      <c r="P74" s="1035" t="str">
        <f t="shared" si="24"/>
        <v>CHEDA'S MALL</v>
      </c>
      <c r="Q74" s="1064"/>
      <c r="R74" s="1064"/>
      <c r="S74" s="1064"/>
      <c r="T74" s="1064" t="s">
        <v>514</v>
      </c>
      <c r="U74" s="1064" t="s">
        <v>505</v>
      </c>
      <c r="V74" s="1064"/>
      <c r="W74" s="1064"/>
      <c r="X74" s="1111"/>
      <c r="Y74" s="1031"/>
      <c r="Z74" s="1030"/>
      <c r="AA74" s="1030"/>
      <c r="AB74" s="1030"/>
      <c r="AC74" s="1030"/>
      <c r="AD74" s="1030"/>
      <c r="AE74" s="1030"/>
      <c r="AF74" s="1030"/>
      <c r="AG74" s="1030"/>
      <c r="AH74" s="1030"/>
      <c r="AI74" s="1030"/>
      <c r="AJ74" s="1030"/>
      <c r="AK74" s="1030"/>
      <c r="AL74" s="1030"/>
      <c r="AM74" s="1029"/>
      <c r="AN74" s="1029"/>
      <c r="AO74" s="1029"/>
      <c r="AP74" s="1029"/>
      <c r="AQ74" s="1029"/>
      <c r="AR74" s="1029"/>
      <c r="AS74" s="1029"/>
      <c r="AT74" s="1029"/>
      <c r="AU74" s="1028"/>
      <c r="AV74" s="1028"/>
      <c r="AW74" s="1028"/>
      <c r="AX74" s="1028"/>
      <c r="AY74" s="1028"/>
      <c r="AZ74" s="1028"/>
      <c r="BA74" s="1028"/>
      <c r="BB74" s="1028"/>
      <c r="BC74" s="1028"/>
      <c r="BD74" s="1028"/>
      <c r="BE74" s="1028"/>
      <c r="BF74" s="1028"/>
      <c r="BG74" s="1028"/>
      <c r="BH74" s="1028"/>
      <c r="BI74" s="1028"/>
      <c r="BJ74" s="1028"/>
      <c r="BK74" s="1028"/>
      <c r="BL74" s="1028"/>
      <c r="BM74" s="1028"/>
      <c r="BN74" s="1028"/>
      <c r="BO74" s="1028"/>
      <c r="BP74" s="1028"/>
      <c r="BQ74" s="1028"/>
      <c r="BR74" s="1028"/>
      <c r="BS74" s="1028"/>
      <c r="BT74" s="1028"/>
      <c r="BU74" s="1028"/>
      <c r="BV74" s="1028"/>
      <c r="BW74" s="1028"/>
      <c r="BX74" s="1028"/>
      <c r="BY74" s="1028"/>
      <c r="BZ74" s="1028"/>
      <c r="CA74" s="1028"/>
      <c r="CB74" s="1028"/>
      <c r="CC74" s="1028"/>
      <c r="CD74" s="1028"/>
      <c r="CE74" s="1028"/>
      <c r="CF74" s="1028"/>
      <c r="CG74" s="1028"/>
      <c r="CH74" s="1028"/>
      <c r="CI74" s="1028"/>
      <c r="CJ74" s="1028"/>
      <c r="CK74" s="1028"/>
      <c r="CL74" s="1028"/>
      <c r="CM74" s="1028"/>
      <c r="CN74" s="1028"/>
      <c r="CO74" s="1028"/>
      <c r="CP74" s="1028"/>
      <c r="CQ74" s="1028"/>
      <c r="CR74" s="1028"/>
      <c r="CS74" s="1028"/>
      <c r="CT74" s="1028"/>
      <c r="CU74" s="1028"/>
      <c r="CV74" s="1028"/>
      <c r="CW74" s="1028"/>
      <c r="CX74" s="1028"/>
      <c r="CY74" s="1028"/>
      <c r="CZ74" s="1028"/>
      <c r="DA74" s="1028"/>
      <c r="DB74" s="1028"/>
      <c r="DC74" s="1028"/>
      <c r="DD74" s="1028"/>
      <c r="DE74" s="1028"/>
      <c r="DF74" s="1028"/>
      <c r="DG74" s="1028"/>
      <c r="DH74" s="1028"/>
      <c r="DI74" s="1028"/>
      <c r="DJ74" s="1028"/>
      <c r="DK74" s="1028"/>
      <c r="DL74" s="1028"/>
      <c r="DM74" s="1028"/>
      <c r="DN74" s="1028"/>
      <c r="DO74" s="1028"/>
      <c r="DP74" s="1028"/>
      <c r="DQ74" s="1028"/>
      <c r="DR74" s="1028"/>
      <c r="DS74" s="1028"/>
      <c r="DT74" s="1028"/>
      <c r="DU74" s="1028"/>
      <c r="DV74" s="1028"/>
      <c r="DW74" s="1028"/>
      <c r="DX74" s="1028"/>
      <c r="DY74" s="1028"/>
      <c r="DZ74" s="1028"/>
      <c r="EA74" s="1028"/>
      <c r="EB74" s="1028"/>
      <c r="EC74" s="1028"/>
      <c r="ED74" s="1028"/>
      <c r="EE74" s="1028"/>
      <c r="EF74" s="1028"/>
      <c r="EG74" s="1028"/>
      <c r="EH74" s="1028"/>
      <c r="EI74" s="1028"/>
      <c r="EJ74" s="1028"/>
      <c r="EK74" s="1028"/>
      <c r="EL74" s="1028"/>
    </row>
    <row r="75" spans="1:142" s="1112" customFormat="1">
      <c r="A75" s="1040">
        <v>72</v>
      </c>
      <c r="B75" s="1066" t="s">
        <v>1648</v>
      </c>
      <c r="C75" s="1044">
        <f>'TMB 050'!$G$30</f>
        <v>1234550</v>
      </c>
      <c r="D75" s="1042">
        <f t="shared" si="20"/>
        <v>1234550</v>
      </c>
      <c r="E75" s="1042">
        <f t="shared" ref="E75:E138" si="26">C75*5%</f>
        <v>61727.5</v>
      </c>
      <c r="F75" s="1042">
        <f t="shared" si="25"/>
        <v>61727.5</v>
      </c>
      <c r="G75" s="1042">
        <f t="shared" si="21"/>
        <v>61727.5</v>
      </c>
      <c r="H75" s="1042">
        <v>500000</v>
      </c>
      <c r="I75" s="1042">
        <v>100000</v>
      </c>
      <c r="J75" s="1042">
        <f t="shared" si="22"/>
        <v>500000</v>
      </c>
      <c r="K75" s="1042">
        <f t="shared" si="18"/>
        <v>40000</v>
      </c>
      <c r="L75" s="1043">
        <f>IF('[1]TMB 050'!$G$30&gt;=50000,50000,'[1]TMB 050'!$G$30*50%)</f>
        <v>50000</v>
      </c>
      <c r="M75" s="1042">
        <f t="shared" si="19"/>
        <v>100000</v>
      </c>
      <c r="N75" s="1041">
        <f t="shared" si="23"/>
        <v>100000</v>
      </c>
      <c r="O75" s="1061"/>
      <c r="P75" s="1035" t="str">
        <f t="shared" si="24"/>
        <v>CHRIS SHOPPING</v>
      </c>
      <c r="Q75" s="1064"/>
      <c r="R75" s="1064"/>
      <c r="S75" s="1064"/>
      <c r="T75" s="1035" t="s">
        <v>909</v>
      </c>
      <c r="U75" s="1064" t="s">
        <v>505</v>
      </c>
      <c r="V75" s="1064"/>
      <c r="W75" s="1064"/>
      <c r="X75" s="1111"/>
      <c r="Y75" s="1031"/>
      <c r="Z75" s="1031"/>
      <c r="AA75" s="1031"/>
      <c r="AB75" s="1031"/>
      <c r="AC75" s="1031"/>
      <c r="AD75" s="1031"/>
      <c r="AE75" s="1031"/>
      <c r="AF75" s="1031"/>
      <c r="AG75" s="1031"/>
      <c r="AH75" s="1031"/>
      <c r="AI75" s="1031"/>
      <c r="AJ75" s="1031"/>
      <c r="AK75" s="1031"/>
      <c r="AL75" s="1031"/>
      <c r="AM75" s="1078"/>
      <c r="AN75" s="1078"/>
      <c r="AO75" s="1078"/>
      <c r="AP75" s="1078"/>
      <c r="AQ75" s="1078"/>
      <c r="AR75" s="1078"/>
      <c r="AS75" s="1078"/>
      <c r="AT75" s="1078"/>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row>
    <row r="76" spans="1:142" s="1112" customFormat="1">
      <c r="A76" s="1040">
        <v>73</v>
      </c>
      <c r="B76" s="1066" t="s">
        <v>1647</v>
      </c>
      <c r="C76" s="1044">
        <f>'TMB 050'!$G$30</f>
        <v>1234550</v>
      </c>
      <c r="D76" s="1042">
        <f t="shared" si="20"/>
        <v>1234550</v>
      </c>
      <c r="E76" s="1042">
        <f t="shared" si="26"/>
        <v>61727.5</v>
      </c>
      <c r="F76" s="1042">
        <f t="shared" si="25"/>
        <v>61727.5</v>
      </c>
      <c r="G76" s="1042">
        <f t="shared" si="21"/>
        <v>61727.5</v>
      </c>
      <c r="H76" s="1042">
        <v>500000</v>
      </c>
      <c r="I76" s="1042">
        <v>100000</v>
      </c>
      <c r="J76" s="1042">
        <f t="shared" si="22"/>
        <v>500000</v>
      </c>
      <c r="K76" s="1042">
        <f t="shared" si="18"/>
        <v>40000</v>
      </c>
      <c r="L76" s="1043">
        <f>IF('[1]TMB 050'!$G$30&gt;=50000,50000,'[1]TMB 050'!$G$30*50%)</f>
        <v>50000</v>
      </c>
      <c r="M76" s="1042">
        <f t="shared" si="19"/>
        <v>100000</v>
      </c>
      <c r="N76" s="1041">
        <f t="shared" si="23"/>
        <v>100000</v>
      </c>
      <c r="O76" s="1061"/>
      <c r="P76" s="1035" t="str">
        <f t="shared" si="24"/>
        <v>CITY HALL</v>
      </c>
      <c r="Q76" s="1064"/>
      <c r="R76" s="1064"/>
      <c r="S76" s="1064"/>
      <c r="T76" s="1035" t="s">
        <v>714</v>
      </c>
      <c r="U76" s="1064" t="s">
        <v>505</v>
      </c>
      <c r="V76" s="1064"/>
      <c r="W76" s="1064"/>
      <c r="X76" s="1111"/>
      <c r="Y76" s="1031"/>
      <c r="Z76" s="1031"/>
      <c r="AA76" s="1031"/>
      <c r="AB76" s="1031"/>
      <c r="AC76" s="1031"/>
      <c r="AD76" s="1031"/>
      <c r="AE76" s="1031"/>
      <c r="AF76" s="1031"/>
      <c r="AG76" s="1031"/>
      <c r="AH76" s="1031"/>
      <c r="AI76" s="1031"/>
      <c r="AJ76" s="1031"/>
      <c r="AK76" s="1031"/>
      <c r="AL76" s="1031"/>
      <c r="AM76" s="1078"/>
      <c r="AN76" s="1078"/>
      <c r="AO76" s="1078"/>
      <c r="AP76" s="1078"/>
      <c r="AQ76" s="1078"/>
      <c r="AR76" s="1078"/>
      <c r="AS76" s="1078"/>
      <c r="AT76" s="1078"/>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row>
    <row r="77" spans="1:142" s="1112" customFormat="1">
      <c r="A77" s="1040">
        <v>74</v>
      </c>
      <c r="B77" s="1066" t="s">
        <v>1646</v>
      </c>
      <c r="C77" s="1044">
        <f>'TMB 050'!$G$30</f>
        <v>1234550</v>
      </c>
      <c r="D77" s="1042">
        <f t="shared" si="20"/>
        <v>1234550</v>
      </c>
      <c r="E77" s="1042">
        <f t="shared" si="26"/>
        <v>61727.5</v>
      </c>
      <c r="F77" s="1042">
        <f t="shared" si="25"/>
        <v>61727.5</v>
      </c>
      <c r="G77" s="1042">
        <f t="shared" si="21"/>
        <v>61727.5</v>
      </c>
      <c r="H77" s="1042">
        <v>500000</v>
      </c>
      <c r="I77" s="1042">
        <v>100000</v>
      </c>
      <c r="J77" s="1042">
        <f t="shared" si="22"/>
        <v>500000</v>
      </c>
      <c r="K77" s="1042">
        <f t="shared" si="18"/>
        <v>40000</v>
      </c>
      <c r="L77" s="1043">
        <f>IF('[1]TMB 050'!$G$30&gt;=50000,50000,'[1]TMB 050'!$G$30*50%)</f>
        <v>50000</v>
      </c>
      <c r="M77" s="1042">
        <f t="shared" si="19"/>
        <v>100000</v>
      </c>
      <c r="N77" s="1041">
        <f t="shared" si="23"/>
        <v>100000</v>
      </c>
      <c r="O77" s="1061"/>
      <c r="P77" s="1035" t="str">
        <f t="shared" si="24"/>
        <v>CLUBE DA MODA CENTER</v>
      </c>
      <c r="Q77" s="1064"/>
      <c r="R77" s="1064"/>
      <c r="S77" s="1064"/>
      <c r="T77" s="1064" t="s">
        <v>1076</v>
      </c>
      <c r="U77" s="1064" t="s">
        <v>505</v>
      </c>
      <c r="V77" s="1064"/>
      <c r="W77" s="1064"/>
      <c r="X77" s="1111"/>
      <c r="Y77" s="1031"/>
      <c r="Z77" s="1031"/>
      <c r="AA77" s="1031"/>
      <c r="AB77" s="1031"/>
      <c r="AC77" s="1031"/>
      <c r="AD77" s="1031"/>
      <c r="AE77" s="1031"/>
      <c r="AF77" s="1031"/>
      <c r="AG77" s="1031"/>
      <c r="AH77" s="1031"/>
      <c r="AI77" s="1031"/>
      <c r="AJ77" s="1031"/>
      <c r="AK77" s="1031"/>
      <c r="AL77" s="1031"/>
      <c r="AM77" s="1078"/>
      <c r="AN77" s="1078"/>
      <c r="AO77" s="1078"/>
      <c r="AP77" s="1078"/>
      <c r="AQ77" s="1078"/>
      <c r="AR77" s="1078"/>
      <c r="AS77" s="1078"/>
      <c r="AT77" s="1078"/>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row>
    <row r="78" spans="1:142" s="1112" customFormat="1">
      <c r="A78" s="1040">
        <v>75</v>
      </c>
      <c r="B78" s="1066" t="s">
        <v>1645</v>
      </c>
      <c r="C78" s="1044">
        <f>'TMB 050'!$G$30</f>
        <v>1234550</v>
      </c>
      <c r="D78" s="1042">
        <f t="shared" si="20"/>
        <v>1234550</v>
      </c>
      <c r="E78" s="1042">
        <f t="shared" si="26"/>
        <v>61727.5</v>
      </c>
      <c r="F78" s="1042">
        <f t="shared" si="25"/>
        <v>61727.5</v>
      </c>
      <c r="G78" s="1042">
        <f t="shared" si="21"/>
        <v>61727.5</v>
      </c>
      <c r="H78" s="1042">
        <v>500000</v>
      </c>
      <c r="I78" s="1042">
        <v>100000</v>
      </c>
      <c r="J78" s="1042">
        <f t="shared" si="22"/>
        <v>500000</v>
      </c>
      <c r="K78" s="1042">
        <f t="shared" si="18"/>
        <v>40000</v>
      </c>
      <c r="L78" s="1043">
        <f>IF('[1]TMB 050'!$G$30&gt;=50000,50000,'[1]TMB 050'!$G$30*50%)</f>
        <v>50000</v>
      </c>
      <c r="M78" s="1042">
        <f t="shared" si="19"/>
        <v>100000</v>
      </c>
      <c r="N78" s="1041">
        <f t="shared" si="23"/>
        <v>100000</v>
      </c>
      <c r="O78" s="1061"/>
      <c r="P78" s="1035" t="str">
        <f t="shared" si="24"/>
        <v>COMPANHIA DO CALÇADO</v>
      </c>
      <c r="Q78" s="1064"/>
      <c r="R78" s="1064"/>
      <c r="S78" s="1064"/>
      <c r="T78" s="1064" t="s">
        <v>587</v>
      </c>
      <c r="U78" s="1064" t="s">
        <v>505</v>
      </c>
      <c r="V78" s="1064"/>
      <c r="W78" s="1064"/>
      <c r="X78" s="1111"/>
      <c r="Y78" s="1031"/>
      <c r="Z78" s="1031"/>
      <c r="AA78" s="1031"/>
      <c r="AB78" s="1031"/>
      <c r="AC78" s="1031"/>
      <c r="AD78" s="1031"/>
      <c r="AE78" s="1031"/>
      <c r="AF78" s="1031"/>
      <c r="AG78" s="1031"/>
      <c r="AH78" s="1031"/>
      <c r="AI78" s="1031"/>
      <c r="AJ78" s="1031"/>
      <c r="AK78" s="1031"/>
      <c r="AL78" s="1031"/>
      <c r="AM78" s="1078"/>
      <c r="AN78" s="1078"/>
      <c r="AO78" s="1078"/>
      <c r="AP78" s="1078"/>
      <c r="AQ78" s="1078"/>
      <c r="AR78" s="1078"/>
      <c r="AS78" s="1078"/>
      <c r="AT78" s="1078"/>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row>
    <row r="79" spans="1:142" s="1112" customFormat="1">
      <c r="A79" s="1040">
        <v>76</v>
      </c>
      <c r="B79" s="1063" t="s">
        <v>1644</v>
      </c>
      <c r="C79" s="1044">
        <f>'TMB 050'!$G$30</f>
        <v>1234550</v>
      </c>
      <c r="D79" s="1042">
        <f t="shared" si="20"/>
        <v>1234550</v>
      </c>
      <c r="E79" s="1042">
        <f t="shared" si="26"/>
        <v>61727.5</v>
      </c>
      <c r="F79" s="1042">
        <f t="shared" si="25"/>
        <v>61727.5</v>
      </c>
      <c r="G79" s="1042">
        <f t="shared" si="21"/>
        <v>61727.5</v>
      </c>
      <c r="H79" s="1042">
        <v>500000</v>
      </c>
      <c r="I79" s="1042">
        <v>100000</v>
      </c>
      <c r="J79" s="1042">
        <f t="shared" si="22"/>
        <v>500000</v>
      </c>
      <c r="K79" s="1042">
        <f t="shared" si="18"/>
        <v>40000</v>
      </c>
      <c r="L79" s="1043">
        <f>IF('[1]TMB 050'!$G$30&gt;=50000,50000,'[1]TMB 050'!$G$30*50%)</f>
        <v>50000</v>
      </c>
      <c r="M79" s="1042">
        <f t="shared" si="19"/>
        <v>100000</v>
      </c>
      <c r="N79" s="1041">
        <f t="shared" si="23"/>
        <v>100000</v>
      </c>
      <c r="O79" s="1061"/>
      <c r="P79" s="1035" t="str">
        <f t="shared" si="24"/>
        <v>COMPLEXO COMERCIAL SHOPPING INTERLAGOS</v>
      </c>
      <c r="Q79" s="1035" t="s">
        <v>2129</v>
      </c>
      <c r="R79" s="1035">
        <v>2255</v>
      </c>
      <c r="S79" s="1035" t="s">
        <v>1643</v>
      </c>
      <c r="T79" s="1071" t="s">
        <v>506</v>
      </c>
      <c r="U79" s="1035" t="s">
        <v>505</v>
      </c>
      <c r="V79" s="1035">
        <v>4661200</v>
      </c>
      <c r="W79" s="1035"/>
      <c r="X79" s="1111"/>
      <c r="Y79" s="1031"/>
      <c r="Z79" s="1031"/>
      <c r="AA79" s="1031"/>
      <c r="AB79" s="1031"/>
      <c r="AC79" s="1031"/>
      <c r="AD79" s="1031"/>
      <c r="AE79" s="1031"/>
      <c r="AF79" s="1031"/>
      <c r="AG79" s="1031"/>
      <c r="AH79" s="1031"/>
      <c r="AI79" s="1031"/>
      <c r="AJ79" s="1031"/>
      <c r="AK79" s="1031"/>
      <c r="AL79" s="1031"/>
      <c r="AM79" s="1078"/>
      <c r="AN79" s="1078"/>
      <c r="AO79" s="1078"/>
      <c r="AP79" s="1078"/>
      <c r="AQ79" s="1078"/>
      <c r="AR79" s="1078"/>
      <c r="AS79" s="1078"/>
      <c r="AT79" s="1078"/>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row>
    <row r="80" spans="1:142" s="1112" customFormat="1">
      <c r="A80" s="1040">
        <v>77</v>
      </c>
      <c r="B80" s="1063" t="s">
        <v>1642</v>
      </c>
      <c r="C80" s="1044">
        <f>'TMB 050'!$G$30</f>
        <v>1234550</v>
      </c>
      <c r="D80" s="1042">
        <f t="shared" si="20"/>
        <v>1234550</v>
      </c>
      <c r="E80" s="1042">
        <f t="shared" si="26"/>
        <v>61727.5</v>
      </c>
      <c r="F80" s="1042">
        <f t="shared" si="25"/>
        <v>61727.5</v>
      </c>
      <c r="G80" s="1042">
        <f t="shared" si="21"/>
        <v>61727.5</v>
      </c>
      <c r="H80" s="1042">
        <v>500000</v>
      </c>
      <c r="I80" s="1042">
        <v>100000</v>
      </c>
      <c r="J80" s="1042">
        <f t="shared" si="22"/>
        <v>500000</v>
      </c>
      <c r="K80" s="1042">
        <f t="shared" si="18"/>
        <v>40000</v>
      </c>
      <c r="L80" s="1043">
        <f>IF('[1]TMB 050'!$G$30&gt;=50000,50000,'[1]TMB 050'!$G$30*50%)</f>
        <v>50000</v>
      </c>
      <c r="M80" s="1042">
        <f t="shared" si="19"/>
        <v>100000</v>
      </c>
      <c r="N80" s="1041">
        <f t="shared" si="23"/>
        <v>100000</v>
      </c>
      <c r="O80" s="1061"/>
      <c r="P80" s="1035" t="str">
        <f t="shared" si="24"/>
        <v>CONTINENTAL SHOPPING CENTER</v>
      </c>
      <c r="Q80" s="1035" t="s">
        <v>2150</v>
      </c>
      <c r="R80" s="1035">
        <v>100</v>
      </c>
      <c r="S80" s="1035" t="s">
        <v>1641</v>
      </c>
      <c r="T80" s="1071" t="s">
        <v>506</v>
      </c>
      <c r="U80" s="1035" t="s">
        <v>505</v>
      </c>
      <c r="V80" s="1035">
        <v>5328020</v>
      </c>
      <c r="W80" s="1035"/>
      <c r="X80" s="1111"/>
      <c r="Y80" s="1031"/>
      <c r="Z80" s="1031"/>
      <c r="AA80" s="1031"/>
      <c r="AB80" s="1031"/>
      <c r="AC80" s="1031"/>
      <c r="AD80" s="1031"/>
      <c r="AE80" s="1031"/>
      <c r="AF80" s="1031"/>
      <c r="AG80" s="1031"/>
      <c r="AH80" s="1031"/>
      <c r="AI80" s="1031"/>
      <c r="AJ80" s="1031"/>
      <c r="AK80" s="1031"/>
      <c r="AL80" s="1031"/>
      <c r="AM80" s="1078"/>
      <c r="AN80" s="1078"/>
      <c r="AO80" s="1078"/>
      <c r="AP80" s="1078"/>
      <c r="AQ80" s="1078"/>
      <c r="AR80" s="1078"/>
      <c r="AS80" s="1078"/>
      <c r="AT80" s="1078"/>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row>
    <row r="81" spans="1:142" s="1027" customFormat="1" ht="12.75" customHeight="1">
      <c r="A81" s="1040">
        <v>78</v>
      </c>
      <c r="B81" s="1088" t="s">
        <v>1640</v>
      </c>
      <c r="C81" s="1044">
        <f>'TMB 050'!$G$30</f>
        <v>1234550</v>
      </c>
      <c r="D81" s="1053">
        <f t="shared" si="20"/>
        <v>1234550</v>
      </c>
      <c r="E81" s="1053">
        <f t="shared" si="26"/>
        <v>61727.5</v>
      </c>
      <c r="F81" s="1053">
        <f t="shared" si="25"/>
        <v>61727.5</v>
      </c>
      <c r="G81" s="1053">
        <f t="shared" si="21"/>
        <v>61727.5</v>
      </c>
      <c r="H81" s="1053">
        <v>200000</v>
      </c>
      <c r="I81" s="1053">
        <v>40000</v>
      </c>
      <c r="J81" s="1053">
        <f t="shared" si="22"/>
        <v>200000</v>
      </c>
      <c r="K81" s="1053">
        <f t="shared" si="18"/>
        <v>40000</v>
      </c>
      <c r="L81" s="1054">
        <f>IF('[1]TMB 050'!$G$30&gt;=50000,50000,'[1]TMB 050'!$G$30*50%)</f>
        <v>50000</v>
      </c>
      <c r="M81" s="1053">
        <f t="shared" si="19"/>
        <v>40000</v>
      </c>
      <c r="N81" s="1052">
        <f t="shared" si="23"/>
        <v>40000</v>
      </c>
      <c r="O81" s="1051"/>
      <c r="P81" s="1050" t="str">
        <f t="shared" si="24"/>
        <v>CONTINENTE PARK SHOPPING (*)</v>
      </c>
      <c r="Q81" s="1114" t="s">
        <v>1639</v>
      </c>
      <c r="R81" s="1114"/>
      <c r="S81" s="1113" t="s">
        <v>1638</v>
      </c>
      <c r="T81" s="1113" t="s">
        <v>1637</v>
      </c>
      <c r="U81" s="1113" t="s">
        <v>826</v>
      </c>
      <c r="V81" s="1113">
        <v>88104800</v>
      </c>
      <c r="W81" s="1048" t="s">
        <v>1239</v>
      </c>
      <c r="X81" s="1001"/>
      <c r="Y81" s="1031"/>
      <c r="Z81" s="1030"/>
      <c r="AA81" s="1030"/>
      <c r="AB81" s="1030"/>
      <c r="AC81" s="1030"/>
      <c r="AD81" s="1030"/>
      <c r="AE81" s="1030"/>
      <c r="AF81" s="1030"/>
      <c r="AG81" s="1030"/>
      <c r="AH81" s="1030"/>
      <c r="AI81" s="1030"/>
      <c r="AJ81" s="1030"/>
      <c r="AK81" s="1030"/>
      <c r="AL81" s="1030"/>
      <c r="AM81" s="1029"/>
      <c r="AN81" s="1029"/>
      <c r="AO81" s="1029"/>
      <c r="AP81" s="1029"/>
      <c r="AQ81" s="1029"/>
      <c r="AR81" s="1029"/>
      <c r="AS81" s="1029"/>
      <c r="AT81" s="1029"/>
      <c r="AU81" s="1028"/>
      <c r="AV81" s="1028"/>
      <c r="AW81" s="1028"/>
      <c r="AX81" s="1028"/>
      <c r="AY81" s="1028"/>
      <c r="AZ81" s="1028"/>
      <c r="BA81" s="1028"/>
      <c r="BB81" s="1028"/>
      <c r="BC81" s="1028"/>
      <c r="BD81" s="1028"/>
      <c r="BE81" s="1028"/>
      <c r="BF81" s="1028"/>
      <c r="BG81" s="1028"/>
      <c r="BH81" s="1028"/>
      <c r="BI81" s="1028"/>
      <c r="BJ81" s="1028"/>
      <c r="BK81" s="1028"/>
      <c r="BL81" s="1028"/>
      <c r="BM81" s="1028"/>
      <c r="BN81" s="1028"/>
      <c r="BO81" s="1028"/>
      <c r="BP81" s="1028"/>
      <c r="BQ81" s="1028"/>
      <c r="BR81" s="1028"/>
      <c r="BS81" s="1028"/>
      <c r="BT81" s="1028"/>
      <c r="BU81" s="1028"/>
      <c r="BV81" s="1028"/>
      <c r="BW81" s="1028"/>
      <c r="BX81" s="1028"/>
      <c r="BY81" s="1028"/>
      <c r="BZ81" s="1028"/>
      <c r="CA81" s="1028"/>
      <c r="CB81" s="1028"/>
      <c r="CC81" s="1028"/>
      <c r="CD81" s="1028"/>
      <c r="CE81" s="1028"/>
      <c r="CF81" s="1028"/>
      <c r="CG81" s="1028"/>
      <c r="CH81" s="1028"/>
      <c r="CI81" s="1028"/>
      <c r="CJ81" s="1028"/>
      <c r="CK81" s="1028"/>
      <c r="CL81" s="1028"/>
      <c r="CM81" s="1028"/>
      <c r="CN81" s="1028"/>
      <c r="CO81" s="1028"/>
      <c r="CP81" s="1028"/>
      <c r="CQ81" s="1028"/>
      <c r="CR81" s="1028"/>
      <c r="CS81" s="1028"/>
      <c r="CT81" s="1028"/>
      <c r="CU81" s="1028"/>
      <c r="CV81" s="1028"/>
      <c r="CW81" s="1028"/>
      <c r="CX81" s="1028"/>
      <c r="CY81" s="1028"/>
      <c r="CZ81" s="1028"/>
      <c r="DA81" s="1028"/>
      <c r="DB81" s="1028"/>
      <c r="DC81" s="1028"/>
      <c r="DD81" s="1028"/>
      <c r="DE81" s="1028"/>
      <c r="DF81" s="1028"/>
      <c r="DG81" s="1028"/>
      <c r="DH81" s="1028"/>
      <c r="DI81" s="1028"/>
      <c r="DJ81" s="1028"/>
      <c r="DK81" s="1028"/>
      <c r="DL81" s="1028"/>
      <c r="DM81" s="1028"/>
      <c r="DN81" s="1028"/>
      <c r="DO81" s="1028"/>
      <c r="DP81" s="1028"/>
      <c r="DQ81" s="1028"/>
      <c r="DR81" s="1028"/>
      <c r="DS81" s="1028"/>
      <c r="DT81" s="1028"/>
      <c r="DU81" s="1028"/>
      <c r="DV81" s="1028"/>
      <c r="DW81" s="1028"/>
      <c r="DX81" s="1028"/>
      <c r="DY81" s="1028"/>
      <c r="DZ81" s="1028"/>
      <c r="EA81" s="1028"/>
      <c r="EB81" s="1028"/>
      <c r="EC81" s="1028"/>
      <c r="ED81" s="1028"/>
      <c r="EE81" s="1028"/>
      <c r="EF81" s="1028"/>
      <c r="EG81" s="1028"/>
      <c r="EH81" s="1028"/>
      <c r="EI81" s="1028"/>
      <c r="EJ81" s="1028"/>
      <c r="EK81" s="1028"/>
      <c r="EL81" s="1028"/>
    </row>
    <row r="82" spans="1:142" s="1112" customFormat="1">
      <c r="A82" s="1040">
        <v>79</v>
      </c>
      <c r="B82" s="1066" t="s">
        <v>1636</v>
      </c>
      <c r="C82" s="1044">
        <f>'TMB 050'!$G$30</f>
        <v>1234550</v>
      </c>
      <c r="D82" s="1042">
        <f t="shared" si="20"/>
        <v>1234550</v>
      </c>
      <c r="E82" s="1042">
        <f t="shared" si="26"/>
        <v>61727.5</v>
      </c>
      <c r="F82" s="1042">
        <f t="shared" si="25"/>
        <v>61727.5</v>
      </c>
      <c r="G82" s="1042">
        <f t="shared" si="21"/>
        <v>61727.5</v>
      </c>
      <c r="H82" s="1042">
        <v>500000</v>
      </c>
      <c r="I82" s="1042">
        <v>100000</v>
      </c>
      <c r="J82" s="1042">
        <f t="shared" si="22"/>
        <v>500000</v>
      </c>
      <c r="K82" s="1042">
        <f t="shared" si="18"/>
        <v>40000</v>
      </c>
      <c r="L82" s="1043">
        <f>IF('[1]TMB 050'!$G$30&gt;=50000,50000,'[1]TMB 050'!$G$30*50%)</f>
        <v>50000</v>
      </c>
      <c r="M82" s="1042">
        <f t="shared" si="19"/>
        <v>100000</v>
      </c>
      <c r="N82" s="1041">
        <f t="shared" si="23"/>
        <v>100000</v>
      </c>
      <c r="O82" s="1061"/>
      <c r="P82" s="1035" t="str">
        <f t="shared" si="24"/>
        <v>COSMOPÓLIS PLAZA</v>
      </c>
      <c r="Q82" s="1064"/>
      <c r="R82" s="1064"/>
      <c r="S82" s="1064"/>
      <c r="T82" s="1065" t="s">
        <v>1635</v>
      </c>
      <c r="U82" s="1064" t="s">
        <v>505</v>
      </c>
      <c r="V82" s="1064"/>
      <c r="W82" s="1064"/>
      <c r="X82" s="1111"/>
      <c r="Y82" s="1031"/>
      <c r="Z82" s="1031"/>
      <c r="AA82" s="1031"/>
      <c r="AB82" s="1031"/>
      <c r="AC82" s="1031"/>
      <c r="AD82" s="1031"/>
      <c r="AE82" s="1031"/>
      <c r="AF82" s="1031"/>
      <c r="AG82" s="1031"/>
      <c r="AH82" s="1031"/>
      <c r="AI82" s="1031"/>
      <c r="AJ82" s="1031"/>
      <c r="AK82" s="1031"/>
      <c r="AL82" s="1031"/>
      <c r="AM82" s="1078"/>
      <c r="AN82" s="1078"/>
      <c r="AO82" s="1078"/>
      <c r="AP82" s="1078"/>
      <c r="AQ82" s="1078"/>
      <c r="AR82" s="1078"/>
      <c r="AS82" s="1078"/>
      <c r="AT82" s="1078"/>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row>
    <row r="83" spans="1:142" s="1112" customFormat="1">
      <c r="A83" s="1040">
        <v>80</v>
      </c>
      <c r="B83" s="1062" t="s">
        <v>1634</v>
      </c>
      <c r="C83" s="1044">
        <f>'TMB 050'!$G$30</f>
        <v>1234550</v>
      </c>
      <c r="D83" s="1042">
        <f t="shared" si="20"/>
        <v>1234550</v>
      </c>
      <c r="E83" s="1042">
        <f t="shared" si="26"/>
        <v>61727.5</v>
      </c>
      <c r="F83" s="1042">
        <f t="shared" si="25"/>
        <v>61727.5</v>
      </c>
      <c r="G83" s="1042">
        <f t="shared" si="21"/>
        <v>61727.5</v>
      </c>
      <c r="H83" s="1042">
        <v>500000</v>
      </c>
      <c r="I83" s="1042">
        <v>100000</v>
      </c>
      <c r="J83" s="1042">
        <f t="shared" si="22"/>
        <v>500000</v>
      </c>
      <c r="K83" s="1042">
        <f t="shared" si="18"/>
        <v>40000</v>
      </c>
      <c r="L83" s="1043">
        <f>IF('[1]TMB 050'!$G$30&gt;=50000,50000,'[1]TMB 050'!$G$30*50%)</f>
        <v>50000</v>
      </c>
      <c r="M83" s="1042">
        <f t="shared" si="19"/>
        <v>100000</v>
      </c>
      <c r="N83" s="1041">
        <f t="shared" si="23"/>
        <v>100000</v>
      </c>
      <c r="O83" s="1061"/>
      <c r="P83" s="1035" t="str">
        <f t="shared" si="24"/>
        <v>CRYSTAL PLAZA SHOPPING CENTER</v>
      </c>
      <c r="Q83" s="1060"/>
      <c r="R83" s="1060"/>
      <c r="S83" s="1060"/>
      <c r="T83" s="1035" t="s">
        <v>932</v>
      </c>
      <c r="U83" s="1035" t="s">
        <v>892</v>
      </c>
      <c r="V83" s="1035"/>
      <c r="W83" s="1060" t="s">
        <v>1633</v>
      </c>
      <c r="X83" s="1111"/>
      <c r="Y83" s="1031"/>
      <c r="Z83" s="1031"/>
      <c r="AA83" s="1031"/>
      <c r="AB83" s="1031"/>
      <c r="AC83" s="1031"/>
      <c r="AD83" s="1031"/>
      <c r="AE83" s="1031"/>
      <c r="AF83" s="1031"/>
      <c r="AG83" s="1031"/>
      <c r="AH83" s="1031"/>
      <c r="AI83" s="1031"/>
      <c r="AJ83" s="1031"/>
      <c r="AK83" s="1031"/>
      <c r="AL83" s="1031"/>
      <c r="AM83" s="1078"/>
      <c r="AN83" s="1078"/>
      <c r="AO83" s="1078"/>
      <c r="AP83" s="1078"/>
      <c r="AQ83" s="1078"/>
      <c r="AR83" s="1078"/>
      <c r="AS83" s="1078"/>
      <c r="AT83" s="1078"/>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row>
    <row r="84" spans="1:142" s="1112" customFormat="1">
      <c r="A84" s="1040">
        <v>81</v>
      </c>
      <c r="B84" s="1063" t="s">
        <v>1632</v>
      </c>
      <c r="C84" s="1044">
        <f>'TMB 050'!$G$30</f>
        <v>1234550</v>
      </c>
      <c r="D84" s="1042">
        <f t="shared" si="20"/>
        <v>1234550</v>
      </c>
      <c r="E84" s="1042">
        <f t="shared" si="26"/>
        <v>61727.5</v>
      </c>
      <c r="F84" s="1042">
        <f t="shared" si="25"/>
        <v>61727.5</v>
      </c>
      <c r="G84" s="1042">
        <f t="shared" si="21"/>
        <v>61727.5</v>
      </c>
      <c r="H84" s="1042">
        <v>500000</v>
      </c>
      <c r="I84" s="1042">
        <v>100000</v>
      </c>
      <c r="J84" s="1042">
        <f t="shared" si="22"/>
        <v>500000</v>
      </c>
      <c r="K84" s="1042">
        <f t="shared" si="18"/>
        <v>40000</v>
      </c>
      <c r="L84" s="1043">
        <f>IF('[1]TMB 050'!$G$30&gt;=50000,50000,'[1]TMB 050'!$G$30*50%)</f>
        <v>50000</v>
      </c>
      <c r="M84" s="1042">
        <f t="shared" si="19"/>
        <v>100000</v>
      </c>
      <c r="N84" s="1041">
        <f t="shared" si="23"/>
        <v>100000</v>
      </c>
      <c r="O84" s="1061"/>
      <c r="P84" s="1035" t="str">
        <f t="shared" si="24"/>
        <v>D&amp;D SHOPPING</v>
      </c>
      <c r="Q84" s="1035" t="s">
        <v>2151</v>
      </c>
      <c r="R84" s="1035">
        <v>12555</v>
      </c>
      <c r="S84" s="1035" t="s">
        <v>1631</v>
      </c>
      <c r="T84" s="1071" t="s">
        <v>506</v>
      </c>
      <c r="U84" s="1035" t="s">
        <v>505</v>
      </c>
      <c r="V84" s="1035">
        <v>4578000</v>
      </c>
      <c r="W84" s="1035"/>
      <c r="X84" s="1111"/>
      <c r="Y84" s="1031"/>
      <c r="Z84" s="1031"/>
      <c r="AA84" s="1031"/>
      <c r="AB84" s="1031"/>
      <c r="AC84" s="1031"/>
      <c r="AD84" s="1031"/>
      <c r="AE84" s="1031"/>
      <c r="AF84" s="1031"/>
      <c r="AG84" s="1031"/>
      <c r="AH84" s="1031"/>
      <c r="AI84" s="1031"/>
      <c r="AJ84" s="1031"/>
      <c r="AK84" s="1031"/>
      <c r="AL84" s="1031"/>
      <c r="AM84" s="1078"/>
      <c r="AN84" s="1078"/>
      <c r="AO84" s="1078"/>
      <c r="AP84" s="1078"/>
      <c r="AQ84" s="1078"/>
      <c r="AR84" s="1078"/>
      <c r="AS84" s="1078"/>
      <c r="AT84" s="1078"/>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row>
    <row r="85" spans="1:142" s="1112" customFormat="1">
      <c r="A85" s="1040">
        <v>82</v>
      </c>
      <c r="B85" s="1062" t="s">
        <v>1630</v>
      </c>
      <c r="C85" s="1044">
        <f>'TMB 050'!$G$30</f>
        <v>1234550</v>
      </c>
      <c r="D85" s="1042">
        <f t="shared" si="20"/>
        <v>1234550</v>
      </c>
      <c r="E85" s="1042">
        <f t="shared" si="26"/>
        <v>61727.5</v>
      </c>
      <c r="F85" s="1042">
        <f t="shared" si="25"/>
        <v>61727.5</v>
      </c>
      <c r="G85" s="1042">
        <f t="shared" si="21"/>
        <v>61727.5</v>
      </c>
      <c r="H85" s="1042">
        <v>500000</v>
      </c>
      <c r="I85" s="1042">
        <v>100000</v>
      </c>
      <c r="J85" s="1042">
        <f t="shared" si="22"/>
        <v>500000</v>
      </c>
      <c r="K85" s="1042">
        <f t="shared" si="18"/>
        <v>40000</v>
      </c>
      <c r="L85" s="1043">
        <f>IF('[1]TMB 050'!$G$30&gt;=50000,50000,'[1]TMB 050'!$G$30*50%)</f>
        <v>50000</v>
      </c>
      <c r="M85" s="1042">
        <f t="shared" si="19"/>
        <v>100000</v>
      </c>
      <c r="N85" s="1041">
        <f t="shared" si="23"/>
        <v>100000</v>
      </c>
      <c r="O85" s="1061"/>
      <c r="P85" s="1035" t="str">
        <f t="shared" si="24"/>
        <v>DIAMONDMALL</v>
      </c>
      <c r="Q85" s="1060"/>
      <c r="R85" s="1060"/>
      <c r="S85" s="1060"/>
      <c r="T85" s="1060" t="s">
        <v>538</v>
      </c>
      <c r="U85" s="1035" t="s">
        <v>537</v>
      </c>
      <c r="V85" s="1035"/>
      <c r="W85" s="1060" t="s">
        <v>1629</v>
      </c>
      <c r="X85" s="1111"/>
      <c r="Y85" s="1031"/>
      <c r="Z85" s="1031"/>
      <c r="AA85" s="1031"/>
      <c r="AB85" s="1031"/>
      <c r="AC85" s="1031"/>
      <c r="AD85" s="1031"/>
      <c r="AE85" s="1031"/>
      <c r="AF85" s="1031"/>
      <c r="AG85" s="1031"/>
      <c r="AH85" s="1031"/>
      <c r="AI85" s="1031"/>
      <c r="AJ85" s="1031"/>
      <c r="AK85" s="1031"/>
      <c r="AL85" s="1031"/>
      <c r="AM85" s="1078"/>
      <c r="AN85" s="1078"/>
      <c r="AO85" s="1078"/>
      <c r="AP85" s="1078"/>
      <c r="AQ85" s="1078"/>
      <c r="AR85" s="1078"/>
      <c r="AS85" s="1078"/>
      <c r="AT85" s="1078"/>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row>
    <row r="86" spans="1:142" s="1027" customFormat="1">
      <c r="A86" s="1040">
        <v>83</v>
      </c>
      <c r="B86" s="1066" t="s">
        <v>1628</v>
      </c>
      <c r="C86" s="1044">
        <f>'TMB 050'!$G$30</f>
        <v>1234550</v>
      </c>
      <c r="D86" s="1042">
        <f t="shared" si="20"/>
        <v>1234550</v>
      </c>
      <c r="E86" s="1042">
        <f t="shared" si="26"/>
        <v>61727.5</v>
      </c>
      <c r="F86" s="1042">
        <f t="shared" si="25"/>
        <v>61727.5</v>
      </c>
      <c r="G86" s="1042">
        <f t="shared" si="21"/>
        <v>61727.5</v>
      </c>
      <c r="H86" s="1042">
        <v>500000</v>
      </c>
      <c r="I86" s="1042">
        <v>100000</v>
      </c>
      <c r="J86" s="1042">
        <f t="shared" si="22"/>
        <v>500000</v>
      </c>
      <c r="K86" s="1042">
        <f t="shared" si="18"/>
        <v>40000</v>
      </c>
      <c r="L86" s="1043">
        <f>IF('[1]TMB 050'!$G$30&gt;=50000,50000,'[1]TMB 050'!$G$30*50%)</f>
        <v>50000</v>
      </c>
      <c r="M86" s="1042">
        <f t="shared" si="19"/>
        <v>100000</v>
      </c>
      <c r="N86" s="1041">
        <f t="shared" si="23"/>
        <v>100000</v>
      </c>
      <c r="O86" s="1061"/>
      <c r="P86" s="1035" t="str">
        <f t="shared" si="24"/>
        <v>EMBARÉ SHOPPING CENTER</v>
      </c>
      <c r="Q86" s="1064"/>
      <c r="R86" s="1064"/>
      <c r="S86" s="1064"/>
      <c r="T86" s="1065" t="s">
        <v>614</v>
      </c>
      <c r="U86" s="1064" t="s">
        <v>505</v>
      </c>
      <c r="V86" s="1064"/>
      <c r="W86" s="1064"/>
      <c r="X86" s="1111"/>
      <c r="Y86" s="1031"/>
      <c r="Z86" s="1030"/>
      <c r="AA86" s="1030"/>
      <c r="AB86" s="1030"/>
      <c r="AC86" s="1030"/>
      <c r="AD86" s="1030"/>
      <c r="AE86" s="1030"/>
      <c r="AF86" s="1030"/>
      <c r="AG86" s="1030"/>
      <c r="AH86" s="1030"/>
      <c r="AI86" s="1030"/>
      <c r="AJ86" s="1030"/>
      <c r="AK86" s="1030"/>
      <c r="AL86" s="1030"/>
      <c r="AM86" s="1029"/>
      <c r="AN86" s="1029"/>
      <c r="AO86" s="1029"/>
      <c r="AP86" s="1029"/>
      <c r="AQ86" s="1029"/>
      <c r="AR86" s="1029"/>
      <c r="AS86" s="1029"/>
      <c r="AT86" s="1029"/>
      <c r="AU86" s="1028"/>
      <c r="AV86" s="1028"/>
      <c r="AW86" s="1028"/>
      <c r="AX86" s="1028"/>
      <c r="AY86" s="1028"/>
      <c r="AZ86" s="1028"/>
      <c r="BA86" s="1028"/>
      <c r="BB86" s="1028"/>
      <c r="BC86" s="1028"/>
      <c r="BD86" s="1028"/>
      <c r="BE86" s="1028"/>
      <c r="BF86" s="1028"/>
      <c r="BG86" s="1028"/>
      <c r="BH86" s="1028"/>
      <c r="BI86" s="1028"/>
      <c r="BJ86" s="1028"/>
      <c r="BK86" s="1028"/>
      <c r="BL86" s="1028"/>
      <c r="BM86" s="1028"/>
      <c r="BN86" s="1028"/>
      <c r="BO86" s="1028"/>
      <c r="BP86" s="1028"/>
      <c r="BQ86" s="1028"/>
      <c r="BR86" s="1028"/>
      <c r="BS86" s="1028"/>
      <c r="BT86" s="1028"/>
      <c r="BU86" s="1028"/>
      <c r="BV86" s="1028"/>
      <c r="BW86" s="1028"/>
      <c r="BX86" s="1028"/>
      <c r="BY86" s="1028"/>
      <c r="BZ86" s="1028"/>
      <c r="CA86" s="1028"/>
      <c r="CB86" s="1028"/>
      <c r="CC86" s="1028"/>
      <c r="CD86" s="1028"/>
      <c r="CE86" s="1028"/>
      <c r="CF86" s="1028"/>
      <c r="CG86" s="1028"/>
      <c r="CH86" s="1028"/>
      <c r="CI86" s="1028"/>
      <c r="CJ86" s="1028"/>
      <c r="CK86" s="1028"/>
      <c r="CL86" s="1028"/>
      <c r="CM86" s="1028"/>
      <c r="CN86" s="1028"/>
      <c r="CO86" s="1028"/>
      <c r="CP86" s="1028"/>
      <c r="CQ86" s="1028"/>
      <c r="CR86" s="1028"/>
      <c r="CS86" s="1028"/>
      <c r="CT86" s="1028"/>
      <c r="CU86" s="1028"/>
      <c r="CV86" s="1028"/>
      <c r="CW86" s="1028"/>
      <c r="CX86" s="1028"/>
      <c r="CY86" s="1028"/>
      <c r="CZ86" s="1028"/>
      <c r="DA86" s="1028"/>
      <c r="DB86" s="1028"/>
      <c r="DC86" s="1028"/>
      <c r="DD86" s="1028"/>
      <c r="DE86" s="1028"/>
      <c r="DF86" s="1028"/>
      <c r="DG86" s="1028"/>
      <c r="DH86" s="1028"/>
      <c r="DI86" s="1028"/>
      <c r="DJ86" s="1028"/>
      <c r="DK86" s="1028"/>
      <c r="DL86" s="1028"/>
      <c r="DM86" s="1028"/>
      <c r="DN86" s="1028"/>
      <c r="DO86" s="1028"/>
      <c r="DP86" s="1028"/>
      <c r="DQ86" s="1028"/>
      <c r="DR86" s="1028"/>
      <c r="DS86" s="1028"/>
      <c r="DT86" s="1028"/>
      <c r="DU86" s="1028"/>
      <c r="DV86" s="1028"/>
      <c r="DW86" s="1028"/>
      <c r="DX86" s="1028"/>
      <c r="DY86" s="1028"/>
      <c r="DZ86" s="1028"/>
      <c r="EA86" s="1028"/>
      <c r="EB86" s="1028"/>
      <c r="EC86" s="1028"/>
      <c r="ED86" s="1028"/>
      <c r="EE86" s="1028"/>
      <c r="EF86" s="1028"/>
      <c r="EG86" s="1028"/>
      <c r="EH86" s="1028"/>
      <c r="EI86" s="1028"/>
      <c r="EJ86" s="1028"/>
      <c r="EK86" s="1028"/>
      <c r="EL86" s="1028"/>
    </row>
    <row r="87" spans="1:142" s="1027" customFormat="1">
      <c r="A87" s="1040">
        <v>84</v>
      </c>
      <c r="B87" s="1066" t="s">
        <v>1627</v>
      </c>
      <c r="C87" s="1044">
        <f>'TMB 050'!$G$30</f>
        <v>1234550</v>
      </c>
      <c r="D87" s="1042">
        <f t="shared" si="20"/>
        <v>1234550</v>
      </c>
      <c r="E87" s="1042">
        <f t="shared" si="26"/>
        <v>61727.5</v>
      </c>
      <c r="F87" s="1042">
        <f t="shared" si="25"/>
        <v>61727.5</v>
      </c>
      <c r="G87" s="1042">
        <f t="shared" si="21"/>
        <v>61727.5</v>
      </c>
      <c r="H87" s="1042">
        <v>500000</v>
      </c>
      <c r="I87" s="1042">
        <v>100000</v>
      </c>
      <c r="J87" s="1042">
        <f t="shared" si="22"/>
        <v>500000</v>
      </c>
      <c r="K87" s="1042">
        <f t="shared" si="18"/>
        <v>40000</v>
      </c>
      <c r="L87" s="1043">
        <f>IF('[1]TMB 050'!$G$30&gt;=50000,50000,'[1]TMB 050'!$G$30*50%)</f>
        <v>50000</v>
      </c>
      <c r="M87" s="1042">
        <f t="shared" si="19"/>
        <v>100000</v>
      </c>
      <c r="N87" s="1041">
        <f t="shared" si="23"/>
        <v>100000</v>
      </c>
      <c r="O87" s="1061"/>
      <c r="P87" s="1035" t="str">
        <f t="shared" si="24"/>
        <v>ESMERALDA SHOPPING</v>
      </c>
      <c r="Q87" s="1064"/>
      <c r="R87" s="1064"/>
      <c r="S87" s="1064"/>
      <c r="T87" s="1064" t="s">
        <v>1512</v>
      </c>
      <c r="U87" s="1064" t="s">
        <v>505</v>
      </c>
      <c r="V87" s="1064"/>
      <c r="W87" s="1064"/>
      <c r="X87" s="1111"/>
      <c r="Y87" s="1031"/>
      <c r="Z87" s="1030"/>
      <c r="AA87" s="1030"/>
      <c r="AB87" s="1030"/>
      <c r="AC87" s="1030"/>
      <c r="AD87" s="1030"/>
      <c r="AE87" s="1030"/>
      <c r="AF87" s="1030"/>
      <c r="AG87" s="1030"/>
      <c r="AH87" s="1030"/>
      <c r="AI87" s="1030"/>
      <c r="AJ87" s="1030"/>
      <c r="AK87" s="1030"/>
      <c r="AL87" s="1030"/>
      <c r="AM87" s="1029"/>
      <c r="AN87" s="1029"/>
      <c r="AO87" s="1029"/>
      <c r="AP87" s="1029"/>
      <c r="AQ87" s="1029"/>
      <c r="AR87" s="1029"/>
      <c r="AS87" s="1029"/>
      <c r="AT87" s="1029"/>
      <c r="AU87" s="1028"/>
      <c r="AV87" s="1028"/>
      <c r="AW87" s="1028"/>
      <c r="AX87" s="1028"/>
      <c r="AY87" s="1028"/>
      <c r="AZ87" s="1028"/>
      <c r="BA87" s="1028"/>
      <c r="BB87" s="1028"/>
      <c r="BC87" s="1028"/>
      <c r="BD87" s="1028"/>
      <c r="BE87" s="1028"/>
      <c r="BF87" s="1028"/>
      <c r="BG87" s="1028"/>
      <c r="BH87" s="1028"/>
      <c r="BI87" s="1028"/>
      <c r="BJ87" s="1028"/>
      <c r="BK87" s="1028"/>
      <c r="BL87" s="1028"/>
      <c r="BM87" s="1028"/>
      <c r="BN87" s="1028"/>
      <c r="BO87" s="1028"/>
      <c r="BP87" s="1028"/>
      <c r="BQ87" s="1028"/>
      <c r="BR87" s="1028"/>
      <c r="BS87" s="1028"/>
      <c r="BT87" s="1028"/>
      <c r="BU87" s="1028"/>
      <c r="BV87" s="1028"/>
      <c r="BW87" s="1028"/>
      <c r="BX87" s="1028"/>
      <c r="BY87" s="1028"/>
      <c r="BZ87" s="1028"/>
      <c r="CA87" s="1028"/>
      <c r="CB87" s="1028"/>
      <c r="CC87" s="1028"/>
      <c r="CD87" s="1028"/>
      <c r="CE87" s="1028"/>
      <c r="CF87" s="1028"/>
      <c r="CG87" s="1028"/>
      <c r="CH87" s="1028"/>
      <c r="CI87" s="1028"/>
      <c r="CJ87" s="1028"/>
      <c r="CK87" s="1028"/>
      <c r="CL87" s="1028"/>
      <c r="CM87" s="1028"/>
      <c r="CN87" s="1028"/>
      <c r="CO87" s="1028"/>
      <c r="CP87" s="1028"/>
      <c r="CQ87" s="1028"/>
      <c r="CR87" s="1028"/>
      <c r="CS87" s="1028"/>
      <c r="CT87" s="1028"/>
      <c r="CU87" s="1028"/>
      <c r="CV87" s="1028"/>
      <c r="CW87" s="1028"/>
      <c r="CX87" s="1028"/>
      <c r="CY87" s="1028"/>
      <c r="CZ87" s="1028"/>
      <c r="DA87" s="1028"/>
      <c r="DB87" s="1028"/>
      <c r="DC87" s="1028"/>
      <c r="DD87" s="1028"/>
      <c r="DE87" s="1028"/>
      <c r="DF87" s="1028"/>
      <c r="DG87" s="1028"/>
      <c r="DH87" s="1028"/>
      <c r="DI87" s="1028"/>
      <c r="DJ87" s="1028"/>
      <c r="DK87" s="1028"/>
      <c r="DL87" s="1028"/>
      <c r="DM87" s="1028"/>
      <c r="DN87" s="1028"/>
      <c r="DO87" s="1028"/>
      <c r="DP87" s="1028"/>
      <c r="DQ87" s="1028"/>
      <c r="DR87" s="1028"/>
      <c r="DS87" s="1028"/>
      <c r="DT87" s="1028"/>
      <c r="DU87" s="1028"/>
      <c r="DV87" s="1028"/>
      <c r="DW87" s="1028"/>
      <c r="DX87" s="1028"/>
      <c r="DY87" s="1028"/>
      <c r="DZ87" s="1028"/>
      <c r="EA87" s="1028"/>
      <c r="EB87" s="1028"/>
      <c r="EC87" s="1028"/>
      <c r="ED87" s="1028"/>
      <c r="EE87" s="1028"/>
      <c r="EF87" s="1028"/>
      <c r="EG87" s="1028"/>
      <c r="EH87" s="1028"/>
      <c r="EI87" s="1028"/>
      <c r="EJ87" s="1028"/>
      <c r="EK87" s="1028"/>
      <c r="EL87" s="1028"/>
    </row>
    <row r="88" spans="1:142" s="1027" customFormat="1">
      <c r="A88" s="1040">
        <v>85</v>
      </c>
      <c r="B88" s="1066" t="s">
        <v>1626</v>
      </c>
      <c r="C88" s="1044">
        <f>'TMB 050'!$G$30</f>
        <v>1234550</v>
      </c>
      <c r="D88" s="1042">
        <f t="shared" si="20"/>
        <v>1234550</v>
      </c>
      <c r="E88" s="1042">
        <f t="shared" si="26"/>
        <v>61727.5</v>
      </c>
      <c r="F88" s="1042">
        <f t="shared" si="25"/>
        <v>61727.5</v>
      </c>
      <c r="G88" s="1042">
        <f t="shared" si="21"/>
        <v>61727.5</v>
      </c>
      <c r="H88" s="1042">
        <v>500000</v>
      </c>
      <c r="I88" s="1042">
        <v>100000</v>
      </c>
      <c r="J88" s="1042">
        <f t="shared" si="22"/>
        <v>500000</v>
      </c>
      <c r="K88" s="1042">
        <f t="shared" si="18"/>
        <v>40000</v>
      </c>
      <c r="L88" s="1043">
        <f>IF('[1]TMB 050'!$G$30&gt;=50000,50000,'[1]TMB 050'!$G$30*50%)</f>
        <v>50000</v>
      </c>
      <c r="M88" s="1042">
        <f t="shared" si="19"/>
        <v>100000</v>
      </c>
      <c r="N88" s="1041">
        <f t="shared" si="23"/>
        <v>100000</v>
      </c>
      <c r="O88" s="1061"/>
      <c r="P88" s="1035" t="str">
        <f t="shared" si="24"/>
        <v>ESPAÇO ANDRÔMEDA</v>
      </c>
      <c r="Q88" s="1064"/>
      <c r="R88" s="1064"/>
      <c r="S88" s="1064"/>
      <c r="T88" s="1064" t="s">
        <v>551</v>
      </c>
      <c r="U88" s="1064" t="s">
        <v>505</v>
      </c>
      <c r="V88" s="1064"/>
      <c r="W88" s="1064"/>
      <c r="X88" s="1111"/>
      <c r="Y88" s="1031"/>
      <c r="Z88" s="1030"/>
      <c r="AA88" s="1030"/>
      <c r="AB88" s="1030"/>
      <c r="AC88" s="1030"/>
      <c r="AD88" s="1030"/>
      <c r="AE88" s="1030"/>
      <c r="AF88" s="1030"/>
      <c r="AG88" s="1030"/>
      <c r="AH88" s="1030"/>
      <c r="AI88" s="1030"/>
      <c r="AJ88" s="1030"/>
      <c r="AK88" s="1030"/>
      <c r="AL88" s="1030"/>
      <c r="AM88" s="1029"/>
      <c r="AN88" s="1029"/>
      <c r="AO88" s="1029"/>
      <c r="AP88" s="1029"/>
      <c r="AQ88" s="1029"/>
      <c r="AR88" s="1029"/>
      <c r="AS88" s="1029"/>
      <c r="AT88" s="1029"/>
      <c r="AU88" s="1028"/>
      <c r="AV88" s="1028"/>
      <c r="AW88" s="1028"/>
      <c r="AX88" s="1028"/>
      <c r="AY88" s="1028"/>
      <c r="AZ88" s="1028"/>
      <c r="BA88" s="1028"/>
      <c r="BB88" s="1028"/>
      <c r="BC88" s="1028"/>
      <c r="BD88" s="1028"/>
      <c r="BE88" s="1028"/>
      <c r="BF88" s="1028"/>
      <c r="BG88" s="1028"/>
      <c r="BH88" s="1028"/>
      <c r="BI88" s="1028"/>
      <c r="BJ88" s="1028"/>
      <c r="BK88" s="1028"/>
      <c r="BL88" s="1028"/>
      <c r="BM88" s="1028"/>
      <c r="BN88" s="1028"/>
      <c r="BO88" s="1028"/>
      <c r="BP88" s="1028"/>
      <c r="BQ88" s="1028"/>
      <c r="BR88" s="1028"/>
      <c r="BS88" s="1028"/>
      <c r="BT88" s="1028"/>
      <c r="BU88" s="1028"/>
      <c r="BV88" s="1028"/>
      <c r="BW88" s="1028"/>
      <c r="BX88" s="1028"/>
      <c r="BY88" s="1028"/>
      <c r="BZ88" s="1028"/>
      <c r="CA88" s="1028"/>
      <c r="CB88" s="1028"/>
      <c r="CC88" s="1028"/>
      <c r="CD88" s="1028"/>
      <c r="CE88" s="1028"/>
      <c r="CF88" s="1028"/>
      <c r="CG88" s="1028"/>
      <c r="CH88" s="1028"/>
      <c r="CI88" s="1028"/>
      <c r="CJ88" s="1028"/>
      <c r="CK88" s="1028"/>
      <c r="CL88" s="1028"/>
      <c r="CM88" s="1028"/>
      <c r="CN88" s="1028"/>
      <c r="CO88" s="1028"/>
      <c r="CP88" s="1028"/>
      <c r="CQ88" s="1028"/>
      <c r="CR88" s="1028"/>
      <c r="CS88" s="1028"/>
      <c r="CT88" s="1028"/>
      <c r="CU88" s="1028"/>
      <c r="CV88" s="1028"/>
      <c r="CW88" s="1028"/>
      <c r="CX88" s="1028"/>
      <c r="CY88" s="1028"/>
      <c r="CZ88" s="1028"/>
      <c r="DA88" s="1028"/>
      <c r="DB88" s="1028"/>
      <c r="DC88" s="1028"/>
      <c r="DD88" s="1028"/>
      <c r="DE88" s="1028"/>
      <c r="DF88" s="1028"/>
      <c r="DG88" s="1028"/>
      <c r="DH88" s="1028"/>
      <c r="DI88" s="1028"/>
      <c r="DJ88" s="1028"/>
      <c r="DK88" s="1028"/>
      <c r="DL88" s="1028"/>
      <c r="DM88" s="1028"/>
      <c r="DN88" s="1028"/>
      <c r="DO88" s="1028"/>
      <c r="DP88" s="1028"/>
      <c r="DQ88" s="1028"/>
      <c r="DR88" s="1028"/>
      <c r="DS88" s="1028"/>
      <c r="DT88" s="1028"/>
      <c r="DU88" s="1028"/>
      <c r="DV88" s="1028"/>
      <c r="DW88" s="1028"/>
      <c r="DX88" s="1028"/>
      <c r="DY88" s="1028"/>
      <c r="DZ88" s="1028"/>
      <c r="EA88" s="1028"/>
      <c r="EB88" s="1028"/>
      <c r="EC88" s="1028"/>
      <c r="ED88" s="1028"/>
      <c r="EE88" s="1028"/>
      <c r="EF88" s="1028"/>
      <c r="EG88" s="1028"/>
      <c r="EH88" s="1028"/>
      <c r="EI88" s="1028"/>
      <c r="EJ88" s="1028"/>
      <c r="EK88" s="1028"/>
      <c r="EL88" s="1028"/>
    </row>
    <row r="89" spans="1:142" s="1027" customFormat="1">
      <c r="A89" s="1040">
        <v>86</v>
      </c>
      <c r="B89" s="1068" t="s">
        <v>1625</v>
      </c>
      <c r="C89" s="1044">
        <f>'TMB 050'!$G$30</f>
        <v>1234550</v>
      </c>
      <c r="D89" s="1042">
        <f t="shared" si="20"/>
        <v>1234550</v>
      </c>
      <c r="E89" s="1042">
        <f t="shared" si="26"/>
        <v>61727.5</v>
      </c>
      <c r="F89" s="1042">
        <f t="shared" si="25"/>
        <v>61727.5</v>
      </c>
      <c r="G89" s="1042">
        <f t="shared" si="21"/>
        <v>61727.5</v>
      </c>
      <c r="H89" s="1042">
        <v>500000</v>
      </c>
      <c r="I89" s="1042">
        <v>100000</v>
      </c>
      <c r="J89" s="1042">
        <f t="shared" si="22"/>
        <v>500000</v>
      </c>
      <c r="K89" s="1042">
        <f t="shared" si="18"/>
        <v>40000</v>
      </c>
      <c r="L89" s="1043">
        <f>IF('[1]TMB 050'!$G$30&gt;=50000,50000,'[1]TMB 050'!$G$30*50%)</f>
        <v>50000</v>
      </c>
      <c r="M89" s="1042">
        <f t="shared" si="19"/>
        <v>100000</v>
      </c>
      <c r="N89" s="1041">
        <f t="shared" si="23"/>
        <v>100000</v>
      </c>
      <c r="O89" s="1061"/>
      <c r="P89" s="1035" t="str">
        <f t="shared" si="24"/>
        <v xml:space="preserve">ESPAÇO PAINEIRAS </v>
      </c>
      <c r="Q89" s="1064"/>
      <c r="R89" s="1064"/>
      <c r="S89" s="1064"/>
      <c r="T89" s="1035" t="s">
        <v>546</v>
      </c>
      <c r="U89" s="1064" t="s">
        <v>505</v>
      </c>
      <c r="V89" s="1064"/>
      <c r="W89" s="1064"/>
      <c r="X89" s="1111"/>
      <c r="Y89" s="1031"/>
      <c r="Z89" s="1030"/>
      <c r="AA89" s="1030"/>
      <c r="AB89" s="1030"/>
      <c r="AC89" s="1030"/>
      <c r="AD89" s="1030"/>
      <c r="AE89" s="1030"/>
      <c r="AF89" s="1030"/>
      <c r="AG89" s="1030"/>
      <c r="AH89" s="1030"/>
      <c r="AI89" s="1030"/>
      <c r="AJ89" s="1030"/>
      <c r="AK89" s="1030"/>
      <c r="AL89" s="1030"/>
      <c r="AM89" s="1029"/>
      <c r="AN89" s="1029"/>
      <c r="AO89" s="1029"/>
      <c r="AP89" s="1029"/>
      <c r="AQ89" s="1029"/>
      <c r="AR89" s="1029"/>
      <c r="AS89" s="1029"/>
      <c r="AT89" s="1029"/>
      <c r="AU89" s="1028"/>
      <c r="AV89" s="1028"/>
      <c r="AW89" s="1028"/>
      <c r="AX89" s="1028"/>
      <c r="AY89" s="1028"/>
      <c r="AZ89" s="1028"/>
      <c r="BA89" s="1028"/>
      <c r="BB89" s="1028"/>
      <c r="BC89" s="1028"/>
      <c r="BD89" s="1028"/>
      <c r="BE89" s="1028"/>
      <c r="BF89" s="1028"/>
      <c r="BG89" s="1028"/>
      <c r="BH89" s="1028"/>
      <c r="BI89" s="1028"/>
      <c r="BJ89" s="1028"/>
      <c r="BK89" s="1028"/>
      <c r="BL89" s="1028"/>
      <c r="BM89" s="1028"/>
      <c r="BN89" s="1028"/>
      <c r="BO89" s="1028"/>
      <c r="BP89" s="1028"/>
      <c r="BQ89" s="1028"/>
      <c r="BR89" s="1028"/>
      <c r="BS89" s="1028"/>
      <c r="BT89" s="1028"/>
      <c r="BU89" s="1028"/>
      <c r="BV89" s="1028"/>
      <c r="BW89" s="1028"/>
      <c r="BX89" s="1028"/>
      <c r="BY89" s="1028"/>
      <c r="BZ89" s="1028"/>
      <c r="CA89" s="1028"/>
      <c r="CB89" s="1028"/>
      <c r="CC89" s="1028"/>
      <c r="CD89" s="1028"/>
      <c r="CE89" s="1028"/>
      <c r="CF89" s="1028"/>
      <c r="CG89" s="1028"/>
      <c r="CH89" s="1028"/>
      <c r="CI89" s="1028"/>
      <c r="CJ89" s="1028"/>
      <c r="CK89" s="1028"/>
      <c r="CL89" s="1028"/>
      <c r="CM89" s="1028"/>
      <c r="CN89" s="1028"/>
      <c r="CO89" s="1028"/>
      <c r="CP89" s="1028"/>
      <c r="CQ89" s="1028"/>
      <c r="CR89" s="1028"/>
      <c r="CS89" s="1028"/>
      <c r="CT89" s="1028"/>
      <c r="CU89" s="1028"/>
      <c r="CV89" s="1028"/>
      <c r="CW89" s="1028"/>
      <c r="CX89" s="1028"/>
      <c r="CY89" s="1028"/>
      <c r="CZ89" s="1028"/>
      <c r="DA89" s="1028"/>
      <c r="DB89" s="1028"/>
      <c r="DC89" s="1028"/>
      <c r="DD89" s="1028"/>
      <c r="DE89" s="1028"/>
      <c r="DF89" s="1028"/>
      <c r="DG89" s="1028"/>
      <c r="DH89" s="1028"/>
      <c r="DI89" s="1028"/>
      <c r="DJ89" s="1028"/>
      <c r="DK89" s="1028"/>
      <c r="DL89" s="1028"/>
      <c r="DM89" s="1028"/>
      <c r="DN89" s="1028"/>
      <c r="DO89" s="1028"/>
      <c r="DP89" s="1028"/>
      <c r="DQ89" s="1028"/>
      <c r="DR89" s="1028"/>
      <c r="DS89" s="1028"/>
      <c r="DT89" s="1028"/>
      <c r="DU89" s="1028"/>
      <c r="DV89" s="1028"/>
      <c r="DW89" s="1028"/>
      <c r="DX89" s="1028"/>
      <c r="DY89" s="1028"/>
      <c r="DZ89" s="1028"/>
      <c r="EA89" s="1028"/>
      <c r="EB89" s="1028"/>
      <c r="EC89" s="1028"/>
      <c r="ED89" s="1028"/>
      <c r="EE89" s="1028"/>
      <c r="EF89" s="1028"/>
      <c r="EG89" s="1028"/>
      <c r="EH89" s="1028"/>
      <c r="EI89" s="1028"/>
      <c r="EJ89" s="1028"/>
      <c r="EK89" s="1028"/>
      <c r="EL89" s="1028"/>
    </row>
    <row r="90" spans="1:142" s="1027" customFormat="1">
      <c r="A90" s="1040">
        <v>87</v>
      </c>
      <c r="B90" s="1066" t="s">
        <v>1624</v>
      </c>
      <c r="C90" s="1044">
        <f>'TMB 050'!$G$30</f>
        <v>1234550</v>
      </c>
      <c r="D90" s="1042">
        <f t="shared" si="20"/>
        <v>1234550</v>
      </c>
      <c r="E90" s="1042">
        <f t="shared" si="26"/>
        <v>61727.5</v>
      </c>
      <c r="F90" s="1042">
        <v>50000</v>
      </c>
      <c r="G90" s="1042">
        <f t="shared" si="21"/>
        <v>61727.5</v>
      </c>
      <c r="H90" s="1042">
        <v>1000000</v>
      </c>
      <c r="I90" s="1042">
        <v>100000</v>
      </c>
      <c r="J90" s="1042">
        <f t="shared" si="22"/>
        <v>1000000</v>
      </c>
      <c r="K90" s="1042">
        <f t="shared" si="18"/>
        <v>40000</v>
      </c>
      <c r="L90" s="1043">
        <f>IF('[1]TMB 050'!$G$30&gt;=50000,50000,'[1]TMB 050'!$G$30*50%)</f>
        <v>50000</v>
      </c>
      <c r="M90" s="1042">
        <f t="shared" si="19"/>
        <v>100000</v>
      </c>
      <c r="N90" s="1041">
        <f t="shared" si="23"/>
        <v>100000</v>
      </c>
      <c r="O90" s="1061"/>
      <c r="P90" s="1035" t="str">
        <f t="shared" si="24"/>
        <v>ESPLANADA SHOPPING</v>
      </c>
      <c r="Q90" s="1064" t="s">
        <v>2152</v>
      </c>
      <c r="R90" s="1064">
        <v>401</v>
      </c>
      <c r="S90" s="1064" t="s">
        <v>1623</v>
      </c>
      <c r="T90" s="1065" t="s">
        <v>514</v>
      </c>
      <c r="U90" s="1064" t="s">
        <v>505</v>
      </c>
      <c r="V90" s="1064">
        <v>1804900</v>
      </c>
      <c r="W90" s="1064"/>
      <c r="X90" s="1111"/>
      <c r="Y90" s="1031"/>
      <c r="Z90" s="1030"/>
      <c r="AA90" s="1030"/>
      <c r="AB90" s="1030"/>
      <c r="AC90" s="1030"/>
      <c r="AD90" s="1030"/>
      <c r="AE90" s="1030"/>
      <c r="AF90" s="1030"/>
      <c r="AG90" s="1030"/>
      <c r="AH90" s="1030"/>
      <c r="AI90" s="1030"/>
      <c r="AJ90" s="1030"/>
      <c r="AK90" s="1030"/>
      <c r="AL90" s="1030"/>
      <c r="AM90" s="1029"/>
      <c r="AN90" s="1029"/>
      <c r="AO90" s="1029"/>
      <c r="AP90" s="1029"/>
      <c r="AQ90" s="1029"/>
      <c r="AR90" s="1029"/>
      <c r="AS90" s="1029"/>
      <c r="AT90" s="1029"/>
      <c r="AU90" s="1028"/>
      <c r="AV90" s="1028"/>
      <c r="AW90" s="1028"/>
      <c r="AX90" s="1028"/>
      <c r="AY90" s="1028"/>
      <c r="AZ90" s="1028"/>
      <c r="BA90" s="1028"/>
      <c r="BB90" s="1028"/>
      <c r="BC90" s="1028"/>
      <c r="BD90" s="1028"/>
      <c r="BE90" s="1028"/>
      <c r="BF90" s="1028"/>
      <c r="BG90" s="1028"/>
      <c r="BH90" s="1028"/>
      <c r="BI90" s="1028"/>
      <c r="BJ90" s="1028"/>
      <c r="BK90" s="1028"/>
      <c r="BL90" s="1028"/>
      <c r="BM90" s="1028"/>
      <c r="BN90" s="1028"/>
      <c r="BO90" s="1028"/>
      <c r="BP90" s="1028"/>
      <c r="BQ90" s="1028"/>
      <c r="BR90" s="1028"/>
      <c r="BS90" s="1028"/>
      <c r="BT90" s="1028"/>
      <c r="BU90" s="1028"/>
      <c r="BV90" s="1028"/>
      <c r="BW90" s="1028"/>
      <c r="BX90" s="1028"/>
      <c r="BY90" s="1028"/>
      <c r="BZ90" s="1028"/>
      <c r="CA90" s="1028"/>
      <c r="CB90" s="1028"/>
      <c r="CC90" s="1028"/>
      <c r="CD90" s="1028"/>
      <c r="CE90" s="1028"/>
      <c r="CF90" s="1028"/>
      <c r="CG90" s="1028"/>
      <c r="CH90" s="1028"/>
      <c r="CI90" s="1028"/>
      <c r="CJ90" s="1028"/>
      <c r="CK90" s="1028"/>
      <c r="CL90" s="1028"/>
      <c r="CM90" s="1028"/>
      <c r="CN90" s="1028"/>
      <c r="CO90" s="1028"/>
      <c r="CP90" s="1028"/>
      <c r="CQ90" s="1028"/>
      <c r="CR90" s="1028"/>
      <c r="CS90" s="1028"/>
      <c r="CT90" s="1028"/>
      <c r="CU90" s="1028"/>
      <c r="CV90" s="1028"/>
      <c r="CW90" s="1028"/>
      <c r="CX90" s="1028"/>
      <c r="CY90" s="1028"/>
      <c r="CZ90" s="1028"/>
      <c r="DA90" s="1028"/>
      <c r="DB90" s="1028"/>
      <c r="DC90" s="1028"/>
      <c r="DD90" s="1028"/>
      <c r="DE90" s="1028"/>
      <c r="DF90" s="1028"/>
      <c r="DG90" s="1028"/>
      <c r="DH90" s="1028"/>
      <c r="DI90" s="1028"/>
      <c r="DJ90" s="1028"/>
      <c r="DK90" s="1028"/>
      <c r="DL90" s="1028"/>
      <c r="DM90" s="1028"/>
      <c r="DN90" s="1028"/>
      <c r="DO90" s="1028"/>
      <c r="DP90" s="1028"/>
      <c r="DQ90" s="1028"/>
      <c r="DR90" s="1028"/>
      <c r="DS90" s="1028"/>
      <c r="DT90" s="1028"/>
      <c r="DU90" s="1028"/>
      <c r="DV90" s="1028"/>
      <c r="DW90" s="1028"/>
      <c r="DX90" s="1028"/>
      <c r="DY90" s="1028"/>
      <c r="DZ90" s="1028"/>
      <c r="EA90" s="1028"/>
      <c r="EB90" s="1028"/>
      <c r="EC90" s="1028"/>
      <c r="ED90" s="1028"/>
      <c r="EE90" s="1028"/>
      <c r="EF90" s="1028"/>
      <c r="EG90" s="1028"/>
      <c r="EH90" s="1028"/>
      <c r="EI90" s="1028"/>
      <c r="EJ90" s="1028"/>
      <c r="EK90" s="1028"/>
      <c r="EL90" s="1028"/>
    </row>
    <row r="91" spans="1:142" s="1027" customFormat="1">
      <c r="A91" s="1040">
        <v>88</v>
      </c>
      <c r="B91" s="1066" t="s">
        <v>1622</v>
      </c>
      <c r="C91" s="1044">
        <f>'TMB 050'!$G$30</f>
        <v>1234550</v>
      </c>
      <c r="D91" s="1042">
        <f t="shared" si="20"/>
        <v>1234550</v>
      </c>
      <c r="E91" s="1042">
        <f t="shared" si="26"/>
        <v>61727.5</v>
      </c>
      <c r="F91" s="1042">
        <f t="shared" ref="F91:F102" si="27">C91*5%</f>
        <v>61727.5</v>
      </c>
      <c r="G91" s="1042">
        <f t="shared" si="21"/>
        <v>61727.5</v>
      </c>
      <c r="H91" s="1042">
        <v>500000</v>
      </c>
      <c r="I91" s="1042">
        <v>100000</v>
      </c>
      <c r="J91" s="1042">
        <f t="shared" si="22"/>
        <v>500000</v>
      </c>
      <c r="K91" s="1042">
        <f t="shared" si="18"/>
        <v>40000</v>
      </c>
      <c r="L91" s="1043">
        <f>IF('[1]TMB 050'!$G$30&gt;=50000,50000,'[1]TMB 050'!$G$30*50%)</f>
        <v>50000</v>
      </c>
      <c r="M91" s="1042">
        <f t="shared" si="19"/>
        <v>100000</v>
      </c>
      <c r="N91" s="1041">
        <f t="shared" si="23"/>
        <v>100000</v>
      </c>
      <c r="O91" s="1061"/>
      <c r="P91" s="1035" t="str">
        <f t="shared" si="24"/>
        <v>FANTASY SHOPPING</v>
      </c>
      <c r="Q91" s="1064"/>
      <c r="R91" s="1064"/>
      <c r="S91" s="1064"/>
      <c r="T91" s="1064" t="s">
        <v>611</v>
      </c>
      <c r="U91" s="1064" t="s">
        <v>505</v>
      </c>
      <c r="V91" s="1064"/>
      <c r="W91" s="1064"/>
      <c r="X91" s="1111"/>
      <c r="Y91" s="1031"/>
      <c r="Z91" s="1030"/>
      <c r="AA91" s="1030"/>
      <c r="AB91" s="1030"/>
      <c r="AC91" s="1030"/>
      <c r="AD91" s="1030"/>
      <c r="AE91" s="1030"/>
      <c r="AF91" s="1030"/>
      <c r="AG91" s="1030"/>
      <c r="AH91" s="1030"/>
      <c r="AI91" s="1030"/>
      <c r="AJ91" s="1030"/>
      <c r="AK91" s="1030"/>
      <c r="AL91" s="1030"/>
      <c r="AM91" s="1029"/>
      <c r="AN91" s="1029"/>
      <c r="AO91" s="1029"/>
      <c r="AP91" s="1029"/>
      <c r="AQ91" s="1029"/>
      <c r="AR91" s="1029"/>
      <c r="AS91" s="1029"/>
      <c r="AT91" s="1029"/>
      <c r="AU91" s="1028"/>
      <c r="AV91" s="1028"/>
      <c r="AW91" s="1028"/>
      <c r="AX91" s="1028"/>
      <c r="AY91" s="1028"/>
      <c r="AZ91" s="1028"/>
      <c r="BA91" s="1028"/>
      <c r="BB91" s="1028"/>
      <c r="BC91" s="1028"/>
      <c r="BD91" s="1028"/>
      <c r="BE91" s="1028"/>
      <c r="BF91" s="1028"/>
      <c r="BG91" s="1028"/>
      <c r="BH91" s="1028"/>
      <c r="BI91" s="1028"/>
      <c r="BJ91" s="1028"/>
      <c r="BK91" s="1028"/>
      <c r="BL91" s="1028"/>
      <c r="BM91" s="1028"/>
      <c r="BN91" s="1028"/>
      <c r="BO91" s="1028"/>
      <c r="BP91" s="1028"/>
      <c r="BQ91" s="1028"/>
      <c r="BR91" s="1028"/>
      <c r="BS91" s="1028"/>
      <c r="BT91" s="1028"/>
      <c r="BU91" s="1028"/>
      <c r="BV91" s="1028"/>
      <c r="BW91" s="1028"/>
      <c r="BX91" s="1028"/>
      <c r="BY91" s="1028"/>
      <c r="BZ91" s="1028"/>
      <c r="CA91" s="1028"/>
      <c r="CB91" s="1028"/>
      <c r="CC91" s="1028"/>
      <c r="CD91" s="1028"/>
      <c r="CE91" s="1028"/>
      <c r="CF91" s="1028"/>
      <c r="CG91" s="1028"/>
      <c r="CH91" s="1028"/>
      <c r="CI91" s="1028"/>
      <c r="CJ91" s="1028"/>
      <c r="CK91" s="1028"/>
      <c r="CL91" s="1028"/>
      <c r="CM91" s="1028"/>
      <c r="CN91" s="1028"/>
      <c r="CO91" s="1028"/>
      <c r="CP91" s="1028"/>
      <c r="CQ91" s="1028"/>
      <c r="CR91" s="1028"/>
      <c r="CS91" s="1028"/>
      <c r="CT91" s="1028"/>
      <c r="CU91" s="1028"/>
      <c r="CV91" s="1028"/>
      <c r="CW91" s="1028"/>
      <c r="CX91" s="1028"/>
      <c r="CY91" s="1028"/>
      <c r="CZ91" s="1028"/>
      <c r="DA91" s="1028"/>
      <c r="DB91" s="1028"/>
      <c r="DC91" s="1028"/>
      <c r="DD91" s="1028"/>
      <c r="DE91" s="1028"/>
      <c r="DF91" s="1028"/>
      <c r="DG91" s="1028"/>
      <c r="DH91" s="1028"/>
      <c r="DI91" s="1028"/>
      <c r="DJ91" s="1028"/>
      <c r="DK91" s="1028"/>
      <c r="DL91" s="1028"/>
      <c r="DM91" s="1028"/>
      <c r="DN91" s="1028"/>
      <c r="DO91" s="1028"/>
      <c r="DP91" s="1028"/>
      <c r="DQ91" s="1028"/>
      <c r="DR91" s="1028"/>
      <c r="DS91" s="1028"/>
      <c r="DT91" s="1028"/>
      <c r="DU91" s="1028"/>
      <c r="DV91" s="1028"/>
      <c r="DW91" s="1028"/>
      <c r="DX91" s="1028"/>
      <c r="DY91" s="1028"/>
      <c r="DZ91" s="1028"/>
      <c r="EA91" s="1028"/>
      <c r="EB91" s="1028"/>
      <c r="EC91" s="1028"/>
      <c r="ED91" s="1028"/>
      <c r="EE91" s="1028"/>
      <c r="EF91" s="1028"/>
      <c r="EG91" s="1028"/>
      <c r="EH91" s="1028"/>
      <c r="EI91" s="1028"/>
      <c r="EJ91" s="1028"/>
      <c r="EK91" s="1028"/>
      <c r="EL91" s="1028"/>
    </row>
    <row r="92" spans="1:142" s="1027" customFormat="1">
      <c r="A92" s="1040">
        <v>89</v>
      </c>
      <c r="B92" s="1066" t="s">
        <v>1621</v>
      </c>
      <c r="C92" s="1044">
        <f>'TMB 050'!$G$30</f>
        <v>1234550</v>
      </c>
      <c r="D92" s="1042">
        <f t="shared" si="20"/>
        <v>1234550</v>
      </c>
      <c r="E92" s="1042">
        <f t="shared" si="26"/>
        <v>61727.5</v>
      </c>
      <c r="F92" s="1042">
        <f t="shared" si="27"/>
        <v>61727.5</v>
      </c>
      <c r="G92" s="1042">
        <f t="shared" si="21"/>
        <v>61727.5</v>
      </c>
      <c r="H92" s="1042">
        <v>500000</v>
      </c>
      <c r="I92" s="1042">
        <v>100000</v>
      </c>
      <c r="J92" s="1042">
        <f t="shared" si="22"/>
        <v>500000</v>
      </c>
      <c r="K92" s="1042">
        <f t="shared" ref="K92:K122" si="28">IF(H92&gt;40000,40000,H92)</f>
        <v>40000</v>
      </c>
      <c r="L92" s="1043">
        <f>IF('[1]TMB 050'!$G$30&gt;=50000,50000,'[1]TMB 050'!$G$30*50%)</f>
        <v>50000</v>
      </c>
      <c r="M92" s="1042">
        <f t="shared" si="19"/>
        <v>100000</v>
      </c>
      <c r="N92" s="1041">
        <f t="shared" si="23"/>
        <v>100000</v>
      </c>
      <c r="O92" s="1061"/>
      <c r="P92" s="1035" t="str">
        <f t="shared" si="24"/>
        <v>FASHION CENTER</v>
      </c>
      <c r="Q92" s="1064"/>
      <c r="R92" s="1064"/>
      <c r="S92" s="1064"/>
      <c r="T92" s="1064" t="s">
        <v>1076</v>
      </c>
      <c r="U92" s="1064" t="s">
        <v>505</v>
      </c>
      <c r="V92" s="1064"/>
      <c r="W92" s="1064"/>
      <c r="X92" s="1111"/>
      <c r="Y92" s="1031"/>
      <c r="Z92" s="1030"/>
      <c r="AA92" s="1030"/>
      <c r="AB92" s="1030"/>
      <c r="AC92" s="1030"/>
      <c r="AD92" s="1030"/>
      <c r="AE92" s="1030"/>
      <c r="AF92" s="1030"/>
      <c r="AG92" s="1030"/>
      <c r="AH92" s="1030"/>
      <c r="AI92" s="1030"/>
      <c r="AJ92" s="1030"/>
      <c r="AK92" s="1030"/>
      <c r="AL92" s="1030"/>
      <c r="AM92" s="1029"/>
      <c r="AN92" s="1029"/>
      <c r="AO92" s="1029"/>
      <c r="AP92" s="1029"/>
      <c r="AQ92" s="1029"/>
      <c r="AR92" s="1029"/>
      <c r="AS92" s="1029"/>
      <c r="AT92" s="1029"/>
      <c r="AU92" s="1028"/>
      <c r="AV92" s="1028"/>
      <c r="AW92" s="1028"/>
      <c r="AX92" s="1028"/>
      <c r="AY92" s="1028"/>
      <c r="AZ92" s="1028"/>
      <c r="BA92" s="1028"/>
      <c r="BB92" s="1028"/>
      <c r="BC92" s="1028"/>
      <c r="BD92" s="1028"/>
      <c r="BE92" s="1028"/>
      <c r="BF92" s="1028"/>
      <c r="BG92" s="1028"/>
      <c r="BH92" s="1028"/>
      <c r="BI92" s="1028"/>
      <c r="BJ92" s="1028"/>
      <c r="BK92" s="1028"/>
      <c r="BL92" s="1028"/>
      <c r="BM92" s="1028"/>
      <c r="BN92" s="1028"/>
      <c r="BO92" s="1028"/>
      <c r="BP92" s="1028"/>
      <c r="BQ92" s="1028"/>
      <c r="BR92" s="1028"/>
      <c r="BS92" s="1028"/>
      <c r="BT92" s="1028"/>
      <c r="BU92" s="1028"/>
      <c r="BV92" s="1028"/>
      <c r="BW92" s="1028"/>
      <c r="BX92" s="1028"/>
      <c r="BY92" s="1028"/>
      <c r="BZ92" s="1028"/>
      <c r="CA92" s="1028"/>
      <c r="CB92" s="1028"/>
      <c r="CC92" s="1028"/>
      <c r="CD92" s="1028"/>
      <c r="CE92" s="1028"/>
      <c r="CF92" s="1028"/>
      <c r="CG92" s="1028"/>
      <c r="CH92" s="1028"/>
      <c r="CI92" s="1028"/>
      <c r="CJ92" s="1028"/>
      <c r="CK92" s="1028"/>
      <c r="CL92" s="1028"/>
      <c r="CM92" s="1028"/>
      <c r="CN92" s="1028"/>
      <c r="CO92" s="1028"/>
      <c r="CP92" s="1028"/>
      <c r="CQ92" s="1028"/>
      <c r="CR92" s="1028"/>
      <c r="CS92" s="1028"/>
      <c r="CT92" s="1028"/>
      <c r="CU92" s="1028"/>
      <c r="CV92" s="1028"/>
      <c r="CW92" s="1028"/>
      <c r="CX92" s="1028"/>
      <c r="CY92" s="1028"/>
      <c r="CZ92" s="1028"/>
      <c r="DA92" s="1028"/>
      <c r="DB92" s="1028"/>
      <c r="DC92" s="1028"/>
      <c r="DD92" s="1028"/>
      <c r="DE92" s="1028"/>
      <c r="DF92" s="1028"/>
      <c r="DG92" s="1028"/>
      <c r="DH92" s="1028"/>
      <c r="DI92" s="1028"/>
      <c r="DJ92" s="1028"/>
      <c r="DK92" s="1028"/>
      <c r="DL92" s="1028"/>
      <c r="DM92" s="1028"/>
      <c r="DN92" s="1028"/>
      <c r="DO92" s="1028"/>
      <c r="DP92" s="1028"/>
      <c r="DQ92" s="1028"/>
      <c r="DR92" s="1028"/>
      <c r="DS92" s="1028"/>
      <c r="DT92" s="1028"/>
      <c r="DU92" s="1028"/>
      <c r="DV92" s="1028"/>
      <c r="DW92" s="1028"/>
      <c r="DX92" s="1028"/>
      <c r="DY92" s="1028"/>
      <c r="DZ92" s="1028"/>
      <c r="EA92" s="1028"/>
      <c r="EB92" s="1028"/>
      <c r="EC92" s="1028"/>
      <c r="ED92" s="1028"/>
      <c r="EE92" s="1028"/>
      <c r="EF92" s="1028"/>
      <c r="EG92" s="1028"/>
      <c r="EH92" s="1028"/>
      <c r="EI92" s="1028"/>
      <c r="EJ92" s="1028"/>
      <c r="EK92" s="1028"/>
      <c r="EL92" s="1028"/>
    </row>
    <row r="93" spans="1:142" s="1027" customFormat="1">
      <c r="A93" s="1040">
        <v>90</v>
      </c>
      <c r="B93" s="1062" t="s">
        <v>1620</v>
      </c>
      <c r="C93" s="1044">
        <f>'TMB 050'!$G$30</f>
        <v>1234550</v>
      </c>
      <c r="D93" s="1042">
        <f t="shared" si="20"/>
        <v>1234550</v>
      </c>
      <c r="E93" s="1042">
        <f t="shared" si="26"/>
        <v>61727.5</v>
      </c>
      <c r="F93" s="1042">
        <f t="shared" si="27"/>
        <v>61727.5</v>
      </c>
      <c r="G93" s="1042">
        <f t="shared" si="21"/>
        <v>61727.5</v>
      </c>
      <c r="H93" s="1042">
        <v>500000</v>
      </c>
      <c r="I93" s="1042">
        <v>100000</v>
      </c>
      <c r="J93" s="1042">
        <f t="shared" si="22"/>
        <v>500000</v>
      </c>
      <c r="K93" s="1042">
        <f t="shared" si="28"/>
        <v>40000</v>
      </c>
      <c r="L93" s="1043">
        <f>IF('[1]TMB 050'!$G$30&gt;=50000,50000,'[1]TMB 050'!$G$30*50%)</f>
        <v>50000</v>
      </c>
      <c r="M93" s="1042">
        <f t="shared" si="19"/>
        <v>100000</v>
      </c>
      <c r="N93" s="1041">
        <f t="shared" si="23"/>
        <v>100000</v>
      </c>
      <c r="O93" s="1061"/>
      <c r="P93" s="1035" t="str">
        <f t="shared" si="24"/>
        <v>FLAMBOYANT SHOPPING CENTER</v>
      </c>
      <c r="Q93" s="1060"/>
      <c r="R93" s="1060"/>
      <c r="S93" s="1060"/>
      <c r="T93" s="1060" t="s">
        <v>1413</v>
      </c>
      <c r="U93" s="1035" t="s">
        <v>1411</v>
      </c>
      <c r="V93" s="1035"/>
      <c r="W93" s="1060" t="s">
        <v>1619</v>
      </c>
      <c r="X93" s="1111"/>
      <c r="Y93" s="1031"/>
      <c r="Z93" s="1030"/>
      <c r="AA93" s="1030"/>
      <c r="AB93" s="1030"/>
      <c r="AC93" s="1030"/>
      <c r="AD93" s="1030"/>
      <c r="AE93" s="1030"/>
      <c r="AF93" s="1030"/>
      <c r="AG93" s="1030"/>
      <c r="AH93" s="1030"/>
      <c r="AI93" s="1030"/>
      <c r="AJ93" s="1030"/>
      <c r="AK93" s="1030"/>
      <c r="AL93" s="1030"/>
      <c r="AM93" s="1029"/>
      <c r="AN93" s="1029"/>
      <c r="AO93" s="1029"/>
      <c r="AP93" s="1029"/>
      <c r="AQ93" s="1029"/>
      <c r="AR93" s="1029"/>
      <c r="AS93" s="1029"/>
      <c r="AT93" s="1029"/>
      <c r="AU93" s="1028"/>
      <c r="AV93" s="1028"/>
      <c r="AW93" s="1028"/>
      <c r="AX93" s="1028"/>
      <c r="AY93" s="1028"/>
      <c r="AZ93" s="1028"/>
      <c r="BA93" s="1028"/>
      <c r="BB93" s="1028"/>
      <c r="BC93" s="1028"/>
      <c r="BD93" s="1028"/>
      <c r="BE93" s="1028"/>
      <c r="BF93" s="1028"/>
      <c r="BG93" s="1028"/>
      <c r="BH93" s="1028"/>
      <c r="BI93" s="1028"/>
      <c r="BJ93" s="1028"/>
      <c r="BK93" s="1028"/>
      <c r="BL93" s="1028"/>
      <c r="BM93" s="1028"/>
      <c r="BN93" s="1028"/>
      <c r="BO93" s="1028"/>
      <c r="BP93" s="1028"/>
      <c r="BQ93" s="1028"/>
      <c r="BR93" s="1028"/>
      <c r="BS93" s="1028"/>
      <c r="BT93" s="1028"/>
      <c r="BU93" s="1028"/>
      <c r="BV93" s="1028"/>
      <c r="BW93" s="1028"/>
      <c r="BX93" s="1028"/>
      <c r="BY93" s="1028"/>
      <c r="BZ93" s="1028"/>
      <c r="CA93" s="1028"/>
      <c r="CB93" s="1028"/>
      <c r="CC93" s="1028"/>
      <c r="CD93" s="1028"/>
      <c r="CE93" s="1028"/>
      <c r="CF93" s="1028"/>
      <c r="CG93" s="1028"/>
      <c r="CH93" s="1028"/>
      <c r="CI93" s="1028"/>
      <c r="CJ93" s="1028"/>
      <c r="CK93" s="1028"/>
      <c r="CL93" s="1028"/>
      <c r="CM93" s="1028"/>
      <c r="CN93" s="1028"/>
      <c r="CO93" s="1028"/>
      <c r="CP93" s="1028"/>
      <c r="CQ93" s="1028"/>
      <c r="CR93" s="1028"/>
      <c r="CS93" s="1028"/>
      <c r="CT93" s="1028"/>
      <c r="CU93" s="1028"/>
      <c r="CV93" s="1028"/>
      <c r="CW93" s="1028"/>
      <c r="CX93" s="1028"/>
      <c r="CY93" s="1028"/>
      <c r="CZ93" s="1028"/>
      <c r="DA93" s="1028"/>
      <c r="DB93" s="1028"/>
      <c r="DC93" s="1028"/>
      <c r="DD93" s="1028"/>
      <c r="DE93" s="1028"/>
      <c r="DF93" s="1028"/>
      <c r="DG93" s="1028"/>
      <c r="DH93" s="1028"/>
      <c r="DI93" s="1028"/>
      <c r="DJ93" s="1028"/>
      <c r="DK93" s="1028"/>
      <c r="DL93" s="1028"/>
      <c r="DM93" s="1028"/>
      <c r="DN93" s="1028"/>
      <c r="DO93" s="1028"/>
      <c r="DP93" s="1028"/>
      <c r="DQ93" s="1028"/>
      <c r="DR93" s="1028"/>
      <c r="DS93" s="1028"/>
      <c r="DT93" s="1028"/>
      <c r="DU93" s="1028"/>
      <c r="DV93" s="1028"/>
      <c r="DW93" s="1028"/>
      <c r="DX93" s="1028"/>
      <c r="DY93" s="1028"/>
      <c r="DZ93" s="1028"/>
      <c r="EA93" s="1028"/>
      <c r="EB93" s="1028"/>
      <c r="EC93" s="1028"/>
      <c r="ED93" s="1028"/>
      <c r="EE93" s="1028"/>
      <c r="EF93" s="1028"/>
      <c r="EG93" s="1028"/>
      <c r="EH93" s="1028"/>
      <c r="EI93" s="1028"/>
      <c r="EJ93" s="1028"/>
      <c r="EK93" s="1028"/>
      <c r="EL93" s="1028"/>
    </row>
    <row r="94" spans="1:142" s="1027" customFormat="1">
      <c r="A94" s="1040">
        <v>91</v>
      </c>
      <c r="B94" s="1062" t="s">
        <v>1618</v>
      </c>
      <c r="C94" s="1044">
        <f>'TMB 050'!$G$30</f>
        <v>1234550</v>
      </c>
      <c r="D94" s="1042">
        <f t="shared" si="20"/>
        <v>1234550</v>
      </c>
      <c r="E94" s="1042">
        <f t="shared" si="26"/>
        <v>61727.5</v>
      </c>
      <c r="F94" s="1042">
        <f t="shared" si="27"/>
        <v>61727.5</v>
      </c>
      <c r="G94" s="1042">
        <f t="shared" si="21"/>
        <v>61727.5</v>
      </c>
      <c r="H94" s="1042">
        <v>500000</v>
      </c>
      <c r="I94" s="1042">
        <v>100000</v>
      </c>
      <c r="J94" s="1042">
        <f t="shared" si="22"/>
        <v>500000</v>
      </c>
      <c r="K94" s="1042">
        <f t="shared" si="28"/>
        <v>40000</v>
      </c>
      <c r="L94" s="1043">
        <f>IF('[1]TMB 050'!$G$30&gt;=50000,50000,'[1]TMB 050'!$G$30*50%)</f>
        <v>50000</v>
      </c>
      <c r="M94" s="1042">
        <f t="shared" si="19"/>
        <v>100000</v>
      </c>
      <c r="N94" s="1041">
        <f t="shared" si="23"/>
        <v>100000</v>
      </c>
      <c r="O94" s="1061"/>
      <c r="P94" s="1035" t="str">
        <f t="shared" si="24"/>
        <v>FLORIPA SHOPPING</v>
      </c>
      <c r="Q94" s="1060"/>
      <c r="R94" s="1060"/>
      <c r="S94" s="1060"/>
      <c r="T94" s="1060" t="s">
        <v>1141</v>
      </c>
      <c r="U94" s="1035" t="s">
        <v>826</v>
      </c>
      <c r="V94" s="1035"/>
      <c r="W94" s="1035" t="s">
        <v>1617</v>
      </c>
      <c r="X94" s="1111"/>
      <c r="Y94" s="1031"/>
      <c r="Z94" s="1030"/>
      <c r="AA94" s="1030"/>
      <c r="AB94" s="1030"/>
      <c r="AC94" s="1030"/>
      <c r="AD94" s="1030"/>
      <c r="AE94" s="1030"/>
      <c r="AF94" s="1030"/>
      <c r="AG94" s="1030"/>
      <c r="AH94" s="1030"/>
      <c r="AI94" s="1030"/>
      <c r="AJ94" s="1030"/>
      <c r="AK94" s="1030"/>
      <c r="AL94" s="1030"/>
      <c r="AM94" s="1029"/>
      <c r="AN94" s="1029"/>
      <c r="AO94" s="1029"/>
      <c r="AP94" s="1029"/>
      <c r="AQ94" s="1029"/>
      <c r="AR94" s="1029"/>
      <c r="AS94" s="1029"/>
      <c r="AT94" s="1029"/>
      <c r="AU94" s="1028"/>
      <c r="AV94" s="1028"/>
      <c r="AW94" s="1028"/>
      <c r="AX94" s="1028"/>
      <c r="AY94" s="1028"/>
      <c r="AZ94" s="1028"/>
      <c r="BA94" s="1028"/>
      <c r="BB94" s="1028"/>
      <c r="BC94" s="1028"/>
      <c r="BD94" s="1028"/>
      <c r="BE94" s="1028"/>
      <c r="BF94" s="1028"/>
      <c r="BG94" s="1028"/>
      <c r="BH94" s="1028"/>
      <c r="BI94" s="1028"/>
      <c r="BJ94" s="1028"/>
      <c r="BK94" s="1028"/>
      <c r="BL94" s="1028"/>
      <c r="BM94" s="1028"/>
      <c r="BN94" s="1028"/>
      <c r="BO94" s="1028"/>
      <c r="BP94" s="1028"/>
      <c r="BQ94" s="1028"/>
      <c r="BR94" s="1028"/>
      <c r="BS94" s="1028"/>
      <c r="BT94" s="1028"/>
      <c r="BU94" s="1028"/>
      <c r="BV94" s="1028"/>
      <c r="BW94" s="1028"/>
      <c r="BX94" s="1028"/>
      <c r="BY94" s="1028"/>
      <c r="BZ94" s="1028"/>
      <c r="CA94" s="1028"/>
      <c r="CB94" s="1028"/>
      <c r="CC94" s="1028"/>
      <c r="CD94" s="1028"/>
      <c r="CE94" s="1028"/>
      <c r="CF94" s="1028"/>
      <c r="CG94" s="1028"/>
      <c r="CH94" s="1028"/>
      <c r="CI94" s="1028"/>
      <c r="CJ94" s="1028"/>
      <c r="CK94" s="1028"/>
      <c r="CL94" s="1028"/>
      <c r="CM94" s="1028"/>
      <c r="CN94" s="1028"/>
      <c r="CO94" s="1028"/>
      <c r="CP94" s="1028"/>
      <c r="CQ94" s="1028"/>
      <c r="CR94" s="1028"/>
      <c r="CS94" s="1028"/>
      <c r="CT94" s="1028"/>
      <c r="CU94" s="1028"/>
      <c r="CV94" s="1028"/>
      <c r="CW94" s="1028"/>
      <c r="CX94" s="1028"/>
      <c r="CY94" s="1028"/>
      <c r="CZ94" s="1028"/>
      <c r="DA94" s="1028"/>
      <c r="DB94" s="1028"/>
      <c r="DC94" s="1028"/>
      <c r="DD94" s="1028"/>
      <c r="DE94" s="1028"/>
      <c r="DF94" s="1028"/>
      <c r="DG94" s="1028"/>
      <c r="DH94" s="1028"/>
      <c r="DI94" s="1028"/>
      <c r="DJ94" s="1028"/>
      <c r="DK94" s="1028"/>
      <c r="DL94" s="1028"/>
      <c r="DM94" s="1028"/>
      <c r="DN94" s="1028"/>
      <c r="DO94" s="1028"/>
      <c r="DP94" s="1028"/>
      <c r="DQ94" s="1028"/>
      <c r="DR94" s="1028"/>
      <c r="DS94" s="1028"/>
      <c r="DT94" s="1028"/>
      <c r="DU94" s="1028"/>
      <c r="DV94" s="1028"/>
      <c r="DW94" s="1028"/>
      <c r="DX94" s="1028"/>
      <c r="DY94" s="1028"/>
      <c r="DZ94" s="1028"/>
      <c r="EA94" s="1028"/>
      <c r="EB94" s="1028"/>
      <c r="EC94" s="1028"/>
      <c r="ED94" s="1028"/>
      <c r="EE94" s="1028"/>
      <c r="EF94" s="1028"/>
      <c r="EG94" s="1028"/>
      <c r="EH94" s="1028"/>
      <c r="EI94" s="1028"/>
      <c r="EJ94" s="1028"/>
      <c r="EK94" s="1028"/>
      <c r="EL94" s="1028"/>
    </row>
    <row r="95" spans="1:142" s="1027" customFormat="1">
      <c r="A95" s="1040">
        <v>92</v>
      </c>
      <c r="B95" s="1063" t="s">
        <v>1616</v>
      </c>
      <c r="C95" s="1044">
        <f>'TMB 050'!$G$30</f>
        <v>1234550</v>
      </c>
      <c r="D95" s="1042">
        <f t="shared" si="20"/>
        <v>1234550</v>
      </c>
      <c r="E95" s="1042">
        <f t="shared" si="26"/>
        <v>61727.5</v>
      </c>
      <c r="F95" s="1042">
        <f t="shared" si="27"/>
        <v>61727.5</v>
      </c>
      <c r="G95" s="1042">
        <f t="shared" si="21"/>
        <v>61727.5</v>
      </c>
      <c r="H95" s="1042">
        <v>500000</v>
      </c>
      <c r="I95" s="1042">
        <v>100000</v>
      </c>
      <c r="J95" s="1042">
        <f t="shared" si="22"/>
        <v>500000</v>
      </c>
      <c r="K95" s="1042">
        <f t="shared" si="28"/>
        <v>40000</v>
      </c>
      <c r="L95" s="1043">
        <f>IF('[1]TMB 050'!$G$30&gt;=50000,50000,'[1]TMB 050'!$G$30*50%)</f>
        <v>50000</v>
      </c>
      <c r="M95" s="1042">
        <f t="shared" si="19"/>
        <v>100000</v>
      </c>
      <c r="N95" s="1041">
        <f t="shared" si="23"/>
        <v>100000</v>
      </c>
      <c r="O95" s="1061"/>
      <c r="P95" s="1035" t="str">
        <f t="shared" si="24"/>
        <v>FRANCA SHOPPING CENTER</v>
      </c>
      <c r="Q95" s="1035" t="s">
        <v>1615</v>
      </c>
      <c r="R95" s="1035"/>
      <c r="S95" s="1035" t="s">
        <v>1614</v>
      </c>
      <c r="T95" s="1035" t="s">
        <v>1037</v>
      </c>
      <c r="U95" s="1035" t="s">
        <v>505</v>
      </c>
      <c r="V95" s="1035">
        <v>1440005</v>
      </c>
      <c r="W95" s="1060" t="s">
        <v>1613</v>
      </c>
      <c r="X95" s="1111"/>
      <c r="Y95" s="1031"/>
      <c r="Z95" s="1030"/>
      <c r="AA95" s="1030"/>
      <c r="AB95" s="1030"/>
      <c r="AC95" s="1030"/>
      <c r="AD95" s="1030"/>
      <c r="AE95" s="1030"/>
      <c r="AF95" s="1030"/>
      <c r="AG95" s="1030"/>
      <c r="AH95" s="1030"/>
      <c r="AI95" s="1030"/>
      <c r="AJ95" s="1030"/>
      <c r="AK95" s="1030"/>
      <c r="AL95" s="1030"/>
      <c r="AM95" s="1029"/>
      <c r="AN95" s="1029"/>
      <c r="AO95" s="1029"/>
      <c r="AP95" s="1029"/>
      <c r="AQ95" s="1029"/>
      <c r="AR95" s="1029"/>
      <c r="AS95" s="1029"/>
      <c r="AT95" s="1029"/>
      <c r="AU95" s="1028"/>
      <c r="AV95" s="1028"/>
      <c r="AW95" s="1028"/>
      <c r="AX95" s="1028"/>
      <c r="AY95" s="1028"/>
      <c r="AZ95" s="1028"/>
      <c r="BA95" s="1028"/>
      <c r="BB95" s="1028"/>
      <c r="BC95" s="1028"/>
      <c r="BD95" s="1028"/>
      <c r="BE95" s="1028"/>
      <c r="BF95" s="1028"/>
      <c r="BG95" s="1028"/>
      <c r="BH95" s="1028"/>
      <c r="BI95" s="1028"/>
      <c r="BJ95" s="1028"/>
      <c r="BK95" s="1028"/>
      <c r="BL95" s="1028"/>
      <c r="BM95" s="1028"/>
      <c r="BN95" s="1028"/>
      <c r="BO95" s="1028"/>
      <c r="BP95" s="1028"/>
      <c r="BQ95" s="1028"/>
      <c r="BR95" s="1028"/>
      <c r="BS95" s="1028"/>
      <c r="BT95" s="1028"/>
      <c r="BU95" s="1028"/>
      <c r="BV95" s="1028"/>
      <c r="BW95" s="1028"/>
      <c r="BX95" s="1028"/>
      <c r="BY95" s="1028"/>
      <c r="BZ95" s="1028"/>
      <c r="CA95" s="1028"/>
      <c r="CB95" s="1028"/>
      <c r="CC95" s="1028"/>
      <c r="CD95" s="1028"/>
      <c r="CE95" s="1028"/>
      <c r="CF95" s="1028"/>
      <c r="CG95" s="1028"/>
      <c r="CH95" s="1028"/>
      <c r="CI95" s="1028"/>
      <c r="CJ95" s="1028"/>
      <c r="CK95" s="1028"/>
      <c r="CL95" s="1028"/>
      <c r="CM95" s="1028"/>
      <c r="CN95" s="1028"/>
      <c r="CO95" s="1028"/>
      <c r="CP95" s="1028"/>
      <c r="CQ95" s="1028"/>
      <c r="CR95" s="1028"/>
      <c r="CS95" s="1028"/>
      <c r="CT95" s="1028"/>
      <c r="CU95" s="1028"/>
      <c r="CV95" s="1028"/>
      <c r="CW95" s="1028"/>
      <c r="CX95" s="1028"/>
      <c r="CY95" s="1028"/>
      <c r="CZ95" s="1028"/>
      <c r="DA95" s="1028"/>
      <c r="DB95" s="1028"/>
      <c r="DC95" s="1028"/>
      <c r="DD95" s="1028"/>
      <c r="DE95" s="1028"/>
      <c r="DF95" s="1028"/>
      <c r="DG95" s="1028"/>
      <c r="DH95" s="1028"/>
      <c r="DI95" s="1028"/>
      <c r="DJ95" s="1028"/>
      <c r="DK95" s="1028"/>
      <c r="DL95" s="1028"/>
      <c r="DM95" s="1028"/>
      <c r="DN95" s="1028"/>
      <c r="DO95" s="1028"/>
      <c r="DP95" s="1028"/>
      <c r="DQ95" s="1028"/>
      <c r="DR95" s="1028"/>
      <c r="DS95" s="1028"/>
      <c r="DT95" s="1028"/>
      <c r="DU95" s="1028"/>
      <c r="DV95" s="1028"/>
      <c r="DW95" s="1028"/>
      <c r="DX95" s="1028"/>
      <c r="DY95" s="1028"/>
      <c r="DZ95" s="1028"/>
      <c r="EA95" s="1028"/>
      <c r="EB95" s="1028"/>
      <c r="EC95" s="1028"/>
      <c r="ED95" s="1028"/>
      <c r="EE95" s="1028"/>
      <c r="EF95" s="1028"/>
      <c r="EG95" s="1028"/>
      <c r="EH95" s="1028"/>
      <c r="EI95" s="1028"/>
      <c r="EJ95" s="1028"/>
      <c r="EK95" s="1028"/>
      <c r="EL95" s="1028"/>
    </row>
    <row r="96" spans="1:142" s="1027" customFormat="1">
      <c r="A96" s="1040">
        <v>93</v>
      </c>
      <c r="B96" s="1066" t="s">
        <v>1612</v>
      </c>
      <c r="C96" s="1044">
        <f>'TMB 050'!$G$30</f>
        <v>1234550</v>
      </c>
      <c r="D96" s="1042">
        <f t="shared" si="20"/>
        <v>1234550</v>
      </c>
      <c r="E96" s="1042">
        <f t="shared" si="26"/>
        <v>61727.5</v>
      </c>
      <c r="F96" s="1042">
        <f t="shared" si="27"/>
        <v>61727.5</v>
      </c>
      <c r="G96" s="1042">
        <f t="shared" si="21"/>
        <v>61727.5</v>
      </c>
      <c r="H96" s="1042">
        <v>500000</v>
      </c>
      <c r="I96" s="1042">
        <v>100000</v>
      </c>
      <c r="J96" s="1042">
        <f t="shared" si="22"/>
        <v>500000</v>
      </c>
      <c r="K96" s="1042">
        <f t="shared" si="28"/>
        <v>40000</v>
      </c>
      <c r="L96" s="1043">
        <f>IF('[1]TMB 050'!$G$30&gt;=50000,50000,'[1]TMB 050'!$G$30*50%)</f>
        <v>50000</v>
      </c>
      <c r="M96" s="1042">
        <f t="shared" si="19"/>
        <v>100000</v>
      </c>
      <c r="N96" s="1041">
        <f t="shared" si="23"/>
        <v>100000</v>
      </c>
      <c r="O96" s="1061"/>
      <c r="P96" s="1035" t="str">
        <f t="shared" si="24"/>
        <v>GALERIA SOLANO</v>
      </c>
      <c r="Q96" s="1064"/>
      <c r="R96" s="1064"/>
      <c r="S96" s="1064"/>
      <c r="T96" s="1064" t="s">
        <v>1611</v>
      </c>
      <c r="U96" s="1064" t="s">
        <v>505</v>
      </c>
      <c r="V96" s="1064"/>
      <c r="W96" s="1064"/>
      <c r="X96" s="1111"/>
      <c r="Y96" s="1031"/>
      <c r="Z96" s="1030"/>
      <c r="AA96" s="1030"/>
      <c r="AB96" s="1030"/>
      <c r="AC96" s="1030"/>
      <c r="AD96" s="1030"/>
      <c r="AE96" s="1030"/>
      <c r="AF96" s="1030"/>
      <c r="AG96" s="1030"/>
      <c r="AH96" s="1030"/>
      <c r="AI96" s="1030"/>
      <c r="AJ96" s="1030"/>
      <c r="AK96" s="1030"/>
      <c r="AL96" s="1030"/>
      <c r="AM96" s="1029"/>
      <c r="AN96" s="1029"/>
      <c r="AO96" s="1029"/>
      <c r="AP96" s="1029"/>
      <c r="AQ96" s="1029"/>
      <c r="AR96" s="1029"/>
      <c r="AS96" s="1029"/>
      <c r="AT96" s="1029"/>
      <c r="AU96" s="1028"/>
      <c r="AV96" s="1028"/>
      <c r="AW96" s="1028"/>
      <c r="AX96" s="1028"/>
      <c r="AY96" s="1028"/>
      <c r="AZ96" s="1028"/>
      <c r="BA96" s="1028"/>
      <c r="BB96" s="1028"/>
      <c r="BC96" s="1028"/>
      <c r="BD96" s="1028"/>
      <c r="BE96" s="1028"/>
      <c r="BF96" s="1028"/>
      <c r="BG96" s="1028"/>
      <c r="BH96" s="1028"/>
      <c r="BI96" s="1028"/>
      <c r="BJ96" s="1028"/>
      <c r="BK96" s="1028"/>
      <c r="BL96" s="1028"/>
      <c r="BM96" s="1028"/>
      <c r="BN96" s="1028"/>
      <c r="BO96" s="1028"/>
      <c r="BP96" s="1028"/>
      <c r="BQ96" s="1028"/>
      <c r="BR96" s="1028"/>
      <c r="BS96" s="1028"/>
      <c r="BT96" s="1028"/>
      <c r="BU96" s="1028"/>
      <c r="BV96" s="1028"/>
      <c r="BW96" s="1028"/>
      <c r="BX96" s="1028"/>
      <c r="BY96" s="1028"/>
      <c r="BZ96" s="1028"/>
      <c r="CA96" s="1028"/>
      <c r="CB96" s="1028"/>
      <c r="CC96" s="1028"/>
      <c r="CD96" s="1028"/>
      <c r="CE96" s="1028"/>
      <c r="CF96" s="1028"/>
      <c r="CG96" s="1028"/>
      <c r="CH96" s="1028"/>
      <c r="CI96" s="1028"/>
      <c r="CJ96" s="1028"/>
      <c r="CK96" s="1028"/>
      <c r="CL96" s="1028"/>
      <c r="CM96" s="1028"/>
      <c r="CN96" s="1028"/>
      <c r="CO96" s="1028"/>
      <c r="CP96" s="1028"/>
      <c r="CQ96" s="1028"/>
      <c r="CR96" s="1028"/>
      <c r="CS96" s="1028"/>
      <c r="CT96" s="1028"/>
      <c r="CU96" s="1028"/>
      <c r="CV96" s="1028"/>
      <c r="CW96" s="1028"/>
      <c r="CX96" s="1028"/>
      <c r="CY96" s="1028"/>
      <c r="CZ96" s="1028"/>
      <c r="DA96" s="1028"/>
      <c r="DB96" s="1028"/>
      <c r="DC96" s="1028"/>
      <c r="DD96" s="1028"/>
      <c r="DE96" s="1028"/>
      <c r="DF96" s="1028"/>
      <c r="DG96" s="1028"/>
      <c r="DH96" s="1028"/>
      <c r="DI96" s="1028"/>
      <c r="DJ96" s="1028"/>
      <c r="DK96" s="1028"/>
      <c r="DL96" s="1028"/>
      <c r="DM96" s="1028"/>
      <c r="DN96" s="1028"/>
      <c r="DO96" s="1028"/>
      <c r="DP96" s="1028"/>
      <c r="DQ96" s="1028"/>
      <c r="DR96" s="1028"/>
      <c r="DS96" s="1028"/>
      <c r="DT96" s="1028"/>
      <c r="DU96" s="1028"/>
      <c r="DV96" s="1028"/>
      <c r="DW96" s="1028"/>
      <c r="DX96" s="1028"/>
      <c r="DY96" s="1028"/>
      <c r="DZ96" s="1028"/>
      <c r="EA96" s="1028"/>
      <c r="EB96" s="1028"/>
      <c r="EC96" s="1028"/>
      <c r="ED96" s="1028"/>
      <c r="EE96" s="1028"/>
      <c r="EF96" s="1028"/>
      <c r="EG96" s="1028"/>
      <c r="EH96" s="1028"/>
      <c r="EI96" s="1028"/>
      <c r="EJ96" s="1028"/>
      <c r="EK96" s="1028"/>
      <c r="EL96" s="1028"/>
    </row>
    <row r="97" spans="1:142" s="1027" customFormat="1">
      <c r="A97" s="1040">
        <v>94</v>
      </c>
      <c r="B97" s="1063" t="s">
        <v>1610</v>
      </c>
      <c r="C97" s="1044">
        <f>'TMB 050'!$G$30</f>
        <v>1234550</v>
      </c>
      <c r="D97" s="1042">
        <f t="shared" si="20"/>
        <v>1234550</v>
      </c>
      <c r="E97" s="1042">
        <f t="shared" si="26"/>
        <v>61727.5</v>
      </c>
      <c r="F97" s="1042">
        <f t="shared" si="27"/>
        <v>61727.5</v>
      </c>
      <c r="G97" s="1042">
        <f t="shared" si="21"/>
        <v>61727.5</v>
      </c>
      <c r="H97" s="1042">
        <v>500000</v>
      </c>
      <c r="I97" s="1042">
        <v>100000</v>
      </c>
      <c r="J97" s="1042">
        <f t="shared" si="22"/>
        <v>500000</v>
      </c>
      <c r="K97" s="1042">
        <f t="shared" si="28"/>
        <v>40000</v>
      </c>
      <c r="L97" s="1043">
        <f>IF('[1]TMB 050'!$G$30&gt;=50000,50000,'[1]TMB 050'!$G$30*50%)</f>
        <v>50000</v>
      </c>
      <c r="M97" s="1042">
        <f t="shared" si="19"/>
        <v>100000</v>
      </c>
      <c r="N97" s="1041">
        <f t="shared" si="23"/>
        <v>100000</v>
      </c>
      <c r="O97" s="1061"/>
      <c r="P97" s="1035" t="str">
        <f t="shared" si="24"/>
        <v>GALLERIA SHOPPING</v>
      </c>
      <c r="Q97" s="1035" t="s">
        <v>1609</v>
      </c>
      <c r="R97" s="1035"/>
      <c r="S97" s="1035" t="s">
        <v>1608</v>
      </c>
      <c r="T97" s="1035" t="s">
        <v>546</v>
      </c>
      <c r="U97" s="1035" t="s">
        <v>505</v>
      </c>
      <c r="V97" s="1035">
        <v>13091901</v>
      </c>
      <c r="W97" s="1060" t="s">
        <v>1607</v>
      </c>
      <c r="X97" s="1111"/>
      <c r="Y97" s="1031"/>
      <c r="Z97" s="1030"/>
      <c r="AA97" s="1030"/>
      <c r="AB97" s="1030"/>
      <c r="AC97" s="1030"/>
      <c r="AD97" s="1030"/>
      <c r="AE97" s="1030"/>
      <c r="AF97" s="1030"/>
      <c r="AG97" s="1030"/>
      <c r="AH97" s="1030"/>
      <c r="AI97" s="1030"/>
      <c r="AJ97" s="1030"/>
      <c r="AK97" s="1030"/>
      <c r="AL97" s="1030"/>
      <c r="AM97" s="1029"/>
      <c r="AN97" s="1029"/>
      <c r="AO97" s="1029"/>
      <c r="AP97" s="1029"/>
      <c r="AQ97" s="1029"/>
      <c r="AR97" s="1029"/>
      <c r="AS97" s="1029"/>
      <c r="AT97" s="1029"/>
      <c r="AU97" s="1028"/>
      <c r="AV97" s="1028"/>
      <c r="AW97" s="1028"/>
      <c r="AX97" s="1028"/>
      <c r="AY97" s="1028"/>
      <c r="AZ97" s="1028"/>
      <c r="BA97" s="1028"/>
      <c r="BB97" s="1028"/>
      <c r="BC97" s="1028"/>
      <c r="BD97" s="1028"/>
      <c r="BE97" s="1028"/>
      <c r="BF97" s="1028"/>
      <c r="BG97" s="1028"/>
      <c r="BH97" s="1028"/>
      <c r="BI97" s="1028"/>
      <c r="BJ97" s="1028"/>
      <c r="BK97" s="1028"/>
      <c r="BL97" s="1028"/>
      <c r="BM97" s="1028"/>
      <c r="BN97" s="1028"/>
      <c r="BO97" s="1028"/>
      <c r="BP97" s="1028"/>
      <c r="BQ97" s="1028"/>
      <c r="BR97" s="1028"/>
      <c r="BS97" s="1028"/>
      <c r="BT97" s="1028"/>
      <c r="BU97" s="1028"/>
      <c r="BV97" s="1028"/>
      <c r="BW97" s="1028"/>
      <c r="BX97" s="1028"/>
      <c r="BY97" s="1028"/>
      <c r="BZ97" s="1028"/>
      <c r="CA97" s="1028"/>
      <c r="CB97" s="1028"/>
      <c r="CC97" s="1028"/>
      <c r="CD97" s="1028"/>
      <c r="CE97" s="1028"/>
      <c r="CF97" s="1028"/>
      <c r="CG97" s="1028"/>
      <c r="CH97" s="1028"/>
      <c r="CI97" s="1028"/>
      <c r="CJ97" s="1028"/>
      <c r="CK97" s="1028"/>
      <c r="CL97" s="1028"/>
      <c r="CM97" s="1028"/>
      <c r="CN97" s="1028"/>
      <c r="CO97" s="1028"/>
      <c r="CP97" s="1028"/>
      <c r="CQ97" s="1028"/>
      <c r="CR97" s="1028"/>
      <c r="CS97" s="1028"/>
      <c r="CT97" s="1028"/>
      <c r="CU97" s="1028"/>
      <c r="CV97" s="1028"/>
      <c r="CW97" s="1028"/>
      <c r="CX97" s="1028"/>
      <c r="CY97" s="1028"/>
      <c r="CZ97" s="1028"/>
      <c r="DA97" s="1028"/>
      <c r="DB97" s="1028"/>
      <c r="DC97" s="1028"/>
      <c r="DD97" s="1028"/>
      <c r="DE97" s="1028"/>
      <c r="DF97" s="1028"/>
      <c r="DG97" s="1028"/>
      <c r="DH97" s="1028"/>
      <c r="DI97" s="1028"/>
      <c r="DJ97" s="1028"/>
      <c r="DK97" s="1028"/>
      <c r="DL97" s="1028"/>
      <c r="DM97" s="1028"/>
      <c r="DN97" s="1028"/>
      <c r="DO97" s="1028"/>
      <c r="DP97" s="1028"/>
      <c r="DQ97" s="1028"/>
      <c r="DR97" s="1028"/>
      <c r="DS97" s="1028"/>
      <c r="DT97" s="1028"/>
      <c r="DU97" s="1028"/>
      <c r="DV97" s="1028"/>
      <c r="DW97" s="1028"/>
      <c r="DX97" s="1028"/>
      <c r="DY97" s="1028"/>
      <c r="DZ97" s="1028"/>
      <c r="EA97" s="1028"/>
      <c r="EB97" s="1028"/>
      <c r="EC97" s="1028"/>
      <c r="ED97" s="1028"/>
      <c r="EE97" s="1028"/>
      <c r="EF97" s="1028"/>
      <c r="EG97" s="1028"/>
      <c r="EH97" s="1028"/>
      <c r="EI97" s="1028"/>
      <c r="EJ97" s="1028"/>
      <c r="EK97" s="1028"/>
      <c r="EL97" s="1028"/>
    </row>
    <row r="98" spans="1:142" s="1027" customFormat="1">
      <c r="A98" s="1040">
        <v>95</v>
      </c>
      <c r="B98" s="1066" t="s">
        <v>1606</v>
      </c>
      <c r="C98" s="1044">
        <f>'TMB 050'!$G$30</f>
        <v>1234550</v>
      </c>
      <c r="D98" s="1042">
        <f t="shared" si="20"/>
        <v>1234550</v>
      </c>
      <c r="E98" s="1042">
        <f t="shared" si="26"/>
        <v>61727.5</v>
      </c>
      <c r="F98" s="1042">
        <f t="shared" si="27"/>
        <v>61727.5</v>
      </c>
      <c r="G98" s="1042">
        <f t="shared" si="21"/>
        <v>61727.5</v>
      </c>
      <c r="H98" s="1042">
        <v>500000</v>
      </c>
      <c r="I98" s="1042">
        <v>100000</v>
      </c>
      <c r="J98" s="1042">
        <f t="shared" si="22"/>
        <v>500000</v>
      </c>
      <c r="K98" s="1042">
        <f t="shared" si="28"/>
        <v>40000</v>
      </c>
      <c r="L98" s="1043">
        <f>IF('[1]TMB 050'!$G$30&gt;=50000,50000,'[1]TMB 050'!$G$30*50%)</f>
        <v>50000</v>
      </c>
      <c r="M98" s="1042">
        <f t="shared" si="19"/>
        <v>100000</v>
      </c>
      <c r="N98" s="1041">
        <f t="shared" si="23"/>
        <v>100000</v>
      </c>
      <c r="O98" s="1061"/>
      <c r="P98" s="1035" t="str">
        <f t="shared" si="24"/>
        <v>GALLERIAS POPULARES</v>
      </c>
      <c r="Q98" s="1064"/>
      <c r="R98" s="1064"/>
      <c r="S98" s="1064"/>
      <c r="T98" s="1035" t="s">
        <v>714</v>
      </c>
      <c r="U98" s="1064" t="s">
        <v>505</v>
      </c>
      <c r="V98" s="1064"/>
      <c r="W98" s="1064"/>
      <c r="X98" s="1111"/>
      <c r="Y98" s="1031"/>
      <c r="Z98" s="1030"/>
      <c r="AA98" s="1030"/>
      <c r="AB98" s="1030"/>
      <c r="AC98" s="1030"/>
      <c r="AD98" s="1030"/>
      <c r="AE98" s="1030"/>
      <c r="AF98" s="1030"/>
      <c r="AG98" s="1030"/>
      <c r="AH98" s="1030"/>
      <c r="AI98" s="1030"/>
      <c r="AJ98" s="1030"/>
      <c r="AK98" s="1030"/>
      <c r="AL98" s="1030"/>
      <c r="AM98" s="1029"/>
      <c r="AN98" s="1029"/>
      <c r="AO98" s="1029"/>
      <c r="AP98" s="1029"/>
      <c r="AQ98" s="1029"/>
      <c r="AR98" s="1029"/>
      <c r="AS98" s="1029"/>
      <c r="AT98" s="1029"/>
      <c r="AU98" s="1028"/>
      <c r="AV98" s="1028"/>
      <c r="AW98" s="1028"/>
      <c r="AX98" s="1028"/>
      <c r="AY98" s="1028"/>
      <c r="AZ98" s="1028"/>
      <c r="BA98" s="1028"/>
      <c r="BB98" s="1028"/>
      <c r="BC98" s="1028"/>
      <c r="BD98" s="1028"/>
      <c r="BE98" s="1028"/>
      <c r="BF98" s="1028"/>
      <c r="BG98" s="1028"/>
      <c r="BH98" s="1028"/>
      <c r="BI98" s="1028"/>
      <c r="BJ98" s="1028"/>
      <c r="BK98" s="1028"/>
      <c r="BL98" s="1028"/>
      <c r="BM98" s="1028"/>
      <c r="BN98" s="1028"/>
      <c r="BO98" s="1028"/>
      <c r="BP98" s="1028"/>
      <c r="BQ98" s="1028"/>
      <c r="BR98" s="1028"/>
      <c r="BS98" s="1028"/>
      <c r="BT98" s="1028"/>
      <c r="BU98" s="1028"/>
      <c r="BV98" s="1028"/>
      <c r="BW98" s="1028"/>
      <c r="BX98" s="1028"/>
      <c r="BY98" s="1028"/>
      <c r="BZ98" s="1028"/>
      <c r="CA98" s="1028"/>
      <c r="CB98" s="1028"/>
      <c r="CC98" s="1028"/>
      <c r="CD98" s="1028"/>
      <c r="CE98" s="1028"/>
      <c r="CF98" s="1028"/>
      <c r="CG98" s="1028"/>
      <c r="CH98" s="1028"/>
      <c r="CI98" s="1028"/>
      <c r="CJ98" s="1028"/>
      <c r="CK98" s="1028"/>
      <c r="CL98" s="1028"/>
      <c r="CM98" s="1028"/>
      <c r="CN98" s="1028"/>
      <c r="CO98" s="1028"/>
      <c r="CP98" s="1028"/>
      <c r="CQ98" s="1028"/>
      <c r="CR98" s="1028"/>
      <c r="CS98" s="1028"/>
      <c r="CT98" s="1028"/>
      <c r="CU98" s="1028"/>
      <c r="CV98" s="1028"/>
      <c r="CW98" s="1028"/>
      <c r="CX98" s="1028"/>
      <c r="CY98" s="1028"/>
      <c r="CZ98" s="1028"/>
      <c r="DA98" s="1028"/>
      <c r="DB98" s="1028"/>
      <c r="DC98" s="1028"/>
      <c r="DD98" s="1028"/>
      <c r="DE98" s="1028"/>
      <c r="DF98" s="1028"/>
      <c r="DG98" s="1028"/>
      <c r="DH98" s="1028"/>
      <c r="DI98" s="1028"/>
      <c r="DJ98" s="1028"/>
      <c r="DK98" s="1028"/>
      <c r="DL98" s="1028"/>
      <c r="DM98" s="1028"/>
      <c r="DN98" s="1028"/>
      <c r="DO98" s="1028"/>
      <c r="DP98" s="1028"/>
      <c r="DQ98" s="1028"/>
      <c r="DR98" s="1028"/>
      <c r="DS98" s="1028"/>
      <c r="DT98" s="1028"/>
      <c r="DU98" s="1028"/>
      <c r="DV98" s="1028"/>
      <c r="DW98" s="1028"/>
      <c r="DX98" s="1028"/>
      <c r="DY98" s="1028"/>
      <c r="DZ98" s="1028"/>
      <c r="EA98" s="1028"/>
      <c r="EB98" s="1028"/>
      <c r="EC98" s="1028"/>
      <c r="ED98" s="1028"/>
      <c r="EE98" s="1028"/>
      <c r="EF98" s="1028"/>
      <c r="EG98" s="1028"/>
      <c r="EH98" s="1028"/>
      <c r="EI98" s="1028"/>
      <c r="EJ98" s="1028"/>
      <c r="EK98" s="1028"/>
      <c r="EL98" s="1028"/>
    </row>
    <row r="99" spans="1:142" s="1027" customFormat="1">
      <c r="A99" s="1040">
        <v>96</v>
      </c>
      <c r="B99" s="1066" t="s">
        <v>1605</v>
      </c>
      <c r="C99" s="1044">
        <f>'TMB 050'!$G$30</f>
        <v>1234550</v>
      </c>
      <c r="D99" s="1042">
        <f t="shared" si="20"/>
        <v>1234550</v>
      </c>
      <c r="E99" s="1042">
        <f t="shared" si="26"/>
        <v>61727.5</v>
      </c>
      <c r="F99" s="1042">
        <f t="shared" si="27"/>
        <v>61727.5</v>
      </c>
      <c r="G99" s="1042">
        <f t="shared" si="21"/>
        <v>61727.5</v>
      </c>
      <c r="H99" s="1042">
        <v>500000</v>
      </c>
      <c r="I99" s="1042">
        <v>100000</v>
      </c>
      <c r="J99" s="1042">
        <f t="shared" si="22"/>
        <v>500000</v>
      </c>
      <c r="K99" s="1042">
        <f t="shared" si="28"/>
        <v>40000</v>
      </c>
      <c r="L99" s="1043">
        <f>IF('[1]TMB 050'!$G$30&gt;=50000,50000,'[1]TMB 050'!$G$30*50%)</f>
        <v>50000</v>
      </c>
      <c r="M99" s="1042">
        <f t="shared" si="19"/>
        <v>100000</v>
      </c>
      <c r="N99" s="1041">
        <f t="shared" si="23"/>
        <v>100000</v>
      </c>
      <c r="O99" s="1061"/>
      <c r="P99" s="1035" t="str">
        <f t="shared" si="24"/>
        <v>GARDEN CATANDUVA SHOPPING CENTER</v>
      </c>
      <c r="Q99" s="1064"/>
      <c r="R99" s="1064"/>
      <c r="S99" s="1064"/>
      <c r="T99" s="1065" t="s">
        <v>1604</v>
      </c>
      <c r="U99" s="1064" t="s">
        <v>505</v>
      </c>
      <c r="V99" s="1064"/>
      <c r="W99" s="1064"/>
      <c r="X99" s="1111"/>
      <c r="Y99" s="1031"/>
      <c r="Z99" s="1030"/>
      <c r="AA99" s="1030"/>
      <c r="AB99" s="1030"/>
      <c r="AC99" s="1030"/>
      <c r="AD99" s="1030"/>
      <c r="AE99" s="1030"/>
      <c r="AF99" s="1030"/>
      <c r="AG99" s="1030"/>
      <c r="AH99" s="1030"/>
      <c r="AI99" s="1030"/>
      <c r="AJ99" s="1030"/>
      <c r="AK99" s="1030"/>
      <c r="AL99" s="1030"/>
      <c r="AM99" s="1029"/>
      <c r="AN99" s="1029"/>
      <c r="AO99" s="1029"/>
      <c r="AP99" s="1029"/>
      <c r="AQ99" s="1029"/>
      <c r="AR99" s="1029"/>
      <c r="AS99" s="1029"/>
      <c r="AT99" s="1029"/>
      <c r="AU99" s="1028"/>
      <c r="AV99" s="1028"/>
      <c r="AW99" s="1028"/>
      <c r="AX99" s="1028"/>
      <c r="AY99" s="1028"/>
      <c r="AZ99" s="1028"/>
      <c r="BA99" s="1028"/>
      <c r="BB99" s="1028"/>
      <c r="BC99" s="1028"/>
      <c r="BD99" s="1028"/>
      <c r="BE99" s="1028"/>
      <c r="BF99" s="1028"/>
      <c r="BG99" s="1028"/>
      <c r="BH99" s="1028"/>
      <c r="BI99" s="1028"/>
      <c r="BJ99" s="1028"/>
      <c r="BK99" s="1028"/>
      <c r="BL99" s="1028"/>
      <c r="BM99" s="1028"/>
      <c r="BN99" s="1028"/>
      <c r="BO99" s="1028"/>
      <c r="BP99" s="1028"/>
      <c r="BQ99" s="1028"/>
      <c r="BR99" s="1028"/>
      <c r="BS99" s="1028"/>
      <c r="BT99" s="1028"/>
      <c r="BU99" s="1028"/>
      <c r="BV99" s="1028"/>
      <c r="BW99" s="1028"/>
      <c r="BX99" s="1028"/>
      <c r="BY99" s="1028"/>
      <c r="BZ99" s="1028"/>
      <c r="CA99" s="1028"/>
      <c r="CB99" s="1028"/>
      <c r="CC99" s="1028"/>
      <c r="CD99" s="1028"/>
      <c r="CE99" s="1028"/>
      <c r="CF99" s="1028"/>
      <c r="CG99" s="1028"/>
      <c r="CH99" s="1028"/>
      <c r="CI99" s="1028"/>
      <c r="CJ99" s="1028"/>
      <c r="CK99" s="1028"/>
      <c r="CL99" s="1028"/>
      <c r="CM99" s="1028"/>
      <c r="CN99" s="1028"/>
      <c r="CO99" s="1028"/>
      <c r="CP99" s="1028"/>
      <c r="CQ99" s="1028"/>
      <c r="CR99" s="1028"/>
      <c r="CS99" s="1028"/>
      <c r="CT99" s="1028"/>
      <c r="CU99" s="1028"/>
      <c r="CV99" s="1028"/>
      <c r="CW99" s="1028"/>
      <c r="CX99" s="1028"/>
      <c r="CY99" s="1028"/>
      <c r="CZ99" s="1028"/>
      <c r="DA99" s="1028"/>
      <c r="DB99" s="1028"/>
      <c r="DC99" s="1028"/>
      <c r="DD99" s="1028"/>
      <c r="DE99" s="1028"/>
      <c r="DF99" s="1028"/>
      <c r="DG99" s="1028"/>
      <c r="DH99" s="1028"/>
      <c r="DI99" s="1028"/>
      <c r="DJ99" s="1028"/>
      <c r="DK99" s="1028"/>
      <c r="DL99" s="1028"/>
      <c r="DM99" s="1028"/>
      <c r="DN99" s="1028"/>
      <c r="DO99" s="1028"/>
      <c r="DP99" s="1028"/>
      <c r="DQ99" s="1028"/>
      <c r="DR99" s="1028"/>
      <c r="DS99" s="1028"/>
      <c r="DT99" s="1028"/>
      <c r="DU99" s="1028"/>
      <c r="DV99" s="1028"/>
      <c r="DW99" s="1028"/>
      <c r="DX99" s="1028"/>
      <c r="DY99" s="1028"/>
      <c r="DZ99" s="1028"/>
      <c r="EA99" s="1028"/>
      <c r="EB99" s="1028"/>
      <c r="EC99" s="1028"/>
      <c r="ED99" s="1028"/>
      <c r="EE99" s="1028"/>
      <c r="EF99" s="1028"/>
      <c r="EG99" s="1028"/>
      <c r="EH99" s="1028"/>
      <c r="EI99" s="1028"/>
      <c r="EJ99" s="1028"/>
      <c r="EK99" s="1028"/>
      <c r="EL99" s="1028"/>
    </row>
    <row r="100" spans="1:142" s="1027" customFormat="1">
      <c r="A100" s="1040">
        <v>97</v>
      </c>
      <c r="B100" s="1062" t="s">
        <v>1603</v>
      </c>
      <c r="C100" s="1044">
        <f>'TMB 050'!$G$30</f>
        <v>1234550</v>
      </c>
      <c r="D100" s="1042">
        <f t="shared" ref="D100:D102" si="29">C100</f>
        <v>1234550</v>
      </c>
      <c r="E100" s="1042">
        <f t="shared" si="26"/>
        <v>61727.5</v>
      </c>
      <c r="F100" s="1042">
        <f t="shared" si="27"/>
        <v>61727.5</v>
      </c>
      <c r="G100" s="1042">
        <f t="shared" si="21"/>
        <v>61727.5</v>
      </c>
      <c r="H100" s="1042">
        <v>500000</v>
      </c>
      <c r="I100" s="1042">
        <v>100000</v>
      </c>
      <c r="J100" s="1042">
        <f t="shared" si="22"/>
        <v>500000</v>
      </c>
      <c r="K100" s="1042">
        <f t="shared" si="28"/>
        <v>40000</v>
      </c>
      <c r="L100" s="1043">
        <f>IF('[1]TMB 050'!$G$30&gt;=50000,50000,'[1]TMB 050'!$G$30*50%)</f>
        <v>50000</v>
      </c>
      <c r="M100" s="1042">
        <f t="shared" si="19"/>
        <v>100000</v>
      </c>
      <c r="N100" s="1041">
        <f t="shared" ref="N100:N122" si="30">IF(J100&lt;=200000,J100*20%,100000)</f>
        <v>100000</v>
      </c>
      <c r="O100" s="1061"/>
      <c r="P100" s="1035" t="str">
        <f t="shared" ref="P100:P131" si="31">B100</f>
        <v>GOIABEIRAS SHOPPING CENTER</v>
      </c>
      <c r="Q100" s="1060"/>
      <c r="R100" s="1060"/>
      <c r="S100" s="1060"/>
      <c r="T100" s="1060" t="s">
        <v>1602</v>
      </c>
      <c r="U100" s="1035" t="s">
        <v>1401</v>
      </c>
      <c r="V100" s="1035"/>
      <c r="W100" s="1060" t="s">
        <v>858</v>
      </c>
      <c r="X100" s="1111"/>
      <c r="Y100" s="1031"/>
      <c r="Z100" s="1030"/>
      <c r="AA100" s="1030"/>
      <c r="AB100" s="1030"/>
      <c r="AC100" s="1030"/>
      <c r="AD100" s="1030"/>
      <c r="AE100" s="1030"/>
      <c r="AF100" s="1030"/>
      <c r="AG100" s="1030"/>
      <c r="AH100" s="1030"/>
      <c r="AI100" s="1030"/>
      <c r="AJ100" s="1030"/>
      <c r="AK100" s="1030"/>
      <c r="AL100" s="1030"/>
      <c r="AM100" s="1029"/>
      <c r="AN100" s="1029"/>
      <c r="AO100" s="1029"/>
      <c r="AP100" s="1029"/>
      <c r="AQ100" s="1029"/>
      <c r="AR100" s="1029"/>
      <c r="AS100" s="1029"/>
      <c r="AT100" s="1029"/>
      <c r="AU100" s="1028"/>
      <c r="AV100" s="1028"/>
      <c r="AW100" s="1028"/>
      <c r="AX100" s="1028"/>
      <c r="AY100" s="1028"/>
      <c r="AZ100" s="1028"/>
      <c r="BA100" s="1028"/>
      <c r="BB100" s="1028"/>
      <c r="BC100" s="1028"/>
      <c r="BD100" s="1028"/>
      <c r="BE100" s="1028"/>
      <c r="BF100" s="1028"/>
      <c r="BG100" s="1028"/>
      <c r="BH100" s="1028"/>
      <c r="BI100" s="1028"/>
      <c r="BJ100" s="1028"/>
      <c r="BK100" s="1028"/>
      <c r="BL100" s="1028"/>
      <c r="BM100" s="1028"/>
      <c r="BN100" s="1028"/>
      <c r="BO100" s="1028"/>
      <c r="BP100" s="1028"/>
      <c r="BQ100" s="1028"/>
      <c r="BR100" s="1028"/>
      <c r="BS100" s="1028"/>
      <c r="BT100" s="1028"/>
      <c r="BU100" s="1028"/>
      <c r="BV100" s="1028"/>
      <c r="BW100" s="1028"/>
      <c r="BX100" s="1028"/>
      <c r="BY100" s="1028"/>
      <c r="BZ100" s="1028"/>
      <c r="CA100" s="1028"/>
      <c r="CB100" s="1028"/>
      <c r="CC100" s="1028"/>
      <c r="CD100" s="1028"/>
      <c r="CE100" s="1028"/>
      <c r="CF100" s="1028"/>
      <c r="CG100" s="1028"/>
      <c r="CH100" s="1028"/>
      <c r="CI100" s="1028"/>
      <c r="CJ100" s="1028"/>
      <c r="CK100" s="1028"/>
      <c r="CL100" s="1028"/>
      <c r="CM100" s="1028"/>
      <c r="CN100" s="1028"/>
      <c r="CO100" s="1028"/>
      <c r="CP100" s="1028"/>
      <c r="CQ100" s="1028"/>
      <c r="CR100" s="1028"/>
      <c r="CS100" s="1028"/>
      <c r="CT100" s="1028"/>
      <c r="CU100" s="1028"/>
      <c r="CV100" s="1028"/>
      <c r="CW100" s="1028"/>
      <c r="CX100" s="1028"/>
      <c r="CY100" s="1028"/>
      <c r="CZ100" s="1028"/>
      <c r="DA100" s="1028"/>
      <c r="DB100" s="1028"/>
      <c r="DC100" s="1028"/>
      <c r="DD100" s="1028"/>
      <c r="DE100" s="1028"/>
      <c r="DF100" s="1028"/>
      <c r="DG100" s="1028"/>
      <c r="DH100" s="1028"/>
      <c r="DI100" s="1028"/>
      <c r="DJ100" s="1028"/>
      <c r="DK100" s="1028"/>
      <c r="DL100" s="1028"/>
      <c r="DM100" s="1028"/>
      <c r="DN100" s="1028"/>
      <c r="DO100" s="1028"/>
      <c r="DP100" s="1028"/>
      <c r="DQ100" s="1028"/>
      <c r="DR100" s="1028"/>
      <c r="DS100" s="1028"/>
      <c r="DT100" s="1028"/>
      <c r="DU100" s="1028"/>
      <c r="DV100" s="1028"/>
      <c r="DW100" s="1028"/>
      <c r="DX100" s="1028"/>
      <c r="DY100" s="1028"/>
      <c r="DZ100" s="1028"/>
      <c r="EA100" s="1028"/>
      <c r="EB100" s="1028"/>
      <c r="EC100" s="1028"/>
      <c r="ED100" s="1028"/>
      <c r="EE100" s="1028"/>
      <c r="EF100" s="1028"/>
      <c r="EG100" s="1028"/>
      <c r="EH100" s="1028"/>
      <c r="EI100" s="1028"/>
      <c r="EJ100" s="1028"/>
      <c r="EK100" s="1028"/>
      <c r="EL100" s="1028"/>
    </row>
    <row r="101" spans="1:142" s="1027" customFormat="1">
      <c r="A101" s="1040">
        <v>98</v>
      </c>
      <c r="B101" s="1063" t="s">
        <v>1601</v>
      </c>
      <c r="C101" s="1044">
        <f>'TMB 050'!$G$30</f>
        <v>1234550</v>
      </c>
      <c r="D101" s="1042">
        <f t="shared" si="29"/>
        <v>1234550</v>
      </c>
      <c r="E101" s="1042">
        <f t="shared" si="26"/>
        <v>61727.5</v>
      </c>
      <c r="F101" s="1042">
        <f t="shared" si="27"/>
        <v>61727.5</v>
      </c>
      <c r="G101" s="1042">
        <f t="shared" si="21"/>
        <v>61727.5</v>
      </c>
      <c r="H101" s="1042">
        <v>500000</v>
      </c>
      <c r="I101" s="1042">
        <v>100000</v>
      </c>
      <c r="J101" s="1042">
        <f t="shared" si="22"/>
        <v>500000</v>
      </c>
      <c r="K101" s="1042">
        <f t="shared" si="28"/>
        <v>40000</v>
      </c>
      <c r="L101" s="1043">
        <f>IF('[1]TMB 050'!$G$30&gt;=50000,50000,'[1]TMB 050'!$G$30*50%)</f>
        <v>50000</v>
      </c>
      <c r="M101" s="1042">
        <f t="shared" si="19"/>
        <v>100000</v>
      </c>
      <c r="N101" s="1041">
        <f t="shared" si="30"/>
        <v>100000</v>
      </c>
      <c r="O101" s="1061"/>
      <c r="P101" s="1035" t="str">
        <f t="shared" si="31"/>
        <v>GOIANIA SHOPPING</v>
      </c>
      <c r="Q101" s="1035" t="s">
        <v>1600</v>
      </c>
      <c r="R101" s="1035"/>
      <c r="S101" s="1035" t="s">
        <v>1599</v>
      </c>
      <c r="T101" s="1035" t="s">
        <v>1413</v>
      </c>
      <c r="U101" s="1035" t="s">
        <v>1411</v>
      </c>
      <c r="V101" s="1060" t="s">
        <v>1598</v>
      </c>
      <c r="W101" s="1035" t="s">
        <v>1597</v>
      </c>
      <c r="X101" s="1111"/>
      <c r="Y101" s="1031"/>
      <c r="Z101" s="1030"/>
      <c r="AA101" s="1030"/>
      <c r="AB101" s="1030"/>
      <c r="AC101" s="1030"/>
      <c r="AD101" s="1030"/>
      <c r="AE101" s="1030"/>
      <c r="AF101" s="1030"/>
      <c r="AG101" s="1030"/>
      <c r="AH101" s="1030"/>
      <c r="AI101" s="1030"/>
      <c r="AJ101" s="1030"/>
      <c r="AK101" s="1030"/>
      <c r="AL101" s="1030"/>
      <c r="AM101" s="1029"/>
      <c r="AN101" s="1029"/>
      <c r="AO101" s="1029"/>
      <c r="AP101" s="1029"/>
      <c r="AQ101" s="1029"/>
      <c r="AR101" s="1029"/>
      <c r="AS101" s="1029"/>
      <c r="AT101" s="1029"/>
      <c r="AU101" s="1028"/>
      <c r="AV101" s="1028"/>
      <c r="AW101" s="1028"/>
      <c r="AX101" s="1028"/>
      <c r="AY101" s="1028"/>
      <c r="AZ101" s="1028"/>
      <c r="BA101" s="1028"/>
      <c r="BB101" s="1028"/>
      <c r="BC101" s="1028"/>
      <c r="BD101" s="1028"/>
      <c r="BE101" s="1028"/>
      <c r="BF101" s="1028"/>
      <c r="BG101" s="1028"/>
      <c r="BH101" s="1028"/>
      <c r="BI101" s="1028"/>
      <c r="BJ101" s="1028"/>
      <c r="BK101" s="1028"/>
      <c r="BL101" s="1028"/>
      <c r="BM101" s="1028"/>
      <c r="BN101" s="1028"/>
      <c r="BO101" s="1028"/>
      <c r="BP101" s="1028"/>
      <c r="BQ101" s="1028"/>
      <c r="BR101" s="1028"/>
      <c r="BS101" s="1028"/>
      <c r="BT101" s="1028"/>
      <c r="BU101" s="1028"/>
      <c r="BV101" s="1028"/>
      <c r="BW101" s="1028"/>
      <c r="BX101" s="1028"/>
      <c r="BY101" s="1028"/>
      <c r="BZ101" s="1028"/>
      <c r="CA101" s="1028"/>
      <c r="CB101" s="1028"/>
      <c r="CC101" s="1028"/>
      <c r="CD101" s="1028"/>
      <c r="CE101" s="1028"/>
      <c r="CF101" s="1028"/>
      <c r="CG101" s="1028"/>
      <c r="CH101" s="1028"/>
      <c r="CI101" s="1028"/>
      <c r="CJ101" s="1028"/>
      <c r="CK101" s="1028"/>
      <c r="CL101" s="1028"/>
      <c r="CM101" s="1028"/>
      <c r="CN101" s="1028"/>
      <c r="CO101" s="1028"/>
      <c r="CP101" s="1028"/>
      <c r="CQ101" s="1028"/>
      <c r="CR101" s="1028"/>
      <c r="CS101" s="1028"/>
      <c r="CT101" s="1028"/>
      <c r="CU101" s="1028"/>
      <c r="CV101" s="1028"/>
      <c r="CW101" s="1028"/>
      <c r="CX101" s="1028"/>
      <c r="CY101" s="1028"/>
      <c r="CZ101" s="1028"/>
      <c r="DA101" s="1028"/>
      <c r="DB101" s="1028"/>
      <c r="DC101" s="1028"/>
      <c r="DD101" s="1028"/>
      <c r="DE101" s="1028"/>
      <c r="DF101" s="1028"/>
      <c r="DG101" s="1028"/>
      <c r="DH101" s="1028"/>
      <c r="DI101" s="1028"/>
      <c r="DJ101" s="1028"/>
      <c r="DK101" s="1028"/>
      <c r="DL101" s="1028"/>
      <c r="DM101" s="1028"/>
      <c r="DN101" s="1028"/>
      <c r="DO101" s="1028"/>
      <c r="DP101" s="1028"/>
      <c r="DQ101" s="1028"/>
      <c r="DR101" s="1028"/>
      <c r="DS101" s="1028"/>
      <c r="DT101" s="1028"/>
      <c r="DU101" s="1028"/>
      <c r="DV101" s="1028"/>
      <c r="DW101" s="1028"/>
      <c r="DX101" s="1028"/>
      <c r="DY101" s="1028"/>
      <c r="DZ101" s="1028"/>
      <c r="EA101" s="1028"/>
      <c r="EB101" s="1028"/>
      <c r="EC101" s="1028"/>
      <c r="ED101" s="1028"/>
      <c r="EE101" s="1028"/>
      <c r="EF101" s="1028"/>
      <c r="EG101" s="1028"/>
      <c r="EH101" s="1028"/>
      <c r="EI101" s="1028"/>
      <c r="EJ101" s="1028"/>
      <c r="EK101" s="1028"/>
      <c r="EL101" s="1028"/>
    </row>
    <row r="102" spans="1:142" s="1112" customFormat="1">
      <c r="A102" s="1040">
        <v>99</v>
      </c>
      <c r="B102" s="1068" t="s">
        <v>1596</v>
      </c>
      <c r="C102" s="1044">
        <f>'TMB 050'!$G$30</f>
        <v>1234550</v>
      </c>
      <c r="D102" s="1042">
        <f t="shared" si="29"/>
        <v>1234550</v>
      </c>
      <c r="E102" s="1042">
        <f t="shared" si="26"/>
        <v>61727.5</v>
      </c>
      <c r="F102" s="1042">
        <f t="shared" si="27"/>
        <v>61727.5</v>
      </c>
      <c r="G102" s="1042">
        <f t="shared" si="21"/>
        <v>61727.5</v>
      </c>
      <c r="H102" s="1042">
        <v>500000</v>
      </c>
      <c r="I102" s="1042">
        <v>100000</v>
      </c>
      <c r="J102" s="1042">
        <f t="shared" si="22"/>
        <v>500000</v>
      </c>
      <c r="K102" s="1042">
        <f t="shared" si="28"/>
        <v>40000</v>
      </c>
      <c r="L102" s="1043">
        <f>IF('[1]TMB 050'!$G$30&gt;=50000,50000,'[1]TMB 050'!$G$30*50%)</f>
        <v>50000</v>
      </c>
      <c r="M102" s="1042">
        <f t="shared" si="19"/>
        <v>100000</v>
      </c>
      <c r="N102" s="1041">
        <f t="shared" si="30"/>
        <v>100000</v>
      </c>
      <c r="O102" s="1061"/>
      <c r="P102" s="1035" t="str">
        <f t="shared" si="31"/>
        <v xml:space="preserve">GRAMADO MALL </v>
      </c>
      <c r="Q102" s="1064"/>
      <c r="R102" s="1064"/>
      <c r="S102" s="1064"/>
      <c r="T102" s="1035" t="s">
        <v>546</v>
      </c>
      <c r="U102" s="1064" t="s">
        <v>505</v>
      </c>
      <c r="V102" s="1064"/>
      <c r="W102" s="1064"/>
      <c r="X102" s="1111"/>
      <c r="Y102" s="1031"/>
      <c r="Z102" s="1031"/>
      <c r="AA102" s="1031"/>
      <c r="AB102" s="1031"/>
      <c r="AC102" s="1031"/>
      <c r="AD102" s="1031"/>
      <c r="AE102" s="1031"/>
      <c r="AF102" s="1031"/>
      <c r="AG102" s="1031"/>
      <c r="AH102" s="1031"/>
      <c r="AI102" s="1031"/>
      <c r="AJ102" s="1031"/>
      <c r="AK102" s="1031"/>
      <c r="AL102" s="1031"/>
      <c r="AM102" s="1078"/>
      <c r="AN102" s="1078"/>
      <c r="AO102" s="1078"/>
      <c r="AP102" s="1078"/>
      <c r="AQ102" s="1078"/>
      <c r="AR102" s="1078"/>
      <c r="AS102" s="1078"/>
      <c r="AT102" s="1078"/>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row>
    <row r="103" spans="1:142" s="1112" customFormat="1">
      <c r="A103" s="1040">
        <v>100</v>
      </c>
      <c r="B103" s="1086" t="s">
        <v>1595</v>
      </c>
      <c r="C103" s="1044">
        <f>'TMB 050'!$G$30</f>
        <v>1234550</v>
      </c>
      <c r="D103" s="1053">
        <v>0</v>
      </c>
      <c r="E103" s="1042">
        <f t="shared" si="26"/>
        <v>61727.5</v>
      </c>
      <c r="F103" s="1053">
        <f>E103</f>
        <v>61727.5</v>
      </c>
      <c r="G103" s="1053">
        <f>E103</f>
        <v>61727.5</v>
      </c>
      <c r="H103" s="1053">
        <v>200000</v>
      </c>
      <c r="I103" s="1053">
        <v>100000</v>
      </c>
      <c r="J103" s="1053">
        <v>200000</v>
      </c>
      <c r="K103" s="1042">
        <f t="shared" si="28"/>
        <v>40000</v>
      </c>
      <c r="L103" s="1053">
        <f>IF('[1]TMB 050'!$G$30&gt;=50000,50000,'[1]TMB 050'!$G$30*50%)</f>
        <v>50000</v>
      </c>
      <c r="M103" s="1053">
        <f>IF(H103&gt;200000,H103*20%,100000)</f>
        <v>100000</v>
      </c>
      <c r="N103" s="1041">
        <f t="shared" si="30"/>
        <v>40000</v>
      </c>
      <c r="O103" s="1073"/>
      <c r="P103" s="1050" t="str">
        <f t="shared" si="31"/>
        <v>GRAND PLAZA SHOPPING (*)</v>
      </c>
      <c r="Q103" s="1050" t="s">
        <v>1594</v>
      </c>
      <c r="R103" s="1050"/>
      <c r="S103" s="1050" t="s">
        <v>1593</v>
      </c>
      <c r="T103" s="1050" t="s">
        <v>1592</v>
      </c>
      <c r="U103" s="1050" t="s">
        <v>505</v>
      </c>
      <c r="V103" s="1050" t="s">
        <v>1591</v>
      </c>
      <c r="W103" s="1050" t="s">
        <v>1590</v>
      </c>
      <c r="X103" s="1111"/>
      <c r="Y103" s="1031"/>
      <c r="Z103" s="1031"/>
      <c r="AA103" s="1031"/>
      <c r="AB103" s="1031"/>
      <c r="AC103" s="1031"/>
      <c r="AD103" s="1031"/>
      <c r="AE103" s="1031"/>
      <c r="AF103" s="1031"/>
      <c r="AG103" s="1031"/>
      <c r="AH103" s="1031"/>
      <c r="AI103" s="1031"/>
      <c r="AJ103" s="1031"/>
      <c r="AK103" s="1031"/>
      <c r="AL103" s="1031"/>
      <c r="AM103" s="1078"/>
      <c r="AN103" s="1078"/>
      <c r="AO103" s="1078"/>
      <c r="AP103" s="1078"/>
      <c r="AQ103" s="1078"/>
      <c r="AR103" s="1078"/>
      <c r="AS103" s="1078"/>
      <c r="AT103" s="1078"/>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row>
    <row r="104" spans="1:142" s="1027" customFormat="1">
      <c r="A104" s="1040">
        <v>101</v>
      </c>
      <c r="B104" s="1066" t="s">
        <v>1589</v>
      </c>
      <c r="C104" s="1044">
        <f>'TMB 050'!$G$30</f>
        <v>1234550</v>
      </c>
      <c r="D104" s="1042">
        <f t="shared" ref="D104:D135" si="32">C104</f>
        <v>1234550</v>
      </c>
      <c r="E104" s="1042">
        <f t="shared" si="26"/>
        <v>61727.5</v>
      </c>
      <c r="F104" s="1042">
        <f t="shared" ref="F104:F122" si="33">C104*5%</f>
        <v>61727.5</v>
      </c>
      <c r="G104" s="1042">
        <f t="shared" ref="G104:G122" si="34">C104*5%</f>
        <v>61727.5</v>
      </c>
      <c r="H104" s="1042">
        <v>500000</v>
      </c>
      <c r="I104" s="1042">
        <v>100000</v>
      </c>
      <c r="J104" s="1042">
        <f t="shared" ref="J104:J122" si="35">H104</f>
        <v>500000</v>
      </c>
      <c r="K104" s="1042">
        <f t="shared" si="28"/>
        <v>40000</v>
      </c>
      <c r="L104" s="1043">
        <f>IF('[1]TMB 050'!$G$30&gt;=50000,50000,'[1]TMB 050'!$G$30*50%)</f>
        <v>50000</v>
      </c>
      <c r="M104" s="1042">
        <f t="shared" ref="M104:M135" si="36">IF(H104&lt;=500000,H104*20%,100000)</f>
        <v>100000</v>
      </c>
      <c r="N104" s="1041">
        <f t="shared" si="30"/>
        <v>100000</v>
      </c>
      <c r="O104" s="1061"/>
      <c r="P104" s="1035" t="str">
        <f t="shared" si="31"/>
        <v>GREEN PLAZA SHOPPING</v>
      </c>
      <c r="Q104" s="1064"/>
      <c r="R104" s="1064"/>
      <c r="S104" s="1064"/>
      <c r="T104" s="1065" t="s">
        <v>1503</v>
      </c>
      <c r="U104" s="1064" t="s">
        <v>505</v>
      </c>
      <c r="V104" s="1064"/>
      <c r="W104" s="1064"/>
      <c r="X104" s="1111"/>
      <c r="Y104" s="1031"/>
      <c r="Z104" s="1030"/>
      <c r="AA104" s="1030"/>
      <c r="AB104" s="1030"/>
      <c r="AC104" s="1030"/>
      <c r="AD104" s="1030"/>
      <c r="AE104" s="1030"/>
      <c r="AF104" s="1030"/>
      <c r="AG104" s="1030"/>
      <c r="AH104" s="1030"/>
      <c r="AI104" s="1030"/>
      <c r="AJ104" s="1030"/>
      <c r="AK104" s="1030"/>
      <c r="AL104" s="1030"/>
      <c r="AM104" s="1029"/>
      <c r="AN104" s="1029"/>
      <c r="AO104" s="1029"/>
      <c r="AP104" s="1029"/>
      <c r="AQ104" s="1029"/>
      <c r="AR104" s="1029"/>
      <c r="AS104" s="1029"/>
      <c r="AT104" s="1029"/>
      <c r="AU104" s="1028"/>
      <c r="AV104" s="1028"/>
      <c r="AW104" s="1028"/>
      <c r="AX104" s="1028"/>
      <c r="AY104" s="1028"/>
      <c r="AZ104" s="1028"/>
      <c r="BA104" s="1028"/>
      <c r="BB104" s="1028"/>
      <c r="BC104" s="1028"/>
      <c r="BD104" s="1028"/>
      <c r="BE104" s="1028"/>
      <c r="BF104" s="1028"/>
      <c r="BG104" s="1028"/>
      <c r="BH104" s="1028"/>
      <c r="BI104" s="1028"/>
      <c r="BJ104" s="1028"/>
      <c r="BK104" s="1028"/>
      <c r="BL104" s="1028"/>
      <c r="BM104" s="1028"/>
      <c r="BN104" s="1028"/>
      <c r="BO104" s="1028"/>
      <c r="BP104" s="1028"/>
      <c r="BQ104" s="1028"/>
      <c r="BR104" s="1028"/>
      <c r="BS104" s="1028"/>
      <c r="BT104" s="1028"/>
      <c r="BU104" s="1028"/>
      <c r="BV104" s="1028"/>
      <c r="BW104" s="1028"/>
      <c r="BX104" s="1028"/>
      <c r="BY104" s="1028"/>
      <c r="BZ104" s="1028"/>
      <c r="CA104" s="1028"/>
      <c r="CB104" s="1028"/>
      <c r="CC104" s="1028"/>
      <c r="CD104" s="1028"/>
      <c r="CE104" s="1028"/>
      <c r="CF104" s="1028"/>
      <c r="CG104" s="1028"/>
      <c r="CH104" s="1028"/>
      <c r="CI104" s="1028"/>
      <c r="CJ104" s="1028"/>
      <c r="CK104" s="1028"/>
      <c r="CL104" s="1028"/>
      <c r="CM104" s="1028"/>
      <c r="CN104" s="1028"/>
      <c r="CO104" s="1028"/>
      <c r="CP104" s="1028"/>
      <c r="CQ104" s="1028"/>
      <c r="CR104" s="1028"/>
      <c r="CS104" s="1028"/>
      <c r="CT104" s="1028"/>
      <c r="CU104" s="1028"/>
      <c r="CV104" s="1028"/>
      <c r="CW104" s="1028"/>
      <c r="CX104" s="1028"/>
      <c r="CY104" s="1028"/>
      <c r="CZ104" s="1028"/>
      <c r="DA104" s="1028"/>
      <c r="DB104" s="1028"/>
      <c r="DC104" s="1028"/>
      <c r="DD104" s="1028"/>
      <c r="DE104" s="1028"/>
      <c r="DF104" s="1028"/>
      <c r="DG104" s="1028"/>
      <c r="DH104" s="1028"/>
      <c r="DI104" s="1028"/>
      <c r="DJ104" s="1028"/>
      <c r="DK104" s="1028"/>
      <c r="DL104" s="1028"/>
      <c r="DM104" s="1028"/>
      <c r="DN104" s="1028"/>
      <c r="DO104" s="1028"/>
      <c r="DP104" s="1028"/>
      <c r="DQ104" s="1028"/>
      <c r="DR104" s="1028"/>
      <c r="DS104" s="1028"/>
      <c r="DT104" s="1028"/>
      <c r="DU104" s="1028"/>
      <c r="DV104" s="1028"/>
      <c r="DW104" s="1028"/>
      <c r="DX104" s="1028"/>
      <c r="DY104" s="1028"/>
      <c r="DZ104" s="1028"/>
      <c r="EA104" s="1028"/>
      <c r="EB104" s="1028"/>
      <c r="EC104" s="1028"/>
      <c r="ED104" s="1028"/>
      <c r="EE104" s="1028"/>
      <c r="EF104" s="1028"/>
      <c r="EG104" s="1028"/>
      <c r="EH104" s="1028"/>
      <c r="EI104" s="1028"/>
      <c r="EJ104" s="1028"/>
      <c r="EK104" s="1028"/>
      <c r="EL104" s="1028"/>
    </row>
    <row r="105" spans="1:142" s="1027" customFormat="1">
      <c r="A105" s="1040">
        <v>102</v>
      </c>
      <c r="B105" s="1066" t="s">
        <v>1588</v>
      </c>
      <c r="C105" s="1044">
        <f>'TMB 050'!$G$30</f>
        <v>1234550</v>
      </c>
      <c r="D105" s="1042">
        <f t="shared" si="32"/>
        <v>1234550</v>
      </c>
      <c r="E105" s="1042">
        <f t="shared" si="26"/>
        <v>61727.5</v>
      </c>
      <c r="F105" s="1042">
        <f t="shared" si="33"/>
        <v>61727.5</v>
      </c>
      <c r="G105" s="1042">
        <f t="shared" si="34"/>
        <v>61727.5</v>
      </c>
      <c r="H105" s="1042">
        <v>500000</v>
      </c>
      <c r="I105" s="1042">
        <v>100000</v>
      </c>
      <c r="J105" s="1042">
        <f t="shared" si="35"/>
        <v>500000</v>
      </c>
      <c r="K105" s="1042">
        <f t="shared" si="28"/>
        <v>40000</v>
      </c>
      <c r="L105" s="1043">
        <f>IF('[1]TMB 050'!$G$30&gt;=50000,50000,'[1]TMB 050'!$G$30*50%)</f>
        <v>50000</v>
      </c>
      <c r="M105" s="1042">
        <f t="shared" si="36"/>
        <v>100000</v>
      </c>
      <c r="N105" s="1041">
        <f t="shared" si="30"/>
        <v>100000</v>
      </c>
      <c r="O105" s="1061"/>
      <c r="P105" s="1035" t="str">
        <f t="shared" si="31"/>
        <v>GUARUJÁ CENTER SHOPPING</v>
      </c>
      <c r="Q105" s="1064"/>
      <c r="R105" s="1064"/>
      <c r="S105" s="1064"/>
      <c r="T105" s="1035" t="s">
        <v>909</v>
      </c>
      <c r="U105" s="1064" t="s">
        <v>505</v>
      </c>
      <c r="V105" s="1064"/>
      <c r="W105" s="1064"/>
      <c r="X105" s="1111"/>
      <c r="Y105" s="1031"/>
      <c r="Z105" s="1030"/>
      <c r="AA105" s="1030"/>
      <c r="AB105" s="1030"/>
      <c r="AC105" s="1030"/>
      <c r="AD105" s="1030"/>
      <c r="AE105" s="1030"/>
      <c r="AF105" s="1030"/>
      <c r="AG105" s="1030"/>
      <c r="AH105" s="1030"/>
      <c r="AI105" s="1030"/>
      <c r="AJ105" s="1030"/>
      <c r="AK105" s="1030"/>
      <c r="AL105" s="1030"/>
      <c r="AM105" s="1029"/>
      <c r="AN105" s="1029"/>
      <c r="AO105" s="1029"/>
      <c r="AP105" s="1029"/>
      <c r="AQ105" s="1029"/>
      <c r="AR105" s="1029"/>
      <c r="AS105" s="1029"/>
      <c r="AT105" s="1029"/>
      <c r="AU105" s="1028"/>
      <c r="AV105" s="1028"/>
      <c r="AW105" s="1028"/>
      <c r="AX105" s="1028"/>
      <c r="AY105" s="1028"/>
      <c r="AZ105" s="1028"/>
      <c r="BA105" s="1028"/>
      <c r="BB105" s="1028"/>
      <c r="BC105" s="1028"/>
      <c r="BD105" s="1028"/>
      <c r="BE105" s="1028"/>
      <c r="BF105" s="1028"/>
      <c r="BG105" s="1028"/>
      <c r="BH105" s="1028"/>
      <c r="BI105" s="1028"/>
      <c r="BJ105" s="1028"/>
      <c r="BK105" s="1028"/>
      <c r="BL105" s="1028"/>
      <c r="BM105" s="1028"/>
      <c r="BN105" s="1028"/>
      <c r="BO105" s="1028"/>
      <c r="BP105" s="1028"/>
      <c r="BQ105" s="1028"/>
      <c r="BR105" s="1028"/>
      <c r="BS105" s="1028"/>
      <c r="BT105" s="1028"/>
      <c r="BU105" s="1028"/>
      <c r="BV105" s="1028"/>
      <c r="BW105" s="1028"/>
      <c r="BX105" s="1028"/>
      <c r="BY105" s="1028"/>
      <c r="BZ105" s="1028"/>
      <c r="CA105" s="1028"/>
      <c r="CB105" s="1028"/>
      <c r="CC105" s="1028"/>
      <c r="CD105" s="1028"/>
      <c r="CE105" s="1028"/>
      <c r="CF105" s="1028"/>
      <c r="CG105" s="1028"/>
      <c r="CH105" s="1028"/>
      <c r="CI105" s="1028"/>
      <c r="CJ105" s="1028"/>
      <c r="CK105" s="1028"/>
      <c r="CL105" s="1028"/>
      <c r="CM105" s="1028"/>
      <c r="CN105" s="1028"/>
      <c r="CO105" s="1028"/>
      <c r="CP105" s="1028"/>
      <c r="CQ105" s="1028"/>
      <c r="CR105" s="1028"/>
      <c r="CS105" s="1028"/>
      <c r="CT105" s="1028"/>
      <c r="CU105" s="1028"/>
      <c r="CV105" s="1028"/>
      <c r="CW105" s="1028"/>
      <c r="CX105" s="1028"/>
      <c r="CY105" s="1028"/>
      <c r="CZ105" s="1028"/>
      <c r="DA105" s="1028"/>
      <c r="DB105" s="1028"/>
      <c r="DC105" s="1028"/>
      <c r="DD105" s="1028"/>
      <c r="DE105" s="1028"/>
      <c r="DF105" s="1028"/>
      <c r="DG105" s="1028"/>
      <c r="DH105" s="1028"/>
      <c r="DI105" s="1028"/>
      <c r="DJ105" s="1028"/>
      <c r="DK105" s="1028"/>
      <c r="DL105" s="1028"/>
      <c r="DM105" s="1028"/>
      <c r="DN105" s="1028"/>
      <c r="DO105" s="1028"/>
      <c r="DP105" s="1028"/>
      <c r="DQ105" s="1028"/>
      <c r="DR105" s="1028"/>
      <c r="DS105" s="1028"/>
      <c r="DT105" s="1028"/>
      <c r="DU105" s="1028"/>
      <c r="DV105" s="1028"/>
      <c r="DW105" s="1028"/>
      <c r="DX105" s="1028"/>
      <c r="DY105" s="1028"/>
      <c r="DZ105" s="1028"/>
      <c r="EA105" s="1028"/>
      <c r="EB105" s="1028"/>
      <c r="EC105" s="1028"/>
      <c r="ED105" s="1028"/>
      <c r="EE105" s="1028"/>
      <c r="EF105" s="1028"/>
      <c r="EG105" s="1028"/>
      <c r="EH105" s="1028"/>
      <c r="EI105" s="1028"/>
      <c r="EJ105" s="1028"/>
      <c r="EK105" s="1028"/>
      <c r="EL105" s="1028"/>
    </row>
    <row r="106" spans="1:142" s="1027" customFormat="1">
      <c r="A106" s="1040">
        <v>103</v>
      </c>
      <c r="B106" s="1068" t="s">
        <v>1587</v>
      </c>
      <c r="C106" s="1044">
        <f>'TMB 050'!$G$30</f>
        <v>1234550</v>
      </c>
      <c r="D106" s="1042">
        <f t="shared" si="32"/>
        <v>1234550</v>
      </c>
      <c r="E106" s="1042">
        <f t="shared" si="26"/>
        <v>61727.5</v>
      </c>
      <c r="F106" s="1042">
        <f t="shared" si="33"/>
        <v>61727.5</v>
      </c>
      <c r="G106" s="1042">
        <f t="shared" si="34"/>
        <v>61727.5</v>
      </c>
      <c r="H106" s="1042">
        <v>500000</v>
      </c>
      <c r="I106" s="1042">
        <v>100000</v>
      </c>
      <c r="J106" s="1042">
        <f t="shared" si="35"/>
        <v>500000</v>
      </c>
      <c r="K106" s="1042">
        <f t="shared" si="28"/>
        <v>40000</v>
      </c>
      <c r="L106" s="1043">
        <f>IF('[1]TMB 050'!$G$30&gt;=50000,50000,'[1]TMB 050'!$G$30*50%)</f>
        <v>50000</v>
      </c>
      <c r="M106" s="1042">
        <f t="shared" si="36"/>
        <v>100000</v>
      </c>
      <c r="N106" s="1041">
        <f t="shared" si="30"/>
        <v>100000</v>
      </c>
      <c r="O106" s="1061"/>
      <c r="P106" s="1035" t="str">
        <f t="shared" si="31"/>
        <v xml:space="preserve">IGUATEMI ALPHAVILLE </v>
      </c>
      <c r="Q106" s="1064"/>
      <c r="R106" s="1064"/>
      <c r="S106" s="1064"/>
      <c r="T106" s="1064" t="s">
        <v>679</v>
      </c>
      <c r="U106" s="1064" t="s">
        <v>505</v>
      </c>
      <c r="V106" s="1064"/>
      <c r="W106" s="1064"/>
      <c r="X106" s="1111"/>
      <c r="Y106" s="1031"/>
      <c r="Z106" s="1030"/>
      <c r="AA106" s="1030"/>
      <c r="AB106" s="1030"/>
      <c r="AC106" s="1030"/>
      <c r="AD106" s="1030"/>
      <c r="AE106" s="1030"/>
      <c r="AF106" s="1030"/>
      <c r="AG106" s="1030"/>
      <c r="AH106" s="1030"/>
      <c r="AI106" s="1030"/>
      <c r="AJ106" s="1030"/>
      <c r="AK106" s="1030"/>
      <c r="AL106" s="1030"/>
      <c r="AM106" s="1029"/>
      <c r="AN106" s="1029"/>
      <c r="AO106" s="1029"/>
      <c r="AP106" s="1029"/>
      <c r="AQ106" s="1029"/>
      <c r="AR106" s="1029"/>
      <c r="AS106" s="1029"/>
      <c r="AT106" s="1029"/>
      <c r="AU106" s="1028"/>
      <c r="AV106" s="1028"/>
      <c r="AW106" s="1028"/>
      <c r="AX106" s="1028"/>
      <c r="AY106" s="1028"/>
      <c r="AZ106" s="1028"/>
      <c r="BA106" s="1028"/>
      <c r="BB106" s="1028"/>
      <c r="BC106" s="1028"/>
      <c r="BD106" s="1028"/>
      <c r="BE106" s="1028"/>
      <c r="BF106" s="1028"/>
      <c r="BG106" s="1028"/>
      <c r="BH106" s="1028"/>
      <c r="BI106" s="1028"/>
      <c r="BJ106" s="1028"/>
      <c r="BK106" s="1028"/>
      <c r="BL106" s="1028"/>
      <c r="BM106" s="1028"/>
      <c r="BN106" s="1028"/>
      <c r="BO106" s="1028"/>
      <c r="BP106" s="1028"/>
      <c r="BQ106" s="1028"/>
      <c r="BR106" s="1028"/>
      <c r="BS106" s="1028"/>
      <c r="BT106" s="1028"/>
      <c r="BU106" s="1028"/>
      <c r="BV106" s="1028"/>
      <c r="BW106" s="1028"/>
      <c r="BX106" s="1028"/>
      <c r="BY106" s="1028"/>
      <c r="BZ106" s="1028"/>
      <c r="CA106" s="1028"/>
      <c r="CB106" s="1028"/>
      <c r="CC106" s="1028"/>
      <c r="CD106" s="1028"/>
      <c r="CE106" s="1028"/>
      <c r="CF106" s="1028"/>
      <c r="CG106" s="1028"/>
      <c r="CH106" s="1028"/>
      <c r="CI106" s="1028"/>
      <c r="CJ106" s="1028"/>
      <c r="CK106" s="1028"/>
      <c r="CL106" s="1028"/>
      <c r="CM106" s="1028"/>
      <c r="CN106" s="1028"/>
      <c r="CO106" s="1028"/>
      <c r="CP106" s="1028"/>
      <c r="CQ106" s="1028"/>
      <c r="CR106" s="1028"/>
      <c r="CS106" s="1028"/>
      <c r="CT106" s="1028"/>
      <c r="CU106" s="1028"/>
      <c r="CV106" s="1028"/>
      <c r="CW106" s="1028"/>
      <c r="CX106" s="1028"/>
      <c r="CY106" s="1028"/>
      <c r="CZ106" s="1028"/>
      <c r="DA106" s="1028"/>
      <c r="DB106" s="1028"/>
      <c r="DC106" s="1028"/>
      <c r="DD106" s="1028"/>
      <c r="DE106" s="1028"/>
      <c r="DF106" s="1028"/>
      <c r="DG106" s="1028"/>
      <c r="DH106" s="1028"/>
      <c r="DI106" s="1028"/>
      <c r="DJ106" s="1028"/>
      <c r="DK106" s="1028"/>
      <c r="DL106" s="1028"/>
      <c r="DM106" s="1028"/>
      <c r="DN106" s="1028"/>
      <c r="DO106" s="1028"/>
      <c r="DP106" s="1028"/>
      <c r="DQ106" s="1028"/>
      <c r="DR106" s="1028"/>
      <c r="DS106" s="1028"/>
      <c r="DT106" s="1028"/>
      <c r="DU106" s="1028"/>
      <c r="DV106" s="1028"/>
      <c r="DW106" s="1028"/>
      <c r="DX106" s="1028"/>
      <c r="DY106" s="1028"/>
      <c r="DZ106" s="1028"/>
      <c r="EA106" s="1028"/>
      <c r="EB106" s="1028"/>
      <c r="EC106" s="1028"/>
      <c r="ED106" s="1028"/>
      <c r="EE106" s="1028"/>
      <c r="EF106" s="1028"/>
      <c r="EG106" s="1028"/>
      <c r="EH106" s="1028"/>
      <c r="EI106" s="1028"/>
      <c r="EJ106" s="1028"/>
      <c r="EK106" s="1028"/>
      <c r="EL106" s="1028"/>
    </row>
    <row r="107" spans="1:142" s="1027" customFormat="1">
      <c r="A107" s="1040">
        <v>104</v>
      </c>
      <c r="B107" s="1066" t="s">
        <v>1586</v>
      </c>
      <c r="C107" s="1044">
        <f>'TMB 050'!$G$30</f>
        <v>1234550</v>
      </c>
      <c r="D107" s="1042">
        <f t="shared" si="32"/>
        <v>1234550</v>
      </c>
      <c r="E107" s="1042">
        <f t="shared" si="26"/>
        <v>61727.5</v>
      </c>
      <c r="F107" s="1042">
        <f t="shared" si="33"/>
        <v>61727.5</v>
      </c>
      <c r="G107" s="1042">
        <f t="shared" si="34"/>
        <v>61727.5</v>
      </c>
      <c r="H107" s="1042">
        <v>500000</v>
      </c>
      <c r="I107" s="1042">
        <v>100000</v>
      </c>
      <c r="J107" s="1042">
        <f t="shared" si="35"/>
        <v>500000</v>
      </c>
      <c r="K107" s="1042">
        <f t="shared" si="28"/>
        <v>40000</v>
      </c>
      <c r="L107" s="1043">
        <f>IF('[1]TMB 050'!$G$30&gt;=50000,50000,'[1]TMB 050'!$G$30*50%)</f>
        <v>50000</v>
      </c>
      <c r="M107" s="1042">
        <f t="shared" si="36"/>
        <v>100000</v>
      </c>
      <c r="N107" s="1041">
        <f t="shared" si="30"/>
        <v>100000</v>
      </c>
      <c r="O107" s="1061"/>
      <c r="P107" s="1035" t="str">
        <f t="shared" si="31"/>
        <v xml:space="preserve">IGUATEMI RIO PRETO </v>
      </c>
      <c r="Q107" s="1064"/>
      <c r="R107" s="1064"/>
      <c r="S107" s="1064"/>
      <c r="T107" s="1064" t="s">
        <v>1076</v>
      </c>
      <c r="U107" s="1064" t="s">
        <v>505</v>
      </c>
      <c r="V107" s="1064"/>
      <c r="W107" s="1064"/>
      <c r="X107" s="1111"/>
      <c r="Y107" s="1031"/>
      <c r="Z107" s="1030"/>
      <c r="AA107" s="1030"/>
      <c r="AB107" s="1030"/>
      <c r="AC107" s="1030"/>
      <c r="AD107" s="1030"/>
      <c r="AE107" s="1030"/>
      <c r="AF107" s="1030"/>
      <c r="AG107" s="1030"/>
      <c r="AH107" s="1030"/>
      <c r="AI107" s="1030"/>
      <c r="AJ107" s="1030"/>
      <c r="AK107" s="1030"/>
      <c r="AL107" s="1030"/>
      <c r="AM107" s="1029"/>
      <c r="AN107" s="1029"/>
      <c r="AO107" s="1029"/>
      <c r="AP107" s="1029"/>
      <c r="AQ107" s="1029"/>
      <c r="AR107" s="1029"/>
      <c r="AS107" s="1029"/>
      <c r="AT107" s="1029"/>
      <c r="AU107" s="1028"/>
      <c r="AV107" s="1028"/>
      <c r="AW107" s="1028"/>
      <c r="AX107" s="1028"/>
      <c r="AY107" s="1028"/>
      <c r="AZ107" s="1028"/>
      <c r="BA107" s="1028"/>
      <c r="BB107" s="1028"/>
      <c r="BC107" s="1028"/>
      <c r="BD107" s="1028"/>
      <c r="BE107" s="1028"/>
      <c r="BF107" s="1028"/>
      <c r="BG107" s="1028"/>
      <c r="BH107" s="1028"/>
      <c r="BI107" s="1028"/>
      <c r="BJ107" s="1028"/>
      <c r="BK107" s="1028"/>
      <c r="BL107" s="1028"/>
      <c r="BM107" s="1028"/>
      <c r="BN107" s="1028"/>
      <c r="BO107" s="1028"/>
      <c r="BP107" s="1028"/>
      <c r="BQ107" s="1028"/>
      <c r="BR107" s="1028"/>
      <c r="BS107" s="1028"/>
      <c r="BT107" s="1028"/>
      <c r="BU107" s="1028"/>
      <c r="BV107" s="1028"/>
      <c r="BW107" s="1028"/>
      <c r="BX107" s="1028"/>
      <c r="BY107" s="1028"/>
      <c r="BZ107" s="1028"/>
      <c r="CA107" s="1028"/>
      <c r="CB107" s="1028"/>
      <c r="CC107" s="1028"/>
      <c r="CD107" s="1028"/>
      <c r="CE107" s="1028"/>
      <c r="CF107" s="1028"/>
      <c r="CG107" s="1028"/>
      <c r="CH107" s="1028"/>
      <c r="CI107" s="1028"/>
      <c r="CJ107" s="1028"/>
      <c r="CK107" s="1028"/>
      <c r="CL107" s="1028"/>
      <c r="CM107" s="1028"/>
      <c r="CN107" s="1028"/>
      <c r="CO107" s="1028"/>
      <c r="CP107" s="1028"/>
      <c r="CQ107" s="1028"/>
      <c r="CR107" s="1028"/>
      <c r="CS107" s="1028"/>
      <c r="CT107" s="1028"/>
      <c r="CU107" s="1028"/>
      <c r="CV107" s="1028"/>
      <c r="CW107" s="1028"/>
      <c r="CX107" s="1028"/>
      <c r="CY107" s="1028"/>
      <c r="CZ107" s="1028"/>
      <c r="DA107" s="1028"/>
      <c r="DB107" s="1028"/>
      <c r="DC107" s="1028"/>
      <c r="DD107" s="1028"/>
      <c r="DE107" s="1028"/>
      <c r="DF107" s="1028"/>
      <c r="DG107" s="1028"/>
      <c r="DH107" s="1028"/>
      <c r="DI107" s="1028"/>
      <c r="DJ107" s="1028"/>
      <c r="DK107" s="1028"/>
      <c r="DL107" s="1028"/>
      <c r="DM107" s="1028"/>
      <c r="DN107" s="1028"/>
      <c r="DO107" s="1028"/>
      <c r="DP107" s="1028"/>
      <c r="DQ107" s="1028"/>
      <c r="DR107" s="1028"/>
      <c r="DS107" s="1028"/>
      <c r="DT107" s="1028"/>
      <c r="DU107" s="1028"/>
      <c r="DV107" s="1028"/>
      <c r="DW107" s="1028"/>
      <c r="DX107" s="1028"/>
      <c r="DY107" s="1028"/>
      <c r="DZ107" s="1028"/>
      <c r="EA107" s="1028"/>
      <c r="EB107" s="1028"/>
      <c r="EC107" s="1028"/>
      <c r="ED107" s="1028"/>
      <c r="EE107" s="1028"/>
      <c r="EF107" s="1028"/>
      <c r="EG107" s="1028"/>
      <c r="EH107" s="1028"/>
      <c r="EI107" s="1028"/>
      <c r="EJ107" s="1028"/>
      <c r="EK107" s="1028"/>
      <c r="EL107" s="1028"/>
    </row>
    <row r="108" spans="1:142" s="1027" customFormat="1">
      <c r="A108" s="1040">
        <v>105</v>
      </c>
      <c r="B108" s="1066" t="s">
        <v>1585</v>
      </c>
      <c r="C108" s="1044">
        <f>'TMB 050'!$G$30</f>
        <v>1234550</v>
      </c>
      <c r="D108" s="1042">
        <f t="shared" si="32"/>
        <v>1234550</v>
      </c>
      <c r="E108" s="1042">
        <f t="shared" si="26"/>
        <v>61727.5</v>
      </c>
      <c r="F108" s="1042">
        <f t="shared" si="33"/>
        <v>61727.5</v>
      </c>
      <c r="G108" s="1042">
        <f t="shared" si="34"/>
        <v>61727.5</v>
      </c>
      <c r="H108" s="1042">
        <v>500000</v>
      </c>
      <c r="I108" s="1042">
        <v>100000</v>
      </c>
      <c r="J108" s="1042">
        <f t="shared" si="35"/>
        <v>500000</v>
      </c>
      <c r="K108" s="1042">
        <f t="shared" si="28"/>
        <v>40000</v>
      </c>
      <c r="L108" s="1043">
        <f>IF('[1]TMB 050'!$G$30&gt;=50000,50000,'[1]TMB 050'!$G$30*50%)</f>
        <v>50000</v>
      </c>
      <c r="M108" s="1042">
        <f t="shared" si="36"/>
        <v>100000</v>
      </c>
      <c r="N108" s="1041">
        <f t="shared" si="30"/>
        <v>100000</v>
      </c>
      <c r="O108" s="1061"/>
      <c r="P108" s="1035" t="str">
        <f t="shared" si="31"/>
        <v>IGUATEMI SÃO CARLOS</v>
      </c>
      <c r="Q108" s="1064" t="s">
        <v>1584</v>
      </c>
      <c r="R108" s="1064"/>
      <c r="S108" s="1064" t="s">
        <v>1583</v>
      </c>
      <c r="T108" s="1064" t="s">
        <v>1295</v>
      </c>
      <c r="U108" s="1064" t="s">
        <v>505</v>
      </c>
      <c r="V108" s="1064" t="s">
        <v>1582</v>
      </c>
      <c r="W108" s="1064"/>
      <c r="X108" s="1111"/>
      <c r="Y108" s="1031"/>
      <c r="Z108" s="1030"/>
      <c r="AA108" s="1030"/>
      <c r="AB108" s="1030"/>
      <c r="AC108" s="1030"/>
      <c r="AD108" s="1030"/>
      <c r="AE108" s="1030"/>
      <c r="AF108" s="1030"/>
      <c r="AG108" s="1030"/>
      <c r="AH108" s="1030"/>
      <c r="AI108" s="1030"/>
      <c r="AJ108" s="1030"/>
      <c r="AK108" s="1030"/>
      <c r="AL108" s="1030"/>
      <c r="AM108" s="1029"/>
      <c r="AN108" s="1029"/>
      <c r="AO108" s="1029"/>
      <c r="AP108" s="1029"/>
      <c r="AQ108" s="1029"/>
      <c r="AR108" s="1029"/>
      <c r="AS108" s="1029"/>
      <c r="AT108" s="1029"/>
      <c r="AU108" s="1028"/>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8"/>
      <c r="EA108" s="1028"/>
      <c r="EB108" s="1028"/>
      <c r="EC108" s="1028"/>
      <c r="ED108" s="1028"/>
      <c r="EE108" s="1028"/>
      <c r="EF108" s="1028"/>
      <c r="EG108" s="1028"/>
      <c r="EH108" s="1028"/>
      <c r="EI108" s="1028"/>
      <c r="EJ108" s="1028"/>
      <c r="EK108" s="1028"/>
      <c r="EL108" s="1028"/>
    </row>
    <row r="109" spans="1:142" s="1027" customFormat="1">
      <c r="A109" s="1040">
        <v>106</v>
      </c>
      <c r="B109" s="1062" t="s">
        <v>1581</v>
      </c>
      <c r="C109" s="1044">
        <f>'TMB 050'!$G$30</f>
        <v>1234550</v>
      </c>
      <c r="D109" s="1042">
        <f t="shared" si="32"/>
        <v>1234550</v>
      </c>
      <c r="E109" s="1042">
        <f t="shared" si="26"/>
        <v>61727.5</v>
      </c>
      <c r="F109" s="1042">
        <f t="shared" si="33"/>
        <v>61727.5</v>
      </c>
      <c r="G109" s="1042">
        <f t="shared" si="34"/>
        <v>61727.5</v>
      </c>
      <c r="H109" s="1042">
        <v>500000</v>
      </c>
      <c r="I109" s="1042">
        <v>100000</v>
      </c>
      <c r="J109" s="1042">
        <f t="shared" si="35"/>
        <v>500000</v>
      </c>
      <c r="K109" s="1042">
        <f t="shared" si="28"/>
        <v>40000</v>
      </c>
      <c r="L109" s="1043">
        <f>IF('[1]TMB 050'!$G$30&gt;=50000,50000,'[1]TMB 050'!$G$30*50%)</f>
        <v>50000</v>
      </c>
      <c r="M109" s="1042">
        <f t="shared" si="36"/>
        <v>100000</v>
      </c>
      <c r="N109" s="1041">
        <f t="shared" si="30"/>
        <v>100000</v>
      </c>
      <c r="O109" s="1061"/>
      <c r="P109" s="1035" t="str">
        <f t="shared" si="31"/>
        <v>ILHA PLAZA SHOPPING</v>
      </c>
      <c r="Q109" s="1060"/>
      <c r="R109" s="1060"/>
      <c r="S109" s="1060"/>
      <c r="T109" s="1035" t="s">
        <v>503</v>
      </c>
      <c r="U109" s="1035" t="s">
        <v>502</v>
      </c>
      <c r="V109" s="1035"/>
      <c r="W109" s="1035" t="s">
        <v>1580</v>
      </c>
      <c r="X109" s="1111"/>
      <c r="Y109" s="1031"/>
      <c r="Z109" s="1030"/>
      <c r="AA109" s="1030"/>
      <c r="AB109" s="1030"/>
      <c r="AC109" s="1030"/>
      <c r="AD109" s="1030"/>
      <c r="AE109" s="1030"/>
      <c r="AF109" s="1030"/>
      <c r="AG109" s="1030"/>
      <c r="AH109" s="1030"/>
      <c r="AI109" s="1030"/>
      <c r="AJ109" s="1030"/>
      <c r="AK109" s="1030"/>
      <c r="AL109" s="1030"/>
      <c r="AM109" s="1029"/>
      <c r="AN109" s="1029"/>
      <c r="AO109" s="1029"/>
      <c r="AP109" s="1029"/>
      <c r="AQ109" s="1029"/>
      <c r="AR109" s="1029"/>
      <c r="AS109" s="1029"/>
      <c r="AT109" s="1029"/>
      <c r="AU109" s="1028"/>
      <c r="AV109" s="1028"/>
      <c r="AW109" s="1028"/>
      <c r="AX109" s="1028"/>
      <c r="AY109" s="1028"/>
      <c r="AZ109" s="1028"/>
      <c r="BA109" s="1028"/>
      <c r="BB109" s="1028"/>
      <c r="BC109" s="1028"/>
      <c r="BD109" s="1028"/>
      <c r="BE109" s="1028"/>
      <c r="BF109" s="1028"/>
      <c r="BG109" s="1028"/>
      <c r="BH109" s="1028"/>
      <c r="BI109" s="1028"/>
      <c r="BJ109" s="1028"/>
      <c r="BK109" s="1028"/>
      <c r="BL109" s="1028"/>
      <c r="BM109" s="1028"/>
      <c r="BN109" s="1028"/>
      <c r="BO109" s="1028"/>
      <c r="BP109" s="1028"/>
      <c r="BQ109" s="1028"/>
      <c r="BR109" s="1028"/>
      <c r="BS109" s="1028"/>
      <c r="BT109" s="1028"/>
      <c r="BU109" s="1028"/>
      <c r="BV109" s="1028"/>
      <c r="BW109" s="1028"/>
      <c r="BX109" s="1028"/>
      <c r="BY109" s="1028"/>
      <c r="BZ109" s="1028"/>
      <c r="CA109" s="1028"/>
      <c r="CB109" s="1028"/>
      <c r="CC109" s="1028"/>
      <c r="CD109" s="1028"/>
      <c r="CE109" s="1028"/>
      <c r="CF109" s="1028"/>
      <c r="CG109" s="1028"/>
      <c r="CH109" s="1028"/>
      <c r="CI109" s="1028"/>
      <c r="CJ109" s="1028"/>
      <c r="CK109" s="1028"/>
      <c r="CL109" s="1028"/>
      <c r="CM109" s="1028"/>
      <c r="CN109" s="1028"/>
      <c r="CO109" s="1028"/>
      <c r="CP109" s="1028"/>
      <c r="CQ109" s="1028"/>
      <c r="CR109" s="1028"/>
      <c r="CS109" s="1028"/>
      <c r="CT109" s="1028"/>
      <c r="CU109" s="1028"/>
      <c r="CV109" s="1028"/>
      <c r="CW109" s="1028"/>
      <c r="CX109" s="1028"/>
      <c r="CY109" s="1028"/>
      <c r="CZ109" s="1028"/>
      <c r="DA109" s="1028"/>
      <c r="DB109" s="1028"/>
      <c r="DC109" s="1028"/>
      <c r="DD109" s="1028"/>
      <c r="DE109" s="1028"/>
      <c r="DF109" s="1028"/>
      <c r="DG109" s="1028"/>
      <c r="DH109" s="1028"/>
      <c r="DI109" s="1028"/>
      <c r="DJ109" s="1028"/>
      <c r="DK109" s="1028"/>
      <c r="DL109" s="1028"/>
      <c r="DM109" s="1028"/>
      <c r="DN109" s="1028"/>
      <c r="DO109" s="1028"/>
      <c r="DP109" s="1028"/>
      <c r="DQ109" s="1028"/>
      <c r="DR109" s="1028"/>
      <c r="DS109" s="1028"/>
      <c r="DT109" s="1028"/>
      <c r="DU109" s="1028"/>
      <c r="DV109" s="1028"/>
      <c r="DW109" s="1028"/>
      <c r="DX109" s="1028"/>
      <c r="DY109" s="1028"/>
      <c r="DZ109" s="1028"/>
      <c r="EA109" s="1028"/>
      <c r="EB109" s="1028"/>
      <c r="EC109" s="1028"/>
      <c r="ED109" s="1028"/>
      <c r="EE109" s="1028"/>
      <c r="EF109" s="1028"/>
      <c r="EG109" s="1028"/>
      <c r="EH109" s="1028"/>
      <c r="EI109" s="1028"/>
      <c r="EJ109" s="1028"/>
      <c r="EK109" s="1028"/>
      <c r="EL109" s="1028"/>
    </row>
    <row r="110" spans="1:142" s="1027" customFormat="1">
      <c r="A110" s="1040">
        <v>107</v>
      </c>
      <c r="B110" s="1066" t="s">
        <v>1579</v>
      </c>
      <c r="C110" s="1044">
        <f>'TMB 050'!$G$30</f>
        <v>1234550</v>
      </c>
      <c r="D110" s="1042">
        <f t="shared" si="32"/>
        <v>1234550</v>
      </c>
      <c r="E110" s="1042">
        <f t="shared" si="26"/>
        <v>61727.5</v>
      </c>
      <c r="F110" s="1042">
        <f t="shared" si="33"/>
        <v>61727.5</v>
      </c>
      <c r="G110" s="1042">
        <f t="shared" si="34"/>
        <v>61727.5</v>
      </c>
      <c r="H110" s="1042">
        <v>500000</v>
      </c>
      <c r="I110" s="1042">
        <v>100000</v>
      </c>
      <c r="J110" s="1042">
        <f t="shared" si="35"/>
        <v>500000</v>
      </c>
      <c r="K110" s="1042">
        <f t="shared" si="28"/>
        <v>40000</v>
      </c>
      <c r="L110" s="1043">
        <f>IF('[1]TMB 050'!$G$30&gt;=50000,50000,'[1]TMB 050'!$G$30*50%)</f>
        <v>50000</v>
      </c>
      <c r="M110" s="1042">
        <f t="shared" si="36"/>
        <v>100000</v>
      </c>
      <c r="N110" s="1041">
        <f t="shared" si="30"/>
        <v>100000</v>
      </c>
      <c r="O110" s="1061"/>
      <c r="P110" s="1035" t="str">
        <f t="shared" si="31"/>
        <v>ILHA SHOPPING</v>
      </c>
      <c r="Q110" s="1064"/>
      <c r="R110" s="1064"/>
      <c r="S110" s="1064"/>
      <c r="T110" s="1065" t="s">
        <v>1578</v>
      </c>
      <c r="U110" s="1064" t="s">
        <v>505</v>
      </c>
      <c r="V110" s="1064"/>
      <c r="W110" s="1064"/>
      <c r="X110" s="1111"/>
      <c r="Y110" s="1031"/>
      <c r="Z110" s="1030"/>
      <c r="AA110" s="1030"/>
      <c r="AB110" s="1030"/>
      <c r="AC110" s="1030"/>
      <c r="AD110" s="1030"/>
      <c r="AE110" s="1030"/>
      <c r="AF110" s="1030"/>
      <c r="AG110" s="1030"/>
      <c r="AH110" s="1030"/>
      <c r="AI110" s="1030"/>
      <c r="AJ110" s="1030"/>
      <c r="AK110" s="1030"/>
      <c r="AL110" s="1030"/>
      <c r="AM110" s="1029"/>
      <c r="AN110" s="1029"/>
      <c r="AO110" s="1029"/>
      <c r="AP110" s="1029"/>
      <c r="AQ110" s="1029"/>
      <c r="AR110" s="1029"/>
      <c r="AS110" s="1029"/>
      <c r="AT110" s="1029"/>
      <c r="AU110" s="1028"/>
      <c r="AV110" s="1028"/>
      <c r="AW110" s="1028"/>
      <c r="AX110" s="1028"/>
      <c r="AY110" s="1028"/>
      <c r="AZ110" s="1028"/>
      <c r="BA110" s="1028"/>
      <c r="BB110" s="1028"/>
      <c r="BC110" s="1028"/>
      <c r="BD110" s="1028"/>
      <c r="BE110" s="1028"/>
      <c r="BF110" s="1028"/>
      <c r="BG110" s="1028"/>
      <c r="BH110" s="1028"/>
      <c r="BI110" s="1028"/>
      <c r="BJ110" s="1028"/>
      <c r="BK110" s="1028"/>
      <c r="BL110" s="1028"/>
      <c r="BM110" s="1028"/>
      <c r="BN110" s="1028"/>
      <c r="BO110" s="1028"/>
      <c r="BP110" s="1028"/>
      <c r="BQ110" s="1028"/>
      <c r="BR110" s="1028"/>
      <c r="BS110" s="1028"/>
      <c r="BT110" s="1028"/>
      <c r="BU110" s="1028"/>
      <c r="BV110" s="1028"/>
      <c r="BW110" s="1028"/>
      <c r="BX110" s="1028"/>
      <c r="BY110" s="1028"/>
      <c r="BZ110" s="1028"/>
      <c r="CA110" s="1028"/>
      <c r="CB110" s="1028"/>
      <c r="CC110" s="1028"/>
      <c r="CD110" s="1028"/>
      <c r="CE110" s="1028"/>
      <c r="CF110" s="1028"/>
      <c r="CG110" s="1028"/>
      <c r="CH110" s="1028"/>
      <c r="CI110" s="1028"/>
      <c r="CJ110" s="1028"/>
      <c r="CK110" s="1028"/>
      <c r="CL110" s="1028"/>
      <c r="CM110" s="1028"/>
      <c r="CN110" s="1028"/>
      <c r="CO110" s="1028"/>
      <c r="CP110" s="1028"/>
      <c r="CQ110" s="1028"/>
      <c r="CR110" s="1028"/>
      <c r="CS110" s="1028"/>
      <c r="CT110" s="1028"/>
      <c r="CU110" s="1028"/>
      <c r="CV110" s="1028"/>
      <c r="CW110" s="1028"/>
      <c r="CX110" s="1028"/>
      <c r="CY110" s="1028"/>
      <c r="CZ110" s="1028"/>
      <c r="DA110" s="1028"/>
      <c r="DB110" s="1028"/>
      <c r="DC110" s="1028"/>
      <c r="DD110" s="1028"/>
      <c r="DE110" s="1028"/>
      <c r="DF110" s="1028"/>
      <c r="DG110" s="1028"/>
      <c r="DH110" s="1028"/>
      <c r="DI110" s="1028"/>
      <c r="DJ110" s="1028"/>
      <c r="DK110" s="1028"/>
      <c r="DL110" s="1028"/>
      <c r="DM110" s="1028"/>
      <c r="DN110" s="1028"/>
      <c r="DO110" s="1028"/>
      <c r="DP110" s="1028"/>
      <c r="DQ110" s="1028"/>
      <c r="DR110" s="1028"/>
      <c r="DS110" s="1028"/>
      <c r="DT110" s="1028"/>
      <c r="DU110" s="1028"/>
      <c r="DV110" s="1028"/>
      <c r="DW110" s="1028"/>
      <c r="DX110" s="1028"/>
      <c r="DY110" s="1028"/>
      <c r="DZ110" s="1028"/>
      <c r="EA110" s="1028"/>
      <c r="EB110" s="1028"/>
      <c r="EC110" s="1028"/>
      <c r="ED110" s="1028"/>
      <c r="EE110" s="1028"/>
      <c r="EF110" s="1028"/>
      <c r="EG110" s="1028"/>
      <c r="EH110" s="1028"/>
      <c r="EI110" s="1028"/>
      <c r="EJ110" s="1028"/>
      <c r="EK110" s="1028"/>
      <c r="EL110" s="1028"/>
    </row>
    <row r="111" spans="1:142" s="1027" customFormat="1">
      <c r="A111" s="1040">
        <v>108</v>
      </c>
      <c r="B111" s="1062" t="s">
        <v>1577</v>
      </c>
      <c r="C111" s="1044">
        <f>'TMB 050'!$G$30</f>
        <v>1234550</v>
      </c>
      <c r="D111" s="1042">
        <f t="shared" si="32"/>
        <v>1234550</v>
      </c>
      <c r="E111" s="1042">
        <f t="shared" si="26"/>
        <v>61727.5</v>
      </c>
      <c r="F111" s="1042">
        <f t="shared" si="33"/>
        <v>61727.5</v>
      </c>
      <c r="G111" s="1042">
        <f t="shared" si="34"/>
        <v>61727.5</v>
      </c>
      <c r="H111" s="1042">
        <v>500000</v>
      </c>
      <c r="I111" s="1042">
        <v>100000</v>
      </c>
      <c r="J111" s="1042">
        <f t="shared" si="35"/>
        <v>500000</v>
      </c>
      <c r="K111" s="1042">
        <f t="shared" si="28"/>
        <v>40000</v>
      </c>
      <c r="L111" s="1043">
        <f>IF('[1]TMB 050'!$G$30&gt;=50000,50000,'[1]TMB 050'!$G$30*50%)</f>
        <v>50000</v>
      </c>
      <c r="M111" s="1042">
        <f t="shared" si="36"/>
        <v>100000</v>
      </c>
      <c r="N111" s="1041">
        <f t="shared" si="30"/>
        <v>100000</v>
      </c>
      <c r="O111" s="1061"/>
      <c r="P111" s="1035" t="str">
        <f t="shared" si="31"/>
        <v>INDEPENDÊNCIA SHOPPING</v>
      </c>
      <c r="Q111" s="1060"/>
      <c r="R111" s="1060"/>
      <c r="S111" s="1060"/>
      <c r="T111" s="1060" t="s">
        <v>1473</v>
      </c>
      <c r="U111" s="1035" t="s">
        <v>537</v>
      </c>
      <c r="V111" s="1035"/>
      <c r="W111" s="1035" t="s">
        <v>999</v>
      </c>
      <c r="X111" s="1111"/>
      <c r="Y111" s="1031"/>
      <c r="Z111" s="1030"/>
      <c r="AA111" s="1030"/>
      <c r="AB111" s="1030"/>
      <c r="AC111" s="1030"/>
      <c r="AD111" s="1030"/>
      <c r="AE111" s="1030"/>
      <c r="AF111" s="1030"/>
      <c r="AG111" s="1030"/>
      <c r="AH111" s="1030"/>
      <c r="AI111" s="1030"/>
      <c r="AJ111" s="1030"/>
      <c r="AK111" s="1030"/>
      <c r="AL111" s="1030"/>
      <c r="AM111" s="1029"/>
      <c r="AN111" s="1029"/>
      <c r="AO111" s="1029"/>
      <c r="AP111" s="1029"/>
      <c r="AQ111" s="1029"/>
      <c r="AR111" s="1029"/>
      <c r="AS111" s="1029"/>
      <c r="AT111" s="1029"/>
      <c r="AU111" s="1028"/>
      <c r="AV111" s="1028"/>
      <c r="AW111" s="1028"/>
      <c r="AX111" s="1028"/>
      <c r="AY111" s="1028"/>
      <c r="AZ111" s="1028"/>
      <c r="BA111" s="1028"/>
      <c r="BB111" s="1028"/>
      <c r="BC111" s="1028"/>
      <c r="BD111" s="1028"/>
      <c r="BE111" s="1028"/>
      <c r="BF111" s="1028"/>
      <c r="BG111" s="1028"/>
      <c r="BH111" s="1028"/>
      <c r="BI111" s="1028"/>
      <c r="BJ111" s="1028"/>
      <c r="BK111" s="1028"/>
      <c r="BL111" s="1028"/>
      <c r="BM111" s="1028"/>
      <c r="BN111" s="1028"/>
      <c r="BO111" s="1028"/>
      <c r="BP111" s="1028"/>
      <c r="BQ111" s="1028"/>
      <c r="BR111" s="1028"/>
      <c r="BS111" s="1028"/>
      <c r="BT111" s="1028"/>
      <c r="BU111" s="1028"/>
      <c r="BV111" s="1028"/>
      <c r="BW111" s="1028"/>
      <c r="BX111" s="1028"/>
      <c r="BY111" s="1028"/>
      <c r="BZ111" s="1028"/>
      <c r="CA111" s="1028"/>
      <c r="CB111" s="1028"/>
      <c r="CC111" s="1028"/>
      <c r="CD111" s="1028"/>
      <c r="CE111" s="1028"/>
      <c r="CF111" s="1028"/>
      <c r="CG111" s="1028"/>
      <c r="CH111" s="1028"/>
      <c r="CI111" s="1028"/>
      <c r="CJ111" s="1028"/>
      <c r="CK111" s="1028"/>
      <c r="CL111" s="1028"/>
      <c r="CM111" s="1028"/>
      <c r="CN111" s="1028"/>
      <c r="CO111" s="1028"/>
      <c r="CP111" s="1028"/>
      <c r="CQ111" s="1028"/>
      <c r="CR111" s="1028"/>
      <c r="CS111" s="1028"/>
      <c r="CT111" s="1028"/>
      <c r="CU111" s="1028"/>
      <c r="CV111" s="1028"/>
      <c r="CW111" s="1028"/>
      <c r="CX111" s="1028"/>
      <c r="CY111" s="1028"/>
      <c r="CZ111" s="1028"/>
      <c r="DA111" s="1028"/>
      <c r="DB111" s="1028"/>
      <c r="DC111" s="1028"/>
      <c r="DD111" s="1028"/>
      <c r="DE111" s="1028"/>
      <c r="DF111" s="1028"/>
      <c r="DG111" s="1028"/>
      <c r="DH111" s="1028"/>
      <c r="DI111" s="1028"/>
      <c r="DJ111" s="1028"/>
      <c r="DK111" s="1028"/>
      <c r="DL111" s="1028"/>
      <c r="DM111" s="1028"/>
      <c r="DN111" s="1028"/>
      <c r="DO111" s="1028"/>
      <c r="DP111" s="1028"/>
      <c r="DQ111" s="1028"/>
      <c r="DR111" s="1028"/>
      <c r="DS111" s="1028"/>
      <c r="DT111" s="1028"/>
      <c r="DU111" s="1028"/>
      <c r="DV111" s="1028"/>
      <c r="DW111" s="1028"/>
      <c r="DX111" s="1028"/>
      <c r="DY111" s="1028"/>
      <c r="DZ111" s="1028"/>
      <c r="EA111" s="1028"/>
      <c r="EB111" s="1028"/>
      <c r="EC111" s="1028"/>
      <c r="ED111" s="1028"/>
      <c r="EE111" s="1028"/>
      <c r="EF111" s="1028"/>
      <c r="EG111" s="1028"/>
      <c r="EH111" s="1028"/>
      <c r="EI111" s="1028"/>
      <c r="EJ111" s="1028"/>
      <c r="EK111" s="1028"/>
      <c r="EL111" s="1028"/>
    </row>
    <row r="112" spans="1:142" s="1027" customFormat="1">
      <c r="A112" s="1040">
        <v>109</v>
      </c>
      <c r="B112" s="1063" t="s">
        <v>1576</v>
      </c>
      <c r="C112" s="1044">
        <f>'TMB 050'!$G$30</f>
        <v>1234550</v>
      </c>
      <c r="D112" s="1042">
        <f t="shared" si="32"/>
        <v>1234550</v>
      </c>
      <c r="E112" s="1042">
        <f t="shared" si="26"/>
        <v>61727.5</v>
      </c>
      <c r="F112" s="1042">
        <f t="shared" si="33"/>
        <v>61727.5</v>
      </c>
      <c r="G112" s="1042">
        <f t="shared" si="34"/>
        <v>61727.5</v>
      </c>
      <c r="H112" s="1042">
        <v>500000</v>
      </c>
      <c r="I112" s="1042">
        <v>100000</v>
      </c>
      <c r="J112" s="1042">
        <f t="shared" si="35"/>
        <v>500000</v>
      </c>
      <c r="K112" s="1042">
        <f t="shared" si="28"/>
        <v>40000</v>
      </c>
      <c r="L112" s="1043">
        <f>IF('[1]TMB 050'!$G$30&gt;=50000,50000,'[1]TMB 050'!$G$30*50%)</f>
        <v>50000</v>
      </c>
      <c r="M112" s="1042">
        <f t="shared" si="36"/>
        <v>100000</v>
      </c>
      <c r="N112" s="1041">
        <f t="shared" si="30"/>
        <v>100000</v>
      </c>
      <c r="O112" s="1061"/>
      <c r="P112" s="1035" t="str">
        <f t="shared" si="31"/>
        <v>INTERNACIONAL SHOPPING GUARULHOS</v>
      </c>
      <c r="Q112" s="1035" t="s">
        <v>1575</v>
      </c>
      <c r="R112" s="1035"/>
      <c r="S112" s="1035" t="s">
        <v>1574</v>
      </c>
      <c r="T112" s="1035" t="s">
        <v>800</v>
      </c>
      <c r="U112" s="1035" t="s">
        <v>505</v>
      </c>
      <c r="V112" s="1035" t="s">
        <v>1573</v>
      </c>
      <c r="W112" s="1035" t="s">
        <v>1572</v>
      </c>
      <c r="X112" s="1111"/>
      <c r="Y112" s="1031"/>
      <c r="Z112" s="1030"/>
      <c r="AA112" s="1030"/>
      <c r="AB112" s="1030"/>
      <c r="AC112" s="1030"/>
      <c r="AD112" s="1030"/>
      <c r="AE112" s="1030"/>
      <c r="AF112" s="1030"/>
      <c r="AG112" s="1030"/>
      <c r="AH112" s="1030"/>
      <c r="AI112" s="1030"/>
      <c r="AJ112" s="1030"/>
      <c r="AK112" s="1030"/>
      <c r="AL112" s="1030"/>
      <c r="AM112" s="1029"/>
      <c r="AN112" s="1029"/>
      <c r="AO112" s="1029"/>
      <c r="AP112" s="1029"/>
      <c r="AQ112" s="1029"/>
      <c r="AR112" s="1029"/>
      <c r="AS112" s="1029"/>
      <c r="AT112" s="1029"/>
      <c r="AU112" s="1028"/>
      <c r="AV112" s="1028"/>
      <c r="AW112" s="1028"/>
      <c r="AX112" s="1028"/>
      <c r="AY112" s="1028"/>
      <c r="AZ112" s="1028"/>
      <c r="BA112" s="1028"/>
      <c r="BB112" s="1028"/>
      <c r="BC112" s="1028"/>
      <c r="BD112" s="1028"/>
      <c r="BE112" s="1028"/>
      <c r="BF112" s="1028"/>
      <c r="BG112" s="1028"/>
      <c r="BH112" s="1028"/>
      <c r="BI112" s="1028"/>
      <c r="BJ112" s="1028"/>
      <c r="BK112" s="1028"/>
      <c r="BL112" s="1028"/>
      <c r="BM112" s="1028"/>
      <c r="BN112" s="1028"/>
      <c r="BO112" s="1028"/>
      <c r="BP112" s="1028"/>
      <c r="BQ112" s="1028"/>
      <c r="BR112" s="1028"/>
      <c r="BS112" s="1028"/>
      <c r="BT112" s="1028"/>
      <c r="BU112" s="1028"/>
      <c r="BV112" s="1028"/>
      <c r="BW112" s="1028"/>
      <c r="BX112" s="1028"/>
      <c r="BY112" s="1028"/>
      <c r="BZ112" s="1028"/>
      <c r="CA112" s="1028"/>
      <c r="CB112" s="1028"/>
      <c r="CC112" s="1028"/>
      <c r="CD112" s="1028"/>
      <c r="CE112" s="1028"/>
      <c r="CF112" s="1028"/>
      <c r="CG112" s="1028"/>
      <c r="CH112" s="1028"/>
      <c r="CI112" s="1028"/>
      <c r="CJ112" s="1028"/>
      <c r="CK112" s="1028"/>
      <c r="CL112" s="1028"/>
      <c r="CM112" s="1028"/>
      <c r="CN112" s="1028"/>
      <c r="CO112" s="1028"/>
      <c r="CP112" s="1028"/>
      <c r="CQ112" s="1028"/>
      <c r="CR112" s="1028"/>
      <c r="CS112" s="1028"/>
      <c r="CT112" s="1028"/>
      <c r="CU112" s="1028"/>
      <c r="CV112" s="1028"/>
      <c r="CW112" s="1028"/>
      <c r="CX112" s="1028"/>
      <c r="CY112" s="1028"/>
      <c r="CZ112" s="1028"/>
      <c r="DA112" s="1028"/>
      <c r="DB112" s="1028"/>
      <c r="DC112" s="1028"/>
      <c r="DD112" s="1028"/>
      <c r="DE112" s="1028"/>
      <c r="DF112" s="1028"/>
      <c r="DG112" s="1028"/>
      <c r="DH112" s="1028"/>
      <c r="DI112" s="1028"/>
      <c r="DJ112" s="1028"/>
      <c r="DK112" s="1028"/>
      <c r="DL112" s="1028"/>
      <c r="DM112" s="1028"/>
      <c r="DN112" s="1028"/>
      <c r="DO112" s="1028"/>
      <c r="DP112" s="1028"/>
      <c r="DQ112" s="1028"/>
      <c r="DR112" s="1028"/>
      <c r="DS112" s="1028"/>
      <c r="DT112" s="1028"/>
      <c r="DU112" s="1028"/>
      <c r="DV112" s="1028"/>
      <c r="DW112" s="1028"/>
      <c r="DX112" s="1028"/>
      <c r="DY112" s="1028"/>
      <c r="DZ112" s="1028"/>
      <c r="EA112" s="1028"/>
      <c r="EB112" s="1028"/>
      <c r="EC112" s="1028"/>
      <c r="ED112" s="1028"/>
      <c r="EE112" s="1028"/>
      <c r="EF112" s="1028"/>
      <c r="EG112" s="1028"/>
      <c r="EH112" s="1028"/>
      <c r="EI112" s="1028"/>
      <c r="EJ112" s="1028"/>
      <c r="EK112" s="1028"/>
      <c r="EL112" s="1028"/>
    </row>
    <row r="113" spans="1:142" s="1027" customFormat="1">
      <c r="A113" s="1040">
        <v>110</v>
      </c>
      <c r="B113" s="1066" t="s">
        <v>1571</v>
      </c>
      <c r="C113" s="1044">
        <f>'TMB 050'!$G$30</f>
        <v>1234550</v>
      </c>
      <c r="D113" s="1042">
        <f t="shared" si="32"/>
        <v>1234550</v>
      </c>
      <c r="E113" s="1042">
        <f t="shared" si="26"/>
        <v>61727.5</v>
      </c>
      <c r="F113" s="1042">
        <f t="shared" si="33"/>
        <v>61727.5</v>
      </c>
      <c r="G113" s="1042">
        <f t="shared" si="34"/>
        <v>61727.5</v>
      </c>
      <c r="H113" s="1042">
        <v>500000</v>
      </c>
      <c r="I113" s="1042">
        <v>100000</v>
      </c>
      <c r="J113" s="1042">
        <f t="shared" si="35"/>
        <v>500000</v>
      </c>
      <c r="K113" s="1042">
        <f t="shared" si="28"/>
        <v>40000</v>
      </c>
      <c r="L113" s="1043">
        <f>IF('[1]TMB 050'!$G$30&gt;=50000,50000,'[1]TMB 050'!$G$30*50%)</f>
        <v>50000</v>
      </c>
      <c r="M113" s="1042">
        <f t="shared" si="36"/>
        <v>100000</v>
      </c>
      <c r="N113" s="1041">
        <f t="shared" si="30"/>
        <v>100000</v>
      </c>
      <c r="O113" s="1061"/>
      <c r="P113" s="1035" t="str">
        <f t="shared" si="31"/>
        <v>ITA SHOPPING</v>
      </c>
      <c r="Q113" s="1064"/>
      <c r="R113" s="1064"/>
      <c r="S113" s="1064"/>
      <c r="T113" s="1065" t="s">
        <v>1570</v>
      </c>
      <c r="U113" s="1064" t="s">
        <v>505</v>
      </c>
      <c r="V113" s="1064"/>
      <c r="W113" s="1064"/>
      <c r="X113" s="1111"/>
      <c r="Y113" s="1031"/>
      <c r="Z113" s="1030"/>
      <c r="AA113" s="1030"/>
      <c r="AB113" s="1030"/>
      <c r="AC113" s="1030"/>
      <c r="AD113" s="1030"/>
      <c r="AE113" s="1030"/>
      <c r="AF113" s="1030"/>
      <c r="AG113" s="1030"/>
      <c r="AH113" s="1030"/>
      <c r="AI113" s="1030"/>
      <c r="AJ113" s="1030"/>
      <c r="AK113" s="1030"/>
      <c r="AL113" s="1030"/>
      <c r="AM113" s="1029"/>
      <c r="AN113" s="1029"/>
      <c r="AO113" s="1029"/>
      <c r="AP113" s="1029"/>
      <c r="AQ113" s="1029"/>
      <c r="AR113" s="1029"/>
      <c r="AS113" s="1029"/>
      <c r="AT113" s="1029"/>
      <c r="AU113" s="1028"/>
      <c r="AV113" s="1028"/>
      <c r="AW113" s="1028"/>
      <c r="AX113" s="1028"/>
      <c r="AY113" s="1028"/>
      <c r="AZ113" s="1028"/>
      <c r="BA113" s="1028"/>
      <c r="BB113" s="1028"/>
      <c r="BC113" s="1028"/>
      <c r="BD113" s="1028"/>
      <c r="BE113" s="1028"/>
      <c r="BF113" s="1028"/>
      <c r="BG113" s="1028"/>
      <c r="BH113" s="1028"/>
      <c r="BI113" s="1028"/>
      <c r="BJ113" s="1028"/>
      <c r="BK113" s="1028"/>
      <c r="BL113" s="1028"/>
      <c r="BM113" s="1028"/>
      <c r="BN113" s="1028"/>
      <c r="BO113" s="1028"/>
      <c r="BP113" s="1028"/>
      <c r="BQ113" s="1028"/>
      <c r="BR113" s="1028"/>
      <c r="BS113" s="1028"/>
      <c r="BT113" s="1028"/>
      <c r="BU113" s="1028"/>
      <c r="BV113" s="1028"/>
      <c r="BW113" s="1028"/>
      <c r="BX113" s="1028"/>
      <c r="BY113" s="1028"/>
      <c r="BZ113" s="1028"/>
      <c r="CA113" s="1028"/>
      <c r="CB113" s="1028"/>
      <c r="CC113" s="1028"/>
      <c r="CD113" s="1028"/>
      <c r="CE113" s="1028"/>
      <c r="CF113" s="1028"/>
      <c r="CG113" s="1028"/>
      <c r="CH113" s="1028"/>
      <c r="CI113" s="1028"/>
      <c r="CJ113" s="1028"/>
      <c r="CK113" s="1028"/>
      <c r="CL113" s="1028"/>
      <c r="CM113" s="1028"/>
      <c r="CN113" s="1028"/>
      <c r="CO113" s="1028"/>
      <c r="CP113" s="1028"/>
      <c r="CQ113" s="1028"/>
      <c r="CR113" s="1028"/>
      <c r="CS113" s="1028"/>
      <c r="CT113" s="1028"/>
      <c r="CU113" s="1028"/>
      <c r="CV113" s="1028"/>
      <c r="CW113" s="1028"/>
      <c r="CX113" s="1028"/>
      <c r="CY113" s="1028"/>
      <c r="CZ113" s="1028"/>
      <c r="DA113" s="1028"/>
      <c r="DB113" s="1028"/>
      <c r="DC113" s="1028"/>
      <c r="DD113" s="1028"/>
      <c r="DE113" s="1028"/>
      <c r="DF113" s="1028"/>
      <c r="DG113" s="1028"/>
      <c r="DH113" s="1028"/>
      <c r="DI113" s="1028"/>
      <c r="DJ113" s="1028"/>
      <c r="DK113" s="1028"/>
      <c r="DL113" s="1028"/>
      <c r="DM113" s="1028"/>
      <c r="DN113" s="1028"/>
      <c r="DO113" s="1028"/>
      <c r="DP113" s="1028"/>
      <c r="DQ113" s="1028"/>
      <c r="DR113" s="1028"/>
      <c r="DS113" s="1028"/>
      <c r="DT113" s="1028"/>
      <c r="DU113" s="1028"/>
      <c r="DV113" s="1028"/>
      <c r="DW113" s="1028"/>
      <c r="DX113" s="1028"/>
      <c r="DY113" s="1028"/>
      <c r="DZ113" s="1028"/>
      <c r="EA113" s="1028"/>
      <c r="EB113" s="1028"/>
      <c r="EC113" s="1028"/>
      <c r="ED113" s="1028"/>
      <c r="EE113" s="1028"/>
      <c r="EF113" s="1028"/>
      <c r="EG113" s="1028"/>
      <c r="EH113" s="1028"/>
      <c r="EI113" s="1028"/>
      <c r="EJ113" s="1028"/>
      <c r="EK113" s="1028"/>
      <c r="EL113" s="1028"/>
    </row>
    <row r="114" spans="1:142" s="1027" customFormat="1">
      <c r="A114" s="1040">
        <v>111</v>
      </c>
      <c r="B114" s="1062" t="s">
        <v>1569</v>
      </c>
      <c r="C114" s="1044">
        <f>'TMB 050'!$G$30</f>
        <v>1234550</v>
      </c>
      <c r="D114" s="1042">
        <f t="shared" si="32"/>
        <v>1234550</v>
      </c>
      <c r="E114" s="1042">
        <f t="shared" si="26"/>
        <v>61727.5</v>
      </c>
      <c r="F114" s="1042">
        <f t="shared" si="33"/>
        <v>61727.5</v>
      </c>
      <c r="G114" s="1042">
        <f t="shared" si="34"/>
        <v>61727.5</v>
      </c>
      <c r="H114" s="1042">
        <v>500000</v>
      </c>
      <c r="I114" s="1042">
        <v>100000</v>
      </c>
      <c r="J114" s="1042">
        <f t="shared" si="35"/>
        <v>500000</v>
      </c>
      <c r="K114" s="1042">
        <f t="shared" si="28"/>
        <v>40000</v>
      </c>
      <c r="L114" s="1043">
        <f>IF('[1]TMB 050'!$G$30&gt;=50000,50000,'[1]TMB 050'!$G$30*50%)</f>
        <v>50000</v>
      </c>
      <c r="M114" s="1042">
        <f t="shared" si="36"/>
        <v>100000</v>
      </c>
      <c r="N114" s="1041">
        <f t="shared" si="30"/>
        <v>100000</v>
      </c>
      <c r="O114" s="1061"/>
      <c r="P114" s="1035" t="str">
        <f t="shared" si="31"/>
        <v>ITAIPU MULTICENTER</v>
      </c>
      <c r="Q114" s="1060"/>
      <c r="R114" s="1060"/>
      <c r="S114" s="1060"/>
      <c r="T114" s="1060" t="s">
        <v>1568</v>
      </c>
      <c r="U114" s="1035" t="s">
        <v>502</v>
      </c>
      <c r="V114" s="1035"/>
      <c r="W114" s="1035" t="s">
        <v>929</v>
      </c>
      <c r="X114" s="1111"/>
      <c r="Y114" s="1031"/>
      <c r="Z114" s="1030"/>
      <c r="AA114" s="1030"/>
      <c r="AB114" s="1030"/>
      <c r="AC114" s="1030"/>
      <c r="AD114" s="1030"/>
      <c r="AE114" s="1030"/>
      <c r="AF114" s="1030"/>
      <c r="AG114" s="1030"/>
      <c r="AH114" s="1030"/>
      <c r="AI114" s="1030"/>
      <c r="AJ114" s="1030"/>
      <c r="AK114" s="1030"/>
      <c r="AL114" s="1030"/>
      <c r="AM114" s="1029"/>
      <c r="AN114" s="1029"/>
      <c r="AO114" s="1029"/>
      <c r="AP114" s="1029"/>
      <c r="AQ114" s="1029"/>
      <c r="AR114" s="1029"/>
      <c r="AS114" s="1029"/>
      <c r="AT114" s="1029"/>
      <c r="AU114" s="1028"/>
      <c r="AV114" s="1028"/>
      <c r="AW114" s="1028"/>
      <c r="AX114" s="1028"/>
      <c r="AY114" s="1028"/>
      <c r="AZ114" s="1028"/>
      <c r="BA114" s="1028"/>
      <c r="BB114" s="1028"/>
      <c r="BC114" s="1028"/>
      <c r="BD114" s="1028"/>
      <c r="BE114" s="1028"/>
      <c r="BF114" s="1028"/>
      <c r="BG114" s="1028"/>
      <c r="BH114" s="1028"/>
      <c r="BI114" s="1028"/>
      <c r="BJ114" s="1028"/>
      <c r="BK114" s="1028"/>
      <c r="BL114" s="1028"/>
      <c r="BM114" s="1028"/>
      <c r="BN114" s="1028"/>
      <c r="BO114" s="1028"/>
      <c r="BP114" s="1028"/>
      <c r="BQ114" s="1028"/>
      <c r="BR114" s="1028"/>
      <c r="BS114" s="1028"/>
      <c r="BT114" s="1028"/>
      <c r="BU114" s="1028"/>
      <c r="BV114" s="1028"/>
      <c r="BW114" s="1028"/>
      <c r="BX114" s="1028"/>
      <c r="BY114" s="1028"/>
      <c r="BZ114" s="1028"/>
      <c r="CA114" s="1028"/>
      <c r="CB114" s="1028"/>
      <c r="CC114" s="1028"/>
      <c r="CD114" s="1028"/>
      <c r="CE114" s="1028"/>
      <c r="CF114" s="1028"/>
      <c r="CG114" s="1028"/>
      <c r="CH114" s="1028"/>
      <c r="CI114" s="1028"/>
      <c r="CJ114" s="1028"/>
      <c r="CK114" s="1028"/>
      <c r="CL114" s="1028"/>
      <c r="CM114" s="1028"/>
      <c r="CN114" s="1028"/>
      <c r="CO114" s="1028"/>
      <c r="CP114" s="1028"/>
      <c r="CQ114" s="1028"/>
      <c r="CR114" s="1028"/>
      <c r="CS114" s="1028"/>
      <c r="CT114" s="1028"/>
      <c r="CU114" s="1028"/>
      <c r="CV114" s="1028"/>
      <c r="CW114" s="1028"/>
      <c r="CX114" s="1028"/>
      <c r="CY114" s="1028"/>
      <c r="CZ114" s="1028"/>
      <c r="DA114" s="1028"/>
      <c r="DB114" s="1028"/>
      <c r="DC114" s="1028"/>
      <c r="DD114" s="1028"/>
      <c r="DE114" s="1028"/>
      <c r="DF114" s="1028"/>
      <c r="DG114" s="1028"/>
      <c r="DH114" s="1028"/>
      <c r="DI114" s="1028"/>
      <c r="DJ114" s="1028"/>
      <c r="DK114" s="1028"/>
      <c r="DL114" s="1028"/>
      <c r="DM114" s="1028"/>
      <c r="DN114" s="1028"/>
      <c r="DO114" s="1028"/>
      <c r="DP114" s="1028"/>
      <c r="DQ114" s="1028"/>
      <c r="DR114" s="1028"/>
      <c r="DS114" s="1028"/>
      <c r="DT114" s="1028"/>
      <c r="DU114" s="1028"/>
      <c r="DV114" s="1028"/>
      <c r="DW114" s="1028"/>
      <c r="DX114" s="1028"/>
      <c r="DY114" s="1028"/>
      <c r="DZ114" s="1028"/>
      <c r="EA114" s="1028"/>
      <c r="EB114" s="1028"/>
      <c r="EC114" s="1028"/>
      <c r="ED114" s="1028"/>
      <c r="EE114" s="1028"/>
      <c r="EF114" s="1028"/>
      <c r="EG114" s="1028"/>
      <c r="EH114" s="1028"/>
      <c r="EI114" s="1028"/>
      <c r="EJ114" s="1028"/>
      <c r="EK114" s="1028"/>
      <c r="EL114" s="1028"/>
    </row>
    <row r="115" spans="1:142" s="1027" customFormat="1">
      <c r="A115" s="1040">
        <v>112</v>
      </c>
      <c r="B115" s="1066" t="s">
        <v>1567</v>
      </c>
      <c r="C115" s="1044">
        <f>'TMB 050'!$G$30</f>
        <v>1234550</v>
      </c>
      <c r="D115" s="1042">
        <f t="shared" si="32"/>
        <v>1234550</v>
      </c>
      <c r="E115" s="1042">
        <f t="shared" si="26"/>
        <v>61727.5</v>
      </c>
      <c r="F115" s="1042">
        <f t="shared" si="33"/>
        <v>61727.5</v>
      </c>
      <c r="G115" s="1042">
        <f t="shared" si="34"/>
        <v>61727.5</v>
      </c>
      <c r="H115" s="1042">
        <v>500000</v>
      </c>
      <c r="I115" s="1042">
        <v>100000</v>
      </c>
      <c r="J115" s="1042">
        <f t="shared" si="35"/>
        <v>500000</v>
      </c>
      <c r="K115" s="1042">
        <f t="shared" si="28"/>
        <v>40000</v>
      </c>
      <c r="L115" s="1043">
        <f>IF('[1]TMB 050'!$G$30&gt;=50000,50000,'[1]TMB 050'!$G$30*50%)</f>
        <v>50000</v>
      </c>
      <c r="M115" s="1042">
        <f t="shared" si="36"/>
        <v>100000</v>
      </c>
      <c r="N115" s="1041">
        <f t="shared" si="30"/>
        <v>100000</v>
      </c>
      <c r="O115" s="1061"/>
      <c r="P115" s="1035" t="str">
        <f t="shared" si="31"/>
        <v>ITAPECERICA SHOPPING</v>
      </c>
      <c r="Q115" s="1064"/>
      <c r="R115" s="1064"/>
      <c r="S115" s="1064"/>
      <c r="T115" s="1064" t="s">
        <v>1566</v>
      </c>
      <c r="U115" s="1064" t="s">
        <v>505</v>
      </c>
      <c r="V115" s="1064"/>
      <c r="W115" s="1064"/>
      <c r="X115" s="1111"/>
      <c r="Y115" s="1031"/>
      <c r="Z115" s="1030"/>
      <c r="AA115" s="1030"/>
      <c r="AB115" s="1030"/>
      <c r="AC115" s="1030"/>
      <c r="AD115" s="1030"/>
      <c r="AE115" s="1030"/>
      <c r="AF115" s="1030"/>
      <c r="AG115" s="1030"/>
      <c r="AH115" s="1030"/>
      <c r="AI115" s="1030"/>
      <c r="AJ115" s="1030"/>
      <c r="AK115" s="1030"/>
      <c r="AL115" s="1030"/>
      <c r="AM115" s="1029"/>
      <c r="AN115" s="1029"/>
      <c r="AO115" s="1029"/>
      <c r="AP115" s="1029"/>
      <c r="AQ115" s="1029"/>
      <c r="AR115" s="1029"/>
      <c r="AS115" s="1029"/>
      <c r="AT115" s="1029"/>
      <c r="AU115" s="1028"/>
      <c r="AV115" s="1028"/>
      <c r="AW115" s="1028"/>
      <c r="AX115" s="1028"/>
      <c r="AY115" s="1028"/>
      <c r="AZ115" s="1028"/>
      <c r="BA115" s="1028"/>
      <c r="BB115" s="1028"/>
      <c r="BC115" s="1028"/>
      <c r="BD115" s="1028"/>
      <c r="BE115" s="1028"/>
      <c r="BF115" s="1028"/>
      <c r="BG115" s="1028"/>
      <c r="BH115" s="1028"/>
      <c r="BI115" s="1028"/>
      <c r="BJ115" s="1028"/>
      <c r="BK115" s="1028"/>
      <c r="BL115" s="1028"/>
      <c r="BM115" s="1028"/>
      <c r="BN115" s="1028"/>
      <c r="BO115" s="1028"/>
      <c r="BP115" s="1028"/>
      <c r="BQ115" s="1028"/>
      <c r="BR115" s="1028"/>
      <c r="BS115" s="1028"/>
      <c r="BT115" s="1028"/>
      <c r="BU115" s="1028"/>
      <c r="BV115" s="1028"/>
      <c r="BW115" s="1028"/>
      <c r="BX115" s="1028"/>
      <c r="BY115" s="1028"/>
      <c r="BZ115" s="1028"/>
      <c r="CA115" s="1028"/>
      <c r="CB115" s="1028"/>
      <c r="CC115" s="1028"/>
      <c r="CD115" s="1028"/>
      <c r="CE115" s="1028"/>
      <c r="CF115" s="1028"/>
      <c r="CG115" s="1028"/>
      <c r="CH115" s="1028"/>
      <c r="CI115" s="1028"/>
      <c r="CJ115" s="1028"/>
      <c r="CK115" s="1028"/>
      <c r="CL115" s="1028"/>
      <c r="CM115" s="1028"/>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28"/>
      <c r="DG115" s="1028"/>
      <c r="DH115" s="1028"/>
      <c r="DI115" s="1028"/>
      <c r="DJ115" s="1028"/>
      <c r="DK115" s="1028"/>
      <c r="DL115" s="1028"/>
      <c r="DM115" s="1028"/>
      <c r="DN115" s="1028"/>
      <c r="DO115" s="1028"/>
      <c r="DP115" s="1028"/>
      <c r="DQ115" s="1028"/>
      <c r="DR115" s="1028"/>
      <c r="DS115" s="1028"/>
      <c r="DT115" s="1028"/>
      <c r="DU115" s="1028"/>
      <c r="DV115" s="1028"/>
      <c r="DW115" s="1028"/>
      <c r="DX115" s="1028"/>
      <c r="DY115" s="1028"/>
      <c r="DZ115" s="1028"/>
      <c r="EA115" s="1028"/>
      <c r="EB115" s="1028"/>
      <c r="EC115" s="1028"/>
      <c r="ED115" s="1028"/>
      <c r="EE115" s="1028"/>
      <c r="EF115" s="1028"/>
      <c r="EG115" s="1028"/>
      <c r="EH115" s="1028"/>
      <c r="EI115" s="1028"/>
      <c r="EJ115" s="1028"/>
      <c r="EK115" s="1028"/>
      <c r="EL115" s="1028"/>
    </row>
    <row r="116" spans="1:142" s="1027" customFormat="1">
      <c r="A116" s="1040">
        <v>113</v>
      </c>
      <c r="B116" s="1066" t="s">
        <v>1565</v>
      </c>
      <c r="C116" s="1044">
        <f>'TMB 050'!$G$30</f>
        <v>1234550</v>
      </c>
      <c r="D116" s="1042">
        <f t="shared" si="32"/>
        <v>1234550</v>
      </c>
      <c r="E116" s="1042">
        <f t="shared" si="26"/>
        <v>61727.5</v>
      </c>
      <c r="F116" s="1042">
        <f t="shared" si="33"/>
        <v>61727.5</v>
      </c>
      <c r="G116" s="1042">
        <f t="shared" si="34"/>
        <v>61727.5</v>
      </c>
      <c r="H116" s="1042">
        <v>500000</v>
      </c>
      <c r="I116" s="1042">
        <v>100000</v>
      </c>
      <c r="J116" s="1042">
        <f t="shared" si="35"/>
        <v>500000</v>
      </c>
      <c r="K116" s="1042">
        <f t="shared" si="28"/>
        <v>40000</v>
      </c>
      <c r="L116" s="1043">
        <f>IF('[1]TMB 050'!$G$30&gt;=50000,50000,'[1]TMB 050'!$G$30*50%)</f>
        <v>50000</v>
      </c>
      <c r="M116" s="1042">
        <f t="shared" si="36"/>
        <v>100000</v>
      </c>
      <c r="N116" s="1041">
        <f t="shared" si="30"/>
        <v>100000</v>
      </c>
      <c r="O116" s="1061"/>
      <c r="P116" s="1035" t="str">
        <f t="shared" si="31"/>
        <v>ITAPETININGA SHOPPING</v>
      </c>
      <c r="Q116" s="1064"/>
      <c r="R116" s="1064"/>
      <c r="S116" s="1064"/>
      <c r="T116" s="1065" t="s">
        <v>1564</v>
      </c>
      <c r="U116" s="1064" t="s">
        <v>505</v>
      </c>
      <c r="V116" s="1064"/>
      <c r="W116" s="1064"/>
      <c r="X116" s="1111"/>
      <c r="Y116" s="1031"/>
      <c r="Z116" s="1030"/>
      <c r="AA116" s="1030"/>
      <c r="AB116" s="1030"/>
      <c r="AC116" s="1030"/>
      <c r="AD116" s="1030"/>
      <c r="AE116" s="1030"/>
      <c r="AF116" s="1030"/>
      <c r="AG116" s="1030"/>
      <c r="AH116" s="1030"/>
      <c r="AI116" s="1030"/>
      <c r="AJ116" s="1030"/>
      <c r="AK116" s="1030"/>
      <c r="AL116" s="1030"/>
      <c r="AM116" s="1029"/>
      <c r="AN116" s="1029"/>
      <c r="AO116" s="1029"/>
      <c r="AP116" s="1029"/>
      <c r="AQ116" s="1029"/>
      <c r="AR116" s="1029"/>
      <c r="AS116" s="1029"/>
      <c r="AT116" s="1029"/>
      <c r="AU116" s="1028"/>
      <c r="AV116" s="1028"/>
      <c r="AW116" s="1028"/>
      <c r="AX116" s="1028"/>
      <c r="AY116" s="1028"/>
      <c r="AZ116" s="1028"/>
      <c r="BA116" s="1028"/>
      <c r="BB116" s="1028"/>
      <c r="BC116" s="1028"/>
      <c r="BD116" s="1028"/>
      <c r="BE116" s="1028"/>
      <c r="BF116" s="1028"/>
      <c r="BG116" s="1028"/>
      <c r="BH116" s="1028"/>
      <c r="BI116" s="1028"/>
      <c r="BJ116" s="1028"/>
      <c r="BK116" s="1028"/>
      <c r="BL116" s="1028"/>
      <c r="BM116" s="1028"/>
      <c r="BN116" s="1028"/>
      <c r="BO116" s="1028"/>
      <c r="BP116" s="1028"/>
      <c r="BQ116" s="1028"/>
      <c r="BR116" s="1028"/>
      <c r="BS116" s="1028"/>
      <c r="BT116" s="1028"/>
      <c r="BU116" s="1028"/>
      <c r="BV116" s="1028"/>
      <c r="BW116" s="1028"/>
      <c r="BX116" s="1028"/>
      <c r="BY116" s="1028"/>
      <c r="BZ116" s="1028"/>
      <c r="CA116" s="1028"/>
      <c r="CB116" s="1028"/>
      <c r="CC116" s="1028"/>
      <c r="CD116" s="1028"/>
      <c r="CE116" s="1028"/>
      <c r="CF116" s="1028"/>
      <c r="CG116" s="1028"/>
      <c r="CH116" s="1028"/>
      <c r="CI116" s="1028"/>
      <c r="CJ116" s="1028"/>
      <c r="CK116" s="1028"/>
      <c r="CL116" s="1028"/>
      <c r="CM116" s="1028"/>
      <c r="CN116" s="1028"/>
      <c r="CO116" s="1028"/>
      <c r="CP116" s="1028"/>
      <c r="CQ116" s="1028"/>
      <c r="CR116" s="1028"/>
      <c r="CS116" s="1028"/>
      <c r="CT116" s="1028"/>
      <c r="CU116" s="1028"/>
      <c r="CV116" s="1028"/>
      <c r="CW116" s="1028"/>
      <c r="CX116" s="1028"/>
      <c r="CY116" s="1028"/>
      <c r="CZ116" s="1028"/>
      <c r="DA116" s="1028"/>
      <c r="DB116" s="1028"/>
      <c r="DC116" s="1028"/>
      <c r="DD116" s="1028"/>
      <c r="DE116" s="1028"/>
      <c r="DF116" s="1028"/>
      <c r="DG116" s="1028"/>
      <c r="DH116" s="1028"/>
      <c r="DI116" s="1028"/>
      <c r="DJ116" s="1028"/>
      <c r="DK116" s="1028"/>
      <c r="DL116" s="1028"/>
      <c r="DM116" s="1028"/>
      <c r="DN116" s="1028"/>
      <c r="DO116" s="1028"/>
      <c r="DP116" s="1028"/>
      <c r="DQ116" s="1028"/>
      <c r="DR116" s="1028"/>
      <c r="DS116" s="1028"/>
      <c r="DT116" s="1028"/>
      <c r="DU116" s="1028"/>
      <c r="DV116" s="1028"/>
      <c r="DW116" s="1028"/>
      <c r="DX116" s="1028"/>
      <c r="DY116" s="1028"/>
      <c r="DZ116" s="1028"/>
      <c r="EA116" s="1028"/>
      <c r="EB116" s="1028"/>
      <c r="EC116" s="1028"/>
      <c r="ED116" s="1028"/>
      <c r="EE116" s="1028"/>
      <c r="EF116" s="1028"/>
      <c r="EG116" s="1028"/>
      <c r="EH116" s="1028"/>
      <c r="EI116" s="1028"/>
      <c r="EJ116" s="1028"/>
      <c r="EK116" s="1028"/>
      <c r="EL116" s="1028"/>
    </row>
    <row r="117" spans="1:142" s="1027" customFormat="1">
      <c r="A117" s="1040">
        <v>114</v>
      </c>
      <c r="B117" s="1066" t="s">
        <v>1563</v>
      </c>
      <c r="C117" s="1044">
        <f>'TMB 050'!$G$30</f>
        <v>1234550</v>
      </c>
      <c r="D117" s="1042">
        <f t="shared" si="32"/>
        <v>1234550</v>
      </c>
      <c r="E117" s="1042">
        <f t="shared" si="26"/>
        <v>61727.5</v>
      </c>
      <c r="F117" s="1042">
        <f t="shared" si="33"/>
        <v>61727.5</v>
      </c>
      <c r="G117" s="1042">
        <f t="shared" si="34"/>
        <v>61727.5</v>
      </c>
      <c r="H117" s="1042">
        <v>500000</v>
      </c>
      <c r="I117" s="1042">
        <v>100000</v>
      </c>
      <c r="J117" s="1042">
        <f t="shared" si="35"/>
        <v>500000</v>
      </c>
      <c r="K117" s="1042">
        <f t="shared" si="28"/>
        <v>40000</v>
      </c>
      <c r="L117" s="1043">
        <f>IF('[1]TMB 050'!$G$30&gt;=50000,50000,'[1]TMB 050'!$G$30*50%)</f>
        <v>50000</v>
      </c>
      <c r="M117" s="1042">
        <f t="shared" si="36"/>
        <v>100000</v>
      </c>
      <c r="N117" s="1041">
        <f t="shared" si="30"/>
        <v>100000</v>
      </c>
      <c r="O117" s="1061"/>
      <c r="P117" s="1035" t="str">
        <f t="shared" si="31"/>
        <v>ITATIBA SHOPPING CENTER</v>
      </c>
      <c r="Q117" s="1064"/>
      <c r="R117" s="1064"/>
      <c r="S117" s="1064"/>
      <c r="T117" s="1065" t="s">
        <v>1562</v>
      </c>
      <c r="U117" s="1064" t="s">
        <v>505</v>
      </c>
      <c r="V117" s="1064"/>
      <c r="W117" s="1064"/>
      <c r="X117" s="1111"/>
      <c r="Y117" s="1031"/>
      <c r="Z117" s="1030"/>
      <c r="AA117" s="1030"/>
      <c r="AB117" s="1030"/>
      <c r="AC117" s="1030"/>
      <c r="AD117" s="1030"/>
      <c r="AE117" s="1030"/>
      <c r="AF117" s="1030"/>
      <c r="AG117" s="1030"/>
      <c r="AH117" s="1030"/>
      <c r="AI117" s="1030"/>
      <c r="AJ117" s="1030"/>
      <c r="AK117" s="1030"/>
      <c r="AL117" s="1030"/>
      <c r="AM117" s="1029"/>
      <c r="AN117" s="1029"/>
      <c r="AO117" s="1029"/>
      <c r="AP117" s="1029"/>
      <c r="AQ117" s="1029"/>
      <c r="AR117" s="1029"/>
      <c r="AS117" s="1029"/>
      <c r="AT117" s="1029"/>
      <c r="AU117" s="1028"/>
      <c r="AV117" s="1028"/>
      <c r="AW117" s="1028"/>
      <c r="AX117" s="1028"/>
      <c r="AY117" s="1028"/>
      <c r="AZ117" s="1028"/>
      <c r="BA117" s="1028"/>
      <c r="BB117" s="1028"/>
      <c r="BC117" s="1028"/>
      <c r="BD117" s="1028"/>
      <c r="BE117" s="1028"/>
      <c r="BF117" s="1028"/>
      <c r="BG117" s="1028"/>
      <c r="BH117" s="1028"/>
      <c r="BI117" s="1028"/>
      <c r="BJ117" s="1028"/>
      <c r="BK117" s="1028"/>
      <c r="BL117" s="1028"/>
      <c r="BM117" s="1028"/>
      <c r="BN117" s="1028"/>
      <c r="BO117" s="1028"/>
      <c r="BP117" s="1028"/>
      <c r="BQ117" s="1028"/>
      <c r="BR117" s="1028"/>
      <c r="BS117" s="1028"/>
      <c r="BT117" s="1028"/>
      <c r="BU117" s="1028"/>
      <c r="BV117" s="1028"/>
      <c r="BW117" s="1028"/>
      <c r="BX117" s="1028"/>
      <c r="BY117" s="1028"/>
      <c r="BZ117" s="1028"/>
      <c r="CA117" s="1028"/>
      <c r="CB117" s="1028"/>
      <c r="CC117" s="1028"/>
      <c r="CD117" s="1028"/>
      <c r="CE117" s="1028"/>
      <c r="CF117" s="1028"/>
      <c r="CG117" s="1028"/>
      <c r="CH117" s="1028"/>
      <c r="CI117" s="1028"/>
      <c r="CJ117" s="1028"/>
      <c r="CK117" s="1028"/>
      <c r="CL117" s="1028"/>
      <c r="CM117" s="1028"/>
      <c r="CN117" s="1028"/>
      <c r="CO117" s="1028"/>
      <c r="CP117" s="1028"/>
      <c r="CQ117" s="1028"/>
      <c r="CR117" s="1028"/>
      <c r="CS117" s="1028"/>
      <c r="CT117" s="1028"/>
      <c r="CU117" s="1028"/>
      <c r="CV117" s="1028"/>
      <c r="CW117" s="1028"/>
      <c r="CX117" s="1028"/>
      <c r="CY117" s="1028"/>
      <c r="CZ117" s="1028"/>
      <c r="DA117" s="1028"/>
      <c r="DB117" s="1028"/>
      <c r="DC117" s="1028"/>
      <c r="DD117" s="1028"/>
      <c r="DE117" s="1028"/>
      <c r="DF117" s="1028"/>
      <c r="DG117" s="1028"/>
      <c r="DH117" s="1028"/>
      <c r="DI117" s="1028"/>
      <c r="DJ117" s="1028"/>
      <c r="DK117" s="1028"/>
      <c r="DL117" s="1028"/>
      <c r="DM117" s="1028"/>
      <c r="DN117" s="1028"/>
      <c r="DO117" s="1028"/>
      <c r="DP117" s="1028"/>
      <c r="DQ117" s="1028"/>
      <c r="DR117" s="1028"/>
      <c r="DS117" s="1028"/>
      <c r="DT117" s="1028"/>
      <c r="DU117" s="1028"/>
      <c r="DV117" s="1028"/>
      <c r="DW117" s="1028"/>
      <c r="DX117" s="1028"/>
      <c r="DY117" s="1028"/>
      <c r="DZ117" s="1028"/>
      <c r="EA117" s="1028"/>
      <c r="EB117" s="1028"/>
      <c r="EC117" s="1028"/>
      <c r="ED117" s="1028"/>
      <c r="EE117" s="1028"/>
      <c r="EF117" s="1028"/>
      <c r="EG117" s="1028"/>
      <c r="EH117" s="1028"/>
      <c r="EI117" s="1028"/>
      <c r="EJ117" s="1028"/>
      <c r="EK117" s="1028"/>
      <c r="EL117" s="1028"/>
    </row>
    <row r="118" spans="1:142" s="1027" customFormat="1">
      <c r="A118" s="1040">
        <v>115</v>
      </c>
      <c r="B118" s="1062" t="s">
        <v>1561</v>
      </c>
      <c r="C118" s="1044">
        <f>'TMB 050'!$G$30</f>
        <v>1234550</v>
      </c>
      <c r="D118" s="1042">
        <f t="shared" si="32"/>
        <v>1234550</v>
      </c>
      <c r="E118" s="1042">
        <f t="shared" si="26"/>
        <v>61727.5</v>
      </c>
      <c r="F118" s="1042">
        <f t="shared" si="33"/>
        <v>61727.5</v>
      </c>
      <c r="G118" s="1042">
        <f t="shared" si="34"/>
        <v>61727.5</v>
      </c>
      <c r="H118" s="1042">
        <v>500000</v>
      </c>
      <c r="I118" s="1042">
        <v>100000</v>
      </c>
      <c r="J118" s="1042">
        <f t="shared" si="35"/>
        <v>500000</v>
      </c>
      <c r="K118" s="1042">
        <f t="shared" si="28"/>
        <v>40000</v>
      </c>
      <c r="L118" s="1043">
        <f>IF('[1]TMB 050'!$G$30&gt;=50000,50000,'[1]TMB 050'!$G$30*50%)</f>
        <v>50000</v>
      </c>
      <c r="M118" s="1042">
        <f t="shared" si="36"/>
        <v>100000</v>
      </c>
      <c r="N118" s="1041">
        <f t="shared" si="30"/>
        <v>100000</v>
      </c>
      <c r="O118" s="1061"/>
      <c r="P118" s="1035" t="str">
        <f t="shared" si="31"/>
        <v>ITAÚPOWER SHOPPING</v>
      </c>
      <c r="Q118" s="1060"/>
      <c r="R118" s="1060"/>
      <c r="S118" s="1060"/>
      <c r="T118" s="1060" t="s">
        <v>620</v>
      </c>
      <c r="U118" s="1035" t="s">
        <v>537</v>
      </c>
      <c r="V118" s="1035"/>
      <c r="W118" s="1060" t="s">
        <v>1560</v>
      </c>
      <c r="X118" s="1111"/>
      <c r="Y118" s="1031"/>
      <c r="Z118" s="1030"/>
      <c r="AA118" s="1030"/>
      <c r="AB118" s="1030"/>
      <c r="AC118" s="1030"/>
      <c r="AD118" s="1030"/>
      <c r="AE118" s="1030"/>
      <c r="AF118" s="1030"/>
      <c r="AG118" s="1030"/>
      <c r="AH118" s="1030"/>
      <c r="AI118" s="1030"/>
      <c r="AJ118" s="1030"/>
      <c r="AK118" s="1030"/>
      <c r="AL118" s="1030"/>
      <c r="AM118" s="1029"/>
      <c r="AN118" s="1029"/>
      <c r="AO118" s="1029"/>
      <c r="AP118" s="1029"/>
      <c r="AQ118" s="1029"/>
      <c r="AR118" s="1029"/>
      <c r="AS118" s="1029"/>
      <c r="AT118" s="1029"/>
      <c r="AU118" s="1028"/>
      <c r="AV118" s="1028"/>
      <c r="AW118" s="1028"/>
      <c r="AX118" s="1028"/>
      <c r="AY118" s="1028"/>
      <c r="AZ118" s="1028"/>
      <c r="BA118" s="1028"/>
      <c r="BB118" s="1028"/>
      <c r="BC118" s="1028"/>
      <c r="BD118" s="1028"/>
      <c r="BE118" s="1028"/>
      <c r="BF118" s="1028"/>
      <c r="BG118" s="1028"/>
      <c r="BH118" s="1028"/>
      <c r="BI118" s="1028"/>
      <c r="BJ118" s="1028"/>
      <c r="BK118" s="1028"/>
      <c r="BL118" s="1028"/>
      <c r="BM118" s="1028"/>
      <c r="BN118" s="1028"/>
      <c r="BO118" s="1028"/>
      <c r="BP118" s="1028"/>
      <c r="BQ118" s="1028"/>
      <c r="BR118" s="1028"/>
      <c r="BS118" s="1028"/>
      <c r="BT118" s="1028"/>
      <c r="BU118" s="1028"/>
      <c r="BV118" s="1028"/>
      <c r="BW118" s="1028"/>
      <c r="BX118" s="1028"/>
      <c r="BY118" s="1028"/>
      <c r="BZ118" s="1028"/>
      <c r="CA118" s="1028"/>
      <c r="CB118" s="1028"/>
      <c r="CC118" s="1028"/>
      <c r="CD118" s="1028"/>
      <c r="CE118" s="1028"/>
      <c r="CF118" s="1028"/>
      <c r="CG118" s="1028"/>
      <c r="CH118" s="1028"/>
      <c r="CI118" s="1028"/>
      <c r="CJ118" s="1028"/>
      <c r="CK118" s="1028"/>
      <c r="CL118" s="1028"/>
      <c r="CM118" s="1028"/>
      <c r="CN118" s="1028"/>
      <c r="CO118" s="1028"/>
      <c r="CP118" s="1028"/>
      <c r="CQ118" s="1028"/>
      <c r="CR118" s="1028"/>
      <c r="CS118" s="1028"/>
      <c r="CT118" s="1028"/>
      <c r="CU118" s="1028"/>
      <c r="CV118" s="1028"/>
      <c r="CW118" s="1028"/>
      <c r="CX118" s="1028"/>
      <c r="CY118" s="1028"/>
      <c r="CZ118" s="1028"/>
      <c r="DA118" s="1028"/>
      <c r="DB118" s="1028"/>
      <c r="DC118" s="1028"/>
      <c r="DD118" s="1028"/>
      <c r="DE118" s="1028"/>
      <c r="DF118" s="1028"/>
      <c r="DG118" s="1028"/>
      <c r="DH118" s="1028"/>
      <c r="DI118" s="1028"/>
      <c r="DJ118" s="1028"/>
      <c r="DK118" s="1028"/>
      <c r="DL118" s="1028"/>
      <c r="DM118" s="1028"/>
      <c r="DN118" s="1028"/>
      <c r="DO118" s="1028"/>
      <c r="DP118" s="1028"/>
      <c r="DQ118" s="1028"/>
      <c r="DR118" s="1028"/>
      <c r="DS118" s="1028"/>
      <c r="DT118" s="1028"/>
      <c r="DU118" s="1028"/>
      <c r="DV118" s="1028"/>
      <c r="DW118" s="1028"/>
      <c r="DX118" s="1028"/>
      <c r="DY118" s="1028"/>
      <c r="DZ118" s="1028"/>
      <c r="EA118" s="1028"/>
      <c r="EB118" s="1028"/>
      <c r="EC118" s="1028"/>
      <c r="ED118" s="1028"/>
      <c r="EE118" s="1028"/>
      <c r="EF118" s="1028"/>
      <c r="EG118" s="1028"/>
      <c r="EH118" s="1028"/>
      <c r="EI118" s="1028"/>
      <c r="EJ118" s="1028"/>
      <c r="EK118" s="1028"/>
      <c r="EL118" s="1028"/>
    </row>
    <row r="119" spans="1:142" s="1027" customFormat="1">
      <c r="A119" s="1040">
        <v>116</v>
      </c>
      <c r="B119" s="1066" t="s">
        <v>1559</v>
      </c>
      <c r="C119" s="1044">
        <f>'TMB 050'!$G$30</f>
        <v>1234550</v>
      </c>
      <c r="D119" s="1042">
        <f t="shared" si="32"/>
        <v>1234550</v>
      </c>
      <c r="E119" s="1042">
        <f t="shared" si="26"/>
        <v>61727.5</v>
      </c>
      <c r="F119" s="1042">
        <f t="shared" si="33"/>
        <v>61727.5</v>
      </c>
      <c r="G119" s="1042">
        <f t="shared" si="34"/>
        <v>61727.5</v>
      </c>
      <c r="H119" s="1042">
        <v>500000</v>
      </c>
      <c r="I119" s="1042">
        <v>100000</v>
      </c>
      <c r="J119" s="1042">
        <f t="shared" si="35"/>
        <v>500000</v>
      </c>
      <c r="K119" s="1042">
        <f t="shared" si="28"/>
        <v>40000</v>
      </c>
      <c r="L119" s="1043">
        <f>IF('[1]TMB 050'!$G$30&gt;=50000,50000,'[1]TMB 050'!$G$30*50%)</f>
        <v>50000</v>
      </c>
      <c r="M119" s="1042">
        <f t="shared" si="36"/>
        <v>100000</v>
      </c>
      <c r="N119" s="1041">
        <f t="shared" si="30"/>
        <v>100000</v>
      </c>
      <c r="O119" s="1061"/>
      <c r="P119" s="1035" t="str">
        <f t="shared" si="31"/>
        <v>JABOTICABAL SHOPPING</v>
      </c>
      <c r="Q119" s="1064"/>
      <c r="R119" s="1064"/>
      <c r="S119" s="1064"/>
      <c r="T119" s="1065" t="s">
        <v>1558</v>
      </c>
      <c r="U119" s="1064" t="s">
        <v>505</v>
      </c>
      <c r="V119" s="1064"/>
      <c r="W119" s="1064"/>
      <c r="X119" s="1111"/>
      <c r="Y119" s="1031"/>
      <c r="Z119" s="1030"/>
      <c r="AA119" s="1030"/>
      <c r="AB119" s="1030"/>
      <c r="AC119" s="1030"/>
      <c r="AD119" s="1030"/>
      <c r="AE119" s="1030"/>
      <c r="AF119" s="1030"/>
      <c r="AG119" s="1030"/>
      <c r="AH119" s="1030"/>
      <c r="AI119" s="1030"/>
      <c r="AJ119" s="1030"/>
      <c r="AK119" s="1030"/>
      <c r="AL119" s="1030"/>
      <c r="AM119" s="1029"/>
      <c r="AN119" s="1029"/>
      <c r="AO119" s="1029"/>
      <c r="AP119" s="1029"/>
      <c r="AQ119" s="1029"/>
      <c r="AR119" s="1029"/>
      <c r="AS119" s="1029"/>
      <c r="AT119" s="1029"/>
      <c r="AU119" s="1028"/>
      <c r="AV119" s="1028"/>
      <c r="AW119" s="1028"/>
      <c r="AX119" s="1028"/>
      <c r="AY119" s="1028"/>
      <c r="AZ119" s="1028"/>
      <c r="BA119" s="1028"/>
      <c r="BB119" s="1028"/>
      <c r="BC119" s="1028"/>
      <c r="BD119" s="1028"/>
      <c r="BE119" s="1028"/>
      <c r="BF119" s="1028"/>
      <c r="BG119" s="1028"/>
      <c r="BH119" s="1028"/>
      <c r="BI119" s="1028"/>
      <c r="BJ119" s="1028"/>
      <c r="BK119" s="1028"/>
      <c r="BL119" s="1028"/>
      <c r="BM119" s="1028"/>
      <c r="BN119" s="1028"/>
      <c r="BO119" s="1028"/>
      <c r="BP119" s="1028"/>
      <c r="BQ119" s="1028"/>
      <c r="BR119" s="1028"/>
      <c r="BS119" s="1028"/>
      <c r="BT119" s="1028"/>
      <c r="BU119" s="1028"/>
      <c r="BV119" s="1028"/>
      <c r="BW119" s="1028"/>
      <c r="BX119" s="1028"/>
      <c r="BY119" s="1028"/>
      <c r="BZ119" s="1028"/>
      <c r="CA119" s="1028"/>
      <c r="CB119" s="1028"/>
      <c r="CC119" s="1028"/>
      <c r="CD119" s="1028"/>
      <c r="CE119" s="1028"/>
      <c r="CF119" s="1028"/>
      <c r="CG119" s="1028"/>
      <c r="CH119" s="1028"/>
      <c r="CI119" s="1028"/>
      <c r="CJ119" s="1028"/>
      <c r="CK119" s="1028"/>
      <c r="CL119" s="1028"/>
      <c r="CM119" s="1028"/>
      <c r="CN119" s="1028"/>
      <c r="CO119" s="1028"/>
      <c r="CP119" s="1028"/>
      <c r="CQ119" s="1028"/>
      <c r="CR119" s="1028"/>
      <c r="CS119" s="1028"/>
      <c r="CT119" s="1028"/>
      <c r="CU119" s="1028"/>
      <c r="CV119" s="1028"/>
      <c r="CW119" s="1028"/>
      <c r="CX119" s="1028"/>
      <c r="CY119" s="1028"/>
      <c r="CZ119" s="1028"/>
      <c r="DA119" s="1028"/>
      <c r="DB119" s="1028"/>
      <c r="DC119" s="1028"/>
      <c r="DD119" s="1028"/>
      <c r="DE119" s="1028"/>
      <c r="DF119" s="1028"/>
      <c r="DG119" s="1028"/>
      <c r="DH119" s="1028"/>
      <c r="DI119" s="1028"/>
      <c r="DJ119" s="1028"/>
      <c r="DK119" s="1028"/>
      <c r="DL119" s="1028"/>
      <c r="DM119" s="1028"/>
      <c r="DN119" s="1028"/>
      <c r="DO119" s="1028"/>
      <c r="DP119" s="1028"/>
      <c r="DQ119" s="1028"/>
      <c r="DR119" s="1028"/>
      <c r="DS119" s="1028"/>
      <c r="DT119" s="1028"/>
      <c r="DU119" s="1028"/>
      <c r="DV119" s="1028"/>
      <c r="DW119" s="1028"/>
      <c r="DX119" s="1028"/>
      <c r="DY119" s="1028"/>
      <c r="DZ119" s="1028"/>
      <c r="EA119" s="1028"/>
      <c r="EB119" s="1028"/>
      <c r="EC119" s="1028"/>
      <c r="ED119" s="1028"/>
      <c r="EE119" s="1028"/>
      <c r="EF119" s="1028"/>
      <c r="EG119" s="1028"/>
      <c r="EH119" s="1028"/>
      <c r="EI119" s="1028"/>
      <c r="EJ119" s="1028"/>
      <c r="EK119" s="1028"/>
      <c r="EL119" s="1028"/>
    </row>
    <row r="120" spans="1:142" s="1027" customFormat="1">
      <c r="A120" s="1040">
        <v>117</v>
      </c>
      <c r="B120" s="1066" t="s">
        <v>1557</v>
      </c>
      <c r="C120" s="1044">
        <f>'TMB 050'!$G$30</f>
        <v>1234550</v>
      </c>
      <c r="D120" s="1042">
        <f t="shared" si="32"/>
        <v>1234550</v>
      </c>
      <c r="E120" s="1042">
        <f t="shared" si="26"/>
        <v>61727.5</v>
      </c>
      <c r="F120" s="1042">
        <f t="shared" si="33"/>
        <v>61727.5</v>
      </c>
      <c r="G120" s="1042">
        <f t="shared" si="34"/>
        <v>61727.5</v>
      </c>
      <c r="H120" s="1042">
        <v>500000</v>
      </c>
      <c r="I120" s="1042">
        <v>100000</v>
      </c>
      <c r="J120" s="1042">
        <f t="shared" si="35"/>
        <v>500000</v>
      </c>
      <c r="K120" s="1042">
        <f t="shared" si="28"/>
        <v>40000</v>
      </c>
      <c r="L120" s="1043">
        <f>IF('[1]TMB 050'!$G$30&gt;=50000,50000,'[1]TMB 050'!$G$30*50%)</f>
        <v>50000</v>
      </c>
      <c r="M120" s="1042">
        <f t="shared" si="36"/>
        <v>100000</v>
      </c>
      <c r="N120" s="1041">
        <f t="shared" si="30"/>
        <v>100000</v>
      </c>
      <c r="O120" s="1061"/>
      <c r="P120" s="1035" t="str">
        <f t="shared" si="31"/>
        <v>JACAREÍ SHOPPING</v>
      </c>
      <c r="Q120" s="1064"/>
      <c r="R120" s="1064"/>
      <c r="S120" s="1064"/>
      <c r="T120" s="1065" t="s">
        <v>1556</v>
      </c>
      <c r="U120" s="1064" t="s">
        <v>505</v>
      </c>
      <c r="V120" s="1064"/>
      <c r="W120" s="1064"/>
      <c r="X120" s="1111"/>
      <c r="Y120" s="1031"/>
      <c r="Z120" s="1030"/>
      <c r="AA120" s="1030"/>
      <c r="AB120" s="1030"/>
      <c r="AC120" s="1030"/>
      <c r="AD120" s="1030"/>
      <c r="AE120" s="1030"/>
      <c r="AF120" s="1030"/>
      <c r="AG120" s="1030"/>
      <c r="AH120" s="1030"/>
      <c r="AI120" s="1030"/>
      <c r="AJ120" s="1030"/>
      <c r="AK120" s="1030"/>
      <c r="AL120" s="1030"/>
      <c r="AM120" s="1029"/>
      <c r="AN120" s="1029"/>
      <c r="AO120" s="1029"/>
      <c r="AP120" s="1029"/>
      <c r="AQ120" s="1029"/>
      <c r="AR120" s="1029"/>
      <c r="AS120" s="1029"/>
      <c r="AT120" s="1029"/>
      <c r="AU120" s="1028"/>
      <c r="AV120" s="1028"/>
      <c r="AW120" s="1028"/>
      <c r="AX120" s="1028"/>
      <c r="AY120" s="1028"/>
      <c r="AZ120" s="1028"/>
      <c r="BA120" s="1028"/>
      <c r="BB120" s="1028"/>
      <c r="BC120" s="1028"/>
      <c r="BD120" s="1028"/>
      <c r="BE120" s="1028"/>
      <c r="BF120" s="1028"/>
      <c r="BG120" s="1028"/>
      <c r="BH120" s="1028"/>
      <c r="BI120" s="1028"/>
      <c r="BJ120" s="1028"/>
      <c r="BK120" s="1028"/>
      <c r="BL120" s="1028"/>
      <c r="BM120" s="1028"/>
      <c r="BN120" s="1028"/>
      <c r="BO120" s="1028"/>
      <c r="BP120" s="1028"/>
      <c r="BQ120" s="1028"/>
      <c r="BR120" s="1028"/>
      <c r="BS120" s="1028"/>
      <c r="BT120" s="1028"/>
      <c r="BU120" s="1028"/>
      <c r="BV120" s="1028"/>
      <c r="BW120" s="1028"/>
      <c r="BX120" s="1028"/>
      <c r="BY120" s="1028"/>
      <c r="BZ120" s="1028"/>
      <c r="CA120" s="1028"/>
      <c r="CB120" s="1028"/>
      <c r="CC120" s="1028"/>
      <c r="CD120" s="1028"/>
      <c r="CE120" s="1028"/>
      <c r="CF120" s="1028"/>
      <c r="CG120" s="1028"/>
      <c r="CH120" s="1028"/>
      <c r="CI120" s="1028"/>
      <c r="CJ120" s="1028"/>
      <c r="CK120" s="1028"/>
      <c r="CL120" s="1028"/>
      <c r="CM120" s="1028"/>
      <c r="CN120" s="1028"/>
      <c r="CO120" s="1028"/>
      <c r="CP120" s="1028"/>
      <c r="CQ120" s="1028"/>
      <c r="CR120" s="1028"/>
      <c r="CS120" s="1028"/>
      <c r="CT120" s="1028"/>
      <c r="CU120" s="1028"/>
      <c r="CV120" s="1028"/>
      <c r="CW120" s="1028"/>
      <c r="CX120" s="1028"/>
      <c r="CY120" s="1028"/>
      <c r="CZ120" s="1028"/>
      <c r="DA120" s="1028"/>
      <c r="DB120" s="1028"/>
      <c r="DC120" s="1028"/>
      <c r="DD120" s="1028"/>
      <c r="DE120" s="1028"/>
      <c r="DF120" s="1028"/>
      <c r="DG120" s="1028"/>
      <c r="DH120" s="1028"/>
      <c r="DI120" s="1028"/>
      <c r="DJ120" s="1028"/>
      <c r="DK120" s="1028"/>
      <c r="DL120" s="1028"/>
      <c r="DM120" s="1028"/>
      <c r="DN120" s="1028"/>
      <c r="DO120" s="1028"/>
      <c r="DP120" s="1028"/>
      <c r="DQ120" s="1028"/>
      <c r="DR120" s="1028"/>
      <c r="DS120" s="1028"/>
      <c r="DT120" s="1028"/>
      <c r="DU120" s="1028"/>
      <c r="DV120" s="1028"/>
      <c r="DW120" s="1028"/>
      <c r="DX120" s="1028"/>
      <c r="DY120" s="1028"/>
      <c r="DZ120" s="1028"/>
      <c r="EA120" s="1028"/>
      <c r="EB120" s="1028"/>
      <c r="EC120" s="1028"/>
      <c r="ED120" s="1028"/>
      <c r="EE120" s="1028"/>
      <c r="EF120" s="1028"/>
      <c r="EG120" s="1028"/>
      <c r="EH120" s="1028"/>
      <c r="EI120" s="1028"/>
      <c r="EJ120" s="1028"/>
      <c r="EK120" s="1028"/>
      <c r="EL120" s="1028"/>
    </row>
    <row r="121" spans="1:142" s="1027" customFormat="1">
      <c r="A121" s="1040">
        <v>118</v>
      </c>
      <c r="B121" s="1062" t="s">
        <v>1555</v>
      </c>
      <c r="C121" s="1044">
        <f>'TMB 050'!$G$30</f>
        <v>1234550</v>
      </c>
      <c r="D121" s="1042">
        <f t="shared" si="32"/>
        <v>1234550</v>
      </c>
      <c r="E121" s="1042">
        <f t="shared" si="26"/>
        <v>61727.5</v>
      </c>
      <c r="F121" s="1042">
        <f t="shared" si="33"/>
        <v>61727.5</v>
      </c>
      <c r="G121" s="1042">
        <f t="shared" si="34"/>
        <v>61727.5</v>
      </c>
      <c r="H121" s="1042">
        <v>500000</v>
      </c>
      <c r="I121" s="1042">
        <v>100000</v>
      </c>
      <c r="J121" s="1042">
        <f t="shared" si="35"/>
        <v>500000</v>
      </c>
      <c r="K121" s="1042">
        <f t="shared" si="28"/>
        <v>40000</v>
      </c>
      <c r="L121" s="1043">
        <f>IF('[1]TMB 050'!$G$30&gt;=50000,50000,'[1]TMB 050'!$G$30*50%)</f>
        <v>50000</v>
      </c>
      <c r="M121" s="1042">
        <f t="shared" si="36"/>
        <v>100000</v>
      </c>
      <c r="N121" s="1041">
        <f t="shared" si="30"/>
        <v>100000</v>
      </c>
      <c r="O121" s="1061"/>
      <c r="P121" s="1035" t="str">
        <f t="shared" si="31"/>
        <v>JARACATI SHOPPING</v>
      </c>
      <c r="Q121" s="1060"/>
      <c r="R121" s="1060"/>
      <c r="S121" s="1060"/>
      <c r="T121" s="1060" t="s">
        <v>1048</v>
      </c>
      <c r="U121" s="1035" t="s">
        <v>1047</v>
      </c>
      <c r="V121" s="1035"/>
      <c r="W121" s="1035" t="s">
        <v>1554</v>
      </c>
      <c r="X121" s="1111"/>
      <c r="Y121" s="1031"/>
      <c r="Z121" s="1030"/>
      <c r="AA121" s="1030"/>
      <c r="AB121" s="1030"/>
      <c r="AC121" s="1030"/>
      <c r="AD121" s="1030"/>
      <c r="AE121" s="1030"/>
      <c r="AF121" s="1030"/>
      <c r="AG121" s="1030"/>
      <c r="AH121" s="1030"/>
      <c r="AI121" s="1030"/>
      <c r="AJ121" s="1030"/>
      <c r="AK121" s="1030"/>
      <c r="AL121" s="1030"/>
      <c r="AM121" s="1029"/>
      <c r="AN121" s="1029"/>
      <c r="AO121" s="1029"/>
      <c r="AP121" s="1029"/>
      <c r="AQ121" s="1029"/>
      <c r="AR121" s="1029"/>
      <c r="AS121" s="1029"/>
      <c r="AT121" s="1029"/>
      <c r="AU121" s="1028"/>
      <c r="AV121" s="1028"/>
      <c r="AW121" s="1028"/>
      <c r="AX121" s="1028"/>
      <c r="AY121" s="1028"/>
      <c r="AZ121" s="1028"/>
      <c r="BA121" s="1028"/>
      <c r="BB121" s="1028"/>
      <c r="BC121" s="1028"/>
      <c r="BD121" s="1028"/>
      <c r="BE121" s="1028"/>
      <c r="BF121" s="1028"/>
      <c r="BG121" s="1028"/>
      <c r="BH121" s="1028"/>
      <c r="BI121" s="1028"/>
      <c r="BJ121" s="1028"/>
      <c r="BK121" s="1028"/>
      <c r="BL121" s="1028"/>
      <c r="BM121" s="1028"/>
      <c r="BN121" s="1028"/>
      <c r="BO121" s="1028"/>
      <c r="BP121" s="1028"/>
      <c r="BQ121" s="1028"/>
      <c r="BR121" s="1028"/>
      <c r="BS121" s="1028"/>
      <c r="BT121" s="1028"/>
      <c r="BU121" s="1028"/>
      <c r="BV121" s="1028"/>
      <c r="BW121" s="1028"/>
      <c r="BX121" s="1028"/>
      <c r="BY121" s="1028"/>
      <c r="BZ121" s="1028"/>
      <c r="CA121" s="1028"/>
      <c r="CB121" s="1028"/>
      <c r="CC121" s="1028"/>
      <c r="CD121" s="1028"/>
      <c r="CE121" s="1028"/>
      <c r="CF121" s="1028"/>
      <c r="CG121" s="1028"/>
      <c r="CH121" s="1028"/>
      <c r="CI121" s="1028"/>
      <c r="CJ121" s="1028"/>
      <c r="CK121" s="1028"/>
      <c r="CL121" s="1028"/>
      <c r="CM121" s="1028"/>
      <c r="CN121" s="1028"/>
      <c r="CO121" s="1028"/>
      <c r="CP121" s="1028"/>
      <c r="CQ121" s="1028"/>
      <c r="CR121" s="1028"/>
      <c r="CS121" s="1028"/>
      <c r="CT121" s="1028"/>
      <c r="CU121" s="1028"/>
      <c r="CV121" s="1028"/>
      <c r="CW121" s="1028"/>
      <c r="CX121" s="1028"/>
      <c r="CY121" s="1028"/>
      <c r="CZ121" s="1028"/>
      <c r="DA121" s="1028"/>
      <c r="DB121" s="1028"/>
      <c r="DC121" s="1028"/>
      <c r="DD121" s="1028"/>
      <c r="DE121" s="1028"/>
      <c r="DF121" s="1028"/>
      <c r="DG121" s="1028"/>
      <c r="DH121" s="1028"/>
      <c r="DI121" s="1028"/>
      <c r="DJ121" s="1028"/>
      <c r="DK121" s="1028"/>
      <c r="DL121" s="1028"/>
      <c r="DM121" s="1028"/>
      <c r="DN121" s="1028"/>
      <c r="DO121" s="1028"/>
      <c r="DP121" s="1028"/>
      <c r="DQ121" s="1028"/>
      <c r="DR121" s="1028"/>
      <c r="DS121" s="1028"/>
      <c r="DT121" s="1028"/>
      <c r="DU121" s="1028"/>
      <c r="DV121" s="1028"/>
      <c r="DW121" s="1028"/>
      <c r="DX121" s="1028"/>
      <c r="DY121" s="1028"/>
      <c r="DZ121" s="1028"/>
      <c r="EA121" s="1028"/>
      <c r="EB121" s="1028"/>
      <c r="EC121" s="1028"/>
      <c r="ED121" s="1028"/>
      <c r="EE121" s="1028"/>
      <c r="EF121" s="1028"/>
      <c r="EG121" s="1028"/>
      <c r="EH121" s="1028"/>
      <c r="EI121" s="1028"/>
      <c r="EJ121" s="1028"/>
      <c r="EK121" s="1028"/>
      <c r="EL121" s="1028"/>
    </row>
    <row r="122" spans="1:142" s="1027" customFormat="1">
      <c r="A122" s="1040">
        <v>119</v>
      </c>
      <c r="B122" s="1068" t="s">
        <v>1553</v>
      </c>
      <c r="C122" s="1044">
        <f>'TMB 050'!$G$30</f>
        <v>1234550</v>
      </c>
      <c r="D122" s="1042">
        <f t="shared" si="32"/>
        <v>1234550</v>
      </c>
      <c r="E122" s="1042">
        <f t="shared" si="26"/>
        <v>61727.5</v>
      </c>
      <c r="F122" s="1042">
        <f t="shared" si="33"/>
        <v>61727.5</v>
      </c>
      <c r="G122" s="1042">
        <f t="shared" si="34"/>
        <v>61727.5</v>
      </c>
      <c r="H122" s="1042">
        <v>500000</v>
      </c>
      <c r="I122" s="1042">
        <v>100000</v>
      </c>
      <c r="J122" s="1042">
        <f t="shared" si="35"/>
        <v>500000</v>
      </c>
      <c r="K122" s="1042">
        <f t="shared" si="28"/>
        <v>40000</v>
      </c>
      <c r="L122" s="1043">
        <f>IF('[1]TMB 050'!$G$30&gt;=50000,50000,'[1]TMB 050'!$G$30*50%)</f>
        <v>50000</v>
      </c>
      <c r="M122" s="1042">
        <f t="shared" si="36"/>
        <v>100000</v>
      </c>
      <c r="N122" s="1041">
        <f t="shared" si="30"/>
        <v>100000</v>
      </c>
      <c r="O122" s="1061"/>
      <c r="P122" s="1035" t="str">
        <f t="shared" si="31"/>
        <v>JAÚ SHOPPING CENTER</v>
      </c>
      <c r="Q122" s="1064"/>
      <c r="R122" s="1064"/>
      <c r="S122" s="1064"/>
      <c r="T122" s="1065" t="s">
        <v>587</v>
      </c>
      <c r="U122" s="1064" t="s">
        <v>505</v>
      </c>
      <c r="V122" s="1064"/>
      <c r="W122" s="1064"/>
      <c r="X122" s="1111"/>
      <c r="Y122" s="1031"/>
      <c r="Z122" s="1030"/>
      <c r="AA122" s="1030"/>
      <c r="AB122" s="1030"/>
      <c r="AC122" s="1030"/>
      <c r="AD122" s="1030"/>
      <c r="AE122" s="1030"/>
      <c r="AF122" s="1030"/>
      <c r="AG122" s="1030"/>
      <c r="AH122" s="1030"/>
      <c r="AI122" s="1030"/>
      <c r="AJ122" s="1030"/>
      <c r="AK122" s="1030"/>
      <c r="AL122" s="1030"/>
      <c r="AM122" s="1029"/>
      <c r="AN122" s="1029"/>
      <c r="AO122" s="1029"/>
      <c r="AP122" s="1029"/>
      <c r="AQ122" s="1029"/>
      <c r="AR122" s="1029"/>
      <c r="AS122" s="1029"/>
      <c r="AT122" s="1029"/>
      <c r="AU122" s="1028"/>
      <c r="AV122" s="1028"/>
      <c r="AW122" s="1028"/>
      <c r="AX122" s="1028"/>
      <c r="AY122" s="1028"/>
      <c r="AZ122" s="1028"/>
      <c r="BA122" s="1028"/>
      <c r="BB122" s="1028"/>
      <c r="BC122" s="1028"/>
      <c r="BD122" s="1028"/>
      <c r="BE122" s="1028"/>
      <c r="BF122" s="1028"/>
      <c r="BG122" s="1028"/>
      <c r="BH122" s="1028"/>
      <c r="BI122" s="1028"/>
      <c r="BJ122" s="1028"/>
      <c r="BK122" s="1028"/>
      <c r="BL122" s="1028"/>
      <c r="BM122" s="1028"/>
      <c r="BN122" s="1028"/>
      <c r="BO122" s="1028"/>
      <c r="BP122" s="1028"/>
      <c r="BQ122" s="1028"/>
      <c r="BR122" s="1028"/>
      <c r="BS122" s="1028"/>
      <c r="BT122" s="1028"/>
      <c r="BU122" s="1028"/>
      <c r="BV122" s="1028"/>
      <c r="BW122" s="1028"/>
      <c r="BX122" s="1028"/>
      <c r="BY122" s="1028"/>
      <c r="BZ122" s="1028"/>
      <c r="CA122" s="1028"/>
      <c r="CB122" s="1028"/>
      <c r="CC122" s="1028"/>
      <c r="CD122" s="1028"/>
      <c r="CE122" s="1028"/>
      <c r="CF122" s="1028"/>
      <c r="CG122" s="1028"/>
      <c r="CH122" s="1028"/>
      <c r="CI122" s="1028"/>
      <c r="CJ122" s="1028"/>
      <c r="CK122" s="1028"/>
      <c r="CL122" s="1028"/>
      <c r="CM122" s="1028"/>
      <c r="CN122" s="1028"/>
      <c r="CO122" s="1028"/>
      <c r="CP122" s="1028"/>
      <c r="CQ122" s="1028"/>
      <c r="CR122" s="1028"/>
      <c r="CS122" s="1028"/>
      <c r="CT122" s="1028"/>
      <c r="CU122" s="1028"/>
      <c r="CV122" s="1028"/>
      <c r="CW122" s="1028"/>
      <c r="CX122" s="1028"/>
      <c r="CY122" s="1028"/>
      <c r="CZ122" s="1028"/>
      <c r="DA122" s="1028"/>
      <c r="DB122" s="1028"/>
      <c r="DC122" s="1028"/>
      <c r="DD122" s="1028"/>
      <c r="DE122" s="1028"/>
      <c r="DF122" s="1028"/>
      <c r="DG122" s="1028"/>
      <c r="DH122" s="1028"/>
      <c r="DI122" s="1028"/>
      <c r="DJ122" s="1028"/>
      <c r="DK122" s="1028"/>
      <c r="DL122" s="1028"/>
      <c r="DM122" s="1028"/>
      <c r="DN122" s="1028"/>
      <c r="DO122" s="1028"/>
      <c r="DP122" s="1028"/>
      <c r="DQ122" s="1028"/>
      <c r="DR122" s="1028"/>
      <c r="DS122" s="1028"/>
      <c r="DT122" s="1028"/>
      <c r="DU122" s="1028"/>
      <c r="DV122" s="1028"/>
      <c r="DW122" s="1028"/>
      <c r="DX122" s="1028"/>
      <c r="DY122" s="1028"/>
      <c r="DZ122" s="1028"/>
      <c r="EA122" s="1028"/>
      <c r="EB122" s="1028"/>
      <c r="EC122" s="1028"/>
      <c r="ED122" s="1028"/>
      <c r="EE122" s="1028"/>
      <c r="EF122" s="1028"/>
      <c r="EG122" s="1028"/>
      <c r="EH122" s="1028"/>
      <c r="EI122" s="1028"/>
      <c r="EJ122" s="1028"/>
      <c r="EK122" s="1028"/>
      <c r="EL122" s="1028"/>
    </row>
    <row r="123" spans="1:142" s="1027" customFormat="1">
      <c r="A123" s="1040">
        <v>120</v>
      </c>
      <c r="B123" s="1086" t="s">
        <v>1552</v>
      </c>
      <c r="C123" s="1044">
        <f>'TMB 050'!$G$30</f>
        <v>1234550</v>
      </c>
      <c r="D123" s="1054">
        <f t="shared" si="32"/>
        <v>1234550</v>
      </c>
      <c r="E123" s="1053">
        <f t="shared" si="26"/>
        <v>61727.5</v>
      </c>
      <c r="F123" s="1054">
        <v>0</v>
      </c>
      <c r="G123" s="1054">
        <v>0</v>
      </c>
      <c r="H123" s="1054">
        <v>500000</v>
      </c>
      <c r="I123" s="1054">
        <v>100000</v>
      </c>
      <c r="J123" s="1054">
        <v>200000</v>
      </c>
      <c r="K123" s="1054">
        <v>100000</v>
      </c>
      <c r="L123" s="1054">
        <f>IF('[1]TMB 050'!$G$30&gt;=50000,50000,'[1]TMB 050'!$G$30*50%)</f>
        <v>50000</v>
      </c>
      <c r="M123" s="1054">
        <f t="shared" si="36"/>
        <v>100000</v>
      </c>
      <c r="N123" s="1083">
        <v>100000</v>
      </c>
      <c r="O123" s="1073"/>
      <c r="P123" s="1035" t="str">
        <f t="shared" si="31"/>
        <v>JUNDIAI SHOPPING CENTER(*)</v>
      </c>
      <c r="Q123" s="1093" t="s">
        <v>1551</v>
      </c>
      <c r="R123" s="1093"/>
      <c r="S123" s="1093" t="s">
        <v>1550</v>
      </c>
      <c r="T123" s="1093" t="s">
        <v>803</v>
      </c>
      <c r="U123" s="1093" t="s">
        <v>505</v>
      </c>
      <c r="V123" s="1093" t="s">
        <v>1549</v>
      </c>
      <c r="W123" s="1060" t="s">
        <v>1548</v>
      </c>
      <c r="X123" s="1105"/>
      <c r="Y123" s="1031"/>
      <c r="Z123" s="1030"/>
      <c r="AA123" s="1030"/>
      <c r="AB123" s="1030"/>
      <c r="AC123" s="1030"/>
      <c r="AD123" s="1030"/>
      <c r="AE123" s="1030"/>
      <c r="AF123" s="1030"/>
      <c r="AG123" s="1030"/>
      <c r="AH123" s="1030"/>
      <c r="AI123" s="1030"/>
      <c r="AJ123" s="1030"/>
      <c r="AK123" s="1030"/>
      <c r="AL123" s="1030"/>
      <c r="AM123" s="1029"/>
      <c r="AN123" s="1029"/>
      <c r="AO123" s="1029"/>
      <c r="AP123" s="1029"/>
      <c r="AQ123" s="1029"/>
      <c r="AR123" s="1029"/>
      <c r="AS123" s="1029"/>
      <c r="AT123" s="1029"/>
      <c r="AU123" s="1028"/>
      <c r="AV123" s="1028"/>
      <c r="AW123" s="1028"/>
      <c r="AX123" s="1028"/>
      <c r="AY123" s="1028"/>
      <c r="AZ123" s="1028"/>
      <c r="BA123" s="1028"/>
      <c r="BB123" s="1028"/>
      <c r="BC123" s="1028"/>
      <c r="BD123" s="1028"/>
      <c r="BE123" s="1028"/>
      <c r="BF123" s="1028"/>
      <c r="BG123" s="1028"/>
      <c r="BH123" s="1028"/>
      <c r="BI123" s="1028"/>
      <c r="BJ123" s="1028"/>
      <c r="BK123" s="1028"/>
      <c r="BL123" s="1028"/>
      <c r="BM123" s="1028"/>
      <c r="BN123" s="1028"/>
      <c r="BO123" s="1028"/>
      <c r="BP123" s="1028"/>
      <c r="BQ123" s="1028"/>
      <c r="BR123" s="1028"/>
      <c r="BS123" s="1028"/>
      <c r="BT123" s="1028"/>
      <c r="BU123" s="1028"/>
      <c r="BV123" s="1028"/>
      <c r="BW123" s="1028"/>
      <c r="BX123" s="1028"/>
      <c r="BY123" s="1028"/>
      <c r="BZ123" s="1028"/>
      <c r="CA123" s="1028"/>
      <c r="CB123" s="1028"/>
      <c r="CC123" s="1028"/>
      <c r="CD123" s="1028"/>
      <c r="CE123" s="1028"/>
      <c r="CF123" s="1028"/>
      <c r="CG123" s="1028"/>
      <c r="CH123" s="1028"/>
      <c r="CI123" s="1028"/>
      <c r="CJ123" s="1028"/>
      <c r="CK123" s="1028"/>
      <c r="CL123" s="1028"/>
      <c r="CM123" s="1028"/>
      <c r="CN123" s="1028"/>
      <c r="CO123" s="1028"/>
      <c r="CP123" s="1028"/>
      <c r="CQ123" s="1028"/>
      <c r="CR123" s="1028"/>
      <c r="CS123" s="1028"/>
      <c r="CT123" s="1028"/>
      <c r="CU123" s="1028"/>
      <c r="CV123" s="1028"/>
      <c r="CW123" s="1028"/>
      <c r="CX123" s="1028"/>
      <c r="CY123" s="1028"/>
      <c r="CZ123" s="1028"/>
      <c r="DA123" s="1028"/>
      <c r="DB123" s="1028"/>
      <c r="DC123" s="1028"/>
      <c r="DD123" s="1028"/>
      <c r="DE123" s="1028"/>
      <c r="DF123" s="1028"/>
      <c r="DG123" s="1028"/>
      <c r="DH123" s="1028"/>
      <c r="DI123" s="1028"/>
      <c r="DJ123" s="1028"/>
      <c r="DK123" s="1028"/>
      <c r="DL123" s="1028"/>
      <c r="DM123" s="1028"/>
      <c r="DN123" s="1028"/>
      <c r="DO123" s="1028"/>
      <c r="DP123" s="1028"/>
      <c r="DQ123" s="1028"/>
      <c r="DR123" s="1028"/>
      <c r="DS123" s="1028"/>
      <c r="DT123" s="1028"/>
      <c r="DU123" s="1028"/>
      <c r="DV123" s="1028"/>
      <c r="DW123" s="1028"/>
      <c r="DX123" s="1028"/>
      <c r="DY123" s="1028"/>
      <c r="DZ123" s="1028"/>
      <c r="EA123" s="1028"/>
      <c r="EB123" s="1028"/>
      <c r="EC123" s="1028"/>
      <c r="ED123" s="1028"/>
      <c r="EE123" s="1028"/>
      <c r="EF123" s="1028"/>
      <c r="EG123" s="1028"/>
      <c r="EH123" s="1028"/>
      <c r="EI123" s="1028"/>
      <c r="EJ123" s="1028"/>
      <c r="EK123" s="1028"/>
      <c r="EL123" s="1028"/>
    </row>
    <row r="124" spans="1:142" s="1027" customFormat="1">
      <c r="A124" s="1040">
        <v>121</v>
      </c>
      <c r="B124" s="1063" t="s">
        <v>1547</v>
      </c>
      <c r="C124" s="1044">
        <f>'TMB 050'!$G$30</f>
        <v>1234550</v>
      </c>
      <c r="D124" s="1042">
        <f t="shared" si="32"/>
        <v>1234550</v>
      </c>
      <c r="E124" s="1042">
        <f t="shared" si="26"/>
        <v>61727.5</v>
      </c>
      <c r="F124" s="1042">
        <f t="shared" ref="F124:F155" si="37">C124*5%</f>
        <v>61727.5</v>
      </c>
      <c r="G124" s="1042">
        <f t="shared" ref="G124:G155" si="38">C124*5%</f>
        <v>61727.5</v>
      </c>
      <c r="H124" s="1042">
        <v>500000</v>
      </c>
      <c r="I124" s="1042">
        <v>100000</v>
      </c>
      <c r="J124" s="1042">
        <f t="shared" ref="J124:J155" si="39">H124</f>
        <v>500000</v>
      </c>
      <c r="K124" s="1042">
        <f t="shared" ref="K124:K155" si="40">IF(H124&gt;40000,40000,H124)</f>
        <v>40000</v>
      </c>
      <c r="L124" s="1043">
        <f>IF('[1]TMB 050'!$G$30&gt;=50000,50000,'[1]TMB 050'!$G$30*50%)</f>
        <v>50000</v>
      </c>
      <c r="M124" s="1042">
        <f t="shared" si="36"/>
        <v>100000</v>
      </c>
      <c r="N124" s="1041">
        <f t="shared" ref="N124:N155" si="41">IF(J124&lt;=200000,J124*20%,100000)</f>
        <v>100000</v>
      </c>
      <c r="O124" s="1061"/>
      <c r="P124" s="1035" t="str">
        <f t="shared" si="31"/>
        <v>LAR CENTER</v>
      </c>
      <c r="Q124" s="1035" t="s">
        <v>1546</v>
      </c>
      <c r="R124" s="1035"/>
      <c r="S124" s="1035" t="s">
        <v>1117</v>
      </c>
      <c r="T124" s="1071" t="s">
        <v>506</v>
      </c>
      <c r="U124" s="1035" t="s">
        <v>505</v>
      </c>
      <c r="V124" s="1035" t="s">
        <v>1545</v>
      </c>
      <c r="W124" s="1035"/>
      <c r="X124" s="1105"/>
      <c r="Y124" s="1031"/>
      <c r="Z124" s="1030"/>
      <c r="AA124" s="1030"/>
      <c r="AB124" s="1030"/>
      <c r="AC124" s="1030"/>
      <c r="AD124" s="1030"/>
      <c r="AE124" s="1030"/>
      <c r="AF124" s="1030"/>
      <c r="AG124" s="1030"/>
      <c r="AH124" s="1030"/>
      <c r="AI124" s="1030"/>
      <c r="AJ124" s="1030"/>
      <c r="AK124" s="1030"/>
      <c r="AL124" s="1030"/>
      <c r="AM124" s="1029"/>
      <c r="AN124" s="1029"/>
      <c r="AO124" s="1029"/>
      <c r="AP124" s="1029"/>
      <c r="AQ124" s="1029"/>
      <c r="AR124" s="1029"/>
      <c r="AS124" s="1029"/>
      <c r="AT124" s="1029"/>
      <c r="AU124" s="1028"/>
      <c r="AV124" s="1028"/>
      <c r="AW124" s="1028"/>
      <c r="AX124" s="1028"/>
      <c r="AY124" s="1028"/>
      <c r="AZ124" s="1028"/>
      <c r="BA124" s="1028"/>
      <c r="BB124" s="1028"/>
      <c r="BC124" s="1028"/>
      <c r="BD124" s="1028"/>
      <c r="BE124" s="1028"/>
      <c r="BF124" s="1028"/>
      <c r="BG124" s="1028"/>
      <c r="BH124" s="1028"/>
      <c r="BI124" s="1028"/>
      <c r="BJ124" s="1028"/>
      <c r="BK124" s="1028"/>
      <c r="BL124" s="1028"/>
      <c r="BM124" s="1028"/>
      <c r="BN124" s="1028"/>
      <c r="BO124" s="1028"/>
      <c r="BP124" s="1028"/>
      <c r="BQ124" s="1028"/>
      <c r="BR124" s="1028"/>
      <c r="BS124" s="1028"/>
      <c r="BT124" s="1028"/>
      <c r="BU124" s="1028"/>
      <c r="BV124" s="1028"/>
      <c r="BW124" s="1028"/>
      <c r="BX124" s="1028"/>
      <c r="BY124" s="1028"/>
      <c r="BZ124" s="1028"/>
      <c r="CA124" s="1028"/>
      <c r="CB124" s="1028"/>
      <c r="CC124" s="1028"/>
      <c r="CD124" s="1028"/>
      <c r="CE124" s="1028"/>
      <c r="CF124" s="1028"/>
      <c r="CG124" s="1028"/>
      <c r="CH124" s="1028"/>
      <c r="CI124" s="1028"/>
      <c r="CJ124" s="1028"/>
      <c r="CK124" s="1028"/>
      <c r="CL124" s="1028"/>
      <c r="CM124" s="1028"/>
      <c r="CN124" s="1028"/>
      <c r="CO124" s="1028"/>
      <c r="CP124" s="1028"/>
      <c r="CQ124" s="1028"/>
      <c r="CR124" s="1028"/>
      <c r="CS124" s="1028"/>
      <c r="CT124" s="1028"/>
      <c r="CU124" s="1028"/>
      <c r="CV124" s="1028"/>
      <c r="CW124" s="1028"/>
      <c r="CX124" s="1028"/>
      <c r="CY124" s="1028"/>
      <c r="CZ124" s="1028"/>
      <c r="DA124" s="1028"/>
      <c r="DB124" s="1028"/>
      <c r="DC124" s="1028"/>
      <c r="DD124" s="1028"/>
      <c r="DE124" s="1028"/>
      <c r="DF124" s="1028"/>
      <c r="DG124" s="1028"/>
      <c r="DH124" s="1028"/>
      <c r="DI124" s="1028"/>
      <c r="DJ124" s="1028"/>
      <c r="DK124" s="1028"/>
      <c r="DL124" s="1028"/>
      <c r="DM124" s="1028"/>
      <c r="DN124" s="1028"/>
      <c r="DO124" s="1028"/>
      <c r="DP124" s="1028"/>
      <c r="DQ124" s="1028"/>
      <c r="DR124" s="1028"/>
      <c r="DS124" s="1028"/>
      <c r="DT124" s="1028"/>
      <c r="DU124" s="1028"/>
      <c r="DV124" s="1028"/>
      <c r="DW124" s="1028"/>
      <c r="DX124" s="1028"/>
      <c r="DY124" s="1028"/>
      <c r="DZ124" s="1028"/>
      <c r="EA124" s="1028"/>
      <c r="EB124" s="1028"/>
      <c r="EC124" s="1028"/>
      <c r="ED124" s="1028"/>
      <c r="EE124" s="1028"/>
      <c r="EF124" s="1028"/>
      <c r="EG124" s="1028"/>
      <c r="EH124" s="1028"/>
      <c r="EI124" s="1028"/>
      <c r="EJ124" s="1028"/>
      <c r="EK124" s="1028"/>
      <c r="EL124" s="1028"/>
    </row>
    <row r="125" spans="1:142" s="1027" customFormat="1">
      <c r="A125" s="1040">
        <v>122</v>
      </c>
      <c r="B125" s="1066" t="s">
        <v>1544</v>
      </c>
      <c r="C125" s="1044">
        <f>'TMB 050'!$G$30</f>
        <v>1234550</v>
      </c>
      <c r="D125" s="1042">
        <f t="shared" si="32"/>
        <v>1234550</v>
      </c>
      <c r="E125" s="1042">
        <f t="shared" si="26"/>
        <v>61727.5</v>
      </c>
      <c r="F125" s="1042">
        <f t="shared" si="37"/>
        <v>61727.5</v>
      </c>
      <c r="G125" s="1042">
        <f t="shared" si="38"/>
        <v>61727.5</v>
      </c>
      <c r="H125" s="1042">
        <v>500000</v>
      </c>
      <c r="I125" s="1042">
        <v>100000</v>
      </c>
      <c r="J125" s="1042">
        <f t="shared" si="39"/>
        <v>500000</v>
      </c>
      <c r="K125" s="1042">
        <f t="shared" si="40"/>
        <v>40000</v>
      </c>
      <c r="L125" s="1043">
        <f>IF('[1]TMB 050'!$G$30&gt;=50000,50000,'[1]TMB 050'!$G$30*50%)</f>
        <v>50000</v>
      </c>
      <c r="M125" s="1042">
        <f t="shared" si="36"/>
        <v>100000</v>
      </c>
      <c r="N125" s="1041">
        <f t="shared" si="41"/>
        <v>100000</v>
      </c>
      <c r="O125" s="1061"/>
      <c r="P125" s="1035" t="str">
        <f t="shared" si="31"/>
        <v>LAS CASAS MALL</v>
      </c>
      <c r="Q125" s="1064"/>
      <c r="R125" s="1064"/>
      <c r="S125" s="1064"/>
      <c r="T125" s="1035" t="s">
        <v>546</v>
      </c>
      <c r="U125" s="1064" t="s">
        <v>505</v>
      </c>
      <c r="V125" s="1064"/>
      <c r="W125" s="1064"/>
      <c r="X125" s="1105"/>
      <c r="Y125" s="1031"/>
      <c r="Z125" s="1030"/>
      <c r="AA125" s="1030"/>
      <c r="AB125" s="1030"/>
      <c r="AC125" s="1030"/>
      <c r="AD125" s="1030"/>
      <c r="AE125" s="1030"/>
      <c r="AF125" s="1030"/>
      <c r="AG125" s="1030"/>
      <c r="AH125" s="1030"/>
      <c r="AI125" s="1030"/>
      <c r="AJ125" s="1030"/>
      <c r="AK125" s="1030"/>
      <c r="AL125" s="1030"/>
      <c r="AM125" s="1029"/>
      <c r="AN125" s="1029"/>
      <c r="AO125" s="1029"/>
      <c r="AP125" s="1029"/>
      <c r="AQ125" s="1029"/>
      <c r="AR125" s="1029"/>
      <c r="AS125" s="1029"/>
      <c r="AT125" s="1029"/>
      <c r="AU125" s="1028"/>
      <c r="AV125" s="1028"/>
      <c r="AW125" s="1028"/>
      <c r="AX125" s="1028"/>
      <c r="AY125" s="1028"/>
      <c r="AZ125" s="1028"/>
      <c r="BA125" s="1028"/>
      <c r="BB125" s="1028"/>
      <c r="BC125" s="1028"/>
      <c r="BD125" s="1028"/>
      <c r="BE125" s="1028"/>
      <c r="BF125" s="1028"/>
      <c r="BG125" s="1028"/>
      <c r="BH125" s="1028"/>
      <c r="BI125" s="1028"/>
      <c r="BJ125" s="1028"/>
      <c r="BK125" s="1028"/>
      <c r="BL125" s="1028"/>
      <c r="BM125" s="1028"/>
      <c r="BN125" s="1028"/>
      <c r="BO125" s="1028"/>
      <c r="BP125" s="1028"/>
      <c r="BQ125" s="1028"/>
      <c r="BR125" s="1028"/>
      <c r="BS125" s="1028"/>
      <c r="BT125" s="1028"/>
      <c r="BU125" s="1028"/>
      <c r="BV125" s="1028"/>
      <c r="BW125" s="1028"/>
      <c r="BX125" s="1028"/>
      <c r="BY125" s="1028"/>
      <c r="BZ125" s="1028"/>
      <c r="CA125" s="1028"/>
      <c r="CB125" s="1028"/>
      <c r="CC125" s="1028"/>
      <c r="CD125" s="1028"/>
      <c r="CE125" s="1028"/>
      <c r="CF125" s="1028"/>
      <c r="CG125" s="1028"/>
      <c r="CH125" s="1028"/>
      <c r="CI125" s="1028"/>
      <c r="CJ125" s="1028"/>
      <c r="CK125" s="1028"/>
      <c r="CL125" s="1028"/>
      <c r="CM125" s="1028"/>
      <c r="CN125" s="1028"/>
      <c r="CO125" s="1028"/>
      <c r="CP125" s="1028"/>
      <c r="CQ125" s="1028"/>
      <c r="CR125" s="1028"/>
      <c r="CS125" s="1028"/>
      <c r="CT125" s="1028"/>
      <c r="CU125" s="1028"/>
      <c r="CV125" s="1028"/>
      <c r="CW125" s="1028"/>
      <c r="CX125" s="1028"/>
      <c r="CY125" s="1028"/>
      <c r="CZ125" s="1028"/>
      <c r="DA125" s="1028"/>
      <c r="DB125" s="1028"/>
      <c r="DC125" s="1028"/>
      <c r="DD125" s="1028"/>
      <c r="DE125" s="1028"/>
      <c r="DF125" s="1028"/>
      <c r="DG125" s="1028"/>
      <c r="DH125" s="1028"/>
      <c r="DI125" s="1028"/>
      <c r="DJ125" s="1028"/>
      <c r="DK125" s="1028"/>
      <c r="DL125" s="1028"/>
      <c r="DM125" s="1028"/>
      <c r="DN125" s="1028"/>
      <c r="DO125" s="1028"/>
      <c r="DP125" s="1028"/>
      <c r="DQ125" s="1028"/>
      <c r="DR125" s="1028"/>
      <c r="DS125" s="1028"/>
      <c r="DT125" s="1028"/>
      <c r="DU125" s="1028"/>
      <c r="DV125" s="1028"/>
      <c r="DW125" s="1028"/>
      <c r="DX125" s="1028"/>
      <c r="DY125" s="1028"/>
      <c r="DZ125" s="1028"/>
      <c r="EA125" s="1028"/>
      <c r="EB125" s="1028"/>
      <c r="EC125" s="1028"/>
      <c r="ED125" s="1028"/>
      <c r="EE125" s="1028"/>
      <c r="EF125" s="1028"/>
      <c r="EG125" s="1028"/>
      <c r="EH125" s="1028"/>
      <c r="EI125" s="1028"/>
      <c r="EJ125" s="1028"/>
      <c r="EK125" s="1028"/>
      <c r="EL125" s="1028"/>
    </row>
    <row r="126" spans="1:142" s="1027" customFormat="1">
      <c r="A126" s="1040">
        <v>123</v>
      </c>
      <c r="B126" s="1062" t="s">
        <v>1543</v>
      </c>
      <c r="C126" s="1044">
        <f>'TMB 050'!$G$30</f>
        <v>1234550</v>
      </c>
      <c r="D126" s="1042">
        <f t="shared" si="32"/>
        <v>1234550</v>
      </c>
      <c r="E126" s="1042">
        <f t="shared" si="26"/>
        <v>61727.5</v>
      </c>
      <c r="F126" s="1042">
        <f t="shared" si="37"/>
        <v>61727.5</v>
      </c>
      <c r="G126" s="1042">
        <f t="shared" si="38"/>
        <v>61727.5</v>
      </c>
      <c r="H126" s="1042">
        <v>500000</v>
      </c>
      <c r="I126" s="1042">
        <v>100000</v>
      </c>
      <c r="J126" s="1042">
        <f t="shared" si="39"/>
        <v>500000</v>
      </c>
      <c r="K126" s="1042">
        <f t="shared" si="40"/>
        <v>40000</v>
      </c>
      <c r="L126" s="1043">
        <f>IF('[1]TMB 050'!$G$30&gt;=50000,50000,'[1]TMB 050'!$G$30*50%)</f>
        <v>50000</v>
      </c>
      <c r="M126" s="1042">
        <f t="shared" si="36"/>
        <v>100000</v>
      </c>
      <c r="N126" s="1041">
        <f t="shared" si="41"/>
        <v>100000</v>
      </c>
      <c r="O126" s="1061"/>
      <c r="P126" s="1035" t="str">
        <f t="shared" si="31"/>
        <v>LEOPOLDINA SHOPPING</v>
      </c>
      <c r="Q126" s="1060"/>
      <c r="R126" s="1060"/>
      <c r="S126" s="1060"/>
      <c r="T126" s="1035" t="s">
        <v>503</v>
      </c>
      <c r="U126" s="1035" t="s">
        <v>502</v>
      </c>
      <c r="V126" s="1035"/>
      <c r="W126" s="1060" t="s">
        <v>1542</v>
      </c>
      <c r="X126" s="1105"/>
      <c r="Y126" s="1031"/>
      <c r="Z126" s="1030"/>
      <c r="AA126" s="1030"/>
      <c r="AB126" s="1030"/>
      <c r="AC126" s="1030"/>
      <c r="AD126" s="1030"/>
      <c r="AE126" s="1030"/>
      <c r="AF126" s="1030"/>
      <c r="AG126" s="1030"/>
      <c r="AH126" s="1030"/>
      <c r="AI126" s="1030"/>
      <c r="AJ126" s="1030"/>
      <c r="AK126" s="1030"/>
      <c r="AL126" s="1030"/>
      <c r="AM126" s="1029"/>
      <c r="AN126" s="1029"/>
      <c r="AO126" s="1029"/>
      <c r="AP126" s="1029"/>
      <c r="AQ126" s="1029"/>
      <c r="AR126" s="1029"/>
      <c r="AS126" s="1029"/>
      <c r="AT126" s="1029"/>
      <c r="AU126" s="1028"/>
      <c r="AV126" s="1028"/>
      <c r="AW126" s="1028"/>
      <c r="AX126" s="1028"/>
      <c r="AY126" s="1028"/>
      <c r="AZ126" s="1028"/>
      <c r="BA126" s="1028"/>
      <c r="BB126" s="1028"/>
      <c r="BC126" s="1028"/>
      <c r="BD126" s="1028"/>
      <c r="BE126" s="1028"/>
      <c r="BF126" s="1028"/>
      <c r="BG126" s="1028"/>
      <c r="BH126" s="1028"/>
      <c r="BI126" s="1028"/>
      <c r="BJ126" s="1028"/>
      <c r="BK126" s="1028"/>
      <c r="BL126" s="1028"/>
      <c r="BM126" s="1028"/>
      <c r="BN126" s="1028"/>
      <c r="BO126" s="1028"/>
      <c r="BP126" s="1028"/>
      <c r="BQ126" s="1028"/>
      <c r="BR126" s="1028"/>
      <c r="BS126" s="1028"/>
      <c r="BT126" s="1028"/>
      <c r="BU126" s="1028"/>
      <c r="BV126" s="1028"/>
      <c r="BW126" s="1028"/>
      <c r="BX126" s="1028"/>
      <c r="BY126" s="1028"/>
      <c r="BZ126" s="1028"/>
      <c r="CA126" s="1028"/>
      <c r="CB126" s="1028"/>
      <c r="CC126" s="1028"/>
      <c r="CD126" s="1028"/>
      <c r="CE126" s="1028"/>
      <c r="CF126" s="1028"/>
      <c r="CG126" s="1028"/>
      <c r="CH126" s="1028"/>
      <c r="CI126" s="1028"/>
      <c r="CJ126" s="1028"/>
      <c r="CK126" s="1028"/>
      <c r="CL126" s="1028"/>
      <c r="CM126" s="1028"/>
      <c r="CN126" s="1028"/>
      <c r="CO126" s="1028"/>
      <c r="CP126" s="1028"/>
      <c r="CQ126" s="1028"/>
      <c r="CR126" s="1028"/>
      <c r="CS126" s="1028"/>
      <c r="CT126" s="1028"/>
      <c r="CU126" s="1028"/>
      <c r="CV126" s="1028"/>
      <c r="CW126" s="1028"/>
      <c r="CX126" s="1028"/>
      <c r="CY126" s="1028"/>
      <c r="CZ126" s="1028"/>
      <c r="DA126" s="1028"/>
      <c r="DB126" s="1028"/>
      <c r="DC126" s="1028"/>
      <c r="DD126" s="1028"/>
      <c r="DE126" s="1028"/>
      <c r="DF126" s="1028"/>
      <c r="DG126" s="1028"/>
      <c r="DH126" s="1028"/>
      <c r="DI126" s="1028"/>
      <c r="DJ126" s="1028"/>
      <c r="DK126" s="1028"/>
      <c r="DL126" s="1028"/>
      <c r="DM126" s="1028"/>
      <c r="DN126" s="1028"/>
      <c r="DO126" s="1028"/>
      <c r="DP126" s="1028"/>
      <c r="DQ126" s="1028"/>
      <c r="DR126" s="1028"/>
      <c r="DS126" s="1028"/>
      <c r="DT126" s="1028"/>
      <c r="DU126" s="1028"/>
      <c r="DV126" s="1028"/>
      <c r="DW126" s="1028"/>
      <c r="DX126" s="1028"/>
      <c r="DY126" s="1028"/>
      <c r="DZ126" s="1028"/>
      <c r="EA126" s="1028"/>
      <c r="EB126" s="1028"/>
      <c r="EC126" s="1028"/>
      <c r="ED126" s="1028"/>
      <c r="EE126" s="1028"/>
      <c r="EF126" s="1028"/>
      <c r="EG126" s="1028"/>
      <c r="EH126" s="1028"/>
      <c r="EI126" s="1028"/>
      <c r="EJ126" s="1028"/>
      <c r="EK126" s="1028"/>
      <c r="EL126" s="1028"/>
    </row>
    <row r="127" spans="1:142" s="1027" customFormat="1">
      <c r="A127" s="1040">
        <v>124</v>
      </c>
      <c r="B127" s="1062" t="s">
        <v>1541</v>
      </c>
      <c r="C127" s="1044">
        <f>'TMB 050'!$G$30</f>
        <v>1234550</v>
      </c>
      <c r="D127" s="1042">
        <f t="shared" si="32"/>
        <v>1234550</v>
      </c>
      <c r="E127" s="1042">
        <f t="shared" si="26"/>
        <v>61727.5</v>
      </c>
      <c r="F127" s="1042">
        <f t="shared" si="37"/>
        <v>61727.5</v>
      </c>
      <c r="G127" s="1042">
        <f t="shared" si="38"/>
        <v>61727.5</v>
      </c>
      <c r="H127" s="1042">
        <v>500000</v>
      </c>
      <c r="I127" s="1042">
        <v>100000</v>
      </c>
      <c r="J127" s="1042">
        <f t="shared" si="39"/>
        <v>500000</v>
      </c>
      <c r="K127" s="1042">
        <f t="shared" si="40"/>
        <v>40000</v>
      </c>
      <c r="L127" s="1043">
        <f>IF('[1]TMB 050'!$G$30&gt;=50000,50000,'[1]TMB 050'!$G$30*50%)</f>
        <v>50000</v>
      </c>
      <c r="M127" s="1042">
        <f t="shared" si="36"/>
        <v>100000</v>
      </c>
      <c r="N127" s="1041">
        <f t="shared" si="41"/>
        <v>100000</v>
      </c>
      <c r="O127" s="1061"/>
      <c r="P127" s="1035" t="str">
        <f t="shared" si="31"/>
        <v>LIBERTY MALL</v>
      </c>
      <c r="Q127" s="1060"/>
      <c r="R127" s="1060"/>
      <c r="S127" s="1060"/>
      <c r="T127" s="1060" t="s">
        <v>1540</v>
      </c>
      <c r="U127" s="1035" t="s">
        <v>592</v>
      </c>
      <c r="V127" s="1035"/>
      <c r="W127" s="1035" t="s">
        <v>1539</v>
      </c>
      <c r="X127" s="1105"/>
      <c r="Y127" s="1031"/>
      <c r="Z127" s="1030"/>
      <c r="AA127" s="1030"/>
      <c r="AB127" s="1030"/>
      <c r="AC127" s="1030"/>
      <c r="AD127" s="1030"/>
      <c r="AE127" s="1030"/>
      <c r="AF127" s="1030"/>
      <c r="AG127" s="1030"/>
      <c r="AH127" s="1030"/>
      <c r="AI127" s="1030"/>
      <c r="AJ127" s="1030"/>
      <c r="AK127" s="1030"/>
      <c r="AL127" s="1030"/>
      <c r="AM127" s="1029"/>
      <c r="AN127" s="1029"/>
      <c r="AO127" s="1029"/>
      <c r="AP127" s="1029"/>
      <c r="AQ127" s="1029"/>
      <c r="AR127" s="1029"/>
      <c r="AS127" s="1029"/>
      <c r="AT127" s="1029"/>
      <c r="AU127" s="1028"/>
      <c r="AV127" s="1028"/>
      <c r="AW127" s="1028"/>
      <c r="AX127" s="1028"/>
      <c r="AY127" s="1028"/>
      <c r="AZ127" s="1028"/>
      <c r="BA127" s="1028"/>
      <c r="BB127" s="1028"/>
      <c r="BC127" s="1028"/>
      <c r="BD127" s="1028"/>
      <c r="BE127" s="1028"/>
      <c r="BF127" s="1028"/>
      <c r="BG127" s="1028"/>
      <c r="BH127" s="1028"/>
      <c r="BI127" s="1028"/>
      <c r="BJ127" s="1028"/>
      <c r="BK127" s="1028"/>
      <c r="BL127" s="1028"/>
      <c r="BM127" s="1028"/>
      <c r="BN127" s="1028"/>
      <c r="BO127" s="1028"/>
      <c r="BP127" s="1028"/>
      <c r="BQ127" s="1028"/>
      <c r="BR127" s="1028"/>
      <c r="BS127" s="1028"/>
      <c r="BT127" s="1028"/>
      <c r="BU127" s="1028"/>
      <c r="BV127" s="1028"/>
      <c r="BW127" s="1028"/>
      <c r="BX127" s="1028"/>
      <c r="BY127" s="1028"/>
      <c r="BZ127" s="1028"/>
      <c r="CA127" s="1028"/>
      <c r="CB127" s="1028"/>
      <c r="CC127" s="1028"/>
      <c r="CD127" s="1028"/>
      <c r="CE127" s="1028"/>
      <c r="CF127" s="1028"/>
      <c r="CG127" s="1028"/>
      <c r="CH127" s="1028"/>
      <c r="CI127" s="1028"/>
      <c r="CJ127" s="1028"/>
      <c r="CK127" s="1028"/>
      <c r="CL127" s="1028"/>
      <c r="CM127" s="1028"/>
      <c r="CN127" s="1028"/>
      <c r="CO127" s="1028"/>
      <c r="CP127" s="1028"/>
      <c r="CQ127" s="1028"/>
      <c r="CR127" s="1028"/>
      <c r="CS127" s="1028"/>
      <c r="CT127" s="1028"/>
      <c r="CU127" s="1028"/>
      <c r="CV127" s="1028"/>
      <c r="CW127" s="1028"/>
      <c r="CX127" s="1028"/>
      <c r="CY127" s="1028"/>
      <c r="CZ127" s="1028"/>
      <c r="DA127" s="1028"/>
      <c r="DB127" s="1028"/>
      <c r="DC127" s="1028"/>
      <c r="DD127" s="1028"/>
      <c r="DE127" s="1028"/>
      <c r="DF127" s="1028"/>
      <c r="DG127" s="1028"/>
      <c r="DH127" s="1028"/>
      <c r="DI127" s="1028"/>
      <c r="DJ127" s="1028"/>
      <c r="DK127" s="1028"/>
      <c r="DL127" s="1028"/>
      <c r="DM127" s="1028"/>
      <c r="DN127" s="1028"/>
      <c r="DO127" s="1028"/>
      <c r="DP127" s="1028"/>
      <c r="DQ127" s="1028"/>
      <c r="DR127" s="1028"/>
      <c r="DS127" s="1028"/>
      <c r="DT127" s="1028"/>
      <c r="DU127" s="1028"/>
      <c r="DV127" s="1028"/>
      <c r="DW127" s="1028"/>
      <c r="DX127" s="1028"/>
      <c r="DY127" s="1028"/>
      <c r="DZ127" s="1028"/>
      <c r="EA127" s="1028"/>
      <c r="EB127" s="1028"/>
      <c r="EC127" s="1028"/>
      <c r="ED127" s="1028"/>
      <c r="EE127" s="1028"/>
      <c r="EF127" s="1028"/>
      <c r="EG127" s="1028"/>
      <c r="EH127" s="1028"/>
      <c r="EI127" s="1028"/>
      <c r="EJ127" s="1028"/>
      <c r="EK127" s="1028"/>
      <c r="EL127" s="1028"/>
    </row>
    <row r="128" spans="1:142" s="1027" customFormat="1">
      <c r="A128" s="1040">
        <v>125</v>
      </c>
      <c r="B128" s="1062" t="s">
        <v>1538</v>
      </c>
      <c r="C128" s="1044">
        <f>'TMB 050'!$G$30</f>
        <v>1234550</v>
      </c>
      <c r="D128" s="1042">
        <f t="shared" si="32"/>
        <v>1234550</v>
      </c>
      <c r="E128" s="1042">
        <f t="shared" si="26"/>
        <v>61727.5</v>
      </c>
      <c r="F128" s="1042">
        <f t="shared" si="37"/>
        <v>61727.5</v>
      </c>
      <c r="G128" s="1042">
        <f t="shared" si="38"/>
        <v>61727.5</v>
      </c>
      <c r="H128" s="1042">
        <v>500000</v>
      </c>
      <c r="I128" s="1042">
        <v>100000</v>
      </c>
      <c r="J128" s="1042">
        <f t="shared" si="39"/>
        <v>500000</v>
      </c>
      <c r="K128" s="1042">
        <f t="shared" si="40"/>
        <v>40000</v>
      </c>
      <c r="L128" s="1043">
        <f>IF('[1]TMB 050'!$G$30&gt;=50000,50000,'[1]TMB 050'!$G$30*50%)</f>
        <v>50000</v>
      </c>
      <c r="M128" s="1042">
        <f t="shared" si="36"/>
        <v>100000</v>
      </c>
      <c r="N128" s="1041">
        <f t="shared" si="41"/>
        <v>100000</v>
      </c>
      <c r="O128" s="1061"/>
      <c r="P128" s="1035" t="str">
        <f t="shared" si="31"/>
        <v>LINDOIA SHOPPING</v>
      </c>
      <c r="Q128" s="1060"/>
      <c r="R128" s="1060"/>
      <c r="S128" s="1060"/>
      <c r="T128" s="1035" t="s">
        <v>673</v>
      </c>
      <c r="U128" s="1035" t="s">
        <v>672</v>
      </c>
      <c r="V128" s="1035"/>
      <c r="W128" s="1060" t="s">
        <v>1537</v>
      </c>
      <c r="X128" s="1105"/>
      <c r="Y128" s="1031"/>
      <c r="Z128" s="1030"/>
      <c r="AA128" s="1030"/>
      <c r="AB128" s="1030"/>
      <c r="AC128" s="1030"/>
      <c r="AD128" s="1030"/>
      <c r="AE128" s="1030"/>
      <c r="AF128" s="1030"/>
      <c r="AG128" s="1030"/>
      <c r="AH128" s="1030"/>
      <c r="AI128" s="1030"/>
      <c r="AJ128" s="1030"/>
      <c r="AK128" s="1030"/>
      <c r="AL128" s="1030"/>
      <c r="AM128" s="1029"/>
      <c r="AN128" s="1029"/>
      <c r="AO128" s="1029"/>
      <c r="AP128" s="1029"/>
      <c r="AQ128" s="1029"/>
      <c r="AR128" s="1029"/>
      <c r="AS128" s="1029"/>
      <c r="AT128" s="1029"/>
      <c r="AU128" s="1028"/>
      <c r="AV128" s="1028"/>
      <c r="AW128" s="1028"/>
      <c r="AX128" s="1028"/>
      <c r="AY128" s="1028"/>
      <c r="AZ128" s="1028"/>
      <c r="BA128" s="1028"/>
      <c r="BB128" s="1028"/>
      <c r="BC128" s="1028"/>
      <c r="BD128" s="1028"/>
      <c r="BE128" s="1028"/>
      <c r="BF128" s="1028"/>
      <c r="BG128" s="1028"/>
      <c r="BH128" s="1028"/>
      <c r="BI128" s="1028"/>
      <c r="BJ128" s="1028"/>
      <c r="BK128" s="1028"/>
      <c r="BL128" s="1028"/>
      <c r="BM128" s="1028"/>
      <c r="BN128" s="1028"/>
      <c r="BO128" s="1028"/>
      <c r="BP128" s="1028"/>
      <c r="BQ128" s="1028"/>
      <c r="BR128" s="1028"/>
      <c r="BS128" s="1028"/>
      <c r="BT128" s="1028"/>
      <c r="BU128" s="1028"/>
      <c r="BV128" s="1028"/>
      <c r="BW128" s="1028"/>
      <c r="BX128" s="1028"/>
      <c r="BY128" s="1028"/>
      <c r="BZ128" s="1028"/>
      <c r="CA128" s="1028"/>
      <c r="CB128" s="1028"/>
      <c r="CC128" s="1028"/>
      <c r="CD128" s="1028"/>
      <c r="CE128" s="1028"/>
      <c r="CF128" s="1028"/>
      <c r="CG128" s="1028"/>
      <c r="CH128" s="1028"/>
      <c r="CI128" s="1028"/>
      <c r="CJ128" s="1028"/>
      <c r="CK128" s="1028"/>
      <c r="CL128" s="1028"/>
      <c r="CM128" s="1028"/>
      <c r="CN128" s="1028"/>
      <c r="CO128" s="1028"/>
      <c r="CP128" s="1028"/>
      <c r="CQ128" s="1028"/>
      <c r="CR128" s="1028"/>
      <c r="CS128" s="1028"/>
      <c r="CT128" s="1028"/>
      <c r="CU128" s="1028"/>
      <c r="CV128" s="1028"/>
      <c r="CW128" s="1028"/>
      <c r="CX128" s="1028"/>
      <c r="CY128" s="1028"/>
      <c r="CZ128" s="1028"/>
      <c r="DA128" s="1028"/>
      <c r="DB128" s="1028"/>
      <c r="DC128" s="1028"/>
      <c r="DD128" s="1028"/>
      <c r="DE128" s="1028"/>
      <c r="DF128" s="1028"/>
      <c r="DG128" s="1028"/>
      <c r="DH128" s="1028"/>
      <c r="DI128" s="1028"/>
      <c r="DJ128" s="1028"/>
      <c r="DK128" s="1028"/>
      <c r="DL128" s="1028"/>
      <c r="DM128" s="1028"/>
      <c r="DN128" s="1028"/>
      <c r="DO128" s="1028"/>
      <c r="DP128" s="1028"/>
      <c r="DQ128" s="1028"/>
      <c r="DR128" s="1028"/>
      <c r="DS128" s="1028"/>
      <c r="DT128" s="1028"/>
      <c r="DU128" s="1028"/>
      <c r="DV128" s="1028"/>
      <c r="DW128" s="1028"/>
      <c r="DX128" s="1028"/>
      <c r="DY128" s="1028"/>
      <c r="DZ128" s="1028"/>
      <c r="EA128" s="1028"/>
      <c r="EB128" s="1028"/>
      <c r="EC128" s="1028"/>
      <c r="ED128" s="1028"/>
      <c r="EE128" s="1028"/>
      <c r="EF128" s="1028"/>
      <c r="EG128" s="1028"/>
      <c r="EH128" s="1028"/>
      <c r="EI128" s="1028"/>
      <c r="EJ128" s="1028"/>
      <c r="EK128" s="1028"/>
      <c r="EL128" s="1028"/>
    </row>
    <row r="129" spans="1:142" s="1027" customFormat="1">
      <c r="A129" s="1040">
        <v>126</v>
      </c>
      <c r="B129" s="1063" t="s">
        <v>1536</v>
      </c>
      <c r="C129" s="1044">
        <f>'TMB 050'!$G$30</f>
        <v>1234550</v>
      </c>
      <c r="D129" s="1042">
        <f t="shared" si="32"/>
        <v>1234550</v>
      </c>
      <c r="E129" s="1042">
        <f t="shared" si="26"/>
        <v>61727.5</v>
      </c>
      <c r="F129" s="1042">
        <f t="shared" si="37"/>
        <v>61727.5</v>
      </c>
      <c r="G129" s="1042">
        <f t="shared" si="38"/>
        <v>61727.5</v>
      </c>
      <c r="H129" s="1042">
        <v>500000</v>
      </c>
      <c r="I129" s="1042">
        <v>100000</v>
      </c>
      <c r="J129" s="1042">
        <f t="shared" si="39"/>
        <v>500000</v>
      </c>
      <c r="K129" s="1042">
        <f t="shared" si="40"/>
        <v>40000</v>
      </c>
      <c r="L129" s="1043">
        <f>IF('[1]TMB 050'!$G$30&gt;=50000,50000,'[1]TMB 050'!$G$30*50%)</f>
        <v>50000</v>
      </c>
      <c r="M129" s="1042">
        <f t="shared" si="36"/>
        <v>100000</v>
      </c>
      <c r="N129" s="1041">
        <f t="shared" si="41"/>
        <v>100000</v>
      </c>
      <c r="O129" s="1061"/>
      <c r="P129" s="1035" t="str">
        <f t="shared" si="31"/>
        <v>LITORAL PLAZA SHOPPING</v>
      </c>
      <c r="Q129" s="1035" t="s">
        <v>1535</v>
      </c>
      <c r="R129" s="1035"/>
      <c r="S129" s="1035" t="s">
        <v>1534</v>
      </c>
      <c r="T129" s="1035" t="s">
        <v>1533</v>
      </c>
      <c r="U129" s="1035" t="s">
        <v>505</v>
      </c>
      <c r="V129" s="1035" t="s">
        <v>1532</v>
      </c>
      <c r="W129" s="1035" t="s">
        <v>1531</v>
      </c>
      <c r="X129" s="1105"/>
      <c r="Y129" s="1031"/>
      <c r="Z129" s="1030"/>
      <c r="AA129" s="1030"/>
      <c r="AB129" s="1030"/>
      <c r="AC129" s="1030"/>
      <c r="AD129" s="1030"/>
      <c r="AE129" s="1030"/>
      <c r="AF129" s="1030"/>
      <c r="AG129" s="1030"/>
      <c r="AH129" s="1030"/>
      <c r="AI129" s="1030"/>
      <c r="AJ129" s="1030"/>
      <c r="AK129" s="1030"/>
      <c r="AL129" s="1030"/>
      <c r="AM129" s="1029"/>
      <c r="AN129" s="1029"/>
      <c r="AO129" s="1029"/>
      <c r="AP129" s="1029"/>
      <c r="AQ129" s="1029"/>
      <c r="AR129" s="1029"/>
      <c r="AS129" s="1029"/>
      <c r="AT129" s="1029"/>
      <c r="AU129" s="1028"/>
      <c r="AV129" s="1028"/>
      <c r="AW129" s="1028"/>
      <c r="AX129" s="1028"/>
      <c r="AY129" s="1028"/>
      <c r="AZ129" s="1028"/>
      <c r="BA129" s="1028"/>
      <c r="BB129" s="1028"/>
      <c r="BC129" s="1028"/>
      <c r="BD129" s="1028"/>
      <c r="BE129" s="1028"/>
      <c r="BF129" s="1028"/>
      <c r="BG129" s="1028"/>
      <c r="BH129" s="1028"/>
      <c r="BI129" s="1028"/>
      <c r="BJ129" s="1028"/>
      <c r="BK129" s="1028"/>
      <c r="BL129" s="1028"/>
      <c r="BM129" s="1028"/>
      <c r="BN129" s="1028"/>
      <c r="BO129" s="1028"/>
      <c r="BP129" s="1028"/>
      <c r="BQ129" s="1028"/>
      <c r="BR129" s="1028"/>
      <c r="BS129" s="1028"/>
      <c r="BT129" s="1028"/>
      <c r="BU129" s="1028"/>
      <c r="BV129" s="1028"/>
      <c r="BW129" s="1028"/>
      <c r="BX129" s="1028"/>
      <c r="BY129" s="1028"/>
      <c r="BZ129" s="1028"/>
      <c r="CA129" s="1028"/>
      <c r="CB129" s="1028"/>
      <c r="CC129" s="1028"/>
      <c r="CD129" s="1028"/>
      <c r="CE129" s="1028"/>
      <c r="CF129" s="1028"/>
      <c r="CG129" s="1028"/>
      <c r="CH129" s="1028"/>
      <c r="CI129" s="1028"/>
      <c r="CJ129" s="1028"/>
      <c r="CK129" s="1028"/>
      <c r="CL129" s="1028"/>
      <c r="CM129" s="1028"/>
      <c r="CN129" s="1028"/>
      <c r="CO129" s="1028"/>
      <c r="CP129" s="1028"/>
      <c r="CQ129" s="1028"/>
      <c r="CR129" s="1028"/>
      <c r="CS129" s="1028"/>
      <c r="CT129" s="1028"/>
      <c r="CU129" s="1028"/>
      <c r="CV129" s="1028"/>
      <c r="CW129" s="1028"/>
      <c r="CX129" s="1028"/>
      <c r="CY129" s="1028"/>
      <c r="CZ129" s="1028"/>
      <c r="DA129" s="1028"/>
      <c r="DB129" s="1028"/>
      <c r="DC129" s="1028"/>
      <c r="DD129" s="1028"/>
      <c r="DE129" s="1028"/>
      <c r="DF129" s="1028"/>
      <c r="DG129" s="1028"/>
      <c r="DH129" s="1028"/>
      <c r="DI129" s="1028"/>
      <c r="DJ129" s="1028"/>
      <c r="DK129" s="1028"/>
      <c r="DL129" s="1028"/>
      <c r="DM129" s="1028"/>
      <c r="DN129" s="1028"/>
      <c r="DO129" s="1028"/>
      <c r="DP129" s="1028"/>
      <c r="DQ129" s="1028"/>
      <c r="DR129" s="1028"/>
      <c r="DS129" s="1028"/>
      <c r="DT129" s="1028"/>
      <c r="DU129" s="1028"/>
      <c r="DV129" s="1028"/>
      <c r="DW129" s="1028"/>
      <c r="DX129" s="1028"/>
      <c r="DY129" s="1028"/>
      <c r="DZ129" s="1028"/>
      <c r="EA129" s="1028"/>
      <c r="EB129" s="1028"/>
      <c r="EC129" s="1028"/>
      <c r="ED129" s="1028"/>
      <c r="EE129" s="1028"/>
      <c r="EF129" s="1028"/>
      <c r="EG129" s="1028"/>
      <c r="EH129" s="1028"/>
      <c r="EI129" s="1028"/>
      <c r="EJ129" s="1028"/>
      <c r="EK129" s="1028"/>
      <c r="EL129" s="1028"/>
    </row>
    <row r="130" spans="1:142" s="1027" customFormat="1">
      <c r="A130" s="1040">
        <v>127</v>
      </c>
      <c r="B130" s="1066" t="s">
        <v>1530</v>
      </c>
      <c r="C130" s="1044">
        <f>'TMB 050'!$G$30</f>
        <v>1234550</v>
      </c>
      <c r="D130" s="1042">
        <f t="shared" si="32"/>
        <v>1234550</v>
      </c>
      <c r="E130" s="1042">
        <f t="shared" si="26"/>
        <v>61727.5</v>
      </c>
      <c r="F130" s="1042">
        <f t="shared" si="37"/>
        <v>61727.5</v>
      </c>
      <c r="G130" s="1042">
        <f t="shared" si="38"/>
        <v>61727.5</v>
      </c>
      <c r="H130" s="1042">
        <v>500000</v>
      </c>
      <c r="I130" s="1042">
        <v>100000</v>
      </c>
      <c r="J130" s="1042">
        <f t="shared" si="39"/>
        <v>500000</v>
      </c>
      <c r="K130" s="1042">
        <f t="shared" si="40"/>
        <v>40000</v>
      </c>
      <c r="L130" s="1043">
        <f>IF('[1]TMB 050'!$G$30&gt;=50000,50000,'[1]TMB 050'!$G$30*50%)</f>
        <v>50000</v>
      </c>
      <c r="M130" s="1042">
        <f t="shared" si="36"/>
        <v>100000</v>
      </c>
      <c r="N130" s="1041">
        <f t="shared" si="41"/>
        <v>100000</v>
      </c>
      <c r="O130" s="1061"/>
      <c r="P130" s="1035" t="str">
        <f t="shared" si="31"/>
        <v xml:space="preserve">LITORAL SHOPPING </v>
      </c>
      <c r="Q130" s="1064"/>
      <c r="R130" s="1064"/>
      <c r="S130" s="1064"/>
      <c r="T130" s="1064" t="s">
        <v>1076</v>
      </c>
      <c r="U130" s="1064" t="s">
        <v>505</v>
      </c>
      <c r="V130" s="1064"/>
      <c r="W130" s="1064"/>
      <c r="X130" s="1105"/>
      <c r="Y130" s="1031"/>
      <c r="Z130" s="1030"/>
      <c r="AA130" s="1030"/>
      <c r="AB130" s="1030"/>
      <c r="AC130" s="1030"/>
      <c r="AD130" s="1030"/>
      <c r="AE130" s="1030"/>
      <c r="AF130" s="1030"/>
      <c r="AG130" s="1030"/>
      <c r="AH130" s="1030"/>
      <c r="AI130" s="1030"/>
      <c r="AJ130" s="1030"/>
      <c r="AK130" s="1030"/>
      <c r="AL130" s="1030"/>
      <c r="AM130" s="1029"/>
      <c r="AN130" s="1029"/>
      <c r="AO130" s="1029"/>
      <c r="AP130" s="1029"/>
      <c r="AQ130" s="1029"/>
      <c r="AR130" s="1029"/>
      <c r="AS130" s="1029"/>
      <c r="AT130" s="1029"/>
      <c r="AU130" s="1028"/>
      <c r="AV130" s="1028"/>
      <c r="AW130" s="1028"/>
      <c r="AX130" s="1028"/>
      <c r="AY130" s="1028"/>
      <c r="AZ130" s="1028"/>
      <c r="BA130" s="1028"/>
      <c r="BB130" s="1028"/>
      <c r="BC130" s="1028"/>
      <c r="BD130" s="1028"/>
      <c r="BE130" s="1028"/>
      <c r="BF130" s="1028"/>
      <c r="BG130" s="1028"/>
      <c r="BH130" s="1028"/>
      <c r="BI130" s="1028"/>
      <c r="BJ130" s="1028"/>
      <c r="BK130" s="1028"/>
      <c r="BL130" s="1028"/>
      <c r="BM130" s="1028"/>
      <c r="BN130" s="1028"/>
      <c r="BO130" s="1028"/>
      <c r="BP130" s="1028"/>
      <c r="BQ130" s="1028"/>
      <c r="BR130" s="1028"/>
      <c r="BS130" s="1028"/>
      <c r="BT130" s="1028"/>
      <c r="BU130" s="1028"/>
      <c r="BV130" s="1028"/>
      <c r="BW130" s="1028"/>
      <c r="BX130" s="1028"/>
      <c r="BY130" s="1028"/>
      <c r="BZ130" s="1028"/>
      <c r="CA130" s="1028"/>
      <c r="CB130" s="1028"/>
      <c r="CC130" s="1028"/>
      <c r="CD130" s="1028"/>
      <c r="CE130" s="1028"/>
      <c r="CF130" s="1028"/>
      <c r="CG130" s="1028"/>
      <c r="CH130" s="1028"/>
      <c r="CI130" s="1028"/>
      <c r="CJ130" s="1028"/>
      <c r="CK130" s="1028"/>
      <c r="CL130" s="1028"/>
      <c r="CM130" s="1028"/>
      <c r="CN130" s="1028"/>
      <c r="CO130" s="1028"/>
      <c r="CP130" s="1028"/>
      <c r="CQ130" s="1028"/>
      <c r="CR130" s="1028"/>
      <c r="CS130" s="1028"/>
      <c r="CT130" s="1028"/>
      <c r="CU130" s="1028"/>
      <c r="CV130" s="1028"/>
      <c r="CW130" s="1028"/>
      <c r="CX130" s="1028"/>
      <c r="CY130" s="1028"/>
      <c r="CZ130" s="1028"/>
      <c r="DA130" s="1028"/>
      <c r="DB130" s="1028"/>
      <c r="DC130" s="1028"/>
      <c r="DD130" s="1028"/>
      <c r="DE130" s="1028"/>
      <c r="DF130" s="1028"/>
      <c r="DG130" s="1028"/>
      <c r="DH130" s="1028"/>
      <c r="DI130" s="1028"/>
      <c r="DJ130" s="1028"/>
      <c r="DK130" s="1028"/>
      <c r="DL130" s="1028"/>
      <c r="DM130" s="1028"/>
      <c r="DN130" s="1028"/>
      <c r="DO130" s="1028"/>
      <c r="DP130" s="1028"/>
      <c r="DQ130" s="1028"/>
      <c r="DR130" s="1028"/>
      <c r="DS130" s="1028"/>
      <c r="DT130" s="1028"/>
      <c r="DU130" s="1028"/>
      <c r="DV130" s="1028"/>
      <c r="DW130" s="1028"/>
      <c r="DX130" s="1028"/>
      <c r="DY130" s="1028"/>
      <c r="DZ130" s="1028"/>
      <c r="EA130" s="1028"/>
      <c r="EB130" s="1028"/>
      <c r="EC130" s="1028"/>
      <c r="ED130" s="1028"/>
      <c r="EE130" s="1028"/>
      <c r="EF130" s="1028"/>
      <c r="EG130" s="1028"/>
      <c r="EH130" s="1028"/>
      <c r="EI130" s="1028"/>
      <c r="EJ130" s="1028"/>
      <c r="EK130" s="1028"/>
      <c r="EL130" s="1028"/>
    </row>
    <row r="131" spans="1:142" s="1027" customFormat="1">
      <c r="A131" s="1040">
        <v>128</v>
      </c>
      <c r="B131" s="1068" t="s">
        <v>1529</v>
      </c>
      <c r="C131" s="1044">
        <f>'TMB 050'!$G$30</f>
        <v>1234550</v>
      </c>
      <c r="D131" s="1042">
        <f t="shared" si="32"/>
        <v>1234550</v>
      </c>
      <c r="E131" s="1042">
        <f t="shared" si="26"/>
        <v>61727.5</v>
      </c>
      <c r="F131" s="1042">
        <f t="shared" si="37"/>
        <v>61727.5</v>
      </c>
      <c r="G131" s="1042">
        <f t="shared" si="38"/>
        <v>61727.5</v>
      </c>
      <c r="H131" s="1042">
        <v>500000</v>
      </c>
      <c r="I131" s="1042">
        <v>100000</v>
      </c>
      <c r="J131" s="1042">
        <f t="shared" si="39"/>
        <v>500000</v>
      </c>
      <c r="K131" s="1042">
        <f t="shared" si="40"/>
        <v>40000</v>
      </c>
      <c r="L131" s="1043">
        <f>IF('[1]TMB 050'!$G$30&gt;=50000,50000,'[1]TMB 050'!$G$30*50%)</f>
        <v>50000</v>
      </c>
      <c r="M131" s="1042">
        <f t="shared" si="36"/>
        <v>100000</v>
      </c>
      <c r="N131" s="1041">
        <f t="shared" si="41"/>
        <v>100000</v>
      </c>
      <c r="O131" s="1061"/>
      <c r="P131" s="1035" t="str">
        <f t="shared" si="31"/>
        <v xml:space="preserve">LOEMA SHOPPING </v>
      </c>
      <c r="Q131" s="1064"/>
      <c r="R131" s="1064"/>
      <c r="S131" s="1064"/>
      <c r="T131" s="1035" t="s">
        <v>546</v>
      </c>
      <c r="U131" s="1064" t="s">
        <v>505</v>
      </c>
      <c r="V131" s="1064"/>
      <c r="W131" s="1064"/>
      <c r="X131" s="1105"/>
      <c r="Y131" s="1031"/>
      <c r="Z131" s="1030"/>
      <c r="AA131" s="1030"/>
      <c r="AB131" s="1030"/>
      <c r="AC131" s="1030"/>
      <c r="AD131" s="1030"/>
      <c r="AE131" s="1030"/>
      <c r="AF131" s="1030"/>
      <c r="AG131" s="1030"/>
      <c r="AH131" s="1030"/>
      <c r="AI131" s="1030"/>
      <c r="AJ131" s="1030"/>
      <c r="AK131" s="1030"/>
      <c r="AL131" s="1030"/>
      <c r="AM131" s="1029"/>
      <c r="AN131" s="1029"/>
      <c r="AO131" s="1029"/>
      <c r="AP131" s="1029"/>
      <c r="AQ131" s="1029"/>
      <c r="AR131" s="1029"/>
      <c r="AS131" s="1029"/>
      <c r="AT131" s="1029"/>
      <c r="AU131" s="1028"/>
      <c r="AV131" s="1028"/>
      <c r="AW131" s="1028"/>
      <c r="AX131" s="1028"/>
      <c r="AY131" s="1028"/>
      <c r="AZ131" s="1028"/>
      <c r="BA131" s="1028"/>
      <c r="BB131" s="1028"/>
      <c r="BC131" s="1028"/>
      <c r="BD131" s="1028"/>
      <c r="BE131" s="1028"/>
      <c r="BF131" s="1028"/>
      <c r="BG131" s="1028"/>
      <c r="BH131" s="1028"/>
      <c r="BI131" s="1028"/>
      <c r="BJ131" s="1028"/>
      <c r="BK131" s="1028"/>
      <c r="BL131" s="1028"/>
      <c r="BM131" s="1028"/>
      <c r="BN131" s="1028"/>
      <c r="BO131" s="1028"/>
      <c r="BP131" s="1028"/>
      <c r="BQ131" s="1028"/>
      <c r="BR131" s="1028"/>
      <c r="BS131" s="1028"/>
      <c r="BT131" s="1028"/>
      <c r="BU131" s="1028"/>
      <c r="BV131" s="1028"/>
      <c r="BW131" s="1028"/>
      <c r="BX131" s="1028"/>
      <c r="BY131" s="1028"/>
      <c r="BZ131" s="1028"/>
      <c r="CA131" s="1028"/>
      <c r="CB131" s="1028"/>
      <c r="CC131" s="1028"/>
      <c r="CD131" s="1028"/>
      <c r="CE131" s="1028"/>
      <c r="CF131" s="1028"/>
      <c r="CG131" s="1028"/>
      <c r="CH131" s="1028"/>
      <c r="CI131" s="1028"/>
      <c r="CJ131" s="1028"/>
      <c r="CK131" s="1028"/>
      <c r="CL131" s="1028"/>
      <c r="CM131" s="1028"/>
      <c r="CN131" s="1028"/>
      <c r="CO131" s="1028"/>
      <c r="CP131" s="1028"/>
      <c r="CQ131" s="1028"/>
      <c r="CR131" s="1028"/>
      <c r="CS131" s="1028"/>
      <c r="CT131" s="1028"/>
      <c r="CU131" s="1028"/>
      <c r="CV131" s="1028"/>
      <c r="CW131" s="1028"/>
      <c r="CX131" s="1028"/>
      <c r="CY131" s="1028"/>
      <c r="CZ131" s="1028"/>
      <c r="DA131" s="1028"/>
      <c r="DB131" s="1028"/>
      <c r="DC131" s="1028"/>
      <c r="DD131" s="1028"/>
      <c r="DE131" s="1028"/>
      <c r="DF131" s="1028"/>
      <c r="DG131" s="1028"/>
      <c r="DH131" s="1028"/>
      <c r="DI131" s="1028"/>
      <c r="DJ131" s="1028"/>
      <c r="DK131" s="1028"/>
      <c r="DL131" s="1028"/>
      <c r="DM131" s="1028"/>
      <c r="DN131" s="1028"/>
      <c r="DO131" s="1028"/>
      <c r="DP131" s="1028"/>
      <c r="DQ131" s="1028"/>
      <c r="DR131" s="1028"/>
      <c r="DS131" s="1028"/>
      <c r="DT131" s="1028"/>
      <c r="DU131" s="1028"/>
      <c r="DV131" s="1028"/>
      <c r="DW131" s="1028"/>
      <c r="DX131" s="1028"/>
      <c r="DY131" s="1028"/>
      <c r="DZ131" s="1028"/>
      <c r="EA131" s="1028"/>
      <c r="EB131" s="1028"/>
      <c r="EC131" s="1028"/>
      <c r="ED131" s="1028"/>
      <c r="EE131" s="1028"/>
      <c r="EF131" s="1028"/>
      <c r="EG131" s="1028"/>
      <c r="EH131" s="1028"/>
      <c r="EI131" s="1028"/>
      <c r="EJ131" s="1028"/>
      <c r="EK131" s="1028"/>
      <c r="EL131" s="1028"/>
    </row>
    <row r="132" spans="1:142" s="1027" customFormat="1">
      <c r="A132" s="1040">
        <v>129</v>
      </c>
      <c r="B132" s="1110" t="s">
        <v>1528</v>
      </c>
      <c r="C132" s="1044">
        <f>'TMB 050'!$G$30</f>
        <v>1234550</v>
      </c>
      <c r="D132" s="1053">
        <f t="shared" si="32"/>
        <v>1234550</v>
      </c>
      <c r="E132" s="1053">
        <f t="shared" si="26"/>
        <v>61727.5</v>
      </c>
      <c r="F132" s="1053">
        <f t="shared" si="37"/>
        <v>61727.5</v>
      </c>
      <c r="G132" s="1053">
        <f t="shared" si="38"/>
        <v>61727.5</v>
      </c>
      <c r="H132" s="1053">
        <v>500000</v>
      </c>
      <c r="I132" s="1053">
        <v>100000</v>
      </c>
      <c r="J132" s="1053">
        <f t="shared" si="39"/>
        <v>500000</v>
      </c>
      <c r="K132" s="1053">
        <f t="shared" si="40"/>
        <v>40000</v>
      </c>
      <c r="L132" s="1054">
        <f>IF('[1]TMB 050'!$G$30&gt;=50000,50000,'[1]TMB 050'!$G$30*50%)</f>
        <v>50000</v>
      </c>
      <c r="M132" s="1053">
        <f t="shared" si="36"/>
        <v>100000</v>
      </c>
      <c r="N132" s="1052">
        <f t="shared" si="41"/>
        <v>100000</v>
      </c>
      <c r="O132" s="1073"/>
      <c r="P132" s="1050"/>
      <c r="Q132" s="1106" t="s">
        <v>1527</v>
      </c>
      <c r="R132" s="1106"/>
      <c r="S132" s="1106" t="s">
        <v>1526</v>
      </c>
      <c r="T132" s="1050" t="s">
        <v>893</v>
      </c>
      <c r="U132" s="1106" t="s">
        <v>892</v>
      </c>
      <c r="V132" s="1106" t="s">
        <v>1525</v>
      </c>
      <c r="W132" s="1106"/>
      <c r="X132" s="1105"/>
      <c r="Y132" s="1031"/>
      <c r="Z132" s="1030"/>
      <c r="AA132" s="1030"/>
      <c r="AB132" s="1030"/>
      <c r="AC132" s="1030"/>
      <c r="AD132" s="1030"/>
      <c r="AE132" s="1030"/>
      <c r="AF132" s="1030"/>
      <c r="AG132" s="1030"/>
      <c r="AH132" s="1030"/>
      <c r="AI132" s="1030"/>
      <c r="AJ132" s="1030"/>
      <c r="AK132" s="1030"/>
      <c r="AL132" s="1030"/>
      <c r="AM132" s="1029"/>
      <c r="AN132" s="1029"/>
      <c r="AO132" s="1029"/>
      <c r="AP132" s="1029"/>
      <c r="AQ132" s="1029"/>
      <c r="AR132" s="1029"/>
      <c r="AS132" s="1029"/>
      <c r="AT132" s="1029"/>
      <c r="AU132" s="1028"/>
      <c r="AV132" s="1028"/>
      <c r="AW132" s="1028"/>
      <c r="AX132" s="1028"/>
      <c r="AY132" s="1028"/>
      <c r="AZ132" s="1028"/>
      <c r="BA132" s="1028"/>
      <c r="BB132" s="1028"/>
      <c r="BC132" s="1028"/>
      <c r="BD132" s="1028"/>
      <c r="BE132" s="1028"/>
      <c r="BF132" s="1028"/>
      <c r="BG132" s="1028"/>
      <c r="BH132" s="1028"/>
      <c r="BI132" s="1028"/>
      <c r="BJ132" s="1028"/>
      <c r="BK132" s="1028"/>
      <c r="BL132" s="1028"/>
      <c r="BM132" s="1028"/>
      <c r="BN132" s="1028"/>
      <c r="BO132" s="1028"/>
      <c r="BP132" s="1028"/>
      <c r="BQ132" s="1028"/>
      <c r="BR132" s="1028"/>
      <c r="BS132" s="1028"/>
      <c r="BT132" s="1028"/>
      <c r="BU132" s="1028"/>
      <c r="BV132" s="1028"/>
      <c r="BW132" s="1028"/>
      <c r="BX132" s="1028"/>
      <c r="BY132" s="1028"/>
      <c r="BZ132" s="1028"/>
      <c r="CA132" s="1028"/>
      <c r="CB132" s="1028"/>
      <c r="CC132" s="1028"/>
      <c r="CD132" s="1028"/>
      <c r="CE132" s="1028"/>
      <c r="CF132" s="1028"/>
      <c r="CG132" s="1028"/>
      <c r="CH132" s="1028"/>
      <c r="CI132" s="1028"/>
      <c r="CJ132" s="1028"/>
      <c r="CK132" s="1028"/>
      <c r="CL132" s="1028"/>
      <c r="CM132" s="1028"/>
      <c r="CN132" s="1028"/>
      <c r="CO132" s="1028"/>
      <c r="CP132" s="1028"/>
      <c r="CQ132" s="1028"/>
      <c r="CR132" s="1028"/>
      <c r="CS132" s="1028"/>
      <c r="CT132" s="1028"/>
      <c r="CU132" s="1028"/>
      <c r="CV132" s="1028"/>
      <c r="CW132" s="1028"/>
      <c r="CX132" s="1028"/>
      <c r="CY132" s="1028"/>
      <c r="CZ132" s="1028"/>
      <c r="DA132" s="1028"/>
      <c r="DB132" s="1028"/>
      <c r="DC132" s="1028"/>
      <c r="DD132" s="1028"/>
      <c r="DE132" s="1028"/>
      <c r="DF132" s="1028"/>
      <c r="DG132" s="1028"/>
      <c r="DH132" s="1028"/>
      <c r="DI132" s="1028"/>
      <c r="DJ132" s="1028"/>
      <c r="DK132" s="1028"/>
      <c r="DL132" s="1028"/>
      <c r="DM132" s="1028"/>
      <c r="DN132" s="1028"/>
      <c r="DO132" s="1028"/>
      <c r="DP132" s="1028"/>
      <c r="DQ132" s="1028"/>
      <c r="DR132" s="1028"/>
      <c r="DS132" s="1028"/>
      <c r="DT132" s="1028"/>
      <c r="DU132" s="1028"/>
      <c r="DV132" s="1028"/>
      <c r="DW132" s="1028"/>
      <c r="DX132" s="1028"/>
      <c r="DY132" s="1028"/>
      <c r="DZ132" s="1028"/>
      <c r="EA132" s="1028"/>
      <c r="EB132" s="1028"/>
      <c r="EC132" s="1028"/>
      <c r="ED132" s="1028"/>
      <c r="EE132" s="1028"/>
      <c r="EF132" s="1028"/>
      <c r="EG132" s="1028"/>
      <c r="EH132" s="1028"/>
      <c r="EI132" s="1028"/>
      <c r="EJ132" s="1028"/>
      <c r="EK132" s="1028"/>
      <c r="EL132" s="1028"/>
    </row>
    <row r="133" spans="1:142" s="1027" customFormat="1">
      <c r="A133" s="1040">
        <v>130</v>
      </c>
      <c r="B133" s="1062" t="s">
        <v>1524</v>
      </c>
      <c r="C133" s="1044">
        <f>'TMB 050'!$G$30</f>
        <v>1234550</v>
      </c>
      <c r="D133" s="1042">
        <f t="shared" si="32"/>
        <v>1234550</v>
      </c>
      <c r="E133" s="1042">
        <f t="shared" si="26"/>
        <v>61727.5</v>
      </c>
      <c r="F133" s="1042">
        <f t="shared" si="37"/>
        <v>61727.5</v>
      </c>
      <c r="G133" s="1042">
        <f t="shared" si="38"/>
        <v>61727.5</v>
      </c>
      <c r="H133" s="1042">
        <v>500000</v>
      </c>
      <c r="I133" s="1042">
        <v>100000</v>
      </c>
      <c r="J133" s="1042">
        <f t="shared" si="39"/>
        <v>500000</v>
      </c>
      <c r="K133" s="1042">
        <f t="shared" si="40"/>
        <v>40000</v>
      </c>
      <c r="L133" s="1043">
        <f>IF('[1]TMB 050'!$G$30&gt;=50000,50000,'[1]TMB 050'!$G$30*50%)</f>
        <v>50000</v>
      </c>
      <c r="M133" s="1042">
        <f t="shared" si="36"/>
        <v>100000</v>
      </c>
      <c r="N133" s="1041">
        <f t="shared" si="41"/>
        <v>100000</v>
      </c>
      <c r="O133" s="1061"/>
      <c r="P133" s="1035" t="str">
        <f t="shared" ref="P133:P164" si="42">B133</f>
        <v>MADUREIRA SHOPPING</v>
      </c>
      <c r="Q133" s="1060"/>
      <c r="R133" s="1060"/>
      <c r="S133" s="1060"/>
      <c r="T133" s="1035" t="s">
        <v>503</v>
      </c>
      <c r="U133" s="1035" t="s">
        <v>502</v>
      </c>
      <c r="V133" s="1035"/>
      <c r="W133" s="1035" t="s">
        <v>1523</v>
      </c>
      <c r="X133" s="1105"/>
      <c r="Y133" s="1031"/>
      <c r="Z133" s="1030"/>
      <c r="AA133" s="1030"/>
      <c r="AB133" s="1030"/>
      <c r="AC133" s="1030"/>
      <c r="AD133" s="1030"/>
      <c r="AE133" s="1030"/>
      <c r="AF133" s="1030"/>
      <c r="AG133" s="1030"/>
      <c r="AH133" s="1030"/>
      <c r="AI133" s="1030"/>
      <c r="AJ133" s="1030"/>
      <c r="AK133" s="1030"/>
      <c r="AL133" s="1030"/>
      <c r="AM133" s="1029"/>
      <c r="AN133" s="1029"/>
      <c r="AO133" s="1029"/>
      <c r="AP133" s="1029"/>
      <c r="AQ133" s="1029"/>
      <c r="AR133" s="1029"/>
      <c r="AS133" s="1029"/>
      <c r="AT133" s="1029"/>
      <c r="AU133" s="1028"/>
      <c r="AV133" s="1028"/>
      <c r="AW133" s="1028"/>
      <c r="AX133" s="1028"/>
      <c r="AY133" s="1028"/>
      <c r="AZ133" s="1028"/>
      <c r="BA133" s="1028"/>
      <c r="BB133" s="1028"/>
      <c r="BC133" s="1028"/>
      <c r="BD133" s="1028"/>
      <c r="BE133" s="1028"/>
      <c r="BF133" s="1028"/>
      <c r="BG133" s="1028"/>
      <c r="BH133" s="1028"/>
      <c r="BI133" s="1028"/>
      <c r="BJ133" s="1028"/>
      <c r="BK133" s="1028"/>
      <c r="BL133" s="1028"/>
      <c r="BM133" s="1028"/>
      <c r="BN133" s="1028"/>
      <c r="BO133" s="1028"/>
      <c r="BP133" s="1028"/>
      <c r="BQ133" s="1028"/>
      <c r="BR133" s="1028"/>
      <c r="BS133" s="1028"/>
      <c r="BT133" s="1028"/>
      <c r="BU133" s="1028"/>
      <c r="BV133" s="1028"/>
      <c r="BW133" s="1028"/>
      <c r="BX133" s="1028"/>
      <c r="BY133" s="1028"/>
      <c r="BZ133" s="1028"/>
      <c r="CA133" s="1028"/>
      <c r="CB133" s="1028"/>
      <c r="CC133" s="1028"/>
      <c r="CD133" s="1028"/>
      <c r="CE133" s="1028"/>
      <c r="CF133" s="1028"/>
      <c r="CG133" s="1028"/>
      <c r="CH133" s="1028"/>
      <c r="CI133" s="1028"/>
      <c r="CJ133" s="1028"/>
      <c r="CK133" s="1028"/>
      <c r="CL133" s="1028"/>
      <c r="CM133" s="1028"/>
      <c r="CN133" s="1028"/>
      <c r="CO133" s="1028"/>
      <c r="CP133" s="1028"/>
      <c r="CQ133" s="1028"/>
      <c r="CR133" s="1028"/>
      <c r="CS133" s="1028"/>
      <c r="CT133" s="1028"/>
      <c r="CU133" s="1028"/>
      <c r="CV133" s="1028"/>
      <c r="CW133" s="1028"/>
      <c r="CX133" s="1028"/>
      <c r="CY133" s="1028"/>
      <c r="CZ133" s="1028"/>
      <c r="DA133" s="1028"/>
      <c r="DB133" s="1028"/>
      <c r="DC133" s="1028"/>
      <c r="DD133" s="1028"/>
      <c r="DE133" s="1028"/>
      <c r="DF133" s="1028"/>
      <c r="DG133" s="1028"/>
      <c r="DH133" s="1028"/>
      <c r="DI133" s="1028"/>
      <c r="DJ133" s="1028"/>
      <c r="DK133" s="1028"/>
      <c r="DL133" s="1028"/>
      <c r="DM133" s="1028"/>
      <c r="DN133" s="1028"/>
      <c r="DO133" s="1028"/>
      <c r="DP133" s="1028"/>
      <c r="DQ133" s="1028"/>
      <c r="DR133" s="1028"/>
      <c r="DS133" s="1028"/>
      <c r="DT133" s="1028"/>
      <c r="DU133" s="1028"/>
      <c r="DV133" s="1028"/>
      <c r="DW133" s="1028"/>
      <c r="DX133" s="1028"/>
      <c r="DY133" s="1028"/>
      <c r="DZ133" s="1028"/>
      <c r="EA133" s="1028"/>
      <c r="EB133" s="1028"/>
      <c r="EC133" s="1028"/>
      <c r="ED133" s="1028"/>
      <c r="EE133" s="1028"/>
      <c r="EF133" s="1028"/>
      <c r="EG133" s="1028"/>
      <c r="EH133" s="1028"/>
      <c r="EI133" s="1028"/>
      <c r="EJ133" s="1028"/>
      <c r="EK133" s="1028"/>
      <c r="EL133" s="1028"/>
    </row>
    <row r="134" spans="1:142" s="1027" customFormat="1">
      <c r="A134" s="1040">
        <v>131</v>
      </c>
      <c r="B134" s="1063" t="s">
        <v>1522</v>
      </c>
      <c r="C134" s="1044">
        <f>'TMB 050'!$G$30</f>
        <v>1234550</v>
      </c>
      <c r="D134" s="1042">
        <f t="shared" si="32"/>
        <v>1234550</v>
      </c>
      <c r="E134" s="1042">
        <f t="shared" si="26"/>
        <v>61727.5</v>
      </c>
      <c r="F134" s="1042">
        <f t="shared" si="37"/>
        <v>61727.5</v>
      </c>
      <c r="G134" s="1042">
        <f t="shared" si="38"/>
        <v>61727.5</v>
      </c>
      <c r="H134" s="1042">
        <v>500000</v>
      </c>
      <c r="I134" s="1042">
        <v>100000</v>
      </c>
      <c r="J134" s="1042">
        <f t="shared" si="39"/>
        <v>500000</v>
      </c>
      <c r="K134" s="1042">
        <f t="shared" si="40"/>
        <v>40000</v>
      </c>
      <c r="L134" s="1043">
        <f>IF('[1]TMB 050'!$G$30&gt;=50000,50000,'[1]TMB 050'!$G$30*50%)</f>
        <v>50000</v>
      </c>
      <c r="M134" s="1042">
        <f t="shared" si="36"/>
        <v>100000</v>
      </c>
      <c r="N134" s="1041">
        <f t="shared" si="41"/>
        <v>100000</v>
      </c>
      <c r="O134" s="1061"/>
      <c r="P134" s="1035" t="str">
        <f t="shared" si="42"/>
        <v>MAIS SHOPPING LARGO 13</v>
      </c>
      <c r="Q134" s="1035" t="s">
        <v>1521</v>
      </c>
      <c r="R134" s="1035"/>
      <c r="S134" s="1035" t="s">
        <v>1010</v>
      </c>
      <c r="T134" s="1035" t="s">
        <v>506</v>
      </c>
      <c r="U134" s="1035" t="s">
        <v>505</v>
      </c>
      <c r="V134" s="1035">
        <v>4752005</v>
      </c>
      <c r="W134" s="1035" t="s">
        <v>1520</v>
      </c>
      <c r="X134" s="1105"/>
      <c r="Y134" s="1031"/>
      <c r="Z134" s="1030"/>
      <c r="AA134" s="1030"/>
      <c r="AB134" s="1030"/>
      <c r="AC134" s="1030"/>
      <c r="AD134" s="1030"/>
      <c r="AE134" s="1030"/>
      <c r="AF134" s="1030"/>
      <c r="AG134" s="1030"/>
      <c r="AH134" s="1030"/>
      <c r="AI134" s="1030"/>
      <c r="AJ134" s="1030"/>
      <c r="AK134" s="1030"/>
      <c r="AL134" s="1030"/>
      <c r="AM134" s="1029"/>
      <c r="AN134" s="1029"/>
      <c r="AO134" s="1029"/>
      <c r="AP134" s="1029"/>
      <c r="AQ134" s="1029"/>
      <c r="AR134" s="1029"/>
      <c r="AS134" s="1029"/>
      <c r="AT134" s="1029"/>
      <c r="AU134" s="1028"/>
      <c r="AV134" s="1028"/>
      <c r="AW134" s="1028"/>
      <c r="AX134" s="1028"/>
      <c r="AY134" s="1028"/>
      <c r="AZ134" s="1028"/>
      <c r="BA134" s="1028"/>
      <c r="BB134" s="1028"/>
      <c r="BC134" s="1028"/>
      <c r="BD134" s="1028"/>
      <c r="BE134" s="1028"/>
      <c r="BF134" s="1028"/>
      <c r="BG134" s="1028"/>
      <c r="BH134" s="1028"/>
      <c r="BI134" s="1028"/>
      <c r="BJ134" s="1028"/>
      <c r="BK134" s="1028"/>
      <c r="BL134" s="1028"/>
      <c r="BM134" s="1028"/>
      <c r="BN134" s="1028"/>
      <c r="BO134" s="1028"/>
      <c r="BP134" s="1028"/>
      <c r="BQ134" s="1028"/>
      <c r="BR134" s="1028"/>
      <c r="BS134" s="1028"/>
      <c r="BT134" s="1028"/>
      <c r="BU134" s="1028"/>
      <c r="BV134" s="1028"/>
      <c r="BW134" s="1028"/>
      <c r="BX134" s="1028"/>
      <c r="BY134" s="1028"/>
      <c r="BZ134" s="1028"/>
      <c r="CA134" s="1028"/>
      <c r="CB134" s="1028"/>
      <c r="CC134" s="1028"/>
      <c r="CD134" s="1028"/>
      <c r="CE134" s="1028"/>
      <c r="CF134" s="1028"/>
      <c r="CG134" s="1028"/>
      <c r="CH134" s="1028"/>
      <c r="CI134" s="1028"/>
      <c r="CJ134" s="1028"/>
      <c r="CK134" s="1028"/>
      <c r="CL134" s="1028"/>
      <c r="CM134" s="1028"/>
      <c r="CN134" s="1028"/>
      <c r="CO134" s="1028"/>
      <c r="CP134" s="1028"/>
      <c r="CQ134" s="1028"/>
      <c r="CR134" s="1028"/>
      <c r="CS134" s="1028"/>
      <c r="CT134" s="1028"/>
      <c r="CU134" s="1028"/>
      <c r="CV134" s="1028"/>
      <c r="CW134" s="1028"/>
      <c r="CX134" s="1028"/>
      <c r="CY134" s="1028"/>
      <c r="CZ134" s="1028"/>
      <c r="DA134" s="1028"/>
      <c r="DB134" s="1028"/>
      <c r="DC134" s="1028"/>
      <c r="DD134" s="1028"/>
      <c r="DE134" s="1028"/>
      <c r="DF134" s="1028"/>
      <c r="DG134" s="1028"/>
      <c r="DH134" s="1028"/>
      <c r="DI134" s="1028"/>
      <c r="DJ134" s="1028"/>
      <c r="DK134" s="1028"/>
      <c r="DL134" s="1028"/>
      <c r="DM134" s="1028"/>
      <c r="DN134" s="1028"/>
      <c r="DO134" s="1028"/>
      <c r="DP134" s="1028"/>
      <c r="DQ134" s="1028"/>
      <c r="DR134" s="1028"/>
      <c r="DS134" s="1028"/>
      <c r="DT134" s="1028"/>
      <c r="DU134" s="1028"/>
      <c r="DV134" s="1028"/>
      <c r="DW134" s="1028"/>
      <c r="DX134" s="1028"/>
      <c r="DY134" s="1028"/>
      <c r="DZ134" s="1028"/>
      <c r="EA134" s="1028"/>
      <c r="EB134" s="1028"/>
      <c r="EC134" s="1028"/>
      <c r="ED134" s="1028"/>
      <c r="EE134" s="1028"/>
      <c r="EF134" s="1028"/>
      <c r="EG134" s="1028"/>
      <c r="EH134" s="1028"/>
      <c r="EI134" s="1028"/>
      <c r="EJ134" s="1028"/>
      <c r="EK134" s="1028"/>
      <c r="EL134" s="1028"/>
    </row>
    <row r="135" spans="1:142" s="1027" customFormat="1">
      <c r="A135" s="1040">
        <v>132</v>
      </c>
      <c r="B135" s="1062" t="s">
        <v>1519</v>
      </c>
      <c r="C135" s="1044">
        <f>'TMB 050'!$G$30</f>
        <v>1234550</v>
      </c>
      <c r="D135" s="1042">
        <f t="shared" si="32"/>
        <v>1234550</v>
      </c>
      <c r="E135" s="1042">
        <f t="shared" si="26"/>
        <v>61727.5</v>
      </c>
      <c r="F135" s="1042">
        <f t="shared" si="37"/>
        <v>61727.5</v>
      </c>
      <c r="G135" s="1042">
        <f t="shared" si="38"/>
        <v>61727.5</v>
      </c>
      <c r="H135" s="1042">
        <v>500000</v>
      </c>
      <c r="I135" s="1042">
        <v>100000</v>
      </c>
      <c r="J135" s="1042">
        <f t="shared" si="39"/>
        <v>500000</v>
      </c>
      <c r="K135" s="1042">
        <f t="shared" si="40"/>
        <v>40000</v>
      </c>
      <c r="L135" s="1043">
        <f>IF('[1]TMB 050'!$G$30&gt;=50000,50000,'[1]TMB 050'!$G$30*50%)</f>
        <v>50000</v>
      </c>
      <c r="M135" s="1042">
        <f t="shared" si="36"/>
        <v>100000</v>
      </c>
      <c r="N135" s="1041">
        <f t="shared" si="41"/>
        <v>100000</v>
      </c>
      <c r="O135" s="1061"/>
      <c r="P135" s="1035" t="str">
        <f t="shared" si="42"/>
        <v>MANAÍRA SHOPPING CENTER</v>
      </c>
      <c r="Q135" s="1060"/>
      <c r="R135" s="1060"/>
      <c r="S135" s="1060"/>
      <c r="T135" s="1060" t="s">
        <v>1518</v>
      </c>
      <c r="U135" s="1035" t="s">
        <v>1517</v>
      </c>
      <c r="V135" s="1035"/>
      <c r="W135" s="1060" t="s">
        <v>1516</v>
      </c>
      <c r="X135" s="1105"/>
      <c r="Y135" s="1031"/>
      <c r="Z135" s="1030"/>
      <c r="AA135" s="1030"/>
      <c r="AB135" s="1030"/>
      <c r="AC135" s="1030"/>
      <c r="AD135" s="1030"/>
      <c r="AE135" s="1030"/>
      <c r="AF135" s="1030"/>
      <c r="AG135" s="1030"/>
      <c r="AH135" s="1030"/>
      <c r="AI135" s="1030"/>
      <c r="AJ135" s="1030"/>
      <c r="AK135" s="1030"/>
      <c r="AL135" s="1030"/>
      <c r="AM135" s="1029"/>
      <c r="AN135" s="1029"/>
      <c r="AO135" s="1029"/>
      <c r="AP135" s="1029"/>
      <c r="AQ135" s="1029"/>
      <c r="AR135" s="1029"/>
      <c r="AS135" s="1029"/>
      <c r="AT135" s="1029"/>
      <c r="AU135" s="1028"/>
      <c r="AV135" s="1028"/>
      <c r="AW135" s="1028"/>
      <c r="AX135" s="1028"/>
      <c r="AY135" s="1028"/>
      <c r="AZ135" s="1028"/>
      <c r="BA135" s="1028"/>
      <c r="BB135" s="1028"/>
      <c r="BC135" s="1028"/>
      <c r="BD135" s="1028"/>
      <c r="BE135" s="1028"/>
      <c r="BF135" s="1028"/>
      <c r="BG135" s="1028"/>
      <c r="BH135" s="1028"/>
      <c r="BI135" s="1028"/>
      <c r="BJ135" s="1028"/>
      <c r="BK135" s="1028"/>
      <c r="BL135" s="1028"/>
      <c r="BM135" s="1028"/>
      <c r="BN135" s="1028"/>
      <c r="BO135" s="1028"/>
      <c r="BP135" s="1028"/>
      <c r="BQ135" s="1028"/>
      <c r="BR135" s="1028"/>
      <c r="BS135" s="1028"/>
      <c r="BT135" s="1028"/>
      <c r="BU135" s="1028"/>
      <c r="BV135" s="1028"/>
      <c r="BW135" s="1028"/>
      <c r="BX135" s="1028"/>
      <c r="BY135" s="1028"/>
      <c r="BZ135" s="1028"/>
      <c r="CA135" s="1028"/>
      <c r="CB135" s="1028"/>
      <c r="CC135" s="1028"/>
      <c r="CD135" s="1028"/>
      <c r="CE135" s="1028"/>
      <c r="CF135" s="1028"/>
      <c r="CG135" s="1028"/>
      <c r="CH135" s="1028"/>
      <c r="CI135" s="1028"/>
      <c r="CJ135" s="1028"/>
      <c r="CK135" s="1028"/>
      <c r="CL135" s="1028"/>
      <c r="CM135" s="1028"/>
      <c r="CN135" s="1028"/>
      <c r="CO135" s="1028"/>
      <c r="CP135" s="1028"/>
      <c r="CQ135" s="1028"/>
      <c r="CR135" s="1028"/>
      <c r="CS135" s="1028"/>
      <c r="CT135" s="1028"/>
      <c r="CU135" s="1028"/>
      <c r="CV135" s="1028"/>
      <c r="CW135" s="1028"/>
      <c r="CX135" s="1028"/>
      <c r="CY135" s="1028"/>
      <c r="CZ135" s="1028"/>
      <c r="DA135" s="1028"/>
      <c r="DB135" s="1028"/>
      <c r="DC135" s="1028"/>
      <c r="DD135" s="1028"/>
      <c r="DE135" s="1028"/>
      <c r="DF135" s="1028"/>
      <c r="DG135" s="1028"/>
      <c r="DH135" s="1028"/>
      <c r="DI135" s="1028"/>
      <c r="DJ135" s="1028"/>
      <c r="DK135" s="1028"/>
      <c r="DL135" s="1028"/>
      <c r="DM135" s="1028"/>
      <c r="DN135" s="1028"/>
      <c r="DO135" s="1028"/>
      <c r="DP135" s="1028"/>
      <c r="DQ135" s="1028"/>
      <c r="DR135" s="1028"/>
      <c r="DS135" s="1028"/>
      <c r="DT135" s="1028"/>
      <c r="DU135" s="1028"/>
      <c r="DV135" s="1028"/>
      <c r="DW135" s="1028"/>
      <c r="DX135" s="1028"/>
      <c r="DY135" s="1028"/>
      <c r="DZ135" s="1028"/>
      <c r="EA135" s="1028"/>
      <c r="EB135" s="1028"/>
      <c r="EC135" s="1028"/>
      <c r="ED135" s="1028"/>
      <c r="EE135" s="1028"/>
      <c r="EF135" s="1028"/>
      <c r="EG135" s="1028"/>
      <c r="EH135" s="1028"/>
      <c r="EI135" s="1028"/>
      <c r="EJ135" s="1028"/>
      <c r="EK135" s="1028"/>
      <c r="EL135" s="1028"/>
    </row>
    <row r="136" spans="1:142" s="1027" customFormat="1">
      <c r="A136" s="1040">
        <v>133</v>
      </c>
      <c r="B136" s="1062" t="s">
        <v>1515</v>
      </c>
      <c r="C136" s="1044">
        <f>'TMB 050'!$G$30</f>
        <v>1234550</v>
      </c>
      <c r="D136" s="1042">
        <f t="shared" ref="D136:D167" si="43">C136</f>
        <v>1234550</v>
      </c>
      <c r="E136" s="1042">
        <f t="shared" si="26"/>
        <v>61727.5</v>
      </c>
      <c r="F136" s="1042">
        <f t="shared" si="37"/>
        <v>61727.5</v>
      </c>
      <c r="G136" s="1042">
        <f t="shared" si="38"/>
        <v>61727.5</v>
      </c>
      <c r="H136" s="1042">
        <v>500000</v>
      </c>
      <c r="I136" s="1042">
        <v>100000</v>
      </c>
      <c r="J136" s="1042">
        <f t="shared" si="39"/>
        <v>500000</v>
      </c>
      <c r="K136" s="1042">
        <f t="shared" si="40"/>
        <v>40000</v>
      </c>
      <c r="L136" s="1043">
        <f>IF('[1]TMB 050'!$G$30&gt;=50000,50000,'[1]TMB 050'!$G$30*50%)</f>
        <v>50000</v>
      </c>
      <c r="M136" s="1042">
        <f t="shared" ref="M136:M167" si="44">IF(H136&lt;=500000,H136*20%,100000)</f>
        <v>100000</v>
      </c>
      <c r="N136" s="1041">
        <f t="shared" si="41"/>
        <v>100000</v>
      </c>
      <c r="O136" s="1061"/>
      <c r="P136" s="1035" t="str">
        <f t="shared" si="42"/>
        <v>MANAUARA SHOPPING</v>
      </c>
      <c r="Q136" s="1060"/>
      <c r="R136" s="1060"/>
      <c r="S136" s="1060"/>
      <c r="T136" s="1060" t="s">
        <v>566</v>
      </c>
      <c r="U136" s="1035" t="s">
        <v>565</v>
      </c>
      <c r="V136" s="1035"/>
      <c r="W136" s="1035"/>
      <c r="X136" s="1105"/>
      <c r="Y136" s="1031"/>
      <c r="Z136" s="1030"/>
      <c r="AA136" s="1030"/>
      <c r="AB136" s="1030"/>
      <c r="AC136" s="1030"/>
      <c r="AD136" s="1030"/>
      <c r="AE136" s="1030"/>
      <c r="AF136" s="1030"/>
      <c r="AG136" s="1030"/>
      <c r="AH136" s="1030"/>
      <c r="AI136" s="1030"/>
      <c r="AJ136" s="1030"/>
      <c r="AK136" s="1030"/>
      <c r="AL136" s="1030"/>
      <c r="AM136" s="1029"/>
      <c r="AN136" s="1029"/>
      <c r="AO136" s="1029"/>
      <c r="AP136" s="1029"/>
      <c r="AQ136" s="1029"/>
      <c r="AR136" s="1029"/>
      <c r="AS136" s="1029"/>
      <c r="AT136" s="1029"/>
      <c r="AU136" s="1028"/>
      <c r="AV136" s="1028"/>
      <c r="AW136" s="1028"/>
      <c r="AX136" s="1028"/>
      <c r="AY136" s="1028"/>
      <c r="AZ136" s="1028"/>
      <c r="BA136" s="1028"/>
      <c r="BB136" s="1028"/>
      <c r="BC136" s="1028"/>
      <c r="BD136" s="1028"/>
      <c r="BE136" s="1028"/>
      <c r="BF136" s="1028"/>
      <c r="BG136" s="1028"/>
      <c r="BH136" s="1028"/>
      <c r="BI136" s="1028"/>
      <c r="BJ136" s="1028"/>
      <c r="BK136" s="1028"/>
      <c r="BL136" s="1028"/>
      <c r="BM136" s="1028"/>
      <c r="BN136" s="1028"/>
      <c r="BO136" s="1028"/>
      <c r="BP136" s="1028"/>
      <c r="BQ136" s="1028"/>
      <c r="BR136" s="1028"/>
      <c r="BS136" s="1028"/>
      <c r="BT136" s="1028"/>
      <c r="BU136" s="1028"/>
      <c r="BV136" s="1028"/>
      <c r="BW136" s="1028"/>
      <c r="BX136" s="1028"/>
      <c r="BY136" s="1028"/>
      <c r="BZ136" s="1028"/>
      <c r="CA136" s="1028"/>
      <c r="CB136" s="1028"/>
      <c r="CC136" s="1028"/>
      <c r="CD136" s="1028"/>
      <c r="CE136" s="1028"/>
      <c r="CF136" s="1028"/>
      <c r="CG136" s="1028"/>
      <c r="CH136" s="1028"/>
      <c r="CI136" s="1028"/>
      <c r="CJ136" s="1028"/>
      <c r="CK136" s="1028"/>
      <c r="CL136" s="1028"/>
      <c r="CM136" s="1028"/>
      <c r="CN136" s="1028"/>
      <c r="CO136" s="1028"/>
      <c r="CP136" s="1028"/>
      <c r="CQ136" s="1028"/>
      <c r="CR136" s="1028"/>
      <c r="CS136" s="1028"/>
      <c r="CT136" s="1028"/>
      <c r="CU136" s="1028"/>
      <c r="CV136" s="1028"/>
      <c r="CW136" s="1028"/>
      <c r="CX136" s="1028"/>
      <c r="CY136" s="1028"/>
      <c r="CZ136" s="1028"/>
      <c r="DA136" s="1028"/>
      <c r="DB136" s="1028"/>
      <c r="DC136" s="1028"/>
      <c r="DD136" s="1028"/>
      <c r="DE136" s="1028"/>
      <c r="DF136" s="1028"/>
      <c r="DG136" s="1028"/>
      <c r="DH136" s="1028"/>
      <c r="DI136" s="1028"/>
      <c r="DJ136" s="1028"/>
      <c r="DK136" s="1028"/>
      <c r="DL136" s="1028"/>
      <c r="DM136" s="1028"/>
      <c r="DN136" s="1028"/>
      <c r="DO136" s="1028"/>
      <c r="DP136" s="1028"/>
      <c r="DQ136" s="1028"/>
      <c r="DR136" s="1028"/>
      <c r="DS136" s="1028"/>
      <c r="DT136" s="1028"/>
      <c r="DU136" s="1028"/>
      <c r="DV136" s="1028"/>
      <c r="DW136" s="1028"/>
      <c r="DX136" s="1028"/>
      <c r="DY136" s="1028"/>
      <c r="DZ136" s="1028"/>
      <c r="EA136" s="1028"/>
      <c r="EB136" s="1028"/>
      <c r="EC136" s="1028"/>
      <c r="ED136" s="1028"/>
      <c r="EE136" s="1028"/>
      <c r="EF136" s="1028"/>
      <c r="EG136" s="1028"/>
      <c r="EH136" s="1028"/>
      <c r="EI136" s="1028"/>
      <c r="EJ136" s="1028"/>
      <c r="EK136" s="1028"/>
      <c r="EL136" s="1028"/>
    </row>
    <row r="137" spans="1:142" s="1027" customFormat="1">
      <c r="A137" s="1040">
        <v>134</v>
      </c>
      <c r="B137" s="1066" t="s">
        <v>1514</v>
      </c>
      <c r="C137" s="1044">
        <f>'TMB 050'!$G$30</f>
        <v>1234550</v>
      </c>
      <c r="D137" s="1042">
        <f t="shared" si="43"/>
        <v>1234550</v>
      </c>
      <c r="E137" s="1042">
        <f t="shared" si="26"/>
        <v>61727.5</v>
      </c>
      <c r="F137" s="1042">
        <f t="shared" si="37"/>
        <v>61727.5</v>
      </c>
      <c r="G137" s="1042">
        <f t="shared" si="38"/>
        <v>61727.5</v>
      </c>
      <c r="H137" s="1042">
        <v>500000</v>
      </c>
      <c r="I137" s="1042">
        <v>100000</v>
      </c>
      <c r="J137" s="1042">
        <f t="shared" si="39"/>
        <v>500000</v>
      </c>
      <c r="K137" s="1042">
        <f t="shared" si="40"/>
        <v>40000</v>
      </c>
      <c r="L137" s="1043">
        <f>IF('[1]TMB 050'!$G$30&gt;=50000,50000,'[1]TMB 050'!$G$30*50%)</f>
        <v>50000</v>
      </c>
      <c r="M137" s="1042">
        <f t="shared" si="44"/>
        <v>100000</v>
      </c>
      <c r="N137" s="1041">
        <f t="shared" si="41"/>
        <v>100000</v>
      </c>
      <c r="O137" s="1061"/>
      <c r="P137" s="1035" t="str">
        <f t="shared" si="42"/>
        <v>MARECHAL PLAZA SHOPPING</v>
      </c>
      <c r="Q137" s="1064"/>
      <c r="R137" s="1064"/>
      <c r="S137" s="1064"/>
      <c r="T137" s="1064" t="s">
        <v>844</v>
      </c>
      <c r="U137" s="1064" t="s">
        <v>505</v>
      </c>
      <c r="V137" s="1064"/>
      <c r="W137" s="1064"/>
      <c r="X137" s="1105"/>
      <c r="Y137" s="1031"/>
      <c r="Z137" s="1030"/>
      <c r="AA137" s="1030"/>
      <c r="AB137" s="1030"/>
      <c r="AC137" s="1030"/>
      <c r="AD137" s="1030"/>
      <c r="AE137" s="1030"/>
      <c r="AF137" s="1030"/>
      <c r="AG137" s="1030"/>
      <c r="AH137" s="1030"/>
      <c r="AI137" s="1030"/>
      <c r="AJ137" s="1030"/>
      <c r="AK137" s="1030"/>
      <c r="AL137" s="1030"/>
      <c r="AM137" s="1029"/>
      <c r="AN137" s="1029"/>
      <c r="AO137" s="1029"/>
      <c r="AP137" s="1029"/>
      <c r="AQ137" s="1029"/>
      <c r="AR137" s="1029"/>
      <c r="AS137" s="1029"/>
      <c r="AT137" s="1029"/>
      <c r="AU137" s="1028"/>
      <c r="AV137" s="1028"/>
      <c r="AW137" s="1028"/>
      <c r="AX137" s="1028"/>
      <c r="AY137" s="1028"/>
      <c r="AZ137" s="1028"/>
      <c r="BA137" s="1028"/>
      <c r="BB137" s="1028"/>
      <c r="BC137" s="1028"/>
      <c r="BD137" s="1028"/>
      <c r="BE137" s="1028"/>
      <c r="BF137" s="1028"/>
      <c r="BG137" s="1028"/>
      <c r="BH137" s="1028"/>
      <c r="BI137" s="1028"/>
      <c r="BJ137" s="1028"/>
      <c r="BK137" s="1028"/>
      <c r="BL137" s="1028"/>
      <c r="BM137" s="1028"/>
      <c r="BN137" s="1028"/>
      <c r="BO137" s="1028"/>
      <c r="BP137" s="1028"/>
      <c r="BQ137" s="1028"/>
      <c r="BR137" s="1028"/>
      <c r="BS137" s="1028"/>
      <c r="BT137" s="1028"/>
      <c r="BU137" s="1028"/>
      <c r="BV137" s="1028"/>
      <c r="BW137" s="1028"/>
      <c r="BX137" s="1028"/>
      <c r="BY137" s="1028"/>
      <c r="BZ137" s="1028"/>
      <c r="CA137" s="1028"/>
      <c r="CB137" s="1028"/>
      <c r="CC137" s="1028"/>
      <c r="CD137" s="1028"/>
      <c r="CE137" s="1028"/>
      <c r="CF137" s="1028"/>
      <c r="CG137" s="1028"/>
      <c r="CH137" s="1028"/>
      <c r="CI137" s="1028"/>
      <c r="CJ137" s="1028"/>
      <c r="CK137" s="1028"/>
      <c r="CL137" s="1028"/>
      <c r="CM137" s="1028"/>
      <c r="CN137" s="1028"/>
      <c r="CO137" s="1028"/>
      <c r="CP137" s="1028"/>
      <c r="CQ137" s="1028"/>
      <c r="CR137" s="1028"/>
      <c r="CS137" s="1028"/>
      <c r="CT137" s="1028"/>
      <c r="CU137" s="1028"/>
      <c r="CV137" s="1028"/>
      <c r="CW137" s="1028"/>
      <c r="CX137" s="1028"/>
      <c r="CY137" s="1028"/>
      <c r="CZ137" s="1028"/>
      <c r="DA137" s="1028"/>
      <c r="DB137" s="1028"/>
      <c r="DC137" s="1028"/>
      <c r="DD137" s="1028"/>
      <c r="DE137" s="1028"/>
      <c r="DF137" s="1028"/>
      <c r="DG137" s="1028"/>
      <c r="DH137" s="1028"/>
      <c r="DI137" s="1028"/>
      <c r="DJ137" s="1028"/>
      <c r="DK137" s="1028"/>
      <c r="DL137" s="1028"/>
      <c r="DM137" s="1028"/>
      <c r="DN137" s="1028"/>
      <c r="DO137" s="1028"/>
      <c r="DP137" s="1028"/>
      <c r="DQ137" s="1028"/>
      <c r="DR137" s="1028"/>
      <c r="DS137" s="1028"/>
      <c r="DT137" s="1028"/>
      <c r="DU137" s="1028"/>
      <c r="DV137" s="1028"/>
      <c r="DW137" s="1028"/>
      <c r="DX137" s="1028"/>
      <c r="DY137" s="1028"/>
      <c r="DZ137" s="1028"/>
      <c r="EA137" s="1028"/>
      <c r="EB137" s="1028"/>
      <c r="EC137" s="1028"/>
      <c r="ED137" s="1028"/>
      <c r="EE137" s="1028"/>
      <c r="EF137" s="1028"/>
      <c r="EG137" s="1028"/>
      <c r="EH137" s="1028"/>
      <c r="EI137" s="1028"/>
      <c r="EJ137" s="1028"/>
      <c r="EK137" s="1028"/>
      <c r="EL137" s="1028"/>
    </row>
    <row r="138" spans="1:142" s="1027" customFormat="1">
      <c r="A138" s="1040">
        <v>135</v>
      </c>
      <c r="B138" s="1066" t="s">
        <v>1513</v>
      </c>
      <c r="C138" s="1044">
        <f>'TMB 050'!$G$30</f>
        <v>1234550</v>
      </c>
      <c r="D138" s="1042">
        <f t="shared" si="43"/>
        <v>1234550</v>
      </c>
      <c r="E138" s="1042">
        <f t="shared" si="26"/>
        <v>61727.5</v>
      </c>
      <c r="F138" s="1042">
        <f t="shared" si="37"/>
        <v>61727.5</v>
      </c>
      <c r="G138" s="1042">
        <f t="shared" si="38"/>
        <v>61727.5</v>
      </c>
      <c r="H138" s="1042">
        <v>500000</v>
      </c>
      <c r="I138" s="1042">
        <v>100000</v>
      </c>
      <c r="J138" s="1042">
        <f t="shared" si="39"/>
        <v>500000</v>
      </c>
      <c r="K138" s="1042">
        <f t="shared" si="40"/>
        <v>40000</v>
      </c>
      <c r="L138" s="1043">
        <f>IF('[1]TMB 050'!$G$30&gt;=50000,50000,'[1]TMB 050'!$G$30*50%)</f>
        <v>50000</v>
      </c>
      <c r="M138" s="1042">
        <f t="shared" si="44"/>
        <v>100000</v>
      </c>
      <c r="N138" s="1041">
        <f t="shared" si="41"/>
        <v>100000</v>
      </c>
      <c r="O138" s="1061"/>
      <c r="P138" s="1035" t="str">
        <f t="shared" si="42"/>
        <v>MARÍLIA SHOPPING</v>
      </c>
      <c r="Q138" s="1064"/>
      <c r="R138" s="1064"/>
      <c r="S138" s="1064"/>
      <c r="T138" s="1065" t="s">
        <v>1512</v>
      </c>
      <c r="U138" s="1064" t="s">
        <v>505</v>
      </c>
      <c r="V138" s="1064"/>
      <c r="W138" s="1064"/>
      <c r="X138" s="1105"/>
      <c r="Y138" s="1031"/>
      <c r="Z138" s="1030"/>
      <c r="AA138" s="1030"/>
      <c r="AB138" s="1030"/>
      <c r="AC138" s="1030"/>
      <c r="AD138" s="1030"/>
      <c r="AE138" s="1030"/>
      <c r="AF138" s="1030"/>
      <c r="AG138" s="1030"/>
      <c r="AH138" s="1030"/>
      <c r="AI138" s="1030"/>
      <c r="AJ138" s="1030"/>
      <c r="AK138" s="1030"/>
      <c r="AL138" s="1030"/>
      <c r="AM138" s="1029"/>
      <c r="AN138" s="1029"/>
      <c r="AO138" s="1029"/>
      <c r="AP138" s="1029"/>
      <c r="AQ138" s="1029"/>
      <c r="AR138" s="1029"/>
      <c r="AS138" s="1029"/>
      <c r="AT138" s="1029"/>
      <c r="AU138" s="1028"/>
      <c r="AV138" s="1028"/>
      <c r="AW138" s="1028"/>
      <c r="AX138" s="1028"/>
      <c r="AY138" s="1028"/>
      <c r="AZ138" s="1028"/>
      <c r="BA138" s="1028"/>
      <c r="BB138" s="1028"/>
      <c r="BC138" s="1028"/>
      <c r="BD138" s="1028"/>
      <c r="BE138" s="1028"/>
      <c r="BF138" s="1028"/>
      <c r="BG138" s="1028"/>
      <c r="BH138" s="1028"/>
      <c r="BI138" s="1028"/>
      <c r="BJ138" s="1028"/>
      <c r="BK138" s="1028"/>
      <c r="BL138" s="1028"/>
      <c r="BM138" s="1028"/>
      <c r="BN138" s="1028"/>
      <c r="BO138" s="1028"/>
      <c r="BP138" s="1028"/>
      <c r="BQ138" s="1028"/>
      <c r="BR138" s="1028"/>
      <c r="BS138" s="1028"/>
      <c r="BT138" s="1028"/>
      <c r="BU138" s="1028"/>
      <c r="BV138" s="1028"/>
      <c r="BW138" s="1028"/>
      <c r="BX138" s="1028"/>
      <c r="BY138" s="1028"/>
      <c r="BZ138" s="1028"/>
      <c r="CA138" s="1028"/>
      <c r="CB138" s="1028"/>
      <c r="CC138" s="1028"/>
      <c r="CD138" s="1028"/>
      <c r="CE138" s="1028"/>
      <c r="CF138" s="1028"/>
      <c r="CG138" s="1028"/>
      <c r="CH138" s="1028"/>
      <c r="CI138" s="1028"/>
      <c r="CJ138" s="1028"/>
      <c r="CK138" s="1028"/>
      <c r="CL138" s="1028"/>
      <c r="CM138" s="1028"/>
      <c r="CN138" s="1028"/>
      <c r="CO138" s="1028"/>
      <c r="CP138" s="1028"/>
      <c r="CQ138" s="1028"/>
      <c r="CR138" s="1028"/>
      <c r="CS138" s="1028"/>
      <c r="CT138" s="1028"/>
      <c r="CU138" s="1028"/>
      <c r="CV138" s="1028"/>
      <c r="CW138" s="1028"/>
      <c r="CX138" s="1028"/>
      <c r="CY138" s="1028"/>
      <c r="CZ138" s="1028"/>
      <c r="DA138" s="1028"/>
      <c r="DB138" s="1028"/>
      <c r="DC138" s="1028"/>
      <c r="DD138" s="1028"/>
      <c r="DE138" s="1028"/>
      <c r="DF138" s="1028"/>
      <c r="DG138" s="1028"/>
      <c r="DH138" s="1028"/>
      <c r="DI138" s="1028"/>
      <c r="DJ138" s="1028"/>
      <c r="DK138" s="1028"/>
      <c r="DL138" s="1028"/>
      <c r="DM138" s="1028"/>
      <c r="DN138" s="1028"/>
      <c r="DO138" s="1028"/>
      <c r="DP138" s="1028"/>
      <c r="DQ138" s="1028"/>
      <c r="DR138" s="1028"/>
      <c r="DS138" s="1028"/>
      <c r="DT138" s="1028"/>
      <c r="DU138" s="1028"/>
      <c r="DV138" s="1028"/>
      <c r="DW138" s="1028"/>
      <c r="DX138" s="1028"/>
      <c r="DY138" s="1028"/>
      <c r="DZ138" s="1028"/>
      <c r="EA138" s="1028"/>
      <c r="EB138" s="1028"/>
      <c r="EC138" s="1028"/>
      <c r="ED138" s="1028"/>
      <c r="EE138" s="1028"/>
      <c r="EF138" s="1028"/>
      <c r="EG138" s="1028"/>
      <c r="EH138" s="1028"/>
      <c r="EI138" s="1028"/>
      <c r="EJ138" s="1028"/>
      <c r="EK138" s="1028"/>
      <c r="EL138" s="1028"/>
    </row>
    <row r="139" spans="1:142" s="1027" customFormat="1">
      <c r="A139" s="1040">
        <v>136</v>
      </c>
      <c r="B139" s="1062" t="s">
        <v>1511</v>
      </c>
      <c r="C139" s="1044">
        <f>'TMB 050'!$G$30</f>
        <v>1234550</v>
      </c>
      <c r="D139" s="1042">
        <f t="shared" si="43"/>
        <v>1234550</v>
      </c>
      <c r="E139" s="1042">
        <f t="shared" ref="E139:E202" si="45">C139*5%</f>
        <v>61727.5</v>
      </c>
      <c r="F139" s="1042">
        <f t="shared" si="37"/>
        <v>61727.5</v>
      </c>
      <c r="G139" s="1042">
        <f t="shared" si="38"/>
        <v>61727.5</v>
      </c>
      <c r="H139" s="1042">
        <v>500000</v>
      </c>
      <c r="I139" s="1042">
        <v>100000</v>
      </c>
      <c r="J139" s="1042">
        <f t="shared" si="39"/>
        <v>500000</v>
      </c>
      <c r="K139" s="1042">
        <f t="shared" si="40"/>
        <v>40000</v>
      </c>
      <c r="L139" s="1043">
        <f>IF('[1]TMB 050'!$G$30&gt;=50000,50000,'[1]TMB 050'!$G$30*50%)</f>
        <v>50000</v>
      </c>
      <c r="M139" s="1042">
        <f t="shared" si="44"/>
        <v>100000</v>
      </c>
      <c r="N139" s="1041">
        <f t="shared" si="41"/>
        <v>100000</v>
      </c>
      <c r="O139" s="1061"/>
      <c r="P139" s="1035" t="str">
        <f t="shared" si="42"/>
        <v>MARINGÁ PARK SHOPPING CENTER</v>
      </c>
      <c r="Q139" s="1060"/>
      <c r="R139" s="1060"/>
      <c r="S139" s="1060"/>
      <c r="T139" s="1060" t="s">
        <v>1213</v>
      </c>
      <c r="U139" s="1035" t="s">
        <v>892</v>
      </c>
      <c r="V139" s="1035"/>
      <c r="W139" s="1035" t="s">
        <v>1510</v>
      </c>
      <c r="X139" s="1105"/>
      <c r="Y139" s="1031"/>
      <c r="Z139" s="1030"/>
      <c r="AA139" s="1030"/>
      <c r="AB139" s="1030"/>
      <c r="AC139" s="1030"/>
      <c r="AD139" s="1030"/>
      <c r="AE139" s="1030"/>
      <c r="AF139" s="1030"/>
      <c r="AG139" s="1030"/>
      <c r="AH139" s="1030"/>
      <c r="AI139" s="1030"/>
      <c r="AJ139" s="1030"/>
      <c r="AK139" s="1030"/>
      <c r="AL139" s="1030"/>
      <c r="AM139" s="1029"/>
      <c r="AN139" s="1029"/>
      <c r="AO139" s="1029"/>
      <c r="AP139" s="1029"/>
      <c r="AQ139" s="1029"/>
      <c r="AR139" s="1029"/>
      <c r="AS139" s="1029"/>
      <c r="AT139" s="1029"/>
      <c r="AU139" s="1028"/>
      <c r="AV139" s="1028"/>
      <c r="AW139" s="1028"/>
      <c r="AX139" s="1028"/>
      <c r="AY139" s="1028"/>
      <c r="AZ139" s="1028"/>
      <c r="BA139" s="1028"/>
      <c r="BB139" s="1028"/>
      <c r="BC139" s="1028"/>
      <c r="BD139" s="1028"/>
      <c r="BE139" s="1028"/>
      <c r="BF139" s="1028"/>
      <c r="BG139" s="1028"/>
      <c r="BH139" s="1028"/>
      <c r="BI139" s="1028"/>
      <c r="BJ139" s="1028"/>
      <c r="BK139" s="1028"/>
      <c r="BL139" s="1028"/>
      <c r="BM139" s="1028"/>
      <c r="BN139" s="1028"/>
      <c r="BO139" s="1028"/>
      <c r="BP139" s="1028"/>
      <c r="BQ139" s="1028"/>
      <c r="BR139" s="1028"/>
      <c r="BS139" s="1028"/>
      <c r="BT139" s="1028"/>
      <c r="BU139" s="1028"/>
      <c r="BV139" s="1028"/>
      <c r="BW139" s="1028"/>
      <c r="BX139" s="1028"/>
      <c r="BY139" s="1028"/>
      <c r="BZ139" s="1028"/>
      <c r="CA139" s="1028"/>
      <c r="CB139" s="1028"/>
      <c r="CC139" s="1028"/>
      <c r="CD139" s="1028"/>
      <c r="CE139" s="1028"/>
      <c r="CF139" s="1028"/>
      <c r="CG139" s="1028"/>
      <c r="CH139" s="1028"/>
      <c r="CI139" s="1028"/>
      <c r="CJ139" s="1028"/>
      <c r="CK139" s="1028"/>
      <c r="CL139" s="1028"/>
      <c r="CM139" s="1028"/>
      <c r="CN139" s="1028"/>
      <c r="CO139" s="1028"/>
      <c r="CP139" s="1028"/>
      <c r="CQ139" s="1028"/>
      <c r="CR139" s="1028"/>
      <c r="CS139" s="1028"/>
      <c r="CT139" s="1028"/>
      <c r="CU139" s="1028"/>
      <c r="CV139" s="1028"/>
      <c r="CW139" s="1028"/>
      <c r="CX139" s="1028"/>
      <c r="CY139" s="1028"/>
      <c r="CZ139" s="1028"/>
      <c r="DA139" s="1028"/>
      <c r="DB139" s="1028"/>
      <c r="DC139" s="1028"/>
      <c r="DD139" s="1028"/>
      <c r="DE139" s="1028"/>
      <c r="DF139" s="1028"/>
      <c r="DG139" s="1028"/>
      <c r="DH139" s="1028"/>
      <c r="DI139" s="1028"/>
      <c r="DJ139" s="1028"/>
      <c r="DK139" s="1028"/>
      <c r="DL139" s="1028"/>
      <c r="DM139" s="1028"/>
      <c r="DN139" s="1028"/>
      <c r="DO139" s="1028"/>
      <c r="DP139" s="1028"/>
      <c r="DQ139" s="1028"/>
      <c r="DR139" s="1028"/>
      <c r="DS139" s="1028"/>
      <c r="DT139" s="1028"/>
      <c r="DU139" s="1028"/>
      <c r="DV139" s="1028"/>
      <c r="DW139" s="1028"/>
      <c r="DX139" s="1028"/>
      <c r="DY139" s="1028"/>
      <c r="DZ139" s="1028"/>
      <c r="EA139" s="1028"/>
      <c r="EB139" s="1028"/>
      <c r="EC139" s="1028"/>
      <c r="ED139" s="1028"/>
      <c r="EE139" s="1028"/>
      <c r="EF139" s="1028"/>
      <c r="EG139" s="1028"/>
      <c r="EH139" s="1028"/>
      <c r="EI139" s="1028"/>
      <c r="EJ139" s="1028"/>
      <c r="EK139" s="1028"/>
      <c r="EL139" s="1028"/>
    </row>
    <row r="140" spans="1:142" s="1027" customFormat="1">
      <c r="A140" s="1040">
        <v>137</v>
      </c>
      <c r="B140" s="1063" t="s">
        <v>1509</v>
      </c>
      <c r="C140" s="1044">
        <f>'TMB 050'!$G$30</f>
        <v>1234550</v>
      </c>
      <c r="D140" s="1042">
        <f t="shared" si="43"/>
        <v>1234550</v>
      </c>
      <c r="E140" s="1042">
        <f t="shared" si="45"/>
        <v>61727.5</v>
      </c>
      <c r="F140" s="1042">
        <f t="shared" si="37"/>
        <v>61727.5</v>
      </c>
      <c r="G140" s="1042">
        <f t="shared" si="38"/>
        <v>61727.5</v>
      </c>
      <c r="H140" s="1042">
        <v>500000</v>
      </c>
      <c r="I140" s="1042">
        <v>100000</v>
      </c>
      <c r="J140" s="1042">
        <f t="shared" si="39"/>
        <v>500000</v>
      </c>
      <c r="K140" s="1042">
        <f t="shared" si="40"/>
        <v>40000</v>
      </c>
      <c r="L140" s="1043">
        <f>IF('[1]TMB 050'!$G$30&gt;=50000,50000,'[1]TMB 050'!$G$30*50%)</f>
        <v>50000</v>
      </c>
      <c r="M140" s="1042">
        <f t="shared" si="44"/>
        <v>100000</v>
      </c>
      <c r="N140" s="1041">
        <f t="shared" si="41"/>
        <v>100000</v>
      </c>
      <c r="O140" s="1061"/>
      <c r="P140" s="1035" t="str">
        <f t="shared" si="42"/>
        <v>MARKET PLACE SHOPPING CENTER</v>
      </c>
      <c r="Q140" s="1035" t="s">
        <v>1508</v>
      </c>
      <c r="R140" s="1035"/>
      <c r="S140" s="1035" t="s">
        <v>1507</v>
      </c>
      <c r="T140" s="1035" t="s">
        <v>506</v>
      </c>
      <c r="U140" s="1035" t="s">
        <v>505</v>
      </c>
      <c r="V140" s="1035" t="s">
        <v>1506</v>
      </c>
      <c r="W140" s="1060" t="s">
        <v>1170</v>
      </c>
      <c r="X140" s="1105"/>
      <c r="Y140" s="1031"/>
      <c r="Z140" s="1030"/>
      <c r="AA140" s="1030"/>
      <c r="AB140" s="1030"/>
      <c r="AC140" s="1030"/>
      <c r="AD140" s="1030"/>
      <c r="AE140" s="1030"/>
      <c r="AF140" s="1030"/>
      <c r="AG140" s="1030"/>
      <c r="AH140" s="1030"/>
      <c r="AI140" s="1030"/>
      <c r="AJ140" s="1030"/>
      <c r="AK140" s="1030"/>
      <c r="AL140" s="1030"/>
      <c r="AM140" s="1029"/>
      <c r="AN140" s="1029"/>
      <c r="AO140" s="1029"/>
      <c r="AP140" s="1029"/>
      <c r="AQ140" s="1029"/>
      <c r="AR140" s="1029"/>
      <c r="AS140" s="1029"/>
      <c r="AT140" s="1029"/>
      <c r="AU140" s="1028"/>
      <c r="AV140" s="1028"/>
      <c r="AW140" s="1028"/>
      <c r="AX140" s="1028"/>
      <c r="AY140" s="1028"/>
      <c r="AZ140" s="1028"/>
      <c r="BA140" s="1028"/>
      <c r="BB140" s="1028"/>
      <c r="BC140" s="1028"/>
      <c r="BD140" s="1028"/>
      <c r="BE140" s="1028"/>
      <c r="BF140" s="1028"/>
      <c r="BG140" s="1028"/>
      <c r="BH140" s="1028"/>
      <c r="BI140" s="1028"/>
      <c r="BJ140" s="1028"/>
      <c r="BK140" s="1028"/>
      <c r="BL140" s="1028"/>
      <c r="BM140" s="1028"/>
      <c r="BN140" s="1028"/>
      <c r="BO140" s="1028"/>
      <c r="BP140" s="1028"/>
      <c r="BQ140" s="1028"/>
      <c r="BR140" s="1028"/>
      <c r="BS140" s="1028"/>
      <c r="BT140" s="1028"/>
      <c r="BU140" s="1028"/>
      <c r="BV140" s="1028"/>
      <c r="BW140" s="1028"/>
      <c r="BX140" s="1028"/>
      <c r="BY140" s="1028"/>
      <c r="BZ140" s="1028"/>
      <c r="CA140" s="1028"/>
      <c r="CB140" s="1028"/>
      <c r="CC140" s="1028"/>
      <c r="CD140" s="1028"/>
      <c r="CE140" s="1028"/>
      <c r="CF140" s="1028"/>
      <c r="CG140" s="1028"/>
      <c r="CH140" s="1028"/>
      <c r="CI140" s="1028"/>
      <c r="CJ140" s="1028"/>
      <c r="CK140" s="1028"/>
      <c r="CL140" s="1028"/>
      <c r="CM140" s="1028"/>
      <c r="CN140" s="1028"/>
      <c r="CO140" s="1028"/>
      <c r="CP140" s="1028"/>
      <c r="CQ140" s="1028"/>
      <c r="CR140" s="1028"/>
      <c r="CS140" s="1028"/>
      <c r="CT140" s="1028"/>
      <c r="CU140" s="1028"/>
      <c r="CV140" s="1028"/>
      <c r="CW140" s="1028"/>
      <c r="CX140" s="1028"/>
      <c r="CY140" s="1028"/>
      <c r="CZ140" s="1028"/>
      <c r="DA140" s="1028"/>
      <c r="DB140" s="1028"/>
      <c r="DC140" s="1028"/>
      <c r="DD140" s="1028"/>
      <c r="DE140" s="1028"/>
      <c r="DF140" s="1028"/>
      <c r="DG140" s="1028"/>
      <c r="DH140" s="1028"/>
      <c r="DI140" s="1028"/>
      <c r="DJ140" s="1028"/>
      <c r="DK140" s="1028"/>
      <c r="DL140" s="1028"/>
      <c r="DM140" s="1028"/>
      <c r="DN140" s="1028"/>
      <c r="DO140" s="1028"/>
      <c r="DP140" s="1028"/>
      <c r="DQ140" s="1028"/>
      <c r="DR140" s="1028"/>
      <c r="DS140" s="1028"/>
      <c r="DT140" s="1028"/>
      <c r="DU140" s="1028"/>
      <c r="DV140" s="1028"/>
      <c r="DW140" s="1028"/>
      <c r="DX140" s="1028"/>
      <c r="DY140" s="1028"/>
      <c r="DZ140" s="1028"/>
      <c r="EA140" s="1028"/>
      <c r="EB140" s="1028"/>
      <c r="EC140" s="1028"/>
      <c r="ED140" s="1028"/>
      <c r="EE140" s="1028"/>
      <c r="EF140" s="1028"/>
      <c r="EG140" s="1028"/>
      <c r="EH140" s="1028"/>
      <c r="EI140" s="1028"/>
      <c r="EJ140" s="1028"/>
      <c r="EK140" s="1028"/>
      <c r="EL140" s="1028"/>
    </row>
    <row r="141" spans="1:142" s="1027" customFormat="1">
      <c r="A141" s="1040">
        <v>138</v>
      </c>
      <c r="B141" s="1063" t="s">
        <v>1505</v>
      </c>
      <c r="C141" s="1044">
        <f>'TMB 050'!$G$30</f>
        <v>1234550</v>
      </c>
      <c r="D141" s="1042">
        <f t="shared" si="43"/>
        <v>1234550</v>
      </c>
      <c r="E141" s="1042">
        <f t="shared" si="45"/>
        <v>61727.5</v>
      </c>
      <c r="F141" s="1042">
        <f t="shared" si="37"/>
        <v>61727.5</v>
      </c>
      <c r="G141" s="1042">
        <f t="shared" si="38"/>
        <v>61727.5</v>
      </c>
      <c r="H141" s="1042">
        <v>500000</v>
      </c>
      <c r="I141" s="1042">
        <v>100000</v>
      </c>
      <c r="J141" s="1042">
        <f t="shared" si="39"/>
        <v>500000</v>
      </c>
      <c r="K141" s="1042">
        <f t="shared" si="40"/>
        <v>40000</v>
      </c>
      <c r="L141" s="1043">
        <f>IF('[1]TMB 050'!$G$30&gt;=50000,50000,'[1]TMB 050'!$G$30*50%)</f>
        <v>50000</v>
      </c>
      <c r="M141" s="1042">
        <f t="shared" si="44"/>
        <v>100000</v>
      </c>
      <c r="N141" s="1041">
        <f t="shared" si="41"/>
        <v>100000</v>
      </c>
      <c r="O141" s="1061"/>
      <c r="P141" s="1035" t="str">
        <f t="shared" si="42"/>
        <v>MAUÁ PLAZA SHOPPING</v>
      </c>
      <c r="Q141" s="1035" t="s">
        <v>1504</v>
      </c>
      <c r="R141" s="1035"/>
      <c r="S141" s="1035" t="s">
        <v>527</v>
      </c>
      <c r="T141" s="1035" t="s">
        <v>1503</v>
      </c>
      <c r="U141" s="1035" t="s">
        <v>505</v>
      </c>
      <c r="V141" s="1035">
        <v>9340040</v>
      </c>
      <c r="W141" s="1060" t="s">
        <v>1502</v>
      </c>
      <c r="X141" s="1105"/>
      <c r="Y141" s="1031"/>
      <c r="Z141" s="1030"/>
      <c r="AA141" s="1030"/>
      <c r="AB141" s="1030"/>
      <c r="AC141" s="1030"/>
      <c r="AD141" s="1030"/>
      <c r="AE141" s="1030"/>
      <c r="AF141" s="1030"/>
      <c r="AG141" s="1030"/>
      <c r="AH141" s="1030"/>
      <c r="AI141" s="1030"/>
      <c r="AJ141" s="1030"/>
      <c r="AK141" s="1030"/>
      <c r="AL141" s="1030"/>
      <c r="AM141" s="1029"/>
      <c r="AN141" s="1029"/>
      <c r="AO141" s="1029"/>
      <c r="AP141" s="1029"/>
      <c r="AQ141" s="1029"/>
      <c r="AR141" s="1029"/>
      <c r="AS141" s="1029"/>
      <c r="AT141" s="1029"/>
      <c r="AU141" s="1028"/>
      <c r="AV141" s="1028"/>
      <c r="AW141" s="1028"/>
      <c r="AX141" s="1028"/>
      <c r="AY141" s="1028"/>
      <c r="AZ141" s="1028"/>
      <c r="BA141" s="1028"/>
      <c r="BB141" s="1028"/>
      <c r="BC141" s="1028"/>
      <c r="BD141" s="1028"/>
      <c r="BE141" s="1028"/>
      <c r="BF141" s="1028"/>
      <c r="BG141" s="1028"/>
      <c r="BH141" s="1028"/>
      <c r="BI141" s="1028"/>
      <c r="BJ141" s="1028"/>
      <c r="BK141" s="1028"/>
      <c r="BL141" s="1028"/>
      <c r="BM141" s="1028"/>
      <c r="BN141" s="1028"/>
      <c r="BO141" s="1028"/>
      <c r="BP141" s="1028"/>
      <c r="BQ141" s="1028"/>
      <c r="BR141" s="1028"/>
      <c r="BS141" s="1028"/>
      <c r="BT141" s="1028"/>
      <c r="BU141" s="1028"/>
      <c r="BV141" s="1028"/>
      <c r="BW141" s="1028"/>
      <c r="BX141" s="1028"/>
      <c r="BY141" s="1028"/>
      <c r="BZ141" s="1028"/>
      <c r="CA141" s="1028"/>
      <c r="CB141" s="1028"/>
      <c r="CC141" s="1028"/>
      <c r="CD141" s="1028"/>
      <c r="CE141" s="1028"/>
      <c r="CF141" s="1028"/>
      <c r="CG141" s="1028"/>
      <c r="CH141" s="1028"/>
      <c r="CI141" s="1028"/>
      <c r="CJ141" s="1028"/>
      <c r="CK141" s="1028"/>
      <c r="CL141" s="1028"/>
      <c r="CM141" s="1028"/>
      <c r="CN141" s="1028"/>
      <c r="CO141" s="1028"/>
      <c r="CP141" s="1028"/>
      <c r="CQ141" s="1028"/>
      <c r="CR141" s="1028"/>
      <c r="CS141" s="1028"/>
      <c r="CT141" s="1028"/>
      <c r="CU141" s="1028"/>
      <c r="CV141" s="1028"/>
      <c r="CW141" s="1028"/>
      <c r="CX141" s="1028"/>
      <c r="CY141" s="1028"/>
      <c r="CZ141" s="1028"/>
      <c r="DA141" s="1028"/>
      <c r="DB141" s="1028"/>
      <c r="DC141" s="1028"/>
      <c r="DD141" s="1028"/>
      <c r="DE141" s="1028"/>
      <c r="DF141" s="1028"/>
      <c r="DG141" s="1028"/>
      <c r="DH141" s="1028"/>
      <c r="DI141" s="1028"/>
      <c r="DJ141" s="1028"/>
      <c r="DK141" s="1028"/>
      <c r="DL141" s="1028"/>
      <c r="DM141" s="1028"/>
      <c r="DN141" s="1028"/>
      <c r="DO141" s="1028"/>
      <c r="DP141" s="1028"/>
      <c r="DQ141" s="1028"/>
      <c r="DR141" s="1028"/>
      <c r="DS141" s="1028"/>
      <c r="DT141" s="1028"/>
      <c r="DU141" s="1028"/>
      <c r="DV141" s="1028"/>
      <c r="DW141" s="1028"/>
      <c r="DX141" s="1028"/>
      <c r="DY141" s="1028"/>
      <c r="DZ141" s="1028"/>
      <c r="EA141" s="1028"/>
      <c r="EB141" s="1028"/>
      <c r="EC141" s="1028"/>
      <c r="ED141" s="1028"/>
      <c r="EE141" s="1028"/>
      <c r="EF141" s="1028"/>
      <c r="EG141" s="1028"/>
      <c r="EH141" s="1028"/>
      <c r="EI141" s="1028"/>
      <c r="EJ141" s="1028"/>
      <c r="EK141" s="1028"/>
      <c r="EL141" s="1028"/>
    </row>
    <row r="142" spans="1:142" s="1027" customFormat="1">
      <c r="A142" s="1040">
        <v>139</v>
      </c>
      <c r="B142" s="1062" t="s">
        <v>1501</v>
      </c>
      <c r="C142" s="1044">
        <f>'TMB 050'!$G$30</f>
        <v>1234550</v>
      </c>
      <c r="D142" s="1042">
        <f t="shared" si="43"/>
        <v>1234550</v>
      </c>
      <c r="E142" s="1042">
        <f t="shared" si="45"/>
        <v>61727.5</v>
      </c>
      <c r="F142" s="1042">
        <f t="shared" si="37"/>
        <v>61727.5</v>
      </c>
      <c r="G142" s="1042">
        <f t="shared" si="38"/>
        <v>61727.5</v>
      </c>
      <c r="H142" s="1042">
        <v>500000</v>
      </c>
      <c r="I142" s="1042">
        <v>100000</v>
      </c>
      <c r="J142" s="1042">
        <f t="shared" si="39"/>
        <v>500000</v>
      </c>
      <c r="K142" s="1042">
        <f t="shared" si="40"/>
        <v>40000</v>
      </c>
      <c r="L142" s="1043">
        <f>IF('[1]TMB 050'!$G$30&gt;=50000,50000,'[1]TMB 050'!$G$30*50%)</f>
        <v>50000</v>
      </c>
      <c r="M142" s="1042">
        <f t="shared" si="44"/>
        <v>100000</v>
      </c>
      <c r="N142" s="1041">
        <f t="shared" si="41"/>
        <v>100000</v>
      </c>
      <c r="O142" s="1061"/>
      <c r="P142" s="1035" t="str">
        <f t="shared" si="42"/>
        <v>MAX SHOPPING CENTER</v>
      </c>
      <c r="Q142" s="1060"/>
      <c r="R142" s="1060"/>
      <c r="S142" s="1060"/>
      <c r="T142" s="1060" t="s">
        <v>1500</v>
      </c>
      <c r="U142" s="1035" t="s">
        <v>672</v>
      </c>
      <c r="V142" s="1035"/>
      <c r="W142" s="1035" t="s">
        <v>1499</v>
      </c>
      <c r="X142" s="1105"/>
      <c r="Y142" s="1031"/>
      <c r="Z142" s="1030"/>
      <c r="AA142" s="1030"/>
      <c r="AB142" s="1030"/>
      <c r="AC142" s="1030"/>
      <c r="AD142" s="1030"/>
      <c r="AE142" s="1030"/>
      <c r="AF142" s="1030"/>
      <c r="AG142" s="1030"/>
      <c r="AH142" s="1030"/>
      <c r="AI142" s="1030"/>
      <c r="AJ142" s="1030"/>
      <c r="AK142" s="1030"/>
      <c r="AL142" s="1030"/>
      <c r="AM142" s="1029"/>
      <c r="AN142" s="1029"/>
      <c r="AO142" s="1029"/>
      <c r="AP142" s="1029"/>
      <c r="AQ142" s="1029"/>
      <c r="AR142" s="1029"/>
      <c r="AS142" s="1029"/>
      <c r="AT142" s="1029"/>
      <c r="AU142" s="1028"/>
      <c r="AV142" s="1028"/>
      <c r="AW142" s="1028"/>
      <c r="AX142" s="1028"/>
      <c r="AY142" s="1028"/>
      <c r="AZ142" s="1028"/>
      <c r="BA142" s="1028"/>
      <c r="BB142" s="1028"/>
      <c r="BC142" s="1028"/>
      <c r="BD142" s="1028"/>
      <c r="BE142" s="1028"/>
      <c r="BF142" s="1028"/>
      <c r="BG142" s="1028"/>
      <c r="BH142" s="1028"/>
      <c r="BI142" s="1028"/>
      <c r="BJ142" s="1028"/>
      <c r="BK142" s="1028"/>
      <c r="BL142" s="1028"/>
      <c r="BM142" s="1028"/>
      <c r="BN142" s="1028"/>
      <c r="BO142" s="1028"/>
      <c r="BP142" s="1028"/>
      <c r="BQ142" s="1028"/>
      <c r="BR142" s="1028"/>
      <c r="BS142" s="1028"/>
      <c r="BT142" s="1028"/>
      <c r="BU142" s="1028"/>
      <c r="BV142" s="1028"/>
      <c r="BW142" s="1028"/>
      <c r="BX142" s="1028"/>
      <c r="BY142" s="1028"/>
      <c r="BZ142" s="1028"/>
      <c r="CA142" s="1028"/>
      <c r="CB142" s="1028"/>
      <c r="CC142" s="1028"/>
      <c r="CD142" s="1028"/>
      <c r="CE142" s="1028"/>
      <c r="CF142" s="1028"/>
      <c r="CG142" s="1028"/>
      <c r="CH142" s="1028"/>
      <c r="CI142" s="1028"/>
      <c r="CJ142" s="1028"/>
      <c r="CK142" s="1028"/>
      <c r="CL142" s="1028"/>
      <c r="CM142" s="1028"/>
      <c r="CN142" s="1028"/>
      <c r="CO142" s="1028"/>
      <c r="CP142" s="1028"/>
      <c r="CQ142" s="1028"/>
      <c r="CR142" s="1028"/>
      <c r="CS142" s="1028"/>
      <c r="CT142" s="1028"/>
      <c r="CU142" s="1028"/>
      <c r="CV142" s="1028"/>
      <c r="CW142" s="1028"/>
      <c r="CX142" s="1028"/>
      <c r="CY142" s="1028"/>
      <c r="CZ142" s="1028"/>
      <c r="DA142" s="1028"/>
      <c r="DB142" s="1028"/>
      <c r="DC142" s="1028"/>
      <c r="DD142" s="1028"/>
      <c r="DE142" s="1028"/>
      <c r="DF142" s="1028"/>
      <c r="DG142" s="1028"/>
      <c r="DH142" s="1028"/>
      <c r="DI142" s="1028"/>
      <c r="DJ142" s="1028"/>
      <c r="DK142" s="1028"/>
      <c r="DL142" s="1028"/>
      <c r="DM142" s="1028"/>
      <c r="DN142" s="1028"/>
      <c r="DO142" s="1028"/>
      <c r="DP142" s="1028"/>
      <c r="DQ142" s="1028"/>
      <c r="DR142" s="1028"/>
      <c r="DS142" s="1028"/>
      <c r="DT142" s="1028"/>
      <c r="DU142" s="1028"/>
      <c r="DV142" s="1028"/>
      <c r="DW142" s="1028"/>
      <c r="DX142" s="1028"/>
      <c r="DY142" s="1028"/>
      <c r="DZ142" s="1028"/>
      <c r="EA142" s="1028"/>
      <c r="EB142" s="1028"/>
      <c r="EC142" s="1028"/>
      <c r="ED142" s="1028"/>
      <c r="EE142" s="1028"/>
      <c r="EF142" s="1028"/>
      <c r="EG142" s="1028"/>
      <c r="EH142" s="1028"/>
      <c r="EI142" s="1028"/>
      <c r="EJ142" s="1028"/>
      <c r="EK142" s="1028"/>
      <c r="EL142" s="1028"/>
    </row>
    <row r="143" spans="1:142" s="1027" customFormat="1">
      <c r="A143" s="1040">
        <v>140</v>
      </c>
      <c r="B143" s="1063" t="s">
        <v>1498</v>
      </c>
      <c r="C143" s="1044">
        <f>'TMB 050'!$G$30</f>
        <v>1234550</v>
      </c>
      <c r="D143" s="1042">
        <f t="shared" si="43"/>
        <v>1234550</v>
      </c>
      <c r="E143" s="1042">
        <f t="shared" si="45"/>
        <v>61727.5</v>
      </c>
      <c r="F143" s="1042">
        <f t="shared" si="37"/>
        <v>61727.5</v>
      </c>
      <c r="G143" s="1042">
        <f t="shared" si="38"/>
        <v>61727.5</v>
      </c>
      <c r="H143" s="1042">
        <v>500000</v>
      </c>
      <c r="I143" s="1042">
        <v>100000</v>
      </c>
      <c r="J143" s="1042">
        <f t="shared" si="39"/>
        <v>500000</v>
      </c>
      <c r="K143" s="1042">
        <f t="shared" si="40"/>
        <v>40000</v>
      </c>
      <c r="L143" s="1043">
        <f>IF('[1]TMB 050'!$G$30&gt;=50000,50000,'[1]TMB 050'!$G$30*50%)</f>
        <v>50000</v>
      </c>
      <c r="M143" s="1042">
        <f t="shared" si="44"/>
        <v>100000</v>
      </c>
      <c r="N143" s="1041">
        <f t="shared" si="41"/>
        <v>100000</v>
      </c>
      <c r="O143" s="1061"/>
      <c r="P143" s="1035" t="str">
        <f t="shared" si="42"/>
        <v>MAXI SHOPPING JUNDIAI</v>
      </c>
      <c r="Q143" s="1035" t="s">
        <v>1497</v>
      </c>
      <c r="R143" s="1035"/>
      <c r="S143" s="1035" t="s">
        <v>1496</v>
      </c>
      <c r="T143" s="1035" t="s">
        <v>803</v>
      </c>
      <c r="U143" s="1035" t="s">
        <v>505</v>
      </c>
      <c r="V143" s="1035" t="s">
        <v>1495</v>
      </c>
      <c r="W143" s="1060" t="s">
        <v>1494</v>
      </c>
      <c r="X143" s="1105"/>
      <c r="Y143" s="1031"/>
      <c r="Z143" s="1030"/>
      <c r="AA143" s="1030"/>
      <c r="AB143" s="1030"/>
      <c r="AC143" s="1030"/>
      <c r="AD143" s="1030"/>
      <c r="AE143" s="1030"/>
      <c r="AF143" s="1030"/>
      <c r="AG143" s="1030"/>
      <c r="AH143" s="1030"/>
      <c r="AI143" s="1030"/>
      <c r="AJ143" s="1030"/>
      <c r="AK143" s="1030"/>
      <c r="AL143" s="1030"/>
      <c r="AM143" s="1029"/>
      <c r="AN143" s="1029"/>
      <c r="AO143" s="1029"/>
      <c r="AP143" s="1029"/>
      <c r="AQ143" s="1029"/>
      <c r="AR143" s="1029"/>
      <c r="AS143" s="1029"/>
      <c r="AT143" s="1029"/>
      <c r="AU143" s="1028"/>
      <c r="AV143" s="1028"/>
      <c r="AW143" s="1028"/>
      <c r="AX143" s="1028"/>
      <c r="AY143" s="1028"/>
      <c r="AZ143" s="1028"/>
      <c r="BA143" s="1028"/>
      <c r="BB143" s="1028"/>
      <c r="BC143" s="1028"/>
      <c r="BD143" s="1028"/>
      <c r="BE143" s="1028"/>
      <c r="BF143" s="1028"/>
      <c r="BG143" s="1028"/>
      <c r="BH143" s="1028"/>
      <c r="BI143" s="1028"/>
      <c r="BJ143" s="1028"/>
      <c r="BK143" s="1028"/>
      <c r="BL143" s="1028"/>
      <c r="BM143" s="1028"/>
      <c r="BN143" s="1028"/>
      <c r="BO143" s="1028"/>
      <c r="BP143" s="1028"/>
      <c r="BQ143" s="1028"/>
      <c r="BR143" s="1028"/>
      <c r="BS143" s="1028"/>
      <c r="BT143" s="1028"/>
      <c r="BU143" s="1028"/>
      <c r="BV143" s="1028"/>
      <c r="BW143" s="1028"/>
      <c r="BX143" s="1028"/>
      <c r="BY143" s="1028"/>
      <c r="BZ143" s="1028"/>
      <c r="CA143" s="1028"/>
      <c r="CB143" s="1028"/>
      <c r="CC143" s="1028"/>
      <c r="CD143" s="1028"/>
      <c r="CE143" s="1028"/>
      <c r="CF143" s="1028"/>
      <c r="CG143" s="1028"/>
      <c r="CH143" s="1028"/>
      <c r="CI143" s="1028"/>
      <c r="CJ143" s="1028"/>
      <c r="CK143" s="1028"/>
      <c r="CL143" s="1028"/>
      <c r="CM143" s="1028"/>
      <c r="CN143" s="1028"/>
      <c r="CO143" s="1028"/>
      <c r="CP143" s="1028"/>
      <c r="CQ143" s="1028"/>
      <c r="CR143" s="1028"/>
      <c r="CS143" s="1028"/>
      <c r="CT143" s="1028"/>
      <c r="CU143" s="1028"/>
      <c r="CV143" s="1028"/>
      <c r="CW143" s="1028"/>
      <c r="CX143" s="1028"/>
      <c r="CY143" s="1028"/>
      <c r="CZ143" s="1028"/>
      <c r="DA143" s="1028"/>
      <c r="DB143" s="1028"/>
      <c r="DC143" s="1028"/>
      <c r="DD143" s="1028"/>
      <c r="DE143" s="1028"/>
      <c r="DF143" s="1028"/>
      <c r="DG143" s="1028"/>
      <c r="DH143" s="1028"/>
      <c r="DI143" s="1028"/>
      <c r="DJ143" s="1028"/>
      <c r="DK143" s="1028"/>
      <c r="DL143" s="1028"/>
      <c r="DM143" s="1028"/>
      <c r="DN143" s="1028"/>
      <c r="DO143" s="1028"/>
      <c r="DP143" s="1028"/>
      <c r="DQ143" s="1028"/>
      <c r="DR143" s="1028"/>
      <c r="DS143" s="1028"/>
      <c r="DT143" s="1028"/>
      <c r="DU143" s="1028"/>
      <c r="DV143" s="1028"/>
      <c r="DW143" s="1028"/>
      <c r="DX143" s="1028"/>
      <c r="DY143" s="1028"/>
      <c r="DZ143" s="1028"/>
      <c r="EA143" s="1028"/>
      <c r="EB143" s="1028"/>
      <c r="EC143" s="1028"/>
      <c r="ED143" s="1028"/>
      <c r="EE143" s="1028"/>
      <c r="EF143" s="1028"/>
      <c r="EG143" s="1028"/>
      <c r="EH143" s="1028"/>
      <c r="EI143" s="1028"/>
      <c r="EJ143" s="1028"/>
      <c r="EK143" s="1028"/>
      <c r="EL143" s="1028"/>
    </row>
    <row r="144" spans="1:142" s="1027" customFormat="1">
      <c r="A144" s="1040">
        <v>141</v>
      </c>
      <c r="B144" s="1063" t="s">
        <v>1493</v>
      </c>
      <c r="C144" s="1044">
        <f>'TMB 050'!$G$30</f>
        <v>1234550</v>
      </c>
      <c r="D144" s="1042">
        <f t="shared" si="43"/>
        <v>1234550</v>
      </c>
      <c r="E144" s="1042">
        <f t="shared" si="45"/>
        <v>61727.5</v>
      </c>
      <c r="F144" s="1042">
        <f t="shared" si="37"/>
        <v>61727.5</v>
      </c>
      <c r="G144" s="1042">
        <f t="shared" si="38"/>
        <v>61727.5</v>
      </c>
      <c r="H144" s="1042">
        <v>500000</v>
      </c>
      <c r="I144" s="1042">
        <v>100000</v>
      </c>
      <c r="J144" s="1042">
        <f t="shared" si="39"/>
        <v>500000</v>
      </c>
      <c r="K144" s="1042">
        <f t="shared" si="40"/>
        <v>40000</v>
      </c>
      <c r="L144" s="1043">
        <f>IF('[1]TMB 050'!$G$30&gt;=50000,50000,'[1]TMB 050'!$G$30*50%)</f>
        <v>50000</v>
      </c>
      <c r="M144" s="1042">
        <f t="shared" si="44"/>
        <v>100000</v>
      </c>
      <c r="N144" s="1041">
        <f t="shared" si="41"/>
        <v>100000</v>
      </c>
      <c r="O144" s="1061"/>
      <c r="P144" s="1035" t="str">
        <f t="shared" si="42"/>
        <v>MEGA POLO MODA</v>
      </c>
      <c r="Q144" s="1035" t="s">
        <v>1492</v>
      </c>
      <c r="R144" s="1035"/>
      <c r="S144" s="1035" t="s">
        <v>1491</v>
      </c>
      <c r="T144" s="1035" t="s">
        <v>506</v>
      </c>
      <c r="U144" s="1035" t="s">
        <v>505</v>
      </c>
      <c r="V144" s="1035" t="s">
        <v>1490</v>
      </c>
      <c r="W144" s="1060" t="s">
        <v>1170</v>
      </c>
      <c r="X144" s="1105"/>
      <c r="Y144" s="1031"/>
      <c r="Z144" s="1030"/>
      <c r="AA144" s="1030"/>
      <c r="AB144" s="1030"/>
      <c r="AC144" s="1030"/>
      <c r="AD144" s="1030"/>
      <c r="AE144" s="1030"/>
      <c r="AF144" s="1030"/>
      <c r="AG144" s="1030"/>
      <c r="AH144" s="1030"/>
      <c r="AI144" s="1030"/>
      <c r="AJ144" s="1030"/>
      <c r="AK144" s="1030"/>
      <c r="AL144" s="1030"/>
      <c r="AM144" s="1029"/>
      <c r="AN144" s="1029"/>
      <c r="AO144" s="1029"/>
      <c r="AP144" s="1029"/>
      <c r="AQ144" s="1029"/>
      <c r="AR144" s="1029"/>
      <c r="AS144" s="1029"/>
      <c r="AT144" s="1029"/>
      <c r="AU144" s="1028"/>
      <c r="AV144" s="1028"/>
      <c r="AW144" s="1028"/>
      <c r="AX144" s="1028"/>
      <c r="AY144" s="1028"/>
      <c r="AZ144" s="1028"/>
      <c r="BA144" s="1028"/>
      <c r="BB144" s="1028"/>
      <c r="BC144" s="1028"/>
      <c r="BD144" s="1028"/>
      <c r="BE144" s="1028"/>
      <c r="BF144" s="1028"/>
      <c r="BG144" s="1028"/>
      <c r="BH144" s="1028"/>
      <c r="BI144" s="1028"/>
      <c r="BJ144" s="1028"/>
      <c r="BK144" s="1028"/>
      <c r="BL144" s="1028"/>
      <c r="BM144" s="1028"/>
      <c r="BN144" s="1028"/>
      <c r="BO144" s="1028"/>
      <c r="BP144" s="1028"/>
      <c r="BQ144" s="1028"/>
      <c r="BR144" s="1028"/>
      <c r="BS144" s="1028"/>
      <c r="BT144" s="1028"/>
      <c r="BU144" s="1028"/>
      <c r="BV144" s="1028"/>
      <c r="BW144" s="1028"/>
      <c r="BX144" s="1028"/>
      <c r="BY144" s="1028"/>
      <c r="BZ144" s="1028"/>
      <c r="CA144" s="1028"/>
      <c r="CB144" s="1028"/>
      <c r="CC144" s="1028"/>
      <c r="CD144" s="1028"/>
      <c r="CE144" s="1028"/>
      <c r="CF144" s="1028"/>
      <c r="CG144" s="1028"/>
      <c r="CH144" s="1028"/>
      <c r="CI144" s="1028"/>
      <c r="CJ144" s="1028"/>
      <c r="CK144" s="1028"/>
      <c r="CL144" s="1028"/>
      <c r="CM144" s="1028"/>
      <c r="CN144" s="1028"/>
      <c r="CO144" s="1028"/>
      <c r="CP144" s="1028"/>
      <c r="CQ144" s="1028"/>
      <c r="CR144" s="1028"/>
      <c r="CS144" s="1028"/>
      <c r="CT144" s="1028"/>
      <c r="CU144" s="1028"/>
      <c r="CV144" s="1028"/>
      <c r="CW144" s="1028"/>
      <c r="CX144" s="1028"/>
      <c r="CY144" s="1028"/>
      <c r="CZ144" s="1028"/>
      <c r="DA144" s="1028"/>
      <c r="DB144" s="1028"/>
      <c r="DC144" s="1028"/>
      <c r="DD144" s="1028"/>
      <c r="DE144" s="1028"/>
      <c r="DF144" s="1028"/>
      <c r="DG144" s="1028"/>
      <c r="DH144" s="1028"/>
      <c r="DI144" s="1028"/>
      <c r="DJ144" s="1028"/>
      <c r="DK144" s="1028"/>
      <c r="DL144" s="1028"/>
      <c r="DM144" s="1028"/>
      <c r="DN144" s="1028"/>
      <c r="DO144" s="1028"/>
      <c r="DP144" s="1028"/>
      <c r="DQ144" s="1028"/>
      <c r="DR144" s="1028"/>
      <c r="DS144" s="1028"/>
      <c r="DT144" s="1028"/>
      <c r="DU144" s="1028"/>
      <c r="DV144" s="1028"/>
      <c r="DW144" s="1028"/>
      <c r="DX144" s="1028"/>
      <c r="DY144" s="1028"/>
      <c r="DZ144" s="1028"/>
      <c r="EA144" s="1028"/>
      <c r="EB144" s="1028"/>
      <c r="EC144" s="1028"/>
      <c r="ED144" s="1028"/>
      <c r="EE144" s="1028"/>
      <c r="EF144" s="1028"/>
      <c r="EG144" s="1028"/>
      <c r="EH144" s="1028"/>
      <c r="EI144" s="1028"/>
      <c r="EJ144" s="1028"/>
      <c r="EK144" s="1028"/>
      <c r="EL144" s="1028"/>
    </row>
    <row r="145" spans="1:142" s="1027" customFormat="1">
      <c r="A145" s="1040">
        <v>142</v>
      </c>
      <c r="B145" s="1066" t="s">
        <v>1489</v>
      </c>
      <c r="C145" s="1044">
        <f>'TMB 050'!$G$30</f>
        <v>1234550</v>
      </c>
      <c r="D145" s="1042">
        <f t="shared" si="43"/>
        <v>1234550</v>
      </c>
      <c r="E145" s="1042">
        <f t="shared" si="45"/>
        <v>61727.5</v>
      </c>
      <c r="F145" s="1042">
        <f t="shared" si="37"/>
        <v>61727.5</v>
      </c>
      <c r="G145" s="1042">
        <f t="shared" si="38"/>
        <v>61727.5</v>
      </c>
      <c r="H145" s="1042">
        <v>500000</v>
      </c>
      <c r="I145" s="1042">
        <v>100000</v>
      </c>
      <c r="J145" s="1042">
        <f t="shared" si="39"/>
        <v>500000</v>
      </c>
      <c r="K145" s="1042">
        <f t="shared" si="40"/>
        <v>40000</v>
      </c>
      <c r="L145" s="1043">
        <f>IF('[1]TMB 050'!$G$30&gt;=50000,50000,'[1]TMB 050'!$G$30*50%)</f>
        <v>50000</v>
      </c>
      <c r="M145" s="1042">
        <f t="shared" si="44"/>
        <v>100000</v>
      </c>
      <c r="N145" s="1041">
        <f t="shared" si="41"/>
        <v>100000</v>
      </c>
      <c r="O145" s="1061"/>
      <c r="P145" s="1035" t="str">
        <f t="shared" si="42"/>
        <v>MENDES PRAIA SHOPPING</v>
      </c>
      <c r="Q145" s="1064"/>
      <c r="R145" s="1064"/>
      <c r="S145" s="1064"/>
      <c r="T145" s="1065" t="s">
        <v>1488</v>
      </c>
      <c r="U145" s="1064" t="s">
        <v>505</v>
      </c>
      <c r="V145" s="1064"/>
      <c r="W145" s="1064"/>
      <c r="X145" s="1105"/>
      <c r="Y145" s="1031"/>
      <c r="Z145" s="1030"/>
      <c r="AA145" s="1030"/>
      <c r="AB145" s="1030"/>
      <c r="AC145" s="1030"/>
      <c r="AD145" s="1030"/>
      <c r="AE145" s="1030"/>
      <c r="AF145" s="1030"/>
      <c r="AG145" s="1030"/>
      <c r="AH145" s="1030"/>
      <c r="AI145" s="1030"/>
      <c r="AJ145" s="1030"/>
      <c r="AK145" s="1030"/>
      <c r="AL145" s="1030"/>
      <c r="AM145" s="1029"/>
      <c r="AN145" s="1029"/>
      <c r="AO145" s="1029"/>
      <c r="AP145" s="1029"/>
      <c r="AQ145" s="1029"/>
      <c r="AR145" s="1029"/>
      <c r="AS145" s="1029"/>
      <c r="AT145" s="1029"/>
      <c r="AU145" s="1028"/>
      <c r="AV145" s="1028"/>
      <c r="AW145" s="1028"/>
      <c r="AX145" s="1028"/>
      <c r="AY145" s="1028"/>
      <c r="AZ145" s="1028"/>
      <c r="BA145" s="1028"/>
      <c r="BB145" s="1028"/>
      <c r="BC145" s="1028"/>
      <c r="BD145" s="1028"/>
      <c r="BE145" s="1028"/>
      <c r="BF145" s="1028"/>
      <c r="BG145" s="1028"/>
      <c r="BH145" s="1028"/>
      <c r="BI145" s="1028"/>
      <c r="BJ145" s="1028"/>
      <c r="BK145" s="1028"/>
      <c r="BL145" s="1028"/>
      <c r="BM145" s="1028"/>
      <c r="BN145" s="1028"/>
      <c r="BO145" s="1028"/>
      <c r="BP145" s="1028"/>
      <c r="BQ145" s="1028"/>
      <c r="BR145" s="1028"/>
      <c r="BS145" s="1028"/>
      <c r="BT145" s="1028"/>
      <c r="BU145" s="1028"/>
      <c r="BV145" s="1028"/>
      <c r="BW145" s="1028"/>
      <c r="BX145" s="1028"/>
      <c r="BY145" s="1028"/>
      <c r="BZ145" s="1028"/>
      <c r="CA145" s="1028"/>
      <c r="CB145" s="1028"/>
      <c r="CC145" s="1028"/>
      <c r="CD145" s="1028"/>
      <c r="CE145" s="1028"/>
      <c r="CF145" s="1028"/>
      <c r="CG145" s="1028"/>
      <c r="CH145" s="1028"/>
      <c r="CI145" s="1028"/>
      <c r="CJ145" s="1028"/>
      <c r="CK145" s="1028"/>
      <c r="CL145" s="1028"/>
      <c r="CM145" s="1028"/>
      <c r="CN145" s="1028"/>
      <c r="CO145" s="1028"/>
      <c r="CP145" s="1028"/>
      <c r="CQ145" s="1028"/>
      <c r="CR145" s="1028"/>
      <c r="CS145" s="1028"/>
      <c r="CT145" s="1028"/>
      <c r="CU145" s="1028"/>
      <c r="CV145" s="1028"/>
      <c r="CW145" s="1028"/>
      <c r="CX145" s="1028"/>
      <c r="CY145" s="1028"/>
      <c r="CZ145" s="1028"/>
      <c r="DA145" s="1028"/>
      <c r="DB145" s="1028"/>
      <c r="DC145" s="1028"/>
      <c r="DD145" s="1028"/>
      <c r="DE145" s="1028"/>
      <c r="DF145" s="1028"/>
      <c r="DG145" s="1028"/>
      <c r="DH145" s="1028"/>
      <c r="DI145" s="1028"/>
      <c r="DJ145" s="1028"/>
      <c r="DK145" s="1028"/>
      <c r="DL145" s="1028"/>
      <c r="DM145" s="1028"/>
      <c r="DN145" s="1028"/>
      <c r="DO145" s="1028"/>
      <c r="DP145" s="1028"/>
      <c r="DQ145" s="1028"/>
      <c r="DR145" s="1028"/>
      <c r="DS145" s="1028"/>
      <c r="DT145" s="1028"/>
      <c r="DU145" s="1028"/>
      <c r="DV145" s="1028"/>
      <c r="DW145" s="1028"/>
      <c r="DX145" s="1028"/>
      <c r="DY145" s="1028"/>
      <c r="DZ145" s="1028"/>
      <c r="EA145" s="1028"/>
      <c r="EB145" s="1028"/>
      <c r="EC145" s="1028"/>
      <c r="ED145" s="1028"/>
      <c r="EE145" s="1028"/>
      <c r="EF145" s="1028"/>
      <c r="EG145" s="1028"/>
      <c r="EH145" s="1028"/>
      <c r="EI145" s="1028"/>
      <c r="EJ145" s="1028"/>
      <c r="EK145" s="1028"/>
      <c r="EL145" s="1028"/>
    </row>
    <row r="146" spans="1:142" s="1027" customFormat="1">
      <c r="A146" s="1040">
        <v>143</v>
      </c>
      <c r="B146" s="1066" t="s">
        <v>1487</v>
      </c>
      <c r="C146" s="1044">
        <f>'TMB 050'!$G$30</f>
        <v>1234550</v>
      </c>
      <c r="D146" s="1042">
        <f t="shared" si="43"/>
        <v>1234550</v>
      </c>
      <c r="E146" s="1042">
        <f t="shared" si="45"/>
        <v>61727.5</v>
      </c>
      <c r="F146" s="1042">
        <f t="shared" si="37"/>
        <v>61727.5</v>
      </c>
      <c r="G146" s="1042">
        <f t="shared" si="38"/>
        <v>61727.5</v>
      </c>
      <c r="H146" s="1042">
        <v>500000</v>
      </c>
      <c r="I146" s="1042">
        <v>100000</v>
      </c>
      <c r="J146" s="1042">
        <f t="shared" si="39"/>
        <v>500000</v>
      </c>
      <c r="K146" s="1042">
        <f t="shared" si="40"/>
        <v>40000</v>
      </c>
      <c r="L146" s="1043">
        <f>IF('[1]TMB 050'!$G$30&gt;=50000,50000,'[1]TMB 050'!$G$30*50%)</f>
        <v>50000</v>
      </c>
      <c r="M146" s="1042">
        <f t="shared" si="44"/>
        <v>100000</v>
      </c>
      <c r="N146" s="1041">
        <f t="shared" si="41"/>
        <v>100000</v>
      </c>
      <c r="O146" s="1061"/>
      <c r="P146" s="1035" t="str">
        <f t="shared" si="42"/>
        <v>MERCADO CENTRAL HALL</v>
      </c>
      <c r="Q146" s="1064"/>
      <c r="R146" s="1064"/>
      <c r="S146" s="1064"/>
      <c r="T146" s="1035" t="s">
        <v>714</v>
      </c>
      <c r="U146" s="1064" t="s">
        <v>505</v>
      </c>
      <c r="V146" s="1064"/>
      <c r="W146" s="1064"/>
      <c r="X146" s="1105"/>
      <c r="Y146" s="1031"/>
      <c r="Z146" s="1030"/>
      <c r="AA146" s="1030"/>
      <c r="AB146" s="1030"/>
      <c r="AC146" s="1030"/>
      <c r="AD146" s="1030"/>
      <c r="AE146" s="1030"/>
      <c r="AF146" s="1030"/>
      <c r="AG146" s="1030"/>
      <c r="AH146" s="1030"/>
      <c r="AI146" s="1030"/>
      <c r="AJ146" s="1030"/>
      <c r="AK146" s="1030"/>
      <c r="AL146" s="1030"/>
      <c r="AM146" s="1029"/>
      <c r="AN146" s="1029"/>
      <c r="AO146" s="1029"/>
      <c r="AP146" s="1029"/>
      <c r="AQ146" s="1029"/>
      <c r="AR146" s="1029"/>
      <c r="AS146" s="1029"/>
      <c r="AT146" s="1029"/>
      <c r="AU146" s="1028"/>
      <c r="AV146" s="1028"/>
      <c r="AW146" s="1028"/>
      <c r="AX146" s="1028"/>
      <c r="AY146" s="1028"/>
      <c r="AZ146" s="1028"/>
      <c r="BA146" s="1028"/>
      <c r="BB146" s="1028"/>
      <c r="BC146" s="1028"/>
      <c r="BD146" s="1028"/>
      <c r="BE146" s="1028"/>
      <c r="BF146" s="1028"/>
      <c r="BG146" s="1028"/>
      <c r="BH146" s="1028"/>
      <c r="BI146" s="1028"/>
      <c r="BJ146" s="1028"/>
      <c r="BK146" s="1028"/>
      <c r="BL146" s="1028"/>
      <c r="BM146" s="1028"/>
      <c r="BN146" s="1028"/>
      <c r="BO146" s="1028"/>
      <c r="BP146" s="1028"/>
      <c r="BQ146" s="1028"/>
      <c r="BR146" s="1028"/>
      <c r="BS146" s="1028"/>
      <c r="BT146" s="1028"/>
      <c r="BU146" s="1028"/>
      <c r="BV146" s="1028"/>
      <c r="BW146" s="1028"/>
      <c r="BX146" s="1028"/>
      <c r="BY146" s="1028"/>
      <c r="BZ146" s="1028"/>
      <c r="CA146" s="1028"/>
      <c r="CB146" s="1028"/>
      <c r="CC146" s="1028"/>
      <c r="CD146" s="1028"/>
      <c r="CE146" s="1028"/>
      <c r="CF146" s="1028"/>
      <c r="CG146" s="1028"/>
      <c r="CH146" s="1028"/>
      <c r="CI146" s="1028"/>
      <c r="CJ146" s="1028"/>
      <c r="CK146" s="1028"/>
      <c r="CL146" s="1028"/>
      <c r="CM146" s="1028"/>
      <c r="CN146" s="1028"/>
      <c r="CO146" s="1028"/>
      <c r="CP146" s="1028"/>
      <c r="CQ146" s="1028"/>
      <c r="CR146" s="1028"/>
      <c r="CS146" s="1028"/>
      <c r="CT146" s="1028"/>
      <c r="CU146" s="1028"/>
      <c r="CV146" s="1028"/>
      <c r="CW146" s="1028"/>
      <c r="CX146" s="1028"/>
      <c r="CY146" s="1028"/>
      <c r="CZ146" s="1028"/>
      <c r="DA146" s="1028"/>
      <c r="DB146" s="1028"/>
      <c r="DC146" s="1028"/>
      <c r="DD146" s="1028"/>
      <c r="DE146" s="1028"/>
      <c r="DF146" s="1028"/>
      <c r="DG146" s="1028"/>
      <c r="DH146" s="1028"/>
      <c r="DI146" s="1028"/>
      <c r="DJ146" s="1028"/>
      <c r="DK146" s="1028"/>
      <c r="DL146" s="1028"/>
      <c r="DM146" s="1028"/>
      <c r="DN146" s="1028"/>
      <c r="DO146" s="1028"/>
      <c r="DP146" s="1028"/>
      <c r="DQ146" s="1028"/>
      <c r="DR146" s="1028"/>
      <c r="DS146" s="1028"/>
      <c r="DT146" s="1028"/>
      <c r="DU146" s="1028"/>
      <c r="DV146" s="1028"/>
      <c r="DW146" s="1028"/>
      <c r="DX146" s="1028"/>
      <c r="DY146" s="1028"/>
      <c r="DZ146" s="1028"/>
      <c r="EA146" s="1028"/>
      <c r="EB146" s="1028"/>
      <c r="EC146" s="1028"/>
      <c r="ED146" s="1028"/>
      <c r="EE146" s="1028"/>
      <c r="EF146" s="1028"/>
      <c r="EG146" s="1028"/>
      <c r="EH146" s="1028"/>
      <c r="EI146" s="1028"/>
      <c r="EJ146" s="1028"/>
      <c r="EK146" s="1028"/>
      <c r="EL146" s="1028"/>
    </row>
    <row r="147" spans="1:142" s="1027" customFormat="1">
      <c r="A147" s="1040">
        <v>144</v>
      </c>
      <c r="B147" s="1062" t="s">
        <v>1486</v>
      </c>
      <c r="C147" s="1044">
        <f>'TMB 050'!$G$30</f>
        <v>1234550</v>
      </c>
      <c r="D147" s="1042">
        <f t="shared" si="43"/>
        <v>1234550</v>
      </c>
      <c r="E147" s="1042">
        <f t="shared" si="45"/>
        <v>61727.5</v>
      </c>
      <c r="F147" s="1042">
        <f t="shared" si="37"/>
        <v>61727.5</v>
      </c>
      <c r="G147" s="1042">
        <f t="shared" si="38"/>
        <v>61727.5</v>
      </c>
      <c r="H147" s="1042">
        <v>500000</v>
      </c>
      <c r="I147" s="1042">
        <v>100000</v>
      </c>
      <c r="J147" s="1042">
        <f t="shared" si="39"/>
        <v>500000</v>
      </c>
      <c r="K147" s="1042">
        <f t="shared" si="40"/>
        <v>40000</v>
      </c>
      <c r="L147" s="1043">
        <f>IF('[1]TMB 050'!$G$30&gt;=50000,50000,'[1]TMB 050'!$G$30*50%)</f>
        <v>50000</v>
      </c>
      <c r="M147" s="1042">
        <f t="shared" si="44"/>
        <v>100000</v>
      </c>
      <c r="N147" s="1041">
        <f t="shared" si="41"/>
        <v>100000</v>
      </c>
      <c r="O147" s="1061"/>
      <c r="P147" s="1035" t="str">
        <f t="shared" si="42"/>
        <v>MESSEJANA SHOPPING</v>
      </c>
      <c r="Q147" s="1060"/>
      <c r="R147" s="1060"/>
      <c r="S147" s="1060"/>
      <c r="T147" s="1035" t="s">
        <v>780</v>
      </c>
      <c r="U147" s="1035" t="s">
        <v>625</v>
      </c>
      <c r="V147" s="1035"/>
      <c r="W147" s="1060" t="s">
        <v>1485</v>
      </c>
      <c r="X147" s="1105"/>
      <c r="Y147" s="1031"/>
      <c r="Z147" s="1030"/>
      <c r="AA147" s="1030"/>
      <c r="AB147" s="1030"/>
      <c r="AC147" s="1030"/>
      <c r="AD147" s="1030"/>
      <c r="AE147" s="1030"/>
      <c r="AF147" s="1030"/>
      <c r="AG147" s="1030"/>
      <c r="AH147" s="1030"/>
      <c r="AI147" s="1030"/>
      <c r="AJ147" s="1030"/>
      <c r="AK147" s="1030"/>
      <c r="AL147" s="1030"/>
      <c r="AM147" s="1029"/>
      <c r="AN147" s="1029"/>
      <c r="AO147" s="1029"/>
      <c r="AP147" s="1029"/>
      <c r="AQ147" s="1029"/>
      <c r="AR147" s="1029"/>
      <c r="AS147" s="1029"/>
      <c r="AT147" s="1029"/>
      <c r="AU147" s="1028"/>
      <c r="AV147" s="1028"/>
      <c r="AW147" s="1028"/>
      <c r="AX147" s="1028"/>
      <c r="AY147" s="1028"/>
      <c r="AZ147" s="1028"/>
      <c r="BA147" s="1028"/>
      <c r="BB147" s="1028"/>
      <c r="BC147" s="1028"/>
      <c r="BD147" s="1028"/>
      <c r="BE147" s="1028"/>
      <c r="BF147" s="1028"/>
      <c r="BG147" s="1028"/>
      <c r="BH147" s="1028"/>
      <c r="BI147" s="1028"/>
      <c r="BJ147" s="1028"/>
      <c r="BK147" s="1028"/>
      <c r="BL147" s="1028"/>
      <c r="BM147" s="1028"/>
      <c r="BN147" s="1028"/>
      <c r="BO147" s="1028"/>
      <c r="BP147" s="1028"/>
      <c r="BQ147" s="1028"/>
      <c r="BR147" s="1028"/>
      <c r="BS147" s="1028"/>
      <c r="BT147" s="1028"/>
      <c r="BU147" s="1028"/>
      <c r="BV147" s="1028"/>
      <c r="BW147" s="1028"/>
      <c r="BX147" s="1028"/>
      <c r="BY147" s="1028"/>
      <c r="BZ147" s="1028"/>
      <c r="CA147" s="1028"/>
      <c r="CB147" s="1028"/>
      <c r="CC147" s="1028"/>
      <c r="CD147" s="1028"/>
      <c r="CE147" s="1028"/>
      <c r="CF147" s="1028"/>
      <c r="CG147" s="1028"/>
      <c r="CH147" s="1028"/>
      <c r="CI147" s="1028"/>
      <c r="CJ147" s="1028"/>
      <c r="CK147" s="1028"/>
      <c r="CL147" s="1028"/>
      <c r="CM147" s="1028"/>
      <c r="CN147" s="1028"/>
      <c r="CO147" s="1028"/>
      <c r="CP147" s="1028"/>
      <c r="CQ147" s="1028"/>
      <c r="CR147" s="1028"/>
      <c r="CS147" s="1028"/>
      <c r="CT147" s="1028"/>
      <c r="CU147" s="1028"/>
      <c r="CV147" s="1028"/>
      <c r="CW147" s="1028"/>
      <c r="CX147" s="1028"/>
      <c r="CY147" s="1028"/>
      <c r="CZ147" s="1028"/>
      <c r="DA147" s="1028"/>
      <c r="DB147" s="1028"/>
      <c r="DC147" s="1028"/>
      <c r="DD147" s="1028"/>
      <c r="DE147" s="1028"/>
      <c r="DF147" s="1028"/>
      <c r="DG147" s="1028"/>
      <c r="DH147" s="1028"/>
      <c r="DI147" s="1028"/>
      <c r="DJ147" s="1028"/>
      <c r="DK147" s="1028"/>
      <c r="DL147" s="1028"/>
      <c r="DM147" s="1028"/>
      <c r="DN147" s="1028"/>
      <c r="DO147" s="1028"/>
      <c r="DP147" s="1028"/>
      <c r="DQ147" s="1028"/>
      <c r="DR147" s="1028"/>
      <c r="DS147" s="1028"/>
      <c r="DT147" s="1028"/>
      <c r="DU147" s="1028"/>
      <c r="DV147" s="1028"/>
      <c r="DW147" s="1028"/>
      <c r="DX147" s="1028"/>
      <c r="DY147" s="1028"/>
      <c r="DZ147" s="1028"/>
      <c r="EA147" s="1028"/>
      <c r="EB147" s="1028"/>
      <c r="EC147" s="1028"/>
      <c r="ED147" s="1028"/>
      <c r="EE147" s="1028"/>
      <c r="EF147" s="1028"/>
      <c r="EG147" s="1028"/>
      <c r="EH147" s="1028"/>
      <c r="EI147" s="1028"/>
      <c r="EJ147" s="1028"/>
      <c r="EK147" s="1028"/>
      <c r="EL147" s="1028"/>
    </row>
    <row r="148" spans="1:142" s="1027" customFormat="1">
      <c r="A148" s="1040">
        <v>145</v>
      </c>
      <c r="B148" s="1066" t="s">
        <v>1484</v>
      </c>
      <c r="C148" s="1044">
        <f>'TMB 050'!$G$30</f>
        <v>1234550</v>
      </c>
      <c r="D148" s="1042">
        <f t="shared" si="43"/>
        <v>1234550</v>
      </c>
      <c r="E148" s="1042">
        <f t="shared" si="45"/>
        <v>61727.5</v>
      </c>
      <c r="F148" s="1042">
        <f t="shared" si="37"/>
        <v>61727.5</v>
      </c>
      <c r="G148" s="1042">
        <f t="shared" si="38"/>
        <v>61727.5</v>
      </c>
      <c r="H148" s="1042">
        <v>500000</v>
      </c>
      <c r="I148" s="1042">
        <v>100000</v>
      </c>
      <c r="J148" s="1042">
        <f t="shared" si="39"/>
        <v>500000</v>
      </c>
      <c r="K148" s="1042">
        <f t="shared" si="40"/>
        <v>40000</v>
      </c>
      <c r="L148" s="1043">
        <f>IF('[1]TMB 050'!$G$30&gt;=50000,50000,'[1]TMB 050'!$G$30*50%)</f>
        <v>50000</v>
      </c>
      <c r="M148" s="1042">
        <f t="shared" si="44"/>
        <v>100000</v>
      </c>
      <c r="N148" s="1041">
        <f t="shared" si="41"/>
        <v>100000</v>
      </c>
      <c r="O148" s="1061"/>
      <c r="P148" s="1035" t="str">
        <f t="shared" si="42"/>
        <v>METROPOLITANO SHOPPING</v>
      </c>
      <c r="Q148" s="1064"/>
      <c r="R148" s="1064"/>
      <c r="S148" s="1064"/>
      <c r="T148" s="1035" t="s">
        <v>981</v>
      </c>
      <c r="U148" s="1064" t="s">
        <v>505</v>
      </c>
      <c r="V148" s="1064"/>
      <c r="W148" s="1064"/>
      <c r="X148" s="1105"/>
      <c r="Y148" s="1031"/>
      <c r="Z148" s="1030"/>
      <c r="AA148" s="1030"/>
      <c r="AB148" s="1030"/>
      <c r="AC148" s="1030"/>
      <c r="AD148" s="1030"/>
      <c r="AE148" s="1030"/>
      <c r="AF148" s="1030"/>
      <c r="AG148" s="1030"/>
      <c r="AH148" s="1030"/>
      <c r="AI148" s="1030"/>
      <c r="AJ148" s="1030"/>
      <c r="AK148" s="1030"/>
      <c r="AL148" s="1030"/>
      <c r="AM148" s="1029"/>
      <c r="AN148" s="1029"/>
      <c r="AO148" s="1029"/>
      <c r="AP148" s="1029"/>
      <c r="AQ148" s="1029"/>
      <c r="AR148" s="1029"/>
      <c r="AS148" s="1029"/>
      <c r="AT148" s="1029"/>
      <c r="AU148" s="1028"/>
      <c r="AV148" s="1028"/>
      <c r="AW148" s="1028"/>
      <c r="AX148" s="1028"/>
      <c r="AY148" s="1028"/>
      <c r="AZ148" s="1028"/>
      <c r="BA148" s="1028"/>
      <c r="BB148" s="1028"/>
      <c r="BC148" s="1028"/>
      <c r="BD148" s="1028"/>
      <c r="BE148" s="1028"/>
      <c r="BF148" s="1028"/>
      <c r="BG148" s="1028"/>
      <c r="BH148" s="1028"/>
      <c r="BI148" s="1028"/>
      <c r="BJ148" s="1028"/>
      <c r="BK148" s="1028"/>
      <c r="BL148" s="1028"/>
      <c r="BM148" s="1028"/>
      <c r="BN148" s="1028"/>
      <c r="BO148" s="1028"/>
      <c r="BP148" s="1028"/>
      <c r="BQ148" s="1028"/>
      <c r="BR148" s="1028"/>
      <c r="BS148" s="1028"/>
      <c r="BT148" s="1028"/>
      <c r="BU148" s="1028"/>
      <c r="BV148" s="1028"/>
      <c r="BW148" s="1028"/>
      <c r="BX148" s="1028"/>
      <c r="BY148" s="1028"/>
      <c r="BZ148" s="1028"/>
      <c r="CA148" s="1028"/>
      <c r="CB148" s="1028"/>
      <c r="CC148" s="1028"/>
      <c r="CD148" s="1028"/>
      <c r="CE148" s="1028"/>
      <c r="CF148" s="1028"/>
      <c r="CG148" s="1028"/>
      <c r="CH148" s="1028"/>
      <c r="CI148" s="1028"/>
      <c r="CJ148" s="1028"/>
      <c r="CK148" s="1028"/>
      <c r="CL148" s="1028"/>
      <c r="CM148" s="1028"/>
      <c r="CN148" s="1028"/>
      <c r="CO148" s="1028"/>
      <c r="CP148" s="1028"/>
      <c r="CQ148" s="1028"/>
      <c r="CR148" s="1028"/>
      <c r="CS148" s="1028"/>
      <c r="CT148" s="1028"/>
      <c r="CU148" s="1028"/>
      <c r="CV148" s="1028"/>
      <c r="CW148" s="1028"/>
      <c r="CX148" s="1028"/>
      <c r="CY148" s="1028"/>
      <c r="CZ148" s="1028"/>
      <c r="DA148" s="1028"/>
      <c r="DB148" s="1028"/>
      <c r="DC148" s="1028"/>
      <c r="DD148" s="1028"/>
      <c r="DE148" s="1028"/>
      <c r="DF148" s="1028"/>
      <c r="DG148" s="1028"/>
      <c r="DH148" s="1028"/>
      <c r="DI148" s="1028"/>
      <c r="DJ148" s="1028"/>
      <c r="DK148" s="1028"/>
      <c r="DL148" s="1028"/>
      <c r="DM148" s="1028"/>
      <c r="DN148" s="1028"/>
      <c r="DO148" s="1028"/>
      <c r="DP148" s="1028"/>
      <c r="DQ148" s="1028"/>
      <c r="DR148" s="1028"/>
      <c r="DS148" s="1028"/>
      <c r="DT148" s="1028"/>
      <c r="DU148" s="1028"/>
      <c r="DV148" s="1028"/>
      <c r="DW148" s="1028"/>
      <c r="DX148" s="1028"/>
      <c r="DY148" s="1028"/>
      <c r="DZ148" s="1028"/>
      <c r="EA148" s="1028"/>
      <c r="EB148" s="1028"/>
      <c r="EC148" s="1028"/>
      <c r="ED148" s="1028"/>
      <c r="EE148" s="1028"/>
      <c r="EF148" s="1028"/>
      <c r="EG148" s="1028"/>
      <c r="EH148" s="1028"/>
      <c r="EI148" s="1028"/>
      <c r="EJ148" s="1028"/>
      <c r="EK148" s="1028"/>
      <c r="EL148" s="1028"/>
    </row>
    <row r="149" spans="1:142" s="1027" customFormat="1">
      <c r="A149" s="1040">
        <v>146</v>
      </c>
      <c r="B149" s="1062" t="s">
        <v>1483</v>
      </c>
      <c r="C149" s="1044">
        <f>'TMB 050'!$G$30</f>
        <v>1234550</v>
      </c>
      <c r="D149" s="1042">
        <f t="shared" si="43"/>
        <v>1234550</v>
      </c>
      <c r="E149" s="1042">
        <f t="shared" si="45"/>
        <v>61727.5</v>
      </c>
      <c r="F149" s="1042">
        <f t="shared" si="37"/>
        <v>61727.5</v>
      </c>
      <c r="G149" s="1042">
        <f t="shared" si="38"/>
        <v>61727.5</v>
      </c>
      <c r="H149" s="1042">
        <v>500000</v>
      </c>
      <c r="I149" s="1042">
        <v>100000</v>
      </c>
      <c r="J149" s="1042">
        <f t="shared" si="39"/>
        <v>500000</v>
      </c>
      <c r="K149" s="1042">
        <f t="shared" si="40"/>
        <v>40000</v>
      </c>
      <c r="L149" s="1043">
        <f>IF('[1]TMB 050'!$G$30&gt;=50000,50000,'[1]TMB 050'!$G$30*50%)</f>
        <v>50000</v>
      </c>
      <c r="M149" s="1042">
        <f t="shared" si="44"/>
        <v>100000</v>
      </c>
      <c r="N149" s="1041">
        <f t="shared" si="41"/>
        <v>100000</v>
      </c>
      <c r="O149" s="1061"/>
      <c r="P149" s="1035" t="str">
        <f t="shared" si="42"/>
        <v>MILLENNIUM SHOPPING</v>
      </c>
      <c r="Q149" s="1060"/>
      <c r="R149" s="1060"/>
      <c r="S149" s="1060"/>
      <c r="T149" s="1060" t="s">
        <v>566</v>
      </c>
      <c r="U149" s="1035" t="s">
        <v>565</v>
      </c>
      <c r="V149" s="1035"/>
      <c r="W149" s="1060" t="s">
        <v>1482</v>
      </c>
      <c r="X149" s="1105"/>
      <c r="Y149" s="1031"/>
      <c r="Z149" s="1030"/>
      <c r="AA149" s="1030"/>
      <c r="AB149" s="1030"/>
      <c r="AC149" s="1030"/>
      <c r="AD149" s="1030"/>
      <c r="AE149" s="1030"/>
      <c r="AF149" s="1030"/>
      <c r="AG149" s="1030"/>
      <c r="AH149" s="1030"/>
      <c r="AI149" s="1030"/>
      <c r="AJ149" s="1030"/>
      <c r="AK149" s="1030"/>
      <c r="AL149" s="1030"/>
      <c r="AM149" s="1029"/>
      <c r="AN149" s="1029"/>
      <c r="AO149" s="1029"/>
      <c r="AP149" s="1029"/>
      <c r="AQ149" s="1029"/>
      <c r="AR149" s="1029"/>
      <c r="AS149" s="1029"/>
      <c r="AT149" s="1029"/>
      <c r="AU149" s="1028"/>
      <c r="AV149" s="1028"/>
      <c r="AW149" s="1028"/>
      <c r="AX149" s="1028"/>
      <c r="AY149" s="1028"/>
      <c r="AZ149" s="1028"/>
      <c r="BA149" s="1028"/>
      <c r="BB149" s="1028"/>
      <c r="BC149" s="1028"/>
      <c r="BD149" s="1028"/>
      <c r="BE149" s="1028"/>
      <c r="BF149" s="1028"/>
      <c r="BG149" s="1028"/>
      <c r="BH149" s="1028"/>
      <c r="BI149" s="1028"/>
      <c r="BJ149" s="1028"/>
      <c r="BK149" s="1028"/>
      <c r="BL149" s="1028"/>
      <c r="BM149" s="1028"/>
      <c r="BN149" s="1028"/>
      <c r="BO149" s="1028"/>
      <c r="BP149" s="1028"/>
      <c r="BQ149" s="1028"/>
      <c r="BR149" s="1028"/>
      <c r="BS149" s="1028"/>
      <c r="BT149" s="1028"/>
      <c r="BU149" s="1028"/>
      <c r="BV149" s="1028"/>
      <c r="BW149" s="1028"/>
      <c r="BX149" s="1028"/>
      <c r="BY149" s="1028"/>
      <c r="BZ149" s="1028"/>
      <c r="CA149" s="1028"/>
      <c r="CB149" s="1028"/>
      <c r="CC149" s="1028"/>
      <c r="CD149" s="1028"/>
      <c r="CE149" s="1028"/>
      <c r="CF149" s="1028"/>
      <c r="CG149" s="1028"/>
      <c r="CH149" s="1028"/>
      <c r="CI149" s="1028"/>
      <c r="CJ149" s="1028"/>
      <c r="CK149" s="1028"/>
      <c r="CL149" s="1028"/>
      <c r="CM149" s="1028"/>
      <c r="CN149" s="1028"/>
      <c r="CO149" s="1028"/>
      <c r="CP149" s="1028"/>
      <c r="CQ149" s="1028"/>
      <c r="CR149" s="1028"/>
      <c r="CS149" s="1028"/>
      <c r="CT149" s="1028"/>
      <c r="CU149" s="1028"/>
      <c r="CV149" s="1028"/>
      <c r="CW149" s="1028"/>
      <c r="CX149" s="1028"/>
      <c r="CY149" s="1028"/>
      <c r="CZ149" s="1028"/>
      <c r="DA149" s="1028"/>
      <c r="DB149" s="1028"/>
      <c r="DC149" s="1028"/>
      <c r="DD149" s="1028"/>
      <c r="DE149" s="1028"/>
      <c r="DF149" s="1028"/>
      <c r="DG149" s="1028"/>
      <c r="DH149" s="1028"/>
      <c r="DI149" s="1028"/>
      <c r="DJ149" s="1028"/>
      <c r="DK149" s="1028"/>
      <c r="DL149" s="1028"/>
      <c r="DM149" s="1028"/>
      <c r="DN149" s="1028"/>
      <c r="DO149" s="1028"/>
      <c r="DP149" s="1028"/>
      <c r="DQ149" s="1028"/>
      <c r="DR149" s="1028"/>
      <c r="DS149" s="1028"/>
      <c r="DT149" s="1028"/>
      <c r="DU149" s="1028"/>
      <c r="DV149" s="1028"/>
      <c r="DW149" s="1028"/>
      <c r="DX149" s="1028"/>
      <c r="DY149" s="1028"/>
      <c r="DZ149" s="1028"/>
      <c r="EA149" s="1028"/>
      <c r="EB149" s="1028"/>
      <c r="EC149" s="1028"/>
      <c r="ED149" s="1028"/>
      <c r="EE149" s="1028"/>
      <c r="EF149" s="1028"/>
      <c r="EG149" s="1028"/>
      <c r="EH149" s="1028"/>
      <c r="EI149" s="1028"/>
      <c r="EJ149" s="1028"/>
      <c r="EK149" s="1028"/>
      <c r="EL149" s="1028"/>
    </row>
    <row r="150" spans="1:142" s="1027" customFormat="1">
      <c r="A150" s="1040">
        <v>147</v>
      </c>
      <c r="B150" s="1062" t="s">
        <v>1481</v>
      </c>
      <c r="C150" s="1044">
        <f>'TMB 050'!$G$30</f>
        <v>1234550</v>
      </c>
      <c r="D150" s="1042">
        <f t="shared" si="43"/>
        <v>1234550</v>
      </c>
      <c r="E150" s="1042">
        <f t="shared" si="45"/>
        <v>61727.5</v>
      </c>
      <c r="F150" s="1042">
        <f t="shared" si="37"/>
        <v>61727.5</v>
      </c>
      <c r="G150" s="1042">
        <f t="shared" si="38"/>
        <v>61727.5</v>
      </c>
      <c r="H150" s="1042">
        <v>500000</v>
      </c>
      <c r="I150" s="1042">
        <v>100000</v>
      </c>
      <c r="J150" s="1042">
        <f t="shared" si="39"/>
        <v>500000</v>
      </c>
      <c r="K150" s="1042">
        <f t="shared" si="40"/>
        <v>40000</v>
      </c>
      <c r="L150" s="1043">
        <f>IF('[1]TMB 050'!$G$30&gt;=50000,50000,'[1]TMB 050'!$G$30*50%)</f>
        <v>50000</v>
      </c>
      <c r="M150" s="1042">
        <f t="shared" si="44"/>
        <v>100000</v>
      </c>
      <c r="N150" s="1041">
        <f t="shared" si="41"/>
        <v>100000</v>
      </c>
      <c r="O150" s="1109"/>
      <c r="P150" s="1035" t="str">
        <f t="shared" si="42"/>
        <v>MINAS SHOPPING</v>
      </c>
      <c r="Q150" s="1060"/>
      <c r="R150" s="1060"/>
      <c r="S150" s="1060"/>
      <c r="T150" s="1060" t="s">
        <v>538</v>
      </c>
      <c r="U150" s="1035" t="s">
        <v>537</v>
      </c>
      <c r="V150" s="1035"/>
      <c r="W150" s="1060" t="s">
        <v>1480</v>
      </c>
      <c r="X150" s="1105"/>
      <c r="Y150" s="1031"/>
      <c r="Z150" s="1030"/>
      <c r="AA150" s="1030"/>
      <c r="AB150" s="1030"/>
      <c r="AC150" s="1030"/>
      <c r="AD150" s="1030"/>
      <c r="AE150" s="1030"/>
      <c r="AF150" s="1030"/>
      <c r="AG150" s="1030"/>
      <c r="AH150" s="1030"/>
      <c r="AI150" s="1030"/>
      <c r="AJ150" s="1030"/>
      <c r="AK150" s="1030"/>
      <c r="AL150" s="1030"/>
      <c r="AM150" s="1029"/>
      <c r="AN150" s="1029"/>
      <c r="AO150" s="1029"/>
      <c r="AP150" s="1029"/>
      <c r="AQ150" s="1029"/>
      <c r="AR150" s="1029"/>
      <c r="AS150" s="1029"/>
      <c r="AT150" s="1029"/>
      <c r="AU150" s="1028"/>
      <c r="AV150" s="1028"/>
      <c r="AW150" s="1028"/>
      <c r="AX150" s="1028"/>
      <c r="AY150" s="1028"/>
      <c r="AZ150" s="1028"/>
      <c r="BA150" s="1028"/>
      <c r="BB150" s="1028"/>
      <c r="BC150" s="1028"/>
      <c r="BD150" s="1028"/>
      <c r="BE150" s="1028"/>
      <c r="BF150" s="1028"/>
      <c r="BG150" s="1028"/>
      <c r="BH150" s="1028"/>
      <c r="BI150" s="1028"/>
      <c r="BJ150" s="1028"/>
      <c r="BK150" s="1028"/>
      <c r="BL150" s="1028"/>
      <c r="BM150" s="1028"/>
      <c r="BN150" s="1028"/>
      <c r="BO150" s="1028"/>
      <c r="BP150" s="1028"/>
      <c r="BQ150" s="1028"/>
      <c r="BR150" s="1028"/>
      <c r="BS150" s="1028"/>
      <c r="BT150" s="1028"/>
      <c r="BU150" s="1028"/>
      <c r="BV150" s="1028"/>
      <c r="BW150" s="1028"/>
      <c r="BX150" s="1028"/>
      <c r="BY150" s="1028"/>
      <c r="BZ150" s="1028"/>
      <c r="CA150" s="1028"/>
      <c r="CB150" s="1028"/>
      <c r="CC150" s="1028"/>
      <c r="CD150" s="1028"/>
      <c r="CE150" s="1028"/>
      <c r="CF150" s="1028"/>
      <c r="CG150" s="1028"/>
      <c r="CH150" s="1028"/>
      <c r="CI150" s="1028"/>
      <c r="CJ150" s="1028"/>
      <c r="CK150" s="1028"/>
      <c r="CL150" s="1028"/>
      <c r="CM150" s="1028"/>
      <c r="CN150" s="1028"/>
      <c r="CO150" s="1028"/>
      <c r="CP150" s="1028"/>
      <c r="CQ150" s="1028"/>
      <c r="CR150" s="1028"/>
      <c r="CS150" s="1028"/>
      <c r="CT150" s="1028"/>
      <c r="CU150" s="1028"/>
      <c r="CV150" s="1028"/>
      <c r="CW150" s="1028"/>
      <c r="CX150" s="1028"/>
      <c r="CY150" s="1028"/>
      <c r="CZ150" s="1028"/>
      <c r="DA150" s="1028"/>
      <c r="DB150" s="1028"/>
      <c r="DC150" s="1028"/>
      <c r="DD150" s="1028"/>
      <c r="DE150" s="1028"/>
      <c r="DF150" s="1028"/>
      <c r="DG150" s="1028"/>
      <c r="DH150" s="1028"/>
      <c r="DI150" s="1028"/>
      <c r="DJ150" s="1028"/>
      <c r="DK150" s="1028"/>
      <c r="DL150" s="1028"/>
      <c r="DM150" s="1028"/>
      <c r="DN150" s="1028"/>
      <c r="DO150" s="1028"/>
      <c r="DP150" s="1028"/>
      <c r="DQ150" s="1028"/>
      <c r="DR150" s="1028"/>
      <c r="DS150" s="1028"/>
      <c r="DT150" s="1028"/>
      <c r="DU150" s="1028"/>
      <c r="DV150" s="1028"/>
      <c r="DW150" s="1028"/>
      <c r="DX150" s="1028"/>
      <c r="DY150" s="1028"/>
      <c r="DZ150" s="1028"/>
      <c r="EA150" s="1028"/>
      <c r="EB150" s="1028"/>
      <c r="EC150" s="1028"/>
      <c r="ED150" s="1028"/>
      <c r="EE150" s="1028"/>
      <c r="EF150" s="1028"/>
      <c r="EG150" s="1028"/>
      <c r="EH150" s="1028"/>
      <c r="EI150" s="1028"/>
      <c r="EJ150" s="1028"/>
      <c r="EK150" s="1028"/>
      <c r="EL150" s="1028"/>
    </row>
    <row r="151" spans="1:142" s="1027" customFormat="1">
      <c r="A151" s="1040">
        <v>148</v>
      </c>
      <c r="B151" s="1063" t="s">
        <v>1479</v>
      </c>
      <c r="C151" s="1044">
        <f>'TMB 050'!$G$30</f>
        <v>1234550</v>
      </c>
      <c r="D151" s="1042">
        <f t="shared" si="43"/>
        <v>1234550</v>
      </c>
      <c r="E151" s="1042">
        <f t="shared" si="45"/>
        <v>61727.5</v>
      </c>
      <c r="F151" s="1042">
        <f t="shared" si="37"/>
        <v>61727.5</v>
      </c>
      <c r="G151" s="1042">
        <f t="shared" si="38"/>
        <v>61727.5</v>
      </c>
      <c r="H151" s="1042">
        <v>500000</v>
      </c>
      <c r="I151" s="1042">
        <v>100000</v>
      </c>
      <c r="J151" s="1042">
        <f t="shared" si="39"/>
        <v>500000</v>
      </c>
      <c r="K151" s="1042">
        <f t="shared" si="40"/>
        <v>40000</v>
      </c>
      <c r="L151" s="1043">
        <f>IF('[1]TMB 050'!$G$30&gt;=50000,50000,'[1]TMB 050'!$G$30*50%)</f>
        <v>50000</v>
      </c>
      <c r="M151" s="1042">
        <f t="shared" si="44"/>
        <v>100000</v>
      </c>
      <c r="N151" s="1041">
        <f t="shared" si="41"/>
        <v>100000</v>
      </c>
      <c r="O151" s="1061"/>
      <c r="P151" s="1035" t="str">
        <f t="shared" si="42"/>
        <v>MIRAMAR SHOPPING CENTER</v>
      </c>
      <c r="Q151" s="1035" t="s">
        <v>1478</v>
      </c>
      <c r="R151" s="1035"/>
      <c r="S151" s="1035" t="s">
        <v>1477</v>
      </c>
      <c r="T151" s="1035" t="s">
        <v>614</v>
      </c>
      <c r="U151" s="1035" t="s">
        <v>505</v>
      </c>
      <c r="V151" s="1035" t="s">
        <v>1476</v>
      </c>
      <c r="W151" s="1035" t="s">
        <v>1475</v>
      </c>
      <c r="X151" s="1105"/>
      <c r="Y151" s="1031"/>
      <c r="Z151" s="1030"/>
      <c r="AA151" s="1030"/>
      <c r="AB151" s="1030"/>
      <c r="AC151" s="1030"/>
      <c r="AD151" s="1030"/>
      <c r="AE151" s="1030"/>
      <c r="AF151" s="1030"/>
      <c r="AG151" s="1030"/>
      <c r="AH151" s="1030"/>
      <c r="AI151" s="1030"/>
      <c r="AJ151" s="1030"/>
      <c r="AK151" s="1030"/>
      <c r="AL151" s="1030"/>
      <c r="AM151" s="1029"/>
      <c r="AN151" s="1029"/>
      <c r="AO151" s="1029"/>
      <c r="AP151" s="1029"/>
      <c r="AQ151" s="1029"/>
      <c r="AR151" s="1029"/>
      <c r="AS151" s="1029"/>
      <c r="AT151" s="1029"/>
      <c r="AU151" s="1028"/>
      <c r="AV151" s="1028"/>
      <c r="AW151" s="1028"/>
      <c r="AX151" s="1028"/>
      <c r="AY151" s="1028"/>
      <c r="AZ151" s="1028"/>
      <c r="BA151" s="1028"/>
      <c r="BB151" s="1028"/>
      <c r="BC151" s="1028"/>
      <c r="BD151" s="1028"/>
      <c r="BE151" s="1028"/>
      <c r="BF151" s="1028"/>
      <c r="BG151" s="1028"/>
      <c r="BH151" s="1028"/>
      <c r="BI151" s="1028"/>
      <c r="BJ151" s="1028"/>
      <c r="BK151" s="1028"/>
      <c r="BL151" s="1028"/>
      <c r="BM151" s="1028"/>
      <c r="BN151" s="1028"/>
      <c r="BO151" s="1028"/>
      <c r="BP151" s="1028"/>
      <c r="BQ151" s="1028"/>
      <c r="BR151" s="1028"/>
      <c r="BS151" s="1028"/>
      <c r="BT151" s="1028"/>
      <c r="BU151" s="1028"/>
      <c r="BV151" s="1028"/>
      <c r="BW151" s="1028"/>
      <c r="BX151" s="1028"/>
      <c r="BY151" s="1028"/>
      <c r="BZ151" s="1028"/>
      <c r="CA151" s="1028"/>
      <c r="CB151" s="1028"/>
      <c r="CC151" s="1028"/>
      <c r="CD151" s="1028"/>
      <c r="CE151" s="1028"/>
      <c r="CF151" s="1028"/>
      <c r="CG151" s="1028"/>
      <c r="CH151" s="1028"/>
      <c r="CI151" s="1028"/>
      <c r="CJ151" s="1028"/>
      <c r="CK151" s="1028"/>
      <c r="CL151" s="1028"/>
      <c r="CM151" s="1028"/>
      <c r="CN151" s="1028"/>
      <c r="CO151" s="1028"/>
      <c r="CP151" s="1028"/>
      <c r="CQ151" s="1028"/>
      <c r="CR151" s="1028"/>
      <c r="CS151" s="1028"/>
      <c r="CT151" s="1028"/>
      <c r="CU151" s="1028"/>
      <c r="CV151" s="1028"/>
      <c r="CW151" s="1028"/>
      <c r="CX151" s="1028"/>
      <c r="CY151" s="1028"/>
      <c r="CZ151" s="1028"/>
      <c r="DA151" s="1028"/>
      <c r="DB151" s="1028"/>
      <c r="DC151" s="1028"/>
      <c r="DD151" s="1028"/>
      <c r="DE151" s="1028"/>
      <c r="DF151" s="1028"/>
      <c r="DG151" s="1028"/>
      <c r="DH151" s="1028"/>
      <c r="DI151" s="1028"/>
      <c r="DJ151" s="1028"/>
      <c r="DK151" s="1028"/>
      <c r="DL151" s="1028"/>
      <c r="DM151" s="1028"/>
      <c r="DN151" s="1028"/>
      <c r="DO151" s="1028"/>
      <c r="DP151" s="1028"/>
      <c r="DQ151" s="1028"/>
      <c r="DR151" s="1028"/>
      <c r="DS151" s="1028"/>
      <c r="DT151" s="1028"/>
      <c r="DU151" s="1028"/>
      <c r="DV151" s="1028"/>
      <c r="DW151" s="1028"/>
      <c r="DX151" s="1028"/>
      <c r="DY151" s="1028"/>
      <c r="DZ151" s="1028"/>
      <c r="EA151" s="1028"/>
      <c r="EB151" s="1028"/>
      <c r="EC151" s="1028"/>
      <c r="ED151" s="1028"/>
      <c r="EE151" s="1028"/>
      <c r="EF151" s="1028"/>
      <c r="EG151" s="1028"/>
      <c r="EH151" s="1028"/>
      <c r="EI151" s="1028"/>
      <c r="EJ151" s="1028"/>
      <c r="EK151" s="1028"/>
      <c r="EL151" s="1028"/>
    </row>
    <row r="152" spans="1:142" s="1027" customFormat="1">
      <c r="A152" s="1040">
        <v>149</v>
      </c>
      <c r="B152" s="1062" t="s">
        <v>1474</v>
      </c>
      <c r="C152" s="1044">
        <f>'TMB 050'!$G$30</f>
        <v>1234550</v>
      </c>
      <c r="D152" s="1042">
        <f t="shared" si="43"/>
        <v>1234550</v>
      </c>
      <c r="E152" s="1042">
        <f t="shared" si="45"/>
        <v>61727.5</v>
      </c>
      <c r="F152" s="1042">
        <f t="shared" si="37"/>
        <v>61727.5</v>
      </c>
      <c r="G152" s="1042">
        <f t="shared" si="38"/>
        <v>61727.5</v>
      </c>
      <c r="H152" s="1042">
        <v>500000</v>
      </c>
      <c r="I152" s="1042">
        <v>100000</v>
      </c>
      <c r="J152" s="1042">
        <f t="shared" si="39"/>
        <v>500000</v>
      </c>
      <c r="K152" s="1042">
        <f t="shared" si="40"/>
        <v>40000</v>
      </c>
      <c r="L152" s="1043">
        <f>IF('[1]TMB 050'!$G$30&gt;=50000,50000,'[1]TMB 050'!$G$30*50%)</f>
        <v>50000</v>
      </c>
      <c r="M152" s="1042">
        <f t="shared" si="44"/>
        <v>100000</v>
      </c>
      <c r="N152" s="1041">
        <f t="shared" si="41"/>
        <v>100000</v>
      </c>
      <c r="O152" s="1061"/>
      <c r="P152" s="1035" t="str">
        <f t="shared" si="42"/>
        <v>MISTER SHOPPING</v>
      </c>
      <c r="Q152" s="1060"/>
      <c r="R152" s="1060"/>
      <c r="S152" s="1060"/>
      <c r="T152" s="1060" t="s">
        <v>1473</v>
      </c>
      <c r="U152" s="1035" t="s">
        <v>537</v>
      </c>
      <c r="V152" s="1035"/>
      <c r="W152" s="1035" t="s">
        <v>1472</v>
      </c>
      <c r="X152" s="1105"/>
      <c r="Y152" s="1031"/>
      <c r="Z152" s="1030"/>
      <c r="AA152" s="1030"/>
      <c r="AB152" s="1030"/>
      <c r="AC152" s="1030"/>
      <c r="AD152" s="1030"/>
      <c r="AE152" s="1030"/>
      <c r="AF152" s="1030"/>
      <c r="AG152" s="1030"/>
      <c r="AH152" s="1030"/>
      <c r="AI152" s="1030"/>
      <c r="AJ152" s="1030"/>
      <c r="AK152" s="1030"/>
      <c r="AL152" s="1030"/>
      <c r="AM152" s="1029"/>
      <c r="AN152" s="1029"/>
      <c r="AO152" s="1029"/>
      <c r="AP152" s="1029"/>
      <c r="AQ152" s="1029"/>
      <c r="AR152" s="1029"/>
      <c r="AS152" s="1029"/>
      <c r="AT152" s="1029"/>
      <c r="AU152" s="1028"/>
      <c r="AV152" s="1028"/>
      <c r="AW152" s="1028"/>
      <c r="AX152" s="1028"/>
      <c r="AY152" s="1028"/>
      <c r="AZ152" s="1028"/>
      <c r="BA152" s="1028"/>
      <c r="BB152" s="1028"/>
      <c r="BC152" s="1028"/>
      <c r="BD152" s="1028"/>
      <c r="BE152" s="1028"/>
      <c r="BF152" s="1028"/>
      <c r="BG152" s="1028"/>
      <c r="BH152" s="1028"/>
      <c r="BI152" s="1028"/>
      <c r="BJ152" s="1028"/>
      <c r="BK152" s="1028"/>
      <c r="BL152" s="1028"/>
      <c r="BM152" s="1028"/>
      <c r="BN152" s="1028"/>
      <c r="BO152" s="1028"/>
      <c r="BP152" s="1028"/>
      <c r="BQ152" s="1028"/>
      <c r="BR152" s="1028"/>
      <c r="BS152" s="1028"/>
      <c r="BT152" s="1028"/>
      <c r="BU152" s="1028"/>
      <c r="BV152" s="1028"/>
      <c r="BW152" s="1028"/>
      <c r="BX152" s="1028"/>
      <c r="BY152" s="1028"/>
      <c r="BZ152" s="1028"/>
      <c r="CA152" s="1028"/>
      <c r="CB152" s="1028"/>
      <c r="CC152" s="1028"/>
      <c r="CD152" s="1028"/>
      <c r="CE152" s="1028"/>
      <c r="CF152" s="1028"/>
      <c r="CG152" s="1028"/>
      <c r="CH152" s="1028"/>
      <c r="CI152" s="1028"/>
      <c r="CJ152" s="1028"/>
      <c r="CK152" s="1028"/>
      <c r="CL152" s="1028"/>
      <c r="CM152" s="1028"/>
      <c r="CN152" s="1028"/>
      <c r="CO152" s="1028"/>
      <c r="CP152" s="1028"/>
      <c r="CQ152" s="1028"/>
      <c r="CR152" s="1028"/>
      <c r="CS152" s="1028"/>
      <c r="CT152" s="1028"/>
      <c r="CU152" s="1028"/>
      <c r="CV152" s="1028"/>
      <c r="CW152" s="1028"/>
      <c r="CX152" s="1028"/>
      <c r="CY152" s="1028"/>
      <c r="CZ152" s="1028"/>
      <c r="DA152" s="1028"/>
      <c r="DB152" s="1028"/>
      <c r="DC152" s="1028"/>
      <c r="DD152" s="1028"/>
      <c r="DE152" s="1028"/>
      <c r="DF152" s="1028"/>
      <c r="DG152" s="1028"/>
      <c r="DH152" s="1028"/>
      <c r="DI152" s="1028"/>
      <c r="DJ152" s="1028"/>
      <c r="DK152" s="1028"/>
      <c r="DL152" s="1028"/>
      <c r="DM152" s="1028"/>
      <c r="DN152" s="1028"/>
      <c r="DO152" s="1028"/>
      <c r="DP152" s="1028"/>
      <c r="DQ152" s="1028"/>
      <c r="DR152" s="1028"/>
      <c r="DS152" s="1028"/>
      <c r="DT152" s="1028"/>
      <c r="DU152" s="1028"/>
      <c r="DV152" s="1028"/>
      <c r="DW152" s="1028"/>
      <c r="DX152" s="1028"/>
      <c r="DY152" s="1028"/>
      <c r="DZ152" s="1028"/>
      <c r="EA152" s="1028"/>
      <c r="EB152" s="1028"/>
      <c r="EC152" s="1028"/>
      <c r="ED152" s="1028"/>
      <c r="EE152" s="1028"/>
      <c r="EF152" s="1028"/>
      <c r="EG152" s="1028"/>
      <c r="EH152" s="1028"/>
      <c r="EI152" s="1028"/>
      <c r="EJ152" s="1028"/>
      <c r="EK152" s="1028"/>
      <c r="EL152" s="1028"/>
    </row>
    <row r="153" spans="1:142" s="1027" customFormat="1">
      <c r="A153" s="1040">
        <v>150</v>
      </c>
      <c r="B153" s="1066" t="s">
        <v>1471</v>
      </c>
      <c r="C153" s="1044">
        <f>'TMB 050'!$G$30</f>
        <v>1234550</v>
      </c>
      <c r="D153" s="1042">
        <f t="shared" si="43"/>
        <v>1234550</v>
      </c>
      <c r="E153" s="1042">
        <f t="shared" si="45"/>
        <v>61727.5</v>
      </c>
      <c r="F153" s="1042">
        <f t="shared" si="37"/>
        <v>61727.5</v>
      </c>
      <c r="G153" s="1042">
        <f t="shared" si="38"/>
        <v>61727.5</v>
      </c>
      <c r="H153" s="1042">
        <v>500000</v>
      </c>
      <c r="I153" s="1042">
        <v>100000</v>
      </c>
      <c r="J153" s="1042">
        <f t="shared" si="39"/>
        <v>500000</v>
      </c>
      <c r="K153" s="1042">
        <f t="shared" si="40"/>
        <v>40000</v>
      </c>
      <c r="L153" s="1043">
        <f>IF('[1]TMB 050'!$G$30&gt;=50000,50000,'[1]TMB 050'!$G$30*50%)</f>
        <v>50000</v>
      </c>
      <c r="M153" s="1042">
        <f t="shared" si="44"/>
        <v>100000</v>
      </c>
      <c r="N153" s="1041">
        <f t="shared" si="41"/>
        <v>100000</v>
      </c>
      <c r="O153" s="1061"/>
      <c r="P153" s="1035" t="str">
        <f t="shared" si="42"/>
        <v>MOGI GUAÇU SHOPPING</v>
      </c>
      <c r="Q153" s="1064"/>
      <c r="R153" s="1064"/>
      <c r="S153" s="1064"/>
      <c r="T153" s="1065" t="s">
        <v>1470</v>
      </c>
      <c r="U153" s="1064" t="s">
        <v>505</v>
      </c>
      <c r="V153" s="1064"/>
      <c r="W153" s="1064"/>
      <c r="X153" s="1105"/>
      <c r="Y153" s="1031"/>
      <c r="Z153" s="1030"/>
      <c r="AA153" s="1030"/>
      <c r="AB153" s="1030"/>
      <c r="AC153" s="1030"/>
      <c r="AD153" s="1030"/>
      <c r="AE153" s="1030"/>
      <c r="AF153" s="1030"/>
      <c r="AG153" s="1030"/>
      <c r="AH153" s="1030"/>
      <c r="AI153" s="1030"/>
      <c r="AJ153" s="1030"/>
      <c r="AK153" s="1030"/>
      <c r="AL153" s="1030"/>
      <c r="AM153" s="1029"/>
      <c r="AN153" s="1029"/>
      <c r="AO153" s="1029"/>
      <c r="AP153" s="1029"/>
      <c r="AQ153" s="1029"/>
      <c r="AR153" s="1029"/>
      <c r="AS153" s="1029"/>
      <c r="AT153" s="1029"/>
      <c r="AU153" s="1028"/>
      <c r="AV153" s="1028"/>
      <c r="AW153" s="1028"/>
      <c r="AX153" s="1028"/>
      <c r="AY153" s="1028"/>
      <c r="AZ153" s="1028"/>
      <c r="BA153" s="1028"/>
      <c r="BB153" s="1028"/>
      <c r="BC153" s="1028"/>
      <c r="BD153" s="1028"/>
      <c r="BE153" s="1028"/>
      <c r="BF153" s="1028"/>
      <c r="BG153" s="1028"/>
      <c r="BH153" s="1028"/>
      <c r="BI153" s="1028"/>
      <c r="BJ153" s="1028"/>
      <c r="BK153" s="1028"/>
      <c r="BL153" s="1028"/>
      <c r="BM153" s="1028"/>
      <c r="BN153" s="1028"/>
      <c r="BO153" s="1028"/>
      <c r="BP153" s="1028"/>
      <c r="BQ153" s="1028"/>
      <c r="BR153" s="1028"/>
      <c r="BS153" s="1028"/>
      <c r="BT153" s="1028"/>
      <c r="BU153" s="1028"/>
      <c r="BV153" s="1028"/>
      <c r="BW153" s="1028"/>
      <c r="BX153" s="1028"/>
      <c r="BY153" s="1028"/>
      <c r="BZ153" s="1028"/>
      <c r="CA153" s="1028"/>
      <c r="CB153" s="1028"/>
      <c r="CC153" s="1028"/>
      <c r="CD153" s="1028"/>
      <c r="CE153" s="1028"/>
      <c r="CF153" s="1028"/>
      <c r="CG153" s="1028"/>
      <c r="CH153" s="1028"/>
      <c r="CI153" s="1028"/>
      <c r="CJ153" s="1028"/>
      <c r="CK153" s="1028"/>
      <c r="CL153" s="1028"/>
      <c r="CM153" s="1028"/>
      <c r="CN153" s="1028"/>
      <c r="CO153" s="1028"/>
      <c r="CP153" s="1028"/>
      <c r="CQ153" s="1028"/>
      <c r="CR153" s="1028"/>
      <c r="CS153" s="1028"/>
      <c r="CT153" s="1028"/>
      <c r="CU153" s="1028"/>
      <c r="CV153" s="1028"/>
      <c r="CW153" s="1028"/>
      <c r="CX153" s="1028"/>
      <c r="CY153" s="1028"/>
      <c r="CZ153" s="1028"/>
      <c r="DA153" s="1028"/>
      <c r="DB153" s="1028"/>
      <c r="DC153" s="1028"/>
      <c r="DD153" s="1028"/>
      <c r="DE153" s="1028"/>
      <c r="DF153" s="1028"/>
      <c r="DG153" s="1028"/>
      <c r="DH153" s="1028"/>
      <c r="DI153" s="1028"/>
      <c r="DJ153" s="1028"/>
      <c r="DK153" s="1028"/>
      <c r="DL153" s="1028"/>
      <c r="DM153" s="1028"/>
      <c r="DN153" s="1028"/>
      <c r="DO153" s="1028"/>
      <c r="DP153" s="1028"/>
      <c r="DQ153" s="1028"/>
      <c r="DR153" s="1028"/>
      <c r="DS153" s="1028"/>
      <c r="DT153" s="1028"/>
      <c r="DU153" s="1028"/>
      <c r="DV153" s="1028"/>
      <c r="DW153" s="1028"/>
      <c r="DX153" s="1028"/>
      <c r="DY153" s="1028"/>
      <c r="DZ153" s="1028"/>
      <c r="EA153" s="1028"/>
      <c r="EB153" s="1028"/>
      <c r="EC153" s="1028"/>
      <c r="ED153" s="1028"/>
      <c r="EE153" s="1028"/>
      <c r="EF153" s="1028"/>
      <c r="EG153" s="1028"/>
      <c r="EH153" s="1028"/>
      <c r="EI153" s="1028"/>
      <c r="EJ153" s="1028"/>
      <c r="EK153" s="1028"/>
      <c r="EL153" s="1028"/>
    </row>
    <row r="154" spans="1:142" s="1027" customFormat="1">
      <c r="A154" s="1040">
        <v>151</v>
      </c>
      <c r="B154" s="1063" t="s">
        <v>1469</v>
      </c>
      <c r="C154" s="1044">
        <f>'TMB 050'!$G$30</f>
        <v>1234550</v>
      </c>
      <c r="D154" s="1042">
        <f t="shared" si="43"/>
        <v>1234550</v>
      </c>
      <c r="E154" s="1042">
        <f t="shared" si="45"/>
        <v>61727.5</v>
      </c>
      <c r="F154" s="1042">
        <f t="shared" si="37"/>
        <v>61727.5</v>
      </c>
      <c r="G154" s="1042">
        <f t="shared" si="38"/>
        <v>61727.5</v>
      </c>
      <c r="H154" s="1042">
        <v>500000</v>
      </c>
      <c r="I154" s="1042">
        <v>100000</v>
      </c>
      <c r="J154" s="1042">
        <f t="shared" si="39"/>
        <v>500000</v>
      </c>
      <c r="K154" s="1042">
        <f t="shared" si="40"/>
        <v>40000</v>
      </c>
      <c r="L154" s="1043">
        <f>IF('[1]TMB 050'!$G$30&gt;=50000,50000,'[1]TMB 050'!$G$30*50%)</f>
        <v>50000</v>
      </c>
      <c r="M154" s="1042">
        <f t="shared" si="44"/>
        <v>100000</v>
      </c>
      <c r="N154" s="1041">
        <f t="shared" si="41"/>
        <v>100000</v>
      </c>
      <c r="O154" s="1061"/>
      <c r="P154" s="1035" t="str">
        <f t="shared" si="42"/>
        <v>MOGISHOPPING</v>
      </c>
      <c r="Q154" s="1035" t="s">
        <v>1468</v>
      </c>
      <c r="R154" s="1035"/>
      <c r="S154" s="1035" t="s">
        <v>1467</v>
      </c>
      <c r="T154" s="1035" t="s">
        <v>1466</v>
      </c>
      <c r="U154" s="1035" t="s">
        <v>505</v>
      </c>
      <c r="V154" s="1035" t="s">
        <v>1465</v>
      </c>
      <c r="W154" s="1060" t="s">
        <v>1464</v>
      </c>
      <c r="X154" s="1105"/>
      <c r="Y154" s="1031"/>
      <c r="Z154" s="1030"/>
      <c r="AA154" s="1030"/>
      <c r="AB154" s="1030"/>
      <c r="AC154" s="1030"/>
      <c r="AD154" s="1030"/>
      <c r="AE154" s="1030"/>
      <c r="AF154" s="1030"/>
      <c r="AG154" s="1030"/>
      <c r="AH154" s="1030"/>
      <c r="AI154" s="1030"/>
      <c r="AJ154" s="1030"/>
      <c r="AK154" s="1030"/>
      <c r="AL154" s="1030"/>
      <c r="AM154" s="1029"/>
      <c r="AN154" s="1029"/>
      <c r="AO154" s="1029"/>
      <c r="AP154" s="1029"/>
      <c r="AQ154" s="1029"/>
      <c r="AR154" s="1029"/>
      <c r="AS154" s="1029"/>
      <c r="AT154" s="1029"/>
      <c r="AU154" s="1028"/>
      <c r="AV154" s="1028"/>
      <c r="AW154" s="1028"/>
      <c r="AX154" s="1028"/>
      <c r="AY154" s="1028"/>
      <c r="AZ154" s="1028"/>
      <c r="BA154" s="1028"/>
      <c r="BB154" s="1028"/>
      <c r="BC154" s="1028"/>
      <c r="BD154" s="1028"/>
      <c r="BE154" s="1028"/>
      <c r="BF154" s="1028"/>
      <c r="BG154" s="1028"/>
      <c r="BH154" s="1028"/>
      <c r="BI154" s="1028"/>
      <c r="BJ154" s="1028"/>
      <c r="BK154" s="1028"/>
      <c r="BL154" s="1028"/>
      <c r="BM154" s="1028"/>
      <c r="BN154" s="1028"/>
      <c r="BO154" s="1028"/>
      <c r="BP154" s="1028"/>
      <c r="BQ154" s="1028"/>
      <c r="BR154" s="1028"/>
      <c r="BS154" s="1028"/>
      <c r="BT154" s="1028"/>
      <c r="BU154" s="1028"/>
      <c r="BV154" s="1028"/>
      <c r="BW154" s="1028"/>
      <c r="BX154" s="1028"/>
      <c r="BY154" s="1028"/>
      <c r="BZ154" s="1028"/>
      <c r="CA154" s="1028"/>
      <c r="CB154" s="1028"/>
      <c r="CC154" s="1028"/>
      <c r="CD154" s="1028"/>
      <c r="CE154" s="1028"/>
      <c r="CF154" s="1028"/>
      <c r="CG154" s="1028"/>
      <c r="CH154" s="1028"/>
      <c r="CI154" s="1028"/>
      <c r="CJ154" s="1028"/>
      <c r="CK154" s="1028"/>
      <c r="CL154" s="1028"/>
      <c r="CM154" s="1028"/>
      <c r="CN154" s="1028"/>
      <c r="CO154" s="1028"/>
      <c r="CP154" s="1028"/>
      <c r="CQ154" s="1028"/>
      <c r="CR154" s="1028"/>
      <c r="CS154" s="1028"/>
      <c r="CT154" s="1028"/>
      <c r="CU154" s="1028"/>
      <c r="CV154" s="1028"/>
      <c r="CW154" s="1028"/>
      <c r="CX154" s="1028"/>
      <c r="CY154" s="1028"/>
      <c r="CZ154" s="1028"/>
      <c r="DA154" s="1028"/>
      <c r="DB154" s="1028"/>
      <c r="DC154" s="1028"/>
      <c r="DD154" s="1028"/>
      <c r="DE154" s="1028"/>
      <c r="DF154" s="1028"/>
      <c r="DG154" s="1028"/>
      <c r="DH154" s="1028"/>
      <c r="DI154" s="1028"/>
      <c r="DJ154" s="1028"/>
      <c r="DK154" s="1028"/>
      <c r="DL154" s="1028"/>
      <c r="DM154" s="1028"/>
      <c r="DN154" s="1028"/>
      <c r="DO154" s="1028"/>
      <c r="DP154" s="1028"/>
      <c r="DQ154" s="1028"/>
      <c r="DR154" s="1028"/>
      <c r="DS154" s="1028"/>
      <c r="DT154" s="1028"/>
      <c r="DU154" s="1028"/>
      <c r="DV154" s="1028"/>
      <c r="DW154" s="1028"/>
      <c r="DX154" s="1028"/>
      <c r="DY154" s="1028"/>
      <c r="DZ154" s="1028"/>
      <c r="EA154" s="1028"/>
      <c r="EB154" s="1028"/>
      <c r="EC154" s="1028"/>
      <c r="ED154" s="1028"/>
      <c r="EE154" s="1028"/>
      <c r="EF154" s="1028"/>
      <c r="EG154" s="1028"/>
      <c r="EH154" s="1028"/>
      <c r="EI154" s="1028"/>
      <c r="EJ154" s="1028"/>
      <c r="EK154" s="1028"/>
      <c r="EL154" s="1028"/>
    </row>
    <row r="155" spans="1:142" s="1027" customFormat="1">
      <c r="A155" s="1040">
        <v>152</v>
      </c>
      <c r="B155" s="1062" t="s">
        <v>1463</v>
      </c>
      <c r="C155" s="1044">
        <f>'TMB 050'!$G$30</f>
        <v>1234550</v>
      </c>
      <c r="D155" s="1042">
        <f t="shared" si="43"/>
        <v>1234550</v>
      </c>
      <c r="E155" s="1042">
        <f t="shared" si="45"/>
        <v>61727.5</v>
      </c>
      <c r="F155" s="1042">
        <f t="shared" si="37"/>
        <v>61727.5</v>
      </c>
      <c r="G155" s="1042">
        <f t="shared" si="38"/>
        <v>61727.5</v>
      </c>
      <c r="H155" s="1042">
        <v>500000</v>
      </c>
      <c r="I155" s="1042">
        <v>100000</v>
      </c>
      <c r="J155" s="1042">
        <f t="shared" si="39"/>
        <v>500000</v>
      </c>
      <c r="K155" s="1042">
        <f t="shared" si="40"/>
        <v>40000</v>
      </c>
      <c r="L155" s="1043">
        <f>IF('[1]TMB 050'!$G$30&gt;=50000,50000,'[1]TMB 050'!$G$30*50%)</f>
        <v>50000</v>
      </c>
      <c r="M155" s="1042">
        <f t="shared" si="44"/>
        <v>100000</v>
      </c>
      <c r="N155" s="1041">
        <f t="shared" si="41"/>
        <v>100000</v>
      </c>
      <c r="O155" s="1061"/>
      <c r="P155" s="1035" t="str">
        <f t="shared" si="42"/>
        <v>MOINHOS SHOPPING</v>
      </c>
      <c r="Q155" s="1060"/>
      <c r="R155" s="1060"/>
      <c r="S155" s="1060"/>
      <c r="T155" s="1035" t="s">
        <v>673</v>
      </c>
      <c r="U155" s="1035" t="s">
        <v>672</v>
      </c>
      <c r="V155" s="1035"/>
      <c r="W155" s="1060" t="s">
        <v>1462</v>
      </c>
      <c r="X155" s="1105"/>
      <c r="Y155" s="1031"/>
      <c r="Z155" s="1030"/>
      <c r="AA155" s="1030"/>
      <c r="AB155" s="1030"/>
      <c r="AC155" s="1030"/>
      <c r="AD155" s="1030"/>
      <c r="AE155" s="1030"/>
      <c r="AF155" s="1030"/>
      <c r="AG155" s="1030"/>
      <c r="AH155" s="1030"/>
      <c r="AI155" s="1030"/>
      <c r="AJ155" s="1030"/>
      <c r="AK155" s="1030"/>
      <c r="AL155" s="1030"/>
      <c r="AM155" s="1029"/>
      <c r="AN155" s="1029"/>
      <c r="AO155" s="1029"/>
      <c r="AP155" s="1029"/>
      <c r="AQ155" s="1029"/>
      <c r="AR155" s="1029"/>
      <c r="AS155" s="1029"/>
      <c r="AT155" s="1029"/>
      <c r="AU155" s="1028"/>
      <c r="AV155" s="1028"/>
      <c r="AW155" s="1028"/>
      <c r="AX155" s="1028"/>
      <c r="AY155" s="1028"/>
      <c r="AZ155" s="1028"/>
      <c r="BA155" s="1028"/>
      <c r="BB155" s="1028"/>
      <c r="BC155" s="1028"/>
      <c r="BD155" s="1028"/>
      <c r="BE155" s="1028"/>
      <c r="BF155" s="1028"/>
      <c r="BG155" s="1028"/>
      <c r="BH155" s="1028"/>
      <c r="BI155" s="1028"/>
      <c r="BJ155" s="1028"/>
      <c r="BK155" s="1028"/>
      <c r="BL155" s="1028"/>
      <c r="BM155" s="1028"/>
      <c r="BN155" s="1028"/>
      <c r="BO155" s="1028"/>
      <c r="BP155" s="1028"/>
      <c r="BQ155" s="1028"/>
      <c r="BR155" s="1028"/>
      <c r="BS155" s="1028"/>
      <c r="BT155" s="1028"/>
      <c r="BU155" s="1028"/>
      <c r="BV155" s="1028"/>
      <c r="BW155" s="1028"/>
      <c r="BX155" s="1028"/>
      <c r="BY155" s="1028"/>
      <c r="BZ155" s="1028"/>
      <c r="CA155" s="1028"/>
      <c r="CB155" s="1028"/>
      <c r="CC155" s="1028"/>
      <c r="CD155" s="1028"/>
      <c r="CE155" s="1028"/>
      <c r="CF155" s="1028"/>
      <c r="CG155" s="1028"/>
      <c r="CH155" s="1028"/>
      <c r="CI155" s="1028"/>
      <c r="CJ155" s="1028"/>
      <c r="CK155" s="1028"/>
      <c r="CL155" s="1028"/>
      <c r="CM155" s="1028"/>
      <c r="CN155" s="1028"/>
      <c r="CO155" s="1028"/>
      <c r="CP155" s="1028"/>
      <c r="CQ155" s="1028"/>
      <c r="CR155" s="1028"/>
      <c r="CS155" s="1028"/>
      <c r="CT155" s="1028"/>
      <c r="CU155" s="1028"/>
      <c r="CV155" s="1028"/>
      <c r="CW155" s="1028"/>
      <c r="CX155" s="1028"/>
      <c r="CY155" s="1028"/>
      <c r="CZ155" s="1028"/>
      <c r="DA155" s="1028"/>
      <c r="DB155" s="1028"/>
      <c r="DC155" s="1028"/>
      <c r="DD155" s="1028"/>
      <c r="DE155" s="1028"/>
      <c r="DF155" s="1028"/>
      <c r="DG155" s="1028"/>
      <c r="DH155" s="1028"/>
      <c r="DI155" s="1028"/>
      <c r="DJ155" s="1028"/>
      <c r="DK155" s="1028"/>
      <c r="DL155" s="1028"/>
      <c r="DM155" s="1028"/>
      <c r="DN155" s="1028"/>
      <c r="DO155" s="1028"/>
      <c r="DP155" s="1028"/>
      <c r="DQ155" s="1028"/>
      <c r="DR155" s="1028"/>
      <c r="DS155" s="1028"/>
      <c r="DT155" s="1028"/>
      <c r="DU155" s="1028"/>
      <c r="DV155" s="1028"/>
      <c r="DW155" s="1028"/>
      <c r="DX155" s="1028"/>
      <c r="DY155" s="1028"/>
      <c r="DZ155" s="1028"/>
      <c r="EA155" s="1028"/>
      <c r="EB155" s="1028"/>
      <c r="EC155" s="1028"/>
      <c r="ED155" s="1028"/>
      <c r="EE155" s="1028"/>
      <c r="EF155" s="1028"/>
      <c r="EG155" s="1028"/>
      <c r="EH155" s="1028"/>
      <c r="EI155" s="1028"/>
      <c r="EJ155" s="1028"/>
      <c r="EK155" s="1028"/>
      <c r="EL155" s="1028"/>
    </row>
    <row r="156" spans="1:142" s="1027" customFormat="1">
      <c r="A156" s="1040">
        <v>153</v>
      </c>
      <c r="B156" s="1066" t="s">
        <v>1461</v>
      </c>
      <c r="C156" s="1044">
        <f>'TMB 050'!$G$30</f>
        <v>1234550</v>
      </c>
      <c r="D156" s="1042">
        <f t="shared" si="43"/>
        <v>1234550</v>
      </c>
      <c r="E156" s="1042">
        <f t="shared" si="45"/>
        <v>61727.5</v>
      </c>
      <c r="F156" s="1042">
        <f t="shared" ref="F156:F187" si="46">C156*5%</f>
        <v>61727.5</v>
      </c>
      <c r="G156" s="1042">
        <f t="shared" ref="G156:G187" si="47">C156*5%</f>
        <v>61727.5</v>
      </c>
      <c r="H156" s="1042">
        <v>500000</v>
      </c>
      <c r="I156" s="1042">
        <v>100000</v>
      </c>
      <c r="J156" s="1042">
        <f t="shared" ref="J156:J176" si="48">H156</f>
        <v>500000</v>
      </c>
      <c r="K156" s="1042">
        <f t="shared" ref="K156:K176" si="49">IF(H156&gt;40000,40000,H156)</f>
        <v>40000</v>
      </c>
      <c r="L156" s="1043">
        <f>IF('[1]TMB 050'!$G$30&gt;=50000,50000,'[1]TMB 050'!$G$30*50%)</f>
        <v>50000</v>
      </c>
      <c r="M156" s="1042">
        <f t="shared" si="44"/>
        <v>100000</v>
      </c>
      <c r="N156" s="1041">
        <f t="shared" ref="N156:N187" si="50">IF(J156&lt;=200000,J156*20%,100000)</f>
        <v>100000</v>
      </c>
      <c r="O156" s="1061"/>
      <c r="P156" s="1035" t="str">
        <f t="shared" si="42"/>
        <v>MONGAGUÁ PRAIA SHOPPING</v>
      </c>
      <c r="Q156" s="1064"/>
      <c r="R156" s="1064"/>
      <c r="S156" s="1064"/>
      <c r="T156" s="1065" t="s">
        <v>1460</v>
      </c>
      <c r="U156" s="1064" t="s">
        <v>505</v>
      </c>
      <c r="V156" s="1064"/>
      <c r="W156" s="1064"/>
      <c r="X156" s="1105"/>
      <c r="Y156" s="1031"/>
      <c r="Z156" s="1030"/>
      <c r="AA156" s="1030"/>
      <c r="AB156" s="1030"/>
      <c r="AC156" s="1030"/>
      <c r="AD156" s="1030"/>
      <c r="AE156" s="1030"/>
      <c r="AF156" s="1030"/>
      <c r="AG156" s="1030"/>
      <c r="AH156" s="1030"/>
      <c r="AI156" s="1030"/>
      <c r="AJ156" s="1030"/>
      <c r="AK156" s="1030"/>
      <c r="AL156" s="1030"/>
      <c r="AM156" s="1029"/>
      <c r="AN156" s="1029"/>
      <c r="AO156" s="1029"/>
      <c r="AP156" s="1029"/>
      <c r="AQ156" s="1029"/>
      <c r="AR156" s="1029"/>
      <c r="AS156" s="1029"/>
      <c r="AT156" s="1029"/>
      <c r="AU156" s="1028"/>
      <c r="AV156" s="1028"/>
      <c r="AW156" s="1028"/>
      <c r="AX156" s="1028"/>
      <c r="AY156" s="1028"/>
      <c r="AZ156" s="1028"/>
      <c r="BA156" s="1028"/>
      <c r="BB156" s="1028"/>
      <c r="BC156" s="1028"/>
      <c r="BD156" s="1028"/>
      <c r="BE156" s="1028"/>
      <c r="BF156" s="1028"/>
      <c r="BG156" s="1028"/>
      <c r="BH156" s="1028"/>
      <c r="BI156" s="1028"/>
      <c r="BJ156" s="1028"/>
      <c r="BK156" s="1028"/>
      <c r="BL156" s="1028"/>
      <c r="BM156" s="1028"/>
      <c r="BN156" s="1028"/>
      <c r="BO156" s="1028"/>
      <c r="BP156" s="1028"/>
      <c r="BQ156" s="1028"/>
      <c r="BR156" s="1028"/>
      <c r="BS156" s="1028"/>
      <c r="BT156" s="1028"/>
      <c r="BU156" s="1028"/>
      <c r="BV156" s="1028"/>
      <c r="BW156" s="1028"/>
      <c r="BX156" s="1028"/>
      <c r="BY156" s="1028"/>
      <c r="BZ156" s="1028"/>
      <c r="CA156" s="1028"/>
      <c r="CB156" s="1028"/>
      <c r="CC156" s="1028"/>
      <c r="CD156" s="1028"/>
      <c r="CE156" s="1028"/>
      <c r="CF156" s="1028"/>
      <c r="CG156" s="1028"/>
      <c r="CH156" s="1028"/>
      <c r="CI156" s="1028"/>
      <c r="CJ156" s="1028"/>
      <c r="CK156" s="1028"/>
      <c r="CL156" s="1028"/>
      <c r="CM156" s="1028"/>
      <c r="CN156" s="1028"/>
      <c r="CO156" s="1028"/>
      <c r="CP156" s="1028"/>
      <c r="CQ156" s="1028"/>
      <c r="CR156" s="1028"/>
      <c r="CS156" s="1028"/>
      <c r="CT156" s="1028"/>
      <c r="CU156" s="1028"/>
      <c r="CV156" s="1028"/>
      <c r="CW156" s="1028"/>
      <c r="CX156" s="1028"/>
      <c r="CY156" s="1028"/>
      <c r="CZ156" s="1028"/>
      <c r="DA156" s="1028"/>
      <c r="DB156" s="1028"/>
      <c r="DC156" s="1028"/>
      <c r="DD156" s="1028"/>
      <c r="DE156" s="1028"/>
      <c r="DF156" s="1028"/>
      <c r="DG156" s="1028"/>
      <c r="DH156" s="1028"/>
      <c r="DI156" s="1028"/>
      <c r="DJ156" s="1028"/>
      <c r="DK156" s="1028"/>
      <c r="DL156" s="1028"/>
      <c r="DM156" s="1028"/>
      <c r="DN156" s="1028"/>
      <c r="DO156" s="1028"/>
      <c r="DP156" s="1028"/>
      <c r="DQ156" s="1028"/>
      <c r="DR156" s="1028"/>
      <c r="DS156" s="1028"/>
      <c r="DT156" s="1028"/>
      <c r="DU156" s="1028"/>
      <c r="DV156" s="1028"/>
      <c r="DW156" s="1028"/>
      <c r="DX156" s="1028"/>
      <c r="DY156" s="1028"/>
      <c r="DZ156" s="1028"/>
      <c r="EA156" s="1028"/>
      <c r="EB156" s="1028"/>
      <c r="EC156" s="1028"/>
      <c r="ED156" s="1028"/>
      <c r="EE156" s="1028"/>
      <c r="EF156" s="1028"/>
      <c r="EG156" s="1028"/>
      <c r="EH156" s="1028"/>
      <c r="EI156" s="1028"/>
      <c r="EJ156" s="1028"/>
      <c r="EK156" s="1028"/>
      <c r="EL156" s="1028"/>
    </row>
    <row r="157" spans="1:142" s="1027" customFormat="1">
      <c r="A157" s="1040">
        <v>154</v>
      </c>
      <c r="B157" s="1108" t="s">
        <v>1459</v>
      </c>
      <c r="C157" s="1044">
        <f>'TMB 050'!$G$30</f>
        <v>1234550</v>
      </c>
      <c r="D157" s="1053">
        <f t="shared" si="43"/>
        <v>1234550</v>
      </c>
      <c r="E157" s="1053">
        <f t="shared" si="45"/>
        <v>61727.5</v>
      </c>
      <c r="F157" s="1053">
        <f t="shared" si="46"/>
        <v>61727.5</v>
      </c>
      <c r="G157" s="1053">
        <f t="shared" si="47"/>
        <v>61727.5</v>
      </c>
      <c r="H157" s="1053">
        <v>500000</v>
      </c>
      <c r="I157" s="1053">
        <v>100000</v>
      </c>
      <c r="J157" s="1053">
        <f t="shared" si="48"/>
        <v>500000</v>
      </c>
      <c r="K157" s="1053">
        <f t="shared" si="49"/>
        <v>40000</v>
      </c>
      <c r="L157" s="1054">
        <f>IF('[1]TMB 050'!$G$30&gt;=50000,50000,'[1]TMB 050'!$G$30*50%)</f>
        <v>50000</v>
      </c>
      <c r="M157" s="1053">
        <f t="shared" si="44"/>
        <v>100000</v>
      </c>
      <c r="N157" s="1052">
        <f t="shared" si="50"/>
        <v>100000</v>
      </c>
      <c r="O157" s="1073"/>
      <c r="P157" s="1050" t="str">
        <f t="shared" si="42"/>
        <v>MONTES CLAROS SHOPPING (*)</v>
      </c>
      <c r="Q157" s="1106" t="s">
        <v>1458</v>
      </c>
      <c r="R157" s="1106"/>
      <c r="S157" s="1106" t="s">
        <v>527</v>
      </c>
      <c r="T157" s="1107" t="s">
        <v>1457</v>
      </c>
      <c r="U157" s="1106" t="s">
        <v>537</v>
      </c>
      <c r="V157" s="1106" t="s">
        <v>1456</v>
      </c>
      <c r="W157" s="1106"/>
      <c r="X157" s="1105"/>
      <c r="Y157" s="1031"/>
      <c r="Z157" s="1030"/>
      <c r="AA157" s="1030"/>
      <c r="AB157" s="1030"/>
      <c r="AC157" s="1030"/>
      <c r="AD157" s="1030"/>
      <c r="AE157" s="1030"/>
      <c r="AF157" s="1030"/>
      <c r="AG157" s="1030"/>
      <c r="AH157" s="1030"/>
      <c r="AI157" s="1030"/>
      <c r="AJ157" s="1030"/>
      <c r="AK157" s="1030"/>
      <c r="AL157" s="1030"/>
      <c r="AM157" s="1029"/>
      <c r="AN157" s="1029"/>
      <c r="AO157" s="1029"/>
      <c r="AP157" s="1029"/>
      <c r="AQ157" s="1029"/>
      <c r="AR157" s="1029"/>
      <c r="AS157" s="1029"/>
      <c r="AT157" s="1029"/>
      <c r="AU157" s="1028"/>
      <c r="AV157" s="1028"/>
      <c r="AW157" s="1028"/>
      <c r="AX157" s="1028"/>
      <c r="AY157" s="1028"/>
      <c r="AZ157" s="1028"/>
      <c r="BA157" s="1028"/>
      <c r="BB157" s="1028"/>
      <c r="BC157" s="1028"/>
      <c r="BD157" s="1028"/>
      <c r="BE157" s="1028"/>
      <c r="BF157" s="1028"/>
      <c r="BG157" s="1028"/>
      <c r="BH157" s="1028"/>
      <c r="BI157" s="1028"/>
      <c r="BJ157" s="1028"/>
      <c r="BK157" s="1028"/>
      <c r="BL157" s="1028"/>
      <c r="BM157" s="1028"/>
      <c r="BN157" s="1028"/>
      <c r="BO157" s="1028"/>
      <c r="BP157" s="1028"/>
      <c r="BQ157" s="1028"/>
      <c r="BR157" s="1028"/>
      <c r="BS157" s="1028"/>
      <c r="BT157" s="1028"/>
      <c r="BU157" s="1028"/>
      <c r="BV157" s="1028"/>
      <c r="BW157" s="1028"/>
      <c r="BX157" s="1028"/>
      <c r="BY157" s="1028"/>
      <c r="BZ157" s="1028"/>
      <c r="CA157" s="1028"/>
      <c r="CB157" s="1028"/>
      <c r="CC157" s="1028"/>
      <c r="CD157" s="1028"/>
      <c r="CE157" s="1028"/>
      <c r="CF157" s="1028"/>
      <c r="CG157" s="1028"/>
      <c r="CH157" s="1028"/>
      <c r="CI157" s="1028"/>
      <c r="CJ157" s="1028"/>
      <c r="CK157" s="1028"/>
      <c r="CL157" s="1028"/>
      <c r="CM157" s="1028"/>
      <c r="CN157" s="1028"/>
      <c r="CO157" s="1028"/>
      <c r="CP157" s="1028"/>
      <c r="CQ157" s="1028"/>
      <c r="CR157" s="1028"/>
      <c r="CS157" s="1028"/>
      <c r="CT157" s="1028"/>
      <c r="CU157" s="1028"/>
      <c r="CV157" s="1028"/>
      <c r="CW157" s="1028"/>
      <c r="CX157" s="1028"/>
      <c r="CY157" s="1028"/>
      <c r="CZ157" s="1028"/>
      <c r="DA157" s="1028"/>
      <c r="DB157" s="1028"/>
      <c r="DC157" s="1028"/>
      <c r="DD157" s="1028"/>
      <c r="DE157" s="1028"/>
      <c r="DF157" s="1028"/>
      <c r="DG157" s="1028"/>
      <c r="DH157" s="1028"/>
      <c r="DI157" s="1028"/>
      <c r="DJ157" s="1028"/>
      <c r="DK157" s="1028"/>
      <c r="DL157" s="1028"/>
      <c r="DM157" s="1028"/>
      <c r="DN157" s="1028"/>
      <c r="DO157" s="1028"/>
      <c r="DP157" s="1028"/>
      <c r="DQ157" s="1028"/>
      <c r="DR157" s="1028"/>
      <c r="DS157" s="1028"/>
      <c r="DT157" s="1028"/>
      <c r="DU157" s="1028"/>
      <c r="DV157" s="1028"/>
      <c r="DW157" s="1028"/>
      <c r="DX157" s="1028"/>
      <c r="DY157" s="1028"/>
      <c r="DZ157" s="1028"/>
      <c r="EA157" s="1028"/>
      <c r="EB157" s="1028"/>
      <c r="EC157" s="1028"/>
      <c r="ED157" s="1028"/>
      <c r="EE157" s="1028"/>
      <c r="EF157" s="1028"/>
      <c r="EG157" s="1028"/>
      <c r="EH157" s="1028"/>
      <c r="EI157" s="1028"/>
      <c r="EJ157" s="1028"/>
      <c r="EK157" s="1028"/>
      <c r="EL157" s="1028"/>
    </row>
    <row r="158" spans="1:142" s="1027" customFormat="1">
      <c r="A158" s="1040">
        <v>155</v>
      </c>
      <c r="B158" s="1068" t="s">
        <v>1455</v>
      </c>
      <c r="C158" s="1044">
        <f>'TMB 050'!$G$30</f>
        <v>1234550</v>
      </c>
      <c r="D158" s="1042">
        <f t="shared" si="43"/>
        <v>1234550</v>
      </c>
      <c r="E158" s="1042">
        <f t="shared" si="45"/>
        <v>61727.5</v>
      </c>
      <c r="F158" s="1042">
        <f t="shared" si="46"/>
        <v>61727.5</v>
      </c>
      <c r="G158" s="1042">
        <f t="shared" si="47"/>
        <v>61727.5</v>
      </c>
      <c r="H158" s="1042">
        <v>500000</v>
      </c>
      <c r="I158" s="1042">
        <v>100000</v>
      </c>
      <c r="J158" s="1042">
        <f t="shared" si="48"/>
        <v>500000</v>
      </c>
      <c r="K158" s="1042">
        <f t="shared" si="49"/>
        <v>40000</v>
      </c>
      <c r="L158" s="1043">
        <f>IF('[1]TMB 050'!$G$30&gt;=50000,50000,'[1]TMB 050'!$G$30*50%)</f>
        <v>50000</v>
      </c>
      <c r="M158" s="1042">
        <f t="shared" si="44"/>
        <v>100000</v>
      </c>
      <c r="N158" s="1041">
        <f t="shared" si="50"/>
        <v>100000</v>
      </c>
      <c r="O158" s="1061"/>
      <c r="P158" s="1035" t="str">
        <f t="shared" si="42"/>
        <v xml:space="preserve">MOOCA PLAZA SHOPPING </v>
      </c>
      <c r="Q158" s="1064"/>
      <c r="R158" s="1064"/>
      <c r="S158" s="1064"/>
      <c r="T158" s="1064" t="s">
        <v>506</v>
      </c>
      <c r="U158" s="1064" t="s">
        <v>505</v>
      </c>
      <c r="V158" s="1064"/>
      <c r="W158" s="1064"/>
      <c r="X158" s="1105"/>
      <c r="Y158" s="1031"/>
      <c r="Z158" s="1030"/>
      <c r="AA158" s="1030"/>
      <c r="AB158" s="1030"/>
      <c r="AC158" s="1030"/>
      <c r="AD158" s="1030"/>
      <c r="AE158" s="1030"/>
      <c r="AF158" s="1030"/>
      <c r="AG158" s="1030"/>
      <c r="AH158" s="1030"/>
      <c r="AI158" s="1030"/>
      <c r="AJ158" s="1030"/>
      <c r="AK158" s="1030"/>
      <c r="AL158" s="1030"/>
      <c r="AM158" s="1029"/>
      <c r="AN158" s="1029"/>
      <c r="AO158" s="1029"/>
      <c r="AP158" s="1029"/>
      <c r="AQ158" s="1029"/>
      <c r="AR158" s="1029"/>
      <c r="AS158" s="1029"/>
      <c r="AT158" s="1029"/>
      <c r="AU158" s="1028"/>
      <c r="AV158" s="1028"/>
      <c r="AW158" s="1028"/>
      <c r="AX158" s="1028"/>
      <c r="AY158" s="1028"/>
      <c r="AZ158" s="1028"/>
      <c r="BA158" s="1028"/>
      <c r="BB158" s="1028"/>
      <c r="BC158" s="1028"/>
      <c r="BD158" s="1028"/>
      <c r="BE158" s="1028"/>
      <c r="BF158" s="1028"/>
      <c r="BG158" s="1028"/>
      <c r="BH158" s="1028"/>
      <c r="BI158" s="1028"/>
      <c r="BJ158" s="1028"/>
      <c r="BK158" s="1028"/>
      <c r="BL158" s="1028"/>
      <c r="BM158" s="1028"/>
      <c r="BN158" s="1028"/>
      <c r="BO158" s="1028"/>
      <c r="BP158" s="1028"/>
      <c r="BQ158" s="1028"/>
      <c r="BR158" s="1028"/>
      <c r="BS158" s="1028"/>
      <c r="BT158" s="1028"/>
      <c r="BU158" s="1028"/>
      <c r="BV158" s="1028"/>
      <c r="BW158" s="1028"/>
      <c r="BX158" s="1028"/>
      <c r="BY158" s="1028"/>
      <c r="BZ158" s="1028"/>
      <c r="CA158" s="1028"/>
      <c r="CB158" s="1028"/>
      <c r="CC158" s="1028"/>
      <c r="CD158" s="1028"/>
      <c r="CE158" s="1028"/>
      <c r="CF158" s="1028"/>
      <c r="CG158" s="1028"/>
      <c r="CH158" s="1028"/>
      <c r="CI158" s="1028"/>
      <c r="CJ158" s="1028"/>
      <c r="CK158" s="1028"/>
      <c r="CL158" s="1028"/>
      <c r="CM158" s="1028"/>
      <c r="CN158" s="1028"/>
      <c r="CO158" s="1028"/>
      <c r="CP158" s="1028"/>
      <c r="CQ158" s="1028"/>
      <c r="CR158" s="1028"/>
      <c r="CS158" s="1028"/>
      <c r="CT158" s="1028"/>
      <c r="CU158" s="1028"/>
      <c r="CV158" s="1028"/>
      <c r="CW158" s="1028"/>
      <c r="CX158" s="1028"/>
      <c r="CY158" s="1028"/>
      <c r="CZ158" s="1028"/>
      <c r="DA158" s="1028"/>
      <c r="DB158" s="1028"/>
      <c r="DC158" s="1028"/>
      <c r="DD158" s="1028"/>
      <c r="DE158" s="1028"/>
      <c r="DF158" s="1028"/>
      <c r="DG158" s="1028"/>
      <c r="DH158" s="1028"/>
      <c r="DI158" s="1028"/>
      <c r="DJ158" s="1028"/>
      <c r="DK158" s="1028"/>
      <c r="DL158" s="1028"/>
      <c r="DM158" s="1028"/>
      <c r="DN158" s="1028"/>
      <c r="DO158" s="1028"/>
      <c r="DP158" s="1028"/>
      <c r="DQ158" s="1028"/>
      <c r="DR158" s="1028"/>
      <c r="DS158" s="1028"/>
      <c r="DT158" s="1028"/>
      <c r="DU158" s="1028"/>
      <c r="DV158" s="1028"/>
      <c r="DW158" s="1028"/>
      <c r="DX158" s="1028"/>
      <c r="DY158" s="1028"/>
      <c r="DZ158" s="1028"/>
      <c r="EA158" s="1028"/>
      <c r="EB158" s="1028"/>
      <c r="EC158" s="1028"/>
      <c r="ED158" s="1028"/>
      <c r="EE158" s="1028"/>
      <c r="EF158" s="1028"/>
      <c r="EG158" s="1028"/>
      <c r="EH158" s="1028"/>
      <c r="EI158" s="1028"/>
      <c r="EJ158" s="1028"/>
      <c r="EK158" s="1028"/>
      <c r="EL158" s="1028"/>
    </row>
    <row r="159" spans="1:142" s="1027" customFormat="1">
      <c r="A159" s="1040">
        <v>156</v>
      </c>
      <c r="B159" s="1063" t="s">
        <v>1454</v>
      </c>
      <c r="C159" s="1044">
        <f>'TMB 050'!$G$30</f>
        <v>1234550</v>
      </c>
      <c r="D159" s="1042">
        <f t="shared" si="43"/>
        <v>1234550</v>
      </c>
      <c r="E159" s="1042">
        <f t="shared" si="45"/>
        <v>61727.5</v>
      </c>
      <c r="F159" s="1042">
        <f t="shared" si="46"/>
        <v>61727.5</v>
      </c>
      <c r="G159" s="1042">
        <f t="shared" si="47"/>
        <v>61727.5</v>
      </c>
      <c r="H159" s="1042">
        <v>500000</v>
      </c>
      <c r="I159" s="1042">
        <v>100000</v>
      </c>
      <c r="J159" s="1042">
        <f t="shared" si="48"/>
        <v>500000</v>
      </c>
      <c r="K159" s="1042">
        <f t="shared" si="49"/>
        <v>40000</v>
      </c>
      <c r="L159" s="1043">
        <f>IF('[1]TMB 050'!$G$30&gt;=50000,50000,'[1]TMB 050'!$G$30*50%)</f>
        <v>50000</v>
      </c>
      <c r="M159" s="1042">
        <f t="shared" si="44"/>
        <v>100000</v>
      </c>
      <c r="N159" s="1041">
        <f t="shared" si="50"/>
        <v>100000</v>
      </c>
      <c r="O159" s="1061"/>
      <c r="P159" s="1035" t="str">
        <f t="shared" si="42"/>
        <v>MORUMBI SHOPPING</v>
      </c>
      <c r="Q159" s="1035" t="s">
        <v>1453</v>
      </c>
      <c r="R159" s="1035"/>
      <c r="S159" s="1035" t="s">
        <v>1452</v>
      </c>
      <c r="T159" s="1035" t="s">
        <v>506</v>
      </c>
      <c r="U159" s="1035" t="s">
        <v>505</v>
      </c>
      <c r="V159" s="1035" t="s">
        <v>1451</v>
      </c>
      <c r="W159" s="1035"/>
      <c r="X159" s="1001"/>
      <c r="Y159" s="1031"/>
      <c r="Z159" s="1030"/>
      <c r="AA159" s="1030"/>
      <c r="AB159" s="1030"/>
      <c r="AC159" s="1030"/>
      <c r="AD159" s="1030"/>
      <c r="AE159" s="1030"/>
      <c r="AF159" s="1030"/>
      <c r="AG159" s="1030"/>
      <c r="AH159" s="1030"/>
      <c r="AI159" s="1030"/>
      <c r="AJ159" s="1030"/>
      <c r="AK159" s="1030"/>
      <c r="AL159" s="1030"/>
      <c r="AM159" s="1029"/>
      <c r="AN159" s="1029"/>
      <c r="AO159" s="1029"/>
      <c r="AP159" s="1029"/>
      <c r="AQ159" s="1029"/>
      <c r="AR159" s="1029"/>
      <c r="AS159" s="1029"/>
      <c r="AT159" s="1029"/>
      <c r="AU159" s="1028"/>
      <c r="AV159" s="1028"/>
      <c r="AW159" s="1028"/>
      <c r="AX159" s="1028"/>
      <c r="AY159" s="1028"/>
      <c r="AZ159" s="1028"/>
      <c r="BA159" s="1028"/>
      <c r="BB159" s="1028"/>
      <c r="BC159" s="1028"/>
      <c r="BD159" s="1028"/>
      <c r="BE159" s="1028"/>
      <c r="BF159" s="1028"/>
      <c r="BG159" s="1028"/>
      <c r="BH159" s="1028"/>
      <c r="BI159" s="1028"/>
      <c r="BJ159" s="1028"/>
      <c r="BK159" s="1028"/>
      <c r="BL159" s="1028"/>
      <c r="BM159" s="1028"/>
      <c r="BN159" s="1028"/>
      <c r="BO159" s="1028"/>
      <c r="BP159" s="1028"/>
      <c r="BQ159" s="1028"/>
      <c r="BR159" s="1028"/>
      <c r="BS159" s="1028"/>
      <c r="BT159" s="1028"/>
      <c r="BU159" s="1028"/>
      <c r="BV159" s="1028"/>
      <c r="BW159" s="1028"/>
      <c r="BX159" s="1028"/>
      <c r="BY159" s="1028"/>
      <c r="BZ159" s="1028"/>
      <c r="CA159" s="1028"/>
      <c r="CB159" s="1028"/>
      <c r="CC159" s="1028"/>
      <c r="CD159" s="1028"/>
      <c r="CE159" s="1028"/>
      <c r="CF159" s="1028"/>
      <c r="CG159" s="1028"/>
      <c r="CH159" s="1028"/>
      <c r="CI159" s="1028"/>
      <c r="CJ159" s="1028"/>
      <c r="CK159" s="1028"/>
      <c r="CL159" s="1028"/>
      <c r="CM159" s="1028"/>
      <c r="CN159" s="1028"/>
      <c r="CO159" s="1028"/>
      <c r="CP159" s="1028"/>
      <c r="CQ159" s="1028"/>
      <c r="CR159" s="1028"/>
      <c r="CS159" s="1028"/>
      <c r="CT159" s="1028"/>
      <c r="CU159" s="1028"/>
      <c r="CV159" s="1028"/>
      <c r="CW159" s="1028"/>
      <c r="CX159" s="1028"/>
      <c r="CY159" s="1028"/>
      <c r="CZ159" s="1028"/>
      <c r="DA159" s="1028"/>
      <c r="DB159" s="1028"/>
      <c r="DC159" s="1028"/>
      <c r="DD159" s="1028"/>
      <c r="DE159" s="1028"/>
      <c r="DF159" s="1028"/>
      <c r="DG159" s="1028"/>
      <c r="DH159" s="1028"/>
      <c r="DI159" s="1028"/>
      <c r="DJ159" s="1028"/>
      <c r="DK159" s="1028"/>
      <c r="DL159" s="1028"/>
      <c r="DM159" s="1028"/>
      <c r="DN159" s="1028"/>
      <c r="DO159" s="1028"/>
      <c r="DP159" s="1028"/>
      <c r="DQ159" s="1028"/>
      <c r="DR159" s="1028"/>
      <c r="DS159" s="1028"/>
      <c r="DT159" s="1028"/>
      <c r="DU159" s="1028"/>
      <c r="DV159" s="1028"/>
      <c r="DW159" s="1028"/>
      <c r="DX159" s="1028"/>
      <c r="DY159" s="1028"/>
      <c r="DZ159" s="1028"/>
      <c r="EA159" s="1028"/>
      <c r="EB159" s="1028"/>
      <c r="EC159" s="1028"/>
      <c r="ED159" s="1028"/>
      <c r="EE159" s="1028"/>
      <c r="EF159" s="1028"/>
      <c r="EG159" s="1028"/>
      <c r="EH159" s="1028"/>
      <c r="EI159" s="1028"/>
      <c r="EJ159" s="1028"/>
      <c r="EK159" s="1028"/>
      <c r="EL159" s="1028"/>
    </row>
    <row r="160" spans="1:142" s="1027" customFormat="1">
      <c r="A160" s="1040">
        <v>157</v>
      </c>
      <c r="B160" s="1062" t="s">
        <v>1450</v>
      </c>
      <c r="C160" s="1044">
        <f>'TMB 050'!$G$30</f>
        <v>1234550</v>
      </c>
      <c r="D160" s="1042">
        <f t="shared" si="43"/>
        <v>1234550</v>
      </c>
      <c r="E160" s="1042">
        <f t="shared" si="45"/>
        <v>61727.5</v>
      </c>
      <c r="F160" s="1042">
        <f t="shared" si="46"/>
        <v>61727.5</v>
      </c>
      <c r="G160" s="1042">
        <f t="shared" si="47"/>
        <v>61727.5</v>
      </c>
      <c r="H160" s="1042">
        <v>500000</v>
      </c>
      <c r="I160" s="1042">
        <v>100000</v>
      </c>
      <c r="J160" s="1042">
        <f t="shared" si="48"/>
        <v>500000</v>
      </c>
      <c r="K160" s="1042">
        <f t="shared" si="49"/>
        <v>40000</v>
      </c>
      <c r="L160" s="1043">
        <f>IF('[1]TMB 050'!$G$30&gt;=50000,50000,'[1]TMB 050'!$G$30*50%)</f>
        <v>50000</v>
      </c>
      <c r="M160" s="1042">
        <f t="shared" si="44"/>
        <v>100000</v>
      </c>
      <c r="N160" s="1041">
        <f t="shared" si="50"/>
        <v>100000</v>
      </c>
      <c r="O160" s="1061"/>
      <c r="P160" s="1035" t="str">
        <f t="shared" si="42"/>
        <v>MOSSORÓ WEST SHOPPING</v>
      </c>
      <c r="Q160" s="1060"/>
      <c r="R160" s="1060"/>
      <c r="S160" s="1060"/>
      <c r="T160" s="1060" t="s">
        <v>1449</v>
      </c>
      <c r="U160" s="1035" t="s">
        <v>543</v>
      </c>
      <c r="V160" s="1035"/>
      <c r="W160" s="1035" t="s">
        <v>999</v>
      </c>
      <c r="X160" s="1001"/>
      <c r="Y160" s="1031"/>
      <c r="Z160" s="1030"/>
      <c r="AA160" s="1030"/>
      <c r="AB160" s="1030"/>
      <c r="AC160" s="1030"/>
      <c r="AD160" s="1030"/>
      <c r="AE160" s="1030"/>
      <c r="AF160" s="1030"/>
      <c r="AG160" s="1030"/>
      <c r="AH160" s="1030"/>
      <c r="AI160" s="1030"/>
      <c r="AJ160" s="1030"/>
      <c r="AK160" s="1030"/>
      <c r="AL160" s="1030"/>
      <c r="AM160" s="1029"/>
      <c r="AN160" s="1029"/>
      <c r="AO160" s="1029"/>
      <c r="AP160" s="1029"/>
      <c r="AQ160" s="1029"/>
      <c r="AR160" s="1029"/>
      <c r="AS160" s="1029"/>
      <c r="AT160" s="1029"/>
      <c r="AU160" s="1028"/>
      <c r="AV160" s="1028"/>
      <c r="AW160" s="1028"/>
      <c r="AX160" s="1028"/>
      <c r="AY160" s="1028"/>
      <c r="AZ160" s="1028"/>
      <c r="BA160" s="1028"/>
      <c r="BB160" s="1028"/>
      <c r="BC160" s="1028"/>
      <c r="BD160" s="1028"/>
      <c r="BE160" s="1028"/>
      <c r="BF160" s="1028"/>
      <c r="BG160" s="1028"/>
      <c r="BH160" s="1028"/>
      <c r="BI160" s="1028"/>
      <c r="BJ160" s="1028"/>
      <c r="BK160" s="1028"/>
      <c r="BL160" s="1028"/>
      <c r="BM160" s="1028"/>
      <c r="BN160" s="1028"/>
      <c r="BO160" s="1028"/>
      <c r="BP160" s="1028"/>
      <c r="BQ160" s="1028"/>
      <c r="BR160" s="1028"/>
      <c r="BS160" s="1028"/>
      <c r="BT160" s="1028"/>
      <c r="BU160" s="1028"/>
      <c r="BV160" s="1028"/>
      <c r="BW160" s="1028"/>
      <c r="BX160" s="1028"/>
      <c r="BY160" s="1028"/>
      <c r="BZ160" s="1028"/>
      <c r="CA160" s="1028"/>
      <c r="CB160" s="1028"/>
      <c r="CC160" s="1028"/>
      <c r="CD160" s="1028"/>
      <c r="CE160" s="1028"/>
      <c r="CF160" s="1028"/>
      <c r="CG160" s="1028"/>
      <c r="CH160" s="1028"/>
      <c r="CI160" s="1028"/>
      <c r="CJ160" s="1028"/>
      <c r="CK160" s="1028"/>
      <c r="CL160" s="1028"/>
      <c r="CM160" s="1028"/>
      <c r="CN160" s="1028"/>
      <c r="CO160" s="1028"/>
      <c r="CP160" s="1028"/>
      <c r="CQ160" s="1028"/>
      <c r="CR160" s="1028"/>
      <c r="CS160" s="1028"/>
      <c r="CT160" s="1028"/>
      <c r="CU160" s="1028"/>
      <c r="CV160" s="1028"/>
      <c r="CW160" s="1028"/>
      <c r="CX160" s="1028"/>
      <c r="CY160" s="1028"/>
      <c r="CZ160" s="1028"/>
      <c r="DA160" s="1028"/>
      <c r="DB160" s="1028"/>
      <c r="DC160" s="1028"/>
      <c r="DD160" s="1028"/>
      <c r="DE160" s="1028"/>
      <c r="DF160" s="1028"/>
      <c r="DG160" s="1028"/>
      <c r="DH160" s="1028"/>
      <c r="DI160" s="1028"/>
      <c r="DJ160" s="1028"/>
      <c r="DK160" s="1028"/>
      <c r="DL160" s="1028"/>
      <c r="DM160" s="1028"/>
      <c r="DN160" s="1028"/>
      <c r="DO160" s="1028"/>
      <c r="DP160" s="1028"/>
      <c r="DQ160" s="1028"/>
      <c r="DR160" s="1028"/>
      <c r="DS160" s="1028"/>
      <c r="DT160" s="1028"/>
      <c r="DU160" s="1028"/>
      <c r="DV160" s="1028"/>
      <c r="DW160" s="1028"/>
      <c r="DX160" s="1028"/>
      <c r="DY160" s="1028"/>
      <c r="DZ160" s="1028"/>
      <c r="EA160" s="1028"/>
      <c r="EB160" s="1028"/>
      <c r="EC160" s="1028"/>
      <c r="ED160" s="1028"/>
      <c r="EE160" s="1028"/>
      <c r="EF160" s="1028"/>
      <c r="EG160" s="1028"/>
      <c r="EH160" s="1028"/>
      <c r="EI160" s="1028"/>
      <c r="EJ160" s="1028"/>
      <c r="EK160" s="1028"/>
      <c r="EL160" s="1028"/>
    </row>
    <row r="161" spans="1:142" s="1027" customFormat="1">
      <c r="A161" s="1040">
        <v>158</v>
      </c>
      <c r="B161" s="1062" t="s">
        <v>1448</v>
      </c>
      <c r="C161" s="1044">
        <f>'TMB 050'!$G$30</f>
        <v>1234550</v>
      </c>
      <c r="D161" s="1042">
        <f t="shared" si="43"/>
        <v>1234550</v>
      </c>
      <c r="E161" s="1042">
        <f t="shared" si="45"/>
        <v>61727.5</v>
      </c>
      <c r="F161" s="1042">
        <f t="shared" si="46"/>
        <v>61727.5</v>
      </c>
      <c r="G161" s="1042">
        <f t="shared" si="47"/>
        <v>61727.5</v>
      </c>
      <c r="H161" s="1042">
        <v>500000</v>
      </c>
      <c r="I161" s="1042">
        <v>100000</v>
      </c>
      <c r="J161" s="1042">
        <f t="shared" si="48"/>
        <v>500000</v>
      </c>
      <c r="K161" s="1042">
        <f t="shared" si="49"/>
        <v>40000</v>
      </c>
      <c r="L161" s="1043">
        <f>IF('[1]TMB 050'!$G$30&gt;=50000,50000,'[1]TMB 050'!$G$30*50%)</f>
        <v>50000</v>
      </c>
      <c r="M161" s="1042">
        <f t="shared" si="44"/>
        <v>100000</v>
      </c>
      <c r="N161" s="1041">
        <f t="shared" si="50"/>
        <v>100000</v>
      </c>
      <c r="O161" s="1061"/>
      <c r="P161" s="1035" t="str">
        <f t="shared" si="42"/>
        <v>MUELLER SHOPPING CENTER DE CURITIBA</v>
      </c>
      <c r="Q161" s="1060"/>
      <c r="R161" s="1060"/>
      <c r="S161" s="1060"/>
      <c r="T161" s="1035" t="s">
        <v>932</v>
      </c>
      <c r="U161" s="1035" t="s">
        <v>892</v>
      </c>
      <c r="V161" s="1035"/>
      <c r="W161" s="1060" t="s">
        <v>1447</v>
      </c>
      <c r="X161" s="1001"/>
      <c r="Y161" s="1031"/>
      <c r="Z161" s="1030"/>
      <c r="AA161" s="1030"/>
      <c r="AB161" s="1030"/>
      <c r="AC161" s="1030"/>
      <c r="AD161" s="1030"/>
      <c r="AE161" s="1030"/>
      <c r="AF161" s="1030"/>
      <c r="AG161" s="1030"/>
      <c r="AH161" s="1030"/>
      <c r="AI161" s="1030"/>
      <c r="AJ161" s="1030"/>
      <c r="AK161" s="1030"/>
      <c r="AL161" s="1030"/>
      <c r="AM161" s="1029"/>
      <c r="AN161" s="1029"/>
      <c r="AO161" s="1029"/>
      <c r="AP161" s="1029"/>
      <c r="AQ161" s="1029"/>
      <c r="AR161" s="1029"/>
      <c r="AS161" s="1029"/>
      <c r="AT161" s="1029"/>
      <c r="AU161" s="1028"/>
      <c r="AV161" s="1028"/>
      <c r="AW161" s="1028"/>
      <c r="AX161" s="1028"/>
      <c r="AY161" s="1028"/>
      <c r="AZ161" s="1028"/>
      <c r="BA161" s="1028"/>
      <c r="BB161" s="1028"/>
      <c r="BC161" s="1028"/>
      <c r="BD161" s="1028"/>
      <c r="BE161" s="1028"/>
      <c r="BF161" s="1028"/>
      <c r="BG161" s="1028"/>
      <c r="BH161" s="1028"/>
      <c r="BI161" s="1028"/>
      <c r="BJ161" s="1028"/>
      <c r="BK161" s="1028"/>
      <c r="BL161" s="1028"/>
      <c r="BM161" s="1028"/>
      <c r="BN161" s="1028"/>
      <c r="BO161" s="1028"/>
      <c r="BP161" s="1028"/>
      <c r="BQ161" s="1028"/>
      <c r="BR161" s="1028"/>
      <c r="BS161" s="1028"/>
      <c r="BT161" s="1028"/>
      <c r="BU161" s="1028"/>
      <c r="BV161" s="1028"/>
      <c r="BW161" s="1028"/>
      <c r="BX161" s="1028"/>
      <c r="BY161" s="1028"/>
      <c r="BZ161" s="1028"/>
      <c r="CA161" s="1028"/>
      <c r="CB161" s="1028"/>
      <c r="CC161" s="1028"/>
      <c r="CD161" s="1028"/>
      <c r="CE161" s="1028"/>
      <c r="CF161" s="1028"/>
      <c r="CG161" s="1028"/>
      <c r="CH161" s="1028"/>
      <c r="CI161" s="1028"/>
      <c r="CJ161" s="1028"/>
      <c r="CK161" s="1028"/>
      <c r="CL161" s="1028"/>
      <c r="CM161" s="1028"/>
      <c r="CN161" s="1028"/>
      <c r="CO161" s="1028"/>
      <c r="CP161" s="1028"/>
      <c r="CQ161" s="1028"/>
      <c r="CR161" s="1028"/>
      <c r="CS161" s="1028"/>
      <c r="CT161" s="1028"/>
      <c r="CU161" s="1028"/>
      <c r="CV161" s="1028"/>
      <c r="CW161" s="1028"/>
      <c r="CX161" s="1028"/>
      <c r="CY161" s="1028"/>
      <c r="CZ161" s="1028"/>
      <c r="DA161" s="1028"/>
      <c r="DB161" s="1028"/>
      <c r="DC161" s="1028"/>
      <c r="DD161" s="1028"/>
      <c r="DE161" s="1028"/>
      <c r="DF161" s="1028"/>
      <c r="DG161" s="1028"/>
      <c r="DH161" s="1028"/>
      <c r="DI161" s="1028"/>
      <c r="DJ161" s="1028"/>
      <c r="DK161" s="1028"/>
      <c r="DL161" s="1028"/>
      <c r="DM161" s="1028"/>
      <c r="DN161" s="1028"/>
      <c r="DO161" s="1028"/>
      <c r="DP161" s="1028"/>
      <c r="DQ161" s="1028"/>
      <c r="DR161" s="1028"/>
      <c r="DS161" s="1028"/>
      <c r="DT161" s="1028"/>
      <c r="DU161" s="1028"/>
      <c r="DV161" s="1028"/>
      <c r="DW161" s="1028"/>
      <c r="DX161" s="1028"/>
      <c r="DY161" s="1028"/>
      <c r="DZ161" s="1028"/>
      <c r="EA161" s="1028"/>
      <c r="EB161" s="1028"/>
      <c r="EC161" s="1028"/>
      <c r="ED161" s="1028"/>
      <c r="EE161" s="1028"/>
      <c r="EF161" s="1028"/>
      <c r="EG161" s="1028"/>
      <c r="EH161" s="1028"/>
      <c r="EI161" s="1028"/>
      <c r="EJ161" s="1028"/>
      <c r="EK161" s="1028"/>
      <c r="EL161" s="1028"/>
    </row>
    <row r="162" spans="1:142" s="1027" customFormat="1">
      <c r="A162" s="1040">
        <v>159</v>
      </c>
      <c r="B162" s="1066" t="s">
        <v>1446</v>
      </c>
      <c r="C162" s="1044">
        <f>'TMB 050'!$G$30</f>
        <v>1234550</v>
      </c>
      <c r="D162" s="1042">
        <f t="shared" si="43"/>
        <v>1234550</v>
      </c>
      <c r="E162" s="1042">
        <f t="shared" si="45"/>
        <v>61727.5</v>
      </c>
      <c r="F162" s="1042">
        <f t="shared" si="46"/>
        <v>61727.5</v>
      </c>
      <c r="G162" s="1042">
        <f t="shared" si="47"/>
        <v>61727.5</v>
      </c>
      <c r="H162" s="1042">
        <v>500000</v>
      </c>
      <c r="I162" s="1042">
        <v>100000</v>
      </c>
      <c r="J162" s="1042">
        <f t="shared" si="48"/>
        <v>500000</v>
      </c>
      <c r="K162" s="1042">
        <f t="shared" si="49"/>
        <v>40000</v>
      </c>
      <c r="L162" s="1043">
        <f>IF('[1]TMB 050'!$G$30&gt;=50000,50000,'[1]TMB 050'!$G$30*50%)</f>
        <v>50000</v>
      </c>
      <c r="M162" s="1042">
        <f t="shared" si="44"/>
        <v>100000</v>
      </c>
      <c r="N162" s="1041">
        <f t="shared" si="50"/>
        <v>100000</v>
      </c>
      <c r="O162" s="1061"/>
      <c r="P162" s="1035" t="str">
        <f t="shared" si="42"/>
        <v>MULTI MODA CENTER</v>
      </c>
      <c r="Q162" s="1064"/>
      <c r="R162" s="1064"/>
      <c r="S162" s="1064"/>
      <c r="T162" s="1035" t="s">
        <v>803</v>
      </c>
      <c r="U162" s="1064" t="s">
        <v>505</v>
      </c>
      <c r="V162" s="1064"/>
      <c r="W162" s="1064"/>
      <c r="X162" s="1001"/>
      <c r="Y162" s="1031"/>
      <c r="Z162" s="1030"/>
      <c r="AA162" s="1030"/>
      <c r="AB162" s="1030"/>
      <c r="AC162" s="1030"/>
      <c r="AD162" s="1030"/>
      <c r="AE162" s="1030"/>
      <c r="AF162" s="1030"/>
      <c r="AG162" s="1030"/>
      <c r="AH162" s="1030"/>
      <c r="AI162" s="1030"/>
      <c r="AJ162" s="1030"/>
      <c r="AK162" s="1030"/>
      <c r="AL162" s="1030"/>
      <c r="AM162" s="1029"/>
      <c r="AN162" s="1029"/>
      <c r="AO162" s="1029"/>
      <c r="AP162" s="1029"/>
      <c r="AQ162" s="1029"/>
      <c r="AR162" s="1029"/>
      <c r="AS162" s="1029"/>
      <c r="AT162" s="1029"/>
      <c r="AU162" s="1028"/>
      <c r="AV162" s="1028"/>
      <c r="AW162" s="1028"/>
      <c r="AX162" s="1028"/>
      <c r="AY162" s="1028"/>
      <c r="AZ162" s="1028"/>
      <c r="BA162" s="1028"/>
      <c r="BB162" s="1028"/>
      <c r="BC162" s="1028"/>
      <c r="BD162" s="1028"/>
      <c r="BE162" s="1028"/>
      <c r="BF162" s="1028"/>
      <c r="BG162" s="1028"/>
      <c r="BH162" s="1028"/>
      <c r="BI162" s="1028"/>
      <c r="BJ162" s="1028"/>
      <c r="BK162" s="1028"/>
      <c r="BL162" s="1028"/>
      <c r="BM162" s="1028"/>
      <c r="BN162" s="1028"/>
      <c r="BO162" s="1028"/>
      <c r="BP162" s="1028"/>
      <c r="BQ162" s="1028"/>
      <c r="BR162" s="1028"/>
      <c r="BS162" s="1028"/>
      <c r="BT162" s="1028"/>
      <c r="BU162" s="1028"/>
      <c r="BV162" s="1028"/>
      <c r="BW162" s="1028"/>
      <c r="BX162" s="1028"/>
      <c r="BY162" s="1028"/>
      <c r="BZ162" s="1028"/>
      <c r="CA162" s="1028"/>
      <c r="CB162" s="1028"/>
      <c r="CC162" s="1028"/>
      <c r="CD162" s="1028"/>
      <c r="CE162" s="1028"/>
      <c r="CF162" s="1028"/>
      <c r="CG162" s="1028"/>
      <c r="CH162" s="1028"/>
      <c r="CI162" s="1028"/>
      <c r="CJ162" s="1028"/>
      <c r="CK162" s="1028"/>
      <c r="CL162" s="1028"/>
      <c r="CM162" s="1028"/>
      <c r="CN162" s="1028"/>
      <c r="CO162" s="1028"/>
      <c r="CP162" s="1028"/>
      <c r="CQ162" s="1028"/>
      <c r="CR162" s="1028"/>
      <c r="CS162" s="1028"/>
      <c r="CT162" s="1028"/>
      <c r="CU162" s="1028"/>
      <c r="CV162" s="1028"/>
      <c r="CW162" s="1028"/>
      <c r="CX162" s="1028"/>
      <c r="CY162" s="1028"/>
      <c r="CZ162" s="1028"/>
      <c r="DA162" s="1028"/>
      <c r="DB162" s="1028"/>
      <c r="DC162" s="1028"/>
      <c r="DD162" s="1028"/>
      <c r="DE162" s="1028"/>
      <c r="DF162" s="1028"/>
      <c r="DG162" s="1028"/>
      <c r="DH162" s="1028"/>
      <c r="DI162" s="1028"/>
      <c r="DJ162" s="1028"/>
      <c r="DK162" s="1028"/>
      <c r="DL162" s="1028"/>
      <c r="DM162" s="1028"/>
      <c r="DN162" s="1028"/>
      <c r="DO162" s="1028"/>
      <c r="DP162" s="1028"/>
      <c r="DQ162" s="1028"/>
      <c r="DR162" s="1028"/>
      <c r="DS162" s="1028"/>
      <c r="DT162" s="1028"/>
      <c r="DU162" s="1028"/>
      <c r="DV162" s="1028"/>
      <c r="DW162" s="1028"/>
      <c r="DX162" s="1028"/>
      <c r="DY162" s="1028"/>
      <c r="DZ162" s="1028"/>
      <c r="EA162" s="1028"/>
      <c r="EB162" s="1028"/>
      <c r="EC162" s="1028"/>
      <c r="ED162" s="1028"/>
      <c r="EE162" s="1028"/>
      <c r="EF162" s="1028"/>
      <c r="EG162" s="1028"/>
      <c r="EH162" s="1028"/>
      <c r="EI162" s="1028"/>
      <c r="EJ162" s="1028"/>
      <c r="EK162" s="1028"/>
      <c r="EL162" s="1028"/>
    </row>
    <row r="163" spans="1:142" s="1027" customFormat="1">
      <c r="A163" s="1040">
        <v>160</v>
      </c>
      <c r="B163" s="1066" t="s">
        <v>1445</v>
      </c>
      <c r="C163" s="1044">
        <f>'TMB 050'!$G$30</f>
        <v>1234550</v>
      </c>
      <c r="D163" s="1042">
        <f t="shared" si="43"/>
        <v>1234550</v>
      </c>
      <c r="E163" s="1042">
        <f t="shared" si="45"/>
        <v>61727.5</v>
      </c>
      <c r="F163" s="1042">
        <f t="shared" si="46"/>
        <v>61727.5</v>
      </c>
      <c r="G163" s="1042">
        <f t="shared" si="47"/>
        <v>61727.5</v>
      </c>
      <c r="H163" s="1042">
        <v>500000</v>
      </c>
      <c r="I163" s="1042">
        <v>100000</v>
      </c>
      <c r="J163" s="1042">
        <f t="shared" si="48"/>
        <v>500000</v>
      </c>
      <c r="K163" s="1042">
        <f t="shared" si="49"/>
        <v>40000</v>
      </c>
      <c r="L163" s="1043">
        <f>IF('[1]TMB 050'!$G$30&gt;=50000,50000,'[1]TMB 050'!$G$30*50%)</f>
        <v>50000</v>
      </c>
      <c r="M163" s="1042">
        <f t="shared" si="44"/>
        <v>100000</v>
      </c>
      <c r="N163" s="1041">
        <f t="shared" si="50"/>
        <v>100000</v>
      </c>
      <c r="O163" s="1061"/>
      <c r="P163" s="1035" t="str">
        <f t="shared" si="42"/>
        <v>MULTI SHOP ARAÇATUBA</v>
      </c>
      <c r="Q163" s="1064"/>
      <c r="R163" s="1064"/>
      <c r="S163" s="1064"/>
      <c r="T163" s="1035" t="s">
        <v>1444</v>
      </c>
      <c r="U163" s="1064" t="s">
        <v>505</v>
      </c>
      <c r="V163" s="1064"/>
      <c r="W163" s="1064"/>
      <c r="X163" s="1001"/>
      <c r="Y163" s="1031"/>
      <c r="Z163" s="1030"/>
      <c r="AA163" s="1030"/>
      <c r="AB163" s="1030"/>
      <c r="AC163" s="1030"/>
      <c r="AD163" s="1030"/>
      <c r="AE163" s="1030"/>
      <c r="AF163" s="1030"/>
      <c r="AG163" s="1030"/>
      <c r="AH163" s="1030"/>
      <c r="AI163" s="1030"/>
      <c r="AJ163" s="1030"/>
      <c r="AK163" s="1030"/>
      <c r="AL163" s="1030"/>
      <c r="AM163" s="1029"/>
      <c r="AN163" s="1029"/>
      <c r="AO163" s="1029"/>
      <c r="AP163" s="1029"/>
      <c r="AQ163" s="1029"/>
      <c r="AR163" s="1029"/>
      <c r="AS163" s="1029"/>
      <c r="AT163" s="1029"/>
      <c r="AU163" s="1028"/>
      <c r="AV163" s="1028"/>
      <c r="AW163" s="1028"/>
      <c r="AX163" s="1028"/>
      <c r="AY163" s="1028"/>
      <c r="AZ163" s="1028"/>
      <c r="BA163" s="1028"/>
      <c r="BB163" s="1028"/>
      <c r="BC163" s="1028"/>
      <c r="BD163" s="1028"/>
      <c r="BE163" s="1028"/>
      <c r="BF163" s="1028"/>
      <c r="BG163" s="1028"/>
      <c r="BH163" s="1028"/>
      <c r="BI163" s="1028"/>
      <c r="BJ163" s="1028"/>
      <c r="BK163" s="1028"/>
      <c r="BL163" s="1028"/>
      <c r="BM163" s="1028"/>
      <c r="BN163" s="1028"/>
      <c r="BO163" s="1028"/>
      <c r="BP163" s="1028"/>
      <c r="BQ163" s="1028"/>
      <c r="BR163" s="1028"/>
      <c r="BS163" s="1028"/>
      <c r="BT163" s="1028"/>
      <c r="BU163" s="1028"/>
      <c r="BV163" s="1028"/>
      <c r="BW163" s="1028"/>
      <c r="BX163" s="1028"/>
      <c r="BY163" s="1028"/>
      <c r="BZ163" s="1028"/>
      <c r="CA163" s="1028"/>
      <c r="CB163" s="1028"/>
      <c r="CC163" s="1028"/>
      <c r="CD163" s="1028"/>
      <c r="CE163" s="1028"/>
      <c r="CF163" s="1028"/>
      <c r="CG163" s="1028"/>
      <c r="CH163" s="1028"/>
      <c r="CI163" s="1028"/>
      <c r="CJ163" s="1028"/>
      <c r="CK163" s="1028"/>
      <c r="CL163" s="1028"/>
      <c r="CM163" s="1028"/>
      <c r="CN163" s="1028"/>
      <c r="CO163" s="1028"/>
      <c r="CP163" s="1028"/>
      <c r="CQ163" s="1028"/>
      <c r="CR163" s="1028"/>
      <c r="CS163" s="1028"/>
      <c r="CT163" s="1028"/>
      <c r="CU163" s="1028"/>
      <c r="CV163" s="1028"/>
      <c r="CW163" s="1028"/>
      <c r="CX163" s="1028"/>
      <c r="CY163" s="1028"/>
      <c r="CZ163" s="1028"/>
      <c r="DA163" s="1028"/>
      <c r="DB163" s="1028"/>
      <c r="DC163" s="1028"/>
      <c r="DD163" s="1028"/>
      <c r="DE163" s="1028"/>
      <c r="DF163" s="1028"/>
      <c r="DG163" s="1028"/>
      <c r="DH163" s="1028"/>
      <c r="DI163" s="1028"/>
      <c r="DJ163" s="1028"/>
      <c r="DK163" s="1028"/>
      <c r="DL163" s="1028"/>
      <c r="DM163" s="1028"/>
      <c r="DN163" s="1028"/>
      <c r="DO163" s="1028"/>
      <c r="DP163" s="1028"/>
      <c r="DQ163" s="1028"/>
      <c r="DR163" s="1028"/>
      <c r="DS163" s="1028"/>
      <c r="DT163" s="1028"/>
      <c r="DU163" s="1028"/>
      <c r="DV163" s="1028"/>
      <c r="DW163" s="1028"/>
      <c r="DX163" s="1028"/>
      <c r="DY163" s="1028"/>
      <c r="DZ163" s="1028"/>
      <c r="EA163" s="1028"/>
      <c r="EB163" s="1028"/>
      <c r="EC163" s="1028"/>
      <c r="ED163" s="1028"/>
      <c r="EE163" s="1028"/>
      <c r="EF163" s="1028"/>
      <c r="EG163" s="1028"/>
      <c r="EH163" s="1028"/>
      <c r="EI163" s="1028"/>
      <c r="EJ163" s="1028"/>
      <c r="EK163" s="1028"/>
      <c r="EL163" s="1028"/>
    </row>
    <row r="164" spans="1:142" s="1027" customFormat="1">
      <c r="A164" s="1040">
        <v>161</v>
      </c>
      <c r="B164" s="1066" t="s">
        <v>1443</v>
      </c>
      <c r="C164" s="1044">
        <f>'TMB 050'!$G$30</f>
        <v>1234550</v>
      </c>
      <c r="D164" s="1042">
        <f t="shared" si="43"/>
        <v>1234550</v>
      </c>
      <c r="E164" s="1042">
        <f t="shared" si="45"/>
        <v>61727.5</v>
      </c>
      <c r="F164" s="1042">
        <f t="shared" si="46"/>
        <v>61727.5</v>
      </c>
      <c r="G164" s="1042">
        <f t="shared" si="47"/>
        <v>61727.5</v>
      </c>
      <c r="H164" s="1042">
        <v>500000</v>
      </c>
      <c r="I164" s="1042">
        <v>100000</v>
      </c>
      <c r="J164" s="1042">
        <f t="shared" si="48"/>
        <v>500000</v>
      </c>
      <c r="K164" s="1042">
        <f t="shared" si="49"/>
        <v>40000</v>
      </c>
      <c r="L164" s="1043">
        <f>IF('[1]TMB 050'!$G$30&gt;=50000,50000,'[1]TMB 050'!$G$30*50%)</f>
        <v>50000</v>
      </c>
      <c r="M164" s="1042">
        <f t="shared" si="44"/>
        <v>100000</v>
      </c>
      <c r="N164" s="1041">
        <f t="shared" si="50"/>
        <v>100000</v>
      </c>
      <c r="O164" s="1061"/>
      <c r="P164" s="1035" t="str">
        <f t="shared" si="42"/>
        <v>MULTISHOP ABC</v>
      </c>
      <c r="Q164" s="1064"/>
      <c r="R164" s="1064"/>
      <c r="S164" s="1064"/>
      <c r="T164" s="1064" t="s">
        <v>844</v>
      </c>
      <c r="U164" s="1064" t="s">
        <v>505</v>
      </c>
      <c r="V164" s="1064"/>
      <c r="W164" s="1064"/>
      <c r="X164" s="1001"/>
      <c r="Y164" s="1031"/>
      <c r="Z164" s="1030"/>
      <c r="AA164" s="1030"/>
      <c r="AB164" s="1030"/>
      <c r="AC164" s="1030"/>
      <c r="AD164" s="1030"/>
      <c r="AE164" s="1030"/>
      <c r="AF164" s="1030"/>
      <c r="AG164" s="1030"/>
      <c r="AH164" s="1030"/>
      <c r="AI164" s="1030"/>
      <c r="AJ164" s="1030"/>
      <c r="AK164" s="1030"/>
      <c r="AL164" s="1030"/>
      <c r="AM164" s="1029"/>
      <c r="AN164" s="1029"/>
      <c r="AO164" s="1029"/>
      <c r="AP164" s="1029"/>
      <c r="AQ164" s="1029"/>
      <c r="AR164" s="1029"/>
      <c r="AS164" s="1029"/>
      <c r="AT164" s="1029"/>
      <c r="AU164" s="1028"/>
      <c r="AV164" s="1028"/>
      <c r="AW164" s="1028"/>
      <c r="AX164" s="1028"/>
      <c r="AY164" s="1028"/>
      <c r="AZ164" s="1028"/>
      <c r="BA164" s="1028"/>
      <c r="BB164" s="1028"/>
      <c r="BC164" s="1028"/>
      <c r="BD164" s="1028"/>
      <c r="BE164" s="1028"/>
      <c r="BF164" s="1028"/>
      <c r="BG164" s="1028"/>
      <c r="BH164" s="1028"/>
      <c r="BI164" s="1028"/>
      <c r="BJ164" s="1028"/>
      <c r="BK164" s="1028"/>
      <c r="BL164" s="1028"/>
      <c r="BM164" s="1028"/>
      <c r="BN164" s="1028"/>
      <c r="BO164" s="1028"/>
      <c r="BP164" s="1028"/>
      <c r="BQ164" s="1028"/>
      <c r="BR164" s="1028"/>
      <c r="BS164" s="1028"/>
      <c r="BT164" s="1028"/>
      <c r="BU164" s="1028"/>
      <c r="BV164" s="1028"/>
      <c r="BW164" s="1028"/>
      <c r="BX164" s="1028"/>
      <c r="BY164" s="1028"/>
      <c r="BZ164" s="1028"/>
      <c r="CA164" s="1028"/>
      <c r="CB164" s="1028"/>
      <c r="CC164" s="1028"/>
      <c r="CD164" s="1028"/>
      <c r="CE164" s="1028"/>
      <c r="CF164" s="1028"/>
      <c r="CG164" s="1028"/>
      <c r="CH164" s="1028"/>
      <c r="CI164" s="1028"/>
      <c r="CJ164" s="1028"/>
      <c r="CK164" s="1028"/>
      <c r="CL164" s="1028"/>
      <c r="CM164" s="1028"/>
      <c r="CN164" s="1028"/>
      <c r="CO164" s="1028"/>
      <c r="CP164" s="1028"/>
      <c r="CQ164" s="1028"/>
      <c r="CR164" s="1028"/>
      <c r="CS164" s="1028"/>
      <c r="CT164" s="1028"/>
      <c r="CU164" s="1028"/>
      <c r="CV164" s="1028"/>
      <c r="CW164" s="1028"/>
      <c r="CX164" s="1028"/>
      <c r="CY164" s="1028"/>
      <c r="CZ164" s="1028"/>
      <c r="DA164" s="1028"/>
      <c r="DB164" s="1028"/>
      <c r="DC164" s="1028"/>
      <c r="DD164" s="1028"/>
      <c r="DE164" s="1028"/>
      <c r="DF164" s="1028"/>
      <c r="DG164" s="1028"/>
      <c r="DH164" s="1028"/>
      <c r="DI164" s="1028"/>
      <c r="DJ164" s="1028"/>
      <c r="DK164" s="1028"/>
      <c r="DL164" s="1028"/>
      <c r="DM164" s="1028"/>
      <c r="DN164" s="1028"/>
      <c r="DO164" s="1028"/>
      <c r="DP164" s="1028"/>
      <c r="DQ164" s="1028"/>
      <c r="DR164" s="1028"/>
      <c r="DS164" s="1028"/>
      <c r="DT164" s="1028"/>
      <c r="DU164" s="1028"/>
      <c r="DV164" s="1028"/>
      <c r="DW164" s="1028"/>
      <c r="DX164" s="1028"/>
      <c r="DY164" s="1028"/>
      <c r="DZ164" s="1028"/>
      <c r="EA164" s="1028"/>
      <c r="EB164" s="1028"/>
      <c r="EC164" s="1028"/>
      <c r="ED164" s="1028"/>
      <c r="EE164" s="1028"/>
      <c r="EF164" s="1028"/>
      <c r="EG164" s="1028"/>
      <c r="EH164" s="1028"/>
      <c r="EI164" s="1028"/>
      <c r="EJ164" s="1028"/>
      <c r="EK164" s="1028"/>
      <c r="EL164" s="1028"/>
    </row>
    <row r="165" spans="1:142" s="1027" customFormat="1">
      <c r="A165" s="1040">
        <v>162</v>
      </c>
      <c r="B165" s="1062" t="s">
        <v>1442</v>
      </c>
      <c r="C165" s="1044">
        <f>'TMB 050'!$G$30</f>
        <v>1234550</v>
      </c>
      <c r="D165" s="1042">
        <f t="shared" si="43"/>
        <v>1234550</v>
      </c>
      <c r="E165" s="1042">
        <f t="shared" si="45"/>
        <v>61727.5</v>
      </c>
      <c r="F165" s="1042">
        <f t="shared" si="46"/>
        <v>61727.5</v>
      </c>
      <c r="G165" s="1042">
        <f t="shared" si="47"/>
        <v>61727.5</v>
      </c>
      <c r="H165" s="1042">
        <v>500000</v>
      </c>
      <c r="I165" s="1042">
        <v>100000</v>
      </c>
      <c r="J165" s="1042">
        <f t="shared" si="48"/>
        <v>500000</v>
      </c>
      <c r="K165" s="1042">
        <f t="shared" si="49"/>
        <v>40000</v>
      </c>
      <c r="L165" s="1043">
        <f>IF('[1]TMB 050'!$G$30&gt;=50000,50000,'[1]TMB 050'!$G$30*50%)</f>
        <v>50000</v>
      </c>
      <c r="M165" s="1042">
        <f t="shared" si="44"/>
        <v>100000</v>
      </c>
      <c r="N165" s="1041">
        <f t="shared" si="50"/>
        <v>100000</v>
      </c>
      <c r="O165" s="1061"/>
      <c r="P165" s="1035" t="str">
        <f t="shared" ref="P165:P196" si="51">B165</f>
        <v>NATAL SHOPPING CENTER</v>
      </c>
      <c r="Q165" s="1060"/>
      <c r="R165" s="1060"/>
      <c r="S165" s="1060"/>
      <c r="T165" s="1060" t="s">
        <v>544</v>
      </c>
      <c r="U165" s="1035" t="s">
        <v>543</v>
      </c>
      <c r="V165" s="1035"/>
      <c r="W165" s="1035" t="s">
        <v>1441</v>
      </c>
      <c r="X165" s="1001"/>
      <c r="Y165" s="1031"/>
      <c r="Z165" s="1030"/>
      <c r="AA165" s="1030"/>
      <c r="AB165" s="1030"/>
      <c r="AC165" s="1030"/>
      <c r="AD165" s="1030"/>
      <c r="AE165" s="1030"/>
      <c r="AF165" s="1030"/>
      <c r="AG165" s="1030"/>
      <c r="AH165" s="1030"/>
      <c r="AI165" s="1030"/>
      <c r="AJ165" s="1030"/>
      <c r="AK165" s="1030"/>
      <c r="AL165" s="1030"/>
      <c r="AM165" s="1029"/>
      <c r="AN165" s="1029"/>
      <c r="AO165" s="1029"/>
      <c r="AP165" s="1029"/>
      <c r="AQ165" s="1029"/>
      <c r="AR165" s="1029"/>
      <c r="AS165" s="1029"/>
      <c r="AT165" s="1029"/>
      <c r="AU165" s="1028"/>
      <c r="AV165" s="1028"/>
      <c r="AW165" s="1028"/>
      <c r="AX165" s="1028"/>
      <c r="AY165" s="1028"/>
      <c r="AZ165" s="1028"/>
      <c r="BA165" s="1028"/>
      <c r="BB165" s="1028"/>
      <c r="BC165" s="1028"/>
      <c r="BD165" s="1028"/>
      <c r="BE165" s="1028"/>
      <c r="BF165" s="1028"/>
      <c r="BG165" s="1028"/>
      <c r="BH165" s="1028"/>
      <c r="BI165" s="1028"/>
      <c r="BJ165" s="1028"/>
      <c r="BK165" s="1028"/>
      <c r="BL165" s="1028"/>
      <c r="BM165" s="1028"/>
      <c r="BN165" s="1028"/>
      <c r="BO165" s="1028"/>
      <c r="BP165" s="1028"/>
      <c r="BQ165" s="1028"/>
      <c r="BR165" s="1028"/>
      <c r="BS165" s="1028"/>
      <c r="BT165" s="1028"/>
      <c r="BU165" s="1028"/>
      <c r="BV165" s="1028"/>
      <c r="BW165" s="1028"/>
      <c r="BX165" s="1028"/>
      <c r="BY165" s="1028"/>
      <c r="BZ165" s="1028"/>
      <c r="CA165" s="1028"/>
      <c r="CB165" s="1028"/>
      <c r="CC165" s="1028"/>
      <c r="CD165" s="1028"/>
      <c r="CE165" s="1028"/>
      <c r="CF165" s="1028"/>
      <c r="CG165" s="1028"/>
      <c r="CH165" s="1028"/>
      <c r="CI165" s="1028"/>
      <c r="CJ165" s="1028"/>
      <c r="CK165" s="1028"/>
      <c r="CL165" s="1028"/>
      <c r="CM165" s="1028"/>
      <c r="CN165" s="1028"/>
      <c r="CO165" s="1028"/>
      <c r="CP165" s="1028"/>
      <c r="CQ165" s="1028"/>
      <c r="CR165" s="1028"/>
      <c r="CS165" s="1028"/>
      <c r="CT165" s="1028"/>
      <c r="CU165" s="1028"/>
      <c r="CV165" s="1028"/>
      <c r="CW165" s="1028"/>
      <c r="CX165" s="1028"/>
      <c r="CY165" s="1028"/>
      <c r="CZ165" s="1028"/>
      <c r="DA165" s="1028"/>
      <c r="DB165" s="1028"/>
      <c r="DC165" s="1028"/>
      <c r="DD165" s="1028"/>
      <c r="DE165" s="1028"/>
      <c r="DF165" s="1028"/>
      <c r="DG165" s="1028"/>
      <c r="DH165" s="1028"/>
      <c r="DI165" s="1028"/>
      <c r="DJ165" s="1028"/>
      <c r="DK165" s="1028"/>
      <c r="DL165" s="1028"/>
      <c r="DM165" s="1028"/>
      <c r="DN165" s="1028"/>
      <c r="DO165" s="1028"/>
      <c r="DP165" s="1028"/>
      <c r="DQ165" s="1028"/>
      <c r="DR165" s="1028"/>
      <c r="DS165" s="1028"/>
      <c r="DT165" s="1028"/>
      <c r="DU165" s="1028"/>
      <c r="DV165" s="1028"/>
      <c r="DW165" s="1028"/>
      <c r="DX165" s="1028"/>
      <c r="DY165" s="1028"/>
      <c r="DZ165" s="1028"/>
      <c r="EA165" s="1028"/>
      <c r="EB165" s="1028"/>
      <c r="EC165" s="1028"/>
      <c r="ED165" s="1028"/>
      <c r="EE165" s="1028"/>
      <c r="EF165" s="1028"/>
      <c r="EG165" s="1028"/>
      <c r="EH165" s="1028"/>
      <c r="EI165" s="1028"/>
      <c r="EJ165" s="1028"/>
      <c r="EK165" s="1028"/>
      <c r="EL165" s="1028"/>
    </row>
    <row r="166" spans="1:142" s="1027" customFormat="1">
      <c r="A166" s="1040">
        <v>163</v>
      </c>
      <c r="B166" s="1062" t="s">
        <v>1440</v>
      </c>
      <c r="C166" s="1044">
        <f>'TMB 050'!$G$30</f>
        <v>1234550</v>
      </c>
      <c r="D166" s="1042">
        <f t="shared" si="43"/>
        <v>1234550</v>
      </c>
      <c r="E166" s="1042">
        <f t="shared" si="45"/>
        <v>61727.5</v>
      </c>
      <c r="F166" s="1042">
        <f t="shared" si="46"/>
        <v>61727.5</v>
      </c>
      <c r="G166" s="1042">
        <f t="shared" si="47"/>
        <v>61727.5</v>
      </c>
      <c r="H166" s="1042">
        <v>500000</v>
      </c>
      <c r="I166" s="1042">
        <v>100000</v>
      </c>
      <c r="J166" s="1042">
        <f t="shared" si="48"/>
        <v>500000</v>
      </c>
      <c r="K166" s="1042">
        <f t="shared" si="49"/>
        <v>40000</v>
      </c>
      <c r="L166" s="1043">
        <f>IF('[1]TMB 050'!$G$30&gt;=50000,50000,'[1]TMB 050'!$G$30*50%)</f>
        <v>50000</v>
      </c>
      <c r="M166" s="1042">
        <f t="shared" si="44"/>
        <v>100000</v>
      </c>
      <c r="N166" s="1041">
        <f t="shared" si="50"/>
        <v>100000</v>
      </c>
      <c r="O166" s="1061"/>
      <c r="P166" s="1035" t="str">
        <f t="shared" si="51"/>
        <v>NITEROISHOPPING</v>
      </c>
      <c r="Q166" s="1060"/>
      <c r="R166" s="1060"/>
      <c r="S166" s="1060"/>
      <c r="T166" s="1060" t="s">
        <v>1340</v>
      </c>
      <c r="U166" s="1035" t="s">
        <v>502</v>
      </c>
      <c r="V166" s="1035"/>
      <c r="W166" s="1035" t="s">
        <v>1439</v>
      </c>
      <c r="X166" s="1001"/>
      <c r="Y166" s="1031"/>
      <c r="Z166" s="1030"/>
      <c r="AA166" s="1030"/>
      <c r="AB166" s="1030"/>
      <c r="AC166" s="1030"/>
      <c r="AD166" s="1030"/>
      <c r="AE166" s="1030"/>
      <c r="AF166" s="1030"/>
      <c r="AG166" s="1030"/>
      <c r="AH166" s="1030"/>
      <c r="AI166" s="1030"/>
      <c r="AJ166" s="1030"/>
      <c r="AK166" s="1030"/>
      <c r="AL166" s="1030"/>
      <c r="AM166" s="1029"/>
      <c r="AN166" s="1029"/>
      <c r="AO166" s="1029"/>
      <c r="AP166" s="1029"/>
      <c r="AQ166" s="1029"/>
      <c r="AR166" s="1029"/>
      <c r="AS166" s="1029"/>
      <c r="AT166" s="1029"/>
      <c r="AU166" s="1028"/>
      <c r="AV166" s="1028"/>
      <c r="AW166" s="1028"/>
      <c r="AX166" s="1028"/>
      <c r="AY166" s="1028"/>
      <c r="AZ166" s="1028"/>
      <c r="BA166" s="1028"/>
      <c r="BB166" s="1028"/>
      <c r="BC166" s="1028"/>
      <c r="BD166" s="1028"/>
      <c r="BE166" s="1028"/>
      <c r="BF166" s="1028"/>
      <c r="BG166" s="1028"/>
      <c r="BH166" s="1028"/>
      <c r="BI166" s="1028"/>
      <c r="BJ166" s="1028"/>
      <c r="BK166" s="1028"/>
      <c r="BL166" s="1028"/>
      <c r="BM166" s="1028"/>
      <c r="BN166" s="1028"/>
      <c r="BO166" s="1028"/>
      <c r="BP166" s="1028"/>
      <c r="BQ166" s="1028"/>
      <c r="BR166" s="1028"/>
      <c r="BS166" s="1028"/>
      <c r="BT166" s="1028"/>
      <c r="BU166" s="1028"/>
      <c r="BV166" s="1028"/>
      <c r="BW166" s="1028"/>
      <c r="BX166" s="1028"/>
      <c r="BY166" s="1028"/>
      <c r="BZ166" s="1028"/>
      <c r="CA166" s="1028"/>
      <c r="CB166" s="1028"/>
      <c r="CC166" s="1028"/>
      <c r="CD166" s="1028"/>
      <c r="CE166" s="1028"/>
      <c r="CF166" s="1028"/>
      <c r="CG166" s="1028"/>
      <c r="CH166" s="1028"/>
      <c r="CI166" s="1028"/>
      <c r="CJ166" s="1028"/>
      <c r="CK166" s="1028"/>
      <c r="CL166" s="1028"/>
      <c r="CM166" s="1028"/>
      <c r="CN166" s="1028"/>
      <c r="CO166" s="1028"/>
      <c r="CP166" s="1028"/>
      <c r="CQ166" s="1028"/>
      <c r="CR166" s="1028"/>
      <c r="CS166" s="1028"/>
      <c r="CT166" s="1028"/>
      <c r="CU166" s="1028"/>
      <c r="CV166" s="1028"/>
      <c r="CW166" s="1028"/>
      <c r="CX166" s="1028"/>
      <c r="CY166" s="1028"/>
      <c r="CZ166" s="1028"/>
      <c r="DA166" s="1028"/>
      <c r="DB166" s="1028"/>
      <c r="DC166" s="1028"/>
      <c r="DD166" s="1028"/>
      <c r="DE166" s="1028"/>
      <c r="DF166" s="1028"/>
      <c r="DG166" s="1028"/>
      <c r="DH166" s="1028"/>
      <c r="DI166" s="1028"/>
      <c r="DJ166" s="1028"/>
      <c r="DK166" s="1028"/>
      <c r="DL166" s="1028"/>
      <c r="DM166" s="1028"/>
      <c r="DN166" s="1028"/>
      <c r="DO166" s="1028"/>
      <c r="DP166" s="1028"/>
      <c r="DQ166" s="1028"/>
      <c r="DR166" s="1028"/>
      <c r="DS166" s="1028"/>
      <c r="DT166" s="1028"/>
      <c r="DU166" s="1028"/>
      <c r="DV166" s="1028"/>
      <c r="DW166" s="1028"/>
      <c r="DX166" s="1028"/>
      <c r="DY166" s="1028"/>
      <c r="DZ166" s="1028"/>
      <c r="EA166" s="1028"/>
      <c r="EB166" s="1028"/>
      <c r="EC166" s="1028"/>
      <c r="ED166" s="1028"/>
      <c r="EE166" s="1028"/>
      <c r="EF166" s="1028"/>
      <c r="EG166" s="1028"/>
      <c r="EH166" s="1028"/>
      <c r="EI166" s="1028"/>
      <c r="EJ166" s="1028"/>
      <c r="EK166" s="1028"/>
      <c r="EL166" s="1028"/>
    </row>
    <row r="167" spans="1:142" s="1027" customFormat="1">
      <c r="A167" s="1040">
        <v>164</v>
      </c>
      <c r="B167" s="1062" t="s">
        <v>1438</v>
      </c>
      <c r="C167" s="1044">
        <f>'TMB 050'!$G$30</f>
        <v>1234550</v>
      </c>
      <c r="D167" s="1042">
        <f t="shared" si="43"/>
        <v>1234550</v>
      </c>
      <c r="E167" s="1042">
        <f t="shared" si="45"/>
        <v>61727.5</v>
      </c>
      <c r="F167" s="1042">
        <f t="shared" si="46"/>
        <v>61727.5</v>
      </c>
      <c r="G167" s="1042">
        <f t="shared" si="47"/>
        <v>61727.5</v>
      </c>
      <c r="H167" s="1042">
        <v>500000</v>
      </c>
      <c r="I167" s="1042">
        <v>100000</v>
      </c>
      <c r="J167" s="1042">
        <f t="shared" si="48"/>
        <v>500000</v>
      </c>
      <c r="K167" s="1042">
        <f t="shared" si="49"/>
        <v>40000</v>
      </c>
      <c r="L167" s="1043">
        <f>IF('[1]TMB 050'!$G$30&gt;=50000,50000,'[1]TMB 050'!$G$30*50%)</f>
        <v>50000</v>
      </c>
      <c r="M167" s="1042">
        <f t="shared" si="44"/>
        <v>100000</v>
      </c>
      <c r="N167" s="1041">
        <f t="shared" si="50"/>
        <v>100000</v>
      </c>
      <c r="O167" s="1061"/>
      <c r="P167" s="1035" t="str">
        <f t="shared" si="51"/>
        <v>NORTESHOPPING</v>
      </c>
      <c r="Q167" s="1060"/>
      <c r="R167" s="1060"/>
      <c r="S167" s="1060"/>
      <c r="T167" s="1035" t="s">
        <v>503</v>
      </c>
      <c r="U167" s="1035" t="s">
        <v>502</v>
      </c>
      <c r="V167" s="1035"/>
      <c r="W167" s="1060" t="s">
        <v>1437</v>
      </c>
      <c r="X167" s="1001"/>
      <c r="Y167" s="1031"/>
      <c r="Z167" s="1030"/>
      <c r="AA167" s="1030"/>
      <c r="AB167" s="1030"/>
      <c r="AC167" s="1030"/>
      <c r="AD167" s="1030"/>
      <c r="AE167" s="1030"/>
      <c r="AF167" s="1030"/>
      <c r="AG167" s="1030"/>
      <c r="AH167" s="1030"/>
      <c r="AI167" s="1030"/>
      <c r="AJ167" s="1030"/>
      <c r="AK167" s="1030"/>
      <c r="AL167" s="1030"/>
      <c r="AM167" s="1029"/>
      <c r="AN167" s="1029"/>
      <c r="AO167" s="1029"/>
      <c r="AP167" s="1029"/>
      <c r="AQ167" s="1029"/>
      <c r="AR167" s="1029"/>
      <c r="AS167" s="1029"/>
      <c r="AT167" s="1029"/>
      <c r="AU167" s="1028"/>
      <c r="AV167" s="1028"/>
      <c r="AW167" s="1028"/>
      <c r="AX167" s="1028"/>
      <c r="AY167" s="1028"/>
      <c r="AZ167" s="1028"/>
      <c r="BA167" s="1028"/>
      <c r="BB167" s="1028"/>
      <c r="BC167" s="1028"/>
      <c r="BD167" s="1028"/>
      <c r="BE167" s="1028"/>
      <c r="BF167" s="1028"/>
      <c r="BG167" s="1028"/>
      <c r="BH167" s="1028"/>
      <c r="BI167" s="1028"/>
      <c r="BJ167" s="1028"/>
      <c r="BK167" s="1028"/>
      <c r="BL167" s="1028"/>
      <c r="BM167" s="1028"/>
      <c r="BN167" s="1028"/>
      <c r="BO167" s="1028"/>
      <c r="BP167" s="1028"/>
      <c r="BQ167" s="1028"/>
      <c r="BR167" s="1028"/>
      <c r="BS167" s="1028"/>
      <c r="BT167" s="1028"/>
      <c r="BU167" s="1028"/>
      <c r="BV167" s="1028"/>
      <c r="BW167" s="1028"/>
      <c r="BX167" s="1028"/>
      <c r="BY167" s="1028"/>
      <c r="BZ167" s="1028"/>
      <c r="CA167" s="1028"/>
      <c r="CB167" s="1028"/>
      <c r="CC167" s="1028"/>
      <c r="CD167" s="1028"/>
      <c r="CE167" s="1028"/>
      <c r="CF167" s="1028"/>
      <c r="CG167" s="1028"/>
      <c r="CH167" s="1028"/>
      <c r="CI167" s="1028"/>
      <c r="CJ167" s="1028"/>
      <c r="CK167" s="1028"/>
      <c r="CL167" s="1028"/>
      <c r="CM167" s="1028"/>
      <c r="CN167" s="1028"/>
      <c r="CO167" s="1028"/>
      <c r="CP167" s="1028"/>
      <c r="CQ167" s="1028"/>
      <c r="CR167" s="1028"/>
      <c r="CS167" s="1028"/>
      <c r="CT167" s="1028"/>
      <c r="CU167" s="1028"/>
      <c r="CV167" s="1028"/>
      <c r="CW167" s="1028"/>
      <c r="CX167" s="1028"/>
      <c r="CY167" s="1028"/>
      <c r="CZ167" s="1028"/>
      <c r="DA167" s="1028"/>
      <c r="DB167" s="1028"/>
      <c r="DC167" s="1028"/>
      <c r="DD167" s="1028"/>
      <c r="DE167" s="1028"/>
      <c r="DF167" s="1028"/>
      <c r="DG167" s="1028"/>
      <c r="DH167" s="1028"/>
      <c r="DI167" s="1028"/>
      <c r="DJ167" s="1028"/>
      <c r="DK167" s="1028"/>
      <c r="DL167" s="1028"/>
      <c r="DM167" s="1028"/>
      <c r="DN167" s="1028"/>
      <c r="DO167" s="1028"/>
      <c r="DP167" s="1028"/>
      <c r="DQ167" s="1028"/>
      <c r="DR167" s="1028"/>
      <c r="DS167" s="1028"/>
      <c r="DT167" s="1028"/>
      <c r="DU167" s="1028"/>
      <c r="DV167" s="1028"/>
      <c r="DW167" s="1028"/>
      <c r="DX167" s="1028"/>
      <c r="DY167" s="1028"/>
      <c r="DZ167" s="1028"/>
      <c r="EA167" s="1028"/>
      <c r="EB167" s="1028"/>
      <c r="EC167" s="1028"/>
      <c r="ED167" s="1028"/>
      <c r="EE167" s="1028"/>
      <c r="EF167" s="1028"/>
      <c r="EG167" s="1028"/>
      <c r="EH167" s="1028"/>
      <c r="EI167" s="1028"/>
      <c r="EJ167" s="1028"/>
      <c r="EK167" s="1028"/>
      <c r="EL167" s="1028"/>
    </row>
    <row r="168" spans="1:142" s="1027" customFormat="1">
      <c r="A168" s="1040">
        <v>165</v>
      </c>
      <c r="B168" s="1066" t="s">
        <v>1436</v>
      </c>
      <c r="C168" s="1044">
        <f>'TMB 050'!$G$30</f>
        <v>1234550</v>
      </c>
      <c r="D168" s="1042">
        <f t="shared" ref="D168:D199" si="52">C168</f>
        <v>1234550</v>
      </c>
      <c r="E168" s="1042">
        <f t="shared" si="45"/>
        <v>61727.5</v>
      </c>
      <c r="F168" s="1042">
        <f t="shared" si="46"/>
        <v>61727.5</v>
      </c>
      <c r="G168" s="1042">
        <f t="shared" si="47"/>
        <v>61727.5</v>
      </c>
      <c r="H168" s="1042">
        <v>500000</v>
      </c>
      <c r="I168" s="1042">
        <v>100000</v>
      </c>
      <c r="J168" s="1042">
        <f t="shared" si="48"/>
        <v>500000</v>
      </c>
      <c r="K168" s="1042">
        <f t="shared" si="49"/>
        <v>40000</v>
      </c>
      <c r="L168" s="1043">
        <f>IF('[1]TMB 050'!$G$30&gt;=50000,50000,'[1]TMB 050'!$G$30*50%)</f>
        <v>50000</v>
      </c>
      <c r="M168" s="1042">
        <f t="shared" ref="M168:M199" si="53">IF(H168&lt;=500000,H168*20%,100000)</f>
        <v>100000</v>
      </c>
      <c r="N168" s="1041">
        <f t="shared" si="50"/>
        <v>100000</v>
      </c>
      <c r="O168" s="1061"/>
      <c r="P168" s="1035" t="str">
        <f t="shared" si="51"/>
        <v>NORTH SHOPPING BARRETOS</v>
      </c>
      <c r="Q168" s="1064"/>
      <c r="R168" s="1064"/>
      <c r="S168" s="1064"/>
      <c r="T168" s="1065" t="s">
        <v>1435</v>
      </c>
      <c r="U168" s="1064" t="s">
        <v>505</v>
      </c>
      <c r="V168" s="1064"/>
      <c r="W168" s="1064"/>
      <c r="X168" s="1001"/>
      <c r="Y168" s="1031"/>
      <c r="Z168" s="1030"/>
      <c r="AA168" s="1030"/>
      <c r="AB168" s="1030"/>
      <c r="AC168" s="1030"/>
      <c r="AD168" s="1030"/>
      <c r="AE168" s="1030"/>
      <c r="AF168" s="1030"/>
      <c r="AG168" s="1030"/>
      <c r="AH168" s="1030"/>
      <c r="AI168" s="1030"/>
      <c r="AJ168" s="1030"/>
      <c r="AK168" s="1030"/>
      <c r="AL168" s="1030"/>
      <c r="AM168" s="1029"/>
      <c r="AN168" s="1029"/>
      <c r="AO168" s="1029"/>
      <c r="AP168" s="1029"/>
      <c r="AQ168" s="1029"/>
      <c r="AR168" s="1029"/>
      <c r="AS168" s="1029"/>
      <c r="AT168" s="1029"/>
      <c r="AU168" s="1028"/>
      <c r="AV168" s="1028"/>
      <c r="AW168" s="1028"/>
      <c r="AX168" s="1028"/>
      <c r="AY168" s="1028"/>
      <c r="AZ168" s="1028"/>
      <c r="BA168" s="1028"/>
      <c r="BB168" s="1028"/>
      <c r="BC168" s="1028"/>
      <c r="BD168" s="1028"/>
      <c r="BE168" s="1028"/>
      <c r="BF168" s="1028"/>
      <c r="BG168" s="1028"/>
      <c r="BH168" s="1028"/>
      <c r="BI168" s="1028"/>
      <c r="BJ168" s="1028"/>
      <c r="BK168" s="1028"/>
      <c r="BL168" s="1028"/>
      <c r="BM168" s="1028"/>
      <c r="BN168" s="1028"/>
      <c r="BO168" s="1028"/>
      <c r="BP168" s="1028"/>
      <c r="BQ168" s="1028"/>
      <c r="BR168" s="1028"/>
      <c r="BS168" s="1028"/>
      <c r="BT168" s="1028"/>
      <c r="BU168" s="1028"/>
      <c r="BV168" s="1028"/>
      <c r="BW168" s="1028"/>
      <c r="BX168" s="1028"/>
      <c r="BY168" s="1028"/>
      <c r="BZ168" s="1028"/>
      <c r="CA168" s="1028"/>
      <c r="CB168" s="1028"/>
      <c r="CC168" s="1028"/>
      <c r="CD168" s="1028"/>
      <c r="CE168" s="1028"/>
      <c r="CF168" s="1028"/>
      <c r="CG168" s="1028"/>
      <c r="CH168" s="1028"/>
      <c r="CI168" s="1028"/>
      <c r="CJ168" s="1028"/>
      <c r="CK168" s="1028"/>
      <c r="CL168" s="1028"/>
      <c r="CM168" s="1028"/>
      <c r="CN168" s="1028"/>
      <c r="CO168" s="1028"/>
      <c r="CP168" s="1028"/>
      <c r="CQ168" s="1028"/>
      <c r="CR168" s="1028"/>
      <c r="CS168" s="1028"/>
      <c r="CT168" s="1028"/>
      <c r="CU168" s="1028"/>
      <c r="CV168" s="1028"/>
      <c r="CW168" s="1028"/>
      <c r="CX168" s="1028"/>
      <c r="CY168" s="1028"/>
      <c r="CZ168" s="1028"/>
      <c r="DA168" s="1028"/>
      <c r="DB168" s="1028"/>
      <c r="DC168" s="1028"/>
      <c r="DD168" s="1028"/>
      <c r="DE168" s="1028"/>
      <c r="DF168" s="1028"/>
      <c r="DG168" s="1028"/>
      <c r="DH168" s="1028"/>
      <c r="DI168" s="1028"/>
      <c r="DJ168" s="1028"/>
      <c r="DK168" s="1028"/>
      <c r="DL168" s="1028"/>
      <c r="DM168" s="1028"/>
      <c r="DN168" s="1028"/>
      <c r="DO168" s="1028"/>
      <c r="DP168" s="1028"/>
      <c r="DQ168" s="1028"/>
      <c r="DR168" s="1028"/>
      <c r="DS168" s="1028"/>
      <c r="DT168" s="1028"/>
      <c r="DU168" s="1028"/>
      <c r="DV168" s="1028"/>
      <c r="DW168" s="1028"/>
      <c r="DX168" s="1028"/>
      <c r="DY168" s="1028"/>
      <c r="DZ168" s="1028"/>
      <c r="EA168" s="1028"/>
      <c r="EB168" s="1028"/>
      <c r="EC168" s="1028"/>
      <c r="ED168" s="1028"/>
      <c r="EE168" s="1028"/>
      <c r="EF168" s="1028"/>
      <c r="EG168" s="1028"/>
      <c r="EH168" s="1028"/>
      <c r="EI168" s="1028"/>
      <c r="EJ168" s="1028"/>
      <c r="EK168" s="1028"/>
      <c r="EL168" s="1028"/>
    </row>
    <row r="169" spans="1:142" s="1027" customFormat="1">
      <c r="A169" s="1040">
        <v>166</v>
      </c>
      <c r="B169" s="1066" t="s">
        <v>1434</v>
      </c>
      <c r="C169" s="1044">
        <f>'TMB 050'!$G$30</f>
        <v>1234550</v>
      </c>
      <c r="D169" s="1042">
        <f t="shared" si="52"/>
        <v>1234550</v>
      </c>
      <c r="E169" s="1042">
        <f t="shared" si="45"/>
        <v>61727.5</v>
      </c>
      <c r="F169" s="1042">
        <f t="shared" si="46"/>
        <v>61727.5</v>
      </c>
      <c r="G169" s="1042">
        <f t="shared" si="47"/>
        <v>61727.5</v>
      </c>
      <c r="H169" s="1042">
        <v>500000</v>
      </c>
      <c r="I169" s="1042">
        <v>100000</v>
      </c>
      <c r="J169" s="1042">
        <f t="shared" si="48"/>
        <v>500000</v>
      </c>
      <c r="K169" s="1042">
        <f t="shared" si="49"/>
        <v>40000</v>
      </c>
      <c r="L169" s="1043">
        <f>IF('[1]TMB 050'!$G$30&gt;=50000,50000,'[1]TMB 050'!$G$30*50%)</f>
        <v>50000</v>
      </c>
      <c r="M169" s="1042">
        <f t="shared" si="53"/>
        <v>100000</v>
      </c>
      <c r="N169" s="1041">
        <f t="shared" si="50"/>
        <v>100000</v>
      </c>
      <c r="O169" s="1061"/>
      <c r="P169" s="1035" t="str">
        <f t="shared" si="51"/>
        <v>NOVA CARAGUÁ CENTER</v>
      </c>
      <c r="Q169" s="1064"/>
      <c r="R169" s="1064"/>
      <c r="S169" s="1064"/>
      <c r="T169" s="1064" t="s">
        <v>645</v>
      </c>
      <c r="U169" s="1064" t="s">
        <v>505</v>
      </c>
      <c r="V169" s="1064"/>
      <c r="W169" s="1064"/>
      <c r="X169" s="1001"/>
      <c r="Y169" s="1031"/>
      <c r="Z169" s="1030"/>
      <c r="AA169" s="1030"/>
      <c r="AB169" s="1030"/>
      <c r="AC169" s="1030"/>
      <c r="AD169" s="1030"/>
      <c r="AE169" s="1030"/>
      <c r="AF169" s="1030"/>
      <c r="AG169" s="1030"/>
      <c r="AH169" s="1030"/>
      <c r="AI169" s="1030"/>
      <c r="AJ169" s="1030"/>
      <c r="AK169" s="1030"/>
      <c r="AL169" s="1030"/>
      <c r="AM169" s="1029"/>
      <c r="AN169" s="1029"/>
      <c r="AO169" s="1029"/>
      <c r="AP169" s="1029"/>
      <c r="AQ169" s="1029"/>
      <c r="AR169" s="1029"/>
      <c r="AS169" s="1029"/>
      <c r="AT169" s="1029"/>
      <c r="AU169" s="1028"/>
      <c r="AV169" s="1028"/>
      <c r="AW169" s="1028"/>
      <c r="AX169" s="1028"/>
      <c r="AY169" s="1028"/>
      <c r="AZ169" s="1028"/>
      <c r="BA169" s="1028"/>
      <c r="BB169" s="1028"/>
      <c r="BC169" s="1028"/>
      <c r="BD169" s="1028"/>
      <c r="BE169" s="1028"/>
      <c r="BF169" s="1028"/>
      <c r="BG169" s="1028"/>
      <c r="BH169" s="1028"/>
      <c r="BI169" s="1028"/>
      <c r="BJ169" s="1028"/>
      <c r="BK169" s="1028"/>
      <c r="BL169" s="1028"/>
      <c r="BM169" s="1028"/>
      <c r="BN169" s="1028"/>
      <c r="BO169" s="1028"/>
      <c r="BP169" s="1028"/>
      <c r="BQ169" s="1028"/>
      <c r="BR169" s="1028"/>
      <c r="BS169" s="1028"/>
      <c r="BT169" s="1028"/>
      <c r="BU169" s="1028"/>
      <c r="BV169" s="1028"/>
      <c r="BW169" s="1028"/>
      <c r="BX169" s="1028"/>
      <c r="BY169" s="1028"/>
      <c r="BZ169" s="1028"/>
      <c r="CA169" s="1028"/>
      <c r="CB169" s="1028"/>
      <c r="CC169" s="1028"/>
      <c r="CD169" s="1028"/>
      <c r="CE169" s="1028"/>
      <c r="CF169" s="1028"/>
      <c r="CG169" s="1028"/>
      <c r="CH169" s="1028"/>
      <c r="CI169" s="1028"/>
      <c r="CJ169" s="1028"/>
      <c r="CK169" s="1028"/>
      <c r="CL169" s="1028"/>
      <c r="CM169" s="1028"/>
      <c r="CN169" s="1028"/>
      <c r="CO169" s="1028"/>
      <c r="CP169" s="1028"/>
      <c r="CQ169" s="1028"/>
      <c r="CR169" s="1028"/>
      <c r="CS169" s="1028"/>
      <c r="CT169" s="1028"/>
      <c r="CU169" s="1028"/>
      <c r="CV169" s="1028"/>
      <c r="CW169" s="1028"/>
      <c r="CX169" s="1028"/>
      <c r="CY169" s="1028"/>
      <c r="CZ169" s="1028"/>
      <c r="DA169" s="1028"/>
      <c r="DB169" s="1028"/>
      <c r="DC169" s="1028"/>
      <c r="DD169" s="1028"/>
      <c r="DE169" s="1028"/>
      <c r="DF169" s="1028"/>
      <c r="DG169" s="1028"/>
      <c r="DH169" s="1028"/>
      <c r="DI169" s="1028"/>
      <c r="DJ169" s="1028"/>
      <c r="DK169" s="1028"/>
      <c r="DL169" s="1028"/>
      <c r="DM169" s="1028"/>
      <c r="DN169" s="1028"/>
      <c r="DO169" s="1028"/>
      <c r="DP169" s="1028"/>
      <c r="DQ169" s="1028"/>
      <c r="DR169" s="1028"/>
      <c r="DS169" s="1028"/>
      <c r="DT169" s="1028"/>
      <c r="DU169" s="1028"/>
      <c r="DV169" s="1028"/>
      <c r="DW169" s="1028"/>
      <c r="DX169" s="1028"/>
      <c r="DY169" s="1028"/>
      <c r="DZ169" s="1028"/>
      <c r="EA169" s="1028"/>
      <c r="EB169" s="1028"/>
      <c r="EC169" s="1028"/>
      <c r="ED169" s="1028"/>
      <c r="EE169" s="1028"/>
      <c r="EF169" s="1028"/>
      <c r="EG169" s="1028"/>
      <c r="EH169" s="1028"/>
      <c r="EI169" s="1028"/>
      <c r="EJ169" s="1028"/>
      <c r="EK169" s="1028"/>
      <c r="EL169" s="1028"/>
    </row>
    <row r="170" spans="1:142" s="1027" customFormat="1">
      <c r="A170" s="1040">
        <v>167</v>
      </c>
      <c r="B170" s="1063" t="s">
        <v>1433</v>
      </c>
      <c r="C170" s="1044">
        <f>'TMB 050'!$G$30</f>
        <v>1234550</v>
      </c>
      <c r="D170" s="1042">
        <f t="shared" si="52"/>
        <v>1234550</v>
      </c>
      <c r="E170" s="1042">
        <f t="shared" si="45"/>
        <v>61727.5</v>
      </c>
      <c r="F170" s="1042">
        <f t="shared" si="46"/>
        <v>61727.5</v>
      </c>
      <c r="G170" s="1042">
        <f t="shared" si="47"/>
        <v>61727.5</v>
      </c>
      <c r="H170" s="1042">
        <v>500000</v>
      </c>
      <c r="I170" s="1042">
        <v>100000</v>
      </c>
      <c r="J170" s="1042">
        <f t="shared" si="48"/>
        <v>500000</v>
      </c>
      <c r="K170" s="1042">
        <f t="shared" si="49"/>
        <v>40000</v>
      </c>
      <c r="L170" s="1043">
        <f>IF('[1]TMB 050'!$G$30&gt;=50000,50000,'[1]TMB 050'!$G$30*50%)</f>
        <v>50000</v>
      </c>
      <c r="M170" s="1042">
        <f t="shared" si="53"/>
        <v>100000</v>
      </c>
      <c r="N170" s="1041">
        <f t="shared" si="50"/>
        <v>100000</v>
      </c>
      <c r="O170" s="1061"/>
      <c r="P170" s="1035" t="str">
        <f t="shared" si="51"/>
        <v>NOVO SHOPPING CENTER RIBEIRÃO PRETO</v>
      </c>
      <c r="Q170" s="1035" t="s">
        <v>1432</v>
      </c>
      <c r="R170" s="1035"/>
      <c r="S170" s="1035" t="s">
        <v>1431</v>
      </c>
      <c r="T170" s="1035" t="s">
        <v>714</v>
      </c>
      <c r="U170" s="1035" t="s">
        <v>505</v>
      </c>
      <c r="V170" s="1035">
        <v>14096901</v>
      </c>
      <c r="W170" s="1035" t="s">
        <v>1430</v>
      </c>
      <c r="X170" s="1001"/>
      <c r="Y170" s="1031"/>
      <c r="Z170" s="1030"/>
      <c r="AA170" s="1030"/>
      <c r="AB170" s="1030"/>
      <c r="AC170" s="1030"/>
      <c r="AD170" s="1030"/>
      <c r="AE170" s="1030"/>
      <c r="AF170" s="1030"/>
      <c r="AG170" s="1030"/>
      <c r="AH170" s="1030"/>
      <c r="AI170" s="1030"/>
      <c r="AJ170" s="1030"/>
      <c r="AK170" s="1030"/>
      <c r="AL170" s="1030"/>
      <c r="AM170" s="1029"/>
      <c r="AN170" s="1029"/>
      <c r="AO170" s="1029"/>
      <c r="AP170" s="1029"/>
      <c r="AQ170" s="1029"/>
      <c r="AR170" s="1029"/>
      <c r="AS170" s="1029"/>
      <c r="AT170" s="1029"/>
      <c r="AU170" s="1028"/>
      <c r="AV170" s="1028"/>
      <c r="AW170" s="1028"/>
      <c r="AX170" s="1028"/>
      <c r="AY170" s="1028"/>
      <c r="AZ170" s="1028"/>
      <c r="BA170" s="1028"/>
      <c r="BB170" s="1028"/>
      <c r="BC170" s="1028"/>
      <c r="BD170" s="1028"/>
      <c r="BE170" s="1028"/>
      <c r="BF170" s="1028"/>
      <c r="BG170" s="1028"/>
      <c r="BH170" s="1028"/>
      <c r="BI170" s="1028"/>
      <c r="BJ170" s="1028"/>
      <c r="BK170" s="1028"/>
      <c r="BL170" s="1028"/>
      <c r="BM170" s="1028"/>
      <c r="BN170" s="1028"/>
      <c r="BO170" s="1028"/>
      <c r="BP170" s="1028"/>
      <c r="BQ170" s="1028"/>
      <c r="BR170" s="1028"/>
      <c r="BS170" s="1028"/>
      <c r="BT170" s="1028"/>
      <c r="BU170" s="1028"/>
      <c r="BV170" s="1028"/>
      <c r="BW170" s="1028"/>
      <c r="BX170" s="1028"/>
      <c r="BY170" s="1028"/>
      <c r="BZ170" s="1028"/>
      <c r="CA170" s="1028"/>
      <c r="CB170" s="1028"/>
      <c r="CC170" s="1028"/>
      <c r="CD170" s="1028"/>
      <c r="CE170" s="1028"/>
      <c r="CF170" s="1028"/>
      <c r="CG170" s="1028"/>
      <c r="CH170" s="1028"/>
      <c r="CI170" s="1028"/>
      <c r="CJ170" s="1028"/>
      <c r="CK170" s="1028"/>
      <c r="CL170" s="1028"/>
      <c r="CM170" s="1028"/>
      <c r="CN170" s="1028"/>
      <c r="CO170" s="1028"/>
      <c r="CP170" s="1028"/>
      <c r="CQ170" s="1028"/>
      <c r="CR170" s="1028"/>
      <c r="CS170" s="1028"/>
      <c r="CT170" s="1028"/>
      <c r="CU170" s="1028"/>
      <c r="CV170" s="1028"/>
      <c r="CW170" s="1028"/>
      <c r="CX170" s="1028"/>
      <c r="CY170" s="1028"/>
      <c r="CZ170" s="1028"/>
      <c r="DA170" s="1028"/>
      <c r="DB170" s="1028"/>
      <c r="DC170" s="1028"/>
      <c r="DD170" s="1028"/>
      <c r="DE170" s="1028"/>
      <c r="DF170" s="1028"/>
      <c r="DG170" s="1028"/>
      <c r="DH170" s="1028"/>
      <c r="DI170" s="1028"/>
      <c r="DJ170" s="1028"/>
      <c r="DK170" s="1028"/>
      <c r="DL170" s="1028"/>
      <c r="DM170" s="1028"/>
      <c r="DN170" s="1028"/>
      <c r="DO170" s="1028"/>
      <c r="DP170" s="1028"/>
      <c r="DQ170" s="1028"/>
      <c r="DR170" s="1028"/>
      <c r="DS170" s="1028"/>
      <c r="DT170" s="1028"/>
      <c r="DU170" s="1028"/>
      <c r="DV170" s="1028"/>
      <c r="DW170" s="1028"/>
      <c r="DX170" s="1028"/>
      <c r="DY170" s="1028"/>
      <c r="DZ170" s="1028"/>
      <c r="EA170" s="1028"/>
      <c r="EB170" s="1028"/>
      <c r="EC170" s="1028"/>
      <c r="ED170" s="1028"/>
      <c r="EE170" s="1028"/>
      <c r="EF170" s="1028"/>
      <c r="EG170" s="1028"/>
      <c r="EH170" s="1028"/>
      <c r="EI170" s="1028"/>
      <c r="EJ170" s="1028"/>
      <c r="EK170" s="1028"/>
      <c r="EL170" s="1028"/>
    </row>
    <row r="171" spans="1:142" s="1027" customFormat="1">
      <c r="A171" s="1040">
        <v>168</v>
      </c>
      <c r="B171" s="1066" t="s">
        <v>1429</v>
      </c>
      <c r="C171" s="1044">
        <f>'TMB 050'!$G$30</f>
        <v>1234550</v>
      </c>
      <c r="D171" s="1042">
        <f t="shared" si="52"/>
        <v>1234550</v>
      </c>
      <c r="E171" s="1042">
        <f t="shared" si="45"/>
        <v>61727.5</v>
      </c>
      <c r="F171" s="1042">
        <f t="shared" si="46"/>
        <v>61727.5</v>
      </c>
      <c r="G171" s="1042">
        <f t="shared" si="47"/>
        <v>61727.5</v>
      </c>
      <c r="H171" s="1042">
        <v>200000</v>
      </c>
      <c r="I171" s="1042">
        <v>80000</v>
      </c>
      <c r="J171" s="1042">
        <f t="shared" si="48"/>
        <v>200000</v>
      </c>
      <c r="K171" s="1042">
        <f t="shared" si="49"/>
        <v>40000</v>
      </c>
      <c r="L171" s="1043">
        <f>IF('[1]TMB 050'!$G$30&gt;=50000,50000,'[1]TMB 050'!$G$30*50%)</f>
        <v>50000</v>
      </c>
      <c r="M171" s="1042">
        <f t="shared" si="53"/>
        <v>40000</v>
      </c>
      <c r="N171" s="1041">
        <f t="shared" si="50"/>
        <v>40000</v>
      </c>
      <c r="O171" s="1061"/>
      <c r="P171" s="1035" t="str">
        <f t="shared" si="51"/>
        <v>OESTE PLAZA SHOPPING</v>
      </c>
      <c r="Q171" s="1064"/>
      <c r="R171" s="1064"/>
      <c r="S171" s="1064"/>
      <c r="T171" s="1065" t="s">
        <v>1428</v>
      </c>
      <c r="U171" s="1064" t="s">
        <v>505</v>
      </c>
      <c r="V171" s="1064"/>
      <c r="W171" s="1064"/>
      <c r="X171" s="1001"/>
      <c r="Y171" s="1031"/>
      <c r="Z171" s="1030"/>
      <c r="AA171" s="1030"/>
      <c r="AB171" s="1030"/>
      <c r="AC171" s="1030"/>
      <c r="AD171" s="1030"/>
      <c r="AE171" s="1030"/>
      <c r="AF171" s="1030"/>
      <c r="AG171" s="1030"/>
      <c r="AH171" s="1030"/>
      <c r="AI171" s="1030"/>
      <c r="AJ171" s="1030"/>
      <c r="AK171" s="1030"/>
      <c r="AL171" s="1030"/>
      <c r="AM171" s="1029"/>
      <c r="AN171" s="1029"/>
      <c r="AO171" s="1029"/>
      <c r="AP171" s="1029"/>
      <c r="AQ171" s="1029"/>
      <c r="AR171" s="1029"/>
      <c r="AS171" s="1029"/>
      <c r="AT171" s="1029"/>
      <c r="AU171" s="1028"/>
      <c r="AV171" s="1028"/>
      <c r="AW171" s="1028"/>
      <c r="AX171" s="1028"/>
      <c r="AY171" s="1028"/>
      <c r="AZ171" s="1028"/>
      <c r="BA171" s="1028"/>
      <c r="BB171" s="1028"/>
      <c r="BC171" s="1028"/>
      <c r="BD171" s="1028"/>
      <c r="BE171" s="1028"/>
      <c r="BF171" s="1028"/>
      <c r="BG171" s="1028"/>
      <c r="BH171" s="1028"/>
      <c r="BI171" s="1028"/>
      <c r="BJ171" s="1028"/>
      <c r="BK171" s="1028"/>
      <c r="BL171" s="1028"/>
      <c r="BM171" s="1028"/>
      <c r="BN171" s="1028"/>
      <c r="BO171" s="1028"/>
      <c r="BP171" s="1028"/>
      <c r="BQ171" s="1028"/>
      <c r="BR171" s="1028"/>
      <c r="BS171" s="1028"/>
      <c r="BT171" s="1028"/>
      <c r="BU171" s="1028"/>
      <c r="BV171" s="1028"/>
      <c r="BW171" s="1028"/>
      <c r="BX171" s="1028"/>
      <c r="BY171" s="1028"/>
      <c r="BZ171" s="1028"/>
      <c r="CA171" s="1028"/>
      <c r="CB171" s="1028"/>
      <c r="CC171" s="1028"/>
      <c r="CD171" s="1028"/>
      <c r="CE171" s="1028"/>
      <c r="CF171" s="1028"/>
      <c r="CG171" s="1028"/>
      <c r="CH171" s="1028"/>
      <c r="CI171" s="1028"/>
      <c r="CJ171" s="1028"/>
      <c r="CK171" s="1028"/>
      <c r="CL171" s="1028"/>
      <c r="CM171" s="1028"/>
      <c r="CN171" s="1028"/>
      <c r="CO171" s="1028"/>
      <c r="CP171" s="1028"/>
      <c r="CQ171" s="1028"/>
      <c r="CR171" s="1028"/>
      <c r="CS171" s="1028"/>
      <c r="CT171" s="1028"/>
      <c r="CU171" s="1028"/>
      <c r="CV171" s="1028"/>
      <c r="CW171" s="1028"/>
      <c r="CX171" s="1028"/>
      <c r="CY171" s="1028"/>
      <c r="CZ171" s="1028"/>
      <c r="DA171" s="1028"/>
      <c r="DB171" s="1028"/>
      <c r="DC171" s="1028"/>
      <c r="DD171" s="1028"/>
      <c r="DE171" s="1028"/>
      <c r="DF171" s="1028"/>
      <c r="DG171" s="1028"/>
      <c r="DH171" s="1028"/>
      <c r="DI171" s="1028"/>
      <c r="DJ171" s="1028"/>
      <c r="DK171" s="1028"/>
      <c r="DL171" s="1028"/>
      <c r="DM171" s="1028"/>
      <c r="DN171" s="1028"/>
      <c r="DO171" s="1028"/>
      <c r="DP171" s="1028"/>
      <c r="DQ171" s="1028"/>
      <c r="DR171" s="1028"/>
      <c r="DS171" s="1028"/>
      <c r="DT171" s="1028"/>
      <c r="DU171" s="1028"/>
      <c r="DV171" s="1028"/>
      <c r="DW171" s="1028"/>
      <c r="DX171" s="1028"/>
      <c r="DY171" s="1028"/>
      <c r="DZ171" s="1028"/>
      <c r="EA171" s="1028"/>
      <c r="EB171" s="1028"/>
      <c r="EC171" s="1028"/>
      <c r="ED171" s="1028"/>
      <c r="EE171" s="1028"/>
      <c r="EF171" s="1028"/>
      <c r="EG171" s="1028"/>
      <c r="EH171" s="1028"/>
      <c r="EI171" s="1028"/>
      <c r="EJ171" s="1028"/>
      <c r="EK171" s="1028"/>
      <c r="EL171" s="1028"/>
    </row>
    <row r="172" spans="1:142" s="1027" customFormat="1">
      <c r="A172" s="1040">
        <v>169</v>
      </c>
      <c r="B172" s="1063" t="s">
        <v>1427</v>
      </c>
      <c r="C172" s="1044">
        <f>'TMB 050'!$G$30</f>
        <v>1234550</v>
      </c>
      <c r="D172" s="1042">
        <f t="shared" si="52"/>
        <v>1234550</v>
      </c>
      <c r="E172" s="1042">
        <f t="shared" si="45"/>
        <v>61727.5</v>
      </c>
      <c r="F172" s="1042">
        <f t="shared" si="46"/>
        <v>61727.5</v>
      </c>
      <c r="G172" s="1042">
        <f t="shared" si="47"/>
        <v>61727.5</v>
      </c>
      <c r="H172" s="1042">
        <v>500000</v>
      </c>
      <c r="I172" s="1042">
        <v>100000</v>
      </c>
      <c r="J172" s="1042">
        <f t="shared" si="48"/>
        <v>500000</v>
      </c>
      <c r="K172" s="1042">
        <f t="shared" si="49"/>
        <v>40000</v>
      </c>
      <c r="L172" s="1043">
        <f>IF('[1]TMB 050'!$G$30&gt;=50000,50000,'[1]TMB 050'!$G$30*50%)</f>
        <v>50000</v>
      </c>
      <c r="M172" s="1042">
        <f t="shared" si="53"/>
        <v>100000</v>
      </c>
      <c r="N172" s="1041">
        <f t="shared" si="50"/>
        <v>100000</v>
      </c>
      <c r="O172" s="1061"/>
      <c r="P172" s="1035" t="str">
        <f t="shared" si="51"/>
        <v>OPEN MALL PANAMBY</v>
      </c>
      <c r="Q172" s="1035" t="s">
        <v>1426</v>
      </c>
      <c r="R172" s="1035"/>
      <c r="S172" s="1035" t="s">
        <v>1425</v>
      </c>
      <c r="T172" s="1035" t="s">
        <v>506</v>
      </c>
      <c r="U172" s="1035" t="s">
        <v>505</v>
      </c>
      <c r="V172" s="1035">
        <v>5717270</v>
      </c>
      <c r="W172" s="1060" t="s">
        <v>1424</v>
      </c>
      <c r="X172" s="1001"/>
      <c r="Y172" s="1031"/>
      <c r="Z172" s="1030"/>
      <c r="AA172" s="1030"/>
      <c r="AB172" s="1030"/>
      <c r="AC172" s="1030"/>
      <c r="AD172" s="1030"/>
      <c r="AE172" s="1030"/>
      <c r="AF172" s="1030"/>
      <c r="AG172" s="1030"/>
      <c r="AH172" s="1030"/>
      <c r="AI172" s="1030"/>
      <c r="AJ172" s="1030"/>
      <c r="AK172" s="1030"/>
      <c r="AL172" s="1030"/>
      <c r="AM172" s="1029"/>
      <c r="AN172" s="1029"/>
      <c r="AO172" s="1029"/>
      <c r="AP172" s="1029"/>
      <c r="AQ172" s="1029"/>
      <c r="AR172" s="1029"/>
      <c r="AS172" s="1029"/>
      <c r="AT172" s="1029"/>
      <c r="AU172" s="1028"/>
      <c r="AV172" s="1028"/>
      <c r="AW172" s="1028"/>
      <c r="AX172" s="1028"/>
      <c r="AY172" s="1028"/>
      <c r="AZ172" s="1028"/>
      <c r="BA172" s="1028"/>
      <c r="BB172" s="1028"/>
      <c r="BC172" s="1028"/>
      <c r="BD172" s="1028"/>
      <c r="BE172" s="1028"/>
      <c r="BF172" s="1028"/>
      <c r="BG172" s="1028"/>
      <c r="BH172" s="1028"/>
      <c r="BI172" s="1028"/>
      <c r="BJ172" s="1028"/>
      <c r="BK172" s="1028"/>
      <c r="BL172" s="1028"/>
      <c r="BM172" s="1028"/>
      <c r="BN172" s="1028"/>
      <c r="BO172" s="1028"/>
      <c r="BP172" s="1028"/>
      <c r="BQ172" s="1028"/>
      <c r="BR172" s="1028"/>
      <c r="BS172" s="1028"/>
      <c r="BT172" s="1028"/>
      <c r="BU172" s="1028"/>
      <c r="BV172" s="1028"/>
      <c r="BW172" s="1028"/>
      <c r="BX172" s="1028"/>
      <c r="BY172" s="1028"/>
      <c r="BZ172" s="1028"/>
      <c r="CA172" s="1028"/>
      <c r="CB172" s="1028"/>
      <c r="CC172" s="1028"/>
      <c r="CD172" s="1028"/>
      <c r="CE172" s="1028"/>
      <c r="CF172" s="1028"/>
      <c r="CG172" s="1028"/>
      <c r="CH172" s="1028"/>
      <c r="CI172" s="1028"/>
      <c r="CJ172" s="1028"/>
      <c r="CK172" s="1028"/>
      <c r="CL172" s="1028"/>
      <c r="CM172" s="1028"/>
      <c r="CN172" s="1028"/>
      <c r="CO172" s="1028"/>
      <c r="CP172" s="1028"/>
      <c r="CQ172" s="1028"/>
      <c r="CR172" s="1028"/>
      <c r="CS172" s="1028"/>
      <c r="CT172" s="1028"/>
      <c r="CU172" s="1028"/>
      <c r="CV172" s="1028"/>
      <c r="CW172" s="1028"/>
      <c r="CX172" s="1028"/>
      <c r="CY172" s="1028"/>
      <c r="CZ172" s="1028"/>
      <c r="DA172" s="1028"/>
      <c r="DB172" s="1028"/>
      <c r="DC172" s="1028"/>
      <c r="DD172" s="1028"/>
      <c r="DE172" s="1028"/>
      <c r="DF172" s="1028"/>
      <c r="DG172" s="1028"/>
      <c r="DH172" s="1028"/>
      <c r="DI172" s="1028"/>
      <c r="DJ172" s="1028"/>
      <c r="DK172" s="1028"/>
      <c r="DL172" s="1028"/>
      <c r="DM172" s="1028"/>
      <c r="DN172" s="1028"/>
      <c r="DO172" s="1028"/>
      <c r="DP172" s="1028"/>
      <c r="DQ172" s="1028"/>
      <c r="DR172" s="1028"/>
      <c r="DS172" s="1028"/>
      <c r="DT172" s="1028"/>
      <c r="DU172" s="1028"/>
      <c r="DV172" s="1028"/>
      <c r="DW172" s="1028"/>
      <c r="DX172" s="1028"/>
      <c r="DY172" s="1028"/>
      <c r="DZ172" s="1028"/>
      <c r="EA172" s="1028"/>
      <c r="EB172" s="1028"/>
      <c r="EC172" s="1028"/>
      <c r="ED172" s="1028"/>
      <c r="EE172" s="1028"/>
      <c r="EF172" s="1028"/>
      <c r="EG172" s="1028"/>
      <c r="EH172" s="1028"/>
      <c r="EI172" s="1028"/>
      <c r="EJ172" s="1028"/>
      <c r="EK172" s="1028"/>
      <c r="EL172" s="1028"/>
    </row>
    <row r="173" spans="1:142" s="1027" customFormat="1">
      <c r="A173" s="1040">
        <v>170</v>
      </c>
      <c r="B173" s="1063" t="s">
        <v>1423</v>
      </c>
      <c r="C173" s="1044">
        <f>'TMB 050'!$G$30</f>
        <v>1234550</v>
      </c>
      <c r="D173" s="1042">
        <f t="shared" si="52"/>
        <v>1234550</v>
      </c>
      <c r="E173" s="1042">
        <f t="shared" si="45"/>
        <v>61727.5</v>
      </c>
      <c r="F173" s="1042">
        <f t="shared" si="46"/>
        <v>61727.5</v>
      </c>
      <c r="G173" s="1042">
        <f t="shared" si="47"/>
        <v>61727.5</v>
      </c>
      <c r="H173" s="1042">
        <v>500000</v>
      </c>
      <c r="I173" s="1042">
        <v>100000</v>
      </c>
      <c r="J173" s="1042">
        <f t="shared" si="48"/>
        <v>500000</v>
      </c>
      <c r="K173" s="1042">
        <f t="shared" si="49"/>
        <v>40000</v>
      </c>
      <c r="L173" s="1043">
        <f>IF('[1]TMB 050'!$G$30&gt;=50000,50000,'[1]TMB 050'!$G$30*50%)</f>
        <v>50000</v>
      </c>
      <c r="M173" s="1042">
        <f t="shared" si="53"/>
        <v>100000</v>
      </c>
      <c r="N173" s="1041">
        <f t="shared" si="50"/>
        <v>100000</v>
      </c>
      <c r="O173" s="1061"/>
      <c r="P173" s="1035" t="str">
        <f t="shared" si="51"/>
        <v>OSASCO PLAZA SHOPPING</v>
      </c>
      <c r="Q173" s="1035" t="s">
        <v>1422</v>
      </c>
      <c r="R173" s="1035"/>
      <c r="S173" s="1035" t="s">
        <v>1421</v>
      </c>
      <c r="T173" s="1035" t="s">
        <v>611</v>
      </c>
      <c r="U173" s="1035" t="s">
        <v>505</v>
      </c>
      <c r="V173" s="1035">
        <v>6016060</v>
      </c>
      <c r="W173" s="1060" t="s">
        <v>1420</v>
      </c>
      <c r="X173" s="1001"/>
      <c r="Y173" s="1031"/>
      <c r="Z173" s="1030"/>
      <c r="AA173" s="1030"/>
      <c r="AB173" s="1030"/>
      <c r="AC173" s="1030"/>
      <c r="AD173" s="1030"/>
      <c r="AE173" s="1030"/>
      <c r="AF173" s="1030"/>
      <c r="AG173" s="1030"/>
      <c r="AH173" s="1030"/>
      <c r="AI173" s="1030"/>
      <c r="AJ173" s="1030"/>
      <c r="AK173" s="1030"/>
      <c r="AL173" s="1030"/>
      <c r="AM173" s="1029"/>
      <c r="AN173" s="1029"/>
      <c r="AO173" s="1029"/>
      <c r="AP173" s="1029"/>
      <c r="AQ173" s="1029"/>
      <c r="AR173" s="1029"/>
      <c r="AS173" s="1029"/>
      <c r="AT173" s="1029"/>
      <c r="AU173" s="1028"/>
      <c r="AV173" s="1028"/>
      <c r="AW173" s="1028"/>
      <c r="AX173" s="1028"/>
      <c r="AY173" s="1028"/>
      <c r="AZ173" s="1028"/>
      <c r="BA173" s="1028"/>
      <c r="BB173" s="1028"/>
      <c r="BC173" s="1028"/>
      <c r="BD173" s="1028"/>
      <c r="BE173" s="1028"/>
      <c r="BF173" s="1028"/>
      <c r="BG173" s="1028"/>
      <c r="BH173" s="1028"/>
      <c r="BI173" s="1028"/>
      <c r="BJ173" s="1028"/>
      <c r="BK173" s="1028"/>
      <c r="BL173" s="1028"/>
      <c r="BM173" s="1028"/>
      <c r="BN173" s="1028"/>
      <c r="BO173" s="1028"/>
      <c r="BP173" s="1028"/>
      <c r="BQ173" s="1028"/>
      <c r="BR173" s="1028"/>
      <c r="BS173" s="1028"/>
      <c r="BT173" s="1028"/>
      <c r="BU173" s="1028"/>
      <c r="BV173" s="1028"/>
      <c r="BW173" s="1028"/>
      <c r="BX173" s="1028"/>
      <c r="BY173" s="1028"/>
      <c r="BZ173" s="1028"/>
      <c r="CA173" s="1028"/>
      <c r="CB173" s="1028"/>
      <c r="CC173" s="1028"/>
      <c r="CD173" s="1028"/>
      <c r="CE173" s="1028"/>
      <c r="CF173" s="1028"/>
      <c r="CG173" s="1028"/>
      <c r="CH173" s="1028"/>
      <c r="CI173" s="1028"/>
      <c r="CJ173" s="1028"/>
      <c r="CK173" s="1028"/>
      <c r="CL173" s="1028"/>
      <c r="CM173" s="1028"/>
      <c r="CN173" s="1028"/>
      <c r="CO173" s="1028"/>
      <c r="CP173" s="1028"/>
      <c r="CQ173" s="1028"/>
      <c r="CR173" s="1028"/>
      <c r="CS173" s="1028"/>
      <c r="CT173" s="1028"/>
      <c r="CU173" s="1028"/>
      <c r="CV173" s="1028"/>
      <c r="CW173" s="1028"/>
      <c r="CX173" s="1028"/>
      <c r="CY173" s="1028"/>
      <c r="CZ173" s="1028"/>
      <c r="DA173" s="1028"/>
      <c r="DB173" s="1028"/>
      <c r="DC173" s="1028"/>
      <c r="DD173" s="1028"/>
      <c r="DE173" s="1028"/>
      <c r="DF173" s="1028"/>
      <c r="DG173" s="1028"/>
      <c r="DH173" s="1028"/>
      <c r="DI173" s="1028"/>
      <c r="DJ173" s="1028"/>
      <c r="DK173" s="1028"/>
      <c r="DL173" s="1028"/>
      <c r="DM173" s="1028"/>
      <c r="DN173" s="1028"/>
      <c r="DO173" s="1028"/>
      <c r="DP173" s="1028"/>
      <c r="DQ173" s="1028"/>
      <c r="DR173" s="1028"/>
      <c r="DS173" s="1028"/>
      <c r="DT173" s="1028"/>
      <c r="DU173" s="1028"/>
      <c r="DV173" s="1028"/>
      <c r="DW173" s="1028"/>
      <c r="DX173" s="1028"/>
      <c r="DY173" s="1028"/>
      <c r="DZ173" s="1028"/>
      <c r="EA173" s="1028"/>
      <c r="EB173" s="1028"/>
      <c r="EC173" s="1028"/>
      <c r="ED173" s="1028"/>
      <c r="EE173" s="1028"/>
      <c r="EF173" s="1028"/>
      <c r="EG173" s="1028"/>
      <c r="EH173" s="1028"/>
      <c r="EI173" s="1028"/>
      <c r="EJ173" s="1028"/>
      <c r="EK173" s="1028"/>
      <c r="EL173" s="1028"/>
    </row>
    <row r="174" spans="1:142" s="1103" customFormat="1" ht="14.25">
      <c r="A174" s="1040">
        <v>171</v>
      </c>
      <c r="B174" s="1066" t="s">
        <v>1419</v>
      </c>
      <c r="C174" s="1044">
        <f>'TMB 050'!$G$30</f>
        <v>1234550</v>
      </c>
      <c r="D174" s="1042">
        <f t="shared" si="52"/>
        <v>1234550</v>
      </c>
      <c r="E174" s="1042">
        <f t="shared" si="45"/>
        <v>61727.5</v>
      </c>
      <c r="F174" s="1042">
        <f t="shared" si="46"/>
        <v>61727.5</v>
      </c>
      <c r="G174" s="1042">
        <f t="shared" si="47"/>
        <v>61727.5</v>
      </c>
      <c r="H174" s="1042">
        <v>500000</v>
      </c>
      <c r="I174" s="1042">
        <v>100000</v>
      </c>
      <c r="J174" s="1042">
        <f t="shared" si="48"/>
        <v>500000</v>
      </c>
      <c r="K174" s="1042">
        <f t="shared" si="49"/>
        <v>40000</v>
      </c>
      <c r="L174" s="1043">
        <f>IF('[1]TMB 050'!$G$30&gt;=50000,50000,'[1]TMB 050'!$G$30*50%)</f>
        <v>50000</v>
      </c>
      <c r="M174" s="1042">
        <f t="shared" si="53"/>
        <v>100000</v>
      </c>
      <c r="N174" s="1041">
        <f t="shared" si="50"/>
        <v>100000</v>
      </c>
      <c r="O174" s="1061"/>
      <c r="P174" s="1035" t="str">
        <f t="shared" si="51"/>
        <v>OSCAR PLAZA SHOPPING</v>
      </c>
      <c r="Q174" s="1064"/>
      <c r="R174" s="1064"/>
      <c r="S174" s="1064"/>
      <c r="T174" s="1065" t="s">
        <v>1418</v>
      </c>
      <c r="U174" s="1064" t="s">
        <v>505</v>
      </c>
      <c r="V174" s="1064"/>
      <c r="W174" s="1064"/>
      <c r="X174" s="1001"/>
      <c r="Y174" s="1031"/>
      <c r="Z174" s="1030"/>
      <c r="AA174" s="1030"/>
      <c r="AB174" s="1030"/>
      <c r="AC174" s="1030"/>
      <c r="AD174" s="1030"/>
      <c r="AE174" s="1030"/>
      <c r="AF174" s="1030"/>
      <c r="AG174" s="1030"/>
      <c r="AH174" s="1030"/>
      <c r="AI174" s="1030"/>
      <c r="AJ174" s="1030"/>
      <c r="AK174" s="1030"/>
      <c r="AL174" s="1030"/>
      <c r="AM174" s="1029"/>
      <c r="AN174" s="1029"/>
      <c r="AO174" s="1029"/>
      <c r="AP174" s="1029"/>
      <c r="AQ174" s="1029"/>
      <c r="AR174" s="1029"/>
      <c r="AS174" s="1029"/>
      <c r="AT174" s="1029"/>
      <c r="AU174" s="1104"/>
      <c r="AV174" s="1104"/>
      <c r="AW174" s="1104"/>
      <c r="AX174" s="1104"/>
      <c r="AY174" s="1104"/>
      <c r="AZ174" s="1104"/>
      <c r="BA174" s="1104"/>
      <c r="BB174" s="1104"/>
      <c r="BC174" s="1104"/>
      <c r="BD174" s="1104"/>
      <c r="BE174" s="1104"/>
      <c r="BF174" s="1104"/>
      <c r="BG174" s="1104"/>
      <c r="BH174" s="1104"/>
      <c r="BI174" s="1104"/>
      <c r="BJ174" s="1104"/>
      <c r="BK174" s="1104"/>
      <c r="BL174" s="1104"/>
      <c r="BM174" s="1104"/>
      <c r="BN174" s="1104"/>
      <c r="BO174" s="1104"/>
      <c r="BP174" s="1104"/>
      <c r="BQ174" s="1104"/>
      <c r="BR174" s="1104"/>
      <c r="BS174" s="1104"/>
      <c r="BT174" s="1104"/>
      <c r="BU174" s="1104"/>
      <c r="BV174" s="1104"/>
      <c r="BW174" s="1104"/>
      <c r="BX174" s="1104"/>
      <c r="BY174" s="1104"/>
      <c r="BZ174" s="1104"/>
      <c r="CA174" s="1104"/>
      <c r="CB174" s="1104"/>
      <c r="CC174" s="1104"/>
      <c r="CD174" s="1104"/>
      <c r="CE174" s="1104"/>
      <c r="CF174" s="1104"/>
      <c r="CG174" s="1104"/>
      <c r="CH174" s="1104"/>
      <c r="CI174" s="1104"/>
      <c r="CJ174" s="1104"/>
      <c r="CK174" s="1104"/>
      <c r="CL174" s="1104"/>
      <c r="CM174" s="1104"/>
      <c r="CN174" s="1104"/>
      <c r="CO174" s="1104"/>
      <c r="CP174" s="1104"/>
      <c r="CQ174" s="1104"/>
      <c r="CR174" s="1104"/>
      <c r="CS174" s="1104"/>
      <c r="CT174" s="1104"/>
      <c r="CU174" s="1104"/>
      <c r="CV174" s="1104"/>
      <c r="CW174" s="1104"/>
      <c r="CX174" s="1104"/>
      <c r="CY174" s="1104"/>
      <c r="CZ174" s="1104"/>
      <c r="DA174" s="1104"/>
      <c r="DB174" s="1104"/>
      <c r="DC174" s="1104"/>
      <c r="DD174" s="1104"/>
      <c r="DE174" s="1104"/>
      <c r="DF174" s="1104"/>
      <c r="DG174" s="1104"/>
      <c r="DH174" s="1104"/>
      <c r="DI174" s="1104"/>
      <c r="DJ174" s="1104"/>
      <c r="DK174" s="1104"/>
      <c r="DL174" s="1104"/>
      <c r="DM174" s="1104"/>
      <c r="DN174" s="1104"/>
      <c r="DO174" s="1104"/>
      <c r="DP174" s="1104"/>
      <c r="DQ174" s="1104"/>
      <c r="DR174" s="1104"/>
      <c r="DS174" s="1104"/>
      <c r="DT174" s="1104"/>
      <c r="DU174" s="1104"/>
      <c r="DV174" s="1104"/>
      <c r="DW174" s="1104"/>
      <c r="DX174" s="1104"/>
      <c r="DY174" s="1104"/>
      <c r="DZ174" s="1104"/>
      <c r="EA174" s="1104"/>
      <c r="EB174" s="1104"/>
      <c r="EC174" s="1104"/>
      <c r="ED174" s="1104"/>
      <c r="EE174" s="1104"/>
      <c r="EF174" s="1104"/>
      <c r="EG174" s="1104"/>
      <c r="EH174" s="1104"/>
      <c r="EI174" s="1104"/>
      <c r="EJ174" s="1104"/>
      <c r="EK174" s="1104"/>
      <c r="EL174" s="1104"/>
    </row>
    <row r="175" spans="1:142" s="1027" customFormat="1">
      <c r="A175" s="1040">
        <v>172</v>
      </c>
      <c r="B175" s="1066" t="s">
        <v>1417</v>
      </c>
      <c r="C175" s="1044">
        <f>'TMB 050'!$G$30</f>
        <v>1234550</v>
      </c>
      <c r="D175" s="1042">
        <f t="shared" si="52"/>
        <v>1234550</v>
      </c>
      <c r="E175" s="1042">
        <f t="shared" si="45"/>
        <v>61727.5</v>
      </c>
      <c r="F175" s="1042">
        <f t="shared" si="46"/>
        <v>61727.5</v>
      </c>
      <c r="G175" s="1042">
        <f t="shared" si="47"/>
        <v>61727.5</v>
      </c>
      <c r="H175" s="1042">
        <v>500000</v>
      </c>
      <c r="I175" s="1042">
        <v>100000</v>
      </c>
      <c r="J175" s="1042">
        <f t="shared" si="48"/>
        <v>500000</v>
      </c>
      <c r="K175" s="1042">
        <f t="shared" si="49"/>
        <v>40000</v>
      </c>
      <c r="L175" s="1043">
        <f>IF('[1]TMB 050'!$G$30&gt;=50000,50000,'[1]TMB 050'!$G$30*50%)</f>
        <v>50000</v>
      </c>
      <c r="M175" s="1042">
        <f t="shared" si="53"/>
        <v>100000</v>
      </c>
      <c r="N175" s="1041">
        <f t="shared" si="50"/>
        <v>100000</v>
      </c>
      <c r="O175" s="1061"/>
      <c r="P175" s="1035" t="str">
        <f t="shared" si="51"/>
        <v>OUTLET PREMIUM SÃO PAULO</v>
      </c>
      <c r="Q175" s="1064"/>
      <c r="R175" s="1064"/>
      <c r="S175" s="1064"/>
      <c r="T175" s="1065" t="s">
        <v>705</v>
      </c>
      <c r="U175" s="1064" t="s">
        <v>505</v>
      </c>
      <c r="V175" s="1064"/>
      <c r="W175" s="1064"/>
      <c r="X175" s="1001"/>
      <c r="Y175" s="1031"/>
      <c r="Z175" s="1030"/>
      <c r="AA175" s="1030"/>
      <c r="AB175" s="1030"/>
      <c r="AC175" s="1030"/>
      <c r="AD175" s="1030"/>
      <c r="AE175" s="1030"/>
      <c r="AF175" s="1030"/>
      <c r="AG175" s="1030"/>
      <c r="AH175" s="1030"/>
      <c r="AI175" s="1030"/>
      <c r="AJ175" s="1030"/>
      <c r="AK175" s="1030"/>
      <c r="AL175" s="1030"/>
      <c r="AM175" s="1029"/>
      <c r="AN175" s="1029"/>
      <c r="AO175" s="1029"/>
      <c r="AP175" s="1029"/>
      <c r="AQ175" s="1029"/>
      <c r="AR175" s="1029"/>
      <c r="AS175" s="1029"/>
      <c r="AT175" s="1029"/>
      <c r="AU175" s="1028"/>
      <c r="AV175" s="1028"/>
      <c r="AW175" s="1028"/>
      <c r="AX175" s="1028"/>
      <c r="AY175" s="1028"/>
      <c r="AZ175" s="1028"/>
      <c r="BA175" s="1028"/>
      <c r="BB175" s="1028"/>
      <c r="BC175" s="1028"/>
      <c r="BD175" s="1028"/>
      <c r="BE175" s="1028"/>
      <c r="BF175" s="1028"/>
      <c r="BG175" s="1028"/>
      <c r="BH175" s="1028"/>
      <c r="BI175" s="1028"/>
      <c r="BJ175" s="1028"/>
      <c r="BK175" s="1028"/>
      <c r="BL175" s="1028"/>
      <c r="BM175" s="1028"/>
      <c r="BN175" s="1028"/>
      <c r="BO175" s="1028"/>
      <c r="BP175" s="1028"/>
      <c r="BQ175" s="1028"/>
      <c r="BR175" s="1028"/>
      <c r="BS175" s="1028"/>
      <c r="BT175" s="1028"/>
      <c r="BU175" s="1028"/>
      <c r="BV175" s="1028"/>
      <c r="BW175" s="1028"/>
      <c r="BX175" s="1028"/>
      <c r="BY175" s="1028"/>
      <c r="BZ175" s="1028"/>
      <c r="CA175" s="1028"/>
      <c r="CB175" s="1028"/>
      <c r="CC175" s="1028"/>
      <c r="CD175" s="1028"/>
      <c r="CE175" s="1028"/>
      <c r="CF175" s="1028"/>
      <c r="CG175" s="1028"/>
      <c r="CH175" s="1028"/>
      <c r="CI175" s="1028"/>
      <c r="CJ175" s="1028"/>
      <c r="CK175" s="1028"/>
      <c r="CL175" s="1028"/>
      <c r="CM175" s="1028"/>
      <c r="CN175" s="1028"/>
      <c r="CO175" s="1028"/>
      <c r="CP175" s="1028"/>
      <c r="CQ175" s="1028"/>
      <c r="CR175" s="1028"/>
      <c r="CS175" s="1028"/>
      <c r="CT175" s="1028"/>
      <c r="CU175" s="1028"/>
      <c r="CV175" s="1028"/>
      <c r="CW175" s="1028"/>
      <c r="CX175" s="1028"/>
      <c r="CY175" s="1028"/>
      <c r="CZ175" s="1028"/>
      <c r="DA175" s="1028"/>
      <c r="DB175" s="1028"/>
      <c r="DC175" s="1028"/>
      <c r="DD175" s="1028"/>
      <c r="DE175" s="1028"/>
      <c r="DF175" s="1028"/>
      <c r="DG175" s="1028"/>
      <c r="DH175" s="1028"/>
      <c r="DI175" s="1028"/>
      <c r="DJ175" s="1028"/>
      <c r="DK175" s="1028"/>
      <c r="DL175" s="1028"/>
      <c r="DM175" s="1028"/>
      <c r="DN175" s="1028"/>
      <c r="DO175" s="1028"/>
      <c r="DP175" s="1028"/>
      <c r="DQ175" s="1028"/>
      <c r="DR175" s="1028"/>
      <c r="DS175" s="1028"/>
      <c r="DT175" s="1028"/>
      <c r="DU175" s="1028"/>
      <c r="DV175" s="1028"/>
      <c r="DW175" s="1028"/>
      <c r="DX175" s="1028"/>
      <c r="DY175" s="1028"/>
      <c r="DZ175" s="1028"/>
      <c r="EA175" s="1028"/>
      <c r="EB175" s="1028"/>
      <c r="EC175" s="1028"/>
      <c r="ED175" s="1028"/>
      <c r="EE175" s="1028"/>
      <c r="EF175" s="1028"/>
      <c r="EG175" s="1028"/>
      <c r="EH175" s="1028"/>
      <c r="EI175" s="1028"/>
      <c r="EJ175" s="1028"/>
      <c r="EK175" s="1028"/>
      <c r="EL175" s="1028"/>
    </row>
    <row r="176" spans="1:142" s="1027" customFormat="1">
      <c r="A176" s="1040">
        <v>173</v>
      </c>
      <c r="B176" s="1066" t="s">
        <v>1416</v>
      </c>
      <c r="C176" s="1044">
        <f>'TMB 050'!$G$30</f>
        <v>1234550</v>
      </c>
      <c r="D176" s="1042">
        <f t="shared" si="52"/>
        <v>1234550</v>
      </c>
      <c r="E176" s="1042">
        <f t="shared" si="45"/>
        <v>61727.5</v>
      </c>
      <c r="F176" s="1042">
        <f t="shared" si="46"/>
        <v>61727.5</v>
      </c>
      <c r="G176" s="1042">
        <f t="shared" si="47"/>
        <v>61727.5</v>
      </c>
      <c r="H176" s="1042">
        <v>500000</v>
      </c>
      <c r="I176" s="1042">
        <v>100000</v>
      </c>
      <c r="J176" s="1042">
        <f t="shared" si="48"/>
        <v>500000</v>
      </c>
      <c r="K176" s="1042">
        <f t="shared" si="49"/>
        <v>40000</v>
      </c>
      <c r="L176" s="1043">
        <f>IF('[1]TMB 050'!$G$30&gt;=50000,50000,'[1]TMB 050'!$G$30*50%)</f>
        <v>50000</v>
      </c>
      <c r="M176" s="1042">
        <f t="shared" si="53"/>
        <v>100000</v>
      </c>
      <c r="N176" s="1041">
        <f t="shared" si="50"/>
        <v>100000</v>
      </c>
      <c r="O176" s="1061"/>
      <c r="P176" s="1035" t="str">
        <f t="shared" si="51"/>
        <v>OUTLET STREET SHOPPING</v>
      </c>
      <c r="Q176" s="1064"/>
      <c r="R176" s="1064"/>
      <c r="S176" s="1064"/>
      <c r="T176" s="1064" t="s">
        <v>1037</v>
      </c>
      <c r="U176" s="1064" t="s">
        <v>505</v>
      </c>
      <c r="V176" s="1064"/>
      <c r="W176" s="1064"/>
      <c r="X176" s="1001"/>
      <c r="Y176" s="1031"/>
      <c r="Z176" s="1030"/>
      <c r="AA176" s="1030"/>
      <c r="AB176" s="1030"/>
      <c r="AC176" s="1030"/>
      <c r="AD176" s="1030"/>
      <c r="AE176" s="1030"/>
      <c r="AF176" s="1030"/>
      <c r="AG176" s="1030"/>
      <c r="AH176" s="1030"/>
      <c r="AI176" s="1030"/>
      <c r="AJ176" s="1030"/>
      <c r="AK176" s="1030"/>
      <c r="AL176" s="1030"/>
      <c r="AM176" s="1029"/>
      <c r="AN176" s="1029"/>
      <c r="AO176" s="1029"/>
      <c r="AP176" s="1029"/>
      <c r="AQ176" s="1029"/>
      <c r="AR176" s="1029"/>
      <c r="AS176" s="1029"/>
      <c r="AT176" s="1029"/>
      <c r="AU176" s="1028"/>
      <c r="AV176" s="1028"/>
      <c r="AW176" s="1028"/>
      <c r="AX176" s="1028"/>
      <c r="AY176" s="1028"/>
      <c r="AZ176" s="1028"/>
      <c r="BA176" s="1028"/>
      <c r="BB176" s="1028"/>
      <c r="BC176" s="1028"/>
      <c r="BD176" s="1028"/>
      <c r="BE176" s="1028"/>
      <c r="BF176" s="1028"/>
      <c r="BG176" s="1028"/>
      <c r="BH176" s="1028"/>
      <c r="BI176" s="1028"/>
      <c r="BJ176" s="1028"/>
      <c r="BK176" s="1028"/>
      <c r="BL176" s="1028"/>
      <c r="BM176" s="1028"/>
      <c r="BN176" s="1028"/>
      <c r="BO176" s="1028"/>
      <c r="BP176" s="1028"/>
      <c r="BQ176" s="1028"/>
      <c r="BR176" s="1028"/>
      <c r="BS176" s="1028"/>
      <c r="BT176" s="1028"/>
      <c r="BU176" s="1028"/>
      <c r="BV176" s="1028"/>
      <c r="BW176" s="1028"/>
      <c r="BX176" s="1028"/>
      <c r="BY176" s="1028"/>
      <c r="BZ176" s="1028"/>
      <c r="CA176" s="1028"/>
      <c r="CB176" s="1028"/>
      <c r="CC176" s="1028"/>
      <c r="CD176" s="1028"/>
      <c r="CE176" s="1028"/>
      <c r="CF176" s="1028"/>
      <c r="CG176" s="1028"/>
      <c r="CH176" s="1028"/>
      <c r="CI176" s="1028"/>
      <c r="CJ176" s="1028"/>
      <c r="CK176" s="1028"/>
      <c r="CL176" s="1028"/>
      <c r="CM176" s="1028"/>
      <c r="CN176" s="1028"/>
      <c r="CO176" s="1028"/>
      <c r="CP176" s="1028"/>
      <c r="CQ176" s="1028"/>
      <c r="CR176" s="1028"/>
      <c r="CS176" s="1028"/>
      <c r="CT176" s="1028"/>
      <c r="CU176" s="1028"/>
      <c r="CV176" s="1028"/>
      <c r="CW176" s="1028"/>
      <c r="CX176" s="1028"/>
      <c r="CY176" s="1028"/>
      <c r="CZ176" s="1028"/>
      <c r="DA176" s="1028"/>
      <c r="DB176" s="1028"/>
      <c r="DC176" s="1028"/>
      <c r="DD176" s="1028"/>
      <c r="DE176" s="1028"/>
      <c r="DF176" s="1028"/>
      <c r="DG176" s="1028"/>
      <c r="DH176" s="1028"/>
      <c r="DI176" s="1028"/>
      <c r="DJ176" s="1028"/>
      <c r="DK176" s="1028"/>
      <c r="DL176" s="1028"/>
      <c r="DM176" s="1028"/>
      <c r="DN176" s="1028"/>
      <c r="DO176" s="1028"/>
      <c r="DP176" s="1028"/>
      <c r="DQ176" s="1028"/>
      <c r="DR176" s="1028"/>
      <c r="DS176" s="1028"/>
      <c r="DT176" s="1028"/>
      <c r="DU176" s="1028"/>
      <c r="DV176" s="1028"/>
      <c r="DW176" s="1028"/>
      <c r="DX176" s="1028"/>
      <c r="DY176" s="1028"/>
      <c r="DZ176" s="1028"/>
      <c r="EA176" s="1028"/>
      <c r="EB176" s="1028"/>
      <c r="EC176" s="1028"/>
      <c r="ED176" s="1028"/>
      <c r="EE176" s="1028"/>
      <c r="EF176" s="1028"/>
      <c r="EG176" s="1028"/>
      <c r="EH176" s="1028"/>
      <c r="EI176" s="1028"/>
      <c r="EJ176" s="1028"/>
      <c r="EK176" s="1028"/>
      <c r="EL176" s="1028"/>
    </row>
    <row r="177" spans="1:142" s="1027" customFormat="1">
      <c r="A177" s="1040">
        <v>174</v>
      </c>
      <c r="B177" s="1082" t="s">
        <v>1415</v>
      </c>
      <c r="C177" s="1044">
        <f>'TMB 050'!$G$30</f>
        <v>1234550</v>
      </c>
      <c r="D177" s="1042">
        <f t="shared" si="52"/>
        <v>1234550</v>
      </c>
      <c r="E177" s="1042">
        <f t="shared" si="45"/>
        <v>61727.5</v>
      </c>
      <c r="F177" s="1042">
        <f t="shared" si="46"/>
        <v>61727.5</v>
      </c>
      <c r="G177" s="1042">
        <f t="shared" si="47"/>
        <v>61727.5</v>
      </c>
      <c r="H177" s="1042">
        <v>300000</v>
      </c>
      <c r="I177" s="1042">
        <v>0</v>
      </c>
      <c r="J177" s="1042">
        <v>0</v>
      </c>
      <c r="K177" s="1042">
        <v>0</v>
      </c>
      <c r="L177" s="1043">
        <f>IF('[1]TMB 050'!$G$30&gt;=50000,50000,'[1]TMB 050'!$G$30*50%)</f>
        <v>50000</v>
      </c>
      <c r="M177" s="1042">
        <f t="shared" si="53"/>
        <v>60000</v>
      </c>
      <c r="N177" s="1041">
        <f t="shared" si="50"/>
        <v>0</v>
      </c>
      <c r="O177" s="1001"/>
      <c r="P177" s="1035" t="str">
        <f t="shared" si="51"/>
        <v>OUTLET PREMIUM BRASILIA</v>
      </c>
      <c r="Q177" s="1081" t="s">
        <v>1414</v>
      </c>
      <c r="R177" s="1081"/>
      <c r="S177" s="1081" t="s">
        <v>1413</v>
      </c>
      <c r="T177" s="1081" t="s">
        <v>1412</v>
      </c>
      <c r="U177" s="1081" t="s">
        <v>1411</v>
      </c>
      <c r="V177" s="1081" t="s">
        <v>1410</v>
      </c>
      <c r="W177" s="1080"/>
      <c r="X177" s="1001"/>
      <c r="Y177" s="1031"/>
      <c r="Z177" s="1030"/>
      <c r="AA177" s="1030"/>
      <c r="AB177" s="1030"/>
      <c r="AC177" s="1030"/>
      <c r="AD177" s="1030"/>
      <c r="AE177" s="1030"/>
      <c r="AF177" s="1030"/>
      <c r="AG177" s="1030"/>
      <c r="AH177" s="1030"/>
      <c r="AI177" s="1030"/>
      <c r="AJ177" s="1030"/>
      <c r="AK177" s="1030"/>
      <c r="AL177" s="1030"/>
      <c r="AM177" s="1029"/>
      <c r="AN177" s="1029"/>
      <c r="AO177" s="1029"/>
      <c r="AP177" s="1029"/>
      <c r="AQ177" s="1029"/>
      <c r="AR177" s="1029"/>
      <c r="AS177" s="1029"/>
      <c r="AT177" s="1029"/>
      <c r="AU177" s="1028"/>
      <c r="AV177" s="1028"/>
      <c r="AW177" s="1028"/>
      <c r="AX177" s="1028"/>
      <c r="AY177" s="1028"/>
      <c r="AZ177" s="1028"/>
      <c r="BA177" s="1028"/>
      <c r="BB177" s="1028"/>
      <c r="BC177" s="1028"/>
      <c r="BD177" s="1028"/>
      <c r="BE177" s="1028"/>
      <c r="BF177" s="1028"/>
      <c r="BG177" s="1028"/>
      <c r="BH177" s="1028"/>
      <c r="BI177" s="1028"/>
      <c r="BJ177" s="1028"/>
      <c r="BK177" s="1028"/>
      <c r="BL177" s="1028"/>
      <c r="BM177" s="1028"/>
      <c r="BN177" s="1028"/>
      <c r="BO177" s="1028"/>
      <c r="BP177" s="1028"/>
      <c r="BQ177" s="1028"/>
      <c r="BR177" s="1028"/>
      <c r="BS177" s="1028"/>
      <c r="BT177" s="1028"/>
      <c r="BU177" s="1028"/>
      <c r="BV177" s="1028"/>
      <c r="BW177" s="1028"/>
      <c r="BX177" s="1028"/>
      <c r="BY177" s="1028"/>
      <c r="BZ177" s="1028"/>
      <c r="CA177" s="1028"/>
      <c r="CB177" s="1028"/>
      <c r="CC177" s="1028"/>
      <c r="CD177" s="1028"/>
      <c r="CE177" s="1028"/>
      <c r="CF177" s="1028"/>
      <c r="CG177" s="1028"/>
      <c r="CH177" s="1028"/>
      <c r="CI177" s="1028"/>
      <c r="CJ177" s="1028"/>
      <c r="CK177" s="1028"/>
      <c r="CL177" s="1028"/>
      <c r="CM177" s="1028"/>
      <c r="CN177" s="1028"/>
      <c r="CO177" s="1028"/>
      <c r="CP177" s="1028"/>
      <c r="CQ177" s="1028"/>
      <c r="CR177" s="1028"/>
      <c r="CS177" s="1028"/>
      <c r="CT177" s="1028"/>
      <c r="CU177" s="1028"/>
      <c r="CV177" s="1028"/>
      <c r="CW177" s="1028"/>
      <c r="CX177" s="1028"/>
      <c r="CY177" s="1028"/>
      <c r="CZ177" s="1028"/>
      <c r="DA177" s="1028"/>
      <c r="DB177" s="1028"/>
      <c r="DC177" s="1028"/>
      <c r="DD177" s="1028"/>
      <c r="DE177" s="1028"/>
      <c r="DF177" s="1028"/>
      <c r="DG177" s="1028"/>
      <c r="DH177" s="1028"/>
      <c r="DI177" s="1028"/>
      <c r="DJ177" s="1028"/>
      <c r="DK177" s="1028"/>
      <c r="DL177" s="1028"/>
      <c r="DM177" s="1028"/>
      <c r="DN177" s="1028"/>
      <c r="DO177" s="1028"/>
      <c r="DP177" s="1028"/>
      <c r="DQ177" s="1028"/>
      <c r="DR177" s="1028"/>
      <c r="DS177" s="1028"/>
      <c r="DT177" s="1028"/>
      <c r="DU177" s="1028"/>
      <c r="DV177" s="1028"/>
      <c r="DW177" s="1028"/>
      <c r="DX177" s="1028"/>
      <c r="DY177" s="1028"/>
      <c r="DZ177" s="1028"/>
      <c r="EA177" s="1028"/>
      <c r="EB177" s="1028"/>
      <c r="EC177" s="1028"/>
      <c r="ED177" s="1028"/>
      <c r="EE177" s="1028"/>
      <c r="EF177" s="1028"/>
      <c r="EG177" s="1028"/>
      <c r="EH177" s="1028"/>
      <c r="EI177" s="1028"/>
      <c r="EJ177" s="1028"/>
      <c r="EK177" s="1028"/>
      <c r="EL177" s="1028"/>
    </row>
    <row r="178" spans="1:142" s="1027" customFormat="1">
      <c r="A178" s="1040">
        <v>175</v>
      </c>
      <c r="B178" s="1062" t="s">
        <v>1409</v>
      </c>
      <c r="C178" s="1044">
        <f>'TMB 050'!$G$30</f>
        <v>1234550</v>
      </c>
      <c r="D178" s="1042">
        <f t="shared" si="52"/>
        <v>1234550</v>
      </c>
      <c r="E178" s="1042">
        <f t="shared" si="45"/>
        <v>61727.5</v>
      </c>
      <c r="F178" s="1042">
        <f t="shared" si="46"/>
        <v>61727.5</v>
      </c>
      <c r="G178" s="1042">
        <f t="shared" si="47"/>
        <v>61727.5</v>
      </c>
      <c r="H178" s="1042">
        <v>500000</v>
      </c>
      <c r="I178" s="1042">
        <v>100000</v>
      </c>
      <c r="J178" s="1042">
        <f t="shared" ref="J178:J188" si="54">H178</f>
        <v>500000</v>
      </c>
      <c r="K178" s="1042">
        <f t="shared" ref="K178:K213" si="55">IF(H178&gt;40000,40000,H178)</f>
        <v>40000</v>
      </c>
      <c r="L178" s="1043">
        <f>IF('[1]TMB 050'!$G$30&gt;=50000,50000,'[1]TMB 050'!$G$30*50%)</f>
        <v>50000</v>
      </c>
      <c r="M178" s="1042">
        <f t="shared" si="53"/>
        <v>100000</v>
      </c>
      <c r="N178" s="1041">
        <f t="shared" si="50"/>
        <v>100000</v>
      </c>
      <c r="O178" s="1061"/>
      <c r="P178" s="1035" t="str">
        <f t="shared" si="51"/>
        <v>PALLADIUM SHOPPING CENTER</v>
      </c>
      <c r="Q178" s="1060"/>
      <c r="R178" s="1060"/>
      <c r="S178" s="1060"/>
      <c r="T178" s="1035" t="s">
        <v>932</v>
      </c>
      <c r="U178" s="1035" t="s">
        <v>892</v>
      </c>
      <c r="V178" s="1035"/>
      <c r="W178" s="1035" t="s">
        <v>1408</v>
      </c>
      <c r="X178" s="1001"/>
      <c r="Y178" s="1031"/>
      <c r="Z178" s="1030"/>
      <c r="AA178" s="1030"/>
      <c r="AB178" s="1030"/>
      <c r="AC178" s="1030"/>
      <c r="AD178" s="1030"/>
      <c r="AE178" s="1030"/>
      <c r="AF178" s="1030"/>
      <c r="AG178" s="1030"/>
      <c r="AH178" s="1030"/>
      <c r="AI178" s="1030"/>
      <c r="AJ178" s="1030"/>
      <c r="AK178" s="1030"/>
      <c r="AL178" s="1030"/>
      <c r="AM178" s="1029"/>
      <c r="AN178" s="1029"/>
      <c r="AO178" s="1029"/>
      <c r="AP178" s="1029"/>
      <c r="AQ178" s="1029"/>
      <c r="AR178" s="1029"/>
      <c r="AS178" s="1029"/>
      <c r="AT178" s="1029"/>
      <c r="AU178" s="1028"/>
      <c r="AV178" s="1028"/>
      <c r="AW178" s="1028"/>
      <c r="AX178" s="1028"/>
      <c r="AY178" s="1028"/>
      <c r="AZ178" s="1028"/>
      <c r="BA178" s="1028"/>
      <c r="BB178" s="1028"/>
      <c r="BC178" s="1028"/>
      <c r="BD178" s="1028"/>
      <c r="BE178" s="1028"/>
      <c r="BF178" s="1028"/>
      <c r="BG178" s="1028"/>
      <c r="BH178" s="1028"/>
      <c r="BI178" s="1028"/>
      <c r="BJ178" s="1028"/>
      <c r="BK178" s="1028"/>
      <c r="BL178" s="1028"/>
      <c r="BM178" s="1028"/>
      <c r="BN178" s="1028"/>
      <c r="BO178" s="1028"/>
      <c r="BP178" s="1028"/>
      <c r="BQ178" s="1028"/>
      <c r="BR178" s="1028"/>
      <c r="BS178" s="1028"/>
      <c r="BT178" s="1028"/>
      <c r="BU178" s="1028"/>
      <c r="BV178" s="1028"/>
      <c r="BW178" s="1028"/>
      <c r="BX178" s="1028"/>
      <c r="BY178" s="1028"/>
      <c r="BZ178" s="1028"/>
      <c r="CA178" s="1028"/>
      <c r="CB178" s="1028"/>
      <c r="CC178" s="1028"/>
      <c r="CD178" s="1028"/>
      <c r="CE178" s="1028"/>
      <c r="CF178" s="1028"/>
      <c r="CG178" s="1028"/>
      <c r="CH178" s="1028"/>
      <c r="CI178" s="1028"/>
      <c r="CJ178" s="1028"/>
      <c r="CK178" s="1028"/>
      <c r="CL178" s="1028"/>
      <c r="CM178" s="1028"/>
      <c r="CN178" s="1028"/>
      <c r="CO178" s="1028"/>
      <c r="CP178" s="1028"/>
      <c r="CQ178" s="1028"/>
      <c r="CR178" s="1028"/>
      <c r="CS178" s="1028"/>
      <c r="CT178" s="1028"/>
      <c r="CU178" s="1028"/>
      <c r="CV178" s="1028"/>
      <c r="CW178" s="1028"/>
      <c r="CX178" s="1028"/>
      <c r="CY178" s="1028"/>
      <c r="CZ178" s="1028"/>
      <c r="DA178" s="1028"/>
      <c r="DB178" s="1028"/>
      <c r="DC178" s="1028"/>
      <c r="DD178" s="1028"/>
      <c r="DE178" s="1028"/>
      <c r="DF178" s="1028"/>
      <c r="DG178" s="1028"/>
      <c r="DH178" s="1028"/>
      <c r="DI178" s="1028"/>
      <c r="DJ178" s="1028"/>
      <c r="DK178" s="1028"/>
      <c r="DL178" s="1028"/>
      <c r="DM178" s="1028"/>
      <c r="DN178" s="1028"/>
      <c r="DO178" s="1028"/>
      <c r="DP178" s="1028"/>
      <c r="DQ178" s="1028"/>
      <c r="DR178" s="1028"/>
      <c r="DS178" s="1028"/>
      <c r="DT178" s="1028"/>
      <c r="DU178" s="1028"/>
      <c r="DV178" s="1028"/>
      <c r="DW178" s="1028"/>
      <c r="DX178" s="1028"/>
      <c r="DY178" s="1028"/>
      <c r="DZ178" s="1028"/>
      <c r="EA178" s="1028"/>
      <c r="EB178" s="1028"/>
      <c r="EC178" s="1028"/>
      <c r="ED178" s="1028"/>
      <c r="EE178" s="1028"/>
      <c r="EF178" s="1028"/>
      <c r="EG178" s="1028"/>
      <c r="EH178" s="1028"/>
      <c r="EI178" s="1028"/>
      <c r="EJ178" s="1028"/>
      <c r="EK178" s="1028"/>
      <c r="EL178" s="1028"/>
    </row>
    <row r="179" spans="1:142" s="1027" customFormat="1">
      <c r="A179" s="1040">
        <v>176</v>
      </c>
      <c r="B179" s="1062" t="s">
        <v>1407</v>
      </c>
      <c r="C179" s="1044">
        <f>'TMB 050'!$G$30</f>
        <v>1234550</v>
      </c>
      <c r="D179" s="1042">
        <f t="shared" si="52"/>
        <v>1234550</v>
      </c>
      <c r="E179" s="1042">
        <f t="shared" si="45"/>
        <v>61727.5</v>
      </c>
      <c r="F179" s="1042">
        <f t="shared" si="46"/>
        <v>61727.5</v>
      </c>
      <c r="G179" s="1042">
        <f t="shared" si="47"/>
        <v>61727.5</v>
      </c>
      <c r="H179" s="1042">
        <v>500000</v>
      </c>
      <c r="I179" s="1042">
        <v>100000</v>
      </c>
      <c r="J179" s="1042">
        <f t="shared" si="54"/>
        <v>500000</v>
      </c>
      <c r="K179" s="1042">
        <f t="shared" si="55"/>
        <v>40000</v>
      </c>
      <c r="L179" s="1043">
        <f>IF('[1]TMB 050'!$G$30&gt;=50000,50000,'[1]TMB 050'!$G$30*50%)</f>
        <v>50000</v>
      </c>
      <c r="M179" s="1042">
        <f t="shared" si="53"/>
        <v>100000</v>
      </c>
      <c r="N179" s="1041">
        <f t="shared" si="50"/>
        <v>100000</v>
      </c>
      <c r="O179" s="1061"/>
      <c r="P179" s="1035" t="str">
        <f t="shared" si="51"/>
        <v>PALMAS SHOPPING</v>
      </c>
      <c r="Q179" s="1060"/>
      <c r="R179" s="1060"/>
      <c r="S179" s="1060"/>
      <c r="T179" s="1060" t="s">
        <v>1406</v>
      </c>
      <c r="U179" s="1035" t="s">
        <v>1405</v>
      </c>
      <c r="V179" s="1035"/>
      <c r="W179" s="1060" t="s">
        <v>1404</v>
      </c>
      <c r="X179" s="1001"/>
      <c r="Y179" s="1031"/>
      <c r="Z179" s="1030"/>
      <c r="AA179" s="1030"/>
      <c r="AB179" s="1030"/>
      <c r="AC179" s="1030"/>
      <c r="AD179" s="1030"/>
      <c r="AE179" s="1030"/>
      <c r="AF179" s="1030"/>
      <c r="AG179" s="1030"/>
      <c r="AH179" s="1030"/>
      <c r="AI179" s="1030"/>
      <c r="AJ179" s="1030"/>
      <c r="AK179" s="1030"/>
      <c r="AL179" s="1030"/>
      <c r="AM179" s="1029"/>
      <c r="AN179" s="1029"/>
      <c r="AO179" s="1029"/>
      <c r="AP179" s="1029"/>
      <c r="AQ179" s="1029"/>
      <c r="AR179" s="1029"/>
      <c r="AS179" s="1029"/>
      <c r="AT179" s="1029"/>
      <c r="AU179" s="1028"/>
      <c r="AV179" s="1028"/>
      <c r="AW179" s="1028"/>
      <c r="AX179" s="1028"/>
      <c r="AY179" s="1028"/>
      <c r="AZ179" s="1028"/>
      <c r="BA179" s="1028"/>
      <c r="BB179" s="1028"/>
      <c r="BC179" s="1028"/>
      <c r="BD179" s="1028"/>
      <c r="BE179" s="1028"/>
      <c r="BF179" s="1028"/>
      <c r="BG179" s="1028"/>
      <c r="BH179" s="1028"/>
      <c r="BI179" s="1028"/>
      <c r="BJ179" s="1028"/>
      <c r="BK179" s="1028"/>
      <c r="BL179" s="1028"/>
      <c r="BM179" s="1028"/>
      <c r="BN179" s="1028"/>
      <c r="BO179" s="1028"/>
      <c r="BP179" s="1028"/>
      <c r="BQ179" s="1028"/>
      <c r="BR179" s="1028"/>
      <c r="BS179" s="1028"/>
      <c r="BT179" s="1028"/>
      <c r="BU179" s="1028"/>
      <c r="BV179" s="1028"/>
      <c r="BW179" s="1028"/>
      <c r="BX179" s="1028"/>
      <c r="BY179" s="1028"/>
      <c r="BZ179" s="1028"/>
      <c r="CA179" s="1028"/>
      <c r="CB179" s="1028"/>
      <c r="CC179" s="1028"/>
      <c r="CD179" s="1028"/>
      <c r="CE179" s="1028"/>
      <c r="CF179" s="1028"/>
      <c r="CG179" s="1028"/>
      <c r="CH179" s="1028"/>
      <c r="CI179" s="1028"/>
      <c r="CJ179" s="1028"/>
      <c r="CK179" s="1028"/>
      <c r="CL179" s="1028"/>
      <c r="CM179" s="1028"/>
      <c r="CN179" s="1028"/>
      <c r="CO179" s="1028"/>
      <c r="CP179" s="1028"/>
      <c r="CQ179" s="1028"/>
      <c r="CR179" s="1028"/>
      <c r="CS179" s="1028"/>
      <c r="CT179" s="1028"/>
      <c r="CU179" s="1028"/>
      <c r="CV179" s="1028"/>
      <c r="CW179" s="1028"/>
      <c r="CX179" s="1028"/>
      <c r="CY179" s="1028"/>
      <c r="CZ179" s="1028"/>
      <c r="DA179" s="1028"/>
      <c r="DB179" s="1028"/>
      <c r="DC179" s="1028"/>
      <c r="DD179" s="1028"/>
      <c r="DE179" s="1028"/>
      <c r="DF179" s="1028"/>
      <c r="DG179" s="1028"/>
      <c r="DH179" s="1028"/>
      <c r="DI179" s="1028"/>
      <c r="DJ179" s="1028"/>
      <c r="DK179" s="1028"/>
      <c r="DL179" s="1028"/>
      <c r="DM179" s="1028"/>
      <c r="DN179" s="1028"/>
      <c r="DO179" s="1028"/>
      <c r="DP179" s="1028"/>
      <c r="DQ179" s="1028"/>
      <c r="DR179" s="1028"/>
      <c r="DS179" s="1028"/>
      <c r="DT179" s="1028"/>
      <c r="DU179" s="1028"/>
      <c r="DV179" s="1028"/>
      <c r="DW179" s="1028"/>
      <c r="DX179" s="1028"/>
      <c r="DY179" s="1028"/>
      <c r="DZ179" s="1028"/>
      <c r="EA179" s="1028"/>
      <c r="EB179" s="1028"/>
      <c r="EC179" s="1028"/>
      <c r="ED179" s="1028"/>
      <c r="EE179" s="1028"/>
      <c r="EF179" s="1028"/>
      <c r="EG179" s="1028"/>
      <c r="EH179" s="1028"/>
      <c r="EI179" s="1028"/>
      <c r="EJ179" s="1028"/>
      <c r="EK179" s="1028"/>
      <c r="EL179" s="1028"/>
    </row>
    <row r="180" spans="1:142" s="1027" customFormat="1">
      <c r="A180" s="1040">
        <v>177</v>
      </c>
      <c r="B180" s="1062" t="s">
        <v>1403</v>
      </c>
      <c r="C180" s="1044">
        <f>'TMB 050'!$G$30</f>
        <v>1234550</v>
      </c>
      <c r="D180" s="1042">
        <f t="shared" si="52"/>
        <v>1234550</v>
      </c>
      <c r="E180" s="1042">
        <f t="shared" si="45"/>
        <v>61727.5</v>
      </c>
      <c r="F180" s="1042">
        <f t="shared" si="46"/>
        <v>61727.5</v>
      </c>
      <c r="G180" s="1042">
        <f t="shared" si="47"/>
        <v>61727.5</v>
      </c>
      <c r="H180" s="1042">
        <v>500000</v>
      </c>
      <c r="I180" s="1042">
        <v>100000</v>
      </c>
      <c r="J180" s="1042">
        <f t="shared" si="54"/>
        <v>500000</v>
      </c>
      <c r="K180" s="1042">
        <f t="shared" si="55"/>
        <v>40000</v>
      </c>
      <c r="L180" s="1043">
        <f>IF('[1]TMB 050'!$G$30&gt;=50000,50000,'[1]TMB 050'!$G$30*50%)</f>
        <v>50000</v>
      </c>
      <c r="M180" s="1042">
        <f t="shared" si="53"/>
        <v>100000</v>
      </c>
      <c r="N180" s="1041">
        <f t="shared" si="50"/>
        <v>100000</v>
      </c>
      <c r="O180" s="1061"/>
      <c r="P180" s="1035" t="str">
        <f t="shared" si="51"/>
        <v>PANTANAL SHOPPING</v>
      </c>
      <c r="Q180" s="1060"/>
      <c r="R180" s="1060"/>
      <c r="S180" s="1060"/>
      <c r="T180" s="1060" t="s">
        <v>1402</v>
      </c>
      <c r="U180" s="1035" t="s">
        <v>1401</v>
      </c>
      <c r="V180" s="1035"/>
      <c r="W180" s="1035" t="s">
        <v>999</v>
      </c>
      <c r="X180" s="1001"/>
      <c r="Y180" s="1031"/>
      <c r="Z180" s="1030"/>
      <c r="AA180" s="1030"/>
      <c r="AB180" s="1030"/>
      <c r="AC180" s="1030"/>
      <c r="AD180" s="1030"/>
      <c r="AE180" s="1030"/>
      <c r="AF180" s="1030"/>
      <c r="AG180" s="1030"/>
      <c r="AH180" s="1030"/>
      <c r="AI180" s="1030"/>
      <c r="AJ180" s="1030"/>
      <c r="AK180" s="1030"/>
      <c r="AL180" s="1030"/>
      <c r="AM180" s="1029"/>
      <c r="AN180" s="1029"/>
      <c r="AO180" s="1029"/>
      <c r="AP180" s="1029"/>
      <c r="AQ180" s="1029"/>
      <c r="AR180" s="1029"/>
      <c r="AS180" s="1029"/>
      <c r="AT180" s="1029"/>
      <c r="AU180" s="1028"/>
      <c r="AV180" s="1028"/>
      <c r="AW180" s="1028"/>
      <c r="AX180" s="1028"/>
      <c r="AY180" s="1028"/>
      <c r="AZ180" s="1028"/>
      <c r="BA180" s="1028"/>
      <c r="BB180" s="1028"/>
      <c r="BC180" s="1028"/>
      <c r="BD180" s="1028"/>
      <c r="BE180" s="1028"/>
      <c r="BF180" s="1028"/>
      <c r="BG180" s="1028"/>
      <c r="BH180" s="1028"/>
      <c r="BI180" s="1028"/>
      <c r="BJ180" s="1028"/>
      <c r="BK180" s="1028"/>
      <c r="BL180" s="1028"/>
      <c r="BM180" s="1028"/>
      <c r="BN180" s="1028"/>
      <c r="BO180" s="1028"/>
      <c r="BP180" s="1028"/>
      <c r="BQ180" s="1028"/>
      <c r="BR180" s="1028"/>
      <c r="BS180" s="1028"/>
      <c r="BT180" s="1028"/>
      <c r="BU180" s="1028"/>
      <c r="BV180" s="1028"/>
      <c r="BW180" s="1028"/>
      <c r="BX180" s="1028"/>
      <c r="BY180" s="1028"/>
      <c r="BZ180" s="1028"/>
      <c r="CA180" s="1028"/>
      <c r="CB180" s="1028"/>
      <c r="CC180" s="1028"/>
      <c r="CD180" s="1028"/>
      <c r="CE180" s="1028"/>
      <c r="CF180" s="1028"/>
      <c r="CG180" s="1028"/>
      <c r="CH180" s="1028"/>
      <c r="CI180" s="1028"/>
      <c r="CJ180" s="1028"/>
      <c r="CK180" s="1028"/>
      <c r="CL180" s="1028"/>
      <c r="CM180" s="1028"/>
      <c r="CN180" s="1028"/>
      <c r="CO180" s="1028"/>
      <c r="CP180" s="1028"/>
      <c r="CQ180" s="1028"/>
      <c r="CR180" s="1028"/>
      <c r="CS180" s="1028"/>
      <c r="CT180" s="1028"/>
      <c r="CU180" s="1028"/>
      <c r="CV180" s="1028"/>
      <c r="CW180" s="1028"/>
      <c r="CX180" s="1028"/>
      <c r="CY180" s="1028"/>
      <c r="CZ180" s="1028"/>
      <c r="DA180" s="1028"/>
      <c r="DB180" s="1028"/>
      <c r="DC180" s="1028"/>
      <c r="DD180" s="1028"/>
      <c r="DE180" s="1028"/>
      <c r="DF180" s="1028"/>
      <c r="DG180" s="1028"/>
      <c r="DH180" s="1028"/>
      <c r="DI180" s="1028"/>
      <c r="DJ180" s="1028"/>
      <c r="DK180" s="1028"/>
      <c r="DL180" s="1028"/>
      <c r="DM180" s="1028"/>
      <c r="DN180" s="1028"/>
      <c r="DO180" s="1028"/>
      <c r="DP180" s="1028"/>
      <c r="DQ180" s="1028"/>
      <c r="DR180" s="1028"/>
      <c r="DS180" s="1028"/>
      <c r="DT180" s="1028"/>
      <c r="DU180" s="1028"/>
      <c r="DV180" s="1028"/>
      <c r="DW180" s="1028"/>
      <c r="DX180" s="1028"/>
      <c r="DY180" s="1028"/>
      <c r="DZ180" s="1028"/>
      <c r="EA180" s="1028"/>
      <c r="EB180" s="1028"/>
      <c r="EC180" s="1028"/>
      <c r="ED180" s="1028"/>
      <c r="EE180" s="1028"/>
      <c r="EF180" s="1028"/>
      <c r="EG180" s="1028"/>
      <c r="EH180" s="1028"/>
      <c r="EI180" s="1028"/>
      <c r="EJ180" s="1028"/>
      <c r="EK180" s="1028"/>
      <c r="EL180" s="1028"/>
    </row>
    <row r="181" spans="1:142" s="1027" customFormat="1">
      <c r="A181" s="1040">
        <v>178</v>
      </c>
      <c r="B181" s="1062" t="s">
        <v>1400</v>
      </c>
      <c r="C181" s="1044">
        <f>'TMB 050'!$G$30</f>
        <v>1234550</v>
      </c>
      <c r="D181" s="1042">
        <f t="shared" si="52"/>
        <v>1234550</v>
      </c>
      <c r="E181" s="1042">
        <f t="shared" si="45"/>
        <v>61727.5</v>
      </c>
      <c r="F181" s="1042">
        <f t="shared" si="46"/>
        <v>61727.5</v>
      </c>
      <c r="G181" s="1042">
        <f t="shared" si="47"/>
        <v>61727.5</v>
      </c>
      <c r="H181" s="1042">
        <v>500000</v>
      </c>
      <c r="I181" s="1042">
        <v>100000</v>
      </c>
      <c r="J181" s="1042">
        <f t="shared" si="54"/>
        <v>500000</v>
      </c>
      <c r="K181" s="1042">
        <f t="shared" si="55"/>
        <v>40000</v>
      </c>
      <c r="L181" s="1043">
        <f>IF('[1]TMB 050'!$G$30&gt;=50000,50000,'[1]TMB 050'!$G$30*50%)</f>
        <v>50000</v>
      </c>
      <c r="M181" s="1042">
        <f t="shared" si="53"/>
        <v>100000</v>
      </c>
      <c r="N181" s="1041">
        <f t="shared" si="50"/>
        <v>100000</v>
      </c>
      <c r="O181" s="1061"/>
      <c r="P181" s="1035" t="str">
        <f t="shared" si="51"/>
        <v>PARAÍSO SHOPPING CENTER</v>
      </c>
      <c r="Q181" s="1060"/>
      <c r="R181" s="1060"/>
      <c r="S181" s="1060"/>
      <c r="T181" s="1060" t="s">
        <v>1399</v>
      </c>
      <c r="U181" s="1035" t="s">
        <v>556</v>
      </c>
      <c r="V181" s="1035"/>
      <c r="W181" s="1060" t="s">
        <v>1398</v>
      </c>
      <c r="X181" s="1001"/>
      <c r="Y181" s="1031"/>
      <c r="Z181" s="1030"/>
      <c r="AA181" s="1030"/>
      <c r="AB181" s="1030"/>
      <c r="AC181" s="1030"/>
      <c r="AD181" s="1030"/>
      <c r="AE181" s="1030"/>
      <c r="AF181" s="1030"/>
      <c r="AG181" s="1030"/>
      <c r="AH181" s="1030"/>
      <c r="AI181" s="1030"/>
      <c r="AJ181" s="1030"/>
      <c r="AK181" s="1030"/>
      <c r="AL181" s="1030"/>
      <c r="AM181" s="1029"/>
      <c r="AN181" s="1029"/>
      <c r="AO181" s="1029"/>
      <c r="AP181" s="1029"/>
      <c r="AQ181" s="1029"/>
      <c r="AR181" s="1029"/>
      <c r="AS181" s="1029"/>
      <c r="AT181" s="1029"/>
      <c r="AU181" s="1028"/>
      <c r="AV181" s="1028"/>
      <c r="AW181" s="1028"/>
      <c r="AX181" s="1028"/>
      <c r="AY181" s="1028"/>
      <c r="AZ181" s="1028"/>
      <c r="BA181" s="1028"/>
      <c r="BB181" s="1028"/>
      <c r="BC181" s="1028"/>
      <c r="BD181" s="1028"/>
      <c r="BE181" s="1028"/>
      <c r="BF181" s="1028"/>
      <c r="BG181" s="1028"/>
      <c r="BH181" s="1028"/>
      <c r="BI181" s="1028"/>
      <c r="BJ181" s="1028"/>
      <c r="BK181" s="1028"/>
      <c r="BL181" s="1028"/>
      <c r="BM181" s="1028"/>
      <c r="BN181" s="1028"/>
      <c r="BO181" s="1028"/>
      <c r="BP181" s="1028"/>
      <c r="BQ181" s="1028"/>
      <c r="BR181" s="1028"/>
      <c r="BS181" s="1028"/>
      <c r="BT181" s="1028"/>
      <c r="BU181" s="1028"/>
      <c r="BV181" s="1028"/>
      <c r="BW181" s="1028"/>
      <c r="BX181" s="1028"/>
      <c r="BY181" s="1028"/>
      <c r="BZ181" s="1028"/>
      <c r="CA181" s="1028"/>
      <c r="CB181" s="1028"/>
      <c r="CC181" s="1028"/>
      <c r="CD181" s="1028"/>
      <c r="CE181" s="1028"/>
      <c r="CF181" s="1028"/>
      <c r="CG181" s="1028"/>
      <c r="CH181" s="1028"/>
      <c r="CI181" s="1028"/>
      <c r="CJ181" s="1028"/>
      <c r="CK181" s="1028"/>
      <c r="CL181" s="1028"/>
      <c r="CM181" s="1028"/>
      <c r="CN181" s="1028"/>
      <c r="CO181" s="1028"/>
      <c r="CP181" s="1028"/>
      <c r="CQ181" s="1028"/>
      <c r="CR181" s="1028"/>
      <c r="CS181" s="1028"/>
      <c r="CT181" s="1028"/>
      <c r="CU181" s="1028"/>
      <c r="CV181" s="1028"/>
      <c r="CW181" s="1028"/>
      <c r="CX181" s="1028"/>
      <c r="CY181" s="1028"/>
      <c r="CZ181" s="1028"/>
      <c r="DA181" s="1028"/>
      <c r="DB181" s="1028"/>
      <c r="DC181" s="1028"/>
      <c r="DD181" s="1028"/>
      <c r="DE181" s="1028"/>
      <c r="DF181" s="1028"/>
      <c r="DG181" s="1028"/>
      <c r="DH181" s="1028"/>
      <c r="DI181" s="1028"/>
      <c r="DJ181" s="1028"/>
      <c r="DK181" s="1028"/>
      <c r="DL181" s="1028"/>
      <c r="DM181" s="1028"/>
      <c r="DN181" s="1028"/>
      <c r="DO181" s="1028"/>
      <c r="DP181" s="1028"/>
      <c r="DQ181" s="1028"/>
      <c r="DR181" s="1028"/>
      <c r="DS181" s="1028"/>
      <c r="DT181" s="1028"/>
      <c r="DU181" s="1028"/>
      <c r="DV181" s="1028"/>
      <c r="DW181" s="1028"/>
      <c r="DX181" s="1028"/>
      <c r="DY181" s="1028"/>
      <c r="DZ181" s="1028"/>
      <c r="EA181" s="1028"/>
      <c r="EB181" s="1028"/>
      <c r="EC181" s="1028"/>
      <c r="ED181" s="1028"/>
      <c r="EE181" s="1028"/>
      <c r="EF181" s="1028"/>
      <c r="EG181" s="1028"/>
      <c r="EH181" s="1028"/>
      <c r="EI181" s="1028"/>
      <c r="EJ181" s="1028"/>
      <c r="EK181" s="1028"/>
      <c r="EL181" s="1028"/>
    </row>
    <row r="182" spans="1:142" s="1027" customFormat="1">
      <c r="A182" s="1040">
        <v>179</v>
      </c>
      <c r="B182" s="1062" t="s">
        <v>1397</v>
      </c>
      <c r="C182" s="1044">
        <f>'TMB 050'!$G$30</f>
        <v>1234550</v>
      </c>
      <c r="D182" s="1042">
        <f t="shared" si="52"/>
        <v>1234550</v>
      </c>
      <c r="E182" s="1042">
        <f t="shared" si="45"/>
        <v>61727.5</v>
      </c>
      <c r="F182" s="1042">
        <f t="shared" si="46"/>
        <v>61727.5</v>
      </c>
      <c r="G182" s="1042">
        <f t="shared" si="47"/>
        <v>61727.5</v>
      </c>
      <c r="H182" s="1042">
        <v>500000</v>
      </c>
      <c r="I182" s="1042">
        <v>100000</v>
      </c>
      <c r="J182" s="1042">
        <f t="shared" si="54"/>
        <v>500000</v>
      </c>
      <c r="K182" s="1042">
        <f t="shared" si="55"/>
        <v>40000</v>
      </c>
      <c r="L182" s="1043">
        <f>IF('[1]TMB 050'!$G$30&gt;=50000,50000,'[1]TMB 050'!$G$30*50%)</f>
        <v>50000</v>
      </c>
      <c r="M182" s="1042">
        <f t="shared" si="53"/>
        <v>100000</v>
      </c>
      <c r="N182" s="1041">
        <f t="shared" si="50"/>
        <v>100000</v>
      </c>
      <c r="O182" s="1061"/>
      <c r="P182" s="1035" t="str">
        <f t="shared" si="51"/>
        <v>PARICÁ SHOPPING</v>
      </c>
      <c r="Q182" s="1060"/>
      <c r="R182" s="1060"/>
      <c r="S182" s="1060"/>
      <c r="T182" s="1060" t="s">
        <v>1396</v>
      </c>
      <c r="U182" s="1035" t="s">
        <v>556</v>
      </c>
      <c r="V182" s="1035"/>
      <c r="W182" s="1060" t="s">
        <v>1395</v>
      </c>
      <c r="X182" s="1001"/>
      <c r="Y182" s="1031"/>
      <c r="Z182" s="1030"/>
      <c r="AA182" s="1030"/>
      <c r="AB182" s="1030"/>
      <c r="AC182" s="1030"/>
      <c r="AD182" s="1030"/>
      <c r="AE182" s="1030"/>
      <c r="AF182" s="1030"/>
      <c r="AG182" s="1030"/>
      <c r="AH182" s="1030"/>
      <c r="AI182" s="1030"/>
      <c r="AJ182" s="1030"/>
      <c r="AK182" s="1030"/>
      <c r="AL182" s="1030"/>
      <c r="AM182" s="1029"/>
      <c r="AN182" s="1029"/>
      <c r="AO182" s="1029"/>
      <c r="AP182" s="1029"/>
      <c r="AQ182" s="1029"/>
      <c r="AR182" s="1029"/>
      <c r="AS182" s="1029"/>
      <c r="AT182" s="1029"/>
      <c r="AU182" s="1028"/>
      <c r="AV182" s="1028"/>
      <c r="AW182" s="1028"/>
      <c r="AX182" s="1028"/>
      <c r="AY182" s="1028"/>
      <c r="AZ182" s="1028"/>
      <c r="BA182" s="1028"/>
      <c r="BB182" s="1028"/>
      <c r="BC182" s="1028"/>
      <c r="BD182" s="1028"/>
      <c r="BE182" s="1028"/>
      <c r="BF182" s="1028"/>
      <c r="BG182" s="1028"/>
      <c r="BH182" s="1028"/>
      <c r="BI182" s="1028"/>
      <c r="BJ182" s="1028"/>
      <c r="BK182" s="1028"/>
      <c r="BL182" s="1028"/>
      <c r="BM182" s="1028"/>
      <c r="BN182" s="1028"/>
      <c r="BO182" s="1028"/>
      <c r="BP182" s="1028"/>
      <c r="BQ182" s="1028"/>
      <c r="BR182" s="1028"/>
      <c r="BS182" s="1028"/>
      <c r="BT182" s="1028"/>
      <c r="BU182" s="1028"/>
      <c r="BV182" s="1028"/>
      <c r="BW182" s="1028"/>
      <c r="BX182" s="1028"/>
      <c r="BY182" s="1028"/>
      <c r="BZ182" s="1028"/>
      <c r="CA182" s="1028"/>
      <c r="CB182" s="1028"/>
      <c r="CC182" s="1028"/>
      <c r="CD182" s="1028"/>
      <c r="CE182" s="1028"/>
      <c r="CF182" s="1028"/>
      <c r="CG182" s="1028"/>
      <c r="CH182" s="1028"/>
      <c r="CI182" s="1028"/>
      <c r="CJ182" s="1028"/>
      <c r="CK182" s="1028"/>
      <c r="CL182" s="1028"/>
      <c r="CM182" s="1028"/>
      <c r="CN182" s="1028"/>
      <c r="CO182" s="1028"/>
      <c r="CP182" s="1028"/>
      <c r="CQ182" s="1028"/>
      <c r="CR182" s="1028"/>
      <c r="CS182" s="1028"/>
      <c r="CT182" s="1028"/>
      <c r="CU182" s="1028"/>
      <c r="CV182" s="1028"/>
      <c r="CW182" s="1028"/>
      <c r="CX182" s="1028"/>
      <c r="CY182" s="1028"/>
      <c r="CZ182" s="1028"/>
      <c r="DA182" s="1028"/>
      <c r="DB182" s="1028"/>
      <c r="DC182" s="1028"/>
      <c r="DD182" s="1028"/>
      <c r="DE182" s="1028"/>
      <c r="DF182" s="1028"/>
      <c r="DG182" s="1028"/>
      <c r="DH182" s="1028"/>
      <c r="DI182" s="1028"/>
      <c r="DJ182" s="1028"/>
      <c r="DK182" s="1028"/>
      <c r="DL182" s="1028"/>
      <c r="DM182" s="1028"/>
      <c r="DN182" s="1028"/>
      <c r="DO182" s="1028"/>
      <c r="DP182" s="1028"/>
      <c r="DQ182" s="1028"/>
      <c r="DR182" s="1028"/>
      <c r="DS182" s="1028"/>
      <c r="DT182" s="1028"/>
      <c r="DU182" s="1028"/>
      <c r="DV182" s="1028"/>
      <c r="DW182" s="1028"/>
      <c r="DX182" s="1028"/>
      <c r="DY182" s="1028"/>
      <c r="DZ182" s="1028"/>
      <c r="EA182" s="1028"/>
      <c r="EB182" s="1028"/>
      <c r="EC182" s="1028"/>
      <c r="ED182" s="1028"/>
      <c r="EE182" s="1028"/>
      <c r="EF182" s="1028"/>
      <c r="EG182" s="1028"/>
      <c r="EH182" s="1028"/>
      <c r="EI182" s="1028"/>
      <c r="EJ182" s="1028"/>
      <c r="EK182" s="1028"/>
      <c r="EL182" s="1028"/>
    </row>
    <row r="183" spans="1:142" s="1027" customFormat="1">
      <c r="A183" s="1040">
        <v>180</v>
      </c>
      <c r="B183" s="1063" t="s">
        <v>1394</v>
      </c>
      <c r="C183" s="1044">
        <f>'TMB 050'!$G$30</f>
        <v>1234550</v>
      </c>
      <c r="D183" s="1042">
        <f t="shared" si="52"/>
        <v>1234550</v>
      </c>
      <c r="E183" s="1042">
        <f t="shared" si="45"/>
        <v>61727.5</v>
      </c>
      <c r="F183" s="1042">
        <f t="shared" si="46"/>
        <v>61727.5</v>
      </c>
      <c r="G183" s="1042">
        <f t="shared" si="47"/>
        <v>61727.5</v>
      </c>
      <c r="H183" s="1042">
        <v>500000</v>
      </c>
      <c r="I183" s="1042">
        <v>100000</v>
      </c>
      <c r="J183" s="1042">
        <f t="shared" si="54"/>
        <v>500000</v>
      </c>
      <c r="K183" s="1042">
        <f t="shared" si="55"/>
        <v>40000</v>
      </c>
      <c r="L183" s="1043">
        <f>IF('[1]TMB 050'!$G$30&gt;=50000,50000,'[1]TMB 050'!$G$30*50%)</f>
        <v>50000</v>
      </c>
      <c r="M183" s="1042">
        <f t="shared" si="53"/>
        <v>100000</v>
      </c>
      <c r="N183" s="1041">
        <f t="shared" si="50"/>
        <v>100000</v>
      </c>
      <c r="O183" s="1061"/>
      <c r="P183" s="1035" t="str">
        <f t="shared" si="51"/>
        <v xml:space="preserve">PARK SHOP BARIGUI  </v>
      </c>
      <c r="Q183" s="1035" t="s">
        <v>1393</v>
      </c>
      <c r="R183" s="1035"/>
      <c r="S183" s="1035" t="s">
        <v>1392</v>
      </c>
      <c r="T183" s="1035" t="s">
        <v>932</v>
      </c>
      <c r="U183" s="1035" t="s">
        <v>826</v>
      </c>
      <c r="V183" s="1035" t="s">
        <v>1391</v>
      </c>
      <c r="W183" s="1035" t="s">
        <v>1390</v>
      </c>
      <c r="X183" s="1001"/>
      <c r="Y183" s="1031"/>
      <c r="Z183" s="1030"/>
      <c r="AA183" s="1030"/>
      <c r="AB183" s="1030"/>
      <c r="AC183" s="1030"/>
      <c r="AD183" s="1030"/>
      <c r="AE183" s="1030"/>
      <c r="AF183" s="1030"/>
      <c r="AG183" s="1030"/>
      <c r="AH183" s="1030"/>
      <c r="AI183" s="1030"/>
      <c r="AJ183" s="1030"/>
      <c r="AK183" s="1030"/>
      <c r="AL183" s="1030"/>
      <c r="AM183" s="1029"/>
      <c r="AN183" s="1029"/>
      <c r="AO183" s="1029"/>
      <c r="AP183" s="1029"/>
      <c r="AQ183" s="1029"/>
      <c r="AR183" s="1029"/>
      <c r="AS183" s="1029"/>
      <c r="AT183" s="1029"/>
      <c r="AU183" s="1028"/>
      <c r="AV183" s="1028"/>
      <c r="AW183" s="1028"/>
      <c r="AX183" s="1028"/>
      <c r="AY183" s="1028"/>
      <c r="AZ183" s="1028"/>
      <c r="BA183" s="1028"/>
      <c r="BB183" s="1028"/>
      <c r="BC183" s="1028"/>
      <c r="BD183" s="1028"/>
      <c r="BE183" s="1028"/>
      <c r="BF183" s="1028"/>
      <c r="BG183" s="1028"/>
      <c r="BH183" s="1028"/>
      <c r="BI183" s="1028"/>
      <c r="BJ183" s="1028"/>
      <c r="BK183" s="1028"/>
      <c r="BL183" s="1028"/>
      <c r="BM183" s="1028"/>
      <c r="BN183" s="1028"/>
      <c r="BO183" s="1028"/>
      <c r="BP183" s="1028"/>
      <c r="BQ183" s="1028"/>
      <c r="BR183" s="1028"/>
      <c r="BS183" s="1028"/>
      <c r="BT183" s="1028"/>
      <c r="BU183" s="1028"/>
      <c r="BV183" s="1028"/>
      <c r="BW183" s="1028"/>
      <c r="BX183" s="1028"/>
      <c r="BY183" s="1028"/>
      <c r="BZ183" s="1028"/>
      <c r="CA183" s="1028"/>
      <c r="CB183" s="1028"/>
      <c r="CC183" s="1028"/>
      <c r="CD183" s="1028"/>
      <c r="CE183" s="1028"/>
      <c r="CF183" s="1028"/>
      <c r="CG183" s="1028"/>
      <c r="CH183" s="1028"/>
      <c r="CI183" s="1028"/>
      <c r="CJ183" s="1028"/>
      <c r="CK183" s="1028"/>
      <c r="CL183" s="1028"/>
      <c r="CM183" s="1028"/>
      <c r="CN183" s="1028"/>
      <c r="CO183" s="1028"/>
      <c r="CP183" s="1028"/>
      <c r="CQ183" s="1028"/>
      <c r="CR183" s="1028"/>
      <c r="CS183" s="1028"/>
      <c r="CT183" s="1028"/>
      <c r="CU183" s="1028"/>
      <c r="CV183" s="1028"/>
      <c r="CW183" s="1028"/>
      <c r="CX183" s="1028"/>
      <c r="CY183" s="1028"/>
      <c r="CZ183" s="1028"/>
      <c r="DA183" s="1028"/>
      <c r="DB183" s="1028"/>
      <c r="DC183" s="1028"/>
      <c r="DD183" s="1028"/>
      <c r="DE183" s="1028"/>
      <c r="DF183" s="1028"/>
      <c r="DG183" s="1028"/>
      <c r="DH183" s="1028"/>
      <c r="DI183" s="1028"/>
      <c r="DJ183" s="1028"/>
      <c r="DK183" s="1028"/>
      <c r="DL183" s="1028"/>
      <c r="DM183" s="1028"/>
      <c r="DN183" s="1028"/>
      <c r="DO183" s="1028"/>
      <c r="DP183" s="1028"/>
      <c r="DQ183" s="1028"/>
      <c r="DR183" s="1028"/>
      <c r="DS183" s="1028"/>
      <c r="DT183" s="1028"/>
      <c r="DU183" s="1028"/>
      <c r="DV183" s="1028"/>
      <c r="DW183" s="1028"/>
      <c r="DX183" s="1028"/>
      <c r="DY183" s="1028"/>
      <c r="DZ183" s="1028"/>
      <c r="EA183" s="1028"/>
      <c r="EB183" s="1028"/>
      <c r="EC183" s="1028"/>
      <c r="ED183" s="1028"/>
      <c r="EE183" s="1028"/>
      <c r="EF183" s="1028"/>
      <c r="EG183" s="1028"/>
      <c r="EH183" s="1028"/>
      <c r="EI183" s="1028"/>
      <c r="EJ183" s="1028"/>
      <c r="EK183" s="1028"/>
      <c r="EL183" s="1028"/>
    </row>
    <row r="184" spans="1:142" s="1027" customFormat="1">
      <c r="A184" s="1040">
        <v>181</v>
      </c>
      <c r="B184" s="1063" t="s">
        <v>1389</v>
      </c>
      <c r="C184" s="1044">
        <f>'TMB 050'!$G$30</f>
        <v>1234550</v>
      </c>
      <c r="D184" s="1042">
        <f t="shared" si="52"/>
        <v>1234550</v>
      </c>
      <c r="E184" s="1042">
        <f t="shared" si="45"/>
        <v>61727.5</v>
      </c>
      <c r="F184" s="1042">
        <f t="shared" si="46"/>
        <v>61727.5</v>
      </c>
      <c r="G184" s="1042">
        <f t="shared" si="47"/>
        <v>61727.5</v>
      </c>
      <c r="H184" s="1042">
        <v>500000</v>
      </c>
      <c r="I184" s="1042">
        <v>100000</v>
      </c>
      <c r="J184" s="1042">
        <f t="shared" si="54"/>
        <v>500000</v>
      </c>
      <c r="K184" s="1042">
        <f t="shared" si="55"/>
        <v>40000</v>
      </c>
      <c r="L184" s="1043">
        <f>IF('[1]TMB 050'!$G$30&gt;=50000,50000,'[1]TMB 050'!$G$30*50%)</f>
        <v>50000</v>
      </c>
      <c r="M184" s="1042">
        <f t="shared" si="53"/>
        <v>100000</v>
      </c>
      <c r="N184" s="1041">
        <f t="shared" si="50"/>
        <v>100000</v>
      </c>
      <c r="O184" s="1061"/>
      <c r="P184" s="1035" t="str">
        <f t="shared" si="51"/>
        <v>PARK SHOPPING BELEM</v>
      </c>
      <c r="Q184" s="1035" t="s">
        <v>1388</v>
      </c>
      <c r="R184" s="1035"/>
      <c r="S184" s="1035" t="s">
        <v>1387</v>
      </c>
      <c r="T184" s="1035" t="s">
        <v>785</v>
      </c>
      <c r="U184" s="1035" t="s">
        <v>556</v>
      </c>
      <c r="V184" s="1035" t="s">
        <v>1386</v>
      </c>
      <c r="W184" s="1060" t="s">
        <v>1385</v>
      </c>
      <c r="X184" s="1001"/>
      <c r="Y184" s="1031"/>
      <c r="Z184" s="1030"/>
      <c r="AA184" s="1030"/>
      <c r="AB184" s="1030"/>
      <c r="AC184" s="1030"/>
      <c r="AD184" s="1030"/>
      <c r="AE184" s="1030"/>
      <c r="AF184" s="1030"/>
      <c r="AG184" s="1030"/>
      <c r="AH184" s="1030"/>
      <c r="AI184" s="1030"/>
      <c r="AJ184" s="1030"/>
      <c r="AK184" s="1030"/>
      <c r="AL184" s="1030"/>
      <c r="AM184" s="1029"/>
      <c r="AN184" s="1029"/>
      <c r="AO184" s="1029"/>
      <c r="AP184" s="1029"/>
      <c r="AQ184" s="1029"/>
      <c r="AR184" s="1029"/>
      <c r="AS184" s="1029"/>
      <c r="AT184" s="1029"/>
      <c r="AU184" s="1028"/>
      <c r="AV184" s="1028"/>
      <c r="AW184" s="1028"/>
      <c r="AX184" s="1028"/>
      <c r="AY184" s="1028"/>
      <c r="AZ184" s="1028"/>
      <c r="BA184" s="1028"/>
      <c r="BB184" s="1028"/>
      <c r="BC184" s="1028"/>
      <c r="BD184" s="1028"/>
      <c r="BE184" s="1028"/>
      <c r="BF184" s="1028"/>
      <c r="BG184" s="1028"/>
      <c r="BH184" s="1028"/>
      <c r="BI184" s="1028"/>
      <c r="BJ184" s="1028"/>
      <c r="BK184" s="1028"/>
      <c r="BL184" s="1028"/>
      <c r="BM184" s="1028"/>
      <c r="BN184" s="1028"/>
      <c r="BO184" s="1028"/>
      <c r="BP184" s="1028"/>
      <c r="BQ184" s="1028"/>
      <c r="BR184" s="1028"/>
      <c r="BS184" s="1028"/>
      <c r="BT184" s="1028"/>
      <c r="BU184" s="1028"/>
      <c r="BV184" s="1028"/>
      <c r="BW184" s="1028"/>
      <c r="BX184" s="1028"/>
      <c r="BY184" s="1028"/>
      <c r="BZ184" s="1028"/>
      <c r="CA184" s="1028"/>
      <c r="CB184" s="1028"/>
      <c r="CC184" s="1028"/>
      <c r="CD184" s="1028"/>
      <c r="CE184" s="1028"/>
      <c r="CF184" s="1028"/>
      <c r="CG184" s="1028"/>
      <c r="CH184" s="1028"/>
      <c r="CI184" s="1028"/>
      <c r="CJ184" s="1028"/>
      <c r="CK184" s="1028"/>
      <c r="CL184" s="1028"/>
      <c r="CM184" s="1028"/>
      <c r="CN184" s="1028"/>
      <c r="CO184" s="1028"/>
      <c r="CP184" s="1028"/>
      <c r="CQ184" s="1028"/>
      <c r="CR184" s="1028"/>
      <c r="CS184" s="1028"/>
      <c r="CT184" s="1028"/>
      <c r="CU184" s="1028"/>
      <c r="CV184" s="1028"/>
      <c r="CW184" s="1028"/>
      <c r="CX184" s="1028"/>
      <c r="CY184" s="1028"/>
      <c r="CZ184" s="1028"/>
      <c r="DA184" s="1028"/>
      <c r="DB184" s="1028"/>
      <c r="DC184" s="1028"/>
      <c r="DD184" s="1028"/>
      <c r="DE184" s="1028"/>
      <c r="DF184" s="1028"/>
      <c r="DG184" s="1028"/>
      <c r="DH184" s="1028"/>
      <c r="DI184" s="1028"/>
      <c r="DJ184" s="1028"/>
      <c r="DK184" s="1028"/>
      <c r="DL184" s="1028"/>
      <c r="DM184" s="1028"/>
      <c r="DN184" s="1028"/>
      <c r="DO184" s="1028"/>
      <c r="DP184" s="1028"/>
      <c r="DQ184" s="1028"/>
      <c r="DR184" s="1028"/>
      <c r="DS184" s="1028"/>
      <c r="DT184" s="1028"/>
      <c r="DU184" s="1028"/>
      <c r="DV184" s="1028"/>
      <c r="DW184" s="1028"/>
      <c r="DX184" s="1028"/>
      <c r="DY184" s="1028"/>
      <c r="DZ184" s="1028"/>
      <c r="EA184" s="1028"/>
      <c r="EB184" s="1028"/>
      <c r="EC184" s="1028"/>
      <c r="ED184" s="1028"/>
      <c r="EE184" s="1028"/>
      <c r="EF184" s="1028"/>
      <c r="EG184" s="1028"/>
      <c r="EH184" s="1028"/>
      <c r="EI184" s="1028"/>
      <c r="EJ184" s="1028"/>
      <c r="EK184" s="1028"/>
      <c r="EL184" s="1028"/>
    </row>
    <row r="185" spans="1:142" s="1027" customFormat="1">
      <c r="A185" s="1040">
        <v>182</v>
      </c>
      <c r="B185" s="1063" t="s">
        <v>1384</v>
      </c>
      <c r="C185" s="1044">
        <f>'TMB 050'!$G$30</f>
        <v>1234550</v>
      </c>
      <c r="D185" s="1042">
        <f t="shared" si="52"/>
        <v>1234550</v>
      </c>
      <c r="E185" s="1042">
        <f t="shared" si="45"/>
        <v>61727.5</v>
      </c>
      <c r="F185" s="1042">
        <f t="shared" si="46"/>
        <v>61727.5</v>
      </c>
      <c r="G185" s="1042">
        <f t="shared" si="47"/>
        <v>61727.5</v>
      </c>
      <c r="H185" s="1042">
        <v>500000</v>
      </c>
      <c r="I185" s="1042">
        <v>100000</v>
      </c>
      <c r="J185" s="1042">
        <f t="shared" si="54"/>
        <v>500000</v>
      </c>
      <c r="K185" s="1042">
        <f t="shared" si="55"/>
        <v>40000</v>
      </c>
      <c r="L185" s="1043">
        <f>IF('[1]TMB 050'!$G$30&gt;=50000,50000,'[1]TMB 050'!$G$30*50%)</f>
        <v>50000</v>
      </c>
      <c r="M185" s="1042">
        <f t="shared" si="53"/>
        <v>100000</v>
      </c>
      <c r="N185" s="1041">
        <f t="shared" si="50"/>
        <v>100000</v>
      </c>
      <c r="O185" s="1061"/>
      <c r="P185" s="1035" t="str">
        <f t="shared" si="51"/>
        <v>PARK SHOPPING SÃO CAETANO</v>
      </c>
      <c r="Q185" s="1035" t="s">
        <v>1383</v>
      </c>
      <c r="R185" s="1035"/>
      <c r="S185" s="1035" t="s">
        <v>1382</v>
      </c>
      <c r="T185" s="1035" t="s">
        <v>1381</v>
      </c>
      <c r="U185" s="1035" t="s">
        <v>505</v>
      </c>
      <c r="V185" s="1035">
        <v>9531190</v>
      </c>
      <c r="W185" s="1060" t="s">
        <v>1380</v>
      </c>
      <c r="X185" s="1001"/>
      <c r="Y185" s="1031"/>
      <c r="Z185" s="1030"/>
      <c r="AA185" s="1030"/>
      <c r="AB185" s="1030"/>
      <c r="AC185" s="1030"/>
      <c r="AD185" s="1030"/>
      <c r="AE185" s="1030"/>
      <c r="AF185" s="1030"/>
      <c r="AG185" s="1030"/>
      <c r="AH185" s="1030"/>
      <c r="AI185" s="1030"/>
      <c r="AJ185" s="1030"/>
      <c r="AK185" s="1030"/>
      <c r="AL185" s="1030"/>
      <c r="AM185" s="1029"/>
      <c r="AN185" s="1029"/>
      <c r="AO185" s="1029"/>
      <c r="AP185" s="1029"/>
      <c r="AQ185" s="1029"/>
      <c r="AR185" s="1029"/>
      <c r="AS185" s="1029"/>
      <c r="AT185" s="1029"/>
      <c r="AU185" s="1028"/>
      <c r="AV185" s="1028"/>
      <c r="AW185" s="1028"/>
      <c r="AX185" s="1028"/>
      <c r="AY185" s="1028"/>
      <c r="AZ185" s="1028"/>
      <c r="BA185" s="1028"/>
      <c r="BB185" s="1028"/>
      <c r="BC185" s="1028"/>
      <c r="BD185" s="1028"/>
      <c r="BE185" s="1028"/>
      <c r="BF185" s="1028"/>
      <c r="BG185" s="1028"/>
      <c r="BH185" s="1028"/>
      <c r="BI185" s="1028"/>
      <c r="BJ185" s="1028"/>
      <c r="BK185" s="1028"/>
      <c r="BL185" s="1028"/>
      <c r="BM185" s="1028"/>
      <c r="BN185" s="1028"/>
      <c r="BO185" s="1028"/>
      <c r="BP185" s="1028"/>
      <c r="BQ185" s="1028"/>
      <c r="BR185" s="1028"/>
      <c r="BS185" s="1028"/>
      <c r="BT185" s="1028"/>
      <c r="BU185" s="1028"/>
      <c r="BV185" s="1028"/>
      <c r="BW185" s="1028"/>
      <c r="BX185" s="1028"/>
      <c r="BY185" s="1028"/>
      <c r="BZ185" s="1028"/>
      <c r="CA185" s="1028"/>
      <c r="CB185" s="1028"/>
      <c r="CC185" s="1028"/>
      <c r="CD185" s="1028"/>
      <c r="CE185" s="1028"/>
      <c r="CF185" s="1028"/>
      <c r="CG185" s="1028"/>
      <c r="CH185" s="1028"/>
      <c r="CI185" s="1028"/>
      <c r="CJ185" s="1028"/>
      <c r="CK185" s="1028"/>
      <c r="CL185" s="1028"/>
      <c r="CM185" s="1028"/>
      <c r="CN185" s="1028"/>
      <c r="CO185" s="1028"/>
      <c r="CP185" s="1028"/>
      <c r="CQ185" s="1028"/>
      <c r="CR185" s="1028"/>
      <c r="CS185" s="1028"/>
      <c r="CT185" s="1028"/>
      <c r="CU185" s="1028"/>
      <c r="CV185" s="1028"/>
      <c r="CW185" s="1028"/>
      <c r="CX185" s="1028"/>
      <c r="CY185" s="1028"/>
      <c r="CZ185" s="1028"/>
      <c r="DA185" s="1028"/>
      <c r="DB185" s="1028"/>
      <c r="DC185" s="1028"/>
      <c r="DD185" s="1028"/>
      <c r="DE185" s="1028"/>
      <c r="DF185" s="1028"/>
      <c r="DG185" s="1028"/>
      <c r="DH185" s="1028"/>
      <c r="DI185" s="1028"/>
      <c r="DJ185" s="1028"/>
      <c r="DK185" s="1028"/>
      <c r="DL185" s="1028"/>
      <c r="DM185" s="1028"/>
      <c r="DN185" s="1028"/>
      <c r="DO185" s="1028"/>
      <c r="DP185" s="1028"/>
      <c r="DQ185" s="1028"/>
      <c r="DR185" s="1028"/>
      <c r="DS185" s="1028"/>
      <c r="DT185" s="1028"/>
      <c r="DU185" s="1028"/>
      <c r="DV185" s="1028"/>
      <c r="DW185" s="1028"/>
      <c r="DX185" s="1028"/>
      <c r="DY185" s="1028"/>
      <c r="DZ185" s="1028"/>
      <c r="EA185" s="1028"/>
      <c r="EB185" s="1028"/>
      <c r="EC185" s="1028"/>
      <c r="ED185" s="1028"/>
      <c r="EE185" s="1028"/>
      <c r="EF185" s="1028"/>
      <c r="EG185" s="1028"/>
      <c r="EH185" s="1028"/>
      <c r="EI185" s="1028"/>
      <c r="EJ185" s="1028"/>
      <c r="EK185" s="1028"/>
      <c r="EL185" s="1028"/>
    </row>
    <row r="186" spans="1:142" s="1027" customFormat="1">
      <c r="A186" s="1040">
        <v>183</v>
      </c>
      <c r="B186" s="1062" t="s">
        <v>1379</v>
      </c>
      <c r="C186" s="1044">
        <f>'TMB 050'!$G$30</f>
        <v>1234550</v>
      </c>
      <c r="D186" s="1042">
        <f t="shared" si="52"/>
        <v>1234550</v>
      </c>
      <c r="E186" s="1042">
        <f t="shared" si="45"/>
        <v>61727.5</v>
      </c>
      <c r="F186" s="1042">
        <f t="shared" si="46"/>
        <v>61727.5</v>
      </c>
      <c r="G186" s="1042">
        <f t="shared" si="47"/>
        <v>61727.5</v>
      </c>
      <c r="H186" s="1042">
        <v>500000</v>
      </c>
      <c r="I186" s="1042">
        <v>100000</v>
      </c>
      <c r="J186" s="1042">
        <f t="shared" si="54"/>
        <v>500000</v>
      </c>
      <c r="K186" s="1042">
        <f t="shared" si="55"/>
        <v>40000</v>
      </c>
      <c r="L186" s="1043">
        <f>IF('[1]TMB 050'!$G$30&gt;=50000,50000,'[1]TMB 050'!$G$30*50%)</f>
        <v>50000</v>
      </c>
      <c r="M186" s="1042">
        <f t="shared" si="53"/>
        <v>100000</v>
      </c>
      <c r="N186" s="1041">
        <f t="shared" si="50"/>
        <v>100000</v>
      </c>
      <c r="O186" s="1061"/>
      <c r="P186" s="1035" t="str">
        <f t="shared" si="51"/>
        <v>PARK SHOPPING VILHENA</v>
      </c>
      <c r="Q186" s="1060"/>
      <c r="R186" s="1060"/>
      <c r="S186" s="1060"/>
      <c r="T186" s="1069" t="s">
        <v>1378</v>
      </c>
      <c r="U186" s="1069" t="s">
        <v>1320</v>
      </c>
      <c r="V186" s="1060"/>
      <c r="W186" s="1035"/>
      <c r="X186" s="1001"/>
      <c r="Y186" s="1031"/>
      <c r="Z186" s="1030"/>
      <c r="AA186" s="1030"/>
      <c r="AB186" s="1030"/>
      <c r="AC186" s="1030"/>
      <c r="AD186" s="1030"/>
      <c r="AE186" s="1030"/>
      <c r="AF186" s="1030"/>
      <c r="AG186" s="1030"/>
      <c r="AH186" s="1030"/>
      <c r="AI186" s="1030"/>
      <c r="AJ186" s="1030"/>
      <c r="AK186" s="1030"/>
      <c r="AL186" s="1030"/>
      <c r="AM186" s="1029"/>
      <c r="AN186" s="1029"/>
      <c r="AO186" s="1029"/>
      <c r="AP186" s="1029"/>
      <c r="AQ186" s="1029"/>
      <c r="AR186" s="1029"/>
      <c r="AS186" s="1029"/>
      <c r="AT186" s="1029"/>
      <c r="AU186" s="1028"/>
      <c r="AV186" s="1028"/>
      <c r="AW186" s="1028"/>
      <c r="AX186" s="1028"/>
      <c r="AY186" s="1028"/>
      <c r="AZ186" s="1028"/>
      <c r="BA186" s="1028"/>
      <c r="BB186" s="1028"/>
      <c r="BC186" s="1028"/>
      <c r="BD186" s="1028"/>
      <c r="BE186" s="1028"/>
      <c r="BF186" s="1028"/>
      <c r="BG186" s="1028"/>
      <c r="BH186" s="1028"/>
      <c r="BI186" s="1028"/>
      <c r="BJ186" s="1028"/>
      <c r="BK186" s="1028"/>
      <c r="BL186" s="1028"/>
      <c r="BM186" s="1028"/>
      <c r="BN186" s="1028"/>
      <c r="BO186" s="1028"/>
      <c r="BP186" s="1028"/>
      <c r="BQ186" s="1028"/>
      <c r="BR186" s="1028"/>
      <c r="BS186" s="1028"/>
      <c r="BT186" s="1028"/>
      <c r="BU186" s="1028"/>
      <c r="BV186" s="1028"/>
      <c r="BW186" s="1028"/>
      <c r="BX186" s="1028"/>
      <c r="BY186" s="1028"/>
      <c r="BZ186" s="1028"/>
      <c r="CA186" s="1028"/>
      <c r="CB186" s="1028"/>
      <c r="CC186" s="1028"/>
      <c r="CD186" s="1028"/>
      <c r="CE186" s="1028"/>
      <c r="CF186" s="1028"/>
      <c r="CG186" s="1028"/>
      <c r="CH186" s="1028"/>
      <c r="CI186" s="1028"/>
      <c r="CJ186" s="1028"/>
      <c r="CK186" s="1028"/>
      <c r="CL186" s="1028"/>
      <c r="CM186" s="1028"/>
      <c r="CN186" s="1028"/>
      <c r="CO186" s="1028"/>
      <c r="CP186" s="1028"/>
      <c r="CQ186" s="1028"/>
      <c r="CR186" s="1028"/>
      <c r="CS186" s="1028"/>
      <c r="CT186" s="1028"/>
      <c r="CU186" s="1028"/>
      <c r="CV186" s="1028"/>
      <c r="CW186" s="1028"/>
      <c r="CX186" s="1028"/>
      <c r="CY186" s="1028"/>
      <c r="CZ186" s="1028"/>
      <c r="DA186" s="1028"/>
      <c r="DB186" s="1028"/>
      <c r="DC186" s="1028"/>
      <c r="DD186" s="1028"/>
      <c r="DE186" s="1028"/>
      <c r="DF186" s="1028"/>
      <c r="DG186" s="1028"/>
      <c r="DH186" s="1028"/>
      <c r="DI186" s="1028"/>
      <c r="DJ186" s="1028"/>
      <c r="DK186" s="1028"/>
      <c r="DL186" s="1028"/>
      <c r="DM186" s="1028"/>
      <c r="DN186" s="1028"/>
      <c r="DO186" s="1028"/>
      <c r="DP186" s="1028"/>
      <c r="DQ186" s="1028"/>
      <c r="DR186" s="1028"/>
      <c r="DS186" s="1028"/>
      <c r="DT186" s="1028"/>
      <c r="DU186" s="1028"/>
      <c r="DV186" s="1028"/>
      <c r="DW186" s="1028"/>
      <c r="DX186" s="1028"/>
      <c r="DY186" s="1028"/>
      <c r="DZ186" s="1028"/>
      <c r="EA186" s="1028"/>
      <c r="EB186" s="1028"/>
      <c r="EC186" s="1028"/>
      <c r="ED186" s="1028"/>
      <c r="EE186" s="1028"/>
      <c r="EF186" s="1028"/>
      <c r="EG186" s="1028"/>
      <c r="EH186" s="1028"/>
      <c r="EI186" s="1028"/>
      <c r="EJ186" s="1028"/>
      <c r="EK186" s="1028"/>
      <c r="EL186" s="1028"/>
    </row>
    <row r="187" spans="1:142" s="1027" customFormat="1">
      <c r="A187" s="1040">
        <v>184</v>
      </c>
      <c r="B187" s="1056" t="s">
        <v>1377</v>
      </c>
      <c r="C187" s="1044">
        <f>'TMB 050'!$G$30</f>
        <v>1234550</v>
      </c>
      <c r="D187" s="1053">
        <f t="shared" si="52"/>
        <v>1234550</v>
      </c>
      <c r="E187" s="1055">
        <f t="shared" si="45"/>
        <v>61727.5</v>
      </c>
      <c r="F187" s="1053">
        <f t="shared" si="46"/>
        <v>61727.5</v>
      </c>
      <c r="G187" s="1053">
        <f t="shared" si="47"/>
        <v>61727.5</v>
      </c>
      <c r="H187" s="1053">
        <v>500000</v>
      </c>
      <c r="I187" s="1053">
        <v>100000</v>
      </c>
      <c r="J187" s="1053">
        <f t="shared" si="54"/>
        <v>500000</v>
      </c>
      <c r="K187" s="1053">
        <f t="shared" si="55"/>
        <v>40000</v>
      </c>
      <c r="L187" s="1054">
        <f>IF('[1]TMB 050'!$G$30&gt;=50000,50000,'[1]TMB 050'!$G$30*50%)</f>
        <v>50000</v>
      </c>
      <c r="M187" s="1053">
        <f t="shared" si="53"/>
        <v>100000</v>
      </c>
      <c r="N187" s="1052">
        <f t="shared" si="50"/>
        <v>100000</v>
      </c>
      <c r="O187" s="1051"/>
      <c r="P187" s="1050" t="str">
        <f t="shared" si="51"/>
        <v>PARKSHOPPING CAMPO GRANDE (*)</v>
      </c>
      <c r="Q187" s="1049" t="s">
        <v>1180</v>
      </c>
      <c r="R187" s="1049"/>
      <c r="S187" s="1049" t="s">
        <v>812</v>
      </c>
      <c r="T187" s="1049" t="s">
        <v>503</v>
      </c>
      <c r="U187" s="1048" t="s">
        <v>502</v>
      </c>
      <c r="V187" s="1048" t="s">
        <v>1376</v>
      </c>
      <c r="W187" s="1047"/>
      <c r="X187" s="1001"/>
      <c r="Y187" s="1031"/>
      <c r="Z187" s="1030"/>
      <c r="AA187" s="1030"/>
      <c r="AB187" s="1030"/>
      <c r="AC187" s="1030"/>
      <c r="AD187" s="1030"/>
      <c r="AE187" s="1030"/>
      <c r="AF187" s="1030"/>
      <c r="AG187" s="1030"/>
      <c r="AH187" s="1030"/>
      <c r="AI187" s="1030"/>
      <c r="AJ187" s="1030"/>
      <c r="AK187" s="1030"/>
      <c r="AL187" s="1030"/>
      <c r="AM187" s="1029"/>
      <c r="AN187" s="1029"/>
      <c r="AO187" s="1029"/>
      <c r="AP187" s="1029"/>
      <c r="AQ187" s="1029"/>
      <c r="AR187" s="1029"/>
      <c r="AS187" s="1029"/>
      <c r="AT187" s="1029"/>
      <c r="AU187" s="1028"/>
      <c r="AV187" s="1028"/>
      <c r="AW187" s="1028"/>
      <c r="AX187" s="1028"/>
      <c r="AY187" s="1028"/>
      <c r="AZ187" s="1028"/>
      <c r="BA187" s="1028"/>
      <c r="BB187" s="1028"/>
      <c r="BC187" s="1028"/>
      <c r="BD187" s="1028"/>
      <c r="BE187" s="1028"/>
      <c r="BF187" s="1028"/>
      <c r="BG187" s="1028"/>
      <c r="BH187" s="1028"/>
      <c r="BI187" s="1028"/>
      <c r="BJ187" s="1028"/>
      <c r="BK187" s="1028"/>
      <c r="BL187" s="1028"/>
      <c r="BM187" s="1028"/>
      <c r="BN187" s="1028"/>
      <c r="BO187" s="1028"/>
      <c r="BP187" s="1028"/>
      <c r="BQ187" s="1028"/>
      <c r="BR187" s="1028"/>
      <c r="BS187" s="1028"/>
      <c r="BT187" s="1028"/>
      <c r="BU187" s="1028"/>
      <c r="BV187" s="1028"/>
      <c r="BW187" s="1028"/>
      <c r="BX187" s="1028"/>
      <c r="BY187" s="1028"/>
      <c r="BZ187" s="1028"/>
      <c r="CA187" s="1028"/>
      <c r="CB187" s="1028"/>
      <c r="CC187" s="1028"/>
      <c r="CD187" s="1028"/>
      <c r="CE187" s="1028"/>
      <c r="CF187" s="1028"/>
      <c r="CG187" s="1028"/>
      <c r="CH187" s="1028"/>
      <c r="CI187" s="1028"/>
      <c r="CJ187" s="1028"/>
      <c r="CK187" s="1028"/>
      <c r="CL187" s="1028"/>
      <c r="CM187" s="1028"/>
      <c r="CN187" s="1028"/>
      <c r="CO187" s="1028"/>
      <c r="CP187" s="1028"/>
      <c r="CQ187" s="1028"/>
      <c r="CR187" s="1028"/>
      <c r="CS187" s="1028"/>
      <c r="CT187" s="1028"/>
      <c r="CU187" s="1028"/>
      <c r="CV187" s="1028"/>
      <c r="CW187" s="1028"/>
      <c r="CX187" s="1028"/>
      <c r="CY187" s="1028"/>
      <c r="CZ187" s="1028"/>
      <c r="DA187" s="1028"/>
      <c r="DB187" s="1028"/>
      <c r="DC187" s="1028"/>
      <c r="DD187" s="1028"/>
      <c r="DE187" s="1028"/>
      <c r="DF187" s="1028"/>
      <c r="DG187" s="1028"/>
      <c r="DH187" s="1028"/>
      <c r="DI187" s="1028"/>
      <c r="DJ187" s="1028"/>
      <c r="DK187" s="1028"/>
      <c r="DL187" s="1028"/>
      <c r="DM187" s="1028"/>
      <c r="DN187" s="1028"/>
      <c r="DO187" s="1028"/>
      <c r="DP187" s="1028"/>
      <c r="DQ187" s="1028"/>
      <c r="DR187" s="1028"/>
      <c r="DS187" s="1028"/>
      <c r="DT187" s="1028"/>
      <c r="DU187" s="1028"/>
      <c r="DV187" s="1028"/>
      <c r="DW187" s="1028"/>
      <c r="DX187" s="1028"/>
      <c r="DY187" s="1028"/>
      <c r="DZ187" s="1028"/>
      <c r="EA187" s="1028"/>
      <c r="EB187" s="1028"/>
      <c r="EC187" s="1028"/>
      <c r="ED187" s="1028"/>
      <c r="EE187" s="1028"/>
      <c r="EF187" s="1028"/>
      <c r="EG187" s="1028"/>
      <c r="EH187" s="1028"/>
      <c r="EI187" s="1028"/>
      <c r="EJ187" s="1028"/>
      <c r="EK187" s="1028"/>
      <c r="EL187" s="1028"/>
    </row>
    <row r="188" spans="1:142" s="1027" customFormat="1">
      <c r="A188" s="1040">
        <v>185</v>
      </c>
      <c r="B188" s="1062" t="s">
        <v>1375</v>
      </c>
      <c r="C188" s="1044">
        <f>'TMB 050'!$G$30</f>
        <v>1234550</v>
      </c>
      <c r="D188" s="1042">
        <f t="shared" si="52"/>
        <v>1234550</v>
      </c>
      <c r="E188" s="1042">
        <f t="shared" si="45"/>
        <v>61727.5</v>
      </c>
      <c r="F188" s="1042">
        <f t="shared" ref="F188:F224" si="56">C188*5%</f>
        <v>61727.5</v>
      </c>
      <c r="G188" s="1042">
        <f t="shared" ref="G188:G224" si="57">C188*5%</f>
        <v>61727.5</v>
      </c>
      <c r="H188" s="1042">
        <v>500000</v>
      </c>
      <c r="I188" s="1042">
        <v>100000</v>
      </c>
      <c r="J188" s="1042">
        <f t="shared" si="54"/>
        <v>500000</v>
      </c>
      <c r="K188" s="1042">
        <f t="shared" si="55"/>
        <v>40000</v>
      </c>
      <c r="L188" s="1043">
        <f>IF('[1]TMB 050'!$G$30&gt;=50000,50000,'[1]TMB 050'!$G$30*50%)</f>
        <v>50000</v>
      </c>
      <c r="M188" s="1042">
        <f t="shared" si="53"/>
        <v>100000</v>
      </c>
      <c r="N188" s="1041">
        <f t="shared" ref="N188:N224" si="58">IF(J188&lt;=200000,J188*20%,100000)</f>
        <v>100000</v>
      </c>
      <c r="O188" s="1061"/>
      <c r="P188" s="1035" t="str">
        <f t="shared" si="51"/>
        <v>PARNAÍBA SHOPPING</v>
      </c>
      <c r="Q188" s="1060"/>
      <c r="R188" s="1060"/>
      <c r="S188" s="1060"/>
      <c r="T188" s="1060" t="s">
        <v>1374</v>
      </c>
      <c r="U188" s="1035" t="s">
        <v>600</v>
      </c>
      <c r="V188" s="1035"/>
      <c r="W188" s="1035" t="s">
        <v>1373</v>
      </c>
      <c r="X188" s="1001"/>
      <c r="Y188" s="1031"/>
      <c r="Z188" s="1030"/>
      <c r="AA188" s="1030"/>
      <c r="AB188" s="1030"/>
      <c r="AC188" s="1030"/>
      <c r="AD188" s="1030"/>
      <c r="AE188" s="1030"/>
      <c r="AF188" s="1030"/>
      <c r="AG188" s="1030"/>
      <c r="AH188" s="1030"/>
      <c r="AI188" s="1030"/>
      <c r="AJ188" s="1030"/>
      <c r="AK188" s="1030"/>
      <c r="AL188" s="1030"/>
      <c r="AM188" s="1029"/>
      <c r="AN188" s="1029"/>
      <c r="AO188" s="1029"/>
      <c r="AP188" s="1029"/>
      <c r="AQ188" s="1029"/>
      <c r="AR188" s="1029"/>
      <c r="AS188" s="1029"/>
      <c r="AT188" s="1029"/>
      <c r="AU188" s="1028"/>
      <c r="AV188" s="1028"/>
      <c r="AW188" s="1028"/>
      <c r="AX188" s="1028"/>
      <c r="AY188" s="1028"/>
      <c r="AZ188" s="1028"/>
      <c r="BA188" s="1028"/>
      <c r="BB188" s="1028"/>
      <c r="BC188" s="1028"/>
      <c r="BD188" s="1028"/>
      <c r="BE188" s="1028"/>
      <c r="BF188" s="1028"/>
      <c r="BG188" s="1028"/>
      <c r="BH188" s="1028"/>
      <c r="BI188" s="1028"/>
      <c r="BJ188" s="1028"/>
      <c r="BK188" s="1028"/>
      <c r="BL188" s="1028"/>
      <c r="BM188" s="1028"/>
      <c r="BN188" s="1028"/>
      <c r="BO188" s="1028"/>
      <c r="BP188" s="1028"/>
      <c r="BQ188" s="1028"/>
      <c r="BR188" s="1028"/>
      <c r="BS188" s="1028"/>
      <c r="BT188" s="1028"/>
      <c r="BU188" s="1028"/>
      <c r="BV188" s="1028"/>
      <c r="BW188" s="1028"/>
      <c r="BX188" s="1028"/>
      <c r="BY188" s="1028"/>
      <c r="BZ188" s="1028"/>
      <c r="CA188" s="1028"/>
      <c r="CB188" s="1028"/>
      <c r="CC188" s="1028"/>
      <c r="CD188" s="1028"/>
      <c r="CE188" s="1028"/>
      <c r="CF188" s="1028"/>
      <c r="CG188" s="1028"/>
      <c r="CH188" s="1028"/>
      <c r="CI188" s="1028"/>
      <c r="CJ188" s="1028"/>
      <c r="CK188" s="1028"/>
      <c r="CL188" s="1028"/>
      <c r="CM188" s="1028"/>
      <c r="CN188" s="1028"/>
      <c r="CO188" s="1028"/>
      <c r="CP188" s="1028"/>
      <c r="CQ188" s="1028"/>
      <c r="CR188" s="1028"/>
      <c r="CS188" s="1028"/>
      <c r="CT188" s="1028"/>
      <c r="CU188" s="1028"/>
      <c r="CV188" s="1028"/>
      <c r="CW188" s="1028"/>
      <c r="CX188" s="1028"/>
      <c r="CY188" s="1028"/>
      <c r="CZ188" s="1028"/>
      <c r="DA188" s="1028"/>
      <c r="DB188" s="1028"/>
      <c r="DC188" s="1028"/>
      <c r="DD188" s="1028"/>
      <c r="DE188" s="1028"/>
      <c r="DF188" s="1028"/>
      <c r="DG188" s="1028"/>
      <c r="DH188" s="1028"/>
      <c r="DI188" s="1028"/>
      <c r="DJ188" s="1028"/>
      <c r="DK188" s="1028"/>
      <c r="DL188" s="1028"/>
      <c r="DM188" s="1028"/>
      <c r="DN188" s="1028"/>
      <c r="DO188" s="1028"/>
      <c r="DP188" s="1028"/>
      <c r="DQ188" s="1028"/>
      <c r="DR188" s="1028"/>
      <c r="DS188" s="1028"/>
      <c r="DT188" s="1028"/>
      <c r="DU188" s="1028"/>
      <c r="DV188" s="1028"/>
      <c r="DW188" s="1028"/>
      <c r="DX188" s="1028"/>
      <c r="DY188" s="1028"/>
      <c r="DZ188" s="1028"/>
      <c r="EA188" s="1028"/>
      <c r="EB188" s="1028"/>
      <c r="EC188" s="1028"/>
      <c r="ED188" s="1028"/>
      <c r="EE188" s="1028"/>
      <c r="EF188" s="1028"/>
      <c r="EG188" s="1028"/>
      <c r="EH188" s="1028"/>
      <c r="EI188" s="1028"/>
      <c r="EJ188" s="1028"/>
      <c r="EK188" s="1028"/>
      <c r="EL188" s="1028"/>
    </row>
    <row r="189" spans="1:142" s="1027" customFormat="1">
      <c r="A189" s="1040">
        <v>186</v>
      </c>
      <c r="B189" s="1063" t="s">
        <v>1372</v>
      </c>
      <c r="C189" s="1044">
        <f>'TMB 050'!$G$30</f>
        <v>1234550</v>
      </c>
      <c r="D189" s="1042">
        <f t="shared" si="52"/>
        <v>1234550</v>
      </c>
      <c r="E189" s="1042">
        <f t="shared" si="45"/>
        <v>61727.5</v>
      </c>
      <c r="F189" s="1042">
        <f t="shared" si="56"/>
        <v>61727.5</v>
      </c>
      <c r="G189" s="1042">
        <f t="shared" si="57"/>
        <v>61727.5</v>
      </c>
      <c r="H189" s="1042">
        <v>1000000</v>
      </c>
      <c r="I189" s="1042">
        <v>100000</v>
      </c>
      <c r="J189" s="1042">
        <f>I189</f>
        <v>100000</v>
      </c>
      <c r="K189" s="1042">
        <f t="shared" si="55"/>
        <v>40000</v>
      </c>
      <c r="L189" s="1043">
        <f>IF('[1]TMB 050'!$G$30&gt;=50000,50000,'[1]TMB 050'!$G$30*50%)</f>
        <v>50000</v>
      </c>
      <c r="M189" s="1042">
        <f t="shared" si="53"/>
        <v>100000</v>
      </c>
      <c r="N189" s="1041">
        <f t="shared" si="58"/>
        <v>20000</v>
      </c>
      <c r="O189" s="1061"/>
      <c r="P189" s="1035" t="str">
        <f t="shared" si="51"/>
        <v>PARQUE D.PEDRO SHOPPING</v>
      </c>
      <c r="Q189" s="1035" t="s">
        <v>1371</v>
      </c>
      <c r="R189" s="1035"/>
      <c r="S189" s="1035"/>
      <c r="T189" s="1035" t="s">
        <v>546</v>
      </c>
      <c r="U189" s="1035" t="s">
        <v>505</v>
      </c>
      <c r="V189" s="1035" t="s">
        <v>793</v>
      </c>
      <c r="W189" s="1060" t="s">
        <v>1370</v>
      </c>
      <c r="X189" s="1001"/>
      <c r="Y189" s="1031"/>
      <c r="Z189" s="1030"/>
      <c r="AA189" s="1030"/>
      <c r="AB189" s="1030"/>
      <c r="AC189" s="1030"/>
      <c r="AD189" s="1030"/>
      <c r="AE189" s="1030"/>
      <c r="AF189" s="1030"/>
      <c r="AG189" s="1030"/>
      <c r="AH189" s="1030"/>
      <c r="AI189" s="1030"/>
      <c r="AJ189" s="1030"/>
      <c r="AK189" s="1030"/>
      <c r="AL189" s="1030"/>
      <c r="AM189" s="1029"/>
      <c r="AN189" s="1029"/>
      <c r="AO189" s="1029"/>
      <c r="AP189" s="1029"/>
      <c r="AQ189" s="1029"/>
      <c r="AR189" s="1029"/>
      <c r="AS189" s="1029"/>
      <c r="AT189" s="1029"/>
      <c r="AU189" s="1028"/>
      <c r="AV189" s="1028"/>
      <c r="AW189" s="1028"/>
      <c r="AX189" s="1028"/>
      <c r="AY189" s="1028"/>
      <c r="AZ189" s="1028"/>
      <c r="BA189" s="1028"/>
      <c r="BB189" s="1028"/>
      <c r="BC189" s="1028"/>
      <c r="BD189" s="1028"/>
      <c r="BE189" s="1028"/>
      <c r="BF189" s="1028"/>
      <c r="BG189" s="1028"/>
      <c r="BH189" s="1028"/>
      <c r="BI189" s="1028"/>
      <c r="BJ189" s="1028"/>
      <c r="BK189" s="1028"/>
      <c r="BL189" s="1028"/>
      <c r="BM189" s="1028"/>
      <c r="BN189" s="1028"/>
      <c r="BO189" s="1028"/>
      <c r="BP189" s="1028"/>
      <c r="BQ189" s="1028"/>
      <c r="BR189" s="1028"/>
      <c r="BS189" s="1028"/>
      <c r="BT189" s="1028"/>
      <c r="BU189" s="1028"/>
      <c r="BV189" s="1028"/>
      <c r="BW189" s="1028"/>
      <c r="BX189" s="1028"/>
      <c r="BY189" s="1028"/>
      <c r="BZ189" s="1028"/>
      <c r="CA189" s="1028"/>
      <c r="CB189" s="1028"/>
      <c r="CC189" s="1028"/>
      <c r="CD189" s="1028"/>
      <c r="CE189" s="1028"/>
      <c r="CF189" s="1028"/>
      <c r="CG189" s="1028"/>
      <c r="CH189" s="1028"/>
      <c r="CI189" s="1028"/>
      <c r="CJ189" s="1028"/>
      <c r="CK189" s="1028"/>
      <c r="CL189" s="1028"/>
      <c r="CM189" s="1028"/>
      <c r="CN189" s="1028"/>
      <c r="CO189" s="1028"/>
      <c r="CP189" s="1028"/>
      <c r="CQ189" s="1028"/>
      <c r="CR189" s="1028"/>
      <c r="CS189" s="1028"/>
      <c r="CT189" s="1028"/>
      <c r="CU189" s="1028"/>
      <c r="CV189" s="1028"/>
      <c r="CW189" s="1028"/>
      <c r="CX189" s="1028"/>
      <c r="CY189" s="1028"/>
      <c r="CZ189" s="1028"/>
      <c r="DA189" s="1028"/>
      <c r="DB189" s="1028"/>
      <c r="DC189" s="1028"/>
      <c r="DD189" s="1028"/>
      <c r="DE189" s="1028"/>
      <c r="DF189" s="1028"/>
      <c r="DG189" s="1028"/>
      <c r="DH189" s="1028"/>
      <c r="DI189" s="1028"/>
      <c r="DJ189" s="1028"/>
      <c r="DK189" s="1028"/>
      <c r="DL189" s="1028"/>
      <c r="DM189" s="1028"/>
      <c r="DN189" s="1028"/>
      <c r="DO189" s="1028"/>
      <c r="DP189" s="1028"/>
      <c r="DQ189" s="1028"/>
      <c r="DR189" s="1028"/>
      <c r="DS189" s="1028"/>
      <c r="DT189" s="1028"/>
      <c r="DU189" s="1028"/>
      <c r="DV189" s="1028"/>
      <c r="DW189" s="1028"/>
      <c r="DX189" s="1028"/>
      <c r="DY189" s="1028"/>
      <c r="DZ189" s="1028"/>
      <c r="EA189" s="1028"/>
      <c r="EB189" s="1028"/>
      <c r="EC189" s="1028"/>
      <c r="ED189" s="1028"/>
      <c r="EE189" s="1028"/>
      <c r="EF189" s="1028"/>
      <c r="EG189" s="1028"/>
      <c r="EH189" s="1028"/>
      <c r="EI189" s="1028"/>
      <c r="EJ189" s="1028"/>
      <c r="EK189" s="1028"/>
      <c r="EL189" s="1028"/>
    </row>
    <row r="190" spans="1:142" s="1027" customFormat="1">
      <c r="A190" s="1040">
        <v>187</v>
      </c>
      <c r="B190" s="1063" t="s">
        <v>1369</v>
      </c>
      <c r="C190" s="1044">
        <f>'TMB 050'!$G$30</f>
        <v>1234550</v>
      </c>
      <c r="D190" s="1042">
        <f t="shared" si="52"/>
        <v>1234550</v>
      </c>
      <c r="E190" s="1042">
        <f t="shared" si="45"/>
        <v>61727.5</v>
      </c>
      <c r="F190" s="1042">
        <f t="shared" si="56"/>
        <v>61727.5</v>
      </c>
      <c r="G190" s="1042">
        <f t="shared" si="57"/>
        <v>61727.5</v>
      </c>
      <c r="H190" s="1042">
        <v>500000</v>
      </c>
      <c r="I190" s="1042">
        <v>100000</v>
      </c>
      <c r="J190" s="1042">
        <f t="shared" ref="J190:J224" si="59">H190</f>
        <v>500000</v>
      </c>
      <c r="K190" s="1042">
        <f t="shared" si="55"/>
        <v>40000</v>
      </c>
      <c r="L190" s="1043">
        <f>IF('[1]TMB 050'!$G$30&gt;=50000,50000,'[1]TMB 050'!$G$30*50%)</f>
        <v>50000</v>
      </c>
      <c r="M190" s="1042">
        <f t="shared" si="53"/>
        <v>100000</v>
      </c>
      <c r="N190" s="1041">
        <f t="shared" si="58"/>
        <v>100000</v>
      </c>
      <c r="O190" s="1102"/>
      <c r="P190" s="1035" t="str">
        <f t="shared" si="51"/>
        <v>PARQUE SHOPPING BARUERI</v>
      </c>
      <c r="Q190" s="1035" t="s">
        <v>1368</v>
      </c>
      <c r="R190" s="1035"/>
      <c r="S190" s="1035" t="s">
        <v>1367</v>
      </c>
      <c r="T190" s="1064" t="s">
        <v>679</v>
      </c>
      <c r="U190" s="1035" t="s">
        <v>505</v>
      </c>
      <c r="V190" s="1035" t="s">
        <v>1366</v>
      </c>
      <c r="W190" s="1035" t="s">
        <v>999</v>
      </c>
      <c r="X190" s="1001"/>
      <c r="Y190" s="1031"/>
      <c r="Z190" s="1030"/>
      <c r="AA190" s="1030"/>
      <c r="AB190" s="1030"/>
      <c r="AC190" s="1030"/>
      <c r="AD190" s="1030"/>
      <c r="AE190" s="1030"/>
      <c r="AF190" s="1030"/>
      <c r="AG190" s="1030"/>
      <c r="AH190" s="1030"/>
      <c r="AI190" s="1030"/>
      <c r="AJ190" s="1030"/>
      <c r="AK190" s="1030"/>
      <c r="AL190" s="1030"/>
      <c r="AM190" s="1029"/>
      <c r="AN190" s="1029"/>
      <c r="AO190" s="1029"/>
      <c r="AP190" s="1029"/>
      <c r="AQ190" s="1029"/>
      <c r="AR190" s="1029"/>
      <c r="AS190" s="1029"/>
      <c r="AT190" s="1029"/>
      <c r="AU190" s="1028"/>
      <c r="AV190" s="1028"/>
      <c r="AW190" s="1028"/>
      <c r="AX190" s="1028"/>
      <c r="AY190" s="1028"/>
      <c r="AZ190" s="1028"/>
      <c r="BA190" s="1028"/>
      <c r="BB190" s="1028"/>
      <c r="BC190" s="1028"/>
      <c r="BD190" s="1028"/>
      <c r="BE190" s="1028"/>
      <c r="BF190" s="1028"/>
      <c r="BG190" s="1028"/>
      <c r="BH190" s="1028"/>
      <c r="BI190" s="1028"/>
      <c r="BJ190" s="1028"/>
      <c r="BK190" s="1028"/>
      <c r="BL190" s="1028"/>
      <c r="BM190" s="1028"/>
      <c r="BN190" s="1028"/>
      <c r="BO190" s="1028"/>
      <c r="BP190" s="1028"/>
      <c r="BQ190" s="1028"/>
      <c r="BR190" s="1028"/>
      <c r="BS190" s="1028"/>
      <c r="BT190" s="1028"/>
      <c r="BU190" s="1028"/>
      <c r="BV190" s="1028"/>
      <c r="BW190" s="1028"/>
      <c r="BX190" s="1028"/>
      <c r="BY190" s="1028"/>
      <c r="BZ190" s="1028"/>
      <c r="CA190" s="1028"/>
      <c r="CB190" s="1028"/>
      <c r="CC190" s="1028"/>
      <c r="CD190" s="1028"/>
      <c r="CE190" s="1028"/>
      <c r="CF190" s="1028"/>
      <c r="CG190" s="1028"/>
      <c r="CH190" s="1028"/>
      <c r="CI190" s="1028"/>
      <c r="CJ190" s="1028"/>
      <c r="CK190" s="1028"/>
      <c r="CL190" s="1028"/>
      <c r="CM190" s="1028"/>
      <c r="CN190" s="1028"/>
      <c r="CO190" s="1028"/>
      <c r="CP190" s="1028"/>
      <c r="CQ190" s="1028"/>
      <c r="CR190" s="1028"/>
      <c r="CS190" s="1028"/>
      <c r="CT190" s="1028"/>
      <c r="CU190" s="1028"/>
      <c r="CV190" s="1028"/>
      <c r="CW190" s="1028"/>
      <c r="CX190" s="1028"/>
      <c r="CY190" s="1028"/>
      <c r="CZ190" s="1028"/>
      <c r="DA190" s="1028"/>
      <c r="DB190" s="1028"/>
      <c r="DC190" s="1028"/>
      <c r="DD190" s="1028"/>
      <c r="DE190" s="1028"/>
      <c r="DF190" s="1028"/>
      <c r="DG190" s="1028"/>
      <c r="DH190" s="1028"/>
      <c r="DI190" s="1028"/>
      <c r="DJ190" s="1028"/>
      <c r="DK190" s="1028"/>
      <c r="DL190" s="1028"/>
      <c r="DM190" s="1028"/>
      <c r="DN190" s="1028"/>
      <c r="DO190" s="1028"/>
      <c r="DP190" s="1028"/>
      <c r="DQ190" s="1028"/>
      <c r="DR190" s="1028"/>
      <c r="DS190" s="1028"/>
      <c r="DT190" s="1028"/>
      <c r="DU190" s="1028"/>
      <c r="DV190" s="1028"/>
      <c r="DW190" s="1028"/>
      <c r="DX190" s="1028"/>
      <c r="DY190" s="1028"/>
      <c r="DZ190" s="1028"/>
      <c r="EA190" s="1028"/>
      <c r="EB190" s="1028"/>
      <c r="EC190" s="1028"/>
      <c r="ED190" s="1028"/>
      <c r="EE190" s="1028"/>
      <c r="EF190" s="1028"/>
      <c r="EG190" s="1028"/>
      <c r="EH190" s="1028"/>
      <c r="EI190" s="1028"/>
      <c r="EJ190" s="1028"/>
      <c r="EK190" s="1028"/>
      <c r="EL190" s="1028"/>
    </row>
    <row r="191" spans="1:142" s="1027" customFormat="1">
      <c r="A191" s="1040">
        <v>188</v>
      </c>
      <c r="B191" s="1062" t="s">
        <v>1365</v>
      </c>
      <c r="C191" s="1044">
        <f>'TMB 050'!$G$30</f>
        <v>1234550</v>
      </c>
      <c r="D191" s="1042">
        <f t="shared" si="52"/>
        <v>1234550</v>
      </c>
      <c r="E191" s="1042">
        <f t="shared" si="45"/>
        <v>61727.5</v>
      </c>
      <c r="F191" s="1042">
        <f t="shared" si="56"/>
        <v>61727.5</v>
      </c>
      <c r="G191" s="1042">
        <f t="shared" si="57"/>
        <v>61727.5</v>
      </c>
      <c r="H191" s="1042">
        <v>500000</v>
      </c>
      <c r="I191" s="1042">
        <v>100000</v>
      </c>
      <c r="J191" s="1042">
        <f t="shared" si="59"/>
        <v>500000</v>
      </c>
      <c r="K191" s="1042">
        <f t="shared" si="55"/>
        <v>40000</v>
      </c>
      <c r="L191" s="1043">
        <f>IF('[1]TMB 050'!$G$30&gt;=50000,50000,'[1]TMB 050'!$G$30*50%)</f>
        <v>50000</v>
      </c>
      <c r="M191" s="1042">
        <f t="shared" si="53"/>
        <v>100000</v>
      </c>
      <c r="N191" s="1041">
        <f t="shared" si="58"/>
        <v>100000</v>
      </c>
      <c r="O191" s="1061"/>
      <c r="P191" s="1035" t="str">
        <f t="shared" si="51"/>
        <v>PASSEIO SHOPPING</v>
      </c>
      <c r="Q191" s="1060"/>
      <c r="R191" s="1060"/>
      <c r="S191" s="1060"/>
      <c r="T191" s="1035" t="s">
        <v>503</v>
      </c>
      <c r="U191" s="1035" t="s">
        <v>502</v>
      </c>
      <c r="V191" s="1035"/>
      <c r="W191" s="1035" t="s">
        <v>1364</v>
      </c>
      <c r="X191" s="1001"/>
      <c r="Y191" s="1031"/>
      <c r="Z191" s="1030"/>
      <c r="AA191" s="1030"/>
      <c r="AB191" s="1030"/>
      <c r="AC191" s="1030"/>
      <c r="AD191" s="1030"/>
      <c r="AE191" s="1030"/>
      <c r="AF191" s="1030"/>
      <c r="AG191" s="1030"/>
      <c r="AH191" s="1030"/>
      <c r="AI191" s="1030"/>
      <c r="AJ191" s="1030"/>
      <c r="AK191" s="1030"/>
      <c r="AL191" s="1030"/>
      <c r="AM191" s="1029"/>
      <c r="AN191" s="1029"/>
      <c r="AO191" s="1029"/>
      <c r="AP191" s="1029"/>
      <c r="AQ191" s="1029"/>
      <c r="AR191" s="1029"/>
      <c r="AS191" s="1029"/>
      <c r="AT191" s="1029"/>
      <c r="AU191" s="1028"/>
      <c r="AV191" s="1028"/>
      <c r="AW191" s="1028"/>
      <c r="AX191" s="1028"/>
      <c r="AY191" s="1028"/>
      <c r="AZ191" s="1028"/>
      <c r="BA191" s="1028"/>
      <c r="BB191" s="1028"/>
      <c r="BC191" s="1028"/>
      <c r="BD191" s="1028"/>
      <c r="BE191" s="1028"/>
      <c r="BF191" s="1028"/>
      <c r="BG191" s="1028"/>
      <c r="BH191" s="1028"/>
      <c r="BI191" s="1028"/>
      <c r="BJ191" s="1028"/>
      <c r="BK191" s="1028"/>
      <c r="BL191" s="1028"/>
      <c r="BM191" s="1028"/>
      <c r="BN191" s="1028"/>
      <c r="BO191" s="1028"/>
      <c r="BP191" s="1028"/>
      <c r="BQ191" s="1028"/>
      <c r="BR191" s="1028"/>
      <c r="BS191" s="1028"/>
      <c r="BT191" s="1028"/>
      <c r="BU191" s="1028"/>
      <c r="BV191" s="1028"/>
      <c r="BW191" s="1028"/>
      <c r="BX191" s="1028"/>
      <c r="BY191" s="1028"/>
      <c r="BZ191" s="1028"/>
      <c r="CA191" s="1028"/>
      <c r="CB191" s="1028"/>
      <c r="CC191" s="1028"/>
      <c r="CD191" s="1028"/>
      <c r="CE191" s="1028"/>
      <c r="CF191" s="1028"/>
      <c r="CG191" s="1028"/>
      <c r="CH191" s="1028"/>
      <c r="CI191" s="1028"/>
      <c r="CJ191" s="1028"/>
      <c r="CK191" s="1028"/>
      <c r="CL191" s="1028"/>
      <c r="CM191" s="1028"/>
      <c r="CN191" s="1028"/>
      <c r="CO191" s="1028"/>
      <c r="CP191" s="1028"/>
      <c r="CQ191" s="1028"/>
      <c r="CR191" s="1028"/>
      <c r="CS191" s="1028"/>
      <c r="CT191" s="1028"/>
      <c r="CU191" s="1028"/>
      <c r="CV191" s="1028"/>
      <c r="CW191" s="1028"/>
      <c r="CX191" s="1028"/>
      <c r="CY191" s="1028"/>
      <c r="CZ191" s="1028"/>
      <c r="DA191" s="1028"/>
      <c r="DB191" s="1028"/>
      <c r="DC191" s="1028"/>
      <c r="DD191" s="1028"/>
      <c r="DE191" s="1028"/>
      <c r="DF191" s="1028"/>
      <c r="DG191" s="1028"/>
      <c r="DH191" s="1028"/>
      <c r="DI191" s="1028"/>
      <c r="DJ191" s="1028"/>
      <c r="DK191" s="1028"/>
      <c r="DL191" s="1028"/>
      <c r="DM191" s="1028"/>
      <c r="DN191" s="1028"/>
      <c r="DO191" s="1028"/>
      <c r="DP191" s="1028"/>
      <c r="DQ191" s="1028"/>
      <c r="DR191" s="1028"/>
      <c r="DS191" s="1028"/>
      <c r="DT191" s="1028"/>
      <c r="DU191" s="1028"/>
      <c r="DV191" s="1028"/>
      <c r="DW191" s="1028"/>
      <c r="DX191" s="1028"/>
      <c r="DY191" s="1028"/>
      <c r="DZ191" s="1028"/>
      <c r="EA191" s="1028"/>
      <c r="EB191" s="1028"/>
      <c r="EC191" s="1028"/>
      <c r="ED191" s="1028"/>
      <c r="EE191" s="1028"/>
      <c r="EF191" s="1028"/>
      <c r="EG191" s="1028"/>
      <c r="EH191" s="1028"/>
      <c r="EI191" s="1028"/>
      <c r="EJ191" s="1028"/>
      <c r="EK191" s="1028"/>
      <c r="EL191" s="1028"/>
    </row>
    <row r="192" spans="1:142" s="1027" customFormat="1">
      <c r="A192" s="1040">
        <v>189</v>
      </c>
      <c r="B192" s="1062" t="s">
        <v>1363</v>
      </c>
      <c r="C192" s="1044">
        <f>'TMB 050'!$G$30</f>
        <v>1234550</v>
      </c>
      <c r="D192" s="1042">
        <f t="shared" si="52"/>
        <v>1234550</v>
      </c>
      <c r="E192" s="1042">
        <f t="shared" si="45"/>
        <v>61727.5</v>
      </c>
      <c r="F192" s="1042">
        <f t="shared" si="56"/>
        <v>61727.5</v>
      </c>
      <c r="G192" s="1042">
        <f t="shared" si="57"/>
        <v>61727.5</v>
      </c>
      <c r="H192" s="1042">
        <v>500000</v>
      </c>
      <c r="I192" s="1042">
        <v>100000</v>
      </c>
      <c r="J192" s="1042">
        <f t="shared" si="59"/>
        <v>500000</v>
      </c>
      <c r="K192" s="1042">
        <f t="shared" si="55"/>
        <v>40000</v>
      </c>
      <c r="L192" s="1043">
        <f>IF('[1]TMB 050'!$G$30&gt;=50000,50000,'[1]TMB 050'!$G$30*50%)</f>
        <v>50000</v>
      </c>
      <c r="M192" s="1042">
        <f t="shared" si="53"/>
        <v>100000</v>
      </c>
      <c r="N192" s="1041">
        <f t="shared" si="58"/>
        <v>100000</v>
      </c>
      <c r="O192" s="1061"/>
      <c r="P192" s="1035" t="str">
        <f t="shared" si="51"/>
        <v>PÁTIO BATEL</v>
      </c>
      <c r="Q192" s="1060"/>
      <c r="R192" s="1060"/>
      <c r="S192" s="1060"/>
      <c r="T192" s="1035" t="s">
        <v>932</v>
      </c>
      <c r="U192" s="1035" t="s">
        <v>892</v>
      </c>
      <c r="V192" s="1035"/>
      <c r="W192" s="1060" t="s">
        <v>1362</v>
      </c>
      <c r="X192" s="1001"/>
      <c r="Y192" s="1031"/>
      <c r="Z192" s="1030"/>
      <c r="AA192" s="1030"/>
      <c r="AB192" s="1030"/>
      <c r="AC192" s="1030"/>
      <c r="AD192" s="1030"/>
      <c r="AE192" s="1030"/>
      <c r="AF192" s="1030"/>
      <c r="AG192" s="1030"/>
      <c r="AH192" s="1030"/>
      <c r="AI192" s="1030"/>
      <c r="AJ192" s="1030"/>
      <c r="AK192" s="1030"/>
      <c r="AL192" s="1030"/>
      <c r="AM192" s="1029"/>
      <c r="AN192" s="1029"/>
      <c r="AO192" s="1029"/>
      <c r="AP192" s="1029"/>
      <c r="AQ192" s="1029"/>
      <c r="AR192" s="1029"/>
      <c r="AS192" s="1029"/>
      <c r="AT192" s="1029"/>
      <c r="AU192" s="1028"/>
      <c r="AV192" s="1028"/>
      <c r="AW192" s="1028"/>
      <c r="AX192" s="1028"/>
      <c r="AY192" s="1028"/>
      <c r="AZ192" s="1028"/>
      <c r="BA192" s="1028"/>
      <c r="BB192" s="1028"/>
      <c r="BC192" s="1028"/>
      <c r="BD192" s="1028"/>
      <c r="BE192" s="1028"/>
      <c r="BF192" s="1028"/>
      <c r="BG192" s="1028"/>
      <c r="BH192" s="1028"/>
      <c r="BI192" s="1028"/>
      <c r="BJ192" s="1028"/>
      <c r="BK192" s="1028"/>
      <c r="BL192" s="1028"/>
      <c r="BM192" s="1028"/>
      <c r="BN192" s="1028"/>
      <c r="BO192" s="1028"/>
      <c r="BP192" s="1028"/>
      <c r="BQ192" s="1028"/>
      <c r="BR192" s="1028"/>
      <c r="BS192" s="1028"/>
      <c r="BT192" s="1028"/>
      <c r="BU192" s="1028"/>
      <c r="BV192" s="1028"/>
      <c r="BW192" s="1028"/>
      <c r="BX192" s="1028"/>
      <c r="BY192" s="1028"/>
      <c r="BZ192" s="1028"/>
      <c r="CA192" s="1028"/>
      <c r="CB192" s="1028"/>
      <c r="CC192" s="1028"/>
      <c r="CD192" s="1028"/>
      <c r="CE192" s="1028"/>
      <c r="CF192" s="1028"/>
      <c r="CG192" s="1028"/>
      <c r="CH192" s="1028"/>
      <c r="CI192" s="1028"/>
      <c r="CJ192" s="1028"/>
      <c r="CK192" s="1028"/>
      <c r="CL192" s="1028"/>
      <c r="CM192" s="1028"/>
      <c r="CN192" s="1028"/>
      <c r="CO192" s="1028"/>
      <c r="CP192" s="1028"/>
      <c r="CQ192" s="1028"/>
      <c r="CR192" s="1028"/>
      <c r="CS192" s="1028"/>
      <c r="CT192" s="1028"/>
      <c r="CU192" s="1028"/>
      <c r="CV192" s="1028"/>
      <c r="CW192" s="1028"/>
      <c r="CX192" s="1028"/>
      <c r="CY192" s="1028"/>
      <c r="CZ192" s="1028"/>
      <c r="DA192" s="1028"/>
      <c r="DB192" s="1028"/>
      <c r="DC192" s="1028"/>
      <c r="DD192" s="1028"/>
      <c r="DE192" s="1028"/>
      <c r="DF192" s="1028"/>
      <c r="DG192" s="1028"/>
      <c r="DH192" s="1028"/>
      <c r="DI192" s="1028"/>
      <c r="DJ192" s="1028"/>
      <c r="DK192" s="1028"/>
      <c r="DL192" s="1028"/>
      <c r="DM192" s="1028"/>
      <c r="DN192" s="1028"/>
      <c r="DO192" s="1028"/>
      <c r="DP192" s="1028"/>
      <c r="DQ192" s="1028"/>
      <c r="DR192" s="1028"/>
      <c r="DS192" s="1028"/>
      <c r="DT192" s="1028"/>
      <c r="DU192" s="1028"/>
      <c r="DV192" s="1028"/>
      <c r="DW192" s="1028"/>
      <c r="DX192" s="1028"/>
      <c r="DY192" s="1028"/>
      <c r="DZ192" s="1028"/>
      <c r="EA192" s="1028"/>
      <c r="EB192" s="1028"/>
      <c r="EC192" s="1028"/>
      <c r="ED192" s="1028"/>
      <c r="EE192" s="1028"/>
      <c r="EF192" s="1028"/>
      <c r="EG192" s="1028"/>
      <c r="EH192" s="1028"/>
      <c r="EI192" s="1028"/>
      <c r="EJ192" s="1028"/>
      <c r="EK192" s="1028"/>
      <c r="EL192" s="1028"/>
    </row>
    <row r="193" spans="1:142" s="1027" customFormat="1">
      <c r="A193" s="1040">
        <v>190</v>
      </c>
      <c r="B193" s="1062" t="s">
        <v>1361</v>
      </c>
      <c r="C193" s="1044">
        <f>'TMB 050'!$G$30</f>
        <v>1234550</v>
      </c>
      <c r="D193" s="1042">
        <f t="shared" si="52"/>
        <v>1234550</v>
      </c>
      <c r="E193" s="1042">
        <f t="shared" si="45"/>
        <v>61727.5</v>
      </c>
      <c r="F193" s="1042">
        <f t="shared" si="56"/>
        <v>61727.5</v>
      </c>
      <c r="G193" s="1042">
        <f t="shared" si="57"/>
        <v>61727.5</v>
      </c>
      <c r="H193" s="1042">
        <v>500000</v>
      </c>
      <c r="I193" s="1042">
        <v>100000</v>
      </c>
      <c r="J193" s="1042">
        <f t="shared" si="59"/>
        <v>500000</v>
      </c>
      <c r="K193" s="1042">
        <f t="shared" si="55"/>
        <v>40000</v>
      </c>
      <c r="L193" s="1043">
        <f>IF('[1]TMB 050'!$G$30&gt;=50000,50000,'[1]TMB 050'!$G$30*50%)</f>
        <v>50000</v>
      </c>
      <c r="M193" s="1042">
        <f t="shared" si="53"/>
        <v>100000</v>
      </c>
      <c r="N193" s="1041">
        <f t="shared" si="58"/>
        <v>100000</v>
      </c>
      <c r="O193" s="1061"/>
      <c r="P193" s="1035" t="str">
        <f t="shared" si="51"/>
        <v>PATIO BRASIL SHOPPING</v>
      </c>
      <c r="Q193" s="1060"/>
      <c r="R193" s="1060"/>
      <c r="S193" s="1060"/>
      <c r="T193" s="1060" t="s">
        <v>593</v>
      </c>
      <c r="U193" s="1035" t="s">
        <v>592</v>
      </c>
      <c r="V193" s="1035"/>
      <c r="W193" s="1035" t="s">
        <v>1360</v>
      </c>
      <c r="X193" s="1001"/>
      <c r="Y193" s="1031"/>
      <c r="Z193" s="1030"/>
      <c r="AA193" s="1030"/>
      <c r="AB193" s="1030"/>
      <c r="AC193" s="1030"/>
      <c r="AD193" s="1030"/>
      <c r="AE193" s="1030"/>
      <c r="AF193" s="1030"/>
      <c r="AG193" s="1030"/>
      <c r="AH193" s="1030"/>
      <c r="AI193" s="1030"/>
      <c r="AJ193" s="1030"/>
      <c r="AK193" s="1030"/>
      <c r="AL193" s="1030"/>
      <c r="AM193" s="1029"/>
      <c r="AN193" s="1029"/>
      <c r="AO193" s="1029"/>
      <c r="AP193" s="1029"/>
      <c r="AQ193" s="1029"/>
      <c r="AR193" s="1029"/>
      <c r="AS193" s="1029"/>
      <c r="AT193" s="1029"/>
      <c r="AU193" s="1028"/>
      <c r="AV193" s="1028"/>
      <c r="AW193" s="1028"/>
      <c r="AX193" s="1028"/>
      <c r="AY193" s="1028"/>
      <c r="AZ193" s="1028"/>
      <c r="BA193" s="1028"/>
      <c r="BB193" s="1028"/>
      <c r="BC193" s="1028"/>
      <c r="BD193" s="1028"/>
      <c r="BE193" s="1028"/>
      <c r="BF193" s="1028"/>
      <c r="BG193" s="1028"/>
      <c r="BH193" s="1028"/>
      <c r="BI193" s="1028"/>
      <c r="BJ193" s="1028"/>
      <c r="BK193" s="1028"/>
      <c r="BL193" s="1028"/>
      <c r="BM193" s="1028"/>
      <c r="BN193" s="1028"/>
      <c r="BO193" s="1028"/>
      <c r="BP193" s="1028"/>
      <c r="BQ193" s="1028"/>
      <c r="BR193" s="1028"/>
      <c r="BS193" s="1028"/>
      <c r="BT193" s="1028"/>
      <c r="BU193" s="1028"/>
      <c r="BV193" s="1028"/>
      <c r="BW193" s="1028"/>
      <c r="BX193" s="1028"/>
      <c r="BY193" s="1028"/>
      <c r="BZ193" s="1028"/>
      <c r="CA193" s="1028"/>
      <c r="CB193" s="1028"/>
      <c r="CC193" s="1028"/>
      <c r="CD193" s="1028"/>
      <c r="CE193" s="1028"/>
      <c r="CF193" s="1028"/>
      <c r="CG193" s="1028"/>
      <c r="CH193" s="1028"/>
      <c r="CI193" s="1028"/>
      <c r="CJ193" s="1028"/>
      <c r="CK193" s="1028"/>
      <c r="CL193" s="1028"/>
      <c r="CM193" s="1028"/>
      <c r="CN193" s="1028"/>
      <c r="CO193" s="1028"/>
      <c r="CP193" s="1028"/>
      <c r="CQ193" s="1028"/>
      <c r="CR193" s="1028"/>
      <c r="CS193" s="1028"/>
      <c r="CT193" s="1028"/>
      <c r="CU193" s="1028"/>
      <c r="CV193" s="1028"/>
      <c r="CW193" s="1028"/>
      <c r="CX193" s="1028"/>
      <c r="CY193" s="1028"/>
      <c r="CZ193" s="1028"/>
      <c r="DA193" s="1028"/>
      <c r="DB193" s="1028"/>
      <c r="DC193" s="1028"/>
      <c r="DD193" s="1028"/>
      <c r="DE193" s="1028"/>
      <c r="DF193" s="1028"/>
      <c r="DG193" s="1028"/>
      <c r="DH193" s="1028"/>
      <c r="DI193" s="1028"/>
      <c r="DJ193" s="1028"/>
      <c r="DK193" s="1028"/>
      <c r="DL193" s="1028"/>
      <c r="DM193" s="1028"/>
      <c r="DN193" s="1028"/>
      <c r="DO193" s="1028"/>
      <c r="DP193" s="1028"/>
      <c r="DQ193" s="1028"/>
      <c r="DR193" s="1028"/>
      <c r="DS193" s="1028"/>
      <c r="DT193" s="1028"/>
      <c r="DU193" s="1028"/>
      <c r="DV193" s="1028"/>
      <c r="DW193" s="1028"/>
      <c r="DX193" s="1028"/>
      <c r="DY193" s="1028"/>
      <c r="DZ193" s="1028"/>
      <c r="EA193" s="1028"/>
      <c r="EB193" s="1028"/>
      <c r="EC193" s="1028"/>
      <c r="ED193" s="1028"/>
      <c r="EE193" s="1028"/>
      <c r="EF193" s="1028"/>
      <c r="EG193" s="1028"/>
      <c r="EH193" s="1028"/>
      <c r="EI193" s="1028"/>
      <c r="EJ193" s="1028"/>
      <c r="EK193" s="1028"/>
      <c r="EL193" s="1028"/>
    </row>
    <row r="194" spans="1:142" s="1027" customFormat="1">
      <c r="A194" s="1040">
        <v>191</v>
      </c>
      <c r="B194" s="1066" t="s">
        <v>1359</v>
      </c>
      <c r="C194" s="1044">
        <f>'TMB 050'!$G$30</f>
        <v>1234550</v>
      </c>
      <c r="D194" s="1042">
        <f t="shared" si="52"/>
        <v>1234550</v>
      </c>
      <c r="E194" s="1042">
        <f t="shared" si="45"/>
        <v>61727.5</v>
      </c>
      <c r="F194" s="1042">
        <f t="shared" si="56"/>
        <v>61727.5</v>
      </c>
      <c r="G194" s="1042">
        <f t="shared" si="57"/>
        <v>61727.5</v>
      </c>
      <c r="H194" s="1042">
        <v>500000</v>
      </c>
      <c r="I194" s="1042">
        <v>100000</v>
      </c>
      <c r="J194" s="1042">
        <f t="shared" si="59"/>
        <v>500000</v>
      </c>
      <c r="K194" s="1042">
        <f t="shared" si="55"/>
        <v>40000</v>
      </c>
      <c r="L194" s="1043">
        <f>IF('[1]TMB 050'!$G$30&gt;=50000,50000,'[1]TMB 050'!$G$30*50%)</f>
        <v>50000</v>
      </c>
      <c r="M194" s="1042">
        <f t="shared" si="53"/>
        <v>100000</v>
      </c>
      <c r="N194" s="1041">
        <f t="shared" si="58"/>
        <v>100000</v>
      </c>
      <c r="O194" s="1061"/>
      <c r="P194" s="1035" t="str">
        <f t="shared" si="51"/>
        <v>PÁTIO IPORANGA</v>
      </c>
      <c r="Q194" s="1064"/>
      <c r="R194" s="1064"/>
      <c r="S194" s="1064"/>
      <c r="T194" s="1064" t="s">
        <v>614</v>
      </c>
      <c r="U194" s="1064" t="s">
        <v>505</v>
      </c>
      <c r="V194" s="1064"/>
      <c r="W194" s="1064"/>
      <c r="X194" s="1001"/>
      <c r="Y194" s="1031"/>
      <c r="Z194" s="1030"/>
      <c r="AA194" s="1030"/>
      <c r="AB194" s="1030"/>
      <c r="AC194" s="1030"/>
      <c r="AD194" s="1030"/>
      <c r="AE194" s="1030"/>
      <c r="AF194" s="1030"/>
      <c r="AG194" s="1030"/>
      <c r="AH194" s="1030"/>
      <c r="AI194" s="1030"/>
      <c r="AJ194" s="1030"/>
      <c r="AK194" s="1030"/>
      <c r="AL194" s="1030"/>
      <c r="AM194" s="1029"/>
      <c r="AN194" s="1029"/>
      <c r="AO194" s="1029"/>
      <c r="AP194" s="1029"/>
      <c r="AQ194" s="1029"/>
      <c r="AR194" s="1029"/>
      <c r="AS194" s="1029"/>
      <c r="AT194" s="1029"/>
      <c r="AU194" s="1028"/>
      <c r="AV194" s="1028"/>
      <c r="AW194" s="1028"/>
      <c r="AX194" s="1028"/>
      <c r="AY194" s="1028"/>
      <c r="AZ194" s="1028"/>
      <c r="BA194" s="1028"/>
      <c r="BB194" s="1028"/>
      <c r="BC194" s="1028"/>
      <c r="BD194" s="1028"/>
      <c r="BE194" s="1028"/>
      <c r="BF194" s="1028"/>
      <c r="BG194" s="1028"/>
      <c r="BH194" s="1028"/>
      <c r="BI194" s="1028"/>
      <c r="BJ194" s="1028"/>
      <c r="BK194" s="1028"/>
      <c r="BL194" s="1028"/>
      <c r="BM194" s="1028"/>
      <c r="BN194" s="1028"/>
      <c r="BO194" s="1028"/>
      <c r="BP194" s="1028"/>
      <c r="BQ194" s="1028"/>
      <c r="BR194" s="1028"/>
      <c r="BS194" s="1028"/>
      <c r="BT194" s="1028"/>
      <c r="BU194" s="1028"/>
      <c r="BV194" s="1028"/>
      <c r="BW194" s="1028"/>
      <c r="BX194" s="1028"/>
      <c r="BY194" s="1028"/>
      <c r="BZ194" s="1028"/>
      <c r="CA194" s="1028"/>
      <c r="CB194" s="1028"/>
      <c r="CC194" s="1028"/>
      <c r="CD194" s="1028"/>
      <c r="CE194" s="1028"/>
      <c r="CF194" s="1028"/>
      <c r="CG194" s="1028"/>
      <c r="CH194" s="1028"/>
      <c r="CI194" s="1028"/>
      <c r="CJ194" s="1028"/>
      <c r="CK194" s="1028"/>
      <c r="CL194" s="1028"/>
      <c r="CM194" s="1028"/>
      <c r="CN194" s="1028"/>
      <c r="CO194" s="1028"/>
      <c r="CP194" s="1028"/>
      <c r="CQ194" s="1028"/>
      <c r="CR194" s="1028"/>
      <c r="CS194" s="1028"/>
      <c r="CT194" s="1028"/>
      <c r="CU194" s="1028"/>
      <c r="CV194" s="1028"/>
      <c r="CW194" s="1028"/>
      <c r="CX194" s="1028"/>
      <c r="CY194" s="1028"/>
      <c r="CZ194" s="1028"/>
      <c r="DA194" s="1028"/>
      <c r="DB194" s="1028"/>
      <c r="DC194" s="1028"/>
      <c r="DD194" s="1028"/>
      <c r="DE194" s="1028"/>
      <c r="DF194" s="1028"/>
      <c r="DG194" s="1028"/>
      <c r="DH194" s="1028"/>
      <c r="DI194" s="1028"/>
      <c r="DJ194" s="1028"/>
      <c r="DK194" s="1028"/>
      <c r="DL194" s="1028"/>
      <c r="DM194" s="1028"/>
      <c r="DN194" s="1028"/>
      <c r="DO194" s="1028"/>
      <c r="DP194" s="1028"/>
      <c r="DQ194" s="1028"/>
      <c r="DR194" s="1028"/>
      <c r="DS194" s="1028"/>
      <c r="DT194" s="1028"/>
      <c r="DU194" s="1028"/>
      <c r="DV194" s="1028"/>
      <c r="DW194" s="1028"/>
      <c r="DX194" s="1028"/>
      <c r="DY194" s="1028"/>
      <c r="DZ194" s="1028"/>
      <c r="EA194" s="1028"/>
      <c r="EB194" s="1028"/>
      <c r="EC194" s="1028"/>
      <c r="ED194" s="1028"/>
      <c r="EE194" s="1028"/>
      <c r="EF194" s="1028"/>
      <c r="EG194" s="1028"/>
      <c r="EH194" s="1028"/>
      <c r="EI194" s="1028"/>
      <c r="EJ194" s="1028"/>
      <c r="EK194" s="1028"/>
      <c r="EL194" s="1028"/>
    </row>
    <row r="195" spans="1:142" s="1027" customFormat="1">
      <c r="A195" s="1040">
        <v>192</v>
      </c>
      <c r="B195" s="1066" t="s">
        <v>1358</v>
      </c>
      <c r="C195" s="1044">
        <f>'TMB 050'!$G$30</f>
        <v>1234550</v>
      </c>
      <c r="D195" s="1042">
        <f t="shared" si="52"/>
        <v>1234550</v>
      </c>
      <c r="E195" s="1042">
        <f t="shared" si="45"/>
        <v>61727.5</v>
      </c>
      <c r="F195" s="1042">
        <f t="shared" si="56"/>
        <v>61727.5</v>
      </c>
      <c r="G195" s="1042">
        <f t="shared" si="57"/>
        <v>61727.5</v>
      </c>
      <c r="H195" s="1042">
        <v>500000</v>
      </c>
      <c r="I195" s="1042">
        <v>100000</v>
      </c>
      <c r="J195" s="1042">
        <f t="shared" si="59"/>
        <v>500000</v>
      </c>
      <c r="K195" s="1042">
        <f t="shared" si="55"/>
        <v>40000</v>
      </c>
      <c r="L195" s="1043">
        <f>IF('[1]TMB 050'!$G$30&gt;=50000,50000,'[1]TMB 050'!$G$30*50%)</f>
        <v>50000</v>
      </c>
      <c r="M195" s="1042">
        <f t="shared" si="53"/>
        <v>100000</v>
      </c>
      <c r="N195" s="1041">
        <f t="shared" si="58"/>
        <v>100000</v>
      </c>
      <c r="O195" s="1061"/>
      <c r="P195" s="1035" t="str">
        <f t="shared" si="51"/>
        <v>PÁTIO MOGI SHOPPING</v>
      </c>
      <c r="Q195" s="1064"/>
      <c r="R195" s="1064"/>
      <c r="S195" s="1064"/>
      <c r="T195" s="1065" t="s">
        <v>1357</v>
      </c>
      <c r="U195" s="1064" t="s">
        <v>505</v>
      </c>
      <c r="V195" s="1064"/>
      <c r="W195" s="1064"/>
      <c r="X195" s="1001"/>
      <c r="Y195" s="1031"/>
      <c r="Z195" s="1030"/>
      <c r="AA195" s="1030"/>
      <c r="AB195" s="1030"/>
      <c r="AC195" s="1030"/>
      <c r="AD195" s="1030"/>
      <c r="AE195" s="1030"/>
      <c r="AF195" s="1030"/>
      <c r="AG195" s="1030"/>
      <c r="AH195" s="1030"/>
      <c r="AI195" s="1030"/>
      <c r="AJ195" s="1030"/>
      <c r="AK195" s="1030"/>
      <c r="AL195" s="1030"/>
      <c r="AM195" s="1029"/>
      <c r="AN195" s="1029"/>
      <c r="AO195" s="1029"/>
      <c r="AP195" s="1029"/>
      <c r="AQ195" s="1029"/>
      <c r="AR195" s="1029"/>
      <c r="AS195" s="1029"/>
      <c r="AT195" s="1029"/>
      <c r="AU195" s="1028"/>
      <c r="AV195" s="1028"/>
      <c r="AW195" s="1028"/>
      <c r="AX195" s="1028"/>
      <c r="AY195" s="1028"/>
      <c r="AZ195" s="1028"/>
      <c r="BA195" s="1028"/>
      <c r="BB195" s="1028"/>
      <c r="BC195" s="1028"/>
      <c r="BD195" s="1028"/>
      <c r="BE195" s="1028"/>
      <c r="BF195" s="1028"/>
      <c r="BG195" s="1028"/>
      <c r="BH195" s="1028"/>
      <c r="BI195" s="1028"/>
      <c r="BJ195" s="1028"/>
      <c r="BK195" s="1028"/>
      <c r="BL195" s="1028"/>
      <c r="BM195" s="1028"/>
      <c r="BN195" s="1028"/>
      <c r="BO195" s="1028"/>
      <c r="BP195" s="1028"/>
      <c r="BQ195" s="1028"/>
      <c r="BR195" s="1028"/>
      <c r="BS195" s="1028"/>
      <c r="BT195" s="1028"/>
      <c r="BU195" s="1028"/>
      <c r="BV195" s="1028"/>
      <c r="BW195" s="1028"/>
      <c r="BX195" s="1028"/>
      <c r="BY195" s="1028"/>
      <c r="BZ195" s="1028"/>
      <c r="CA195" s="1028"/>
      <c r="CB195" s="1028"/>
      <c r="CC195" s="1028"/>
      <c r="CD195" s="1028"/>
      <c r="CE195" s="1028"/>
      <c r="CF195" s="1028"/>
      <c r="CG195" s="1028"/>
      <c r="CH195" s="1028"/>
      <c r="CI195" s="1028"/>
      <c r="CJ195" s="1028"/>
      <c r="CK195" s="1028"/>
      <c r="CL195" s="1028"/>
      <c r="CM195" s="1028"/>
      <c r="CN195" s="1028"/>
      <c r="CO195" s="1028"/>
      <c r="CP195" s="1028"/>
      <c r="CQ195" s="1028"/>
      <c r="CR195" s="1028"/>
      <c r="CS195" s="1028"/>
      <c r="CT195" s="1028"/>
      <c r="CU195" s="1028"/>
      <c r="CV195" s="1028"/>
      <c r="CW195" s="1028"/>
      <c r="CX195" s="1028"/>
      <c r="CY195" s="1028"/>
      <c r="CZ195" s="1028"/>
      <c r="DA195" s="1028"/>
      <c r="DB195" s="1028"/>
      <c r="DC195" s="1028"/>
      <c r="DD195" s="1028"/>
      <c r="DE195" s="1028"/>
      <c r="DF195" s="1028"/>
      <c r="DG195" s="1028"/>
      <c r="DH195" s="1028"/>
      <c r="DI195" s="1028"/>
      <c r="DJ195" s="1028"/>
      <c r="DK195" s="1028"/>
      <c r="DL195" s="1028"/>
      <c r="DM195" s="1028"/>
      <c r="DN195" s="1028"/>
      <c r="DO195" s="1028"/>
      <c r="DP195" s="1028"/>
      <c r="DQ195" s="1028"/>
      <c r="DR195" s="1028"/>
      <c r="DS195" s="1028"/>
      <c r="DT195" s="1028"/>
      <c r="DU195" s="1028"/>
      <c r="DV195" s="1028"/>
      <c r="DW195" s="1028"/>
      <c r="DX195" s="1028"/>
      <c r="DY195" s="1028"/>
      <c r="DZ195" s="1028"/>
      <c r="EA195" s="1028"/>
      <c r="EB195" s="1028"/>
      <c r="EC195" s="1028"/>
      <c r="ED195" s="1028"/>
      <c r="EE195" s="1028"/>
      <c r="EF195" s="1028"/>
      <c r="EG195" s="1028"/>
      <c r="EH195" s="1028"/>
      <c r="EI195" s="1028"/>
      <c r="EJ195" s="1028"/>
      <c r="EK195" s="1028"/>
      <c r="EL195" s="1028"/>
    </row>
    <row r="196" spans="1:142" s="1027" customFormat="1">
      <c r="A196" s="1040">
        <v>193</v>
      </c>
      <c r="B196" s="1066" t="s">
        <v>1356</v>
      </c>
      <c r="C196" s="1044">
        <f>'TMB 050'!$G$30</f>
        <v>1234550</v>
      </c>
      <c r="D196" s="1042">
        <f t="shared" si="52"/>
        <v>1234550</v>
      </c>
      <c r="E196" s="1042">
        <f t="shared" si="45"/>
        <v>61727.5</v>
      </c>
      <c r="F196" s="1042">
        <f t="shared" si="56"/>
        <v>61727.5</v>
      </c>
      <c r="G196" s="1042">
        <f t="shared" si="57"/>
        <v>61727.5</v>
      </c>
      <c r="H196" s="1042">
        <v>500000</v>
      </c>
      <c r="I196" s="1042">
        <v>100000</v>
      </c>
      <c r="J196" s="1042">
        <f t="shared" si="59"/>
        <v>500000</v>
      </c>
      <c r="K196" s="1042">
        <f t="shared" si="55"/>
        <v>40000</v>
      </c>
      <c r="L196" s="1043">
        <f>IF('[1]TMB 050'!$G$30&gt;=50000,50000,'[1]TMB 050'!$G$30*50%)</f>
        <v>50000</v>
      </c>
      <c r="M196" s="1042">
        <f t="shared" si="53"/>
        <v>100000</v>
      </c>
      <c r="N196" s="1041">
        <f t="shared" si="58"/>
        <v>100000</v>
      </c>
      <c r="O196" s="1061"/>
      <c r="P196" s="1035" t="str">
        <f t="shared" si="51"/>
        <v>PAULÍNIA SHOPPING</v>
      </c>
      <c r="Q196" s="1064"/>
      <c r="R196" s="1064"/>
      <c r="S196" s="1064"/>
      <c r="T196" s="1065" t="s">
        <v>1355</v>
      </c>
      <c r="U196" s="1064" t="s">
        <v>505</v>
      </c>
      <c r="V196" s="1064"/>
      <c r="W196" s="1064"/>
      <c r="X196" s="1001"/>
      <c r="Y196" s="1031"/>
      <c r="Z196" s="1030"/>
      <c r="AA196" s="1030"/>
      <c r="AB196" s="1030"/>
      <c r="AC196" s="1030"/>
      <c r="AD196" s="1030"/>
      <c r="AE196" s="1030"/>
      <c r="AF196" s="1030"/>
      <c r="AG196" s="1030"/>
      <c r="AH196" s="1030"/>
      <c r="AI196" s="1030"/>
      <c r="AJ196" s="1030"/>
      <c r="AK196" s="1030"/>
      <c r="AL196" s="1030"/>
      <c r="AM196" s="1029"/>
      <c r="AN196" s="1029"/>
      <c r="AO196" s="1029"/>
      <c r="AP196" s="1029"/>
      <c r="AQ196" s="1029"/>
      <c r="AR196" s="1029"/>
      <c r="AS196" s="1029"/>
      <c r="AT196" s="1029"/>
      <c r="AU196" s="1028"/>
      <c r="AV196" s="1028"/>
      <c r="AW196" s="1028"/>
      <c r="AX196" s="1028"/>
      <c r="AY196" s="1028"/>
      <c r="AZ196" s="1028"/>
      <c r="BA196" s="1028"/>
      <c r="BB196" s="1028"/>
      <c r="BC196" s="1028"/>
      <c r="BD196" s="1028"/>
      <c r="BE196" s="1028"/>
      <c r="BF196" s="1028"/>
      <c r="BG196" s="1028"/>
      <c r="BH196" s="1028"/>
      <c r="BI196" s="1028"/>
      <c r="BJ196" s="1028"/>
      <c r="BK196" s="1028"/>
      <c r="BL196" s="1028"/>
      <c r="BM196" s="1028"/>
      <c r="BN196" s="1028"/>
      <c r="BO196" s="1028"/>
      <c r="BP196" s="1028"/>
      <c r="BQ196" s="1028"/>
      <c r="BR196" s="1028"/>
      <c r="BS196" s="1028"/>
      <c r="BT196" s="1028"/>
      <c r="BU196" s="1028"/>
      <c r="BV196" s="1028"/>
      <c r="BW196" s="1028"/>
      <c r="BX196" s="1028"/>
      <c r="BY196" s="1028"/>
      <c r="BZ196" s="1028"/>
      <c r="CA196" s="1028"/>
      <c r="CB196" s="1028"/>
      <c r="CC196" s="1028"/>
      <c r="CD196" s="1028"/>
      <c r="CE196" s="1028"/>
      <c r="CF196" s="1028"/>
      <c r="CG196" s="1028"/>
      <c r="CH196" s="1028"/>
      <c r="CI196" s="1028"/>
      <c r="CJ196" s="1028"/>
      <c r="CK196" s="1028"/>
      <c r="CL196" s="1028"/>
      <c r="CM196" s="1028"/>
      <c r="CN196" s="1028"/>
      <c r="CO196" s="1028"/>
      <c r="CP196" s="1028"/>
      <c r="CQ196" s="1028"/>
      <c r="CR196" s="1028"/>
      <c r="CS196" s="1028"/>
      <c r="CT196" s="1028"/>
      <c r="CU196" s="1028"/>
      <c r="CV196" s="1028"/>
      <c r="CW196" s="1028"/>
      <c r="CX196" s="1028"/>
      <c r="CY196" s="1028"/>
      <c r="CZ196" s="1028"/>
      <c r="DA196" s="1028"/>
      <c r="DB196" s="1028"/>
      <c r="DC196" s="1028"/>
      <c r="DD196" s="1028"/>
      <c r="DE196" s="1028"/>
      <c r="DF196" s="1028"/>
      <c r="DG196" s="1028"/>
      <c r="DH196" s="1028"/>
      <c r="DI196" s="1028"/>
      <c r="DJ196" s="1028"/>
      <c r="DK196" s="1028"/>
      <c r="DL196" s="1028"/>
      <c r="DM196" s="1028"/>
      <c r="DN196" s="1028"/>
      <c r="DO196" s="1028"/>
      <c r="DP196" s="1028"/>
      <c r="DQ196" s="1028"/>
      <c r="DR196" s="1028"/>
      <c r="DS196" s="1028"/>
      <c r="DT196" s="1028"/>
      <c r="DU196" s="1028"/>
      <c r="DV196" s="1028"/>
      <c r="DW196" s="1028"/>
      <c r="DX196" s="1028"/>
      <c r="DY196" s="1028"/>
      <c r="DZ196" s="1028"/>
      <c r="EA196" s="1028"/>
      <c r="EB196" s="1028"/>
      <c r="EC196" s="1028"/>
      <c r="ED196" s="1028"/>
      <c r="EE196" s="1028"/>
      <c r="EF196" s="1028"/>
      <c r="EG196" s="1028"/>
      <c r="EH196" s="1028"/>
      <c r="EI196" s="1028"/>
      <c r="EJ196" s="1028"/>
      <c r="EK196" s="1028"/>
      <c r="EL196" s="1028"/>
    </row>
    <row r="197" spans="1:142" s="1027" customFormat="1">
      <c r="A197" s="1040">
        <v>194</v>
      </c>
      <c r="B197" s="1066" t="s">
        <v>1354</v>
      </c>
      <c r="C197" s="1044">
        <f>'TMB 050'!$G$30</f>
        <v>1234550</v>
      </c>
      <c r="D197" s="1042">
        <f t="shared" si="52"/>
        <v>1234550</v>
      </c>
      <c r="E197" s="1042">
        <f t="shared" si="45"/>
        <v>61727.5</v>
      </c>
      <c r="F197" s="1042">
        <f t="shared" si="56"/>
        <v>61727.5</v>
      </c>
      <c r="G197" s="1042">
        <f t="shared" si="57"/>
        <v>61727.5</v>
      </c>
      <c r="H197" s="1042">
        <v>500000</v>
      </c>
      <c r="I197" s="1042">
        <v>100000</v>
      </c>
      <c r="J197" s="1042">
        <f t="shared" si="59"/>
        <v>500000</v>
      </c>
      <c r="K197" s="1042">
        <f t="shared" si="55"/>
        <v>40000</v>
      </c>
      <c r="L197" s="1043">
        <f>IF('[1]TMB 050'!$G$30&gt;=50000,50000,'[1]TMB 050'!$G$30*50%)</f>
        <v>50000</v>
      </c>
      <c r="M197" s="1042">
        <f t="shared" si="53"/>
        <v>100000</v>
      </c>
      <c r="N197" s="1041">
        <f t="shared" si="58"/>
        <v>100000</v>
      </c>
      <c r="O197" s="1061"/>
      <c r="P197" s="1035" t="str">
        <f t="shared" ref="P197:P228" si="60">B197</f>
        <v>PAULISTA POLO SHOP</v>
      </c>
      <c r="Q197" s="1064"/>
      <c r="R197" s="1064"/>
      <c r="S197" s="1064"/>
      <c r="T197" s="1035" t="s">
        <v>803</v>
      </c>
      <c r="U197" s="1064" t="s">
        <v>505</v>
      </c>
      <c r="V197" s="1064"/>
      <c r="W197" s="1064"/>
      <c r="X197" s="1001"/>
      <c r="Y197" s="1031"/>
      <c r="Z197" s="1030"/>
      <c r="AA197" s="1030"/>
      <c r="AB197" s="1030"/>
      <c r="AC197" s="1030"/>
      <c r="AD197" s="1030"/>
      <c r="AE197" s="1030"/>
      <c r="AF197" s="1030"/>
      <c r="AG197" s="1030"/>
      <c r="AH197" s="1030"/>
      <c r="AI197" s="1030"/>
      <c r="AJ197" s="1030"/>
      <c r="AK197" s="1030"/>
      <c r="AL197" s="1030"/>
      <c r="AM197" s="1029"/>
      <c r="AN197" s="1029"/>
      <c r="AO197" s="1029"/>
      <c r="AP197" s="1029"/>
      <c r="AQ197" s="1029"/>
      <c r="AR197" s="1029"/>
      <c r="AS197" s="1029"/>
      <c r="AT197" s="1029"/>
      <c r="AU197" s="1028"/>
      <c r="AV197" s="1028"/>
      <c r="AW197" s="1028"/>
      <c r="AX197" s="1028"/>
      <c r="AY197" s="1028"/>
      <c r="AZ197" s="1028"/>
      <c r="BA197" s="1028"/>
      <c r="BB197" s="1028"/>
      <c r="BC197" s="1028"/>
      <c r="BD197" s="1028"/>
      <c r="BE197" s="1028"/>
      <c r="BF197" s="1028"/>
      <c r="BG197" s="1028"/>
      <c r="BH197" s="1028"/>
      <c r="BI197" s="1028"/>
      <c r="BJ197" s="1028"/>
      <c r="BK197" s="1028"/>
      <c r="BL197" s="1028"/>
      <c r="BM197" s="1028"/>
      <c r="BN197" s="1028"/>
      <c r="BO197" s="1028"/>
      <c r="BP197" s="1028"/>
      <c r="BQ197" s="1028"/>
      <c r="BR197" s="1028"/>
      <c r="BS197" s="1028"/>
      <c r="BT197" s="1028"/>
      <c r="BU197" s="1028"/>
      <c r="BV197" s="1028"/>
      <c r="BW197" s="1028"/>
      <c r="BX197" s="1028"/>
      <c r="BY197" s="1028"/>
      <c r="BZ197" s="1028"/>
      <c r="CA197" s="1028"/>
      <c r="CB197" s="1028"/>
      <c r="CC197" s="1028"/>
      <c r="CD197" s="1028"/>
      <c r="CE197" s="1028"/>
      <c r="CF197" s="1028"/>
      <c r="CG197" s="1028"/>
      <c r="CH197" s="1028"/>
      <c r="CI197" s="1028"/>
      <c r="CJ197" s="1028"/>
      <c r="CK197" s="1028"/>
      <c r="CL197" s="1028"/>
      <c r="CM197" s="1028"/>
      <c r="CN197" s="1028"/>
      <c r="CO197" s="1028"/>
      <c r="CP197" s="1028"/>
      <c r="CQ197" s="1028"/>
      <c r="CR197" s="1028"/>
      <c r="CS197" s="1028"/>
      <c r="CT197" s="1028"/>
      <c r="CU197" s="1028"/>
      <c r="CV197" s="1028"/>
      <c r="CW197" s="1028"/>
      <c r="CX197" s="1028"/>
      <c r="CY197" s="1028"/>
      <c r="CZ197" s="1028"/>
      <c r="DA197" s="1028"/>
      <c r="DB197" s="1028"/>
      <c r="DC197" s="1028"/>
      <c r="DD197" s="1028"/>
      <c r="DE197" s="1028"/>
      <c r="DF197" s="1028"/>
      <c r="DG197" s="1028"/>
      <c r="DH197" s="1028"/>
      <c r="DI197" s="1028"/>
      <c r="DJ197" s="1028"/>
      <c r="DK197" s="1028"/>
      <c r="DL197" s="1028"/>
      <c r="DM197" s="1028"/>
      <c r="DN197" s="1028"/>
      <c r="DO197" s="1028"/>
      <c r="DP197" s="1028"/>
      <c r="DQ197" s="1028"/>
      <c r="DR197" s="1028"/>
      <c r="DS197" s="1028"/>
      <c r="DT197" s="1028"/>
      <c r="DU197" s="1028"/>
      <c r="DV197" s="1028"/>
      <c r="DW197" s="1028"/>
      <c r="DX197" s="1028"/>
      <c r="DY197" s="1028"/>
      <c r="DZ197" s="1028"/>
      <c r="EA197" s="1028"/>
      <c r="EB197" s="1028"/>
      <c r="EC197" s="1028"/>
      <c r="ED197" s="1028"/>
      <c r="EE197" s="1028"/>
      <c r="EF197" s="1028"/>
      <c r="EG197" s="1028"/>
      <c r="EH197" s="1028"/>
      <c r="EI197" s="1028"/>
      <c r="EJ197" s="1028"/>
      <c r="EK197" s="1028"/>
      <c r="EL197" s="1028"/>
    </row>
    <row r="198" spans="1:142" s="1027" customFormat="1">
      <c r="A198" s="1040">
        <v>195</v>
      </c>
      <c r="B198" s="1066" t="s">
        <v>1353</v>
      </c>
      <c r="C198" s="1044">
        <f>'TMB 050'!$G$30</f>
        <v>1234550</v>
      </c>
      <c r="D198" s="1042">
        <f t="shared" si="52"/>
        <v>1234550</v>
      </c>
      <c r="E198" s="1042">
        <f t="shared" si="45"/>
        <v>61727.5</v>
      </c>
      <c r="F198" s="1042">
        <f t="shared" si="56"/>
        <v>61727.5</v>
      </c>
      <c r="G198" s="1042">
        <f t="shared" si="57"/>
        <v>61727.5</v>
      </c>
      <c r="H198" s="1042">
        <v>500000</v>
      </c>
      <c r="I198" s="1042">
        <v>100000</v>
      </c>
      <c r="J198" s="1042">
        <f t="shared" si="59"/>
        <v>500000</v>
      </c>
      <c r="K198" s="1042">
        <f t="shared" si="55"/>
        <v>40000</v>
      </c>
      <c r="L198" s="1043">
        <f>IF('[1]TMB 050'!$G$30&gt;=50000,50000,'[1]TMB 050'!$G$30*50%)</f>
        <v>50000</v>
      </c>
      <c r="M198" s="1042">
        <f t="shared" si="53"/>
        <v>100000</v>
      </c>
      <c r="N198" s="1041">
        <f t="shared" si="58"/>
        <v>100000</v>
      </c>
      <c r="O198" s="1061"/>
      <c r="P198" s="1035" t="str">
        <f t="shared" si="60"/>
        <v>PENAPOLIS SHOPPING CENTER</v>
      </c>
      <c r="Q198" s="1064"/>
      <c r="R198" s="1064"/>
      <c r="S198" s="1064"/>
      <c r="T198" s="1065" t="s">
        <v>1352</v>
      </c>
      <c r="U198" s="1064" t="s">
        <v>505</v>
      </c>
      <c r="V198" s="1064"/>
      <c r="W198" s="1064"/>
      <c r="X198" s="1001"/>
      <c r="Y198" s="1031"/>
      <c r="Z198" s="1030"/>
      <c r="AA198" s="1030"/>
      <c r="AB198" s="1030"/>
      <c r="AC198" s="1030"/>
      <c r="AD198" s="1030"/>
      <c r="AE198" s="1030"/>
      <c r="AF198" s="1030"/>
      <c r="AG198" s="1030"/>
      <c r="AH198" s="1030"/>
      <c r="AI198" s="1030"/>
      <c r="AJ198" s="1030"/>
      <c r="AK198" s="1030"/>
      <c r="AL198" s="1030"/>
      <c r="AM198" s="1029"/>
      <c r="AN198" s="1029"/>
      <c r="AO198" s="1029"/>
      <c r="AP198" s="1029"/>
      <c r="AQ198" s="1029"/>
      <c r="AR198" s="1029"/>
      <c r="AS198" s="1029"/>
      <c r="AT198" s="1029"/>
      <c r="AU198" s="1028"/>
      <c r="AV198" s="1028"/>
      <c r="AW198" s="1028"/>
      <c r="AX198" s="1028"/>
      <c r="AY198" s="1028"/>
      <c r="AZ198" s="1028"/>
      <c r="BA198" s="1028"/>
      <c r="BB198" s="1028"/>
      <c r="BC198" s="1028"/>
      <c r="BD198" s="1028"/>
      <c r="BE198" s="1028"/>
      <c r="BF198" s="1028"/>
      <c r="BG198" s="1028"/>
      <c r="BH198" s="1028"/>
      <c r="BI198" s="1028"/>
      <c r="BJ198" s="1028"/>
      <c r="BK198" s="1028"/>
      <c r="BL198" s="1028"/>
      <c r="BM198" s="1028"/>
      <c r="BN198" s="1028"/>
      <c r="BO198" s="1028"/>
      <c r="BP198" s="1028"/>
      <c r="BQ198" s="1028"/>
      <c r="BR198" s="1028"/>
      <c r="BS198" s="1028"/>
      <c r="BT198" s="1028"/>
      <c r="BU198" s="1028"/>
      <c r="BV198" s="1028"/>
      <c r="BW198" s="1028"/>
      <c r="BX198" s="1028"/>
      <c r="BY198" s="1028"/>
      <c r="BZ198" s="1028"/>
      <c r="CA198" s="1028"/>
      <c r="CB198" s="1028"/>
      <c r="CC198" s="1028"/>
      <c r="CD198" s="1028"/>
      <c r="CE198" s="1028"/>
      <c r="CF198" s="1028"/>
      <c r="CG198" s="1028"/>
      <c r="CH198" s="1028"/>
      <c r="CI198" s="1028"/>
      <c r="CJ198" s="1028"/>
      <c r="CK198" s="1028"/>
      <c r="CL198" s="1028"/>
      <c r="CM198" s="1028"/>
      <c r="CN198" s="1028"/>
      <c r="CO198" s="1028"/>
      <c r="CP198" s="1028"/>
      <c r="CQ198" s="1028"/>
      <c r="CR198" s="1028"/>
      <c r="CS198" s="1028"/>
      <c r="CT198" s="1028"/>
      <c r="CU198" s="1028"/>
      <c r="CV198" s="1028"/>
      <c r="CW198" s="1028"/>
      <c r="CX198" s="1028"/>
      <c r="CY198" s="1028"/>
      <c r="CZ198" s="1028"/>
      <c r="DA198" s="1028"/>
      <c r="DB198" s="1028"/>
      <c r="DC198" s="1028"/>
      <c r="DD198" s="1028"/>
      <c r="DE198" s="1028"/>
      <c r="DF198" s="1028"/>
      <c r="DG198" s="1028"/>
      <c r="DH198" s="1028"/>
      <c r="DI198" s="1028"/>
      <c r="DJ198" s="1028"/>
      <c r="DK198" s="1028"/>
      <c r="DL198" s="1028"/>
      <c r="DM198" s="1028"/>
      <c r="DN198" s="1028"/>
      <c r="DO198" s="1028"/>
      <c r="DP198" s="1028"/>
      <c r="DQ198" s="1028"/>
      <c r="DR198" s="1028"/>
      <c r="DS198" s="1028"/>
      <c r="DT198" s="1028"/>
      <c r="DU198" s="1028"/>
      <c r="DV198" s="1028"/>
      <c r="DW198" s="1028"/>
      <c r="DX198" s="1028"/>
      <c r="DY198" s="1028"/>
      <c r="DZ198" s="1028"/>
      <c r="EA198" s="1028"/>
      <c r="EB198" s="1028"/>
      <c r="EC198" s="1028"/>
      <c r="ED198" s="1028"/>
      <c r="EE198" s="1028"/>
      <c r="EF198" s="1028"/>
      <c r="EG198" s="1028"/>
      <c r="EH198" s="1028"/>
      <c r="EI198" s="1028"/>
      <c r="EJ198" s="1028"/>
      <c r="EK198" s="1028"/>
      <c r="EL198" s="1028"/>
    </row>
    <row r="199" spans="1:142" s="1027" customFormat="1">
      <c r="A199" s="1040">
        <v>196</v>
      </c>
      <c r="B199" s="1062" t="s">
        <v>1351</v>
      </c>
      <c r="C199" s="1044">
        <f>'TMB 050'!$G$30</f>
        <v>1234550</v>
      </c>
      <c r="D199" s="1042">
        <f t="shared" si="52"/>
        <v>1234550</v>
      </c>
      <c r="E199" s="1042">
        <f t="shared" si="45"/>
        <v>61727.5</v>
      </c>
      <c r="F199" s="1042">
        <f t="shared" si="56"/>
        <v>61727.5</v>
      </c>
      <c r="G199" s="1042">
        <f t="shared" si="57"/>
        <v>61727.5</v>
      </c>
      <c r="H199" s="1042">
        <v>500000</v>
      </c>
      <c r="I199" s="1042">
        <v>100000</v>
      </c>
      <c r="J199" s="1042">
        <f t="shared" si="59"/>
        <v>500000</v>
      </c>
      <c r="K199" s="1042">
        <f t="shared" si="55"/>
        <v>40000</v>
      </c>
      <c r="L199" s="1043">
        <f>IF('[1]TMB 050'!$G$30&gt;=50000,50000,'[1]TMB 050'!$G$30*50%)</f>
        <v>50000</v>
      </c>
      <c r="M199" s="1042">
        <f t="shared" si="53"/>
        <v>100000</v>
      </c>
      <c r="N199" s="1041">
        <f t="shared" si="58"/>
        <v>100000</v>
      </c>
      <c r="O199" s="1061"/>
      <c r="P199" s="1035" t="str">
        <f t="shared" si="60"/>
        <v>PLAZA ANCHIETA</v>
      </c>
      <c r="Q199" s="1060"/>
      <c r="R199" s="1060"/>
      <c r="S199" s="1060"/>
      <c r="T199" s="1060" t="s">
        <v>538</v>
      </c>
      <c r="U199" s="1035" t="s">
        <v>537</v>
      </c>
      <c r="V199" s="1035"/>
      <c r="W199" s="1035" t="s">
        <v>1350</v>
      </c>
      <c r="X199" s="1001"/>
      <c r="Y199" s="1031"/>
      <c r="Z199" s="1030"/>
      <c r="AA199" s="1030"/>
      <c r="AB199" s="1030"/>
      <c r="AC199" s="1030"/>
      <c r="AD199" s="1030"/>
      <c r="AE199" s="1030"/>
      <c r="AF199" s="1030"/>
      <c r="AG199" s="1030"/>
      <c r="AH199" s="1030"/>
      <c r="AI199" s="1030"/>
      <c r="AJ199" s="1030"/>
      <c r="AK199" s="1030"/>
      <c r="AL199" s="1030"/>
      <c r="AM199" s="1029"/>
      <c r="AN199" s="1029"/>
      <c r="AO199" s="1029"/>
      <c r="AP199" s="1029"/>
      <c r="AQ199" s="1029"/>
      <c r="AR199" s="1029"/>
      <c r="AS199" s="1029"/>
      <c r="AT199" s="1029"/>
      <c r="AU199" s="1028"/>
      <c r="AV199" s="1028"/>
      <c r="AW199" s="1028"/>
      <c r="AX199" s="1028"/>
      <c r="AY199" s="1028"/>
      <c r="AZ199" s="1028"/>
      <c r="BA199" s="1028"/>
      <c r="BB199" s="1028"/>
      <c r="BC199" s="1028"/>
      <c r="BD199" s="1028"/>
      <c r="BE199" s="1028"/>
      <c r="BF199" s="1028"/>
      <c r="BG199" s="1028"/>
      <c r="BH199" s="1028"/>
      <c r="BI199" s="1028"/>
      <c r="BJ199" s="1028"/>
      <c r="BK199" s="1028"/>
      <c r="BL199" s="1028"/>
      <c r="BM199" s="1028"/>
      <c r="BN199" s="1028"/>
      <c r="BO199" s="1028"/>
      <c r="BP199" s="1028"/>
      <c r="BQ199" s="1028"/>
      <c r="BR199" s="1028"/>
      <c r="BS199" s="1028"/>
      <c r="BT199" s="1028"/>
      <c r="BU199" s="1028"/>
      <c r="BV199" s="1028"/>
      <c r="BW199" s="1028"/>
      <c r="BX199" s="1028"/>
      <c r="BY199" s="1028"/>
      <c r="BZ199" s="1028"/>
      <c r="CA199" s="1028"/>
      <c r="CB199" s="1028"/>
      <c r="CC199" s="1028"/>
      <c r="CD199" s="1028"/>
      <c r="CE199" s="1028"/>
      <c r="CF199" s="1028"/>
      <c r="CG199" s="1028"/>
      <c r="CH199" s="1028"/>
      <c r="CI199" s="1028"/>
      <c r="CJ199" s="1028"/>
      <c r="CK199" s="1028"/>
      <c r="CL199" s="1028"/>
      <c r="CM199" s="1028"/>
      <c r="CN199" s="1028"/>
      <c r="CO199" s="1028"/>
      <c r="CP199" s="1028"/>
      <c r="CQ199" s="1028"/>
      <c r="CR199" s="1028"/>
      <c r="CS199" s="1028"/>
      <c r="CT199" s="1028"/>
      <c r="CU199" s="1028"/>
      <c r="CV199" s="1028"/>
      <c r="CW199" s="1028"/>
      <c r="CX199" s="1028"/>
      <c r="CY199" s="1028"/>
      <c r="CZ199" s="1028"/>
      <c r="DA199" s="1028"/>
      <c r="DB199" s="1028"/>
      <c r="DC199" s="1028"/>
      <c r="DD199" s="1028"/>
      <c r="DE199" s="1028"/>
      <c r="DF199" s="1028"/>
      <c r="DG199" s="1028"/>
      <c r="DH199" s="1028"/>
      <c r="DI199" s="1028"/>
      <c r="DJ199" s="1028"/>
      <c r="DK199" s="1028"/>
      <c r="DL199" s="1028"/>
      <c r="DM199" s="1028"/>
      <c r="DN199" s="1028"/>
      <c r="DO199" s="1028"/>
      <c r="DP199" s="1028"/>
      <c r="DQ199" s="1028"/>
      <c r="DR199" s="1028"/>
      <c r="DS199" s="1028"/>
      <c r="DT199" s="1028"/>
      <c r="DU199" s="1028"/>
      <c r="DV199" s="1028"/>
      <c r="DW199" s="1028"/>
      <c r="DX199" s="1028"/>
      <c r="DY199" s="1028"/>
      <c r="DZ199" s="1028"/>
      <c r="EA199" s="1028"/>
      <c r="EB199" s="1028"/>
      <c r="EC199" s="1028"/>
      <c r="ED199" s="1028"/>
      <c r="EE199" s="1028"/>
      <c r="EF199" s="1028"/>
      <c r="EG199" s="1028"/>
      <c r="EH199" s="1028"/>
      <c r="EI199" s="1028"/>
      <c r="EJ199" s="1028"/>
      <c r="EK199" s="1028"/>
      <c r="EL199" s="1028"/>
    </row>
    <row r="200" spans="1:142" s="1027" customFormat="1">
      <c r="A200" s="1040">
        <v>197</v>
      </c>
      <c r="B200" s="1066" t="s">
        <v>1349</v>
      </c>
      <c r="C200" s="1044">
        <f>'TMB 050'!$G$30</f>
        <v>1234550</v>
      </c>
      <c r="D200" s="1042">
        <f t="shared" ref="D200:D231" si="61">C200</f>
        <v>1234550</v>
      </c>
      <c r="E200" s="1042">
        <f t="shared" si="45"/>
        <v>61727.5</v>
      </c>
      <c r="F200" s="1042">
        <f t="shared" si="56"/>
        <v>61727.5</v>
      </c>
      <c r="G200" s="1042">
        <f t="shared" si="57"/>
        <v>61727.5</v>
      </c>
      <c r="H200" s="1042">
        <v>500000</v>
      </c>
      <c r="I200" s="1042">
        <v>100000</v>
      </c>
      <c r="J200" s="1042">
        <f t="shared" si="59"/>
        <v>500000</v>
      </c>
      <c r="K200" s="1042">
        <f t="shared" si="55"/>
        <v>40000</v>
      </c>
      <c r="L200" s="1043">
        <f>IF('[1]TMB 050'!$G$30&gt;=50000,50000,'[1]TMB 050'!$G$30*50%)</f>
        <v>50000</v>
      </c>
      <c r="M200" s="1042">
        <f t="shared" ref="M200:M213" si="62">IF(H200&lt;=500000,H200*20%,100000)</f>
        <v>100000</v>
      </c>
      <c r="N200" s="1041">
        <f t="shared" si="58"/>
        <v>100000</v>
      </c>
      <c r="O200" s="1061"/>
      <c r="P200" s="1035" t="str">
        <f t="shared" si="60"/>
        <v>PLAZA AVENIDA SAUDADE MALL</v>
      </c>
      <c r="Q200" s="1064"/>
      <c r="R200" s="1064"/>
      <c r="S200" s="1064"/>
      <c r="T200" s="1035" t="s">
        <v>714</v>
      </c>
      <c r="U200" s="1064" t="s">
        <v>505</v>
      </c>
      <c r="V200" s="1064"/>
      <c r="W200" s="1064"/>
      <c r="X200" s="1001"/>
      <c r="Y200" s="1031"/>
      <c r="Z200" s="1030"/>
      <c r="AA200" s="1030"/>
      <c r="AB200" s="1030"/>
      <c r="AC200" s="1030"/>
      <c r="AD200" s="1030"/>
      <c r="AE200" s="1030"/>
      <c r="AF200" s="1030"/>
      <c r="AG200" s="1030"/>
      <c r="AH200" s="1030"/>
      <c r="AI200" s="1030"/>
      <c r="AJ200" s="1030"/>
      <c r="AK200" s="1030"/>
      <c r="AL200" s="1030"/>
      <c r="AM200" s="1029"/>
      <c r="AN200" s="1029"/>
      <c r="AO200" s="1029"/>
      <c r="AP200" s="1029"/>
      <c r="AQ200" s="1029"/>
      <c r="AR200" s="1029"/>
      <c r="AS200" s="1029"/>
      <c r="AT200" s="1029"/>
      <c r="AU200" s="1028"/>
      <c r="AV200" s="1028"/>
      <c r="AW200" s="1028"/>
      <c r="AX200" s="1028"/>
      <c r="AY200" s="1028"/>
      <c r="AZ200" s="1028"/>
      <c r="BA200" s="1028"/>
      <c r="BB200" s="1028"/>
      <c r="BC200" s="1028"/>
      <c r="BD200" s="1028"/>
      <c r="BE200" s="1028"/>
      <c r="BF200" s="1028"/>
      <c r="BG200" s="1028"/>
      <c r="BH200" s="1028"/>
      <c r="BI200" s="1028"/>
      <c r="BJ200" s="1028"/>
      <c r="BK200" s="1028"/>
      <c r="BL200" s="1028"/>
      <c r="BM200" s="1028"/>
      <c r="BN200" s="1028"/>
      <c r="BO200" s="1028"/>
      <c r="BP200" s="1028"/>
      <c r="BQ200" s="1028"/>
      <c r="BR200" s="1028"/>
      <c r="BS200" s="1028"/>
      <c r="BT200" s="1028"/>
      <c r="BU200" s="1028"/>
      <c r="BV200" s="1028"/>
      <c r="BW200" s="1028"/>
      <c r="BX200" s="1028"/>
      <c r="BY200" s="1028"/>
      <c r="BZ200" s="1028"/>
      <c r="CA200" s="1028"/>
      <c r="CB200" s="1028"/>
      <c r="CC200" s="1028"/>
      <c r="CD200" s="1028"/>
      <c r="CE200" s="1028"/>
      <c r="CF200" s="1028"/>
      <c r="CG200" s="1028"/>
      <c r="CH200" s="1028"/>
      <c r="CI200" s="1028"/>
      <c r="CJ200" s="1028"/>
      <c r="CK200" s="1028"/>
      <c r="CL200" s="1028"/>
      <c r="CM200" s="1028"/>
      <c r="CN200" s="1028"/>
      <c r="CO200" s="1028"/>
      <c r="CP200" s="1028"/>
      <c r="CQ200" s="1028"/>
      <c r="CR200" s="1028"/>
      <c r="CS200" s="1028"/>
      <c r="CT200" s="1028"/>
      <c r="CU200" s="1028"/>
      <c r="CV200" s="1028"/>
      <c r="CW200" s="1028"/>
      <c r="CX200" s="1028"/>
      <c r="CY200" s="1028"/>
      <c r="CZ200" s="1028"/>
      <c r="DA200" s="1028"/>
      <c r="DB200" s="1028"/>
      <c r="DC200" s="1028"/>
      <c r="DD200" s="1028"/>
      <c r="DE200" s="1028"/>
      <c r="DF200" s="1028"/>
      <c r="DG200" s="1028"/>
      <c r="DH200" s="1028"/>
      <c r="DI200" s="1028"/>
      <c r="DJ200" s="1028"/>
      <c r="DK200" s="1028"/>
      <c r="DL200" s="1028"/>
      <c r="DM200" s="1028"/>
      <c r="DN200" s="1028"/>
      <c r="DO200" s="1028"/>
      <c r="DP200" s="1028"/>
      <c r="DQ200" s="1028"/>
      <c r="DR200" s="1028"/>
      <c r="DS200" s="1028"/>
      <c r="DT200" s="1028"/>
      <c r="DU200" s="1028"/>
      <c r="DV200" s="1028"/>
      <c r="DW200" s="1028"/>
      <c r="DX200" s="1028"/>
      <c r="DY200" s="1028"/>
      <c r="DZ200" s="1028"/>
      <c r="EA200" s="1028"/>
      <c r="EB200" s="1028"/>
      <c r="EC200" s="1028"/>
      <c r="ED200" s="1028"/>
      <c r="EE200" s="1028"/>
      <c r="EF200" s="1028"/>
      <c r="EG200" s="1028"/>
      <c r="EH200" s="1028"/>
      <c r="EI200" s="1028"/>
      <c r="EJ200" s="1028"/>
      <c r="EK200" s="1028"/>
      <c r="EL200" s="1028"/>
    </row>
    <row r="201" spans="1:142" s="1027" customFormat="1">
      <c r="A201" s="1040">
        <v>198</v>
      </c>
      <c r="B201" s="1063" t="s">
        <v>1348</v>
      </c>
      <c r="C201" s="1044">
        <f>'TMB 050'!$G$30</f>
        <v>1234550</v>
      </c>
      <c r="D201" s="1042">
        <f t="shared" si="61"/>
        <v>1234550</v>
      </c>
      <c r="E201" s="1042">
        <f t="shared" si="45"/>
        <v>61727.5</v>
      </c>
      <c r="F201" s="1042">
        <f t="shared" si="56"/>
        <v>61727.5</v>
      </c>
      <c r="G201" s="1042">
        <f t="shared" si="57"/>
        <v>61727.5</v>
      </c>
      <c r="H201" s="1042">
        <v>500000</v>
      </c>
      <c r="I201" s="1042">
        <v>100000</v>
      </c>
      <c r="J201" s="1042">
        <f t="shared" si="59"/>
        <v>500000</v>
      </c>
      <c r="K201" s="1042">
        <f t="shared" si="55"/>
        <v>40000</v>
      </c>
      <c r="L201" s="1043">
        <f>IF('[1]TMB 050'!$G$30&gt;=50000,50000,'[1]TMB 050'!$G$30*50%)</f>
        <v>50000</v>
      </c>
      <c r="M201" s="1042">
        <f t="shared" si="62"/>
        <v>100000</v>
      </c>
      <c r="N201" s="1041">
        <f t="shared" si="58"/>
        <v>100000</v>
      </c>
      <c r="O201" s="1061"/>
      <c r="P201" s="1035" t="str">
        <f t="shared" si="60"/>
        <v>PLAZA AVENIDA SHOPPING</v>
      </c>
      <c r="Q201" s="1035" t="s">
        <v>1347</v>
      </c>
      <c r="R201" s="1035"/>
      <c r="S201" s="1035" t="s">
        <v>1346</v>
      </c>
      <c r="T201" s="1035" t="s">
        <v>1345</v>
      </c>
      <c r="U201" s="1035" t="s">
        <v>505</v>
      </c>
      <c r="V201" s="1035" t="s">
        <v>1344</v>
      </c>
      <c r="W201" s="1060" t="s">
        <v>1343</v>
      </c>
      <c r="X201" s="1001"/>
      <c r="Y201" s="1031"/>
      <c r="Z201" s="1030"/>
      <c r="AA201" s="1030"/>
      <c r="AB201" s="1030"/>
      <c r="AC201" s="1030"/>
      <c r="AD201" s="1030"/>
      <c r="AE201" s="1030"/>
      <c r="AF201" s="1030"/>
      <c r="AG201" s="1030"/>
      <c r="AH201" s="1030"/>
      <c r="AI201" s="1030"/>
      <c r="AJ201" s="1030"/>
      <c r="AK201" s="1030"/>
      <c r="AL201" s="1030"/>
      <c r="AM201" s="1029"/>
      <c r="AN201" s="1029"/>
      <c r="AO201" s="1029"/>
      <c r="AP201" s="1029"/>
      <c r="AQ201" s="1029"/>
      <c r="AR201" s="1029"/>
      <c r="AS201" s="1029"/>
      <c r="AT201" s="1029"/>
      <c r="AU201" s="1028"/>
      <c r="AV201" s="1028"/>
      <c r="AW201" s="1028"/>
      <c r="AX201" s="1028"/>
      <c r="AY201" s="1028"/>
      <c r="AZ201" s="1028"/>
      <c r="BA201" s="1028"/>
      <c r="BB201" s="1028"/>
      <c r="BC201" s="1028"/>
      <c r="BD201" s="1028"/>
      <c r="BE201" s="1028"/>
      <c r="BF201" s="1028"/>
      <c r="BG201" s="1028"/>
      <c r="BH201" s="1028"/>
      <c r="BI201" s="1028"/>
      <c r="BJ201" s="1028"/>
      <c r="BK201" s="1028"/>
      <c r="BL201" s="1028"/>
      <c r="BM201" s="1028"/>
      <c r="BN201" s="1028"/>
      <c r="BO201" s="1028"/>
      <c r="BP201" s="1028"/>
      <c r="BQ201" s="1028"/>
      <c r="BR201" s="1028"/>
      <c r="BS201" s="1028"/>
      <c r="BT201" s="1028"/>
      <c r="BU201" s="1028"/>
      <c r="BV201" s="1028"/>
      <c r="BW201" s="1028"/>
      <c r="BX201" s="1028"/>
      <c r="BY201" s="1028"/>
      <c r="BZ201" s="1028"/>
      <c r="CA201" s="1028"/>
      <c r="CB201" s="1028"/>
      <c r="CC201" s="1028"/>
      <c r="CD201" s="1028"/>
      <c r="CE201" s="1028"/>
      <c r="CF201" s="1028"/>
      <c r="CG201" s="1028"/>
      <c r="CH201" s="1028"/>
      <c r="CI201" s="1028"/>
      <c r="CJ201" s="1028"/>
      <c r="CK201" s="1028"/>
      <c r="CL201" s="1028"/>
      <c r="CM201" s="1028"/>
      <c r="CN201" s="1028"/>
      <c r="CO201" s="1028"/>
      <c r="CP201" s="1028"/>
      <c r="CQ201" s="1028"/>
      <c r="CR201" s="1028"/>
      <c r="CS201" s="1028"/>
      <c r="CT201" s="1028"/>
      <c r="CU201" s="1028"/>
      <c r="CV201" s="1028"/>
      <c r="CW201" s="1028"/>
      <c r="CX201" s="1028"/>
      <c r="CY201" s="1028"/>
      <c r="CZ201" s="1028"/>
      <c r="DA201" s="1028"/>
      <c r="DB201" s="1028"/>
      <c r="DC201" s="1028"/>
      <c r="DD201" s="1028"/>
      <c r="DE201" s="1028"/>
      <c r="DF201" s="1028"/>
      <c r="DG201" s="1028"/>
      <c r="DH201" s="1028"/>
      <c r="DI201" s="1028"/>
      <c r="DJ201" s="1028"/>
      <c r="DK201" s="1028"/>
      <c r="DL201" s="1028"/>
      <c r="DM201" s="1028"/>
      <c r="DN201" s="1028"/>
      <c r="DO201" s="1028"/>
      <c r="DP201" s="1028"/>
      <c r="DQ201" s="1028"/>
      <c r="DR201" s="1028"/>
      <c r="DS201" s="1028"/>
      <c r="DT201" s="1028"/>
      <c r="DU201" s="1028"/>
      <c r="DV201" s="1028"/>
      <c r="DW201" s="1028"/>
      <c r="DX201" s="1028"/>
      <c r="DY201" s="1028"/>
      <c r="DZ201" s="1028"/>
      <c r="EA201" s="1028"/>
      <c r="EB201" s="1028"/>
      <c r="EC201" s="1028"/>
      <c r="ED201" s="1028"/>
      <c r="EE201" s="1028"/>
      <c r="EF201" s="1028"/>
      <c r="EG201" s="1028"/>
      <c r="EH201" s="1028"/>
      <c r="EI201" s="1028"/>
      <c r="EJ201" s="1028"/>
      <c r="EK201" s="1028"/>
      <c r="EL201" s="1028"/>
    </row>
    <row r="202" spans="1:142" s="1027" customFormat="1">
      <c r="A202" s="1040">
        <v>199</v>
      </c>
      <c r="B202" s="1063" t="s">
        <v>1342</v>
      </c>
      <c r="C202" s="1044">
        <f>'TMB 050'!$G$30</f>
        <v>1234550</v>
      </c>
      <c r="D202" s="1042">
        <f t="shared" si="61"/>
        <v>1234550</v>
      </c>
      <c r="E202" s="1042">
        <f t="shared" si="45"/>
        <v>61727.5</v>
      </c>
      <c r="F202" s="1042">
        <f t="shared" si="56"/>
        <v>61727.5</v>
      </c>
      <c r="G202" s="1042">
        <f t="shared" si="57"/>
        <v>61727.5</v>
      </c>
      <c r="H202" s="1042">
        <v>500000</v>
      </c>
      <c r="I202" s="1042">
        <v>100000</v>
      </c>
      <c r="J202" s="1042">
        <f t="shared" si="59"/>
        <v>500000</v>
      </c>
      <c r="K202" s="1042">
        <f t="shared" si="55"/>
        <v>40000</v>
      </c>
      <c r="L202" s="1043">
        <f>IF('[1]TMB 050'!$G$30&gt;=50000,50000,'[1]TMB 050'!$G$30*50%)</f>
        <v>50000</v>
      </c>
      <c r="M202" s="1042">
        <f t="shared" si="62"/>
        <v>100000</v>
      </c>
      <c r="N202" s="1041">
        <f t="shared" si="58"/>
        <v>100000</v>
      </c>
      <c r="O202" s="1061"/>
      <c r="P202" s="1035" t="str">
        <f t="shared" si="60"/>
        <v xml:space="preserve">PLAZA SHOPPING </v>
      </c>
      <c r="Q202" s="1035" t="s">
        <v>1341</v>
      </c>
      <c r="R202" s="1035"/>
      <c r="S202" s="1035" t="s">
        <v>1340</v>
      </c>
      <c r="T202" s="1035" t="s">
        <v>503</v>
      </c>
      <c r="U202" s="1035" t="s">
        <v>502</v>
      </c>
      <c r="V202" s="1035" t="s">
        <v>1339</v>
      </c>
      <c r="W202" s="1035"/>
      <c r="X202" s="1001"/>
      <c r="Y202" s="1031"/>
      <c r="Z202" s="1030"/>
      <c r="AA202" s="1030"/>
      <c r="AB202" s="1030"/>
      <c r="AC202" s="1030"/>
      <c r="AD202" s="1030"/>
      <c r="AE202" s="1030"/>
      <c r="AF202" s="1030"/>
      <c r="AG202" s="1030"/>
      <c r="AH202" s="1030"/>
      <c r="AI202" s="1030"/>
      <c r="AJ202" s="1030"/>
      <c r="AK202" s="1030"/>
      <c r="AL202" s="1030"/>
      <c r="AM202" s="1029"/>
      <c r="AN202" s="1029"/>
      <c r="AO202" s="1029"/>
      <c r="AP202" s="1029"/>
      <c r="AQ202" s="1029"/>
      <c r="AR202" s="1029"/>
      <c r="AS202" s="1029"/>
      <c r="AT202" s="1029"/>
      <c r="AU202" s="1028"/>
      <c r="AV202" s="1028"/>
      <c r="AW202" s="1028"/>
      <c r="AX202" s="1028"/>
      <c r="AY202" s="1028"/>
      <c r="AZ202" s="1028"/>
      <c r="BA202" s="1028"/>
      <c r="BB202" s="1028"/>
      <c r="BC202" s="1028"/>
      <c r="BD202" s="1028"/>
      <c r="BE202" s="1028"/>
      <c r="BF202" s="1028"/>
      <c r="BG202" s="1028"/>
      <c r="BH202" s="1028"/>
      <c r="BI202" s="1028"/>
      <c r="BJ202" s="1028"/>
      <c r="BK202" s="1028"/>
      <c r="BL202" s="1028"/>
      <c r="BM202" s="1028"/>
      <c r="BN202" s="1028"/>
      <c r="BO202" s="1028"/>
      <c r="BP202" s="1028"/>
      <c r="BQ202" s="1028"/>
      <c r="BR202" s="1028"/>
      <c r="BS202" s="1028"/>
      <c r="BT202" s="1028"/>
      <c r="BU202" s="1028"/>
      <c r="BV202" s="1028"/>
      <c r="BW202" s="1028"/>
      <c r="BX202" s="1028"/>
      <c r="BY202" s="1028"/>
      <c r="BZ202" s="1028"/>
      <c r="CA202" s="1028"/>
      <c r="CB202" s="1028"/>
      <c r="CC202" s="1028"/>
      <c r="CD202" s="1028"/>
      <c r="CE202" s="1028"/>
      <c r="CF202" s="1028"/>
      <c r="CG202" s="1028"/>
      <c r="CH202" s="1028"/>
      <c r="CI202" s="1028"/>
      <c r="CJ202" s="1028"/>
      <c r="CK202" s="1028"/>
      <c r="CL202" s="1028"/>
      <c r="CM202" s="1028"/>
      <c r="CN202" s="1028"/>
      <c r="CO202" s="1028"/>
      <c r="CP202" s="1028"/>
      <c r="CQ202" s="1028"/>
      <c r="CR202" s="1028"/>
      <c r="CS202" s="1028"/>
      <c r="CT202" s="1028"/>
      <c r="CU202" s="1028"/>
      <c r="CV202" s="1028"/>
      <c r="CW202" s="1028"/>
      <c r="CX202" s="1028"/>
      <c r="CY202" s="1028"/>
      <c r="CZ202" s="1028"/>
      <c r="DA202" s="1028"/>
      <c r="DB202" s="1028"/>
      <c r="DC202" s="1028"/>
      <c r="DD202" s="1028"/>
      <c r="DE202" s="1028"/>
      <c r="DF202" s="1028"/>
      <c r="DG202" s="1028"/>
      <c r="DH202" s="1028"/>
      <c r="DI202" s="1028"/>
      <c r="DJ202" s="1028"/>
      <c r="DK202" s="1028"/>
      <c r="DL202" s="1028"/>
      <c r="DM202" s="1028"/>
      <c r="DN202" s="1028"/>
      <c r="DO202" s="1028"/>
      <c r="DP202" s="1028"/>
      <c r="DQ202" s="1028"/>
      <c r="DR202" s="1028"/>
      <c r="DS202" s="1028"/>
      <c r="DT202" s="1028"/>
      <c r="DU202" s="1028"/>
      <c r="DV202" s="1028"/>
      <c r="DW202" s="1028"/>
      <c r="DX202" s="1028"/>
      <c r="DY202" s="1028"/>
      <c r="DZ202" s="1028"/>
      <c r="EA202" s="1028"/>
      <c r="EB202" s="1028"/>
      <c r="EC202" s="1028"/>
      <c r="ED202" s="1028"/>
      <c r="EE202" s="1028"/>
      <c r="EF202" s="1028"/>
      <c r="EG202" s="1028"/>
      <c r="EH202" s="1028"/>
      <c r="EI202" s="1028"/>
      <c r="EJ202" s="1028"/>
      <c r="EK202" s="1028"/>
      <c r="EL202" s="1028"/>
    </row>
    <row r="203" spans="1:142" s="1027" customFormat="1">
      <c r="A203" s="1040">
        <v>200</v>
      </c>
      <c r="B203" s="1062" t="s">
        <v>1338</v>
      </c>
      <c r="C203" s="1044">
        <f>'TMB 050'!$G$30</f>
        <v>1234550</v>
      </c>
      <c r="D203" s="1042">
        <f t="shared" si="61"/>
        <v>1234550</v>
      </c>
      <c r="E203" s="1042">
        <f t="shared" ref="E203:E224" si="63">C203*5%</f>
        <v>61727.5</v>
      </c>
      <c r="F203" s="1042">
        <f t="shared" si="56"/>
        <v>61727.5</v>
      </c>
      <c r="G203" s="1042">
        <f t="shared" si="57"/>
        <v>61727.5</v>
      </c>
      <c r="H203" s="1042">
        <v>500000</v>
      </c>
      <c r="I203" s="1042">
        <v>100000</v>
      </c>
      <c r="J203" s="1042">
        <f t="shared" si="59"/>
        <v>500000</v>
      </c>
      <c r="K203" s="1042">
        <f t="shared" si="55"/>
        <v>40000</v>
      </c>
      <c r="L203" s="1043">
        <f>IF('[1]TMB 050'!$G$30&gt;=50000,50000,'[1]TMB 050'!$G$30*50%)</f>
        <v>50000</v>
      </c>
      <c r="M203" s="1042">
        <f t="shared" si="62"/>
        <v>100000</v>
      </c>
      <c r="N203" s="1041">
        <f t="shared" si="58"/>
        <v>100000</v>
      </c>
      <c r="O203" s="1061"/>
      <c r="P203" s="1035" t="str">
        <f t="shared" si="60"/>
        <v>PLAZA SHOPPING CASA FORTE</v>
      </c>
      <c r="Q203" s="1060"/>
      <c r="R203" s="1060"/>
      <c r="S203" s="1060"/>
      <c r="T203" s="1035" t="s">
        <v>685</v>
      </c>
      <c r="U203" s="1035" t="s">
        <v>684</v>
      </c>
      <c r="V203" s="1035"/>
      <c r="W203" s="1035" t="s">
        <v>1337</v>
      </c>
      <c r="X203" s="1001"/>
      <c r="Y203" s="1031"/>
      <c r="Z203" s="1030"/>
      <c r="AA203" s="1030"/>
      <c r="AB203" s="1030"/>
      <c r="AC203" s="1030"/>
      <c r="AD203" s="1030"/>
      <c r="AE203" s="1030"/>
      <c r="AF203" s="1030"/>
      <c r="AG203" s="1030"/>
      <c r="AH203" s="1030"/>
      <c r="AI203" s="1030"/>
      <c r="AJ203" s="1030"/>
      <c r="AK203" s="1030"/>
      <c r="AL203" s="1030"/>
      <c r="AM203" s="1029"/>
      <c r="AN203" s="1029"/>
      <c r="AO203" s="1029"/>
      <c r="AP203" s="1029"/>
      <c r="AQ203" s="1029"/>
      <c r="AR203" s="1029"/>
      <c r="AS203" s="1029"/>
      <c r="AT203" s="1029"/>
      <c r="AU203" s="1028"/>
      <c r="AV203" s="1028"/>
      <c r="AW203" s="1028"/>
      <c r="AX203" s="1028"/>
      <c r="AY203" s="1028"/>
      <c r="AZ203" s="1028"/>
      <c r="BA203" s="1028"/>
      <c r="BB203" s="1028"/>
      <c r="BC203" s="1028"/>
      <c r="BD203" s="1028"/>
      <c r="BE203" s="1028"/>
      <c r="BF203" s="1028"/>
      <c r="BG203" s="1028"/>
      <c r="BH203" s="1028"/>
      <c r="BI203" s="1028"/>
      <c r="BJ203" s="1028"/>
      <c r="BK203" s="1028"/>
      <c r="BL203" s="1028"/>
      <c r="BM203" s="1028"/>
      <c r="BN203" s="1028"/>
      <c r="BO203" s="1028"/>
      <c r="BP203" s="1028"/>
      <c r="BQ203" s="1028"/>
      <c r="BR203" s="1028"/>
      <c r="BS203" s="1028"/>
      <c r="BT203" s="1028"/>
      <c r="BU203" s="1028"/>
      <c r="BV203" s="1028"/>
      <c r="BW203" s="1028"/>
      <c r="BX203" s="1028"/>
      <c r="BY203" s="1028"/>
      <c r="BZ203" s="1028"/>
      <c r="CA203" s="1028"/>
      <c r="CB203" s="1028"/>
      <c r="CC203" s="1028"/>
      <c r="CD203" s="1028"/>
      <c r="CE203" s="1028"/>
      <c r="CF203" s="1028"/>
      <c r="CG203" s="1028"/>
      <c r="CH203" s="1028"/>
      <c r="CI203" s="1028"/>
      <c r="CJ203" s="1028"/>
      <c r="CK203" s="1028"/>
      <c r="CL203" s="1028"/>
      <c r="CM203" s="1028"/>
      <c r="CN203" s="1028"/>
      <c r="CO203" s="1028"/>
      <c r="CP203" s="1028"/>
      <c r="CQ203" s="1028"/>
      <c r="CR203" s="1028"/>
      <c r="CS203" s="1028"/>
      <c r="CT203" s="1028"/>
      <c r="CU203" s="1028"/>
      <c r="CV203" s="1028"/>
      <c r="CW203" s="1028"/>
      <c r="CX203" s="1028"/>
      <c r="CY203" s="1028"/>
      <c r="CZ203" s="1028"/>
      <c r="DA203" s="1028"/>
      <c r="DB203" s="1028"/>
      <c r="DC203" s="1028"/>
      <c r="DD203" s="1028"/>
      <c r="DE203" s="1028"/>
      <c r="DF203" s="1028"/>
      <c r="DG203" s="1028"/>
      <c r="DH203" s="1028"/>
      <c r="DI203" s="1028"/>
      <c r="DJ203" s="1028"/>
      <c r="DK203" s="1028"/>
      <c r="DL203" s="1028"/>
      <c r="DM203" s="1028"/>
      <c r="DN203" s="1028"/>
      <c r="DO203" s="1028"/>
      <c r="DP203" s="1028"/>
      <c r="DQ203" s="1028"/>
      <c r="DR203" s="1028"/>
      <c r="DS203" s="1028"/>
      <c r="DT203" s="1028"/>
      <c r="DU203" s="1028"/>
      <c r="DV203" s="1028"/>
      <c r="DW203" s="1028"/>
      <c r="DX203" s="1028"/>
      <c r="DY203" s="1028"/>
      <c r="DZ203" s="1028"/>
      <c r="EA203" s="1028"/>
      <c r="EB203" s="1028"/>
      <c r="EC203" s="1028"/>
      <c r="ED203" s="1028"/>
      <c r="EE203" s="1028"/>
      <c r="EF203" s="1028"/>
      <c r="EG203" s="1028"/>
      <c r="EH203" s="1028"/>
      <c r="EI203" s="1028"/>
      <c r="EJ203" s="1028"/>
      <c r="EK203" s="1028"/>
      <c r="EL203" s="1028"/>
    </row>
    <row r="204" spans="1:142" s="1027" customFormat="1">
      <c r="A204" s="1040">
        <v>201</v>
      </c>
      <c r="B204" s="1066" t="s">
        <v>1336</v>
      </c>
      <c r="C204" s="1044">
        <f>'TMB 050'!$G$30</f>
        <v>1234550</v>
      </c>
      <c r="D204" s="1042">
        <f t="shared" si="61"/>
        <v>1234550</v>
      </c>
      <c r="E204" s="1042">
        <f t="shared" si="63"/>
        <v>61727.5</v>
      </c>
      <c r="F204" s="1042">
        <f t="shared" si="56"/>
        <v>61727.5</v>
      </c>
      <c r="G204" s="1042">
        <f t="shared" si="57"/>
        <v>61727.5</v>
      </c>
      <c r="H204" s="1042">
        <v>500000</v>
      </c>
      <c r="I204" s="1042">
        <v>100000</v>
      </c>
      <c r="J204" s="1042">
        <f t="shared" si="59"/>
        <v>500000</v>
      </c>
      <c r="K204" s="1042">
        <f t="shared" si="55"/>
        <v>40000</v>
      </c>
      <c r="L204" s="1043">
        <f>IF('[1]TMB 050'!$G$30&gt;=50000,50000,'[1]TMB 050'!$G$30*50%)</f>
        <v>50000</v>
      </c>
      <c r="M204" s="1042">
        <f t="shared" si="62"/>
        <v>100000</v>
      </c>
      <c r="N204" s="1041">
        <f t="shared" si="58"/>
        <v>100000</v>
      </c>
      <c r="O204" s="1061"/>
      <c r="P204" s="1035" t="str">
        <f t="shared" si="60"/>
        <v>PLAZA SHOPPING ITAVUVU</v>
      </c>
      <c r="Q204" s="1064"/>
      <c r="R204" s="1064"/>
      <c r="S204" s="1064"/>
      <c r="T204" s="1064" t="s">
        <v>514</v>
      </c>
      <c r="U204" s="1064" t="s">
        <v>505</v>
      </c>
      <c r="V204" s="1064"/>
      <c r="W204" s="1064"/>
      <c r="X204" s="1001"/>
      <c r="Y204" s="1031"/>
      <c r="Z204" s="1030"/>
      <c r="AA204" s="1030"/>
      <c r="AB204" s="1030"/>
      <c r="AC204" s="1030"/>
      <c r="AD204" s="1030"/>
      <c r="AE204" s="1030"/>
      <c r="AF204" s="1030"/>
      <c r="AG204" s="1030"/>
      <c r="AH204" s="1030"/>
      <c r="AI204" s="1030"/>
      <c r="AJ204" s="1030"/>
      <c r="AK204" s="1030"/>
      <c r="AL204" s="1030"/>
      <c r="AM204" s="1029"/>
      <c r="AN204" s="1029"/>
      <c r="AO204" s="1029"/>
      <c r="AP204" s="1029"/>
      <c r="AQ204" s="1029"/>
      <c r="AR204" s="1029"/>
      <c r="AS204" s="1029"/>
      <c r="AT204" s="1029"/>
      <c r="AU204" s="1028"/>
      <c r="AV204" s="1028"/>
      <c r="AW204" s="1028"/>
      <c r="AX204" s="1028"/>
      <c r="AY204" s="1028"/>
      <c r="AZ204" s="1028"/>
      <c r="BA204" s="1028"/>
      <c r="BB204" s="1028"/>
      <c r="BC204" s="1028"/>
      <c r="BD204" s="1028"/>
      <c r="BE204" s="1028"/>
      <c r="BF204" s="1028"/>
      <c r="BG204" s="1028"/>
      <c r="BH204" s="1028"/>
      <c r="BI204" s="1028"/>
      <c r="BJ204" s="1028"/>
      <c r="BK204" s="1028"/>
      <c r="BL204" s="1028"/>
      <c r="BM204" s="1028"/>
      <c r="BN204" s="1028"/>
      <c r="BO204" s="1028"/>
      <c r="BP204" s="1028"/>
      <c r="BQ204" s="1028"/>
      <c r="BR204" s="1028"/>
      <c r="BS204" s="1028"/>
      <c r="BT204" s="1028"/>
      <c r="BU204" s="1028"/>
      <c r="BV204" s="1028"/>
      <c r="BW204" s="1028"/>
      <c r="BX204" s="1028"/>
      <c r="BY204" s="1028"/>
      <c r="BZ204" s="1028"/>
      <c r="CA204" s="1028"/>
      <c r="CB204" s="1028"/>
      <c r="CC204" s="1028"/>
      <c r="CD204" s="1028"/>
      <c r="CE204" s="1028"/>
      <c r="CF204" s="1028"/>
      <c r="CG204" s="1028"/>
      <c r="CH204" s="1028"/>
      <c r="CI204" s="1028"/>
      <c r="CJ204" s="1028"/>
      <c r="CK204" s="1028"/>
      <c r="CL204" s="1028"/>
      <c r="CM204" s="1028"/>
      <c r="CN204" s="1028"/>
      <c r="CO204" s="1028"/>
      <c r="CP204" s="1028"/>
      <c r="CQ204" s="1028"/>
      <c r="CR204" s="1028"/>
      <c r="CS204" s="1028"/>
      <c r="CT204" s="1028"/>
      <c r="CU204" s="1028"/>
      <c r="CV204" s="1028"/>
      <c r="CW204" s="1028"/>
      <c r="CX204" s="1028"/>
      <c r="CY204" s="1028"/>
      <c r="CZ204" s="1028"/>
      <c r="DA204" s="1028"/>
      <c r="DB204" s="1028"/>
      <c r="DC204" s="1028"/>
      <c r="DD204" s="1028"/>
      <c r="DE204" s="1028"/>
      <c r="DF204" s="1028"/>
      <c r="DG204" s="1028"/>
      <c r="DH204" s="1028"/>
      <c r="DI204" s="1028"/>
      <c r="DJ204" s="1028"/>
      <c r="DK204" s="1028"/>
      <c r="DL204" s="1028"/>
      <c r="DM204" s="1028"/>
      <c r="DN204" s="1028"/>
      <c r="DO204" s="1028"/>
      <c r="DP204" s="1028"/>
      <c r="DQ204" s="1028"/>
      <c r="DR204" s="1028"/>
      <c r="DS204" s="1028"/>
      <c r="DT204" s="1028"/>
      <c r="DU204" s="1028"/>
      <c r="DV204" s="1028"/>
      <c r="DW204" s="1028"/>
      <c r="DX204" s="1028"/>
      <c r="DY204" s="1028"/>
      <c r="DZ204" s="1028"/>
      <c r="EA204" s="1028"/>
      <c r="EB204" s="1028"/>
      <c r="EC204" s="1028"/>
      <c r="ED204" s="1028"/>
      <c r="EE204" s="1028"/>
      <c r="EF204" s="1028"/>
      <c r="EG204" s="1028"/>
      <c r="EH204" s="1028"/>
      <c r="EI204" s="1028"/>
      <c r="EJ204" s="1028"/>
      <c r="EK204" s="1028"/>
      <c r="EL204" s="1028"/>
    </row>
    <row r="205" spans="1:142" s="1027" customFormat="1">
      <c r="A205" s="1040">
        <v>202</v>
      </c>
      <c r="B205" s="1063" t="s">
        <v>1335</v>
      </c>
      <c r="C205" s="1044">
        <f>'TMB 050'!$G$30</f>
        <v>1234550</v>
      </c>
      <c r="D205" s="1042">
        <f t="shared" si="61"/>
        <v>1234550</v>
      </c>
      <c r="E205" s="1042">
        <f t="shared" si="63"/>
        <v>61727.5</v>
      </c>
      <c r="F205" s="1042">
        <f t="shared" si="56"/>
        <v>61727.5</v>
      </c>
      <c r="G205" s="1042">
        <f t="shared" si="57"/>
        <v>61727.5</v>
      </c>
      <c r="H205" s="1042">
        <v>500000</v>
      </c>
      <c r="I205" s="1042">
        <v>100000</v>
      </c>
      <c r="J205" s="1042">
        <f t="shared" si="59"/>
        <v>500000</v>
      </c>
      <c r="K205" s="1042">
        <f t="shared" si="55"/>
        <v>40000</v>
      </c>
      <c r="L205" s="1043">
        <f>IF('[1]TMB 050'!$G$30&gt;=50000,50000,'[1]TMB 050'!$G$30*50%)</f>
        <v>50000</v>
      </c>
      <c r="M205" s="1042">
        <f t="shared" si="62"/>
        <v>100000</v>
      </c>
      <c r="N205" s="1041">
        <f t="shared" si="58"/>
        <v>100000</v>
      </c>
      <c r="O205" s="1061"/>
      <c r="P205" s="1035" t="str">
        <f t="shared" si="60"/>
        <v>PLAZA SHOPPING ITU</v>
      </c>
      <c r="Q205" s="1035" t="s">
        <v>1334</v>
      </c>
      <c r="R205" s="1035"/>
      <c r="S205" s="1035" t="s">
        <v>1333</v>
      </c>
      <c r="T205" s="1035" t="s">
        <v>553</v>
      </c>
      <c r="U205" s="1035" t="s">
        <v>505</v>
      </c>
      <c r="V205" s="1035" t="s">
        <v>1332</v>
      </c>
      <c r="W205" s="1035" t="s">
        <v>1026</v>
      </c>
      <c r="X205" s="1001"/>
      <c r="Y205" s="1031"/>
      <c r="Z205" s="1030"/>
      <c r="AA205" s="1030"/>
      <c r="AB205" s="1030"/>
      <c r="AC205" s="1030"/>
      <c r="AD205" s="1030"/>
      <c r="AE205" s="1030"/>
      <c r="AF205" s="1030"/>
      <c r="AG205" s="1030"/>
      <c r="AH205" s="1030"/>
      <c r="AI205" s="1030"/>
      <c r="AJ205" s="1030"/>
      <c r="AK205" s="1030"/>
      <c r="AL205" s="1030"/>
      <c r="AM205" s="1029"/>
      <c r="AN205" s="1029"/>
      <c r="AO205" s="1029"/>
      <c r="AP205" s="1029"/>
      <c r="AQ205" s="1029"/>
      <c r="AR205" s="1029"/>
      <c r="AS205" s="1029"/>
      <c r="AT205" s="1029"/>
      <c r="AU205" s="1028"/>
      <c r="AV205" s="1028"/>
      <c r="AW205" s="1028"/>
      <c r="AX205" s="1028"/>
      <c r="AY205" s="1028"/>
      <c r="AZ205" s="1028"/>
      <c r="BA205" s="1028"/>
      <c r="BB205" s="1028"/>
      <c r="BC205" s="1028"/>
      <c r="BD205" s="1028"/>
      <c r="BE205" s="1028"/>
      <c r="BF205" s="1028"/>
      <c r="BG205" s="1028"/>
      <c r="BH205" s="1028"/>
      <c r="BI205" s="1028"/>
      <c r="BJ205" s="1028"/>
      <c r="BK205" s="1028"/>
      <c r="BL205" s="1028"/>
      <c r="BM205" s="1028"/>
      <c r="BN205" s="1028"/>
      <c r="BO205" s="1028"/>
      <c r="BP205" s="1028"/>
      <c r="BQ205" s="1028"/>
      <c r="BR205" s="1028"/>
      <c r="BS205" s="1028"/>
      <c r="BT205" s="1028"/>
      <c r="BU205" s="1028"/>
      <c r="BV205" s="1028"/>
      <c r="BW205" s="1028"/>
      <c r="BX205" s="1028"/>
      <c r="BY205" s="1028"/>
      <c r="BZ205" s="1028"/>
      <c r="CA205" s="1028"/>
      <c r="CB205" s="1028"/>
      <c r="CC205" s="1028"/>
      <c r="CD205" s="1028"/>
      <c r="CE205" s="1028"/>
      <c r="CF205" s="1028"/>
      <c r="CG205" s="1028"/>
      <c r="CH205" s="1028"/>
      <c r="CI205" s="1028"/>
      <c r="CJ205" s="1028"/>
      <c r="CK205" s="1028"/>
      <c r="CL205" s="1028"/>
      <c r="CM205" s="1028"/>
      <c r="CN205" s="1028"/>
      <c r="CO205" s="1028"/>
      <c r="CP205" s="1028"/>
      <c r="CQ205" s="1028"/>
      <c r="CR205" s="1028"/>
      <c r="CS205" s="1028"/>
      <c r="CT205" s="1028"/>
      <c r="CU205" s="1028"/>
      <c r="CV205" s="1028"/>
      <c r="CW205" s="1028"/>
      <c r="CX205" s="1028"/>
      <c r="CY205" s="1028"/>
      <c r="CZ205" s="1028"/>
      <c r="DA205" s="1028"/>
      <c r="DB205" s="1028"/>
      <c r="DC205" s="1028"/>
      <c r="DD205" s="1028"/>
      <c r="DE205" s="1028"/>
      <c r="DF205" s="1028"/>
      <c r="DG205" s="1028"/>
      <c r="DH205" s="1028"/>
      <c r="DI205" s="1028"/>
      <c r="DJ205" s="1028"/>
      <c r="DK205" s="1028"/>
      <c r="DL205" s="1028"/>
      <c r="DM205" s="1028"/>
      <c r="DN205" s="1028"/>
      <c r="DO205" s="1028"/>
      <c r="DP205" s="1028"/>
      <c r="DQ205" s="1028"/>
      <c r="DR205" s="1028"/>
      <c r="DS205" s="1028"/>
      <c r="DT205" s="1028"/>
      <c r="DU205" s="1028"/>
      <c r="DV205" s="1028"/>
      <c r="DW205" s="1028"/>
      <c r="DX205" s="1028"/>
      <c r="DY205" s="1028"/>
      <c r="DZ205" s="1028"/>
      <c r="EA205" s="1028"/>
      <c r="EB205" s="1028"/>
      <c r="EC205" s="1028"/>
      <c r="ED205" s="1028"/>
      <c r="EE205" s="1028"/>
      <c r="EF205" s="1028"/>
      <c r="EG205" s="1028"/>
      <c r="EH205" s="1028"/>
      <c r="EI205" s="1028"/>
      <c r="EJ205" s="1028"/>
      <c r="EK205" s="1028"/>
      <c r="EL205" s="1028"/>
    </row>
    <row r="206" spans="1:142" s="1027" customFormat="1">
      <c r="A206" s="1040">
        <v>203</v>
      </c>
      <c r="B206" s="1066" t="s">
        <v>1331</v>
      </c>
      <c r="C206" s="1044">
        <f>'TMB 050'!$G$30</f>
        <v>1234550</v>
      </c>
      <c r="D206" s="1042">
        <f t="shared" si="61"/>
        <v>1234550</v>
      </c>
      <c r="E206" s="1042">
        <f t="shared" si="63"/>
        <v>61727.5</v>
      </c>
      <c r="F206" s="1042">
        <f t="shared" si="56"/>
        <v>61727.5</v>
      </c>
      <c r="G206" s="1042">
        <f t="shared" si="57"/>
        <v>61727.5</v>
      </c>
      <c r="H206" s="1042">
        <v>500000</v>
      </c>
      <c r="I206" s="1042">
        <v>100000</v>
      </c>
      <c r="J206" s="1042">
        <f t="shared" si="59"/>
        <v>500000</v>
      </c>
      <c r="K206" s="1042">
        <f t="shared" si="55"/>
        <v>40000</v>
      </c>
      <c r="L206" s="1043">
        <f>IF('[1]TMB 050'!$G$30&gt;=50000,50000,'[1]TMB 050'!$G$30*50%)</f>
        <v>50000</v>
      </c>
      <c r="M206" s="1042">
        <f t="shared" si="62"/>
        <v>100000</v>
      </c>
      <c r="N206" s="1041">
        <f t="shared" si="58"/>
        <v>100000</v>
      </c>
      <c r="O206" s="1061"/>
      <c r="P206" s="1035" t="str">
        <f t="shared" si="60"/>
        <v>PODIUM CENTER</v>
      </c>
      <c r="Q206" s="1064"/>
      <c r="R206" s="1064"/>
      <c r="S206" s="1064"/>
      <c r="T206" s="1064" t="s">
        <v>616</v>
      </c>
      <c r="U206" s="1064" t="s">
        <v>505</v>
      </c>
      <c r="V206" s="1064"/>
      <c r="W206" s="1064"/>
      <c r="X206" s="1001"/>
      <c r="Y206" s="1031"/>
      <c r="Z206" s="1030"/>
      <c r="AA206" s="1030"/>
      <c r="AB206" s="1030"/>
      <c r="AC206" s="1030"/>
      <c r="AD206" s="1030"/>
      <c r="AE206" s="1030"/>
      <c r="AF206" s="1030"/>
      <c r="AG206" s="1030"/>
      <c r="AH206" s="1030"/>
      <c r="AI206" s="1030"/>
      <c r="AJ206" s="1030"/>
      <c r="AK206" s="1030"/>
      <c r="AL206" s="1030"/>
      <c r="AM206" s="1029"/>
      <c r="AN206" s="1029"/>
      <c r="AO206" s="1029"/>
      <c r="AP206" s="1029"/>
      <c r="AQ206" s="1029"/>
      <c r="AR206" s="1029"/>
      <c r="AS206" s="1029"/>
      <c r="AT206" s="1029"/>
      <c r="AU206" s="1028"/>
      <c r="AV206" s="1028"/>
      <c r="AW206" s="1028"/>
      <c r="AX206" s="1028"/>
      <c r="AY206" s="1028"/>
      <c r="AZ206" s="1028"/>
      <c r="BA206" s="1028"/>
      <c r="BB206" s="1028"/>
      <c r="BC206" s="1028"/>
      <c r="BD206" s="1028"/>
      <c r="BE206" s="1028"/>
      <c r="BF206" s="1028"/>
      <c r="BG206" s="1028"/>
      <c r="BH206" s="1028"/>
      <c r="BI206" s="1028"/>
      <c r="BJ206" s="1028"/>
      <c r="BK206" s="1028"/>
      <c r="BL206" s="1028"/>
      <c r="BM206" s="1028"/>
      <c r="BN206" s="1028"/>
      <c r="BO206" s="1028"/>
      <c r="BP206" s="1028"/>
      <c r="BQ206" s="1028"/>
      <c r="BR206" s="1028"/>
      <c r="BS206" s="1028"/>
      <c r="BT206" s="1028"/>
      <c r="BU206" s="1028"/>
      <c r="BV206" s="1028"/>
      <c r="BW206" s="1028"/>
      <c r="BX206" s="1028"/>
      <c r="BY206" s="1028"/>
      <c r="BZ206" s="1028"/>
      <c r="CA206" s="1028"/>
      <c r="CB206" s="1028"/>
      <c r="CC206" s="1028"/>
      <c r="CD206" s="1028"/>
      <c r="CE206" s="1028"/>
      <c r="CF206" s="1028"/>
      <c r="CG206" s="1028"/>
      <c r="CH206" s="1028"/>
      <c r="CI206" s="1028"/>
      <c r="CJ206" s="1028"/>
      <c r="CK206" s="1028"/>
      <c r="CL206" s="1028"/>
      <c r="CM206" s="1028"/>
      <c r="CN206" s="1028"/>
      <c r="CO206" s="1028"/>
      <c r="CP206" s="1028"/>
      <c r="CQ206" s="1028"/>
      <c r="CR206" s="1028"/>
      <c r="CS206" s="1028"/>
      <c r="CT206" s="1028"/>
      <c r="CU206" s="1028"/>
      <c r="CV206" s="1028"/>
      <c r="CW206" s="1028"/>
      <c r="CX206" s="1028"/>
      <c r="CY206" s="1028"/>
      <c r="CZ206" s="1028"/>
      <c r="DA206" s="1028"/>
      <c r="DB206" s="1028"/>
      <c r="DC206" s="1028"/>
      <c r="DD206" s="1028"/>
      <c r="DE206" s="1028"/>
      <c r="DF206" s="1028"/>
      <c r="DG206" s="1028"/>
      <c r="DH206" s="1028"/>
      <c r="DI206" s="1028"/>
      <c r="DJ206" s="1028"/>
      <c r="DK206" s="1028"/>
      <c r="DL206" s="1028"/>
      <c r="DM206" s="1028"/>
      <c r="DN206" s="1028"/>
      <c r="DO206" s="1028"/>
      <c r="DP206" s="1028"/>
      <c r="DQ206" s="1028"/>
      <c r="DR206" s="1028"/>
      <c r="DS206" s="1028"/>
      <c r="DT206" s="1028"/>
      <c r="DU206" s="1028"/>
      <c r="DV206" s="1028"/>
      <c r="DW206" s="1028"/>
      <c r="DX206" s="1028"/>
      <c r="DY206" s="1028"/>
      <c r="DZ206" s="1028"/>
      <c r="EA206" s="1028"/>
      <c r="EB206" s="1028"/>
      <c r="EC206" s="1028"/>
      <c r="ED206" s="1028"/>
      <c r="EE206" s="1028"/>
      <c r="EF206" s="1028"/>
      <c r="EG206" s="1028"/>
      <c r="EH206" s="1028"/>
      <c r="EI206" s="1028"/>
      <c r="EJ206" s="1028"/>
      <c r="EK206" s="1028"/>
      <c r="EL206" s="1028"/>
    </row>
    <row r="207" spans="1:142" s="1027" customFormat="1">
      <c r="A207" s="1040">
        <v>204</v>
      </c>
      <c r="B207" s="1066" t="s">
        <v>1330</v>
      </c>
      <c r="C207" s="1044">
        <f>'TMB 050'!$G$30</f>
        <v>1234550</v>
      </c>
      <c r="D207" s="1042">
        <f t="shared" si="61"/>
        <v>1234550</v>
      </c>
      <c r="E207" s="1042">
        <f t="shared" si="63"/>
        <v>61727.5</v>
      </c>
      <c r="F207" s="1042">
        <f t="shared" si="56"/>
        <v>61727.5</v>
      </c>
      <c r="G207" s="1042">
        <f t="shared" si="57"/>
        <v>61727.5</v>
      </c>
      <c r="H207" s="1042">
        <v>500000</v>
      </c>
      <c r="I207" s="1042">
        <v>100000</v>
      </c>
      <c r="J207" s="1042">
        <f t="shared" si="59"/>
        <v>500000</v>
      </c>
      <c r="K207" s="1042">
        <f t="shared" si="55"/>
        <v>40000</v>
      </c>
      <c r="L207" s="1043">
        <f>IF('[1]TMB 050'!$G$30&gt;=50000,50000,'[1]TMB 050'!$G$30*50%)</f>
        <v>50000</v>
      </c>
      <c r="M207" s="1042">
        <f t="shared" si="62"/>
        <v>100000</v>
      </c>
      <c r="N207" s="1041">
        <f t="shared" si="58"/>
        <v>100000</v>
      </c>
      <c r="O207" s="1061"/>
      <c r="P207" s="1035" t="str">
        <f t="shared" si="60"/>
        <v>POLI SHOPPING</v>
      </c>
      <c r="Q207" s="1064"/>
      <c r="R207" s="1064"/>
      <c r="S207" s="1064"/>
      <c r="T207" s="1035" t="s">
        <v>800</v>
      </c>
      <c r="U207" s="1064" t="s">
        <v>505</v>
      </c>
      <c r="V207" s="1064"/>
      <c r="W207" s="1064"/>
      <c r="X207" s="1001"/>
      <c r="Y207" s="1031"/>
      <c r="Z207" s="1030"/>
      <c r="AA207" s="1030"/>
      <c r="AB207" s="1030"/>
      <c r="AC207" s="1030"/>
      <c r="AD207" s="1030"/>
      <c r="AE207" s="1030"/>
      <c r="AF207" s="1030"/>
      <c r="AG207" s="1030"/>
      <c r="AH207" s="1030"/>
      <c r="AI207" s="1030"/>
      <c r="AJ207" s="1030"/>
      <c r="AK207" s="1030"/>
      <c r="AL207" s="1030"/>
      <c r="AM207" s="1029"/>
      <c r="AN207" s="1029"/>
      <c r="AO207" s="1029"/>
      <c r="AP207" s="1029"/>
      <c r="AQ207" s="1029"/>
      <c r="AR207" s="1029"/>
      <c r="AS207" s="1029"/>
      <c r="AT207" s="1029"/>
      <c r="AU207" s="1028"/>
      <c r="AV207" s="1028"/>
      <c r="AW207" s="1028"/>
      <c r="AX207" s="1028"/>
      <c r="AY207" s="1028"/>
      <c r="AZ207" s="1028"/>
      <c r="BA207" s="1028"/>
      <c r="BB207" s="1028"/>
      <c r="BC207" s="1028"/>
      <c r="BD207" s="1028"/>
      <c r="BE207" s="1028"/>
      <c r="BF207" s="1028"/>
      <c r="BG207" s="1028"/>
      <c r="BH207" s="1028"/>
      <c r="BI207" s="1028"/>
      <c r="BJ207" s="1028"/>
      <c r="BK207" s="1028"/>
      <c r="BL207" s="1028"/>
      <c r="BM207" s="1028"/>
      <c r="BN207" s="1028"/>
      <c r="BO207" s="1028"/>
      <c r="BP207" s="1028"/>
      <c r="BQ207" s="1028"/>
      <c r="BR207" s="1028"/>
      <c r="BS207" s="1028"/>
      <c r="BT207" s="1028"/>
      <c r="BU207" s="1028"/>
      <c r="BV207" s="1028"/>
      <c r="BW207" s="1028"/>
      <c r="BX207" s="1028"/>
      <c r="BY207" s="1028"/>
      <c r="BZ207" s="1028"/>
      <c r="CA207" s="1028"/>
      <c r="CB207" s="1028"/>
      <c r="CC207" s="1028"/>
      <c r="CD207" s="1028"/>
      <c r="CE207" s="1028"/>
      <c r="CF207" s="1028"/>
      <c r="CG207" s="1028"/>
      <c r="CH207" s="1028"/>
      <c r="CI207" s="1028"/>
      <c r="CJ207" s="1028"/>
      <c r="CK207" s="1028"/>
      <c r="CL207" s="1028"/>
      <c r="CM207" s="1028"/>
      <c r="CN207" s="1028"/>
      <c r="CO207" s="1028"/>
      <c r="CP207" s="1028"/>
      <c r="CQ207" s="1028"/>
      <c r="CR207" s="1028"/>
      <c r="CS207" s="1028"/>
      <c r="CT207" s="1028"/>
      <c r="CU207" s="1028"/>
      <c r="CV207" s="1028"/>
      <c r="CW207" s="1028"/>
      <c r="CX207" s="1028"/>
      <c r="CY207" s="1028"/>
      <c r="CZ207" s="1028"/>
      <c r="DA207" s="1028"/>
      <c r="DB207" s="1028"/>
      <c r="DC207" s="1028"/>
      <c r="DD207" s="1028"/>
      <c r="DE207" s="1028"/>
      <c r="DF207" s="1028"/>
      <c r="DG207" s="1028"/>
      <c r="DH207" s="1028"/>
      <c r="DI207" s="1028"/>
      <c r="DJ207" s="1028"/>
      <c r="DK207" s="1028"/>
      <c r="DL207" s="1028"/>
      <c r="DM207" s="1028"/>
      <c r="DN207" s="1028"/>
      <c r="DO207" s="1028"/>
      <c r="DP207" s="1028"/>
      <c r="DQ207" s="1028"/>
      <c r="DR207" s="1028"/>
      <c r="DS207" s="1028"/>
      <c r="DT207" s="1028"/>
      <c r="DU207" s="1028"/>
      <c r="DV207" s="1028"/>
      <c r="DW207" s="1028"/>
      <c r="DX207" s="1028"/>
      <c r="DY207" s="1028"/>
      <c r="DZ207" s="1028"/>
      <c r="EA207" s="1028"/>
      <c r="EB207" s="1028"/>
      <c r="EC207" s="1028"/>
      <c r="ED207" s="1028"/>
      <c r="EE207" s="1028"/>
      <c r="EF207" s="1028"/>
      <c r="EG207" s="1028"/>
      <c r="EH207" s="1028"/>
      <c r="EI207" s="1028"/>
      <c r="EJ207" s="1028"/>
      <c r="EK207" s="1028"/>
      <c r="EL207" s="1028"/>
    </row>
    <row r="208" spans="1:142" s="1027" customFormat="1">
      <c r="A208" s="1040">
        <v>205</v>
      </c>
      <c r="B208" s="1066" t="s">
        <v>1329</v>
      </c>
      <c r="C208" s="1044">
        <f>'TMB 050'!$G$30</f>
        <v>1234550</v>
      </c>
      <c r="D208" s="1042">
        <f t="shared" si="61"/>
        <v>1234550</v>
      </c>
      <c r="E208" s="1042">
        <f t="shared" si="63"/>
        <v>61727.5</v>
      </c>
      <c r="F208" s="1042">
        <f t="shared" si="56"/>
        <v>61727.5</v>
      </c>
      <c r="G208" s="1042">
        <f t="shared" si="57"/>
        <v>61727.5</v>
      </c>
      <c r="H208" s="1042">
        <v>500000</v>
      </c>
      <c r="I208" s="1042">
        <v>100000</v>
      </c>
      <c r="J208" s="1042">
        <f t="shared" si="59"/>
        <v>500000</v>
      </c>
      <c r="K208" s="1042">
        <f t="shared" si="55"/>
        <v>40000</v>
      </c>
      <c r="L208" s="1043">
        <f>IF('[1]TMB 050'!$G$30&gt;=50000,50000,'[1]TMB 050'!$G$30*50%)</f>
        <v>50000</v>
      </c>
      <c r="M208" s="1042">
        <f t="shared" si="62"/>
        <v>100000</v>
      </c>
      <c r="N208" s="1041">
        <f t="shared" si="58"/>
        <v>100000</v>
      </c>
      <c r="O208" s="1061"/>
      <c r="P208" s="1035" t="str">
        <f t="shared" si="60"/>
        <v>POLI SHOPPING OSASCO</v>
      </c>
      <c r="Q208" s="1064"/>
      <c r="R208" s="1064"/>
      <c r="S208" s="1064"/>
      <c r="T208" s="1064" t="s">
        <v>611</v>
      </c>
      <c r="U208" s="1064" t="s">
        <v>505</v>
      </c>
      <c r="V208" s="1064"/>
      <c r="W208" s="1064"/>
      <c r="X208" s="1001"/>
      <c r="Y208" s="1031"/>
      <c r="Z208" s="1030"/>
      <c r="AA208" s="1030"/>
      <c r="AB208" s="1030"/>
      <c r="AC208" s="1030"/>
      <c r="AD208" s="1030"/>
      <c r="AE208" s="1030"/>
      <c r="AF208" s="1030"/>
      <c r="AG208" s="1030"/>
      <c r="AH208" s="1030"/>
      <c r="AI208" s="1030"/>
      <c r="AJ208" s="1030"/>
      <c r="AK208" s="1030"/>
      <c r="AL208" s="1030"/>
      <c r="AM208" s="1029"/>
      <c r="AN208" s="1029"/>
      <c r="AO208" s="1029"/>
      <c r="AP208" s="1029"/>
      <c r="AQ208" s="1029"/>
      <c r="AR208" s="1029"/>
      <c r="AS208" s="1029"/>
      <c r="AT208" s="1029"/>
      <c r="AU208" s="1028"/>
      <c r="AV208" s="1028"/>
      <c r="AW208" s="1028"/>
      <c r="AX208" s="1028"/>
      <c r="AY208" s="1028"/>
      <c r="AZ208" s="1028"/>
      <c r="BA208" s="1028"/>
      <c r="BB208" s="1028"/>
      <c r="BC208" s="1028"/>
      <c r="BD208" s="1028"/>
      <c r="BE208" s="1028"/>
      <c r="BF208" s="1028"/>
      <c r="BG208" s="1028"/>
      <c r="BH208" s="1028"/>
      <c r="BI208" s="1028"/>
      <c r="BJ208" s="1028"/>
      <c r="BK208" s="1028"/>
      <c r="BL208" s="1028"/>
      <c r="BM208" s="1028"/>
      <c r="BN208" s="1028"/>
      <c r="BO208" s="1028"/>
      <c r="BP208" s="1028"/>
      <c r="BQ208" s="1028"/>
      <c r="BR208" s="1028"/>
      <c r="BS208" s="1028"/>
      <c r="BT208" s="1028"/>
      <c r="BU208" s="1028"/>
      <c r="BV208" s="1028"/>
      <c r="BW208" s="1028"/>
      <c r="BX208" s="1028"/>
      <c r="BY208" s="1028"/>
      <c r="BZ208" s="1028"/>
      <c r="CA208" s="1028"/>
      <c r="CB208" s="1028"/>
      <c r="CC208" s="1028"/>
      <c r="CD208" s="1028"/>
      <c r="CE208" s="1028"/>
      <c r="CF208" s="1028"/>
      <c r="CG208" s="1028"/>
      <c r="CH208" s="1028"/>
      <c r="CI208" s="1028"/>
      <c r="CJ208" s="1028"/>
      <c r="CK208" s="1028"/>
      <c r="CL208" s="1028"/>
      <c r="CM208" s="1028"/>
      <c r="CN208" s="1028"/>
      <c r="CO208" s="1028"/>
      <c r="CP208" s="1028"/>
      <c r="CQ208" s="1028"/>
      <c r="CR208" s="1028"/>
      <c r="CS208" s="1028"/>
      <c r="CT208" s="1028"/>
      <c r="CU208" s="1028"/>
      <c r="CV208" s="1028"/>
      <c r="CW208" s="1028"/>
      <c r="CX208" s="1028"/>
      <c r="CY208" s="1028"/>
      <c r="CZ208" s="1028"/>
      <c r="DA208" s="1028"/>
      <c r="DB208" s="1028"/>
      <c r="DC208" s="1028"/>
      <c r="DD208" s="1028"/>
      <c r="DE208" s="1028"/>
      <c r="DF208" s="1028"/>
      <c r="DG208" s="1028"/>
      <c r="DH208" s="1028"/>
      <c r="DI208" s="1028"/>
      <c r="DJ208" s="1028"/>
      <c r="DK208" s="1028"/>
      <c r="DL208" s="1028"/>
      <c r="DM208" s="1028"/>
      <c r="DN208" s="1028"/>
      <c r="DO208" s="1028"/>
      <c r="DP208" s="1028"/>
      <c r="DQ208" s="1028"/>
      <c r="DR208" s="1028"/>
      <c r="DS208" s="1028"/>
      <c r="DT208" s="1028"/>
      <c r="DU208" s="1028"/>
      <c r="DV208" s="1028"/>
      <c r="DW208" s="1028"/>
      <c r="DX208" s="1028"/>
      <c r="DY208" s="1028"/>
      <c r="DZ208" s="1028"/>
      <c r="EA208" s="1028"/>
      <c r="EB208" s="1028"/>
      <c r="EC208" s="1028"/>
      <c r="ED208" s="1028"/>
      <c r="EE208" s="1028"/>
      <c r="EF208" s="1028"/>
      <c r="EG208" s="1028"/>
      <c r="EH208" s="1028"/>
      <c r="EI208" s="1028"/>
      <c r="EJ208" s="1028"/>
      <c r="EK208" s="1028"/>
      <c r="EL208" s="1028"/>
    </row>
    <row r="209" spans="1:142" s="1027" customFormat="1">
      <c r="A209" s="1040">
        <v>206</v>
      </c>
      <c r="B209" s="1062" t="s">
        <v>1328</v>
      </c>
      <c r="C209" s="1044">
        <f>'TMB 050'!$G$30</f>
        <v>1234550</v>
      </c>
      <c r="D209" s="1042">
        <f t="shared" si="61"/>
        <v>1234550</v>
      </c>
      <c r="E209" s="1042">
        <f t="shared" si="63"/>
        <v>61727.5</v>
      </c>
      <c r="F209" s="1042">
        <f t="shared" si="56"/>
        <v>61727.5</v>
      </c>
      <c r="G209" s="1042">
        <f t="shared" si="57"/>
        <v>61727.5</v>
      </c>
      <c r="H209" s="1042">
        <v>500000</v>
      </c>
      <c r="I209" s="1042">
        <v>100000</v>
      </c>
      <c r="J209" s="1042">
        <f t="shared" si="59"/>
        <v>500000</v>
      </c>
      <c r="K209" s="1042">
        <f t="shared" si="55"/>
        <v>40000</v>
      </c>
      <c r="L209" s="1043">
        <f>IF('[1]TMB 050'!$G$30&gt;=50000,50000,'[1]TMB 050'!$G$30*50%)</f>
        <v>50000</v>
      </c>
      <c r="M209" s="1042">
        <f t="shared" si="62"/>
        <v>100000</v>
      </c>
      <c r="N209" s="1041">
        <f t="shared" si="58"/>
        <v>100000</v>
      </c>
      <c r="O209" s="1101"/>
      <c r="P209" s="1035" t="str">
        <f t="shared" si="60"/>
        <v>POLO CARUARU</v>
      </c>
      <c r="Q209" s="1060"/>
      <c r="R209" s="1060"/>
      <c r="S209" s="1060"/>
      <c r="T209" s="1060" t="s">
        <v>1040</v>
      </c>
      <c r="U209" s="1035" t="s">
        <v>684</v>
      </c>
      <c r="V209" s="1035"/>
      <c r="W209" s="1035" t="s">
        <v>999</v>
      </c>
      <c r="X209" s="1001"/>
      <c r="Y209" s="1031"/>
      <c r="Z209" s="1030"/>
      <c r="AA209" s="1030"/>
      <c r="AB209" s="1030"/>
      <c r="AC209" s="1030"/>
      <c r="AD209" s="1030"/>
      <c r="AE209" s="1030"/>
      <c r="AF209" s="1030"/>
      <c r="AG209" s="1030"/>
      <c r="AH209" s="1030"/>
      <c r="AI209" s="1030"/>
      <c r="AJ209" s="1030"/>
      <c r="AK209" s="1030"/>
      <c r="AL209" s="1030"/>
      <c r="AM209" s="1029"/>
      <c r="AN209" s="1029"/>
      <c r="AO209" s="1029"/>
      <c r="AP209" s="1029"/>
      <c r="AQ209" s="1029"/>
      <c r="AR209" s="1029"/>
      <c r="AS209" s="1029"/>
      <c r="AT209" s="1029"/>
      <c r="AU209" s="1028"/>
      <c r="AV209" s="1028"/>
      <c r="AW209" s="1028"/>
      <c r="AX209" s="1028"/>
      <c r="AY209" s="1028"/>
      <c r="AZ209" s="1028"/>
      <c r="BA209" s="1028"/>
      <c r="BB209" s="1028"/>
      <c r="BC209" s="1028"/>
      <c r="BD209" s="1028"/>
      <c r="BE209" s="1028"/>
      <c r="BF209" s="1028"/>
      <c r="BG209" s="1028"/>
      <c r="BH209" s="1028"/>
      <c r="BI209" s="1028"/>
      <c r="BJ209" s="1028"/>
      <c r="BK209" s="1028"/>
      <c r="BL209" s="1028"/>
      <c r="BM209" s="1028"/>
      <c r="BN209" s="1028"/>
      <c r="BO209" s="1028"/>
      <c r="BP209" s="1028"/>
      <c r="BQ209" s="1028"/>
      <c r="BR209" s="1028"/>
      <c r="BS209" s="1028"/>
      <c r="BT209" s="1028"/>
      <c r="BU209" s="1028"/>
      <c r="BV209" s="1028"/>
      <c r="BW209" s="1028"/>
      <c r="BX209" s="1028"/>
      <c r="BY209" s="1028"/>
      <c r="BZ209" s="1028"/>
      <c r="CA209" s="1028"/>
      <c r="CB209" s="1028"/>
      <c r="CC209" s="1028"/>
      <c r="CD209" s="1028"/>
      <c r="CE209" s="1028"/>
      <c r="CF209" s="1028"/>
      <c r="CG209" s="1028"/>
      <c r="CH209" s="1028"/>
      <c r="CI209" s="1028"/>
      <c r="CJ209" s="1028"/>
      <c r="CK209" s="1028"/>
      <c r="CL209" s="1028"/>
      <c r="CM209" s="1028"/>
      <c r="CN209" s="1028"/>
      <c r="CO209" s="1028"/>
      <c r="CP209" s="1028"/>
      <c r="CQ209" s="1028"/>
      <c r="CR209" s="1028"/>
      <c r="CS209" s="1028"/>
      <c r="CT209" s="1028"/>
      <c r="CU209" s="1028"/>
      <c r="CV209" s="1028"/>
      <c r="CW209" s="1028"/>
      <c r="CX209" s="1028"/>
      <c r="CY209" s="1028"/>
      <c r="CZ209" s="1028"/>
      <c r="DA209" s="1028"/>
      <c r="DB209" s="1028"/>
      <c r="DC209" s="1028"/>
      <c r="DD209" s="1028"/>
      <c r="DE209" s="1028"/>
      <c r="DF209" s="1028"/>
      <c r="DG209" s="1028"/>
      <c r="DH209" s="1028"/>
      <c r="DI209" s="1028"/>
      <c r="DJ209" s="1028"/>
      <c r="DK209" s="1028"/>
      <c r="DL209" s="1028"/>
      <c r="DM209" s="1028"/>
      <c r="DN209" s="1028"/>
      <c r="DO209" s="1028"/>
      <c r="DP209" s="1028"/>
      <c r="DQ209" s="1028"/>
      <c r="DR209" s="1028"/>
      <c r="DS209" s="1028"/>
      <c r="DT209" s="1028"/>
      <c r="DU209" s="1028"/>
      <c r="DV209" s="1028"/>
      <c r="DW209" s="1028"/>
      <c r="DX209" s="1028"/>
      <c r="DY209" s="1028"/>
      <c r="DZ209" s="1028"/>
      <c r="EA209" s="1028"/>
      <c r="EB209" s="1028"/>
      <c r="EC209" s="1028"/>
      <c r="ED209" s="1028"/>
      <c r="EE209" s="1028"/>
      <c r="EF209" s="1028"/>
      <c r="EG209" s="1028"/>
      <c r="EH209" s="1028"/>
      <c r="EI209" s="1028"/>
      <c r="EJ209" s="1028"/>
      <c r="EK209" s="1028"/>
      <c r="EL209" s="1028"/>
    </row>
    <row r="210" spans="1:142" s="1027" customFormat="1">
      <c r="A210" s="1040">
        <v>207</v>
      </c>
      <c r="B210" s="1066" t="s">
        <v>1327</v>
      </c>
      <c r="C210" s="1044">
        <f>'TMB 050'!$G$30</f>
        <v>1234550</v>
      </c>
      <c r="D210" s="1042">
        <f t="shared" si="61"/>
        <v>1234550</v>
      </c>
      <c r="E210" s="1042">
        <f t="shared" si="63"/>
        <v>61727.5</v>
      </c>
      <c r="F210" s="1042">
        <f t="shared" si="56"/>
        <v>61727.5</v>
      </c>
      <c r="G210" s="1042">
        <f t="shared" si="57"/>
        <v>61727.5</v>
      </c>
      <c r="H210" s="1042">
        <v>500000</v>
      </c>
      <c r="I210" s="1042">
        <v>100000</v>
      </c>
      <c r="J210" s="1042">
        <f t="shared" si="59"/>
        <v>500000</v>
      </c>
      <c r="K210" s="1042">
        <f t="shared" si="55"/>
        <v>40000</v>
      </c>
      <c r="L210" s="1043">
        <f>IF('[1]TMB 050'!$G$30&gt;=50000,50000,'[1]TMB 050'!$G$30*50%)</f>
        <v>50000</v>
      </c>
      <c r="M210" s="1042">
        <f t="shared" si="62"/>
        <v>100000</v>
      </c>
      <c r="N210" s="1041">
        <f t="shared" si="58"/>
        <v>100000</v>
      </c>
      <c r="O210" s="1061"/>
      <c r="P210" s="1035" t="str">
        <f t="shared" si="60"/>
        <v>POLO SHOPPING INDAIATUBA</v>
      </c>
      <c r="Q210" s="1064"/>
      <c r="R210" s="1064"/>
      <c r="S210" s="1064"/>
      <c r="T210" s="1064" t="s">
        <v>940</v>
      </c>
      <c r="U210" s="1064" t="s">
        <v>505</v>
      </c>
      <c r="V210" s="1064"/>
      <c r="W210" s="1064"/>
      <c r="X210" s="1001"/>
      <c r="Y210" s="1031"/>
      <c r="Z210" s="1030"/>
      <c r="AA210" s="1030"/>
      <c r="AB210" s="1030"/>
      <c r="AC210" s="1030"/>
      <c r="AD210" s="1030"/>
      <c r="AE210" s="1030"/>
      <c r="AF210" s="1030"/>
      <c r="AG210" s="1030"/>
      <c r="AH210" s="1030"/>
      <c r="AI210" s="1030"/>
      <c r="AJ210" s="1030"/>
      <c r="AK210" s="1030"/>
      <c r="AL210" s="1030"/>
      <c r="AM210" s="1029"/>
      <c r="AN210" s="1029"/>
      <c r="AO210" s="1029"/>
      <c r="AP210" s="1029"/>
      <c r="AQ210" s="1029"/>
      <c r="AR210" s="1029"/>
      <c r="AS210" s="1029"/>
      <c r="AT210" s="1029"/>
      <c r="AU210" s="1028"/>
      <c r="AV210" s="1028"/>
      <c r="AW210" s="1028"/>
      <c r="AX210" s="1028"/>
      <c r="AY210" s="1028"/>
      <c r="AZ210" s="1028"/>
      <c r="BA210" s="1028"/>
      <c r="BB210" s="1028"/>
      <c r="BC210" s="1028"/>
      <c r="BD210" s="1028"/>
      <c r="BE210" s="1028"/>
      <c r="BF210" s="1028"/>
      <c r="BG210" s="1028"/>
      <c r="BH210" s="1028"/>
      <c r="BI210" s="1028"/>
      <c r="BJ210" s="1028"/>
      <c r="BK210" s="1028"/>
      <c r="BL210" s="1028"/>
      <c r="BM210" s="1028"/>
      <c r="BN210" s="1028"/>
      <c r="BO210" s="1028"/>
      <c r="BP210" s="1028"/>
      <c r="BQ210" s="1028"/>
      <c r="BR210" s="1028"/>
      <c r="BS210" s="1028"/>
      <c r="BT210" s="1028"/>
      <c r="BU210" s="1028"/>
      <c r="BV210" s="1028"/>
      <c r="BW210" s="1028"/>
      <c r="BX210" s="1028"/>
      <c r="BY210" s="1028"/>
      <c r="BZ210" s="1028"/>
      <c r="CA210" s="1028"/>
      <c r="CB210" s="1028"/>
      <c r="CC210" s="1028"/>
      <c r="CD210" s="1028"/>
      <c r="CE210" s="1028"/>
      <c r="CF210" s="1028"/>
      <c r="CG210" s="1028"/>
      <c r="CH210" s="1028"/>
      <c r="CI210" s="1028"/>
      <c r="CJ210" s="1028"/>
      <c r="CK210" s="1028"/>
      <c r="CL210" s="1028"/>
      <c r="CM210" s="1028"/>
      <c r="CN210" s="1028"/>
      <c r="CO210" s="1028"/>
      <c r="CP210" s="1028"/>
      <c r="CQ210" s="1028"/>
      <c r="CR210" s="1028"/>
      <c r="CS210" s="1028"/>
      <c r="CT210" s="1028"/>
      <c r="CU210" s="1028"/>
      <c r="CV210" s="1028"/>
      <c r="CW210" s="1028"/>
      <c r="CX210" s="1028"/>
      <c r="CY210" s="1028"/>
      <c r="CZ210" s="1028"/>
      <c r="DA210" s="1028"/>
      <c r="DB210" s="1028"/>
      <c r="DC210" s="1028"/>
      <c r="DD210" s="1028"/>
      <c r="DE210" s="1028"/>
      <c r="DF210" s="1028"/>
      <c r="DG210" s="1028"/>
      <c r="DH210" s="1028"/>
      <c r="DI210" s="1028"/>
      <c r="DJ210" s="1028"/>
      <c r="DK210" s="1028"/>
      <c r="DL210" s="1028"/>
      <c r="DM210" s="1028"/>
      <c r="DN210" s="1028"/>
      <c r="DO210" s="1028"/>
      <c r="DP210" s="1028"/>
      <c r="DQ210" s="1028"/>
      <c r="DR210" s="1028"/>
      <c r="DS210" s="1028"/>
      <c r="DT210" s="1028"/>
      <c r="DU210" s="1028"/>
      <c r="DV210" s="1028"/>
      <c r="DW210" s="1028"/>
      <c r="DX210" s="1028"/>
      <c r="DY210" s="1028"/>
      <c r="DZ210" s="1028"/>
      <c r="EA210" s="1028"/>
      <c r="EB210" s="1028"/>
      <c r="EC210" s="1028"/>
      <c r="ED210" s="1028"/>
      <c r="EE210" s="1028"/>
      <c r="EF210" s="1028"/>
      <c r="EG210" s="1028"/>
      <c r="EH210" s="1028"/>
      <c r="EI210" s="1028"/>
      <c r="EJ210" s="1028"/>
      <c r="EK210" s="1028"/>
      <c r="EL210" s="1028"/>
    </row>
    <row r="211" spans="1:142" s="1027" customFormat="1">
      <c r="A211" s="1040">
        <v>208</v>
      </c>
      <c r="B211" s="1062" t="s">
        <v>1326</v>
      </c>
      <c r="C211" s="1044">
        <f>'TMB 050'!$G$30</f>
        <v>1234550</v>
      </c>
      <c r="D211" s="1042">
        <f t="shared" si="61"/>
        <v>1234550</v>
      </c>
      <c r="E211" s="1042">
        <f t="shared" si="63"/>
        <v>61727.5</v>
      </c>
      <c r="F211" s="1042">
        <f t="shared" si="56"/>
        <v>61727.5</v>
      </c>
      <c r="G211" s="1042">
        <f t="shared" si="57"/>
        <v>61727.5</v>
      </c>
      <c r="H211" s="1042">
        <v>500000</v>
      </c>
      <c r="I211" s="1042">
        <v>100000</v>
      </c>
      <c r="J211" s="1042">
        <f t="shared" si="59"/>
        <v>500000</v>
      </c>
      <c r="K211" s="1042">
        <f t="shared" si="55"/>
        <v>40000</v>
      </c>
      <c r="L211" s="1043">
        <f>IF('[1]TMB 050'!$G$30&gt;=50000,50000,'[1]TMB 050'!$G$30*50%)</f>
        <v>50000</v>
      </c>
      <c r="M211" s="1042">
        <f t="shared" si="62"/>
        <v>100000</v>
      </c>
      <c r="N211" s="1041">
        <f t="shared" si="58"/>
        <v>100000</v>
      </c>
      <c r="O211" s="1061"/>
      <c r="P211" s="1035" t="str">
        <f t="shared" si="60"/>
        <v>PONTEIO LAR SHOPPING</v>
      </c>
      <c r="Q211" s="1060"/>
      <c r="R211" s="1060"/>
      <c r="S211" s="1060"/>
      <c r="T211" s="1060" t="s">
        <v>538</v>
      </c>
      <c r="U211" s="1035" t="s">
        <v>537</v>
      </c>
      <c r="V211" s="1035"/>
      <c r="W211" s="1060" t="s">
        <v>1325</v>
      </c>
      <c r="X211" s="1001"/>
      <c r="Y211" s="1031"/>
      <c r="Z211" s="1030"/>
      <c r="AA211" s="1030"/>
      <c r="AB211" s="1030"/>
      <c r="AC211" s="1030"/>
      <c r="AD211" s="1030"/>
      <c r="AE211" s="1030"/>
      <c r="AF211" s="1030"/>
      <c r="AG211" s="1030"/>
      <c r="AH211" s="1030"/>
      <c r="AI211" s="1030"/>
      <c r="AJ211" s="1030"/>
      <c r="AK211" s="1030"/>
      <c r="AL211" s="1030"/>
      <c r="AM211" s="1029"/>
      <c r="AN211" s="1029"/>
      <c r="AO211" s="1029"/>
      <c r="AP211" s="1029"/>
      <c r="AQ211" s="1029"/>
      <c r="AR211" s="1029"/>
      <c r="AS211" s="1029"/>
      <c r="AT211" s="1029"/>
      <c r="AU211" s="1028"/>
      <c r="AV211" s="1028"/>
      <c r="AW211" s="1028"/>
      <c r="AX211" s="1028"/>
      <c r="AY211" s="1028"/>
      <c r="AZ211" s="1028"/>
      <c r="BA211" s="1028"/>
      <c r="BB211" s="1028"/>
      <c r="BC211" s="1028"/>
      <c r="BD211" s="1028"/>
      <c r="BE211" s="1028"/>
      <c r="BF211" s="1028"/>
      <c r="BG211" s="1028"/>
      <c r="BH211" s="1028"/>
      <c r="BI211" s="1028"/>
      <c r="BJ211" s="1028"/>
      <c r="BK211" s="1028"/>
      <c r="BL211" s="1028"/>
      <c r="BM211" s="1028"/>
      <c r="BN211" s="1028"/>
      <c r="BO211" s="1028"/>
      <c r="BP211" s="1028"/>
      <c r="BQ211" s="1028"/>
      <c r="BR211" s="1028"/>
      <c r="BS211" s="1028"/>
      <c r="BT211" s="1028"/>
      <c r="BU211" s="1028"/>
      <c r="BV211" s="1028"/>
      <c r="BW211" s="1028"/>
      <c r="BX211" s="1028"/>
      <c r="BY211" s="1028"/>
      <c r="BZ211" s="1028"/>
      <c r="CA211" s="1028"/>
      <c r="CB211" s="1028"/>
      <c r="CC211" s="1028"/>
      <c r="CD211" s="1028"/>
      <c r="CE211" s="1028"/>
      <c r="CF211" s="1028"/>
      <c r="CG211" s="1028"/>
      <c r="CH211" s="1028"/>
      <c r="CI211" s="1028"/>
      <c r="CJ211" s="1028"/>
      <c r="CK211" s="1028"/>
      <c r="CL211" s="1028"/>
      <c r="CM211" s="1028"/>
      <c r="CN211" s="1028"/>
      <c r="CO211" s="1028"/>
      <c r="CP211" s="1028"/>
      <c r="CQ211" s="1028"/>
      <c r="CR211" s="1028"/>
      <c r="CS211" s="1028"/>
      <c r="CT211" s="1028"/>
      <c r="CU211" s="1028"/>
      <c r="CV211" s="1028"/>
      <c r="CW211" s="1028"/>
      <c r="CX211" s="1028"/>
      <c r="CY211" s="1028"/>
      <c r="CZ211" s="1028"/>
      <c r="DA211" s="1028"/>
      <c r="DB211" s="1028"/>
      <c r="DC211" s="1028"/>
      <c r="DD211" s="1028"/>
      <c r="DE211" s="1028"/>
      <c r="DF211" s="1028"/>
      <c r="DG211" s="1028"/>
      <c r="DH211" s="1028"/>
      <c r="DI211" s="1028"/>
      <c r="DJ211" s="1028"/>
      <c r="DK211" s="1028"/>
      <c r="DL211" s="1028"/>
      <c r="DM211" s="1028"/>
      <c r="DN211" s="1028"/>
      <c r="DO211" s="1028"/>
      <c r="DP211" s="1028"/>
      <c r="DQ211" s="1028"/>
      <c r="DR211" s="1028"/>
      <c r="DS211" s="1028"/>
      <c r="DT211" s="1028"/>
      <c r="DU211" s="1028"/>
      <c r="DV211" s="1028"/>
      <c r="DW211" s="1028"/>
      <c r="DX211" s="1028"/>
      <c r="DY211" s="1028"/>
      <c r="DZ211" s="1028"/>
      <c r="EA211" s="1028"/>
      <c r="EB211" s="1028"/>
      <c r="EC211" s="1028"/>
      <c r="ED211" s="1028"/>
      <c r="EE211" s="1028"/>
      <c r="EF211" s="1028"/>
      <c r="EG211" s="1028"/>
      <c r="EH211" s="1028"/>
      <c r="EI211" s="1028"/>
      <c r="EJ211" s="1028"/>
      <c r="EK211" s="1028"/>
      <c r="EL211" s="1028"/>
    </row>
    <row r="212" spans="1:142" s="1027" customFormat="1">
      <c r="A212" s="1040">
        <v>209</v>
      </c>
      <c r="B212" s="1063" t="s">
        <v>1324</v>
      </c>
      <c r="C212" s="1044">
        <f>'TMB 050'!$G$30</f>
        <v>1234550</v>
      </c>
      <c r="D212" s="1042">
        <f t="shared" si="61"/>
        <v>1234550</v>
      </c>
      <c r="E212" s="1042">
        <f t="shared" si="63"/>
        <v>61727.5</v>
      </c>
      <c r="F212" s="1042">
        <f t="shared" si="56"/>
        <v>61727.5</v>
      </c>
      <c r="G212" s="1042">
        <f t="shared" si="57"/>
        <v>61727.5</v>
      </c>
      <c r="H212" s="1042">
        <v>500000</v>
      </c>
      <c r="I212" s="1042">
        <v>100000</v>
      </c>
      <c r="J212" s="1042">
        <f t="shared" si="59"/>
        <v>500000</v>
      </c>
      <c r="K212" s="1042">
        <f t="shared" si="55"/>
        <v>40000</v>
      </c>
      <c r="L212" s="1043">
        <f>IF('[1]TMB 050'!$G$30&gt;=50000,50000,'[1]TMB 050'!$G$30*50%)</f>
        <v>50000</v>
      </c>
      <c r="M212" s="1042">
        <f t="shared" si="62"/>
        <v>100000</v>
      </c>
      <c r="N212" s="1041">
        <f t="shared" si="58"/>
        <v>100000</v>
      </c>
      <c r="O212" s="1061"/>
      <c r="P212" s="1035" t="str">
        <f t="shared" si="60"/>
        <v>PORTO VELHO SHOPPING</v>
      </c>
      <c r="Q212" s="1035" t="s">
        <v>1323</v>
      </c>
      <c r="R212" s="1035"/>
      <c r="S212" s="1035" t="s">
        <v>1322</v>
      </c>
      <c r="T212" s="1035" t="s">
        <v>1321</v>
      </c>
      <c r="U212" s="1035" t="s">
        <v>1320</v>
      </c>
      <c r="V212" s="1071" t="s">
        <v>1319</v>
      </c>
      <c r="W212" s="1060" t="s">
        <v>1318</v>
      </c>
      <c r="X212" s="1001"/>
      <c r="Y212" s="1031"/>
      <c r="Z212" s="1030"/>
      <c r="AA212" s="1030"/>
      <c r="AB212" s="1030"/>
      <c r="AC212" s="1030"/>
      <c r="AD212" s="1030"/>
      <c r="AE212" s="1030"/>
      <c r="AF212" s="1030"/>
      <c r="AG212" s="1030"/>
      <c r="AH212" s="1030"/>
      <c r="AI212" s="1030"/>
      <c r="AJ212" s="1030"/>
      <c r="AK212" s="1030"/>
      <c r="AL212" s="1030"/>
      <c r="AM212" s="1029"/>
      <c r="AN212" s="1029"/>
      <c r="AO212" s="1029"/>
      <c r="AP212" s="1029"/>
      <c r="AQ212" s="1029"/>
      <c r="AR212" s="1029"/>
      <c r="AS212" s="1029"/>
      <c r="AT212" s="1029"/>
      <c r="AU212" s="1028"/>
      <c r="AV212" s="1028"/>
      <c r="AW212" s="1028"/>
      <c r="AX212" s="1028"/>
      <c r="AY212" s="1028"/>
      <c r="AZ212" s="1028"/>
      <c r="BA212" s="1028"/>
      <c r="BB212" s="1028"/>
      <c r="BC212" s="1028"/>
      <c r="BD212" s="1028"/>
      <c r="BE212" s="1028"/>
      <c r="BF212" s="1028"/>
      <c r="BG212" s="1028"/>
      <c r="BH212" s="1028"/>
      <c r="BI212" s="1028"/>
      <c r="BJ212" s="1028"/>
      <c r="BK212" s="1028"/>
      <c r="BL212" s="1028"/>
      <c r="BM212" s="1028"/>
      <c r="BN212" s="1028"/>
      <c r="BO212" s="1028"/>
      <c r="BP212" s="1028"/>
      <c r="BQ212" s="1028"/>
      <c r="BR212" s="1028"/>
      <c r="BS212" s="1028"/>
      <c r="BT212" s="1028"/>
      <c r="BU212" s="1028"/>
      <c r="BV212" s="1028"/>
      <c r="BW212" s="1028"/>
      <c r="BX212" s="1028"/>
      <c r="BY212" s="1028"/>
      <c r="BZ212" s="1028"/>
      <c r="CA212" s="1028"/>
      <c r="CB212" s="1028"/>
      <c r="CC212" s="1028"/>
      <c r="CD212" s="1028"/>
      <c r="CE212" s="1028"/>
      <c r="CF212" s="1028"/>
      <c r="CG212" s="1028"/>
      <c r="CH212" s="1028"/>
      <c r="CI212" s="1028"/>
      <c r="CJ212" s="1028"/>
      <c r="CK212" s="1028"/>
      <c r="CL212" s="1028"/>
      <c r="CM212" s="1028"/>
      <c r="CN212" s="1028"/>
      <c r="CO212" s="1028"/>
      <c r="CP212" s="1028"/>
      <c r="CQ212" s="1028"/>
      <c r="CR212" s="1028"/>
      <c r="CS212" s="1028"/>
      <c r="CT212" s="1028"/>
      <c r="CU212" s="1028"/>
      <c r="CV212" s="1028"/>
      <c r="CW212" s="1028"/>
      <c r="CX212" s="1028"/>
      <c r="CY212" s="1028"/>
      <c r="CZ212" s="1028"/>
      <c r="DA212" s="1028"/>
      <c r="DB212" s="1028"/>
      <c r="DC212" s="1028"/>
      <c r="DD212" s="1028"/>
      <c r="DE212" s="1028"/>
      <c r="DF212" s="1028"/>
      <c r="DG212" s="1028"/>
      <c r="DH212" s="1028"/>
      <c r="DI212" s="1028"/>
      <c r="DJ212" s="1028"/>
      <c r="DK212" s="1028"/>
      <c r="DL212" s="1028"/>
      <c r="DM212" s="1028"/>
      <c r="DN212" s="1028"/>
      <c r="DO212" s="1028"/>
      <c r="DP212" s="1028"/>
      <c r="DQ212" s="1028"/>
      <c r="DR212" s="1028"/>
      <c r="DS212" s="1028"/>
      <c r="DT212" s="1028"/>
      <c r="DU212" s="1028"/>
      <c r="DV212" s="1028"/>
      <c r="DW212" s="1028"/>
      <c r="DX212" s="1028"/>
      <c r="DY212" s="1028"/>
      <c r="DZ212" s="1028"/>
      <c r="EA212" s="1028"/>
      <c r="EB212" s="1028"/>
      <c r="EC212" s="1028"/>
      <c r="ED212" s="1028"/>
      <c r="EE212" s="1028"/>
      <c r="EF212" s="1028"/>
      <c r="EG212" s="1028"/>
      <c r="EH212" s="1028"/>
      <c r="EI212" s="1028"/>
      <c r="EJ212" s="1028"/>
      <c r="EK212" s="1028"/>
      <c r="EL212" s="1028"/>
    </row>
    <row r="213" spans="1:142" s="1027" customFormat="1">
      <c r="A213" s="1040">
        <v>210</v>
      </c>
      <c r="B213" s="1063" t="s">
        <v>1317</v>
      </c>
      <c r="C213" s="1044">
        <f>'TMB 050'!$G$30</f>
        <v>1234550</v>
      </c>
      <c r="D213" s="1042">
        <f t="shared" si="61"/>
        <v>1234550</v>
      </c>
      <c r="E213" s="1042">
        <f t="shared" si="63"/>
        <v>61727.5</v>
      </c>
      <c r="F213" s="1042">
        <f t="shared" si="56"/>
        <v>61727.5</v>
      </c>
      <c r="G213" s="1042">
        <f t="shared" si="57"/>
        <v>61727.5</v>
      </c>
      <c r="H213" s="1042">
        <v>500000</v>
      </c>
      <c r="I213" s="1042">
        <v>100000</v>
      </c>
      <c r="J213" s="1042">
        <f t="shared" si="59"/>
        <v>500000</v>
      </c>
      <c r="K213" s="1042">
        <f t="shared" si="55"/>
        <v>40000</v>
      </c>
      <c r="L213" s="1043">
        <f>IF('[1]TMB 050'!$G$30&gt;=50000,50000,'[1]TMB 050'!$G$30*50%)</f>
        <v>50000</v>
      </c>
      <c r="M213" s="1042">
        <f t="shared" si="62"/>
        <v>100000</v>
      </c>
      <c r="N213" s="1041">
        <f t="shared" si="58"/>
        <v>100000</v>
      </c>
      <c r="O213" s="1061"/>
      <c r="P213" s="1035" t="str">
        <f t="shared" si="60"/>
        <v>PRAÇA SHOPPING</v>
      </c>
      <c r="Q213" s="1035" t="s">
        <v>1316</v>
      </c>
      <c r="R213" s="1035"/>
      <c r="S213" s="1035" t="s">
        <v>527</v>
      </c>
      <c r="T213" s="1035" t="s">
        <v>1315</v>
      </c>
      <c r="U213" s="1035" t="s">
        <v>505</v>
      </c>
      <c r="V213" s="1035">
        <v>15015300</v>
      </c>
      <c r="W213" s="1060" t="s">
        <v>1314</v>
      </c>
      <c r="X213" s="1001"/>
      <c r="Y213" s="1031"/>
      <c r="Z213" s="1030"/>
      <c r="AA213" s="1030"/>
      <c r="AB213" s="1030"/>
      <c r="AC213" s="1030"/>
      <c r="AD213" s="1030"/>
      <c r="AE213" s="1030"/>
      <c r="AF213" s="1030"/>
      <c r="AG213" s="1030"/>
      <c r="AH213" s="1030"/>
      <c r="AI213" s="1030"/>
      <c r="AJ213" s="1030"/>
      <c r="AK213" s="1030"/>
      <c r="AL213" s="1030"/>
      <c r="AM213" s="1029"/>
      <c r="AN213" s="1029"/>
      <c r="AO213" s="1029"/>
      <c r="AP213" s="1029"/>
      <c r="AQ213" s="1029"/>
      <c r="AR213" s="1029"/>
      <c r="AS213" s="1029"/>
      <c r="AT213" s="1029"/>
      <c r="AU213" s="1028"/>
      <c r="AV213" s="1028"/>
      <c r="AW213" s="1028"/>
      <c r="AX213" s="1028"/>
      <c r="AY213" s="1028"/>
      <c r="AZ213" s="1028"/>
      <c r="BA213" s="1028"/>
      <c r="BB213" s="1028"/>
      <c r="BC213" s="1028"/>
      <c r="BD213" s="1028"/>
      <c r="BE213" s="1028"/>
      <c r="BF213" s="1028"/>
      <c r="BG213" s="1028"/>
      <c r="BH213" s="1028"/>
      <c r="BI213" s="1028"/>
      <c r="BJ213" s="1028"/>
      <c r="BK213" s="1028"/>
      <c r="BL213" s="1028"/>
      <c r="BM213" s="1028"/>
      <c r="BN213" s="1028"/>
      <c r="BO213" s="1028"/>
      <c r="BP213" s="1028"/>
      <c r="BQ213" s="1028"/>
      <c r="BR213" s="1028"/>
      <c r="BS213" s="1028"/>
      <c r="BT213" s="1028"/>
      <c r="BU213" s="1028"/>
      <c r="BV213" s="1028"/>
      <c r="BW213" s="1028"/>
      <c r="BX213" s="1028"/>
      <c r="BY213" s="1028"/>
      <c r="BZ213" s="1028"/>
      <c r="CA213" s="1028"/>
      <c r="CB213" s="1028"/>
      <c r="CC213" s="1028"/>
      <c r="CD213" s="1028"/>
      <c r="CE213" s="1028"/>
      <c r="CF213" s="1028"/>
      <c r="CG213" s="1028"/>
      <c r="CH213" s="1028"/>
      <c r="CI213" s="1028"/>
      <c r="CJ213" s="1028"/>
      <c r="CK213" s="1028"/>
      <c r="CL213" s="1028"/>
      <c r="CM213" s="1028"/>
      <c r="CN213" s="1028"/>
      <c r="CO213" s="1028"/>
      <c r="CP213" s="1028"/>
      <c r="CQ213" s="1028"/>
      <c r="CR213" s="1028"/>
      <c r="CS213" s="1028"/>
      <c r="CT213" s="1028"/>
      <c r="CU213" s="1028"/>
      <c r="CV213" s="1028"/>
      <c r="CW213" s="1028"/>
      <c r="CX213" s="1028"/>
      <c r="CY213" s="1028"/>
      <c r="CZ213" s="1028"/>
      <c r="DA213" s="1028"/>
      <c r="DB213" s="1028"/>
      <c r="DC213" s="1028"/>
      <c r="DD213" s="1028"/>
      <c r="DE213" s="1028"/>
      <c r="DF213" s="1028"/>
      <c r="DG213" s="1028"/>
      <c r="DH213" s="1028"/>
      <c r="DI213" s="1028"/>
      <c r="DJ213" s="1028"/>
      <c r="DK213" s="1028"/>
      <c r="DL213" s="1028"/>
      <c r="DM213" s="1028"/>
      <c r="DN213" s="1028"/>
      <c r="DO213" s="1028"/>
      <c r="DP213" s="1028"/>
      <c r="DQ213" s="1028"/>
      <c r="DR213" s="1028"/>
      <c r="DS213" s="1028"/>
      <c r="DT213" s="1028"/>
      <c r="DU213" s="1028"/>
      <c r="DV213" s="1028"/>
      <c r="DW213" s="1028"/>
      <c r="DX213" s="1028"/>
      <c r="DY213" s="1028"/>
      <c r="DZ213" s="1028"/>
      <c r="EA213" s="1028"/>
      <c r="EB213" s="1028"/>
      <c r="EC213" s="1028"/>
      <c r="ED213" s="1028"/>
      <c r="EE213" s="1028"/>
      <c r="EF213" s="1028"/>
      <c r="EG213" s="1028"/>
      <c r="EH213" s="1028"/>
      <c r="EI213" s="1028"/>
      <c r="EJ213" s="1028"/>
      <c r="EK213" s="1028"/>
      <c r="EL213" s="1028"/>
    </row>
    <row r="214" spans="1:142" s="1027" customFormat="1">
      <c r="A214" s="1040">
        <v>211</v>
      </c>
      <c r="B214" s="1063" t="s">
        <v>1313</v>
      </c>
      <c r="C214" s="1044">
        <f>'TMB 050'!$G$30</f>
        <v>1234550</v>
      </c>
      <c r="D214" s="1042">
        <f t="shared" si="61"/>
        <v>1234550</v>
      </c>
      <c r="E214" s="1042">
        <f t="shared" si="63"/>
        <v>61727.5</v>
      </c>
      <c r="F214" s="1042">
        <f t="shared" si="56"/>
        <v>61727.5</v>
      </c>
      <c r="G214" s="1042">
        <f t="shared" si="57"/>
        <v>61727.5</v>
      </c>
      <c r="H214" s="1042">
        <v>1000000</v>
      </c>
      <c r="I214" s="1042">
        <v>100000</v>
      </c>
      <c r="J214" s="1042">
        <f t="shared" si="59"/>
        <v>1000000</v>
      </c>
      <c r="K214" s="1042">
        <v>100000</v>
      </c>
      <c r="L214" s="1043">
        <f>IF('[1]TMB 050'!$G$30&gt;=50000,50000,'[1]TMB 050'!$G$30*50%)</f>
        <v>50000</v>
      </c>
      <c r="M214" s="1042">
        <v>1000000</v>
      </c>
      <c r="N214" s="1041">
        <f t="shared" si="58"/>
        <v>100000</v>
      </c>
      <c r="O214" s="1061"/>
      <c r="P214" s="1035" t="str">
        <f t="shared" si="60"/>
        <v>PRAIA DE BELAS SHOPPING</v>
      </c>
      <c r="Q214" s="1035" t="s">
        <v>1312</v>
      </c>
      <c r="R214" s="1035"/>
      <c r="S214" s="1035" t="s">
        <v>1311</v>
      </c>
      <c r="T214" s="1035" t="s">
        <v>673</v>
      </c>
      <c r="U214" s="1035" t="s">
        <v>672</v>
      </c>
      <c r="V214" s="1035" t="s">
        <v>1310</v>
      </c>
      <c r="W214" s="1035" t="s">
        <v>1309</v>
      </c>
      <c r="X214" s="1001"/>
      <c r="Y214" s="1031"/>
      <c r="Z214" s="1030"/>
      <c r="AA214" s="1030"/>
      <c r="AB214" s="1030"/>
      <c r="AC214" s="1030"/>
      <c r="AD214" s="1030"/>
      <c r="AE214" s="1030"/>
      <c r="AF214" s="1030"/>
      <c r="AG214" s="1030"/>
      <c r="AH214" s="1030"/>
      <c r="AI214" s="1030"/>
      <c r="AJ214" s="1030"/>
      <c r="AK214" s="1030"/>
      <c r="AL214" s="1030"/>
      <c r="AM214" s="1029"/>
      <c r="AN214" s="1029"/>
      <c r="AO214" s="1029"/>
      <c r="AP214" s="1029"/>
      <c r="AQ214" s="1029"/>
      <c r="AR214" s="1029"/>
      <c r="AS214" s="1029"/>
      <c r="AT214" s="1029"/>
      <c r="AU214" s="1028"/>
      <c r="AV214" s="1028"/>
      <c r="AW214" s="1028"/>
      <c r="AX214" s="1028"/>
      <c r="AY214" s="1028"/>
      <c r="AZ214" s="1028"/>
      <c r="BA214" s="1028"/>
      <c r="BB214" s="1028"/>
      <c r="BC214" s="1028"/>
      <c r="BD214" s="1028"/>
      <c r="BE214" s="1028"/>
      <c r="BF214" s="1028"/>
      <c r="BG214" s="1028"/>
      <c r="BH214" s="1028"/>
      <c r="BI214" s="1028"/>
      <c r="BJ214" s="1028"/>
      <c r="BK214" s="1028"/>
      <c r="BL214" s="1028"/>
      <c r="BM214" s="1028"/>
      <c r="BN214" s="1028"/>
      <c r="BO214" s="1028"/>
      <c r="BP214" s="1028"/>
      <c r="BQ214" s="1028"/>
      <c r="BR214" s="1028"/>
      <c r="BS214" s="1028"/>
      <c r="BT214" s="1028"/>
      <c r="BU214" s="1028"/>
      <c r="BV214" s="1028"/>
      <c r="BW214" s="1028"/>
      <c r="BX214" s="1028"/>
      <c r="BY214" s="1028"/>
      <c r="BZ214" s="1028"/>
      <c r="CA214" s="1028"/>
      <c r="CB214" s="1028"/>
      <c r="CC214" s="1028"/>
      <c r="CD214" s="1028"/>
      <c r="CE214" s="1028"/>
      <c r="CF214" s="1028"/>
      <c r="CG214" s="1028"/>
      <c r="CH214" s="1028"/>
      <c r="CI214" s="1028"/>
      <c r="CJ214" s="1028"/>
      <c r="CK214" s="1028"/>
      <c r="CL214" s="1028"/>
      <c r="CM214" s="1028"/>
      <c r="CN214" s="1028"/>
      <c r="CO214" s="1028"/>
      <c r="CP214" s="1028"/>
      <c r="CQ214" s="1028"/>
      <c r="CR214" s="1028"/>
      <c r="CS214" s="1028"/>
      <c r="CT214" s="1028"/>
      <c r="CU214" s="1028"/>
      <c r="CV214" s="1028"/>
      <c r="CW214" s="1028"/>
      <c r="CX214" s="1028"/>
      <c r="CY214" s="1028"/>
      <c r="CZ214" s="1028"/>
      <c r="DA214" s="1028"/>
      <c r="DB214" s="1028"/>
      <c r="DC214" s="1028"/>
      <c r="DD214" s="1028"/>
      <c r="DE214" s="1028"/>
      <c r="DF214" s="1028"/>
      <c r="DG214" s="1028"/>
      <c r="DH214" s="1028"/>
      <c r="DI214" s="1028"/>
      <c r="DJ214" s="1028"/>
      <c r="DK214" s="1028"/>
      <c r="DL214" s="1028"/>
      <c r="DM214" s="1028"/>
      <c r="DN214" s="1028"/>
      <c r="DO214" s="1028"/>
      <c r="DP214" s="1028"/>
      <c r="DQ214" s="1028"/>
      <c r="DR214" s="1028"/>
      <c r="DS214" s="1028"/>
      <c r="DT214" s="1028"/>
      <c r="DU214" s="1028"/>
      <c r="DV214" s="1028"/>
      <c r="DW214" s="1028"/>
      <c r="DX214" s="1028"/>
      <c r="DY214" s="1028"/>
      <c r="DZ214" s="1028"/>
      <c r="EA214" s="1028"/>
      <c r="EB214" s="1028"/>
      <c r="EC214" s="1028"/>
      <c r="ED214" s="1028"/>
      <c r="EE214" s="1028"/>
      <c r="EF214" s="1028"/>
      <c r="EG214" s="1028"/>
      <c r="EH214" s="1028"/>
      <c r="EI214" s="1028"/>
      <c r="EJ214" s="1028"/>
      <c r="EK214" s="1028"/>
      <c r="EL214" s="1028"/>
    </row>
    <row r="215" spans="1:142" s="1027" customFormat="1">
      <c r="A215" s="1040">
        <v>212</v>
      </c>
      <c r="B215" s="1062" t="s">
        <v>1308</v>
      </c>
      <c r="C215" s="1044">
        <f>'TMB 050'!$G$30</f>
        <v>1234550</v>
      </c>
      <c r="D215" s="1042">
        <f t="shared" si="61"/>
        <v>1234550</v>
      </c>
      <c r="E215" s="1042">
        <f t="shared" si="63"/>
        <v>61727.5</v>
      </c>
      <c r="F215" s="1042">
        <f t="shared" si="56"/>
        <v>61727.5</v>
      </c>
      <c r="G215" s="1042">
        <f t="shared" si="57"/>
        <v>61727.5</v>
      </c>
      <c r="H215" s="1042">
        <v>500000</v>
      </c>
      <c r="I215" s="1042">
        <v>100000</v>
      </c>
      <c r="J215" s="1042">
        <f t="shared" si="59"/>
        <v>500000</v>
      </c>
      <c r="K215" s="1042">
        <f t="shared" ref="K215:K224" si="64">IF(H215&gt;40000,40000,H215)</f>
        <v>40000</v>
      </c>
      <c r="L215" s="1043">
        <f>IF('[1]TMB 050'!$G$30&gt;=50000,50000,'[1]TMB 050'!$G$30*50%)</f>
        <v>50000</v>
      </c>
      <c r="M215" s="1042">
        <f t="shared" ref="M215:M246" si="65">IF(H215&lt;=500000,H215*20%,100000)</f>
        <v>100000</v>
      </c>
      <c r="N215" s="1041">
        <f t="shared" si="58"/>
        <v>100000</v>
      </c>
      <c r="O215" s="1061"/>
      <c r="P215" s="1035" t="str">
        <f t="shared" si="60"/>
        <v>PRAIA SHOPPING</v>
      </c>
      <c r="Q215" s="1060"/>
      <c r="R215" s="1060"/>
      <c r="S215" s="1060"/>
      <c r="T215" s="1060" t="s">
        <v>544</v>
      </c>
      <c r="U215" s="1035" t="s">
        <v>543</v>
      </c>
      <c r="V215" s="1035"/>
      <c r="W215" s="1060" t="s">
        <v>1307</v>
      </c>
      <c r="X215" s="1001"/>
      <c r="Y215" s="1031"/>
      <c r="Z215" s="1030"/>
      <c r="AA215" s="1030"/>
      <c r="AB215" s="1030"/>
      <c r="AC215" s="1030"/>
      <c r="AD215" s="1030"/>
      <c r="AE215" s="1030"/>
      <c r="AF215" s="1030"/>
      <c r="AG215" s="1030"/>
      <c r="AH215" s="1030"/>
      <c r="AI215" s="1030"/>
      <c r="AJ215" s="1030"/>
      <c r="AK215" s="1030"/>
      <c r="AL215" s="1030"/>
      <c r="AM215" s="1029"/>
      <c r="AN215" s="1029"/>
      <c r="AO215" s="1029"/>
      <c r="AP215" s="1029"/>
      <c r="AQ215" s="1029"/>
      <c r="AR215" s="1029"/>
      <c r="AS215" s="1029"/>
      <c r="AT215" s="1029"/>
      <c r="AU215" s="1028"/>
      <c r="AV215" s="1028"/>
      <c r="AW215" s="1028"/>
      <c r="AX215" s="1028"/>
      <c r="AY215" s="1028"/>
      <c r="AZ215" s="1028"/>
      <c r="BA215" s="1028"/>
      <c r="BB215" s="1028"/>
      <c r="BC215" s="1028"/>
      <c r="BD215" s="1028"/>
      <c r="BE215" s="1028"/>
      <c r="BF215" s="1028"/>
      <c r="BG215" s="1028"/>
      <c r="BH215" s="1028"/>
      <c r="BI215" s="1028"/>
      <c r="BJ215" s="1028"/>
      <c r="BK215" s="1028"/>
      <c r="BL215" s="1028"/>
      <c r="BM215" s="1028"/>
      <c r="BN215" s="1028"/>
      <c r="BO215" s="1028"/>
      <c r="BP215" s="1028"/>
      <c r="BQ215" s="1028"/>
      <c r="BR215" s="1028"/>
      <c r="BS215" s="1028"/>
      <c r="BT215" s="1028"/>
      <c r="BU215" s="1028"/>
      <c r="BV215" s="1028"/>
      <c r="BW215" s="1028"/>
      <c r="BX215" s="1028"/>
      <c r="BY215" s="1028"/>
      <c r="BZ215" s="1028"/>
      <c r="CA215" s="1028"/>
      <c r="CB215" s="1028"/>
      <c r="CC215" s="1028"/>
      <c r="CD215" s="1028"/>
      <c r="CE215" s="1028"/>
      <c r="CF215" s="1028"/>
      <c r="CG215" s="1028"/>
      <c r="CH215" s="1028"/>
      <c r="CI215" s="1028"/>
      <c r="CJ215" s="1028"/>
      <c r="CK215" s="1028"/>
      <c r="CL215" s="1028"/>
      <c r="CM215" s="1028"/>
      <c r="CN215" s="1028"/>
      <c r="CO215" s="1028"/>
      <c r="CP215" s="1028"/>
      <c r="CQ215" s="1028"/>
      <c r="CR215" s="1028"/>
      <c r="CS215" s="1028"/>
      <c r="CT215" s="1028"/>
      <c r="CU215" s="1028"/>
      <c r="CV215" s="1028"/>
      <c r="CW215" s="1028"/>
      <c r="CX215" s="1028"/>
      <c r="CY215" s="1028"/>
      <c r="CZ215" s="1028"/>
      <c r="DA215" s="1028"/>
      <c r="DB215" s="1028"/>
      <c r="DC215" s="1028"/>
      <c r="DD215" s="1028"/>
      <c r="DE215" s="1028"/>
      <c r="DF215" s="1028"/>
      <c r="DG215" s="1028"/>
      <c r="DH215" s="1028"/>
      <c r="DI215" s="1028"/>
      <c r="DJ215" s="1028"/>
      <c r="DK215" s="1028"/>
      <c r="DL215" s="1028"/>
      <c r="DM215" s="1028"/>
      <c r="DN215" s="1028"/>
      <c r="DO215" s="1028"/>
      <c r="DP215" s="1028"/>
      <c r="DQ215" s="1028"/>
      <c r="DR215" s="1028"/>
      <c r="DS215" s="1028"/>
      <c r="DT215" s="1028"/>
      <c r="DU215" s="1028"/>
      <c r="DV215" s="1028"/>
      <c r="DW215" s="1028"/>
      <c r="DX215" s="1028"/>
      <c r="DY215" s="1028"/>
      <c r="DZ215" s="1028"/>
      <c r="EA215" s="1028"/>
      <c r="EB215" s="1028"/>
      <c r="EC215" s="1028"/>
      <c r="ED215" s="1028"/>
      <c r="EE215" s="1028"/>
      <c r="EF215" s="1028"/>
      <c r="EG215" s="1028"/>
      <c r="EH215" s="1028"/>
      <c r="EI215" s="1028"/>
      <c r="EJ215" s="1028"/>
      <c r="EK215" s="1028"/>
      <c r="EL215" s="1028"/>
    </row>
    <row r="216" spans="1:142" s="1027" customFormat="1">
      <c r="A216" s="1040">
        <v>213</v>
      </c>
      <c r="B216" s="1063" t="s">
        <v>1306</v>
      </c>
      <c r="C216" s="1044">
        <f>'TMB 050'!$G$30</f>
        <v>1234550</v>
      </c>
      <c r="D216" s="1042">
        <f t="shared" si="61"/>
        <v>1234550</v>
      </c>
      <c r="E216" s="1042">
        <f t="shared" si="63"/>
        <v>61727.5</v>
      </c>
      <c r="F216" s="1042">
        <f t="shared" si="56"/>
        <v>61727.5</v>
      </c>
      <c r="G216" s="1042">
        <f t="shared" si="57"/>
        <v>61727.5</v>
      </c>
      <c r="H216" s="1042">
        <v>500000</v>
      </c>
      <c r="I216" s="1042">
        <v>100000</v>
      </c>
      <c r="J216" s="1042">
        <f t="shared" si="59"/>
        <v>500000</v>
      </c>
      <c r="K216" s="1042">
        <f t="shared" si="64"/>
        <v>40000</v>
      </c>
      <c r="L216" s="1043">
        <f>IF('[1]TMB 050'!$G$30&gt;=50000,50000,'[1]TMB 050'!$G$30*50%)</f>
        <v>50000</v>
      </c>
      <c r="M216" s="1042">
        <f t="shared" si="65"/>
        <v>100000</v>
      </c>
      <c r="N216" s="1041">
        <f t="shared" si="58"/>
        <v>100000</v>
      </c>
      <c r="O216" s="1061"/>
      <c r="P216" s="1035" t="str">
        <f t="shared" si="60"/>
        <v>PRAIAMAR SHOPPING CENTER</v>
      </c>
      <c r="Q216" s="1035" t="s">
        <v>1305</v>
      </c>
      <c r="R216" s="1035"/>
      <c r="S216" s="1035" t="s">
        <v>1304</v>
      </c>
      <c r="T216" s="1035" t="s">
        <v>614</v>
      </c>
      <c r="U216" s="1035" t="s">
        <v>505</v>
      </c>
      <c r="V216" s="1035" t="s">
        <v>1303</v>
      </c>
      <c r="W216" s="1060" t="s">
        <v>1302</v>
      </c>
      <c r="X216" s="1001"/>
      <c r="Y216" s="1031"/>
      <c r="Z216" s="1030"/>
      <c r="AA216" s="1030"/>
      <c r="AB216" s="1030"/>
      <c r="AC216" s="1030"/>
      <c r="AD216" s="1030"/>
      <c r="AE216" s="1030"/>
      <c r="AF216" s="1030"/>
      <c r="AG216" s="1030"/>
      <c r="AH216" s="1030"/>
      <c r="AI216" s="1030"/>
      <c r="AJ216" s="1030"/>
      <c r="AK216" s="1030"/>
      <c r="AL216" s="1030"/>
      <c r="AM216" s="1029"/>
      <c r="AN216" s="1029"/>
      <c r="AO216" s="1029"/>
      <c r="AP216" s="1029"/>
      <c r="AQ216" s="1029"/>
      <c r="AR216" s="1029"/>
      <c r="AS216" s="1029"/>
      <c r="AT216" s="1029"/>
      <c r="AU216" s="1028"/>
      <c r="AV216" s="1028"/>
      <c r="AW216" s="1028"/>
      <c r="AX216" s="1028"/>
      <c r="AY216" s="1028"/>
      <c r="AZ216" s="1028"/>
      <c r="BA216" s="1028"/>
      <c r="BB216" s="1028"/>
      <c r="BC216" s="1028"/>
      <c r="BD216" s="1028"/>
      <c r="BE216" s="1028"/>
      <c r="BF216" s="1028"/>
      <c r="BG216" s="1028"/>
      <c r="BH216" s="1028"/>
      <c r="BI216" s="1028"/>
      <c r="BJ216" s="1028"/>
      <c r="BK216" s="1028"/>
      <c r="BL216" s="1028"/>
      <c r="BM216" s="1028"/>
      <c r="BN216" s="1028"/>
      <c r="BO216" s="1028"/>
      <c r="BP216" s="1028"/>
      <c r="BQ216" s="1028"/>
      <c r="BR216" s="1028"/>
      <c r="BS216" s="1028"/>
      <c r="BT216" s="1028"/>
      <c r="BU216" s="1028"/>
      <c r="BV216" s="1028"/>
      <c r="BW216" s="1028"/>
      <c r="BX216" s="1028"/>
      <c r="BY216" s="1028"/>
      <c r="BZ216" s="1028"/>
      <c r="CA216" s="1028"/>
      <c r="CB216" s="1028"/>
      <c r="CC216" s="1028"/>
      <c r="CD216" s="1028"/>
      <c r="CE216" s="1028"/>
      <c r="CF216" s="1028"/>
      <c r="CG216" s="1028"/>
      <c r="CH216" s="1028"/>
      <c r="CI216" s="1028"/>
      <c r="CJ216" s="1028"/>
      <c r="CK216" s="1028"/>
      <c r="CL216" s="1028"/>
      <c r="CM216" s="1028"/>
      <c r="CN216" s="1028"/>
      <c r="CO216" s="1028"/>
      <c r="CP216" s="1028"/>
      <c r="CQ216" s="1028"/>
      <c r="CR216" s="1028"/>
      <c r="CS216" s="1028"/>
      <c r="CT216" s="1028"/>
      <c r="CU216" s="1028"/>
      <c r="CV216" s="1028"/>
      <c r="CW216" s="1028"/>
      <c r="CX216" s="1028"/>
      <c r="CY216" s="1028"/>
      <c r="CZ216" s="1028"/>
      <c r="DA216" s="1028"/>
      <c r="DB216" s="1028"/>
      <c r="DC216" s="1028"/>
      <c r="DD216" s="1028"/>
      <c r="DE216" s="1028"/>
      <c r="DF216" s="1028"/>
      <c r="DG216" s="1028"/>
      <c r="DH216" s="1028"/>
      <c r="DI216" s="1028"/>
      <c r="DJ216" s="1028"/>
      <c r="DK216" s="1028"/>
      <c r="DL216" s="1028"/>
      <c r="DM216" s="1028"/>
      <c r="DN216" s="1028"/>
      <c r="DO216" s="1028"/>
      <c r="DP216" s="1028"/>
      <c r="DQ216" s="1028"/>
      <c r="DR216" s="1028"/>
      <c r="DS216" s="1028"/>
      <c r="DT216" s="1028"/>
      <c r="DU216" s="1028"/>
      <c r="DV216" s="1028"/>
      <c r="DW216" s="1028"/>
      <c r="DX216" s="1028"/>
      <c r="DY216" s="1028"/>
      <c r="DZ216" s="1028"/>
      <c r="EA216" s="1028"/>
      <c r="EB216" s="1028"/>
      <c r="EC216" s="1028"/>
      <c r="ED216" s="1028"/>
      <c r="EE216" s="1028"/>
      <c r="EF216" s="1028"/>
      <c r="EG216" s="1028"/>
      <c r="EH216" s="1028"/>
      <c r="EI216" s="1028"/>
      <c r="EJ216" s="1028"/>
      <c r="EK216" s="1028"/>
      <c r="EL216" s="1028"/>
    </row>
    <row r="217" spans="1:142" s="1027" customFormat="1">
      <c r="A217" s="1040">
        <v>214</v>
      </c>
      <c r="B217" s="1062" t="s">
        <v>1301</v>
      </c>
      <c r="C217" s="1044">
        <f>'TMB 050'!$G$30</f>
        <v>1234550</v>
      </c>
      <c r="D217" s="1042">
        <f t="shared" si="61"/>
        <v>1234550</v>
      </c>
      <c r="E217" s="1042">
        <f t="shared" si="63"/>
        <v>61727.5</v>
      </c>
      <c r="F217" s="1042">
        <f t="shared" si="56"/>
        <v>61727.5</v>
      </c>
      <c r="G217" s="1042">
        <f t="shared" si="57"/>
        <v>61727.5</v>
      </c>
      <c r="H217" s="1042">
        <v>500000</v>
      </c>
      <c r="I217" s="1042">
        <v>100000</v>
      </c>
      <c r="J217" s="1042">
        <f t="shared" si="59"/>
        <v>500000</v>
      </c>
      <c r="K217" s="1042">
        <f t="shared" si="64"/>
        <v>40000</v>
      </c>
      <c r="L217" s="1043">
        <f>IF('[1]TMB 050'!$G$30&gt;=50000,50000,'[1]TMB 050'!$G$30*50%)</f>
        <v>50000</v>
      </c>
      <c r="M217" s="1042">
        <f t="shared" si="65"/>
        <v>100000</v>
      </c>
      <c r="N217" s="1041">
        <f t="shared" si="58"/>
        <v>100000</v>
      </c>
      <c r="O217" s="1061"/>
      <c r="P217" s="1035" t="str">
        <f t="shared" si="60"/>
        <v>PRATAVIERA SHOPPING</v>
      </c>
      <c r="Q217" s="1060"/>
      <c r="R217" s="1060"/>
      <c r="S217" s="1060"/>
      <c r="T217" s="1060" t="s">
        <v>1144</v>
      </c>
      <c r="U217" s="1035" t="s">
        <v>672</v>
      </c>
      <c r="V217" s="1035"/>
      <c r="W217" s="1060" t="s">
        <v>1300</v>
      </c>
      <c r="X217" s="1001"/>
      <c r="Y217" s="1031"/>
      <c r="Z217" s="1030"/>
      <c r="AA217" s="1030"/>
      <c r="AB217" s="1030"/>
      <c r="AC217" s="1030"/>
      <c r="AD217" s="1030"/>
      <c r="AE217" s="1030"/>
      <c r="AF217" s="1030"/>
      <c r="AG217" s="1030"/>
      <c r="AH217" s="1030"/>
      <c r="AI217" s="1030"/>
      <c r="AJ217" s="1030"/>
      <c r="AK217" s="1030"/>
      <c r="AL217" s="1030"/>
      <c r="AM217" s="1029"/>
      <c r="AN217" s="1029"/>
      <c r="AO217" s="1029"/>
      <c r="AP217" s="1029"/>
      <c r="AQ217" s="1029"/>
      <c r="AR217" s="1029"/>
      <c r="AS217" s="1029"/>
      <c r="AT217" s="1029"/>
      <c r="AU217" s="1028"/>
      <c r="AV217" s="1028"/>
      <c r="AW217" s="1028"/>
      <c r="AX217" s="1028"/>
      <c r="AY217" s="1028"/>
      <c r="AZ217" s="1028"/>
      <c r="BA217" s="1028"/>
      <c r="BB217" s="1028"/>
      <c r="BC217" s="1028"/>
      <c r="BD217" s="1028"/>
      <c r="BE217" s="1028"/>
      <c r="BF217" s="1028"/>
      <c r="BG217" s="1028"/>
      <c r="BH217" s="1028"/>
      <c r="BI217" s="1028"/>
      <c r="BJ217" s="1028"/>
      <c r="BK217" s="1028"/>
      <c r="BL217" s="1028"/>
      <c r="BM217" s="1028"/>
      <c r="BN217" s="1028"/>
      <c r="BO217" s="1028"/>
      <c r="BP217" s="1028"/>
      <c r="BQ217" s="1028"/>
      <c r="BR217" s="1028"/>
      <c r="BS217" s="1028"/>
      <c r="BT217" s="1028"/>
      <c r="BU217" s="1028"/>
      <c r="BV217" s="1028"/>
      <c r="BW217" s="1028"/>
      <c r="BX217" s="1028"/>
      <c r="BY217" s="1028"/>
      <c r="BZ217" s="1028"/>
      <c r="CA217" s="1028"/>
      <c r="CB217" s="1028"/>
      <c r="CC217" s="1028"/>
      <c r="CD217" s="1028"/>
      <c r="CE217" s="1028"/>
      <c r="CF217" s="1028"/>
      <c r="CG217" s="1028"/>
      <c r="CH217" s="1028"/>
      <c r="CI217" s="1028"/>
      <c r="CJ217" s="1028"/>
      <c r="CK217" s="1028"/>
      <c r="CL217" s="1028"/>
      <c r="CM217" s="1028"/>
      <c r="CN217" s="1028"/>
      <c r="CO217" s="1028"/>
      <c r="CP217" s="1028"/>
      <c r="CQ217" s="1028"/>
      <c r="CR217" s="1028"/>
      <c r="CS217" s="1028"/>
      <c r="CT217" s="1028"/>
      <c r="CU217" s="1028"/>
      <c r="CV217" s="1028"/>
      <c r="CW217" s="1028"/>
      <c r="CX217" s="1028"/>
      <c r="CY217" s="1028"/>
      <c r="CZ217" s="1028"/>
      <c r="DA217" s="1028"/>
      <c r="DB217" s="1028"/>
      <c r="DC217" s="1028"/>
      <c r="DD217" s="1028"/>
      <c r="DE217" s="1028"/>
      <c r="DF217" s="1028"/>
      <c r="DG217" s="1028"/>
      <c r="DH217" s="1028"/>
      <c r="DI217" s="1028"/>
      <c r="DJ217" s="1028"/>
      <c r="DK217" s="1028"/>
      <c r="DL217" s="1028"/>
      <c r="DM217" s="1028"/>
      <c r="DN217" s="1028"/>
      <c r="DO217" s="1028"/>
      <c r="DP217" s="1028"/>
      <c r="DQ217" s="1028"/>
      <c r="DR217" s="1028"/>
      <c r="DS217" s="1028"/>
      <c r="DT217" s="1028"/>
      <c r="DU217" s="1028"/>
      <c r="DV217" s="1028"/>
      <c r="DW217" s="1028"/>
      <c r="DX217" s="1028"/>
      <c r="DY217" s="1028"/>
      <c r="DZ217" s="1028"/>
      <c r="EA217" s="1028"/>
      <c r="EB217" s="1028"/>
      <c r="EC217" s="1028"/>
      <c r="ED217" s="1028"/>
      <c r="EE217" s="1028"/>
      <c r="EF217" s="1028"/>
      <c r="EG217" s="1028"/>
      <c r="EH217" s="1028"/>
      <c r="EI217" s="1028"/>
      <c r="EJ217" s="1028"/>
      <c r="EK217" s="1028"/>
      <c r="EL217" s="1028"/>
    </row>
    <row r="218" spans="1:142" s="1027" customFormat="1">
      <c r="A218" s="1040">
        <v>215</v>
      </c>
      <c r="B218" s="1066" t="s">
        <v>1299</v>
      </c>
      <c r="C218" s="1044">
        <f>'TMB 050'!$G$30</f>
        <v>1234550</v>
      </c>
      <c r="D218" s="1042">
        <f t="shared" si="61"/>
        <v>1234550</v>
      </c>
      <c r="E218" s="1042">
        <f t="shared" si="63"/>
        <v>61727.5</v>
      </c>
      <c r="F218" s="1042">
        <f t="shared" si="56"/>
        <v>61727.5</v>
      </c>
      <c r="G218" s="1042">
        <f t="shared" si="57"/>
        <v>61727.5</v>
      </c>
      <c r="H218" s="1042">
        <v>500000</v>
      </c>
      <c r="I218" s="1042">
        <v>100000</v>
      </c>
      <c r="J218" s="1042">
        <f t="shared" si="59"/>
        <v>500000</v>
      </c>
      <c r="K218" s="1042">
        <f t="shared" si="64"/>
        <v>40000</v>
      </c>
      <c r="L218" s="1043">
        <f>IF('[1]TMB 050'!$G$30&gt;=50000,50000,'[1]TMB 050'!$G$30*50%)</f>
        <v>50000</v>
      </c>
      <c r="M218" s="1042">
        <f t="shared" si="65"/>
        <v>100000</v>
      </c>
      <c r="N218" s="1041">
        <f t="shared" si="58"/>
        <v>100000</v>
      </c>
      <c r="O218" s="1061"/>
      <c r="P218" s="1035" t="str">
        <f t="shared" si="60"/>
        <v>PRUDENSHOPPING</v>
      </c>
      <c r="Q218" s="1064"/>
      <c r="R218" s="1064"/>
      <c r="S218" s="1064"/>
      <c r="T218" s="1064" t="s">
        <v>1297</v>
      </c>
      <c r="U218" s="1064" t="s">
        <v>505</v>
      </c>
      <c r="V218" s="1064"/>
      <c r="W218" s="1064"/>
      <c r="X218" s="1001"/>
      <c r="Y218" s="1031"/>
      <c r="Z218" s="1030"/>
      <c r="AA218" s="1030"/>
      <c r="AB218" s="1030"/>
      <c r="AC218" s="1030"/>
      <c r="AD218" s="1030"/>
      <c r="AE218" s="1030"/>
      <c r="AF218" s="1030"/>
      <c r="AG218" s="1030"/>
      <c r="AH218" s="1030"/>
      <c r="AI218" s="1030"/>
      <c r="AJ218" s="1030"/>
      <c r="AK218" s="1030"/>
      <c r="AL218" s="1030"/>
      <c r="AM218" s="1029"/>
      <c r="AN218" s="1029"/>
      <c r="AO218" s="1029"/>
      <c r="AP218" s="1029"/>
      <c r="AQ218" s="1029"/>
      <c r="AR218" s="1029"/>
      <c r="AS218" s="1029"/>
      <c r="AT218" s="1029"/>
      <c r="AU218" s="1028"/>
      <c r="AV218" s="1028"/>
      <c r="AW218" s="1028"/>
      <c r="AX218" s="1028"/>
      <c r="AY218" s="1028"/>
      <c r="AZ218" s="1028"/>
      <c r="BA218" s="1028"/>
      <c r="BB218" s="1028"/>
      <c r="BC218" s="1028"/>
      <c r="BD218" s="1028"/>
      <c r="BE218" s="1028"/>
      <c r="BF218" s="1028"/>
      <c r="BG218" s="1028"/>
      <c r="BH218" s="1028"/>
      <c r="BI218" s="1028"/>
      <c r="BJ218" s="1028"/>
      <c r="BK218" s="1028"/>
      <c r="BL218" s="1028"/>
      <c r="BM218" s="1028"/>
      <c r="BN218" s="1028"/>
      <c r="BO218" s="1028"/>
      <c r="BP218" s="1028"/>
      <c r="BQ218" s="1028"/>
      <c r="BR218" s="1028"/>
      <c r="BS218" s="1028"/>
      <c r="BT218" s="1028"/>
      <c r="BU218" s="1028"/>
      <c r="BV218" s="1028"/>
      <c r="BW218" s="1028"/>
      <c r="BX218" s="1028"/>
      <c r="BY218" s="1028"/>
      <c r="BZ218" s="1028"/>
      <c r="CA218" s="1028"/>
      <c r="CB218" s="1028"/>
      <c r="CC218" s="1028"/>
      <c r="CD218" s="1028"/>
      <c r="CE218" s="1028"/>
      <c r="CF218" s="1028"/>
      <c r="CG218" s="1028"/>
      <c r="CH218" s="1028"/>
      <c r="CI218" s="1028"/>
      <c r="CJ218" s="1028"/>
      <c r="CK218" s="1028"/>
      <c r="CL218" s="1028"/>
      <c r="CM218" s="1028"/>
      <c r="CN218" s="1028"/>
      <c r="CO218" s="1028"/>
      <c r="CP218" s="1028"/>
      <c r="CQ218" s="1028"/>
      <c r="CR218" s="1028"/>
      <c r="CS218" s="1028"/>
      <c r="CT218" s="1028"/>
      <c r="CU218" s="1028"/>
      <c r="CV218" s="1028"/>
      <c r="CW218" s="1028"/>
      <c r="CX218" s="1028"/>
      <c r="CY218" s="1028"/>
      <c r="CZ218" s="1028"/>
      <c r="DA218" s="1028"/>
      <c r="DB218" s="1028"/>
      <c r="DC218" s="1028"/>
      <c r="DD218" s="1028"/>
      <c r="DE218" s="1028"/>
      <c r="DF218" s="1028"/>
      <c r="DG218" s="1028"/>
      <c r="DH218" s="1028"/>
      <c r="DI218" s="1028"/>
      <c r="DJ218" s="1028"/>
      <c r="DK218" s="1028"/>
      <c r="DL218" s="1028"/>
      <c r="DM218" s="1028"/>
      <c r="DN218" s="1028"/>
      <c r="DO218" s="1028"/>
      <c r="DP218" s="1028"/>
      <c r="DQ218" s="1028"/>
      <c r="DR218" s="1028"/>
      <c r="DS218" s="1028"/>
      <c r="DT218" s="1028"/>
      <c r="DU218" s="1028"/>
      <c r="DV218" s="1028"/>
      <c r="DW218" s="1028"/>
      <c r="DX218" s="1028"/>
      <c r="DY218" s="1028"/>
      <c r="DZ218" s="1028"/>
      <c r="EA218" s="1028"/>
      <c r="EB218" s="1028"/>
      <c r="EC218" s="1028"/>
      <c r="ED218" s="1028"/>
      <c r="EE218" s="1028"/>
      <c r="EF218" s="1028"/>
      <c r="EG218" s="1028"/>
      <c r="EH218" s="1028"/>
      <c r="EI218" s="1028"/>
      <c r="EJ218" s="1028"/>
      <c r="EK218" s="1028"/>
      <c r="EL218" s="1028"/>
    </row>
    <row r="219" spans="1:142" s="1027" customFormat="1">
      <c r="A219" s="1040">
        <v>216</v>
      </c>
      <c r="B219" s="1066" t="s">
        <v>1298</v>
      </c>
      <c r="C219" s="1044">
        <f>'TMB 050'!$G$30</f>
        <v>1234550</v>
      </c>
      <c r="D219" s="1042">
        <f t="shared" si="61"/>
        <v>1234550</v>
      </c>
      <c r="E219" s="1042">
        <f t="shared" si="63"/>
        <v>61727.5</v>
      </c>
      <c r="F219" s="1042">
        <f t="shared" si="56"/>
        <v>61727.5</v>
      </c>
      <c r="G219" s="1042">
        <f t="shared" si="57"/>
        <v>61727.5</v>
      </c>
      <c r="H219" s="1042">
        <v>500000</v>
      </c>
      <c r="I219" s="1042">
        <v>100000</v>
      </c>
      <c r="J219" s="1042">
        <f t="shared" si="59"/>
        <v>500000</v>
      </c>
      <c r="K219" s="1042">
        <f t="shared" si="64"/>
        <v>40000</v>
      </c>
      <c r="L219" s="1043">
        <f>IF('[1]TMB 050'!$G$30&gt;=50000,50000,'[1]TMB 050'!$G$30*50%)</f>
        <v>50000</v>
      </c>
      <c r="M219" s="1042">
        <f t="shared" si="65"/>
        <v>100000</v>
      </c>
      <c r="N219" s="1041">
        <f t="shared" si="58"/>
        <v>100000</v>
      </c>
      <c r="O219" s="1061"/>
      <c r="P219" s="1035" t="str">
        <f t="shared" si="60"/>
        <v>PRUDENTE PARQUE SHOPPING</v>
      </c>
      <c r="Q219" s="1064"/>
      <c r="R219" s="1064"/>
      <c r="S219" s="1064"/>
      <c r="T219" s="1065" t="s">
        <v>1297</v>
      </c>
      <c r="U219" s="1064" t="s">
        <v>505</v>
      </c>
      <c r="V219" s="1064"/>
      <c r="W219" s="1064"/>
      <c r="X219" s="1001"/>
      <c r="Y219" s="1031"/>
      <c r="Z219" s="1030"/>
      <c r="AA219" s="1030"/>
      <c r="AB219" s="1030"/>
      <c r="AC219" s="1030"/>
      <c r="AD219" s="1030"/>
      <c r="AE219" s="1030"/>
      <c r="AF219" s="1030"/>
      <c r="AG219" s="1030"/>
      <c r="AH219" s="1030"/>
      <c r="AI219" s="1030"/>
      <c r="AJ219" s="1030"/>
      <c r="AK219" s="1030"/>
      <c r="AL219" s="1030"/>
      <c r="AM219" s="1029"/>
      <c r="AN219" s="1029"/>
      <c r="AO219" s="1029"/>
      <c r="AP219" s="1029"/>
      <c r="AQ219" s="1029"/>
      <c r="AR219" s="1029"/>
      <c r="AS219" s="1029"/>
      <c r="AT219" s="1029"/>
      <c r="AU219" s="1028"/>
      <c r="AV219" s="1028"/>
      <c r="AW219" s="1028"/>
      <c r="AX219" s="1028"/>
      <c r="AY219" s="1028"/>
      <c r="AZ219" s="1028"/>
      <c r="BA219" s="1028"/>
      <c r="BB219" s="1028"/>
      <c r="BC219" s="1028"/>
      <c r="BD219" s="1028"/>
      <c r="BE219" s="1028"/>
      <c r="BF219" s="1028"/>
      <c r="BG219" s="1028"/>
      <c r="BH219" s="1028"/>
      <c r="BI219" s="1028"/>
      <c r="BJ219" s="1028"/>
      <c r="BK219" s="1028"/>
      <c r="BL219" s="1028"/>
      <c r="BM219" s="1028"/>
      <c r="BN219" s="1028"/>
      <c r="BO219" s="1028"/>
      <c r="BP219" s="1028"/>
      <c r="BQ219" s="1028"/>
      <c r="BR219" s="1028"/>
      <c r="BS219" s="1028"/>
      <c r="BT219" s="1028"/>
      <c r="BU219" s="1028"/>
      <c r="BV219" s="1028"/>
      <c r="BW219" s="1028"/>
      <c r="BX219" s="1028"/>
      <c r="BY219" s="1028"/>
      <c r="BZ219" s="1028"/>
      <c r="CA219" s="1028"/>
      <c r="CB219" s="1028"/>
      <c r="CC219" s="1028"/>
      <c r="CD219" s="1028"/>
      <c r="CE219" s="1028"/>
      <c r="CF219" s="1028"/>
      <c r="CG219" s="1028"/>
      <c r="CH219" s="1028"/>
      <c r="CI219" s="1028"/>
      <c r="CJ219" s="1028"/>
      <c r="CK219" s="1028"/>
      <c r="CL219" s="1028"/>
      <c r="CM219" s="1028"/>
      <c r="CN219" s="1028"/>
      <c r="CO219" s="1028"/>
      <c r="CP219" s="1028"/>
      <c r="CQ219" s="1028"/>
      <c r="CR219" s="1028"/>
      <c r="CS219" s="1028"/>
      <c r="CT219" s="1028"/>
      <c r="CU219" s="1028"/>
      <c r="CV219" s="1028"/>
      <c r="CW219" s="1028"/>
      <c r="CX219" s="1028"/>
      <c r="CY219" s="1028"/>
      <c r="CZ219" s="1028"/>
      <c r="DA219" s="1028"/>
      <c r="DB219" s="1028"/>
      <c r="DC219" s="1028"/>
      <c r="DD219" s="1028"/>
      <c r="DE219" s="1028"/>
      <c r="DF219" s="1028"/>
      <c r="DG219" s="1028"/>
      <c r="DH219" s="1028"/>
      <c r="DI219" s="1028"/>
      <c r="DJ219" s="1028"/>
      <c r="DK219" s="1028"/>
      <c r="DL219" s="1028"/>
      <c r="DM219" s="1028"/>
      <c r="DN219" s="1028"/>
      <c r="DO219" s="1028"/>
      <c r="DP219" s="1028"/>
      <c r="DQ219" s="1028"/>
      <c r="DR219" s="1028"/>
      <c r="DS219" s="1028"/>
      <c r="DT219" s="1028"/>
      <c r="DU219" s="1028"/>
      <c r="DV219" s="1028"/>
      <c r="DW219" s="1028"/>
      <c r="DX219" s="1028"/>
      <c r="DY219" s="1028"/>
      <c r="DZ219" s="1028"/>
      <c r="EA219" s="1028"/>
      <c r="EB219" s="1028"/>
      <c r="EC219" s="1028"/>
      <c r="ED219" s="1028"/>
      <c r="EE219" s="1028"/>
      <c r="EF219" s="1028"/>
      <c r="EG219" s="1028"/>
      <c r="EH219" s="1028"/>
      <c r="EI219" s="1028"/>
      <c r="EJ219" s="1028"/>
      <c r="EK219" s="1028"/>
      <c r="EL219" s="1028"/>
    </row>
    <row r="220" spans="1:142" s="1027" customFormat="1">
      <c r="A220" s="1040">
        <v>217</v>
      </c>
      <c r="B220" s="1066" t="s">
        <v>1296</v>
      </c>
      <c r="C220" s="1044">
        <f>'TMB 050'!$G$30</f>
        <v>1234550</v>
      </c>
      <c r="D220" s="1042">
        <f t="shared" si="61"/>
        <v>1234550</v>
      </c>
      <c r="E220" s="1042">
        <f t="shared" si="63"/>
        <v>61727.5</v>
      </c>
      <c r="F220" s="1042">
        <f t="shared" si="56"/>
        <v>61727.5</v>
      </c>
      <c r="G220" s="1042">
        <f t="shared" si="57"/>
        <v>61727.5</v>
      </c>
      <c r="H220" s="1042">
        <v>500000</v>
      </c>
      <c r="I220" s="1042">
        <v>100000</v>
      </c>
      <c r="J220" s="1042">
        <f t="shared" si="59"/>
        <v>500000</v>
      </c>
      <c r="K220" s="1042">
        <f t="shared" si="64"/>
        <v>40000</v>
      </c>
      <c r="L220" s="1043">
        <f>IF('[1]TMB 050'!$G$30&gt;=50000,50000,'[1]TMB 050'!$G$30*50%)</f>
        <v>50000</v>
      </c>
      <c r="M220" s="1042">
        <f t="shared" si="65"/>
        <v>100000</v>
      </c>
      <c r="N220" s="1041">
        <f t="shared" si="58"/>
        <v>100000</v>
      </c>
      <c r="O220" s="1061"/>
      <c r="P220" s="1035" t="str">
        <f t="shared" si="60"/>
        <v>QUARTEIRÃO SHOPPING</v>
      </c>
      <c r="Q220" s="1064"/>
      <c r="R220" s="1064"/>
      <c r="S220" s="1064"/>
      <c r="T220" s="1064" t="s">
        <v>1295</v>
      </c>
      <c r="U220" s="1064" t="s">
        <v>505</v>
      </c>
      <c r="V220" s="1064"/>
      <c r="W220" s="1064"/>
      <c r="X220" s="1001"/>
      <c r="Y220" s="1031"/>
      <c r="Z220" s="1030"/>
      <c r="AA220" s="1030"/>
      <c r="AB220" s="1030"/>
      <c r="AC220" s="1030"/>
      <c r="AD220" s="1030"/>
      <c r="AE220" s="1030"/>
      <c r="AF220" s="1030"/>
      <c r="AG220" s="1030"/>
      <c r="AH220" s="1030"/>
      <c r="AI220" s="1030"/>
      <c r="AJ220" s="1030"/>
      <c r="AK220" s="1030"/>
      <c r="AL220" s="1030"/>
      <c r="AM220" s="1029"/>
      <c r="AN220" s="1029"/>
      <c r="AO220" s="1029"/>
      <c r="AP220" s="1029"/>
      <c r="AQ220" s="1029"/>
      <c r="AR220" s="1029"/>
      <c r="AS220" s="1029"/>
      <c r="AT220" s="1029"/>
      <c r="AU220" s="1028"/>
      <c r="AV220" s="1028"/>
      <c r="AW220" s="1028"/>
      <c r="AX220" s="1028"/>
      <c r="AY220" s="1028"/>
      <c r="AZ220" s="1028"/>
      <c r="BA220" s="1028"/>
      <c r="BB220" s="1028"/>
      <c r="BC220" s="1028"/>
      <c r="BD220" s="1028"/>
      <c r="BE220" s="1028"/>
      <c r="BF220" s="1028"/>
      <c r="BG220" s="1028"/>
      <c r="BH220" s="1028"/>
      <c r="BI220" s="1028"/>
      <c r="BJ220" s="1028"/>
      <c r="BK220" s="1028"/>
      <c r="BL220" s="1028"/>
      <c r="BM220" s="1028"/>
      <c r="BN220" s="1028"/>
      <c r="BO220" s="1028"/>
      <c r="BP220" s="1028"/>
      <c r="BQ220" s="1028"/>
      <c r="BR220" s="1028"/>
      <c r="BS220" s="1028"/>
      <c r="BT220" s="1028"/>
      <c r="BU220" s="1028"/>
      <c r="BV220" s="1028"/>
      <c r="BW220" s="1028"/>
      <c r="BX220" s="1028"/>
      <c r="BY220" s="1028"/>
      <c r="BZ220" s="1028"/>
      <c r="CA220" s="1028"/>
      <c r="CB220" s="1028"/>
      <c r="CC220" s="1028"/>
      <c r="CD220" s="1028"/>
      <c r="CE220" s="1028"/>
      <c r="CF220" s="1028"/>
      <c r="CG220" s="1028"/>
      <c r="CH220" s="1028"/>
      <c r="CI220" s="1028"/>
      <c r="CJ220" s="1028"/>
      <c r="CK220" s="1028"/>
      <c r="CL220" s="1028"/>
      <c r="CM220" s="1028"/>
      <c r="CN220" s="1028"/>
      <c r="CO220" s="1028"/>
      <c r="CP220" s="1028"/>
      <c r="CQ220" s="1028"/>
      <c r="CR220" s="1028"/>
      <c r="CS220" s="1028"/>
      <c r="CT220" s="1028"/>
      <c r="CU220" s="1028"/>
      <c r="CV220" s="1028"/>
      <c r="CW220" s="1028"/>
      <c r="CX220" s="1028"/>
      <c r="CY220" s="1028"/>
      <c r="CZ220" s="1028"/>
      <c r="DA220" s="1028"/>
      <c r="DB220" s="1028"/>
      <c r="DC220" s="1028"/>
      <c r="DD220" s="1028"/>
      <c r="DE220" s="1028"/>
      <c r="DF220" s="1028"/>
      <c r="DG220" s="1028"/>
      <c r="DH220" s="1028"/>
      <c r="DI220" s="1028"/>
      <c r="DJ220" s="1028"/>
      <c r="DK220" s="1028"/>
      <c r="DL220" s="1028"/>
      <c r="DM220" s="1028"/>
      <c r="DN220" s="1028"/>
      <c r="DO220" s="1028"/>
      <c r="DP220" s="1028"/>
      <c r="DQ220" s="1028"/>
      <c r="DR220" s="1028"/>
      <c r="DS220" s="1028"/>
      <c r="DT220" s="1028"/>
      <c r="DU220" s="1028"/>
      <c r="DV220" s="1028"/>
      <c r="DW220" s="1028"/>
      <c r="DX220" s="1028"/>
      <c r="DY220" s="1028"/>
      <c r="DZ220" s="1028"/>
      <c r="EA220" s="1028"/>
      <c r="EB220" s="1028"/>
      <c r="EC220" s="1028"/>
      <c r="ED220" s="1028"/>
      <c r="EE220" s="1028"/>
      <c r="EF220" s="1028"/>
      <c r="EG220" s="1028"/>
      <c r="EH220" s="1028"/>
      <c r="EI220" s="1028"/>
      <c r="EJ220" s="1028"/>
      <c r="EK220" s="1028"/>
      <c r="EL220" s="1028"/>
    </row>
    <row r="221" spans="1:142" s="1027" customFormat="1">
      <c r="A221" s="1040">
        <v>218</v>
      </c>
      <c r="B221" s="1063" t="s">
        <v>1294</v>
      </c>
      <c r="C221" s="1044">
        <f>'TMB 050'!$G$30</f>
        <v>1234550</v>
      </c>
      <c r="D221" s="1042">
        <f t="shared" si="61"/>
        <v>1234550</v>
      </c>
      <c r="E221" s="1042">
        <f t="shared" si="63"/>
        <v>61727.5</v>
      </c>
      <c r="F221" s="1042">
        <f t="shared" si="56"/>
        <v>61727.5</v>
      </c>
      <c r="G221" s="1042">
        <f t="shared" si="57"/>
        <v>61727.5</v>
      </c>
      <c r="H221" s="1042">
        <v>500000</v>
      </c>
      <c r="I221" s="1042">
        <v>100000</v>
      </c>
      <c r="J221" s="1042">
        <f t="shared" si="59"/>
        <v>500000</v>
      </c>
      <c r="K221" s="1042">
        <f t="shared" si="64"/>
        <v>40000</v>
      </c>
      <c r="L221" s="1043">
        <f>IF('[1]TMB 050'!$G$30&gt;=50000,50000,'[1]TMB 050'!$G$30*50%)</f>
        <v>50000</v>
      </c>
      <c r="M221" s="1042">
        <f t="shared" si="65"/>
        <v>100000</v>
      </c>
      <c r="N221" s="1041">
        <f t="shared" si="58"/>
        <v>100000</v>
      </c>
      <c r="O221" s="1061"/>
      <c r="P221" s="1035" t="str">
        <f t="shared" si="60"/>
        <v>RAPOSO SHOPPING</v>
      </c>
      <c r="Q221" s="1035" t="s">
        <v>1293</v>
      </c>
      <c r="R221" s="1035"/>
      <c r="S221" s="1035" t="s">
        <v>1292</v>
      </c>
      <c r="T221" s="1035" t="s">
        <v>506</v>
      </c>
      <c r="U221" s="1035" t="s">
        <v>505</v>
      </c>
      <c r="V221" s="1035" t="s">
        <v>1291</v>
      </c>
      <c r="W221" s="1060" t="s">
        <v>931</v>
      </c>
      <c r="X221" s="1001"/>
      <c r="Y221" s="1031"/>
      <c r="Z221" s="1030"/>
      <c r="AA221" s="1030"/>
      <c r="AB221" s="1030"/>
      <c r="AC221" s="1030"/>
      <c r="AD221" s="1030"/>
      <c r="AE221" s="1030"/>
      <c r="AF221" s="1030"/>
      <c r="AG221" s="1030"/>
      <c r="AH221" s="1030"/>
      <c r="AI221" s="1030"/>
      <c r="AJ221" s="1030"/>
      <c r="AK221" s="1030"/>
      <c r="AL221" s="1030"/>
      <c r="AM221" s="1029"/>
      <c r="AN221" s="1029"/>
      <c r="AO221" s="1029"/>
      <c r="AP221" s="1029"/>
      <c r="AQ221" s="1029"/>
      <c r="AR221" s="1029"/>
      <c r="AS221" s="1029"/>
      <c r="AT221" s="1029"/>
      <c r="AU221" s="1028"/>
      <c r="AV221" s="1028"/>
      <c r="AW221" s="1028"/>
      <c r="AX221" s="1028"/>
      <c r="AY221" s="1028"/>
      <c r="AZ221" s="1028"/>
      <c r="BA221" s="1028"/>
      <c r="BB221" s="1028"/>
      <c r="BC221" s="1028"/>
      <c r="BD221" s="1028"/>
      <c r="BE221" s="1028"/>
      <c r="BF221" s="1028"/>
      <c r="BG221" s="1028"/>
      <c r="BH221" s="1028"/>
      <c r="BI221" s="1028"/>
      <c r="BJ221" s="1028"/>
      <c r="BK221" s="1028"/>
      <c r="BL221" s="1028"/>
      <c r="BM221" s="1028"/>
      <c r="BN221" s="1028"/>
      <c r="BO221" s="1028"/>
      <c r="BP221" s="1028"/>
      <c r="BQ221" s="1028"/>
      <c r="BR221" s="1028"/>
      <c r="BS221" s="1028"/>
      <c r="BT221" s="1028"/>
      <c r="BU221" s="1028"/>
      <c r="BV221" s="1028"/>
      <c r="BW221" s="1028"/>
      <c r="BX221" s="1028"/>
      <c r="BY221" s="1028"/>
      <c r="BZ221" s="1028"/>
      <c r="CA221" s="1028"/>
      <c r="CB221" s="1028"/>
      <c r="CC221" s="1028"/>
      <c r="CD221" s="1028"/>
      <c r="CE221" s="1028"/>
      <c r="CF221" s="1028"/>
      <c r="CG221" s="1028"/>
      <c r="CH221" s="1028"/>
      <c r="CI221" s="1028"/>
      <c r="CJ221" s="1028"/>
      <c r="CK221" s="1028"/>
      <c r="CL221" s="1028"/>
      <c r="CM221" s="1028"/>
      <c r="CN221" s="1028"/>
      <c r="CO221" s="1028"/>
      <c r="CP221" s="1028"/>
      <c r="CQ221" s="1028"/>
      <c r="CR221" s="1028"/>
      <c r="CS221" s="1028"/>
      <c r="CT221" s="1028"/>
      <c r="CU221" s="1028"/>
      <c r="CV221" s="1028"/>
      <c r="CW221" s="1028"/>
      <c r="CX221" s="1028"/>
      <c r="CY221" s="1028"/>
      <c r="CZ221" s="1028"/>
      <c r="DA221" s="1028"/>
      <c r="DB221" s="1028"/>
      <c r="DC221" s="1028"/>
      <c r="DD221" s="1028"/>
      <c r="DE221" s="1028"/>
      <c r="DF221" s="1028"/>
      <c r="DG221" s="1028"/>
      <c r="DH221" s="1028"/>
      <c r="DI221" s="1028"/>
      <c r="DJ221" s="1028"/>
      <c r="DK221" s="1028"/>
      <c r="DL221" s="1028"/>
      <c r="DM221" s="1028"/>
      <c r="DN221" s="1028"/>
      <c r="DO221" s="1028"/>
      <c r="DP221" s="1028"/>
      <c r="DQ221" s="1028"/>
      <c r="DR221" s="1028"/>
      <c r="DS221" s="1028"/>
      <c r="DT221" s="1028"/>
      <c r="DU221" s="1028"/>
      <c r="DV221" s="1028"/>
      <c r="DW221" s="1028"/>
      <c r="DX221" s="1028"/>
      <c r="DY221" s="1028"/>
      <c r="DZ221" s="1028"/>
      <c r="EA221" s="1028"/>
      <c r="EB221" s="1028"/>
      <c r="EC221" s="1028"/>
      <c r="ED221" s="1028"/>
      <c r="EE221" s="1028"/>
      <c r="EF221" s="1028"/>
      <c r="EG221" s="1028"/>
      <c r="EH221" s="1028"/>
      <c r="EI221" s="1028"/>
      <c r="EJ221" s="1028"/>
      <c r="EK221" s="1028"/>
      <c r="EL221" s="1028"/>
    </row>
    <row r="222" spans="1:142" s="1027" customFormat="1">
      <c r="A222" s="1040">
        <v>219</v>
      </c>
      <c r="B222" s="1062" t="s">
        <v>1290</v>
      </c>
      <c r="C222" s="1044">
        <f>'TMB 050'!$G$30</f>
        <v>1234550</v>
      </c>
      <c r="D222" s="1042">
        <f t="shared" si="61"/>
        <v>1234550</v>
      </c>
      <c r="E222" s="1042">
        <f t="shared" si="63"/>
        <v>61727.5</v>
      </c>
      <c r="F222" s="1042">
        <f t="shared" si="56"/>
        <v>61727.5</v>
      </c>
      <c r="G222" s="1042">
        <f t="shared" si="57"/>
        <v>61727.5</v>
      </c>
      <c r="H222" s="1042">
        <v>500000</v>
      </c>
      <c r="I222" s="1042">
        <v>100000</v>
      </c>
      <c r="J222" s="1042">
        <f t="shared" si="59"/>
        <v>500000</v>
      </c>
      <c r="K222" s="1042">
        <f t="shared" si="64"/>
        <v>40000</v>
      </c>
      <c r="L222" s="1043">
        <f>IF('[1]TMB 050'!$G$30&gt;=50000,50000,'[1]TMB 050'!$G$30*50%)</f>
        <v>50000</v>
      </c>
      <c r="M222" s="1042">
        <f t="shared" si="65"/>
        <v>100000</v>
      </c>
      <c r="N222" s="1041">
        <f t="shared" si="58"/>
        <v>100000</v>
      </c>
      <c r="O222" s="1061"/>
      <c r="P222" s="1035" t="str">
        <f t="shared" si="60"/>
        <v>RECREIO SHOPPING CENTER</v>
      </c>
      <c r="Q222" s="1060"/>
      <c r="R222" s="1060"/>
      <c r="S222" s="1060"/>
      <c r="T222" s="1035" t="s">
        <v>503</v>
      </c>
      <c r="U222" s="1035" t="s">
        <v>502</v>
      </c>
      <c r="V222" s="1035"/>
      <c r="W222" s="1060" t="s">
        <v>1289</v>
      </c>
      <c r="X222" s="1001"/>
      <c r="Y222" s="1031"/>
      <c r="Z222" s="1030"/>
      <c r="AA222" s="1030"/>
      <c r="AB222" s="1030"/>
      <c r="AC222" s="1030"/>
      <c r="AD222" s="1030"/>
      <c r="AE222" s="1030"/>
      <c r="AF222" s="1030"/>
      <c r="AG222" s="1030"/>
      <c r="AH222" s="1030"/>
      <c r="AI222" s="1030"/>
      <c r="AJ222" s="1030"/>
      <c r="AK222" s="1030"/>
      <c r="AL222" s="1030"/>
      <c r="AM222" s="1029"/>
      <c r="AN222" s="1029"/>
      <c r="AO222" s="1029"/>
      <c r="AP222" s="1029"/>
      <c r="AQ222" s="1029"/>
      <c r="AR222" s="1029"/>
      <c r="AS222" s="1029"/>
      <c r="AT222" s="1029"/>
      <c r="AU222" s="1028"/>
      <c r="AV222" s="1028"/>
      <c r="AW222" s="1028"/>
      <c r="AX222" s="1028"/>
      <c r="AY222" s="1028"/>
      <c r="AZ222" s="1028"/>
      <c r="BA222" s="1028"/>
      <c r="BB222" s="1028"/>
      <c r="BC222" s="1028"/>
      <c r="BD222" s="1028"/>
      <c r="BE222" s="1028"/>
      <c r="BF222" s="1028"/>
      <c r="BG222" s="1028"/>
      <c r="BH222" s="1028"/>
      <c r="BI222" s="1028"/>
      <c r="BJ222" s="1028"/>
      <c r="BK222" s="1028"/>
      <c r="BL222" s="1028"/>
      <c r="BM222" s="1028"/>
      <c r="BN222" s="1028"/>
      <c r="BO222" s="1028"/>
      <c r="BP222" s="1028"/>
      <c r="BQ222" s="1028"/>
      <c r="BR222" s="1028"/>
      <c r="BS222" s="1028"/>
      <c r="BT222" s="1028"/>
      <c r="BU222" s="1028"/>
      <c r="BV222" s="1028"/>
      <c r="BW222" s="1028"/>
      <c r="BX222" s="1028"/>
      <c r="BY222" s="1028"/>
      <c r="BZ222" s="1028"/>
      <c r="CA222" s="1028"/>
      <c r="CB222" s="1028"/>
      <c r="CC222" s="1028"/>
      <c r="CD222" s="1028"/>
      <c r="CE222" s="1028"/>
      <c r="CF222" s="1028"/>
      <c r="CG222" s="1028"/>
      <c r="CH222" s="1028"/>
      <c r="CI222" s="1028"/>
      <c r="CJ222" s="1028"/>
      <c r="CK222" s="1028"/>
      <c r="CL222" s="1028"/>
      <c r="CM222" s="1028"/>
      <c r="CN222" s="1028"/>
      <c r="CO222" s="1028"/>
      <c r="CP222" s="1028"/>
      <c r="CQ222" s="1028"/>
      <c r="CR222" s="1028"/>
      <c r="CS222" s="1028"/>
      <c r="CT222" s="1028"/>
      <c r="CU222" s="1028"/>
      <c r="CV222" s="1028"/>
      <c r="CW222" s="1028"/>
      <c r="CX222" s="1028"/>
      <c r="CY222" s="1028"/>
      <c r="CZ222" s="1028"/>
      <c r="DA222" s="1028"/>
      <c r="DB222" s="1028"/>
      <c r="DC222" s="1028"/>
      <c r="DD222" s="1028"/>
      <c r="DE222" s="1028"/>
      <c r="DF222" s="1028"/>
      <c r="DG222" s="1028"/>
      <c r="DH222" s="1028"/>
      <c r="DI222" s="1028"/>
      <c r="DJ222" s="1028"/>
      <c r="DK222" s="1028"/>
      <c r="DL222" s="1028"/>
      <c r="DM222" s="1028"/>
      <c r="DN222" s="1028"/>
      <c r="DO222" s="1028"/>
      <c r="DP222" s="1028"/>
      <c r="DQ222" s="1028"/>
      <c r="DR222" s="1028"/>
      <c r="DS222" s="1028"/>
      <c r="DT222" s="1028"/>
      <c r="DU222" s="1028"/>
      <c r="DV222" s="1028"/>
      <c r="DW222" s="1028"/>
      <c r="DX222" s="1028"/>
      <c r="DY222" s="1028"/>
      <c r="DZ222" s="1028"/>
      <c r="EA222" s="1028"/>
      <c r="EB222" s="1028"/>
      <c r="EC222" s="1028"/>
      <c r="ED222" s="1028"/>
      <c r="EE222" s="1028"/>
      <c r="EF222" s="1028"/>
      <c r="EG222" s="1028"/>
      <c r="EH222" s="1028"/>
      <c r="EI222" s="1028"/>
      <c r="EJ222" s="1028"/>
      <c r="EK222" s="1028"/>
      <c r="EL222" s="1028"/>
    </row>
    <row r="223" spans="1:142" s="1027" customFormat="1">
      <c r="A223" s="1040">
        <v>220</v>
      </c>
      <c r="B223" s="1066" t="s">
        <v>1288</v>
      </c>
      <c r="C223" s="1044">
        <f>'TMB 050'!$G$30</f>
        <v>1234550</v>
      </c>
      <c r="D223" s="1042">
        <f t="shared" si="61"/>
        <v>1234550</v>
      </c>
      <c r="E223" s="1042">
        <f t="shared" si="63"/>
        <v>61727.5</v>
      </c>
      <c r="F223" s="1042">
        <f t="shared" si="56"/>
        <v>61727.5</v>
      </c>
      <c r="G223" s="1042">
        <f t="shared" si="57"/>
        <v>61727.5</v>
      </c>
      <c r="H223" s="1042">
        <v>500000</v>
      </c>
      <c r="I223" s="1042">
        <v>100000</v>
      </c>
      <c r="J223" s="1042">
        <f t="shared" si="59"/>
        <v>500000</v>
      </c>
      <c r="K223" s="1042">
        <f t="shared" si="64"/>
        <v>40000</v>
      </c>
      <c r="L223" s="1043">
        <f>IF('[1]TMB 050'!$G$30&gt;=50000,50000,'[1]TMB 050'!$G$30*50%)</f>
        <v>50000</v>
      </c>
      <c r="M223" s="1042">
        <f t="shared" si="65"/>
        <v>100000</v>
      </c>
      <c r="N223" s="1041">
        <f t="shared" si="58"/>
        <v>100000</v>
      </c>
      <c r="O223" s="1061"/>
      <c r="P223" s="1035" t="str">
        <f t="shared" si="60"/>
        <v>REGISTRO PLAZA SHOPPING</v>
      </c>
      <c r="Q223" s="1064"/>
      <c r="R223" s="1064"/>
      <c r="S223" s="1064"/>
      <c r="T223" s="1065" t="s">
        <v>1287</v>
      </c>
      <c r="U223" s="1064" t="s">
        <v>505</v>
      </c>
      <c r="V223" s="1064"/>
      <c r="W223" s="1064"/>
      <c r="X223" s="1001"/>
      <c r="Y223" s="1031"/>
      <c r="Z223" s="1030"/>
      <c r="AA223" s="1030"/>
      <c r="AB223" s="1030"/>
      <c r="AC223" s="1030"/>
      <c r="AD223" s="1030"/>
      <c r="AE223" s="1030"/>
      <c r="AF223" s="1030"/>
      <c r="AG223" s="1030"/>
      <c r="AH223" s="1030"/>
      <c r="AI223" s="1030"/>
      <c r="AJ223" s="1030"/>
      <c r="AK223" s="1030"/>
      <c r="AL223" s="1030"/>
      <c r="AM223" s="1029"/>
      <c r="AN223" s="1029"/>
      <c r="AO223" s="1029"/>
      <c r="AP223" s="1029"/>
      <c r="AQ223" s="1029"/>
      <c r="AR223" s="1029"/>
      <c r="AS223" s="1029"/>
      <c r="AT223" s="1029"/>
      <c r="AU223" s="1028"/>
      <c r="AV223" s="1028"/>
      <c r="AW223" s="1028"/>
      <c r="AX223" s="1028"/>
      <c r="AY223" s="1028"/>
      <c r="AZ223" s="1028"/>
      <c r="BA223" s="1028"/>
      <c r="BB223" s="1028"/>
      <c r="BC223" s="1028"/>
      <c r="BD223" s="1028"/>
      <c r="BE223" s="1028"/>
      <c r="BF223" s="1028"/>
      <c r="BG223" s="1028"/>
      <c r="BH223" s="1028"/>
      <c r="BI223" s="1028"/>
      <c r="BJ223" s="1028"/>
      <c r="BK223" s="1028"/>
      <c r="BL223" s="1028"/>
      <c r="BM223" s="1028"/>
      <c r="BN223" s="1028"/>
      <c r="BO223" s="1028"/>
      <c r="BP223" s="1028"/>
      <c r="BQ223" s="1028"/>
      <c r="BR223" s="1028"/>
      <c r="BS223" s="1028"/>
      <c r="BT223" s="1028"/>
      <c r="BU223" s="1028"/>
      <c r="BV223" s="1028"/>
      <c r="BW223" s="1028"/>
      <c r="BX223" s="1028"/>
      <c r="BY223" s="1028"/>
      <c r="BZ223" s="1028"/>
      <c r="CA223" s="1028"/>
      <c r="CB223" s="1028"/>
      <c r="CC223" s="1028"/>
      <c r="CD223" s="1028"/>
      <c r="CE223" s="1028"/>
      <c r="CF223" s="1028"/>
      <c r="CG223" s="1028"/>
      <c r="CH223" s="1028"/>
      <c r="CI223" s="1028"/>
      <c r="CJ223" s="1028"/>
      <c r="CK223" s="1028"/>
      <c r="CL223" s="1028"/>
      <c r="CM223" s="1028"/>
      <c r="CN223" s="1028"/>
      <c r="CO223" s="1028"/>
      <c r="CP223" s="1028"/>
      <c r="CQ223" s="1028"/>
      <c r="CR223" s="1028"/>
      <c r="CS223" s="1028"/>
      <c r="CT223" s="1028"/>
      <c r="CU223" s="1028"/>
      <c r="CV223" s="1028"/>
      <c r="CW223" s="1028"/>
      <c r="CX223" s="1028"/>
      <c r="CY223" s="1028"/>
      <c r="CZ223" s="1028"/>
      <c r="DA223" s="1028"/>
      <c r="DB223" s="1028"/>
      <c r="DC223" s="1028"/>
      <c r="DD223" s="1028"/>
      <c r="DE223" s="1028"/>
      <c r="DF223" s="1028"/>
      <c r="DG223" s="1028"/>
      <c r="DH223" s="1028"/>
      <c r="DI223" s="1028"/>
      <c r="DJ223" s="1028"/>
      <c r="DK223" s="1028"/>
      <c r="DL223" s="1028"/>
      <c r="DM223" s="1028"/>
      <c r="DN223" s="1028"/>
      <c r="DO223" s="1028"/>
      <c r="DP223" s="1028"/>
      <c r="DQ223" s="1028"/>
      <c r="DR223" s="1028"/>
      <c r="DS223" s="1028"/>
      <c r="DT223" s="1028"/>
      <c r="DU223" s="1028"/>
      <c r="DV223" s="1028"/>
      <c r="DW223" s="1028"/>
      <c r="DX223" s="1028"/>
      <c r="DY223" s="1028"/>
      <c r="DZ223" s="1028"/>
      <c r="EA223" s="1028"/>
      <c r="EB223" s="1028"/>
      <c r="EC223" s="1028"/>
      <c r="ED223" s="1028"/>
      <c r="EE223" s="1028"/>
      <c r="EF223" s="1028"/>
      <c r="EG223" s="1028"/>
      <c r="EH223" s="1028"/>
      <c r="EI223" s="1028"/>
      <c r="EJ223" s="1028"/>
      <c r="EK223" s="1028"/>
      <c r="EL223" s="1028"/>
    </row>
    <row r="224" spans="1:142" s="1027" customFormat="1">
      <c r="A224" s="1040">
        <v>221</v>
      </c>
      <c r="B224" s="1062" t="s">
        <v>1286</v>
      </c>
      <c r="C224" s="1044">
        <f>'TMB 050'!$G$30</f>
        <v>1234550</v>
      </c>
      <c r="D224" s="1042">
        <f t="shared" si="61"/>
        <v>1234550</v>
      </c>
      <c r="E224" s="1042">
        <f t="shared" si="63"/>
        <v>61727.5</v>
      </c>
      <c r="F224" s="1042">
        <f t="shared" si="56"/>
        <v>61727.5</v>
      </c>
      <c r="G224" s="1042">
        <f t="shared" si="57"/>
        <v>61727.5</v>
      </c>
      <c r="H224" s="1042">
        <v>500000</v>
      </c>
      <c r="I224" s="1042">
        <v>100000</v>
      </c>
      <c r="J224" s="1042">
        <f t="shared" si="59"/>
        <v>500000</v>
      </c>
      <c r="K224" s="1042">
        <f t="shared" si="64"/>
        <v>40000</v>
      </c>
      <c r="L224" s="1043">
        <f>IF('[1]TMB 050'!$G$30&gt;=50000,50000,'[1]TMB 050'!$G$30*50%)</f>
        <v>50000</v>
      </c>
      <c r="M224" s="1042">
        <f t="shared" si="65"/>
        <v>100000</v>
      </c>
      <c r="N224" s="1041">
        <f t="shared" si="58"/>
        <v>100000</v>
      </c>
      <c r="O224" s="1061"/>
      <c r="P224" s="1035" t="str">
        <f t="shared" si="60"/>
        <v>RESENDE SHOPPING</v>
      </c>
      <c r="Q224" s="1060"/>
      <c r="R224" s="1060"/>
      <c r="S224" s="1060"/>
      <c r="T224" s="1060" t="s">
        <v>1285</v>
      </c>
      <c r="U224" s="1035" t="s">
        <v>502</v>
      </c>
      <c r="V224" s="1035"/>
      <c r="W224" s="1035" t="s">
        <v>1284</v>
      </c>
      <c r="X224" s="1001"/>
      <c r="Y224" s="1031"/>
      <c r="Z224" s="1030"/>
      <c r="AA224" s="1030"/>
      <c r="AB224" s="1030"/>
      <c r="AC224" s="1030"/>
      <c r="AD224" s="1030"/>
      <c r="AE224" s="1030"/>
      <c r="AF224" s="1030"/>
      <c r="AG224" s="1030"/>
      <c r="AH224" s="1030"/>
      <c r="AI224" s="1030"/>
      <c r="AJ224" s="1030"/>
      <c r="AK224" s="1030"/>
      <c r="AL224" s="1030"/>
      <c r="AM224" s="1029"/>
      <c r="AN224" s="1029"/>
      <c r="AO224" s="1029"/>
      <c r="AP224" s="1029"/>
      <c r="AQ224" s="1029"/>
      <c r="AR224" s="1029"/>
      <c r="AS224" s="1029"/>
      <c r="AT224" s="1029"/>
      <c r="AU224" s="1028"/>
      <c r="AV224" s="1028"/>
      <c r="AW224" s="1028"/>
      <c r="AX224" s="1028"/>
      <c r="AY224" s="1028"/>
      <c r="AZ224" s="1028"/>
      <c r="BA224" s="1028"/>
      <c r="BB224" s="1028"/>
      <c r="BC224" s="1028"/>
      <c r="BD224" s="1028"/>
      <c r="BE224" s="1028"/>
      <c r="BF224" s="1028"/>
      <c r="BG224" s="1028"/>
      <c r="BH224" s="1028"/>
      <c r="BI224" s="1028"/>
      <c r="BJ224" s="1028"/>
      <c r="BK224" s="1028"/>
      <c r="BL224" s="1028"/>
      <c r="BM224" s="1028"/>
      <c r="BN224" s="1028"/>
      <c r="BO224" s="1028"/>
      <c r="BP224" s="1028"/>
      <c r="BQ224" s="1028"/>
      <c r="BR224" s="1028"/>
      <c r="BS224" s="1028"/>
      <c r="BT224" s="1028"/>
      <c r="BU224" s="1028"/>
      <c r="BV224" s="1028"/>
      <c r="BW224" s="1028"/>
      <c r="BX224" s="1028"/>
      <c r="BY224" s="1028"/>
      <c r="BZ224" s="1028"/>
      <c r="CA224" s="1028"/>
      <c r="CB224" s="1028"/>
      <c r="CC224" s="1028"/>
      <c r="CD224" s="1028"/>
      <c r="CE224" s="1028"/>
      <c r="CF224" s="1028"/>
      <c r="CG224" s="1028"/>
      <c r="CH224" s="1028"/>
      <c r="CI224" s="1028"/>
      <c r="CJ224" s="1028"/>
      <c r="CK224" s="1028"/>
      <c r="CL224" s="1028"/>
      <c r="CM224" s="1028"/>
      <c r="CN224" s="1028"/>
      <c r="CO224" s="1028"/>
      <c r="CP224" s="1028"/>
      <c r="CQ224" s="1028"/>
      <c r="CR224" s="1028"/>
      <c r="CS224" s="1028"/>
      <c r="CT224" s="1028"/>
      <c r="CU224" s="1028"/>
      <c r="CV224" s="1028"/>
      <c r="CW224" s="1028"/>
      <c r="CX224" s="1028"/>
      <c r="CY224" s="1028"/>
      <c r="CZ224" s="1028"/>
      <c r="DA224" s="1028"/>
      <c r="DB224" s="1028"/>
      <c r="DC224" s="1028"/>
      <c r="DD224" s="1028"/>
      <c r="DE224" s="1028"/>
      <c r="DF224" s="1028"/>
      <c r="DG224" s="1028"/>
      <c r="DH224" s="1028"/>
      <c r="DI224" s="1028"/>
      <c r="DJ224" s="1028"/>
      <c r="DK224" s="1028"/>
      <c r="DL224" s="1028"/>
      <c r="DM224" s="1028"/>
      <c r="DN224" s="1028"/>
      <c r="DO224" s="1028"/>
      <c r="DP224" s="1028"/>
      <c r="DQ224" s="1028"/>
      <c r="DR224" s="1028"/>
      <c r="DS224" s="1028"/>
      <c r="DT224" s="1028"/>
      <c r="DU224" s="1028"/>
      <c r="DV224" s="1028"/>
      <c r="DW224" s="1028"/>
      <c r="DX224" s="1028"/>
      <c r="DY224" s="1028"/>
      <c r="DZ224" s="1028"/>
      <c r="EA224" s="1028"/>
      <c r="EB224" s="1028"/>
      <c r="EC224" s="1028"/>
      <c r="ED224" s="1028"/>
      <c r="EE224" s="1028"/>
      <c r="EF224" s="1028"/>
      <c r="EG224" s="1028"/>
      <c r="EH224" s="1028"/>
      <c r="EI224" s="1028"/>
      <c r="EJ224" s="1028"/>
      <c r="EK224" s="1028"/>
      <c r="EL224" s="1028"/>
    </row>
    <row r="225" spans="1:142" s="1027" customFormat="1">
      <c r="A225" s="1040">
        <v>222</v>
      </c>
      <c r="B225" s="1086" t="s">
        <v>1283</v>
      </c>
      <c r="C225" s="1044">
        <f>'TMB 050'!$G$30</f>
        <v>1234550</v>
      </c>
      <c r="D225" s="1054">
        <f t="shared" si="61"/>
        <v>1234550</v>
      </c>
      <c r="E225" s="1054">
        <f>20000</f>
        <v>20000</v>
      </c>
      <c r="F225" s="1054">
        <v>0</v>
      </c>
      <c r="G225" s="1054">
        <v>0</v>
      </c>
      <c r="H225" s="1054">
        <v>500000</v>
      </c>
      <c r="I225" s="1054">
        <v>100000</v>
      </c>
      <c r="J225" s="1054">
        <f>200000</f>
        <v>200000</v>
      </c>
      <c r="K225" s="1054">
        <v>100000</v>
      </c>
      <c r="L225" s="1054">
        <f>IF('[1]TMB 050'!$G$30&gt;=50000,50000,'[1]TMB 050'!$G$30*50%)</f>
        <v>50000</v>
      </c>
      <c r="M225" s="1054">
        <f t="shared" si="65"/>
        <v>100000</v>
      </c>
      <c r="N225" s="1083">
        <f>100000</f>
        <v>100000</v>
      </c>
      <c r="O225" s="1073"/>
      <c r="P225" s="1050" t="str">
        <f t="shared" si="60"/>
        <v>RIBEIRÃOSHOPPING</v>
      </c>
      <c r="Q225" s="1050" t="s">
        <v>1282</v>
      </c>
      <c r="R225" s="1050"/>
      <c r="S225" s="1050" t="s">
        <v>1281</v>
      </c>
      <c r="T225" s="1050" t="s">
        <v>714</v>
      </c>
      <c r="U225" s="1050" t="s">
        <v>505</v>
      </c>
      <c r="V225" s="1050" t="s">
        <v>1280</v>
      </c>
      <c r="W225" s="1072" t="s">
        <v>1279</v>
      </c>
      <c r="X225" s="1001"/>
      <c r="Y225" s="1031"/>
      <c r="Z225" s="1030"/>
      <c r="AA225" s="1030"/>
      <c r="AB225" s="1030"/>
      <c r="AC225" s="1030"/>
      <c r="AD225" s="1030"/>
      <c r="AE225" s="1030"/>
      <c r="AF225" s="1030"/>
      <c r="AG225" s="1030"/>
      <c r="AH225" s="1030"/>
      <c r="AI225" s="1030"/>
      <c r="AJ225" s="1030"/>
      <c r="AK225" s="1030"/>
      <c r="AL225" s="1030"/>
      <c r="AM225" s="1029"/>
      <c r="AN225" s="1029"/>
      <c r="AO225" s="1029"/>
      <c r="AP225" s="1029"/>
      <c r="AQ225" s="1029"/>
      <c r="AR225" s="1029"/>
      <c r="AS225" s="1029"/>
      <c r="AT225" s="1029"/>
      <c r="AU225" s="1028"/>
      <c r="AV225" s="1028"/>
      <c r="AW225" s="1028"/>
      <c r="AX225" s="1028"/>
      <c r="AY225" s="1028"/>
      <c r="AZ225" s="1028"/>
      <c r="BA225" s="1028"/>
      <c r="BB225" s="1028"/>
      <c r="BC225" s="1028"/>
      <c r="BD225" s="1028"/>
      <c r="BE225" s="1028"/>
      <c r="BF225" s="1028"/>
      <c r="BG225" s="1028"/>
      <c r="BH225" s="1028"/>
      <c r="BI225" s="1028"/>
      <c r="BJ225" s="1028"/>
      <c r="BK225" s="1028"/>
      <c r="BL225" s="1028"/>
      <c r="BM225" s="1028"/>
      <c r="BN225" s="1028"/>
      <c r="BO225" s="1028"/>
      <c r="BP225" s="1028"/>
      <c r="BQ225" s="1028"/>
      <c r="BR225" s="1028"/>
      <c r="BS225" s="1028"/>
      <c r="BT225" s="1028"/>
      <c r="BU225" s="1028"/>
      <c r="BV225" s="1028"/>
      <c r="BW225" s="1028"/>
      <c r="BX225" s="1028"/>
      <c r="BY225" s="1028"/>
      <c r="BZ225" s="1028"/>
      <c r="CA225" s="1028"/>
      <c r="CB225" s="1028"/>
      <c r="CC225" s="1028"/>
      <c r="CD225" s="1028"/>
      <c r="CE225" s="1028"/>
      <c r="CF225" s="1028"/>
      <c r="CG225" s="1028"/>
      <c r="CH225" s="1028"/>
      <c r="CI225" s="1028"/>
      <c r="CJ225" s="1028"/>
      <c r="CK225" s="1028"/>
      <c r="CL225" s="1028"/>
      <c r="CM225" s="1028"/>
      <c r="CN225" s="1028"/>
      <c r="CO225" s="1028"/>
      <c r="CP225" s="1028"/>
      <c r="CQ225" s="1028"/>
      <c r="CR225" s="1028"/>
      <c r="CS225" s="1028"/>
      <c r="CT225" s="1028"/>
      <c r="CU225" s="1028"/>
      <c r="CV225" s="1028"/>
      <c r="CW225" s="1028"/>
      <c r="CX225" s="1028"/>
      <c r="CY225" s="1028"/>
      <c r="CZ225" s="1028"/>
      <c r="DA225" s="1028"/>
      <c r="DB225" s="1028"/>
      <c r="DC225" s="1028"/>
      <c r="DD225" s="1028"/>
      <c r="DE225" s="1028"/>
      <c r="DF225" s="1028"/>
      <c r="DG225" s="1028"/>
      <c r="DH225" s="1028"/>
      <c r="DI225" s="1028"/>
      <c r="DJ225" s="1028"/>
      <c r="DK225" s="1028"/>
      <c r="DL225" s="1028"/>
      <c r="DM225" s="1028"/>
      <c r="DN225" s="1028"/>
      <c r="DO225" s="1028"/>
      <c r="DP225" s="1028"/>
      <c r="DQ225" s="1028"/>
      <c r="DR225" s="1028"/>
      <c r="DS225" s="1028"/>
      <c r="DT225" s="1028"/>
      <c r="DU225" s="1028"/>
      <c r="DV225" s="1028"/>
      <c r="DW225" s="1028"/>
      <c r="DX225" s="1028"/>
      <c r="DY225" s="1028"/>
      <c r="DZ225" s="1028"/>
      <c r="EA225" s="1028"/>
      <c r="EB225" s="1028"/>
      <c r="EC225" s="1028"/>
      <c r="ED225" s="1028"/>
      <c r="EE225" s="1028"/>
      <c r="EF225" s="1028"/>
      <c r="EG225" s="1028"/>
      <c r="EH225" s="1028"/>
      <c r="EI225" s="1028"/>
      <c r="EJ225" s="1028"/>
      <c r="EK225" s="1028"/>
      <c r="EL225" s="1028"/>
    </row>
    <row r="226" spans="1:142" s="1027" customFormat="1">
      <c r="A226" s="1040">
        <v>223</v>
      </c>
      <c r="B226" s="1066" t="s">
        <v>1278</v>
      </c>
      <c r="C226" s="1044">
        <f>'TMB 050'!$G$30</f>
        <v>1234550</v>
      </c>
      <c r="D226" s="1042">
        <f t="shared" si="61"/>
        <v>1234550</v>
      </c>
      <c r="E226" s="1042">
        <f t="shared" ref="E226:E261" si="66">C226*5%</f>
        <v>61727.5</v>
      </c>
      <c r="F226" s="1042">
        <f t="shared" ref="F226:F261" si="67">C226*5%</f>
        <v>61727.5</v>
      </c>
      <c r="G226" s="1042">
        <f t="shared" ref="G226:G261" si="68">C226*5%</f>
        <v>61727.5</v>
      </c>
      <c r="H226" s="1042">
        <v>500000</v>
      </c>
      <c r="I226" s="1042">
        <v>100000</v>
      </c>
      <c r="J226" s="1042">
        <f t="shared" ref="J226:J265" si="69">H226</f>
        <v>500000</v>
      </c>
      <c r="K226" s="1042">
        <f t="shared" ref="K226:K261" si="70">IF(H226&gt;40000,40000,H226)</f>
        <v>40000</v>
      </c>
      <c r="L226" s="1043">
        <f>IF('[1]TMB 050'!$G$30&gt;=50000,50000,'[1]TMB 050'!$G$30*50%)</f>
        <v>50000</v>
      </c>
      <c r="M226" s="1042">
        <f t="shared" si="65"/>
        <v>100000</v>
      </c>
      <c r="N226" s="1041">
        <f t="shared" ref="N226:N257" si="71">IF(J226&lt;=200000,J226*20%,100000)</f>
        <v>100000</v>
      </c>
      <c r="O226" s="1061"/>
      <c r="P226" s="1035" t="str">
        <f t="shared" si="60"/>
        <v>RILO CENTER</v>
      </c>
      <c r="Q226" s="1064"/>
      <c r="R226" s="1064"/>
      <c r="S226" s="1064"/>
      <c r="T226" s="1035" t="s">
        <v>909</v>
      </c>
      <c r="U226" s="1064" t="s">
        <v>505</v>
      </c>
      <c r="V226" s="1064"/>
      <c r="W226" s="1064"/>
      <c r="X226" s="1001"/>
      <c r="Y226" s="1031"/>
      <c r="Z226" s="1030"/>
      <c r="AA226" s="1030"/>
      <c r="AB226" s="1030"/>
      <c r="AC226" s="1030"/>
      <c r="AD226" s="1030"/>
      <c r="AE226" s="1030"/>
      <c r="AF226" s="1030"/>
      <c r="AG226" s="1030"/>
      <c r="AH226" s="1030"/>
      <c r="AI226" s="1030"/>
      <c r="AJ226" s="1030"/>
      <c r="AK226" s="1030"/>
      <c r="AL226" s="1030"/>
      <c r="AM226" s="1029"/>
      <c r="AN226" s="1029"/>
      <c r="AO226" s="1029"/>
      <c r="AP226" s="1029"/>
      <c r="AQ226" s="1029"/>
      <c r="AR226" s="1029"/>
      <c r="AS226" s="1029"/>
      <c r="AT226" s="1029"/>
      <c r="AU226" s="1028"/>
      <c r="AV226" s="1028"/>
      <c r="AW226" s="1028"/>
      <c r="AX226" s="1028"/>
      <c r="AY226" s="1028"/>
      <c r="AZ226" s="1028"/>
      <c r="BA226" s="1028"/>
      <c r="BB226" s="1028"/>
      <c r="BC226" s="1028"/>
      <c r="BD226" s="1028"/>
      <c r="BE226" s="1028"/>
      <c r="BF226" s="1028"/>
      <c r="BG226" s="1028"/>
      <c r="BH226" s="1028"/>
      <c r="BI226" s="1028"/>
      <c r="BJ226" s="1028"/>
      <c r="BK226" s="1028"/>
      <c r="BL226" s="1028"/>
      <c r="BM226" s="1028"/>
      <c r="BN226" s="1028"/>
      <c r="BO226" s="1028"/>
      <c r="BP226" s="1028"/>
      <c r="BQ226" s="1028"/>
      <c r="BR226" s="1028"/>
      <c r="BS226" s="1028"/>
      <c r="BT226" s="1028"/>
      <c r="BU226" s="1028"/>
      <c r="BV226" s="1028"/>
      <c r="BW226" s="1028"/>
      <c r="BX226" s="1028"/>
      <c r="BY226" s="1028"/>
      <c r="BZ226" s="1028"/>
      <c r="CA226" s="1028"/>
      <c r="CB226" s="1028"/>
      <c r="CC226" s="1028"/>
      <c r="CD226" s="1028"/>
      <c r="CE226" s="1028"/>
      <c r="CF226" s="1028"/>
      <c r="CG226" s="1028"/>
      <c r="CH226" s="1028"/>
      <c r="CI226" s="1028"/>
      <c r="CJ226" s="1028"/>
      <c r="CK226" s="1028"/>
      <c r="CL226" s="1028"/>
      <c r="CM226" s="1028"/>
      <c r="CN226" s="1028"/>
      <c r="CO226" s="1028"/>
      <c r="CP226" s="1028"/>
      <c r="CQ226" s="1028"/>
      <c r="CR226" s="1028"/>
      <c r="CS226" s="1028"/>
      <c r="CT226" s="1028"/>
      <c r="CU226" s="1028"/>
      <c r="CV226" s="1028"/>
      <c r="CW226" s="1028"/>
      <c r="CX226" s="1028"/>
      <c r="CY226" s="1028"/>
      <c r="CZ226" s="1028"/>
      <c r="DA226" s="1028"/>
      <c r="DB226" s="1028"/>
      <c r="DC226" s="1028"/>
      <c r="DD226" s="1028"/>
      <c r="DE226" s="1028"/>
      <c r="DF226" s="1028"/>
      <c r="DG226" s="1028"/>
      <c r="DH226" s="1028"/>
      <c r="DI226" s="1028"/>
      <c r="DJ226" s="1028"/>
      <c r="DK226" s="1028"/>
      <c r="DL226" s="1028"/>
      <c r="DM226" s="1028"/>
      <c r="DN226" s="1028"/>
      <c r="DO226" s="1028"/>
      <c r="DP226" s="1028"/>
      <c r="DQ226" s="1028"/>
      <c r="DR226" s="1028"/>
      <c r="DS226" s="1028"/>
      <c r="DT226" s="1028"/>
      <c r="DU226" s="1028"/>
      <c r="DV226" s="1028"/>
      <c r="DW226" s="1028"/>
      <c r="DX226" s="1028"/>
      <c r="DY226" s="1028"/>
      <c r="DZ226" s="1028"/>
      <c r="EA226" s="1028"/>
      <c r="EB226" s="1028"/>
      <c r="EC226" s="1028"/>
      <c r="ED226" s="1028"/>
      <c r="EE226" s="1028"/>
      <c r="EF226" s="1028"/>
      <c r="EG226" s="1028"/>
      <c r="EH226" s="1028"/>
      <c r="EI226" s="1028"/>
      <c r="EJ226" s="1028"/>
      <c r="EK226" s="1028"/>
      <c r="EL226" s="1028"/>
    </row>
    <row r="227" spans="1:142" s="1027" customFormat="1">
      <c r="A227" s="1040">
        <v>224</v>
      </c>
      <c r="B227" s="1062" t="s">
        <v>1277</v>
      </c>
      <c r="C227" s="1044">
        <f>'TMB 050'!$G$30</f>
        <v>1234550</v>
      </c>
      <c r="D227" s="1042">
        <f t="shared" si="61"/>
        <v>1234550</v>
      </c>
      <c r="E227" s="1042">
        <f t="shared" si="66"/>
        <v>61727.5</v>
      </c>
      <c r="F227" s="1042">
        <f t="shared" si="67"/>
        <v>61727.5</v>
      </c>
      <c r="G227" s="1042">
        <f t="shared" si="68"/>
        <v>61727.5</v>
      </c>
      <c r="H227" s="1042">
        <v>500000</v>
      </c>
      <c r="I227" s="1042">
        <v>100000</v>
      </c>
      <c r="J227" s="1042">
        <f t="shared" si="69"/>
        <v>500000</v>
      </c>
      <c r="K227" s="1042">
        <f t="shared" si="70"/>
        <v>40000</v>
      </c>
      <c r="L227" s="1043">
        <f>IF('[1]TMB 050'!$G$30&gt;=50000,50000,'[1]TMB 050'!$G$30*50%)</f>
        <v>50000</v>
      </c>
      <c r="M227" s="1042">
        <f t="shared" si="65"/>
        <v>100000</v>
      </c>
      <c r="N227" s="1041">
        <f t="shared" si="71"/>
        <v>100000</v>
      </c>
      <c r="O227" s="1061"/>
      <c r="P227" s="1035" t="str">
        <f t="shared" si="60"/>
        <v>RIO ANIL SHOPPING</v>
      </c>
      <c r="Q227" s="1060" t="s">
        <v>1276</v>
      </c>
      <c r="R227" s="1060"/>
      <c r="S227" s="1060" t="s">
        <v>1275</v>
      </c>
      <c r="T227" s="1060" t="s">
        <v>1274</v>
      </c>
      <c r="U227" s="1035" t="s">
        <v>1047</v>
      </c>
      <c r="V227" s="1035"/>
      <c r="W227" s="1035" t="s">
        <v>1273</v>
      </c>
      <c r="X227" s="1001"/>
      <c r="Y227" s="1031"/>
      <c r="Z227" s="1030"/>
      <c r="AA227" s="1030"/>
      <c r="AB227" s="1030"/>
      <c r="AC227" s="1030"/>
      <c r="AD227" s="1030"/>
      <c r="AE227" s="1030"/>
      <c r="AF227" s="1030"/>
      <c r="AG227" s="1030"/>
      <c r="AH227" s="1030"/>
      <c r="AI227" s="1030"/>
      <c r="AJ227" s="1030"/>
      <c r="AK227" s="1030"/>
      <c r="AL227" s="1030"/>
      <c r="AM227" s="1029"/>
      <c r="AN227" s="1029"/>
      <c r="AO227" s="1029"/>
      <c r="AP227" s="1029"/>
      <c r="AQ227" s="1029"/>
      <c r="AR227" s="1029"/>
      <c r="AS227" s="1029"/>
      <c r="AT227" s="1029"/>
      <c r="AU227" s="1028"/>
      <c r="AV227" s="1028"/>
      <c r="AW227" s="1028"/>
      <c r="AX227" s="1028"/>
      <c r="AY227" s="1028"/>
      <c r="AZ227" s="1028"/>
      <c r="BA227" s="1028"/>
      <c r="BB227" s="1028"/>
      <c r="BC227" s="1028"/>
      <c r="BD227" s="1028"/>
      <c r="BE227" s="1028"/>
      <c r="BF227" s="1028"/>
      <c r="BG227" s="1028"/>
      <c r="BH227" s="1028"/>
      <c r="BI227" s="1028"/>
      <c r="BJ227" s="1028"/>
      <c r="BK227" s="1028"/>
      <c r="BL227" s="1028"/>
      <c r="BM227" s="1028"/>
      <c r="BN227" s="1028"/>
      <c r="BO227" s="1028"/>
      <c r="BP227" s="1028"/>
      <c r="BQ227" s="1028"/>
      <c r="BR227" s="1028"/>
      <c r="BS227" s="1028"/>
      <c r="BT227" s="1028"/>
      <c r="BU227" s="1028"/>
      <c r="BV227" s="1028"/>
      <c r="BW227" s="1028"/>
      <c r="BX227" s="1028"/>
      <c r="BY227" s="1028"/>
      <c r="BZ227" s="1028"/>
      <c r="CA227" s="1028"/>
      <c r="CB227" s="1028"/>
      <c r="CC227" s="1028"/>
      <c r="CD227" s="1028"/>
      <c r="CE227" s="1028"/>
      <c r="CF227" s="1028"/>
      <c r="CG227" s="1028"/>
      <c r="CH227" s="1028"/>
      <c r="CI227" s="1028"/>
      <c r="CJ227" s="1028"/>
      <c r="CK227" s="1028"/>
      <c r="CL227" s="1028"/>
      <c r="CM227" s="1028"/>
      <c r="CN227" s="1028"/>
      <c r="CO227" s="1028"/>
      <c r="CP227" s="1028"/>
      <c r="CQ227" s="1028"/>
      <c r="CR227" s="1028"/>
      <c r="CS227" s="1028"/>
      <c r="CT227" s="1028"/>
      <c r="CU227" s="1028"/>
      <c r="CV227" s="1028"/>
      <c r="CW227" s="1028"/>
      <c r="CX227" s="1028"/>
      <c r="CY227" s="1028"/>
      <c r="CZ227" s="1028"/>
      <c r="DA227" s="1028"/>
      <c r="DB227" s="1028"/>
      <c r="DC227" s="1028"/>
      <c r="DD227" s="1028"/>
      <c r="DE227" s="1028"/>
      <c r="DF227" s="1028"/>
      <c r="DG227" s="1028"/>
      <c r="DH227" s="1028"/>
      <c r="DI227" s="1028"/>
      <c r="DJ227" s="1028"/>
      <c r="DK227" s="1028"/>
      <c r="DL227" s="1028"/>
      <c r="DM227" s="1028"/>
      <c r="DN227" s="1028"/>
      <c r="DO227" s="1028"/>
      <c r="DP227" s="1028"/>
      <c r="DQ227" s="1028"/>
      <c r="DR227" s="1028"/>
      <c r="DS227" s="1028"/>
      <c r="DT227" s="1028"/>
      <c r="DU227" s="1028"/>
      <c r="DV227" s="1028"/>
      <c r="DW227" s="1028"/>
      <c r="DX227" s="1028"/>
      <c r="DY227" s="1028"/>
      <c r="DZ227" s="1028"/>
      <c r="EA227" s="1028"/>
      <c r="EB227" s="1028"/>
      <c r="EC227" s="1028"/>
      <c r="ED227" s="1028"/>
      <c r="EE227" s="1028"/>
      <c r="EF227" s="1028"/>
      <c r="EG227" s="1028"/>
      <c r="EH227" s="1028"/>
      <c r="EI227" s="1028"/>
      <c r="EJ227" s="1028"/>
      <c r="EK227" s="1028"/>
      <c r="EL227" s="1028"/>
    </row>
    <row r="228" spans="1:142" s="1027" customFormat="1">
      <c r="A228" s="1040">
        <v>225</v>
      </c>
      <c r="B228" s="1062" t="s">
        <v>1272</v>
      </c>
      <c r="C228" s="1044">
        <f>'TMB 050'!$G$30</f>
        <v>1234550</v>
      </c>
      <c r="D228" s="1042">
        <f t="shared" si="61"/>
        <v>1234550</v>
      </c>
      <c r="E228" s="1042">
        <f t="shared" si="66"/>
        <v>61727.5</v>
      </c>
      <c r="F228" s="1042">
        <f t="shared" si="67"/>
        <v>61727.5</v>
      </c>
      <c r="G228" s="1042">
        <f t="shared" si="68"/>
        <v>61727.5</v>
      </c>
      <c r="H228" s="1042">
        <v>500000</v>
      </c>
      <c r="I228" s="1042">
        <v>100000</v>
      </c>
      <c r="J228" s="1042">
        <f t="shared" si="69"/>
        <v>500000</v>
      </c>
      <c r="K228" s="1042">
        <f t="shared" si="70"/>
        <v>40000</v>
      </c>
      <c r="L228" s="1043">
        <f>IF('[1]TMB 050'!$G$30&gt;=50000,50000,'[1]TMB 050'!$G$30*50%)</f>
        <v>50000</v>
      </c>
      <c r="M228" s="1042">
        <f t="shared" si="65"/>
        <v>100000</v>
      </c>
      <c r="N228" s="1041">
        <f t="shared" si="71"/>
        <v>100000</v>
      </c>
      <c r="O228" s="1061"/>
      <c r="P228" s="1035" t="str">
        <f t="shared" si="60"/>
        <v>RIO DESIGN BARRA</v>
      </c>
      <c r="Q228" s="1060"/>
      <c r="R228" s="1060"/>
      <c r="S228" s="1060"/>
      <c r="T228" s="1035" t="s">
        <v>503</v>
      </c>
      <c r="U228" s="1035" t="s">
        <v>502</v>
      </c>
      <c r="V228" s="1035"/>
      <c r="W228" s="1060" t="s">
        <v>1271</v>
      </c>
      <c r="X228" s="1001"/>
      <c r="Y228" s="1031"/>
      <c r="Z228" s="1030"/>
      <c r="AA228" s="1030"/>
      <c r="AB228" s="1030"/>
      <c r="AC228" s="1030"/>
      <c r="AD228" s="1030"/>
      <c r="AE228" s="1030"/>
      <c r="AF228" s="1030"/>
      <c r="AG228" s="1030"/>
      <c r="AH228" s="1030"/>
      <c r="AI228" s="1030"/>
      <c r="AJ228" s="1030"/>
      <c r="AK228" s="1030"/>
      <c r="AL228" s="1030"/>
      <c r="AM228" s="1029"/>
      <c r="AN228" s="1029"/>
      <c r="AO228" s="1029"/>
      <c r="AP228" s="1029"/>
      <c r="AQ228" s="1029"/>
      <c r="AR228" s="1029"/>
      <c r="AS228" s="1029"/>
      <c r="AT228" s="1029"/>
      <c r="AU228" s="1028"/>
      <c r="AV228" s="1028"/>
      <c r="AW228" s="1028"/>
      <c r="AX228" s="1028"/>
      <c r="AY228" s="1028"/>
      <c r="AZ228" s="1028"/>
      <c r="BA228" s="1028"/>
      <c r="BB228" s="1028"/>
      <c r="BC228" s="1028"/>
      <c r="BD228" s="1028"/>
      <c r="BE228" s="1028"/>
      <c r="BF228" s="1028"/>
      <c r="BG228" s="1028"/>
      <c r="BH228" s="1028"/>
      <c r="BI228" s="1028"/>
      <c r="BJ228" s="1028"/>
      <c r="BK228" s="1028"/>
      <c r="BL228" s="1028"/>
      <c r="BM228" s="1028"/>
      <c r="BN228" s="1028"/>
      <c r="BO228" s="1028"/>
      <c r="BP228" s="1028"/>
      <c r="BQ228" s="1028"/>
      <c r="BR228" s="1028"/>
      <c r="BS228" s="1028"/>
      <c r="BT228" s="1028"/>
      <c r="BU228" s="1028"/>
      <c r="BV228" s="1028"/>
      <c r="BW228" s="1028"/>
      <c r="BX228" s="1028"/>
      <c r="BY228" s="1028"/>
      <c r="BZ228" s="1028"/>
      <c r="CA228" s="1028"/>
      <c r="CB228" s="1028"/>
      <c r="CC228" s="1028"/>
      <c r="CD228" s="1028"/>
      <c r="CE228" s="1028"/>
      <c r="CF228" s="1028"/>
      <c r="CG228" s="1028"/>
      <c r="CH228" s="1028"/>
      <c r="CI228" s="1028"/>
      <c r="CJ228" s="1028"/>
      <c r="CK228" s="1028"/>
      <c r="CL228" s="1028"/>
      <c r="CM228" s="1028"/>
      <c r="CN228" s="1028"/>
      <c r="CO228" s="1028"/>
      <c r="CP228" s="1028"/>
      <c r="CQ228" s="1028"/>
      <c r="CR228" s="1028"/>
      <c r="CS228" s="1028"/>
      <c r="CT228" s="1028"/>
      <c r="CU228" s="1028"/>
      <c r="CV228" s="1028"/>
      <c r="CW228" s="1028"/>
      <c r="CX228" s="1028"/>
      <c r="CY228" s="1028"/>
      <c r="CZ228" s="1028"/>
      <c r="DA228" s="1028"/>
      <c r="DB228" s="1028"/>
      <c r="DC228" s="1028"/>
      <c r="DD228" s="1028"/>
      <c r="DE228" s="1028"/>
      <c r="DF228" s="1028"/>
      <c r="DG228" s="1028"/>
      <c r="DH228" s="1028"/>
      <c r="DI228" s="1028"/>
      <c r="DJ228" s="1028"/>
      <c r="DK228" s="1028"/>
      <c r="DL228" s="1028"/>
      <c r="DM228" s="1028"/>
      <c r="DN228" s="1028"/>
      <c r="DO228" s="1028"/>
      <c r="DP228" s="1028"/>
      <c r="DQ228" s="1028"/>
      <c r="DR228" s="1028"/>
      <c r="DS228" s="1028"/>
      <c r="DT228" s="1028"/>
      <c r="DU228" s="1028"/>
      <c r="DV228" s="1028"/>
      <c r="DW228" s="1028"/>
      <c r="DX228" s="1028"/>
      <c r="DY228" s="1028"/>
      <c r="DZ228" s="1028"/>
      <c r="EA228" s="1028"/>
      <c r="EB228" s="1028"/>
      <c r="EC228" s="1028"/>
      <c r="ED228" s="1028"/>
      <c r="EE228" s="1028"/>
      <c r="EF228" s="1028"/>
      <c r="EG228" s="1028"/>
      <c r="EH228" s="1028"/>
      <c r="EI228" s="1028"/>
      <c r="EJ228" s="1028"/>
      <c r="EK228" s="1028"/>
      <c r="EL228" s="1028"/>
    </row>
    <row r="229" spans="1:142" s="1027" customFormat="1">
      <c r="A229" s="1040">
        <v>226</v>
      </c>
      <c r="B229" s="1062" t="s">
        <v>1270</v>
      </c>
      <c r="C229" s="1044">
        <f>'TMB 050'!$G$30</f>
        <v>1234550</v>
      </c>
      <c r="D229" s="1042">
        <f t="shared" si="61"/>
        <v>1234550</v>
      </c>
      <c r="E229" s="1042">
        <f t="shared" si="66"/>
        <v>61727.5</v>
      </c>
      <c r="F229" s="1042">
        <f t="shared" si="67"/>
        <v>61727.5</v>
      </c>
      <c r="G229" s="1042">
        <f t="shared" si="68"/>
        <v>61727.5</v>
      </c>
      <c r="H229" s="1042">
        <v>500000</v>
      </c>
      <c r="I229" s="1042">
        <v>100000</v>
      </c>
      <c r="J229" s="1042">
        <f t="shared" si="69"/>
        <v>500000</v>
      </c>
      <c r="K229" s="1042">
        <f t="shared" si="70"/>
        <v>40000</v>
      </c>
      <c r="L229" s="1043">
        <f>IF('[1]TMB 050'!$G$30&gt;=50000,50000,'[1]TMB 050'!$G$30*50%)</f>
        <v>50000</v>
      </c>
      <c r="M229" s="1042">
        <f t="shared" si="65"/>
        <v>100000</v>
      </c>
      <c r="N229" s="1041">
        <f t="shared" si="71"/>
        <v>100000</v>
      </c>
      <c r="O229" s="1061"/>
      <c r="P229" s="1035" t="str">
        <f t="shared" ref="P229:P252" si="72">B229</f>
        <v>RIO DESIGN LEBLON</v>
      </c>
      <c r="Q229" s="1060"/>
      <c r="R229" s="1060"/>
      <c r="S229" s="1060"/>
      <c r="T229" s="1035" t="s">
        <v>503</v>
      </c>
      <c r="U229" s="1035" t="s">
        <v>502</v>
      </c>
      <c r="V229" s="1035"/>
      <c r="W229" s="1035" t="s">
        <v>1269</v>
      </c>
      <c r="X229" s="1001"/>
      <c r="Y229" s="1031"/>
      <c r="Z229" s="1030"/>
      <c r="AA229" s="1030"/>
      <c r="AB229" s="1030"/>
      <c r="AC229" s="1030"/>
      <c r="AD229" s="1030"/>
      <c r="AE229" s="1030"/>
      <c r="AF229" s="1030"/>
      <c r="AG229" s="1030"/>
      <c r="AH229" s="1030"/>
      <c r="AI229" s="1030"/>
      <c r="AJ229" s="1030"/>
      <c r="AK229" s="1030"/>
      <c r="AL229" s="1030"/>
      <c r="AM229" s="1029"/>
      <c r="AN229" s="1029"/>
      <c r="AO229" s="1029"/>
      <c r="AP229" s="1029"/>
      <c r="AQ229" s="1029"/>
      <c r="AR229" s="1029"/>
      <c r="AS229" s="1029"/>
      <c r="AT229" s="1029"/>
      <c r="AU229" s="1028"/>
      <c r="AV229" s="1028"/>
      <c r="AW229" s="1028"/>
      <c r="AX229" s="1028"/>
      <c r="AY229" s="1028"/>
      <c r="AZ229" s="1028"/>
      <c r="BA229" s="1028"/>
      <c r="BB229" s="1028"/>
      <c r="BC229" s="1028"/>
      <c r="BD229" s="1028"/>
      <c r="BE229" s="1028"/>
      <c r="BF229" s="1028"/>
      <c r="BG229" s="1028"/>
      <c r="BH229" s="1028"/>
      <c r="BI229" s="1028"/>
      <c r="BJ229" s="1028"/>
      <c r="BK229" s="1028"/>
      <c r="BL229" s="1028"/>
      <c r="BM229" s="1028"/>
      <c r="BN229" s="1028"/>
      <c r="BO229" s="1028"/>
      <c r="BP229" s="1028"/>
      <c r="BQ229" s="1028"/>
      <c r="BR229" s="1028"/>
      <c r="BS229" s="1028"/>
      <c r="BT229" s="1028"/>
      <c r="BU229" s="1028"/>
      <c r="BV229" s="1028"/>
      <c r="BW229" s="1028"/>
      <c r="BX229" s="1028"/>
      <c r="BY229" s="1028"/>
      <c r="BZ229" s="1028"/>
      <c r="CA229" s="1028"/>
      <c r="CB229" s="1028"/>
      <c r="CC229" s="1028"/>
      <c r="CD229" s="1028"/>
      <c r="CE229" s="1028"/>
      <c r="CF229" s="1028"/>
      <c r="CG229" s="1028"/>
      <c r="CH229" s="1028"/>
      <c r="CI229" s="1028"/>
      <c r="CJ229" s="1028"/>
      <c r="CK229" s="1028"/>
      <c r="CL229" s="1028"/>
      <c r="CM229" s="1028"/>
      <c r="CN229" s="1028"/>
      <c r="CO229" s="1028"/>
      <c r="CP229" s="1028"/>
      <c r="CQ229" s="1028"/>
      <c r="CR229" s="1028"/>
      <c r="CS229" s="1028"/>
      <c r="CT229" s="1028"/>
      <c r="CU229" s="1028"/>
      <c r="CV229" s="1028"/>
      <c r="CW229" s="1028"/>
      <c r="CX229" s="1028"/>
      <c r="CY229" s="1028"/>
      <c r="CZ229" s="1028"/>
      <c r="DA229" s="1028"/>
      <c r="DB229" s="1028"/>
      <c r="DC229" s="1028"/>
      <c r="DD229" s="1028"/>
      <c r="DE229" s="1028"/>
      <c r="DF229" s="1028"/>
      <c r="DG229" s="1028"/>
      <c r="DH229" s="1028"/>
      <c r="DI229" s="1028"/>
      <c r="DJ229" s="1028"/>
      <c r="DK229" s="1028"/>
      <c r="DL229" s="1028"/>
      <c r="DM229" s="1028"/>
      <c r="DN229" s="1028"/>
      <c r="DO229" s="1028"/>
      <c r="DP229" s="1028"/>
      <c r="DQ229" s="1028"/>
      <c r="DR229" s="1028"/>
      <c r="DS229" s="1028"/>
      <c r="DT229" s="1028"/>
      <c r="DU229" s="1028"/>
      <c r="DV229" s="1028"/>
      <c r="DW229" s="1028"/>
      <c r="DX229" s="1028"/>
      <c r="DY229" s="1028"/>
      <c r="DZ229" s="1028"/>
      <c r="EA229" s="1028"/>
      <c r="EB229" s="1028"/>
      <c r="EC229" s="1028"/>
      <c r="ED229" s="1028"/>
      <c r="EE229" s="1028"/>
      <c r="EF229" s="1028"/>
      <c r="EG229" s="1028"/>
      <c r="EH229" s="1028"/>
      <c r="EI229" s="1028"/>
      <c r="EJ229" s="1028"/>
      <c r="EK229" s="1028"/>
      <c r="EL229" s="1028"/>
    </row>
    <row r="230" spans="1:142" s="1027" customFormat="1">
      <c r="A230" s="1040">
        <v>227</v>
      </c>
      <c r="B230" s="1062" t="s">
        <v>1268</v>
      </c>
      <c r="C230" s="1044">
        <f>'TMB 050'!$G$30</f>
        <v>1234550</v>
      </c>
      <c r="D230" s="1042">
        <f t="shared" si="61"/>
        <v>1234550</v>
      </c>
      <c r="E230" s="1042">
        <f t="shared" si="66"/>
        <v>61727.5</v>
      </c>
      <c r="F230" s="1042">
        <f t="shared" si="67"/>
        <v>61727.5</v>
      </c>
      <c r="G230" s="1042">
        <f t="shared" si="68"/>
        <v>61727.5</v>
      </c>
      <c r="H230" s="1042">
        <v>500000</v>
      </c>
      <c r="I230" s="1042">
        <v>100000</v>
      </c>
      <c r="J230" s="1042">
        <f t="shared" si="69"/>
        <v>500000</v>
      </c>
      <c r="K230" s="1042">
        <f t="shared" si="70"/>
        <v>40000</v>
      </c>
      <c r="L230" s="1043">
        <f>IF('[1]TMB 050'!$G$30&gt;=50000,50000,'[1]TMB 050'!$G$30*50%)</f>
        <v>50000</v>
      </c>
      <c r="M230" s="1042">
        <f t="shared" si="65"/>
        <v>100000</v>
      </c>
      <c r="N230" s="1041">
        <f t="shared" si="71"/>
        <v>100000</v>
      </c>
      <c r="O230" s="1061"/>
      <c r="P230" s="1035" t="str">
        <f t="shared" si="72"/>
        <v>RIO PLAZA SHOPPING</v>
      </c>
      <c r="Q230" s="1060"/>
      <c r="R230" s="1060"/>
      <c r="S230" s="1060"/>
      <c r="T230" s="1035" t="s">
        <v>503</v>
      </c>
      <c r="U230" s="1035" t="s">
        <v>502</v>
      </c>
      <c r="V230" s="1035"/>
      <c r="W230" s="1060" t="s">
        <v>1267</v>
      </c>
      <c r="X230" s="1001"/>
      <c r="Y230" s="1031"/>
      <c r="Z230" s="1030"/>
      <c r="AA230" s="1030"/>
      <c r="AB230" s="1030"/>
      <c r="AC230" s="1030"/>
      <c r="AD230" s="1030"/>
      <c r="AE230" s="1030"/>
      <c r="AF230" s="1030"/>
      <c r="AG230" s="1030"/>
      <c r="AH230" s="1030"/>
      <c r="AI230" s="1030"/>
      <c r="AJ230" s="1030"/>
      <c r="AK230" s="1030"/>
      <c r="AL230" s="1030"/>
      <c r="AM230" s="1029"/>
      <c r="AN230" s="1029"/>
      <c r="AO230" s="1029"/>
      <c r="AP230" s="1029"/>
      <c r="AQ230" s="1029"/>
      <c r="AR230" s="1029"/>
      <c r="AS230" s="1029"/>
      <c r="AT230" s="1029"/>
      <c r="AU230" s="1028"/>
      <c r="AV230" s="1028"/>
      <c r="AW230" s="1028"/>
      <c r="AX230" s="1028"/>
      <c r="AY230" s="1028"/>
      <c r="AZ230" s="1028"/>
      <c r="BA230" s="1028"/>
      <c r="BB230" s="1028"/>
      <c r="BC230" s="1028"/>
      <c r="BD230" s="1028"/>
      <c r="BE230" s="1028"/>
      <c r="BF230" s="1028"/>
      <c r="BG230" s="1028"/>
      <c r="BH230" s="1028"/>
      <c r="BI230" s="1028"/>
      <c r="BJ230" s="1028"/>
      <c r="BK230" s="1028"/>
      <c r="BL230" s="1028"/>
      <c r="BM230" s="1028"/>
      <c r="BN230" s="1028"/>
      <c r="BO230" s="1028"/>
      <c r="BP230" s="1028"/>
      <c r="BQ230" s="1028"/>
      <c r="BR230" s="1028"/>
      <c r="BS230" s="1028"/>
      <c r="BT230" s="1028"/>
      <c r="BU230" s="1028"/>
      <c r="BV230" s="1028"/>
      <c r="BW230" s="1028"/>
      <c r="BX230" s="1028"/>
      <c r="BY230" s="1028"/>
      <c r="BZ230" s="1028"/>
      <c r="CA230" s="1028"/>
      <c r="CB230" s="1028"/>
      <c r="CC230" s="1028"/>
      <c r="CD230" s="1028"/>
      <c r="CE230" s="1028"/>
      <c r="CF230" s="1028"/>
      <c r="CG230" s="1028"/>
      <c r="CH230" s="1028"/>
      <c r="CI230" s="1028"/>
      <c r="CJ230" s="1028"/>
      <c r="CK230" s="1028"/>
      <c r="CL230" s="1028"/>
      <c r="CM230" s="1028"/>
      <c r="CN230" s="1028"/>
      <c r="CO230" s="1028"/>
      <c r="CP230" s="1028"/>
      <c r="CQ230" s="1028"/>
      <c r="CR230" s="1028"/>
      <c r="CS230" s="1028"/>
      <c r="CT230" s="1028"/>
      <c r="CU230" s="1028"/>
      <c r="CV230" s="1028"/>
      <c r="CW230" s="1028"/>
      <c r="CX230" s="1028"/>
      <c r="CY230" s="1028"/>
      <c r="CZ230" s="1028"/>
      <c r="DA230" s="1028"/>
      <c r="DB230" s="1028"/>
      <c r="DC230" s="1028"/>
      <c r="DD230" s="1028"/>
      <c r="DE230" s="1028"/>
      <c r="DF230" s="1028"/>
      <c r="DG230" s="1028"/>
      <c r="DH230" s="1028"/>
      <c r="DI230" s="1028"/>
      <c r="DJ230" s="1028"/>
      <c r="DK230" s="1028"/>
      <c r="DL230" s="1028"/>
      <c r="DM230" s="1028"/>
      <c r="DN230" s="1028"/>
      <c r="DO230" s="1028"/>
      <c r="DP230" s="1028"/>
      <c r="DQ230" s="1028"/>
      <c r="DR230" s="1028"/>
      <c r="DS230" s="1028"/>
      <c r="DT230" s="1028"/>
      <c r="DU230" s="1028"/>
      <c r="DV230" s="1028"/>
      <c r="DW230" s="1028"/>
      <c r="DX230" s="1028"/>
      <c r="DY230" s="1028"/>
      <c r="DZ230" s="1028"/>
      <c r="EA230" s="1028"/>
      <c r="EB230" s="1028"/>
      <c r="EC230" s="1028"/>
      <c r="ED230" s="1028"/>
      <c r="EE230" s="1028"/>
      <c r="EF230" s="1028"/>
      <c r="EG230" s="1028"/>
      <c r="EH230" s="1028"/>
      <c r="EI230" s="1028"/>
      <c r="EJ230" s="1028"/>
      <c r="EK230" s="1028"/>
      <c r="EL230" s="1028"/>
    </row>
    <row r="231" spans="1:142" s="1027" customFormat="1">
      <c r="A231" s="1040">
        <v>228</v>
      </c>
      <c r="B231" s="1066" t="s">
        <v>1266</v>
      </c>
      <c r="C231" s="1044">
        <f>'TMB 050'!$G$30</f>
        <v>1234550</v>
      </c>
      <c r="D231" s="1042">
        <f t="shared" si="61"/>
        <v>1234550</v>
      </c>
      <c r="E231" s="1042">
        <f t="shared" si="66"/>
        <v>61727.5</v>
      </c>
      <c r="F231" s="1042">
        <f t="shared" si="67"/>
        <v>61727.5</v>
      </c>
      <c r="G231" s="1042">
        <f t="shared" si="68"/>
        <v>61727.5</v>
      </c>
      <c r="H231" s="1042">
        <v>500000</v>
      </c>
      <c r="I231" s="1042">
        <v>100000</v>
      </c>
      <c r="J231" s="1042">
        <f t="shared" si="69"/>
        <v>500000</v>
      </c>
      <c r="K231" s="1042">
        <f t="shared" si="70"/>
        <v>40000</v>
      </c>
      <c r="L231" s="1043">
        <f>IF('[1]TMB 050'!$G$30&gt;=50000,50000,'[1]TMB 050'!$G$30*50%)</f>
        <v>50000</v>
      </c>
      <c r="M231" s="1042">
        <f t="shared" si="65"/>
        <v>100000</v>
      </c>
      <c r="N231" s="1041">
        <f t="shared" si="71"/>
        <v>100000</v>
      </c>
      <c r="O231" s="1061"/>
      <c r="P231" s="1035" t="str">
        <f t="shared" si="72"/>
        <v>RIO PRETO SHOPPING</v>
      </c>
      <c r="Q231" s="1064"/>
      <c r="R231" s="1064"/>
      <c r="S231" s="1064"/>
      <c r="T231" s="1064" t="s">
        <v>1076</v>
      </c>
      <c r="U231" s="1064" t="s">
        <v>505</v>
      </c>
      <c r="V231" s="1064"/>
      <c r="W231" s="1064"/>
      <c r="X231" s="1001"/>
      <c r="Y231" s="1031"/>
      <c r="Z231" s="1030"/>
      <c r="AA231" s="1030"/>
      <c r="AB231" s="1030"/>
      <c r="AC231" s="1030"/>
      <c r="AD231" s="1030"/>
      <c r="AE231" s="1030"/>
      <c r="AF231" s="1030"/>
      <c r="AG231" s="1030"/>
      <c r="AH231" s="1030"/>
      <c r="AI231" s="1030"/>
      <c r="AJ231" s="1030"/>
      <c r="AK231" s="1030"/>
      <c r="AL231" s="1030"/>
      <c r="AM231" s="1029"/>
      <c r="AN231" s="1029"/>
      <c r="AO231" s="1029"/>
      <c r="AP231" s="1029"/>
      <c r="AQ231" s="1029"/>
      <c r="AR231" s="1029"/>
      <c r="AS231" s="1029"/>
      <c r="AT231" s="1029"/>
      <c r="AU231" s="1028"/>
      <c r="AV231" s="1028"/>
      <c r="AW231" s="1028"/>
      <c r="AX231" s="1028"/>
      <c r="AY231" s="1028"/>
      <c r="AZ231" s="1028"/>
      <c r="BA231" s="1028"/>
      <c r="BB231" s="1028"/>
      <c r="BC231" s="1028"/>
      <c r="BD231" s="1028"/>
      <c r="BE231" s="1028"/>
      <c r="BF231" s="1028"/>
      <c r="BG231" s="1028"/>
      <c r="BH231" s="1028"/>
      <c r="BI231" s="1028"/>
      <c r="BJ231" s="1028"/>
      <c r="BK231" s="1028"/>
      <c r="BL231" s="1028"/>
      <c r="BM231" s="1028"/>
      <c r="BN231" s="1028"/>
      <c r="BO231" s="1028"/>
      <c r="BP231" s="1028"/>
      <c r="BQ231" s="1028"/>
      <c r="BR231" s="1028"/>
      <c r="BS231" s="1028"/>
      <c r="BT231" s="1028"/>
      <c r="BU231" s="1028"/>
      <c r="BV231" s="1028"/>
      <c r="BW231" s="1028"/>
      <c r="BX231" s="1028"/>
      <c r="BY231" s="1028"/>
      <c r="BZ231" s="1028"/>
      <c r="CA231" s="1028"/>
      <c r="CB231" s="1028"/>
      <c r="CC231" s="1028"/>
      <c r="CD231" s="1028"/>
      <c r="CE231" s="1028"/>
      <c r="CF231" s="1028"/>
      <c r="CG231" s="1028"/>
      <c r="CH231" s="1028"/>
      <c r="CI231" s="1028"/>
      <c r="CJ231" s="1028"/>
      <c r="CK231" s="1028"/>
      <c r="CL231" s="1028"/>
      <c r="CM231" s="1028"/>
      <c r="CN231" s="1028"/>
      <c r="CO231" s="1028"/>
      <c r="CP231" s="1028"/>
      <c r="CQ231" s="1028"/>
      <c r="CR231" s="1028"/>
      <c r="CS231" s="1028"/>
      <c r="CT231" s="1028"/>
      <c r="CU231" s="1028"/>
      <c r="CV231" s="1028"/>
      <c r="CW231" s="1028"/>
      <c r="CX231" s="1028"/>
      <c r="CY231" s="1028"/>
      <c r="CZ231" s="1028"/>
      <c r="DA231" s="1028"/>
      <c r="DB231" s="1028"/>
      <c r="DC231" s="1028"/>
      <c r="DD231" s="1028"/>
      <c r="DE231" s="1028"/>
      <c r="DF231" s="1028"/>
      <c r="DG231" s="1028"/>
      <c r="DH231" s="1028"/>
      <c r="DI231" s="1028"/>
      <c r="DJ231" s="1028"/>
      <c r="DK231" s="1028"/>
      <c r="DL231" s="1028"/>
      <c r="DM231" s="1028"/>
      <c r="DN231" s="1028"/>
      <c r="DO231" s="1028"/>
      <c r="DP231" s="1028"/>
      <c r="DQ231" s="1028"/>
      <c r="DR231" s="1028"/>
      <c r="DS231" s="1028"/>
      <c r="DT231" s="1028"/>
      <c r="DU231" s="1028"/>
      <c r="DV231" s="1028"/>
      <c r="DW231" s="1028"/>
      <c r="DX231" s="1028"/>
      <c r="DY231" s="1028"/>
      <c r="DZ231" s="1028"/>
      <c r="EA231" s="1028"/>
      <c r="EB231" s="1028"/>
      <c r="EC231" s="1028"/>
      <c r="ED231" s="1028"/>
      <c r="EE231" s="1028"/>
      <c r="EF231" s="1028"/>
      <c r="EG231" s="1028"/>
      <c r="EH231" s="1028"/>
      <c r="EI231" s="1028"/>
      <c r="EJ231" s="1028"/>
      <c r="EK231" s="1028"/>
      <c r="EL231" s="1028"/>
    </row>
    <row r="232" spans="1:142" s="1027" customFormat="1">
      <c r="A232" s="1040">
        <v>229</v>
      </c>
      <c r="B232" s="1062" t="s">
        <v>1265</v>
      </c>
      <c r="C232" s="1044">
        <f>'TMB 050'!$G$30</f>
        <v>1234550</v>
      </c>
      <c r="D232" s="1042">
        <f t="shared" ref="D232:D263" si="73">C232</f>
        <v>1234550</v>
      </c>
      <c r="E232" s="1042">
        <f t="shared" si="66"/>
        <v>61727.5</v>
      </c>
      <c r="F232" s="1042">
        <f t="shared" si="67"/>
        <v>61727.5</v>
      </c>
      <c r="G232" s="1042">
        <f t="shared" si="68"/>
        <v>61727.5</v>
      </c>
      <c r="H232" s="1042">
        <v>500000</v>
      </c>
      <c r="I232" s="1042">
        <v>100000</v>
      </c>
      <c r="J232" s="1042">
        <f t="shared" si="69"/>
        <v>500000</v>
      </c>
      <c r="K232" s="1042">
        <f t="shared" si="70"/>
        <v>40000</v>
      </c>
      <c r="L232" s="1043">
        <f>IF('[1]TMB 050'!$G$30&gt;=50000,50000,'[1]TMB 050'!$G$30*50%)</f>
        <v>50000</v>
      </c>
      <c r="M232" s="1042">
        <f t="shared" si="65"/>
        <v>100000</v>
      </c>
      <c r="N232" s="1041">
        <f t="shared" si="71"/>
        <v>100000</v>
      </c>
      <c r="O232" s="1061"/>
      <c r="P232" s="1035" t="str">
        <f t="shared" si="72"/>
        <v>RIO SUL SHOPPING CENTER</v>
      </c>
      <c r="Q232" s="1060"/>
      <c r="R232" s="1060"/>
      <c r="S232" s="1060"/>
      <c r="T232" s="1035" t="s">
        <v>503</v>
      </c>
      <c r="U232" s="1035" t="s">
        <v>502</v>
      </c>
      <c r="V232" s="1035"/>
      <c r="W232" s="1035" t="s">
        <v>999</v>
      </c>
      <c r="X232" s="1001"/>
      <c r="Y232" s="1031"/>
      <c r="Z232" s="1030"/>
      <c r="AA232" s="1030"/>
      <c r="AB232" s="1030"/>
      <c r="AC232" s="1030"/>
      <c r="AD232" s="1030"/>
      <c r="AE232" s="1030"/>
      <c r="AF232" s="1030"/>
      <c r="AG232" s="1030"/>
      <c r="AH232" s="1030"/>
      <c r="AI232" s="1030"/>
      <c r="AJ232" s="1030"/>
      <c r="AK232" s="1030"/>
      <c r="AL232" s="1030"/>
      <c r="AM232" s="1029"/>
      <c r="AN232" s="1029"/>
      <c r="AO232" s="1029"/>
      <c r="AP232" s="1029"/>
      <c r="AQ232" s="1029"/>
      <c r="AR232" s="1029"/>
      <c r="AS232" s="1029"/>
      <c r="AT232" s="1029"/>
      <c r="AU232" s="1028"/>
      <c r="AV232" s="1028"/>
      <c r="AW232" s="1028"/>
      <c r="AX232" s="1028"/>
      <c r="AY232" s="1028"/>
      <c r="AZ232" s="1028"/>
      <c r="BA232" s="1028"/>
      <c r="BB232" s="1028"/>
      <c r="BC232" s="1028"/>
      <c r="BD232" s="1028"/>
      <c r="BE232" s="1028"/>
      <c r="BF232" s="1028"/>
      <c r="BG232" s="1028"/>
      <c r="BH232" s="1028"/>
      <c r="BI232" s="1028"/>
      <c r="BJ232" s="1028"/>
      <c r="BK232" s="1028"/>
      <c r="BL232" s="1028"/>
      <c r="BM232" s="1028"/>
      <c r="BN232" s="1028"/>
      <c r="BO232" s="1028"/>
      <c r="BP232" s="1028"/>
      <c r="BQ232" s="1028"/>
      <c r="BR232" s="1028"/>
      <c r="BS232" s="1028"/>
      <c r="BT232" s="1028"/>
      <c r="BU232" s="1028"/>
      <c r="BV232" s="1028"/>
      <c r="BW232" s="1028"/>
      <c r="BX232" s="1028"/>
      <c r="BY232" s="1028"/>
      <c r="BZ232" s="1028"/>
      <c r="CA232" s="1028"/>
      <c r="CB232" s="1028"/>
      <c r="CC232" s="1028"/>
      <c r="CD232" s="1028"/>
      <c r="CE232" s="1028"/>
      <c r="CF232" s="1028"/>
      <c r="CG232" s="1028"/>
      <c r="CH232" s="1028"/>
      <c r="CI232" s="1028"/>
      <c r="CJ232" s="1028"/>
      <c r="CK232" s="1028"/>
      <c r="CL232" s="1028"/>
      <c r="CM232" s="1028"/>
      <c r="CN232" s="1028"/>
      <c r="CO232" s="1028"/>
      <c r="CP232" s="1028"/>
      <c r="CQ232" s="1028"/>
      <c r="CR232" s="1028"/>
      <c r="CS232" s="1028"/>
      <c r="CT232" s="1028"/>
      <c r="CU232" s="1028"/>
      <c r="CV232" s="1028"/>
      <c r="CW232" s="1028"/>
      <c r="CX232" s="1028"/>
      <c r="CY232" s="1028"/>
      <c r="CZ232" s="1028"/>
      <c r="DA232" s="1028"/>
      <c r="DB232" s="1028"/>
      <c r="DC232" s="1028"/>
      <c r="DD232" s="1028"/>
      <c r="DE232" s="1028"/>
      <c r="DF232" s="1028"/>
      <c r="DG232" s="1028"/>
      <c r="DH232" s="1028"/>
      <c r="DI232" s="1028"/>
      <c r="DJ232" s="1028"/>
      <c r="DK232" s="1028"/>
      <c r="DL232" s="1028"/>
      <c r="DM232" s="1028"/>
      <c r="DN232" s="1028"/>
      <c r="DO232" s="1028"/>
      <c r="DP232" s="1028"/>
      <c r="DQ232" s="1028"/>
      <c r="DR232" s="1028"/>
      <c r="DS232" s="1028"/>
      <c r="DT232" s="1028"/>
      <c r="DU232" s="1028"/>
      <c r="DV232" s="1028"/>
      <c r="DW232" s="1028"/>
      <c r="DX232" s="1028"/>
      <c r="DY232" s="1028"/>
      <c r="DZ232" s="1028"/>
      <c r="EA232" s="1028"/>
      <c r="EB232" s="1028"/>
      <c r="EC232" s="1028"/>
      <c r="ED232" s="1028"/>
      <c r="EE232" s="1028"/>
      <c r="EF232" s="1028"/>
      <c r="EG232" s="1028"/>
      <c r="EH232" s="1028"/>
      <c r="EI232" s="1028"/>
      <c r="EJ232" s="1028"/>
      <c r="EK232" s="1028"/>
      <c r="EL232" s="1028"/>
    </row>
    <row r="233" spans="1:142" s="1027" customFormat="1">
      <c r="A233" s="1040">
        <v>230</v>
      </c>
      <c r="B233" s="1063" t="s">
        <v>1264</v>
      </c>
      <c r="C233" s="1044">
        <f>'TMB 050'!$G$30</f>
        <v>1234550</v>
      </c>
      <c r="D233" s="1042">
        <f t="shared" si="73"/>
        <v>1234550</v>
      </c>
      <c r="E233" s="1042">
        <f t="shared" si="66"/>
        <v>61727.5</v>
      </c>
      <c r="F233" s="1042">
        <f t="shared" si="67"/>
        <v>61727.5</v>
      </c>
      <c r="G233" s="1042">
        <f t="shared" si="68"/>
        <v>61727.5</v>
      </c>
      <c r="H233" s="1042">
        <v>500000</v>
      </c>
      <c r="I233" s="1042">
        <v>100000</v>
      </c>
      <c r="J233" s="1042">
        <f t="shared" si="69"/>
        <v>500000</v>
      </c>
      <c r="K233" s="1042">
        <f t="shared" si="70"/>
        <v>40000</v>
      </c>
      <c r="L233" s="1043">
        <f>IF('[1]TMB 050'!$G$30&gt;=50000,50000,'[1]TMB 050'!$G$30*50%)</f>
        <v>50000</v>
      </c>
      <c r="M233" s="1042">
        <f t="shared" si="65"/>
        <v>100000</v>
      </c>
      <c r="N233" s="1041">
        <f t="shared" si="71"/>
        <v>100000</v>
      </c>
      <c r="O233" s="1061"/>
      <c r="P233" s="1035" t="str">
        <f t="shared" si="72"/>
        <v>RIOPRETO SHOPPING CENTER</v>
      </c>
      <c r="Q233" s="1035" t="s">
        <v>1263</v>
      </c>
      <c r="R233" s="1035"/>
      <c r="S233" s="1035" t="s">
        <v>1262</v>
      </c>
      <c r="T233" s="1035" t="s">
        <v>1261</v>
      </c>
      <c r="U233" s="1035" t="s">
        <v>505</v>
      </c>
      <c r="V233" s="1035" t="s">
        <v>1260</v>
      </c>
      <c r="W233" s="1060" t="s">
        <v>1259</v>
      </c>
      <c r="X233" s="1001"/>
      <c r="Y233" s="1031"/>
      <c r="Z233" s="1030"/>
      <c r="AA233" s="1030"/>
      <c r="AB233" s="1030"/>
      <c r="AC233" s="1030"/>
      <c r="AD233" s="1030"/>
      <c r="AE233" s="1030"/>
      <c r="AF233" s="1030"/>
      <c r="AG233" s="1030"/>
      <c r="AH233" s="1030"/>
      <c r="AI233" s="1030"/>
      <c r="AJ233" s="1030"/>
      <c r="AK233" s="1030"/>
      <c r="AL233" s="1030"/>
      <c r="AM233" s="1029"/>
      <c r="AN233" s="1029"/>
      <c r="AO233" s="1029"/>
      <c r="AP233" s="1029"/>
      <c r="AQ233" s="1029"/>
      <c r="AR233" s="1029"/>
      <c r="AS233" s="1029"/>
      <c r="AT233" s="1029"/>
      <c r="AU233" s="1028"/>
      <c r="AV233" s="1028"/>
      <c r="AW233" s="1028"/>
      <c r="AX233" s="1028"/>
      <c r="AY233" s="1028"/>
      <c r="AZ233" s="1028"/>
      <c r="BA233" s="1028"/>
      <c r="BB233" s="1028"/>
      <c r="BC233" s="1028"/>
      <c r="BD233" s="1028"/>
      <c r="BE233" s="1028"/>
      <c r="BF233" s="1028"/>
      <c r="BG233" s="1028"/>
      <c r="BH233" s="1028"/>
      <c r="BI233" s="1028"/>
      <c r="BJ233" s="1028"/>
      <c r="BK233" s="1028"/>
      <c r="BL233" s="1028"/>
      <c r="BM233" s="1028"/>
      <c r="BN233" s="1028"/>
      <c r="BO233" s="1028"/>
      <c r="BP233" s="1028"/>
      <c r="BQ233" s="1028"/>
      <c r="BR233" s="1028"/>
      <c r="BS233" s="1028"/>
      <c r="BT233" s="1028"/>
      <c r="BU233" s="1028"/>
      <c r="BV233" s="1028"/>
      <c r="BW233" s="1028"/>
      <c r="BX233" s="1028"/>
      <c r="BY233" s="1028"/>
      <c r="BZ233" s="1028"/>
      <c r="CA233" s="1028"/>
      <c r="CB233" s="1028"/>
      <c r="CC233" s="1028"/>
      <c r="CD233" s="1028"/>
      <c r="CE233" s="1028"/>
      <c r="CF233" s="1028"/>
      <c r="CG233" s="1028"/>
      <c r="CH233" s="1028"/>
      <c r="CI233" s="1028"/>
      <c r="CJ233" s="1028"/>
      <c r="CK233" s="1028"/>
      <c r="CL233" s="1028"/>
      <c r="CM233" s="1028"/>
      <c r="CN233" s="1028"/>
      <c r="CO233" s="1028"/>
      <c r="CP233" s="1028"/>
      <c r="CQ233" s="1028"/>
      <c r="CR233" s="1028"/>
      <c r="CS233" s="1028"/>
      <c r="CT233" s="1028"/>
      <c r="CU233" s="1028"/>
      <c r="CV233" s="1028"/>
      <c r="CW233" s="1028"/>
      <c r="CX233" s="1028"/>
      <c r="CY233" s="1028"/>
      <c r="CZ233" s="1028"/>
      <c r="DA233" s="1028"/>
      <c r="DB233" s="1028"/>
      <c r="DC233" s="1028"/>
      <c r="DD233" s="1028"/>
      <c r="DE233" s="1028"/>
      <c r="DF233" s="1028"/>
      <c r="DG233" s="1028"/>
      <c r="DH233" s="1028"/>
      <c r="DI233" s="1028"/>
      <c r="DJ233" s="1028"/>
      <c r="DK233" s="1028"/>
      <c r="DL233" s="1028"/>
      <c r="DM233" s="1028"/>
      <c r="DN233" s="1028"/>
      <c r="DO233" s="1028"/>
      <c r="DP233" s="1028"/>
      <c r="DQ233" s="1028"/>
      <c r="DR233" s="1028"/>
      <c r="DS233" s="1028"/>
      <c r="DT233" s="1028"/>
      <c r="DU233" s="1028"/>
      <c r="DV233" s="1028"/>
      <c r="DW233" s="1028"/>
      <c r="DX233" s="1028"/>
      <c r="DY233" s="1028"/>
      <c r="DZ233" s="1028"/>
      <c r="EA233" s="1028"/>
      <c r="EB233" s="1028"/>
      <c r="EC233" s="1028"/>
      <c r="ED233" s="1028"/>
      <c r="EE233" s="1028"/>
      <c r="EF233" s="1028"/>
      <c r="EG233" s="1028"/>
      <c r="EH233" s="1028"/>
      <c r="EI233" s="1028"/>
      <c r="EJ233" s="1028"/>
      <c r="EK233" s="1028"/>
      <c r="EL233" s="1028"/>
    </row>
    <row r="234" spans="1:142" s="1027" customFormat="1">
      <c r="A234" s="1040">
        <v>231</v>
      </c>
      <c r="B234" s="1063" t="s">
        <v>1258</v>
      </c>
      <c r="C234" s="1044">
        <f>'TMB 050'!$G$30</f>
        <v>1234550</v>
      </c>
      <c r="D234" s="1042">
        <f t="shared" si="73"/>
        <v>1234550</v>
      </c>
      <c r="E234" s="1042">
        <f t="shared" si="66"/>
        <v>61727.5</v>
      </c>
      <c r="F234" s="1042">
        <f t="shared" si="67"/>
        <v>61727.5</v>
      </c>
      <c r="G234" s="1042">
        <f t="shared" si="68"/>
        <v>61727.5</v>
      </c>
      <c r="H234" s="1042">
        <v>500000</v>
      </c>
      <c r="I234" s="1042">
        <v>100000</v>
      </c>
      <c r="J234" s="1042">
        <f t="shared" si="69"/>
        <v>500000</v>
      </c>
      <c r="K234" s="1042">
        <f t="shared" si="70"/>
        <v>40000</v>
      </c>
      <c r="L234" s="1043">
        <f>IF('[1]TMB 050'!$G$30&gt;=50000,50000,'[1]TMB 050'!$G$30*50%)</f>
        <v>50000</v>
      </c>
      <c r="M234" s="1042">
        <f t="shared" si="65"/>
        <v>100000</v>
      </c>
      <c r="N234" s="1041">
        <f t="shared" si="71"/>
        <v>100000</v>
      </c>
      <c r="O234" s="1061"/>
      <c r="P234" s="1035" t="str">
        <f t="shared" si="72"/>
        <v>RIVIERA SHOPPING CENTER</v>
      </c>
      <c r="Q234" s="1035" t="s">
        <v>1257</v>
      </c>
      <c r="R234" s="1035"/>
      <c r="S234" s="1035" t="s">
        <v>1256</v>
      </c>
      <c r="T234" s="1035" t="s">
        <v>1163</v>
      </c>
      <c r="U234" s="1035" t="s">
        <v>505</v>
      </c>
      <c r="V234" s="1035">
        <v>11250000</v>
      </c>
      <c r="W234" s="1060" t="s">
        <v>1255</v>
      </c>
      <c r="X234" s="1001"/>
      <c r="Y234" s="1031"/>
      <c r="Z234" s="1030"/>
      <c r="AA234" s="1030"/>
      <c r="AB234" s="1030"/>
      <c r="AC234" s="1030"/>
      <c r="AD234" s="1030"/>
      <c r="AE234" s="1030"/>
      <c r="AF234" s="1030"/>
      <c r="AG234" s="1030"/>
      <c r="AH234" s="1030"/>
      <c r="AI234" s="1030"/>
      <c r="AJ234" s="1030"/>
      <c r="AK234" s="1030"/>
      <c r="AL234" s="1030"/>
      <c r="AM234" s="1029"/>
      <c r="AN234" s="1029"/>
      <c r="AO234" s="1029"/>
      <c r="AP234" s="1029"/>
      <c r="AQ234" s="1029"/>
      <c r="AR234" s="1029"/>
      <c r="AS234" s="1029"/>
      <c r="AT234" s="1029"/>
      <c r="AU234" s="1028"/>
      <c r="AV234" s="1028"/>
      <c r="AW234" s="1028"/>
      <c r="AX234" s="1028"/>
      <c r="AY234" s="1028"/>
      <c r="AZ234" s="1028"/>
      <c r="BA234" s="1028"/>
      <c r="BB234" s="1028"/>
      <c r="BC234" s="1028"/>
      <c r="BD234" s="1028"/>
      <c r="BE234" s="1028"/>
      <c r="BF234" s="1028"/>
      <c r="BG234" s="1028"/>
      <c r="BH234" s="1028"/>
      <c r="BI234" s="1028"/>
      <c r="BJ234" s="1028"/>
      <c r="BK234" s="1028"/>
      <c r="BL234" s="1028"/>
      <c r="BM234" s="1028"/>
      <c r="BN234" s="1028"/>
      <c r="BO234" s="1028"/>
      <c r="BP234" s="1028"/>
      <c r="BQ234" s="1028"/>
      <c r="BR234" s="1028"/>
      <c r="BS234" s="1028"/>
      <c r="BT234" s="1028"/>
      <c r="BU234" s="1028"/>
      <c r="BV234" s="1028"/>
      <c r="BW234" s="1028"/>
      <c r="BX234" s="1028"/>
      <c r="BY234" s="1028"/>
      <c r="BZ234" s="1028"/>
      <c r="CA234" s="1028"/>
      <c r="CB234" s="1028"/>
      <c r="CC234" s="1028"/>
      <c r="CD234" s="1028"/>
      <c r="CE234" s="1028"/>
      <c r="CF234" s="1028"/>
      <c r="CG234" s="1028"/>
      <c r="CH234" s="1028"/>
      <c r="CI234" s="1028"/>
      <c r="CJ234" s="1028"/>
      <c r="CK234" s="1028"/>
      <c r="CL234" s="1028"/>
      <c r="CM234" s="1028"/>
      <c r="CN234" s="1028"/>
      <c r="CO234" s="1028"/>
      <c r="CP234" s="1028"/>
      <c r="CQ234" s="1028"/>
      <c r="CR234" s="1028"/>
      <c r="CS234" s="1028"/>
      <c r="CT234" s="1028"/>
      <c r="CU234" s="1028"/>
      <c r="CV234" s="1028"/>
      <c r="CW234" s="1028"/>
      <c r="CX234" s="1028"/>
      <c r="CY234" s="1028"/>
      <c r="CZ234" s="1028"/>
      <c r="DA234" s="1028"/>
      <c r="DB234" s="1028"/>
      <c r="DC234" s="1028"/>
      <c r="DD234" s="1028"/>
      <c r="DE234" s="1028"/>
      <c r="DF234" s="1028"/>
      <c r="DG234" s="1028"/>
      <c r="DH234" s="1028"/>
      <c r="DI234" s="1028"/>
      <c r="DJ234" s="1028"/>
      <c r="DK234" s="1028"/>
      <c r="DL234" s="1028"/>
      <c r="DM234" s="1028"/>
      <c r="DN234" s="1028"/>
      <c r="DO234" s="1028"/>
      <c r="DP234" s="1028"/>
      <c r="DQ234" s="1028"/>
      <c r="DR234" s="1028"/>
      <c r="DS234" s="1028"/>
      <c r="DT234" s="1028"/>
      <c r="DU234" s="1028"/>
      <c r="DV234" s="1028"/>
      <c r="DW234" s="1028"/>
      <c r="DX234" s="1028"/>
      <c r="DY234" s="1028"/>
      <c r="DZ234" s="1028"/>
      <c r="EA234" s="1028"/>
      <c r="EB234" s="1028"/>
      <c r="EC234" s="1028"/>
      <c r="ED234" s="1028"/>
      <c r="EE234" s="1028"/>
      <c r="EF234" s="1028"/>
      <c r="EG234" s="1028"/>
      <c r="EH234" s="1028"/>
      <c r="EI234" s="1028"/>
      <c r="EJ234" s="1028"/>
      <c r="EK234" s="1028"/>
      <c r="EL234" s="1028"/>
    </row>
    <row r="235" spans="1:142" s="1027" customFormat="1">
      <c r="A235" s="1040">
        <v>232</v>
      </c>
      <c r="B235" s="1066" t="s">
        <v>1254</v>
      </c>
      <c r="C235" s="1044">
        <f>'TMB 050'!$G$30</f>
        <v>1234550</v>
      </c>
      <c r="D235" s="1042">
        <f t="shared" si="73"/>
        <v>1234550</v>
      </c>
      <c r="E235" s="1042">
        <f t="shared" si="66"/>
        <v>61727.5</v>
      </c>
      <c r="F235" s="1042">
        <f t="shared" si="67"/>
        <v>61727.5</v>
      </c>
      <c r="G235" s="1042">
        <f t="shared" si="68"/>
        <v>61727.5</v>
      </c>
      <c r="H235" s="1042">
        <v>500000</v>
      </c>
      <c r="I235" s="1042">
        <v>100000</v>
      </c>
      <c r="J235" s="1042">
        <f t="shared" si="69"/>
        <v>500000</v>
      </c>
      <c r="K235" s="1042">
        <f t="shared" si="70"/>
        <v>40000</v>
      </c>
      <c r="L235" s="1043">
        <f>IF('[1]TMB 050'!$G$30&gt;=50000,50000,'[1]TMB 050'!$G$30*50%)</f>
        <v>50000</v>
      </c>
      <c r="M235" s="1042">
        <f t="shared" si="65"/>
        <v>100000</v>
      </c>
      <c r="N235" s="1041">
        <f t="shared" si="71"/>
        <v>100000</v>
      </c>
      <c r="O235" s="1061"/>
      <c r="P235" s="1035" t="str">
        <f t="shared" si="72"/>
        <v>ROAD SHOPPING</v>
      </c>
      <c r="Q235" s="1064"/>
      <c r="R235" s="1064"/>
      <c r="S235" s="1064"/>
      <c r="T235" s="1035" t="s">
        <v>553</v>
      </c>
      <c r="U235" s="1064" t="s">
        <v>505</v>
      </c>
      <c r="V235" s="1064"/>
      <c r="W235" s="1064"/>
      <c r="X235" s="1001"/>
      <c r="Y235" s="1031"/>
      <c r="Z235" s="1030"/>
      <c r="AA235" s="1030"/>
      <c r="AB235" s="1030"/>
      <c r="AC235" s="1030"/>
      <c r="AD235" s="1030"/>
      <c r="AE235" s="1030"/>
      <c r="AF235" s="1030"/>
      <c r="AG235" s="1030"/>
      <c r="AH235" s="1030"/>
      <c r="AI235" s="1030"/>
      <c r="AJ235" s="1030"/>
      <c r="AK235" s="1030"/>
      <c r="AL235" s="1030"/>
      <c r="AM235" s="1029"/>
      <c r="AN235" s="1029"/>
      <c r="AO235" s="1029"/>
      <c r="AP235" s="1029"/>
      <c r="AQ235" s="1029"/>
      <c r="AR235" s="1029"/>
      <c r="AS235" s="1029"/>
      <c r="AT235" s="1029"/>
      <c r="AU235" s="1028"/>
      <c r="AV235" s="1028"/>
      <c r="AW235" s="1028"/>
      <c r="AX235" s="1028"/>
      <c r="AY235" s="1028"/>
      <c r="AZ235" s="1028"/>
      <c r="BA235" s="1028"/>
      <c r="BB235" s="1028"/>
      <c r="BC235" s="1028"/>
      <c r="BD235" s="1028"/>
      <c r="BE235" s="1028"/>
      <c r="BF235" s="1028"/>
      <c r="BG235" s="1028"/>
      <c r="BH235" s="1028"/>
      <c r="BI235" s="1028"/>
      <c r="BJ235" s="1028"/>
      <c r="BK235" s="1028"/>
      <c r="BL235" s="1028"/>
      <c r="BM235" s="1028"/>
      <c r="BN235" s="1028"/>
      <c r="BO235" s="1028"/>
      <c r="BP235" s="1028"/>
      <c r="BQ235" s="1028"/>
      <c r="BR235" s="1028"/>
      <c r="BS235" s="1028"/>
      <c r="BT235" s="1028"/>
      <c r="BU235" s="1028"/>
      <c r="BV235" s="1028"/>
      <c r="BW235" s="1028"/>
      <c r="BX235" s="1028"/>
      <c r="BY235" s="1028"/>
      <c r="BZ235" s="1028"/>
      <c r="CA235" s="1028"/>
      <c r="CB235" s="1028"/>
      <c r="CC235" s="1028"/>
      <c r="CD235" s="1028"/>
      <c r="CE235" s="1028"/>
      <c r="CF235" s="1028"/>
      <c r="CG235" s="1028"/>
      <c r="CH235" s="1028"/>
      <c r="CI235" s="1028"/>
      <c r="CJ235" s="1028"/>
      <c r="CK235" s="1028"/>
      <c r="CL235" s="1028"/>
      <c r="CM235" s="1028"/>
      <c r="CN235" s="1028"/>
      <c r="CO235" s="1028"/>
      <c r="CP235" s="1028"/>
      <c r="CQ235" s="1028"/>
      <c r="CR235" s="1028"/>
      <c r="CS235" s="1028"/>
      <c r="CT235" s="1028"/>
      <c r="CU235" s="1028"/>
      <c r="CV235" s="1028"/>
      <c r="CW235" s="1028"/>
      <c r="CX235" s="1028"/>
      <c r="CY235" s="1028"/>
      <c r="CZ235" s="1028"/>
      <c r="DA235" s="1028"/>
      <c r="DB235" s="1028"/>
      <c r="DC235" s="1028"/>
      <c r="DD235" s="1028"/>
      <c r="DE235" s="1028"/>
      <c r="DF235" s="1028"/>
      <c r="DG235" s="1028"/>
      <c r="DH235" s="1028"/>
      <c r="DI235" s="1028"/>
      <c r="DJ235" s="1028"/>
      <c r="DK235" s="1028"/>
      <c r="DL235" s="1028"/>
      <c r="DM235" s="1028"/>
      <c r="DN235" s="1028"/>
      <c r="DO235" s="1028"/>
      <c r="DP235" s="1028"/>
      <c r="DQ235" s="1028"/>
      <c r="DR235" s="1028"/>
      <c r="DS235" s="1028"/>
      <c r="DT235" s="1028"/>
      <c r="DU235" s="1028"/>
      <c r="DV235" s="1028"/>
      <c r="DW235" s="1028"/>
      <c r="DX235" s="1028"/>
      <c r="DY235" s="1028"/>
      <c r="DZ235" s="1028"/>
      <c r="EA235" s="1028"/>
      <c r="EB235" s="1028"/>
      <c r="EC235" s="1028"/>
      <c r="ED235" s="1028"/>
      <c r="EE235" s="1028"/>
      <c r="EF235" s="1028"/>
      <c r="EG235" s="1028"/>
      <c r="EH235" s="1028"/>
      <c r="EI235" s="1028"/>
      <c r="EJ235" s="1028"/>
      <c r="EK235" s="1028"/>
      <c r="EL235" s="1028"/>
    </row>
    <row r="236" spans="1:142" s="1027" customFormat="1">
      <c r="A236" s="1040">
        <v>233</v>
      </c>
      <c r="B236" s="1062" t="s">
        <v>1253</v>
      </c>
      <c r="C236" s="1044">
        <f>'TMB 050'!$G$30</f>
        <v>1234550</v>
      </c>
      <c r="D236" s="1042">
        <f t="shared" si="73"/>
        <v>1234550</v>
      </c>
      <c r="E236" s="1042">
        <f t="shared" si="66"/>
        <v>61727.5</v>
      </c>
      <c r="F236" s="1042">
        <f t="shared" si="67"/>
        <v>61727.5</v>
      </c>
      <c r="G236" s="1042">
        <f t="shared" si="68"/>
        <v>61727.5</v>
      </c>
      <c r="H236" s="1042">
        <v>500000</v>
      </c>
      <c r="I236" s="1042">
        <v>100000</v>
      </c>
      <c r="J236" s="1042">
        <f t="shared" si="69"/>
        <v>500000</v>
      </c>
      <c r="K236" s="1042">
        <f t="shared" si="70"/>
        <v>40000</v>
      </c>
      <c r="L236" s="1043">
        <f>IF('[1]TMB 050'!$G$30&gt;=50000,50000,'[1]TMB 050'!$G$30*50%)</f>
        <v>50000</v>
      </c>
      <c r="M236" s="1042">
        <f t="shared" si="65"/>
        <v>100000</v>
      </c>
      <c r="N236" s="1041">
        <f t="shared" si="71"/>
        <v>100000</v>
      </c>
      <c r="O236" s="1061"/>
      <c r="P236" s="1035" t="str">
        <f t="shared" si="72"/>
        <v>RUA DA PRAIA SHOPPING</v>
      </c>
      <c r="Q236" s="1060"/>
      <c r="R236" s="1060"/>
      <c r="S236" s="1060"/>
      <c r="T236" s="1035" t="s">
        <v>673</v>
      </c>
      <c r="U236" s="1035" t="s">
        <v>672</v>
      </c>
      <c r="V236" s="1035"/>
      <c r="W236" s="1035" t="s">
        <v>1252</v>
      </c>
      <c r="X236" s="1001"/>
      <c r="Y236" s="1031"/>
      <c r="Z236" s="1030"/>
      <c r="AA236" s="1030"/>
      <c r="AB236" s="1030"/>
      <c r="AC236" s="1030"/>
      <c r="AD236" s="1030"/>
      <c r="AE236" s="1030"/>
      <c r="AF236" s="1030"/>
      <c r="AG236" s="1030"/>
      <c r="AH236" s="1030"/>
      <c r="AI236" s="1030"/>
      <c r="AJ236" s="1030"/>
      <c r="AK236" s="1030"/>
      <c r="AL236" s="1030"/>
      <c r="AM236" s="1029"/>
      <c r="AN236" s="1029"/>
      <c r="AO236" s="1029"/>
      <c r="AP236" s="1029"/>
      <c r="AQ236" s="1029"/>
      <c r="AR236" s="1029"/>
      <c r="AS236" s="1029"/>
      <c r="AT236" s="1029"/>
      <c r="AU236" s="1028"/>
      <c r="AV236" s="1028"/>
      <c r="AW236" s="1028"/>
      <c r="AX236" s="1028"/>
      <c r="AY236" s="1028"/>
      <c r="AZ236" s="1028"/>
      <c r="BA236" s="1028"/>
      <c r="BB236" s="1028"/>
      <c r="BC236" s="1028"/>
      <c r="BD236" s="1028"/>
      <c r="BE236" s="1028"/>
      <c r="BF236" s="1028"/>
      <c r="BG236" s="1028"/>
      <c r="BH236" s="1028"/>
      <c r="BI236" s="1028"/>
      <c r="BJ236" s="1028"/>
      <c r="BK236" s="1028"/>
      <c r="BL236" s="1028"/>
      <c r="BM236" s="1028"/>
      <c r="BN236" s="1028"/>
      <c r="BO236" s="1028"/>
      <c r="BP236" s="1028"/>
      <c r="BQ236" s="1028"/>
      <c r="BR236" s="1028"/>
      <c r="BS236" s="1028"/>
      <c r="BT236" s="1028"/>
      <c r="BU236" s="1028"/>
      <c r="BV236" s="1028"/>
      <c r="BW236" s="1028"/>
      <c r="BX236" s="1028"/>
      <c r="BY236" s="1028"/>
      <c r="BZ236" s="1028"/>
      <c r="CA236" s="1028"/>
      <c r="CB236" s="1028"/>
      <c r="CC236" s="1028"/>
      <c r="CD236" s="1028"/>
      <c r="CE236" s="1028"/>
      <c r="CF236" s="1028"/>
      <c r="CG236" s="1028"/>
      <c r="CH236" s="1028"/>
      <c r="CI236" s="1028"/>
      <c r="CJ236" s="1028"/>
      <c r="CK236" s="1028"/>
      <c r="CL236" s="1028"/>
      <c r="CM236" s="1028"/>
      <c r="CN236" s="1028"/>
      <c r="CO236" s="1028"/>
      <c r="CP236" s="1028"/>
      <c r="CQ236" s="1028"/>
      <c r="CR236" s="1028"/>
      <c r="CS236" s="1028"/>
      <c r="CT236" s="1028"/>
      <c r="CU236" s="1028"/>
      <c r="CV236" s="1028"/>
      <c r="CW236" s="1028"/>
      <c r="CX236" s="1028"/>
      <c r="CY236" s="1028"/>
      <c r="CZ236" s="1028"/>
      <c r="DA236" s="1028"/>
      <c r="DB236" s="1028"/>
      <c r="DC236" s="1028"/>
      <c r="DD236" s="1028"/>
      <c r="DE236" s="1028"/>
      <c r="DF236" s="1028"/>
      <c r="DG236" s="1028"/>
      <c r="DH236" s="1028"/>
      <c r="DI236" s="1028"/>
      <c r="DJ236" s="1028"/>
      <c r="DK236" s="1028"/>
      <c r="DL236" s="1028"/>
      <c r="DM236" s="1028"/>
      <c r="DN236" s="1028"/>
      <c r="DO236" s="1028"/>
      <c r="DP236" s="1028"/>
      <c r="DQ236" s="1028"/>
      <c r="DR236" s="1028"/>
      <c r="DS236" s="1028"/>
      <c r="DT236" s="1028"/>
      <c r="DU236" s="1028"/>
      <c r="DV236" s="1028"/>
      <c r="DW236" s="1028"/>
      <c r="DX236" s="1028"/>
      <c r="DY236" s="1028"/>
      <c r="DZ236" s="1028"/>
      <c r="EA236" s="1028"/>
      <c r="EB236" s="1028"/>
      <c r="EC236" s="1028"/>
      <c r="ED236" s="1028"/>
      <c r="EE236" s="1028"/>
      <c r="EF236" s="1028"/>
      <c r="EG236" s="1028"/>
      <c r="EH236" s="1028"/>
      <c r="EI236" s="1028"/>
      <c r="EJ236" s="1028"/>
      <c r="EK236" s="1028"/>
      <c r="EL236" s="1028"/>
    </row>
    <row r="237" spans="1:142" s="1027" customFormat="1">
      <c r="A237" s="1040">
        <v>234</v>
      </c>
      <c r="B237" s="1062" t="s">
        <v>1251</v>
      </c>
      <c r="C237" s="1044">
        <f>'TMB 050'!$G$30</f>
        <v>1234550</v>
      </c>
      <c r="D237" s="1042">
        <f t="shared" si="73"/>
        <v>1234550</v>
      </c>
      <c r="E237" s="1042">
        <f t="shared" si="66"/>
        <v>61727.5</v>
      </c>
      <c r="F237" s="1042">
        <f t="shared" si="67"/>
        <v>61727.5</v>
      </c>
      <c r="G237" s="1042">
        <f t="shared" si="68"/>
        <v>61727.5</v>
      </c>
      <c r="H237" s="1042">
        <v>500000</v>
      </c>
      <c r="I237" s="1042">
        <v>100000</v>
      </c>
      <c r="J237" s="1042">
        <f t="shared" si="69"/>
        <v>500000</v>
      </c>
      <c r="K237" s="1042">
        <f t="shared" si="70"/>
        <v>40000</v>
      </c>
      <c r="L237" s="1043">
        <f>IF('[1]TMB 050'!$G$30&gt;=50000,50000,'[1]TMB 050'!$G$30*50%)</f>
        <v>50000</v>
      </c>
      <c r="M237" s="1042">
        <f t="shared" si="65"/>
        <v>100000</v>
      </c>
      <c r="N237" s="1041">
        <f t="shared" si="71"/>
        <v>100000</v>
      </c>
      <c r="O237" s="1061"/>
      <c r="P237" s="1035" t="str">
        <f t="shared" si="72"/>
        <v>SALVADOR NORTE SHOPPING</v>
      </c>
      <c r="Q237" s="1060"/>
      <c r="R237" s="1060"/>
      <c r="S237" s="1060"/>
      <c r="T237" s="1060" t="s">
        <v>960</v>
      </c>
      <c r="U237" s="1035" t="s">
        <v>918</v>
      </c>
      <c r="V237" s="1035"/>
      <c r="W237" s="1060" t="s">
        <v>1250</v>
      </c>
      <c r="X237" s="1001"/>
      <c r="Y237" s="1031"/>
      <c r="Z237" s="1030"/>
      <c r="AA237" s="1030"/>
      <c r="AB237" s="1030"/>
      <c r="AC237" s="1030"/>
      <c r="AD237" s="1030"/>
      <c r="AE237" s="1030"/>
      <c r="AF237" s="1030"/>
      <c r="AG237" s="1030"/>
      <c r="AH237" s="1030"/>
      <c r="AI237" s="1030"/>
      <c r="AJ237" s="1030"/>
      <c r="AK237" s="1030"/>
      <c r="AL237" s="1030"/>
      <c r="AM237" s="1029"/>
      <c r="AN237" s="1029"/>
      <c r="AO237" s="1029"/>
      <c r="AP237" s="1029"/>
      <c r="AQ237" s="1029"/>
      <c r="AR237" s="1029"/>
      <c r="AS237" s="1029"/>
      <c r="AT237" s="1029"/>
      <c r="AU237" s="1028"/>
      <c r="AV237" s="1028"/>
      <c r="AW237" s="1028"/>
      <c r="AX237" s="1028"/>
      <c r="AY237" s="1028"/>
      <c r="AZ237" s="1028"/>
      <c r="BA237" s="1028"/>
      <c r="BB237" s="1028"/>
      <c r="BC237" s="1028"/>
      <c r="BD237" s="1028"/>
      <c r="BE237" s="1028"/>
      <c r="BF237" s="1028"/>
      <c r="BG237" s="1028"/>
      <c r="BH237" s="1028"/>
      <c r="BI237" s="1028"/>
      <c r="BJ237" s="1028"/>
      <c r="BK237" s="1028"/>
      <c r="BL237" s="1028"/>
      <c r="BM237" s="1028"/>
      <c r="BN237" s="1028"/>
      <c r="BO237" s="1028"/>
      <c r="BP237" s="1028"/>
      <c r="BQ237" s="1028"/>
      <c r="BR237" s="1028"/>
      <c r="BS237" s="1028"/>
      <c r="BT237" s="1028"/>
      <c r="BU237" s="1028"/>
      <c r="BV237" s="1028"/>
      <c r="BW237" s="1028"/>
      <c r="BX237" s="1028"/>
      <c r="BY237" s="1028"/>
      <c r="BZ237" s="1028"/>
      <c r="CA237" s="1028"/>
      <c r="CB237" s="1028"/>
      <c r="CC237" s="1028"/>
      <c r="CD237" s="1028"/>
      <c r="CE237" s="1028"/>
      <c r="CF237" s="1028"/>
      <c r="CG237" s="1028"/>
      <c r="CH237" s="1028"/>
      <c r="CI237" s="1028"/>
      <c r="CJ237" s="1028"/>
      <c r="CK237" s="1028"/>
      <c r="CL237" s="1028"/>
      <c r="CM237" s="1028"/>
      <c r="CN237" s="1028"/>
      <c r="CO237" s="1028"/>
      <c r="CP237" s="1028"/>
      <c r="CQ237" s="1028"/>
      <c r="CR237" s="1028"/>
      <c r="CS237" s="1028"/>
      <c r="CT237" s="1028"/>
      <c r="CU237" s="1028"/>
      <c r="CV237" s="1028"/>
      <c r="CW237" s="1028"/>
      <c r="CX237" s="1028"/>
      <c r="CY237" s="1028"/>
      <c r="CZ237" s="1028"/>
      <c r="DA237" s="1028"/>
      <c r="DB237" s="1028"/>
      <c r="DC237" s="1028"/>
      <c r="DD237" s="1028"/>
      <c r="DE237" s="1028"/>
      <c r="DF237" s="1028"/>
      <c r="DG237" s="1028"/>
      <c r="DH237" s="1028"/>
      <c r="DI237" s="1028"/>
      <c r="DJ237" s="1028"/>
      <c r="DK237" s="1028"/>
      <c r="DL237" s="1028"/>
      <c r="DM237" s="1028"/>
      <c r="DN237" s="1028"/>
      <c r="DO237" s="1028"/>
      <c r="DP237" s="1028"/>
      <c r="DQ237" s="1028"/>
      <c r="DR237" s="1028"/>
      <c r="DS237" s="1028"/>
      <c r="DT237" s="1028"/>
      <c r="DU237" s="1028"/>
      <c r="DV237" s="1028"/>
      <c r="DW237" s="1028"/>
      <c r="DX237" s="1028"/>
      <c r="DY237" s="1028"/>
      <c r="DZ237" s="1028"/>
      <c r="EA237" s="1028"/>
      <c r="EB237" s="1028"/>
      <c r="EC237" s="1028"/>
      <c r="ED237" s="1028"/>
      <c r="EE237" s="1028"/>
      <c r="EF237" s="1028"/>
      <c r="EG237" s="1028"/>
      <c r="EH237" s="1028"/>
      <c r="EI237" s="1028"/>
      <c r="EJ237" s="1028"/>
      <c r="EK237" s="1028"/>
      <c r="EL237" s="1028"/>
    </row>
    <row r="238" spans="1:142" s="1027" customFormat="1">
      <c r="A238" s="1040">
        <v>235</v>
      </c>
      <c r="B238" s="1062" t="s">
        <v>1249</v>
      </c>
      <c r="C238" s="1044">
        <f>'TMB 050'!$G$30</f>
        <v>1234550</v>
      </c>
      <c r="D238" s="1042">
        <f t="shared" si="73"/>
        <v>1234550</v>
      </c>
      <c r="E238" s="1042">
        <f t="shared" si="66"/>
        <v>61727.5</v>
      </c>
      <c r="F238" s="1042">
        <f t="shared" si="67"/>
        <v>61727.5</v>
      </c>
      <c r="G238" s="1042">
        <f t="shared" si="68"/>
        <v>61727.5</v>
      </c>
      <c r="H238" s="1042">
        <v>500000</v>
      </c>
      <c r="I238" s="1042">
        <v>100000</v>
      </c>
      <c r="J238" s="1042">
        <f t="shared" si="69"/>
        <v>500000</v>
      </c>
      <c r="K238" s="1042">
        <f t="shared" si="70"/>
        <v>40000</v>
      </c>
      <c r="L238" s="1043">
        <f>IF('[1]TMB 050'!$G$30&gt;=50000,50000,'[1]TMB 050'!$G$30*50%)</f>
        <v>50000</v>
      </c>
      <c r="M238" s="1042">
        <f t="shared" si="65"/>
        <v>100000</v>
      </c>
      <c r="N238" s="1041">
        <f t="shared" si="71"/>
        <v>100000</v>
      </c>
      <c r="O238" s="1061"/>
      <c r="P238" s="1035" t="str">
        <f t="shared" si="72"/>
        <v>SALVADOR SHOPPING</v>
      </c>
      <c r="Q238" s="1060"/>
      <c r="R238" s="1060"/>
      <c r="S238" s="1060"/>
      <c r="T238" s="1060" t="s">
        <v>960</v>
      </c>
      <c r="U238" s="1035" t="s">
        <v>918</v>
      </c>
      <c r="V238" s="1035"/>
      <c r="W238" s="1035"/>
      <c r="X238" s="1001"/>
      <c r="Y238" s="1031"/>
      <c r="Z238" s="1030"/>
      <c r="AA238" s="1030"/>
      <c r="AB238" s="1030"/>
      <c r="AC238" s="1030"/>
      <c r="AD238" s="1030"/>
      <c r="AE238" s="1030"/>
      <c r="AF238" s="1030"/>
      <c r="AG238" s="1030"/>
      <c r="AH238" s="1030"/>
      <c r="AI238" s="1030"/>
      <c r="AJ238" s="1030"/>
      <c r="AK238" s="1030"/>
      <c r="AL238" s="1030"/>
      <c r="AM238" s="1029"/>
      <c r="AN238" s="1029"/>
      <c r="AO238" s="1029"/>
      <c r="AP238" s="1029"/>
      <c r="AQ238" s="1029"/>
      <c r="AR238" s="1029"/>
      <c r="AS238" s="1029"/>
      <c r="AT238" s="1029"/>
      <c r="AU238" s="1028"/>
      <c r="AV238" s="1028"/>
      <c r="AW238" s="1028"/>
      <c r="AX238" s="1028"/>
      <c r="AY238" s="1028"/>
      <c r="AZ238" s="1028"/>
      <c r="BA238" s="1028"/>
      <c r="BB238" s="1028"/>
      <c r="BC238" s="1028"/>
      <c r="BD238" s="1028"/>
      <c r="BE238" s="1028"/>
      <c r="BF238" s="1028"/>
      <c r="BG238" s="1028"/>
      <c r="BH238" s="1028"/>
      <c r="BI238" s="1028"/>
      <c r="BJ238" s="1028"/>
      <c r="BK238" s="1028"/>
      <c r="BL238" s="1028"/>
      <c r="BM238" s="1028"/>
      <c r="BN238" s="1028"/>
      <c r="BO238" s="1028"/>
      <c r="BP238" s="1028"/>
      <c r="BQ238" s="1028"/>
      <c r="BR238" s="1028"/>
      <c r="BS238" s="1028"/>
      <c r="BT238" s="1028"/>
      <c r="BU238" s="1028"/>
      <c r="BV238" s="1028"/>
      <c r="BW238" s="1028"/>
      <c r="BX238" s="1028"/>
      <c r="BY238" s="1028"/>
      <c r="BZ238" s="1028"/>
      <c r="CA238" s="1028"/>
      <c r="CB238" s="1028"/>
      <c r="CC238" s="1028"/>
      <c r="CD238" s="1028"/>
      <c r="CE238" s="1028"/>
      <c r="CF238" s="1028"/>
      <c r="CG238" s="1028"/>
      <c r="CH238" s="1028"/>
      <c r="CI238" s="1028"/>
      <c r="CJ238" s="1028"/>
      <c r="CK238" s="1028"/>
      <c r="CL238" s="1028"/>
      <c r="CM238" s="1028"/>
      <c r="CN238" s="1028"/>
      <c r="CO238" s="1028"/>
      <c r="CP238" s="1028"/>
      <c r="CQ238" s="1028"/>
      <c r="CR238" s="1028"/>
      <c r="CS238" s="1028"/>
      <c r="CT238" s="1028"/>
      <c r="CU238" s="1028"/>
      <c r="CV238" s="1028"/>
      <c r="CW238" s="1028"/>
      <c r="CX238" s="1028"/>
      <c r="CY238" s="1028"/>
      <c r="CZ238" s="1028"/>
      <c r="DA238" s="1028"/>
      <c r="DB238" s="1028"/>
      <c r="DC238" s="1028"/>
      <c r="DD238" s="1028"/>
      <c r="DE238" s="1028"/>
      <c r="DF238" s="1028"/>
      <c r="DG238" s="1028"/>
      <c r="DH238" s="1028"/>
      <c r="DI238" s="1028"/>
      <c r="DJ238" s="1028"/>
      <c r="DK238" s="1028"/>
      <c r="DL238" s="1028"/>
      <c r="DM238" s="1028"/>
      <c r="DN238" s="1028"/>
      <c r="DO238" s="1028"/>
      <c r="DP238" s="1028"/>
      <c r="DQ238" s="1028"/>
      <c r="DR238" s="1028"/>
      <c r="DS238" s="1028"/>
      <c r="DT238" s="1028"/>
      <c r="DU238" s="1028"/>
      <c r="DV238" s="1028"/>
      <c r="DW238" s="1028"/>
      <c r="DX238" s="1028"/>
      <c r="DY238" s="1028"/>
      <c r="DZ238" s="1028"/>
      <c r="EA238" s="1028"/>
      <c r="EB238" s="1028"/>
      <c r="EC238" s="1028"/>
      <c r="ED238" s="1028"/>
      <c r="EE238" s="1028"/>
      <c r="EF238" s="1028"/>
      <c r="EG238" s="1028"/>
      <c r="EH238" s="1028"/>
      <c r="EI238" s="1028"/>
      <c r="EJ238" s="1028"/>
      <c r="EK238" s="1028"/>
      <c r="EL238" s="1028"/>
    </row>
    <row r="239" spans="1:142" s="1027" customFormat="1">
      <c r="A239" s="1040">
        <v>236</v>
      </c>
      <c r="B239" s="1062" t="s">
        <v>1248</v>
      </c>
      <c r="C239" s="1044">
        <f>'TMB 050'!$G$30</f>
        <v>1234550</v>
      </c>
      <c r="D239" s="1042">
        <f t="shared" si="73"/>
        <v>1234550</v>
      </c>
      <c r="E239" s="1042">
        <f t="shared" si="66"/>
        <v>61727.5</v>
      </c>
      <c r="F239" s="1042">
        <f t="shared" si="67"/>
        <v>61727.5</v>
      </c>
      <c r="G239" s="1042">
        <f t="shared" si="68"/>
        <v>61727.5</v>
      </c>
      <c r="H239" s="1042">
        <v>500000</v>
      </c>
      <c r="I239" s="1042">
        <v>100000</v>
      </c>
      <c r="J239" s="1042">
        <f t="shared" si="69"/>
        <v>500000</v>
      </c>
      <c r="K239" s="1042">
        <f t="shared" si="70"/>
        <v>40000</v>
      </c>
      <c r="L239" s="1043">
        <f>IF('[1]TMB 050'!$G$30&gt;=50000,50000,'[1]TMB 050'!$G$30*50%)</f>
        <v>50000</v>
      </c>
      <c r="M239" s="1042">
        <f t="shared" si="65"/>
        <v>100000</v>
      </c>
      <c r="N239" s="1041">
        <f t="shared" si="71"/>
        <v>100000</v>
      </c>
      <c r="O239" s="1061"/>
      <c r="P239" s="1035" t="str">
        <f t="shared" si="72"/>
        <v>SAN PELEGRINO SHOPPING MALL</v>
      </c>
      <c r="Q239" s="1060"/>
      <c r="R239" s="1060"/>
      <c r="S239" s="1060"/>
      <c r="T239" s="1060" t="s">
        <v>1144</v>
      </c>
      <c r="U239" s="1035" t="s">
        <v>672</v>
      </c>
      <c r="V239" s="1035"/>
      <c r="W239" s="1035" t="s">
        <v>1247</v>
      </c>
      <c r="X239" s="1001"/>
      <c r="Y239" s="1031"/>
      <c r="Z239" s="1030"/>
      <c r="AA239" s="1030"/>
      <c r="AB239" s="1030"/>
      <c r="AC239" s="1030"/>
      <c r="AD239" s="1030"/>
      <c r="AE239" s="1030"/>
      <c r="AF239" s="1030"/>
      <c r="AG239" s="1030"/>
      <c r="AH239" s="1030"/>
      <c r="AI239" s="1030"/>
      <c r="AJ239" s="1030"/>
      <c r="AK239" s="1030"/>
      <c r="AL239" s="1030"/>
      <c r="AM239" s="1029"/>
      <c r="AN239" s="1029"/>
      <c r="AO239" s="1029"/>
      <c r="AP239" s="1029"/>
      <c r="AQ239" s="1029"/>
      <c r="AR239" s="1029"/>
      <c r="AS239" s="1029"/>
      <c r="AT239" s="1029"/>
      <c r="AU239" s="1028"/>
      <c r="AV239" s="1028"/>
      <c r="AW239" s="1028"/>
      <c r="AX239" s="1028"/>
      <c r="AY239" s="1028"/>
      <c r="AZ239" s="1028"/>
      <c r="BA239" s="1028"/>
      <c r="BB239" s="1028"/>
      <c r="BC239" s="1028"/>
      <c r="BD239" s="1028"/>
      <c r="BE239" s="1028"/>
      <c r="BF239" s="1028"/>
      <c r="BG239" s="1028"/>
      <c r="BH239" s="1028"/>
      <c r="BI239" s="1028"/>
      <c r="BJ239" s="1028"/>
      <c r="BK239" s="1028"/>
      <c r="BL239" s="1028"/>
      <c r="BM239" s="1028"/>
      <c r="BN239" s="1028"/>
      <c r="BO239" s="1028"/>
      <c r="BP239" s="1028"/>
      <c r="BQ239" s="1028"/>
      <c r="BR239" s="1028"/>
      <c r="BS239" s="1028"/>
      <c r="BT239" s="1028"/>
      <c r="BU239" s="1028"/>
      <c r="BV239" s="1028"/>
      <c r="BW239" s="1028"/>
      <c r="BX239" s="1028"/>
      <c r="BY239" s="1028"/>
      <c r="BZ239" s="1028"/>
      <c r="CA239" s="1028"/>
      <c r="CB239" s="1028"/>
      <c r="CC239" s="1028"/>
      <c r="CD239" s="1028"/>
      <c r="CE239" s="1028"/>
      <c r="CF239" s="1028"/>
      <c r="CG239" s="1028"/>
      <c r="CH239" s="1028"/>
      <c r="CI239" s="1028"/>
      <c r="CJ239" s="1028"/>
      <c r="CK239" s="1028"/>
      <c r="CL239" s="1028"/>
      <c r="CM239" s="1028"/>
      <c r="CN239" s="1028"/>
      <c r="CO239" s="1028"/>
      <c r="CP239" s="1028"/>
      <c r="CQ239" s="1028"/>
      <c r="CR239" s="1028"/>
      <c r="CS239" s="1028"/>
      <c r="CT239" s="1028"/>
      <c r="CU239" s="1028"/>
      <c r="CV239" s="1028"/>
      <c r="CW239" s="1028"/>
      <c r="CX239" s="1028"/>
      <c r="CY239" s="1028"/>
      <c r="CZ239" s="1028"/>
      <c r="DA239" s="1028"/>
      <c r="DB239" s="1028"/>
      <c r="DC239" s="1028"/>
      <c r="DD239" s="1028"/>
      <c r="DE239" s="1028"/>
      <c r="DF239" s="1028"/>
      <c r="DG239" s="1028"/>
      <c r="DH239" s="1028"/>
      <c r="DI239" s="1028"/>
      <c r="DJ239" s="1028"/>
      <c r="DK239" s="1028"/>
      <c r="DL239" s="1028"/>
      <c r="DM239" s="1028"/>
      <c r="DN239" s="1028"/>
      <c r="DO239" s="1028"/>
      <c r="DP239" s="1028"/>
      <c r="DQ239" s="1028"/>
      <c r="DR239" s="1028"/>
      <c r="DS239" s="1028"/>
      <c r="DT239" s="1028"/>
      <c r="DU239" s="1028"/>
      <c r="DV239" s="1028"/>
      <c r="DW239" s="1028"/>
      <c r="DX239" s="1028"/>
      <c r="DY239" s="1028"/>
      <c r="DZ239" s="1028"/>
      <c r="EA239" s="1028"/>
      <c r="EB239" s="1028"/>
      <c r="EC239" s="1028"/>
      <c r="ED239" s="1028"/>
      <c r="EE239" s="1028"/>
      <c r="EF239" s="1028"/>
      <c r="EG239" s="1028"/>
      <c r="EH239" s="1028"/>
      <c r="EI239" s="1028"/>
      <c r="EJ239" s="1028"/>
      <c r="EK239" s="1028"/>
      <c r="EL239" s="1028"/>
    </row>
    <row r="240" spans="1:142" s="1027" customFormat="1">
      <c r="A240" s="1040">
        <v>237</v>
      </c>
      <c r="B240" s="1063" t="s">
        <v>1246</v>
      </c>
      <c r="C240" s="1044">
        <f>'TMB 050'!$G$30</f>
        <v>1234550</v>
      </c>
      <c r="D240" s="1042">
        <f t="shared" si="73"/>
        <v>1234550</v>
      </c>
      <c r="E240" s="1042">
        <f t="shared" si="66"/>
        <v>61727.5</v>
      </c>
      <c r="F240" s="1042">
        <f t="shared" si="67"/>
        <v>61727.5</v>
      </c>
      <c r="G240" s="1042">
        <f t="shared" si="68"/>
        <v>61727.5</v>
      </c>
      <c r="H240" s="1042">
        <v>500000</v>
      </c>
      <c r="I240" s="1042">
        <v>100000</v>
      </c>
      <c r="J240" s="1042">
        <f t="shared" si="69"/>
        <v>500000</v>
      </c>
      <c r="K240" s="1042">
        <f t="shared" si="70"/>
        <v>40000</v>
      </c>
      <c r="L240" s="1043">
        <f>IF('[1]TMB 050'!$G$30&gt;=50000,50000,'[1]TMB 050'!$G$30*50%)</f>
        <v>50000</v>
      </c>
      <c r="M240" s="1042">
        <f t="shared" si="65"/>
        <v>100000</v>
      </c>
      <c r="N240" s="1041">
        <f t="shared" si="71"/>
        <v>100000</v>
      </c>
      <c r="O240" s="1061"/>
      <c r="P240" s="1035" t="str">
        <f t="shared" si="72"/>
        <v>SANTANA PARQUE SHOPPING</v>
      </c>
      <c r="Q240" s="1035" t="s">
        <v>1245</v>
      </c>
      <c r="R240" s="1035"/>
      <c r="S240" s="1035" t="s">
        <v>905</v>
      </c>
      <c r="T240" s="1035" t="s">
        <v>506</v>
      </c>
      <c r="U240" s="1035" t="s">
        <v>505</v>
      </c>
      <c r="V240" s="1035" t="s">
        <v>1244</v>
      </c>
      <c r="W240" s="1035"/>
      <c r="X240" s="1001"/>
      <c r="Y240" s="1031"/>
      <c r="Z240" s="1030"/>
      <c r="AA240" s="1030"/>
      <c r="AB240" s="1030"/>
      <c r="AC240" s="1030"/>
      <c r="AD240" s="1030"/>
      <c r="AE240" s="1030"/>
      <c r="AF240" s="1030"/>
      <c r="AG240" s="1030"/>
      <c r="AH240" s="1030"/>
      <c r="AI240" s="1030"/>
      <c r="AJ240" s="1030"/>
      <c r="AK240" s="1030"/>
      <c r="AL240" s="1030"/>
      <c r="AM240" s="1029"/>
      <c r="AN240" s="1029"/>
      <c r="AO240" s="1029"/>
      <c r="AP240" s="1029"/>
      <c r="AQ240" s="1029"/>
      <c r="AR240" s="1029"/>
      <c r="AS240" s="1029"/>
      <c r="AT240" s="1029"/>
      <c r="AU240" s="1028"/>
      <c r="AV240" s="1028"/>
      <c r="AW240" s="1028"/>
      <c r="AX240" s="1028"/>
      <c r="AY240" s="1028"/>
      <c r="AZ240" s="1028"/>
      <c r="BA240" s="1028"/>
      <c r="BB240" s="1028"/>
      <c r="BC240" s="1028"/>
      <c r="BD240" s="1028"/>
      <c r="BE240" s="1028"/>
      <c r="BF240" s="1028"/>
      <c r="BG240" s="1028"/>
      <c r="BH240" s="1028"/>
      <c r="BI240" s="1028"/>
      <c r="BJ240" s="1028"/>
      <c r="BK240" s="1028"/>
      <c r="BL240" s="1028"/>
      <c r="BM240" s="1028"/>
      <c r="BN240" s="1028"/>
      <c r="BO240" s="1028"/>
      <c r="BP240" s="1028"/>
      <c r="BQ240" s="1028"/>
      <c r="BR240" s="1028"/>
      <c r="BS240" s="1028"/>
      <c r="BT240" s="1028"/>
      <c r="BU240" s="1028"/>
      <c r="BV240" s="1028"/>
      <c r="BW240" s="1028"/>
      <c r="BX240" s="1028"/>
      <c r="BY240" s="1028"/>
      <c r="BZ240" s="1028"/>
      <c r="CA240" s="1028"/>
      <c r="CB240" s="1028"/>
      <c r="CC240" s="1028"/>
      <c r="CD240" s="1028"/>
      <c r="CE240" s="1028"/>
      <c r="CF240" s="1028"/>
      <c r="CG240" s="1028"/>
      <c r="CH240" s="1028"/>
      <c r="CI240" s="1028"/>
      <c r="CJ240" s="1028"/>
      <c r="CK240" s="1028"/>
      <c r="CL240" s="1028"/>
      <c r="CM240" s="1028"/>
      <c r="CN240" s="1028"/>
      <c r="CO240" s="1028"/>
      <c r="CP240" s="1028"/>
      <c r="CQ240" s="1028"/>
      <c r="CR240" s="1028"/>
      <c r="CS240" s="1028"/>
      <c r="CT240" s="1028"/>
      <c r="CU240" s="1028"/>
      <c r="CV240" s="1028"/>
      <c r="CW240" s="1028"/>
      <c r="CX240" s="1028"/>
      <c r="CY240" s="1028"/>
      <c r="CZ240" s="1028"/>
      <c r="DA240" s="1028"/>
      <c r="DB240" s="1028"/>
      <c r="DC240" s="1028"/>
      <c r="DD240" s="1028"/>
      <c r="DE240" s="1028"/>
      <c r="DF240" s="1028"/>
      <c r="DG240" s="1028"/>
      <c r="DH240" s="1028"/>
      <c r="DI240" s="1028"/>
      <c r="DJ240" s="1028"/>
      <c r="DK240" s="1028"/>
      <c r="DL240" s="1028"/>
      <c r="DM240" s="1028"/>
      <c r="DN240" s="1028"/>
      <c r="DO240" s="1028"/>
      <c r="DP240" s="1028"/>
      <c r="DQ240" s="1028"/>
      <c r="DR240" s="1028"/>
      <c r="DS240" s="1028"/>
      <c r="DT240" s="1028"/>
      <c r="DU240" s="1028"/>
      <c r="DV240" s="1028"/>
      <c r="DW240" s="1028"/>
      <c r="DX240" s="1028"/>
      <c r="DY240" s="1028"/>
      <c r="DZ240" s="1028"/>
      <c r="EA240" s="1028"/>
      <c r="EB240" s="1028"/>
      <c r="EC240" s="1028"/>
      <c r="ED240" s="1028"/>
      <c r="EE240" s="1028"/>
      <c r="EF240" s="1028"/>
      <c r="EG240" s="1028"/>
      <c r="EH240" s="1028"/>
      <c r="EI240" s="1028"/>
      <c r="EJ240" s="1028"/>
      <c r="EK240" s="1028"/>
      <c r="EL240" s="1028"/>
    </row>
    <row r="241" spans="1:142" s="1027" customFormat="1">
      <c r="A241" s="1040">
        <v>238</v>
      </c>
      <c r="B241" s="1066" t="s">
        <v>1243</v>
      </c>
      <c r="C241" s="1044">
        <f>'TMB 050'!$G$30</f>
        <v>1234550</v>
      </c>
      <c r="D241" s="1042">
        <f t="shared" si="73"/>
        <v>1234550</v>
      </c>
      <c r="E241" s="1042">
        <f t="shared" si="66"/>
        <v>61727.5</v>
      </c>
      <c r="F241" s="1042">
        <f t="shared" si="67"/>
        <v>61727.5</v>
      </c>
      <c r="G241" s="1042">
        <f t="shared" si="68"/>
        <v>61727.5</v>
      </c>
      <c r="H241" s="1042">
        <v>500000</v>
      </c>
      <c r="I241" s="1042">
        <v>100000</v>
      </c>
      <c r="J241" s="1042">
        <f t="shared" si="69"/>
        <v>500000</v>
      </c>
      <c r="K241" s="1042">
        <f t="shared" si="70"/>
        <v>40000</v>
      </c>
      <c r="L241" s="1043">
        <f>IF('[1]TMB 050'!$G$30&gt;=50000,50000,'[1]TMB 050'!$G$30*50%)</f>
        <v>50000</v>
      </c>
      <c r="M241" s="1042">
        <f t="shared" si="65"/>
        <v>100000</v>
      </c>
      <c r="N241" s="1041">
        <f t="shared" si="71"/>
        <v>100000</v>
      </c>
      <c r="O241" s="1061"/>
      <c r="P241" s="1035" t="str">
        <f t="shared" si="72"/>
        <v>SANTANA SHOPPING</v>
      </c>
      <c r="Q241" s="1064"/>
      <c r="R241" s="1064"/>
      <c r="S241" s="1064" t="s">
        <v>905</v>
      </c>
      <c r="T241" s="1064" t="s">
        <v>506</v>
      </c>
      <c r="U241" s="1064" t="s">
        <v>505</v>
      </c>
      <c r="V241" s="1064"/>
      <c r="W241" s="1064"/>
      <c r="X241" s="1001"/>
      <c r="Y241" s="1031"/>
      <c r="Z241" s="1030"/>
      <c r="AA241" s="1030"/>
      <c r="AB241" s="1030"/>
      <c r="AC241" s="1030"/>
      <c r="AD241" s="1030"/>
      <c r="AE241" s="1030"/>
      <c r="AF241" s="1030"/>
      <c r="AG241" s="1030"/>
      <c r="AH241" s="1030"/>
      <c r="AI241" s="1030"/>
      <c r="AJ241" s="1030"/>
      <c r="AK241" s="1030"/>
      <c r="AL241" s="1030"/>
      <c r="AM241" s="1029"/>
      <c r="AN241" s="1029"/>
      <c r="AO241" s="1029"/>
      <c r="AP241" s="1029"/>
      <c r="AQ241" s="1029"/>
      <c r="AR241" s="1029"/>
      <c r="AS241" s="1029"/>
      <c r="AT241" s="1029"/>
      <c r="AU241" s="1028"/>
      <c r="AV241" s="1028"/>
      <c r="AW241" s="1028"/>
      <c r="AX241" s="1028"/>
      <c r="AY241" s="1028"/>
      <c r="AZ241" s="1028"/>
      <c r="BA241" s="1028"/>
      <c r="BB241" s="1028"/>
      <c r="BC241" s="1028"/>
      <c r="BD241" s="1028"/>
      <c r="BE241" s="1028"/>
      <c r="BF241" s="1028"/>
      <c r="BG241" s="1028"/>
      <c r="BH241" s="1028"/>
      <c r="BI241" s="1028"/>
      <c r="BJ241" s="1028"/>
      <c r="BK241" s="1028"/>
      <c r="BL241" s="1028"/>
      <c r="BM241" s="1028"/>
      <c r="BN241" s="1028"/>
      <c r="BO241" s="1028"/>
      <c r="BP241" s="1028"/>
      <c r="BQ241" s="1028"/>
      <c r="BR241" s="1028"/>
      <c r="BS241" s="1028"/>
      <c r="BT241" s="1028"/>
      <c r="BU241" s="1028"/>
      <c r="BV241" s="1028"/>
      <c r="BW241" s="1028"/>
      <c r="BX241" s="1028"/>
      <c r="BY241" s="1028"/>
      <c r="BZ241" s="1028"/>
      <c r="CA241" s="1028"/>
      <c r="CB241" s="1028"/>
      <c r="CC241" s="1028"/>
      <c r="CD241" s="1028"/>
      <c r="CE241" s="1028"/>
      <c r="CF241" s="1028"/>
      <c r="CG241" s="1028"/>
      <c r="CH241" s="1028"/>
      <c r="CI241" s="1028"/>
      <c r="CJ241" s="1028"/>
      <c r="CK241" s="1028"/>
      <c r="CL241" s="1028"/>
      <c r="CM241" s="1028"/>
      <c r="CN241" s="1028"/>
      <c r="CO241" s="1028"/>
      <c r="CP241" s="1028"/>
      <c r="CQ241" s="1028"/>
      <c r="CR241" s="1028"/>
      <c r="CS241" s="1028"/>
      <c r="CT241" s="1028"/>
      <c r="CU241" s="1028"/>
      <c r="CV241" s="1028"/>
      <c r="CW241" s="1028"/>
      <c r="CX241" s="1028"/>
      <c r="CY241" s="1028"/>
      <c r="CZ241" s="1028"/>
      <c r="DA241" s="1028"/>
      <c r="DB241" s="1028"/>
      <c r="DC241" s="1028"/>
      <c r="DD241" s="1028"/>
      <c r="DE241" s="1028"/>
      <c r="DF241" s="1028"/>
      <c r="DG241" s="1028"/>
      <c r="DH241" s="1028"/>
      <c r="DI241" s="1028"/>
      <c r="DJ241" s="1028"/>
      <c r="DK241" s="1028"/>
      <c r="DL241" s="1028"/>
      <c r="DM241" s="1028"/>
      <c r="DN241" s="1028"/>
      <c r="DO241" s="1028"/>
      <c r="DP241" s="1028"/>
      <c r="DQ241" s="1028"/>
      <c r="DR241" s="1028"/>
      <c r="DS241" s="1028"/>
      <c r="DT241" s="1028"/>
      <c r="DU241" s="1028"/>
      <c r="DV241" s="1028"/>
      <c r="DW241" s="1028"/>
      <c r="DX241" s="1028"/>
      <c r="DY241" s="1028"/>
      <c r="DZ241" s="1028"/>
      <c r="EA241" s="1028"/>
      <c r="EB241" s="1028"/>
      <c r="EC241" s="1028"/>
      <c r="ED241" s="1028"/>
      <c r="EE241" s="1028"/>
      <c r="EF241" s="1028"/>
      <c r="EG241" s="1028"/>
      <c r="EH241" s="1028"/>
      <c r="EI241" s="1028"/>
      <c r="EJ241" s="1028"/>
      <c r="EK241" s="1028"/>
      <c r="EL241" s="1028"/>
    </row>
    <row r="242" spans="1:142" s="1027" customFormat="1">
      <c r="A242" s="1040">
        <v>239</v>
      </c>
      <c r="B242" s="1094" t="s">
        <v>1242</v>
      </c>
      <c r="C242" s="1044">
        <f>'TMB 050'!$G$30</f>
        <v>1234550</v>
      </c>
      <c r="D242" s="1053">
        <f t="shared" si="73"/>
        <v>1234550</v>
      </c>
      <c r="E242" s="1055">
        <f t="shared" si="66"/>
        <v>61727.5</v>
      </c>
      <c r="F242" s="1053">
        <f t="shared" si="67"/>
        <v>61727.5</v>
      </c>
      <c r="G242" s="1053">
        <f t="shared" si="68"/>
        <v>61727.5</v>
      </c>
      <c r="H242" s="1053">
        <v>200000</v>
      </c>
      <c r="I242" s="1053">
        <v>100000</v>
      </c>
      <c r="J242" s="1053">
        <f t="shared" si="69"/>
        <v>200000</v>
      </c>
      <c r="K242" s="1053">
        <f t="shared" si="70"/>
        <v>40000</v>
      </c>
      <c r="L242" s="1054">
        <f>IF('[1]TMB 050'!$G$30&gt;=50000,50000,'[1]TMB 050'!$G$30*50%)</f>
        <v>50000</v>
      </c>
      <c r="M242" s="1053">
        <f t="shared" si="65"/>
        <v>40000</v>
      </c>
      <c r="N242" s="1052">
        <f t="shared" si="71"/>
        <v>40000</v>
      </c>
      <c r="O242" s="1051"/>
      <c r="P242" s="1050" t="str">
        <f t="shared" si="72"/>
        <v>SÃO BERNARDO PLAZA SHOPPING (*)</v>
      </c>
      <c r="Q242" s="1049" t="s">
        <v>1241</v>
      </c>
      <c r="R242" s="1049"/>
      <c r="S242" s="1049" t="s">
        <v>527</v>
      </c>
      <c r="T242" s="1049" t="s">
        <v>844</v>
      </c>
      <c r="U242" s="1048" t="s">
        <v>505</v>
      </c>
      <c r="V242" s="1048" t="s">
        <v>1240</v>
      </c>
      <c r="W242" s="1047" t="s">
        <v>1239</v>
      </c>
      <c r="X242" s="1001"/>
      <c r="Y242" s="1031"/>
      <c r="Z242" s="1030"/>
      <c r="AA242" s="1030"/>
      <c r="AB242" s="1030"/>
      <c r="AC242" s="1030"/>
      <c r="AD242" s="1030"/>
      <c r="AE242" s="1030"/>
      <c r="AF242" s="1030"/>
      <c r="AG242" s="1030"/>
      <c r="AH242" s="1030"/>
      <c r="AI242" s="1030"/>
      <c r="AJ242" s="1030"/>
      <c r="AK242" s="1030"/>
      <c r="AL242" s="1030"/>
      <c r="AM242" s="1029"/>
      <c r="AN242" s="1029"/>
      <c r="AO242" s="1029"/>
      <c r="AP242" s="1029"/>
      <c r="AQ242" s="1029"/>
      <c r="AR242" s="1029"/>
      <c r="AS242" s="1029"/>
      <c r="AT242" s="1029"/>
      <c r="AU242" s="1028"/>
      <c r="AV242" s="1028"/>
      <c r="AW242" s="1028"/>
      <c r="AX242" s="1028"/>
      <c r="AY242" s="1028"/>
      <c r="AZ242" s="1028"/>
      <c r="BA242" s="1028"/>
      <c r="BB242" s="1028"/>
      <c r="BC242" s="1028"/>
      <c r="BD242" s="1028"/>
      <c r="BE242" s="1028"/>
      <c r="BF242" s="1028"/>
      <c r="BG242" s="1028"/>
      <c r="BH242" s="1028"/>
      <c r="BI242" s="1028"/>
      <c r="BJ242" s="1028"/>
      <c r="BK242" s="1028"/>
      <c r="BL242" s="1028"/>
      <c r="BM242" s="1028"/>
      <c r="BN242" s="1028"/>
      <c r="BO242" s="1028"/>
      <c r="BP242" s="1028"/>
      <c r="BQ242" s="1028"/>
      <c r="BR242" s="1028"/>
      <c r="BS242" s="1028"/>
      <c r="BT242" s="1028"/>
      <c r="BU242" s="1028"/>
      <c r="BV242" s="1028"/>
      <c r="BW242" s="1028"/>
      <c r="BX242" s="1028"/>
      <c r="BY242" s="1028"/>
      <c r="BZ242" s="1028"/>
      <c r="CA242" s="1028"/>
      <c r="CB242" s="1028"/>
      <c r="CC242" s="1028"/>
      <c r="CD242" s="1028"/>
      <c r="CE242" s="1028"/>
      <c r="CF242" s="1028"/>
      <c r="CG242" s="1028"/>
      <c r="CH242" s="1028"/>
      <c r="CI242" s="1028"/>
      <c r="CJ242" s="1028"/>
      <c r="CK242" s="1028"/>
      <c r="CL242" s="1028"/>
      <c r="CM242" s="1028"/>
      <c r="CN242" s="1028"/>
      <c r="CO242" s="1028"/>
      <c r="CP242" s="1028"/>
      <c r="CQ242" s="1028"/>
      <c r="CR242" s="1028"/>
      <c r="CS242" s="1028"/>
      <c r="CT242" s="1028"/>
      <c r="CU242" s="1028"/>
      <c r="CV242" s="1028"/>
      <c r="CW242" s="1028"/>
      <c r="CX242" s="1028"/>
      <c r="CY242" s="1028"/>
      <c r="CZ242" s="1028"/>
      <c r="DA242" s="1028"/>
      <c r="DB242" s="1028"/>
      <c r="DC242" s="1028"/>
      <c r="DD242" s="1028"/>
      <c r="DE242" s="1028"/>
      <c r="DF242" s="1028"/>
      <c r="DG242" s="1028"/>
      <c r="DH242" s="1028"/>
      <c r="DI242" s="1028"/>
      <c r="DJ242" s="1028"/>
      <c r="DK242" s="1028"/>
      <c r="DL242" s="1028"/>
      <c r="DM242" s="1028"/>
      <c r="DN242" s="1028"/>
      <c r="DO242" s="1028"/>
      <c r="DP242" s="1028"/>
      <c r="DQ242" s="1028"/>
      <c r="DR242" s="1028"/>
      <c r="DS242" s="1028"/>
      <c r="DT242" s="1028"/>
      <c r="DU242" s="1028"/>
      <c r="DV242" s="1028"/>
      <c r="DW242" s="1028"/>
      <c r="DX242" s="1028"/>
      <c r="DY242" s="1028"/>
      <c r="DZ242" s="1028"/>
      <c r="EA242" s="1028"/>
      <c r="EB242" s="1028"/>
      <c r="EC242" s="1028"/>
      <c r="ED242" s="1028"/>
      <c r="EE242" s="1028"/>
      <c r="EF242" s="1028"/>
      <c r="EG242" s="1028"/>
      <c r="EH242" s="1028"/>
      <c r="EI242" s="1028"/>
      <c r="EJ242" s="1028"/>
      <c r="EK242" s="1028"/>
      <c r="EL242" s="1028"/>
    </row>
    <row r="243" spans="1:142" s="1027" customFormat="1">
      <c r="A243" s="1040">
        <v>240</v>
      </c>
      <c r="B243" s="1062" t="s">
        <v>1238</v>
      </c>
      <c r="C243" s="1044">
        <f>'TMB 050'!$G$30</f>
        <v>1234550</v>
      </c>
      <c r="D243" s="1042">
        <f t="shared" si="73"/>
        <v>1234550</v>
      </c>
      <c r="E243" s="1042">
        <f t="shared" si="66"/>
        <v>61727.5</v>
      </c>
      <c r="F243" s="1042">
        <f t="shared" si="67"/>
        <v>61727.5</v>
      </c>
      <c r="G243" s="1042">
        <f t="shared" si="68"/>
        <v>61727.5</v>
      </c>
      <c r="H243" s="1042">
        <v>500000</v>
      </c>
      <c r="I243" s="1042">
        <v>100000</v>
      </c>
      <c r="J243" s="1042">
        <f t="shared" si="69"/>
        <v>500000</v>
      </c>
      <c r="K243" s="1042">
        <f t="shared" si="70"/>
        <v>40000</v>
      </c>
      <c r="L243" s="1043">
        <f>IF('[1]TMB 050'!$G$30&gt;=50000,50000,'[1]TMB 050'!$G$30*50%)</f>
        <v>50000</v>
      </c>
      <c r="M243" s="1042">
        <f t="shared" si="65"/>
        <v>100000</v>
      </c>
      <c r="N243" s="1041">
        <f t="shared" si="71"/>
        <v>100000</v>
      </c>
      <c r="O243" s="1061"/>
      <c r="P243" s="1035" t="str">
        <f t="shared" si="72"/>
        <v>SÃO CONRADO FASHION MALL</v>
      </c>
      <c r="Q243" s="1060"/>
      <c r="R243" s="1060"/>
      <c r="S243" s="1060"/>
      <c r="T243" s="1035" t="s">
        <v>503</v>
      </c>
      <c r="U243" s="1035" t="s">
        <v>502</v>
      </c>
      <c r="V243" s="1035"/>
      <c r="W243" s="1060" t="s">
        <v>1237</v>
      </c>
      <c r="X243" s="1001"/>
      <c r="Y243" s="1031"/>
      <c r="Z243" s="1030"/>
      <c r="AA243" s="1030"/>
      <c r="AB243" s="1030"/>
      <c r="AC243" s="1030"/>
      <c r="AD243" s="1030"/>
      <c r="AE243" s="1030"/>
      <c r="AF243" s="1030"/>
      <c r="AG243" s="1030"/>
      <c r="AH243" s="1030"/>
      <c r="AI243" s="1030"/>
      <c r="AJ243" s="1030"/>
      <c r="AK243" s="1030"/>
      <c r="AL243" s="1030"/>
      <c r="AM243" s="1029"/>
      <c r="AN243" s="1029"/>
      <c r="AO243" s="1029"/>
      <c r="AP243" s="1029"/>
      <c r="AQ243" s="1029"/>
      <c r="AR243" s="1029"/>
      <c r="AS243" s="1029"/>
      <c r="AT243" s="1029"/>
      <c r="AU243" s="1028"/>
      <c r="AV243" s="1028"/>
      <c r="AW243" s="1028"/>
      <c r="AX243" s="1028"/>
      <c r="AY243" s="1028"/>
      <c r="AZ243" s="1028"/>
      <c r="BA243" s="1028"/>
      <c r="BB243" s="1028"/>
      <c r="BC243" s="1028"/>
      <c r="BD243" s="1028"/>
      <c r="BE243" s="1028"/>
      <c r="BF243" s="1028"/>
      <c r="BG243" s="1028"/>
      <c r="BH243" s="1028"/>
      <c r="BI243" s="1028"/>
      <c r="BJ243" s="1028"/>
      <c r="BK243" s="1028"/>
      <c r="BL243" s="1028"/>
      <c r="BM243" s="1028"/>
      <c r="BN243" s="1028"/>
      <c r="BO243" s="1028"/>
      <c r="BP243" s="1028"/>
      <c r="BQ243" s="1028"/>
      <c r="BR243" s="1028"/>
      <c r="BS243" s="1028"/>
      <c r="BT243" s="1028"/>
      <c r="BU243" s="1028"/>
      <c r="BV243" s="1028"/>
      <c r="BW243" s="1028"/>
      <c r="BX243" s="1028"/>
      <c r="BY243" s="1028"/>
      <c r="BZ243" s="1028"/>
      <c r="CA243" s="1028"/>
      <c r="CB243" s="1028"/>
      <c r="CC243" s="1028"/>
      <c r="CD243" s="1028"/>
      <c r="CE243" s="1028"/>
      <c r="CF243" s="1028"/>
      <c r="CG243" s="1028"/>
      <c r="CH243" s="1028"/>
      <c r="CI243" s="1028"/>
      <c r="CJ243" s="1028"/>
      <c r="CK243" s="1028"/>
      <c r="CL243" s="1028"/>
      <c r="CM243" s="1028"/>
      <c r="CN243" s="1028"/>
      <c r="CO243" s="1028"/>
      <c r="CP243" s="1028"/>
      <c r="CQ243" s="1028"/>
      <c r="CR243" s="1028"/>
      <c r="CS243" s="1028"/>
      <c r="CT243" s="1028"/>
      <c r="CU243" s="1028"/>
      <c r="CV243" s="1028"/>
      <c r="CW243" s="1028"/>
      <c r="CX243" s="1028"/>
      <c r="CY243" s="1028"/>
      <c r="CZ243" s="1028"/>
      <c r="DA243" s="1028"/>
      <c r="DB243" s="1028"/>
      <c r="DC243" s="1028"/>
      <c r="DD243" s="1028"/>
      <c r="DE243" s="1028"/>
      <c r="DF243" s="1028"/>
      <c r="DG243" s="1028"/>
      <c r="DH243" s="1028"/>
      <c r="DI243" s="1028"/>
      <c r="DJ243" s="1028"/>
      <c r="DK243" s="1028"/>
      <c r="DL243" s="1028"/>
      <c r="DM243" s="1028"/>
      <c r="DN243" s="1028"/>
      <c r="DO243" s="1028"/>
      <c r="DP243" s="1028"/>
      <c r="DQ243" s="1028"/>
      <c r="DR243" s="1028"/>
      <c r="DS243" s="1028"/>
      <c r="DT243" s="1028"/>
      <c r="DU243" s="1028"/>
      <c r="DV243" s="1028"/>
      <c r="DW243" s="1028"/>
      <c r="DX243" s="1028"/>
      <c r="DY243" s="1028"/>
      <c r="DZ243" s="1028"/>
      <c r="EA243" s="1028"/>
      <c r="EB243" s="1028"/>
      <c r="EC243" s="1028"/>
      <c r="ED243" s="1028"/>
      <c r="EE243" s="1028"/>
      <c r="EF243" s="1028"/>
      <c r="EG243" s="1028"/>
      <c r="EH243" s="1028"/>
      <c r="EI243" s="1028"/>
      <c r="EJ243" s="1028"/>
      <c r="EK243" s="1028"/>
      <c r="EL243" s="1028"/>
    </row>
    <row r="244" spans="1:142" s="1027" customFormat="1">
      <c r="A244" s="1040">
        <v>241</v>
      </c>
      <c r="B244" s="1062" t="s">
        <v>1236</v>
      </c>
      <c r="C244" s="1044">
        <f>'TMB 050'!$G$30</f>
        <v>1234550</v>
      </c>
      <c r="D244" s="1042">
        <f t="shared" si="73"/>
        <v>1234550</v>
      </c>
      <c r="E244" s="1042">
        <f t="shared" si="66"/>
        <v>61727.5</v>
      </c>
      <c r="F244" s="1042">
        <f t="shared" si="67"/>
        <v>61727.5</v>
      </c>
      <c r="G244" s="1042">
        <f t="shared" si="68"/>
        <v>61727.5</v>
      </c>
      <c r="H244" s="1042">
        <v>500000</v>
      </c>
      <c r="I244" s="1042">
        <v>100000</v>
      </c>
      <c r="J244" s="1042">
        <f t="shared" si="69"/>
        <v>500000</v>
      </c>
      <c r="K244" s="1042">
        <f t="shared" si="70"/>
        <v>40000</v>
      </c>
      <c r="L244" s="1043">
        <f>IF('[1]TMB 050'!$G$30&gt;=50000,50000,'[1]TMB 050'!$G$30*50%)</f>
        <v>50000</v>
      </c>
      <c r="M244" s="1042">
        <f t="shared" si="65"/>
        <v>100000</v>
      </c>
      <c r="N244" s="1041">
        <f t="shared" si="71"/>
        <v>100000</v>
      </c>
      <c r="O244" s="1061"/>
      <c r="P244" s="1035" t="str">
        <f t="shared" si="72"/>
        <v>SÃO GONÇALO SHOPPING</v>
      </c>
      <c r="Q244" s="1060"/>
      <c r="R244" s="1060"/>
      <c r="S244" s="1060"/>
      <c r="T244" s="1060" t="s">
        <v>1235</v>
      </c>
      <c r="U244" s="1035" t="s">
        <v>502</v>
      </c>
      <c r="V244" s="1035"/>
      <c r="W244" s="1035" t="s">
        <v>1234</v>
      </c>
      <c r="X244" s="1001"/>
      <c r="Y244" s="1031"/>
      <c r="Z244" s="1030"/>
      <c r="AA244" s="1030"/>
      <c r="AB244" s="1030"/>
      <c r="AC244" s="1030"/>
      <c r="AD244" s="1030"/>
      <c r="AE244" s="1030"/>
      <c r="AF244" s="1030"/>
      <c r="AG244" s="1030"/>
      <c r="AH244" s="1030"/>
      <c r="AI244" s="1030"/>
      <c r="AJ244" s="1030"/>
      <c r="AK244" s="1030"/>
      <c r="AL244" s="1030"/>
      <c r="AM244" s="1029"/>
      <c r="AN244" s="1029"/>
      <c r="AO244" s="1029"/>
      <c r="AP244" s="1029"/>
      <c r="AQ244" s="1029"/>
      <c r="AR244" s="1029"/>
      <c r="AS244" s="1029"/>
      <c r="AT244" s="1029"/>
      <c r="AU244" s="1028"/>
      <c r="AV244" s="1028"/>
      <c r="AW244" s="1028"/>
      <c r="AX244" s="1028"/>
      <c r="AY244" s="1028"/>
      <c r="AZ244" s="1028"/>
      <c r="BA244" s="1028"/>
      <c r="BB244" s="1028"/>
      <c r="BC244" s="1028"/>
      <c r="BD244" s="1028"/>
      <c r="BE244" s="1028"/>
      <c r="BF244" s="1028"/>
      <c r="BG244" s="1028"/>
      <c r="BH244" s="1028"/>
      <c r="BI244" s="1028"/>
      <c r="BJ244" s="1028"/>
      <c r="BK244" s="1028"/>
      <c r="BL244" s="1028"/>
      <c r="BM244" s="1028"/>
      <c r="BN244" s="1028"/>
      <c r="BO244" s="1028"/>
      <c r="BP244" s="1028"/>
      <c r="BQ244" s="1028"/>
      <c r="BR244" s="1028"/>
      <c r="BS244" s="1028"/>
      <c r="BT244" s="1028"/>
      <c r="BU244" s="1028"/>
      <c r="BV244" s="1028"/>
      <c r="BW244" s="1028"/>
      <c r="BX244" s="1028"/>
      <c r="BY244" s="1028"/>
      <c r="BZ244" s="1028"/>
      <c r="CA244" s="1028"/>
      <c r="CB244" s="1028"/>
      <c r="CC244" s="1028"/>
      <c r="CD244" s="1028"/>
      <c r="CE244" s="1028"/>
      <c r="CF244" s="1028"/>
      <c r="CG244" s="1028"/>
      <c r="CH244" s="1028"/>
      <c r="CI244" s="1028"/>
      <c r="CJ244" s="1028"/>
      <c r="CK244" s="1028"/>
      <c r="CL244" s="1028"/>
      <c r="CM244" s="1028"/>
      <c r="CN244" s="1028"/>
      <c r="CO244" s="1028"/>
      <c r="CP244" s="1028"/>
      <c r="CQ244" s="1028"/>
      <c r="CR244" s="1028"/>
      <c r="CS244" s="1028"/>
      <c r="CT244" s="1028"/>
      <c r="CU244" s="1028"/>
      <c r="CV244" s="1028"/>
      <c r="CW244" s="1028"/>
      <c r="CX244" s="1028"/>
      <c r="CY244" s="1028"/>
      <c r="CZ244" s="1028"/>
      <c r="DA244" s="1028"/>
      <c r="DB244" s="1028"/>
      <c r="DC244" s="1028"/>
      <c r="DD244" s="1028"/>
      <c r="DE244" s="1028"/>
      <c r="DF244" s="1028"/>
      <c r="DG244" s="1028"/>
      <c r="DH244" s="1028"/>
      <c r="DI244" s="1028"/>
      <c r="DJ244" s="1028"/>
      <c r="DK244" s="1028"/>
      <c r="DL244" s="1028"/>
      <c r="DM244" s="1028"/>
      <c r="DN244" s="1028"/>
      <c r="DO244" s="1028"/>
      <c r="DP244" s="1028"/>
      <c r="DQ244" s="1028"/>
      <c r="DR244" s="1028"/>
      <c r="DS244" s="1028"/>
      <c r="DT244" s="1028"/>
      <c r="DU244" s="1028"/>
      <c r="DV244" s="1028"/>
      <c r="DW244" s="1028"/>
      <c r="DX244" s="1028"/>
      <c r="DY244" s="1028"/>
      <c r="DZ244" s="1028"/>
      <c r="EA244" s="1028"/>
      <c r="EB244" s="1028"/>
      <c r="EC244" s="1028"/>
      <c r="ED244" s="1028"/>
      <c r="EE244" s="1028"/>
      <c r="EF244" s="1028"/>
      <c r="EG244" s="1028"/>
      <c r="EH244" s="1028"/>
      <c r="EI244" s="1028"/>
      <c r="EJ244" s="1028"/>
      <c r="EK244" s="1028"/>
      <c r="EL244" s="1028"/>
    </row>
    <row r="245" spans="1:142" s="1027" customFormat="1">
      <c r="A245" s="1040">
        <v>242</v>
      </c>
      <c r="B245" s="1062" t="s">
        <v>1233</v>
      </c>
      <c r="C245" s="1044">
        <f>'TMB 050'!$G$30</f>
        <v>1234550</v>
      </c>
      <c r="D245" s="1042">
        <f t="shared" si="73"/>
        <v>1234550</v>
      </c>
      <c r="E245" s="1042">
        <f t="shared" si="66"/>
        <v>61727.5</v>
      </c>
      <c r="F245" s="1042">
        <f t="shared" si="67"/>
        <v>61727.5</v>
      </c>
      <c r="G245" s="1042">
        <f t="shared" si="68"/>
        <v>61727.5</v>
      </c>
      <c r="H245" s="1042">
        <v>500000</v>
      </c>
      <c r="I245" s="1042">
        <v>100000</v>
      </c>
      <c r="J245" s="1042">
        <f t="shared" si="69"/>
        <v>500000</v>
      </c>
      <c r="K245" s="1042">
        <f t="shared" si="70"/>
        <v>40000</v>
      </c>
      <c r="L245" s="1043">
        <f>IF('[1]TMB 050'!$G$30&gt;=50000,50000,'[1]TMB 050'!$G$30*50%)</f>
        <v>50000</v>
      </c>
      <c r="M245" s="1042">
        <f t="shared" si="65"/>
        <v>100000</v>
      </c>
      <c r="N245" s="1041">
        <f t="shared" si="71"/>
        <v>100000</v>
      </c>
      <c r="O245" s="1061"/>
      <c r="P245" s="1035" t="str">
        <f t="shared" si="72"/>
        <v>SÃO LUÍS SHOPPING CENTER</v>
      </c>
      <c r="Q245" s="1060"/>
      <c r="R245" s="1060"/>
      <c r="S245" s="1060"/>
      <c r="T245" s="1060" t="s">
        <v>1232</v>
      </c>
      <c r="U245" s="1035" t="s">
        <v>1047</v>
      </c>
      <c r="V245" s="1035"/>
      <c r="W245" s="1060" t="s">
        <v>1231</v>
      </c>
      <c r="X245" s="1001"/>
      <c r="Y245" s="1031"/>
      <c r="Z245" s="1030"/>
      <c r="AA245" s="1030"/>
      <c r="AB245" s="1030"/>
      <c r="AC245" s="1030"/>
      <c r="AD245" s="1030"/>
      <c r="AE245" s="1030"/>
      <c r="AF245" s="1030"/>
      <c r="AG245" s="1030"/>
      <c r="AH245" s="1030"/>
      <c r="AI245" s="1030"/>
      <c r="AJ245" s="1030"/>
      <c r="AK245" s="1030"/>
      <c r="AL245" s="1030"/>
      <c r="AM245" s="1029"/>
      <c r="AN245" s="1029"/>
      <c r="AO245" s="1029"/>
      <c r="AP245" s="1029"/>
      <c r="AQ245" s="1029"/>
      <c r="AR245" s="1029"/>
      <c r="AS245" s="1029"/>
      <c r="AT245" s="1029"/>
      <c r="AU245" s="1028"/>
      <c r="AV245" s="1028"/>
      <c r="AW245" s="1028"/>
      <c r="AX245" s="1028"/>
      <c r="AY245" s="1028"/>
      <c r="AZ245" s="1028"/>
      <c r="BA245" s="1028"/>
      <c r="BB245" s="1028"/>
      <c r="BC245" s="1028"/>
      <c r="BD245" s="1028"/>
      <c r="BE245" s="1028"/>
      <c r="BF245" s="1028"/>
      <c r="BG245" s="1028"/>
      <c r="BH245" s="1028"/>
      <c r="BI245" s="1028"/>
      <c r="BJ245" s="1028"/>
      <c r="BK245" s="1028"/>
      <c r="BL245" s="1028"/>
      <c r="BM245" s="1028"/>
      <c r="BN245" s="1028"/>
      <c r="BO245" s="1028"/>
      <c r="BP245" s="1028"/>
      <c r="BQ245" s="1028"/>
      <c r="BR245" s="1028"/>
      <c r="BS245" s="1028"/>
      <c r="BT245" s="1028"/>
      <c r="BU245" s="1028"/>
      <c r="BV245" s="1028"/>
      <c r="BW245" s="1028"/>
      <c r="BX245" s="1028"/>
      <c r="BY245" s="1028"/>
      <c r="BZ245" s="1028"/>
      <c r="CA245" s="1028"/>
      <c r="CB245" s="1028"/>
      <c r="CC245" s="1028"/>
      <c r="CD245" s="1028"/>
      <c r="CE245" s="1028"/>
      <c r="CF245" s="1028"/>
      <c r="CG245" s="1028"/>
      <c r="CH245" s="1028"/>
      <c r="CI245" s="1028"/>
      <c r="CJ245" s="1028"/>
      <c r="CK245" s="1028"/>
      <c r="CL245" s="1028"/>
      <c r="CM245" s="1028"/>
      <c r="CN245" s="1028"/>
      <c r="CO245" s="1028"/>
      <c r="CP245" s="1028"/>
      <c r="CQ245" s="1028"/>
      <c r="CR245" s="1028"/>
      <c r="CS245" s="1028"/>
      <c r="CT245" s="1028"/>
      <c r="CU245" s="1028"/>
      <c r="CV245" s="1028"/>
      <c r="CW245" s="1028"/>
      <c r="CX245" s="1028"/>
      <c r="CY245" s="1028"/>
      <c r="CZ245" s="1028"/>
      <c r="DA245" s="1028"/>
      <c r="DB245" s="1028"/>
      <c r="DC245" s="1028"/>
      <c r="DD245" s="1028"/>
      <c r="DE245" s="1028"/>
      <c r="DF245" s="1028"/>
      <c r="DG245" s="1028"/>
      <c r="DH245" s="1028"/>
      <c r="DI245" s="1028"/>
      <c r="DJ245" s="1028"/>
      <c r="DK245" s="1028"/>
      <c r="DL245" s="1028"/>
      <c r="DM245" s="1028"/>
      <c r="DN245" s="1028"/>
      <c r="DO245" s="1028"/>
      <c r="DP245" s="1028"/>
      <c r="DQ245" s="1028"/>
      <c r="DR245" s="1028"/>
      <c r="DS245" s="1028"/>
      <c r="DT245" s="1028"/>
      <c r="DU245" s="1028"/>
      <c r="DV245" s="1028"/>
      <c r="DW245" s="1028"/>
      <c r="DX245" s="1028"/>
      <c r="DY245" s="1028"/>
      <c r="DZ245" s="1028"/>
      <c r="EA245" s="1028"/>
      <c r="EB245" s="1028"/>
      <c r="EC245" s="1028"/>
      <c r="ED245" s="1028"/>
      <c r="EE245" s="1028"/>
      <c r="EF245" s="1028"/>
      <c r="EG245" s="1028"/>
      <c r="EH245" s="1028"/>
      <c r="EI245" s="1028"/>
      <c r="EJ245" s="1028"/>
      <c r="EK245" s="1028"/>
      <c r="EL245" s="1028"/>
    </row>
    <row r="246" spans="1:142" s="1027" customFormat="1">
      <c r="A246" s="1040">
        <v>243</v>
      </c>
      <c r="B246" s="1066" t="s">
        <v>1230</v>
      </c>
      <c r="C246" s="1044">
        <f>'TMB 050'!$G$30</f>
        <v>1234550</v>
      </c>
      <c r="D246" s="1042">
        <f t="shared" si="73"/>
        <v>1234550</v>
      </c>
      <c r="E246" s="1042">
        <f t="shared" si="66"/>
        <v>61727.5</v>
      </c>
      <c r="F246" s="1042">
        <f t="shared" si="67"/>
        <v>61727.5</v>
      </c>
      <c r="G246" s="1042">
        <f t="shared" si="68"/>
        <v>61727.5</v>
      </c>
      <c r="H246" s="1042">
        <v>500000</v>
      </c>
      <c r="I246" s="1042">
        <v>100000</v>
      </c>
      <c r="J246" s="1042">
        <f t="shared" si="69"/>
        <v>500000</v>
      </c>
      <c r="K246" s="1042">
        <f t="shared" si="70"/>
        <v>40000</v>
      </c>
      <c r="L246" s="1043">
        <f>IF('[1]TMB 050'!$G$30&gt;=50000,50000,'[1]TMB 050'!$G$30*50%)</f>
        <v>50000</v>
      </c>
      <c r="M246" s="1042">
        <f t="shared" si="65"/>
        <v>100000</v>
      </c>
      <c r="N246" s="1041">
        <f t="shared" si="71"/>
        <v>100000</v>
      </c>
      <c r="O246" s="1061"/>
      <c r="P246" s="1035" t="str">
        <f t="shared" si="72"/>
        <v>SÃO ROQUE SHOPPING CENTER</v>
      </c>
      <c r="Q246" s="1064"/>
      <c r="R246" s="1064"/>
      <c r="S246" s="1064"/>
      <c r="T246" s="1065" t="s">
        <v>1229</v>
      </c>
      <c r="U246" s="1064" t="s">
        <v>505</v>
      </c>
      <c r="V246" s="1064"/>
      <c r="W246" s="1064"/>
      <c r="X246" s="1001"/>
      <c r="Y246" s="1031"/>
      <c r="Z246" s="1030"/>
      <c r="AA246" s="1030"/>
      <c r="AB246" s="1030"/>
      <c r="AC246" s="1030"/>
      <c r="AD246" s="1030"/>
      <c r="AE246" s="1030"/>
      <c r="AF246" s="1030"/>
      <c r="AG246" s="1030"/>
      <c r="AH246" s="1030"/>
      <c r="AI246" s="1030"/>
      <c r="AJ246" s="1030"/>
      <c r="AK246" s="1030"/>
      <c r="AL246" s="1030"/>
      <c r="AM246" s="1029"/>
      <c r="AN246" s="1029"/>
      <c r="AO246" s="1029"/>
      <c r="AP246" s="1029"/>
      <c r="AQ246" s="1029"/>
      <c r="AR246" s="1029"/>
      <c r="AS246" s="1029"/>
      <c r="AT246" s="1029"/>
      <c r="AU246" s="1028"/>
      <c r="AV246" s="1028"/>
      <c r="AW246" s="1028"/>
      <c r="AX246" s="1028"/>
      <c r="AY246" s="1028"/>
      <c r="AZ246" s="1028"/>
      <c r="BA246" s="1028"/>
      <c r="BB246" s="1028"/>
      <c r="BC246" s="1028"/>
      <c r="BD246" s="1028"/>
      <c r="BE246" s="1028"/>
      <c r="BF246" s="1028"/>
      <c r="BG246" s="1028"/>
      <c r="BH246" s="1028"/>
      <c r="BI246" s="1028"/>
      <c r="BJ246" s="1028"/>
      <c r="BK246" s="1028"/>
      <c r="BL246" s="1028"/>
      <c r="BM246" s="1028"/>
      <c r="BN246" s="1028"/>
      <c r="BO246" s="1028"/>
      <c r="BP246" s="1028"/>
      <c r="BQ246" s="1028"/>
      <c r="BR246" s="1028"/>
      <c r="BS246" s="1028"/>
      <c r="BT246" s="1028"/>
      <c r="BU246" s="1028"/>
      <c r="BV246" s="1028"/>
      <c r="BW246" s="1028"/>
      <c r="BX246" s="1028"/>
      <c r="BY246" s="1028"/>
      <c r="BZ246" s="1028"/>
      <c r="CA246" s="1028"/>
      <c r="CB246" s="1028"/>
      <c r="CC246" s="1028"/>
      <c r="CD246" s="1028"/>
      <c r="CE246" s="1028"/>
      <c r="CF246" s="1028"/>
      <c r="CG246" s="1028"/>
      <c r="CH246" s="1028"/>
      <c r="CI246" s="1028"/>
      <c r="CJ246" s="1028"/>
      <c r="CK246" s="1028"/>
      <c r="CL246" s="1028"/>
      <c r="CM246" s="1028"/>
      <c r="CN246" s="1028"/>
      <c r="CO246" s="1028"/>
      <c r="CP246" s="1028"/>
      <c r="CQ246" s="1028"/>
      <c r="CR246" s="1028"/>
      <c r="CS246" s="1028"/>
      <c r="CT246" s="1028"/>
      <c r="CU246" s="1028"/>
      <c r="CV246" s="1028"/>
      <c r="CW246" s="1028"/>
      <c r="CX246" s="1028"/>
      <c r="CY246" s="1028"/>
      <c r="CZ246" s="1028"/>
      <c r="DA246" s="1028"/>
      <c r="DB246" s="1028"/>
      <c r="DC246" s="1028"/>
      <c r="DD246" s="1028"/>
      <c r="DE246" s="1028"/>
      <c r="DF246" s="1028"/>
      <c r="DG246" s="1028"/>
      <c r="DH246" s="1028"/>
      <c r="DI246" s="1028"/>
      <c r="DJ246" s="1028"/>
      <c r="DK246" s="1028"/>
      <c r="DL246" s="1028"/>
      <c r="DM246" s="1028"/>
      <c r="DN246" s="1028"/>
      <c r="DO246" s="1028"/>
      <c r="DP246" s="1028"/>
      <c r="DQ246" s="1028"/>
      <c r="DR246" s="1028"/>
      <c r="DS246" s="1028"/>
      <c r="DT246" s="1028"/>
      <c r="DU246" s="1028"/>
      <c r="DV246" s="1028"/>
      <c r="DW246" s="1028"/>
      <c r="DX246" s="1028"/>
      <c r="DY246" s="1028"/>
      <c r="DZ246" s="1028"/>
      <c r="EA246" s="1028"/>
      <c r="EB246" s="1028"/>
      <c r="EC246" s="1028"/>
      <c r="ED246" s="1028"/>
      <c r="EE246" s="1028"/>
      <c r="EF246" s="1028"/>
      <c r="EG246" s="1028"/>
      <c r="EH246" s="1028"/>
      <c r="EI246" s="1028"/>
      <c r="EJ246" s="1028"/>
      <c r="EK246" s="1028"/>
      <c r="EL246" s="1028"/>
    </row>
    <row r="247" spans="1:142" s="1027" customFormat="1">
      <c r="A247" s="1040">
        <v>244</v>
      </c>
      <c r="B247" s="1066" t="s">
        <v>1228</v>
      </c>
      <c r="C247" s="1044">
        <f>'TMB 050'!$G$30</f>
        <v>1234550</v>
      </c>
      <c r="D247" s="1042">
        <f t="shared" si="73"/>
        <v>1234550</v>
      </c>
      <c r="E247" s="1042">
        <f t="shared" si="66"/>
        <v>61727.5</v>
      </c>
      <c r="F247" s="1042">
        <f t="shared" si="67"/>
        <v>61727.5</v>
      </c>
      <c r="G247" s="1042">
        <f t="shared" si="68"/>
        <v>61727.5</v>
      </c>
      <c r="H247" s="1042">
        <v>500000</v>
      </c>
      <c r="I247" s="1042">
        <v>100000</v>
      </c>
      <c r="J247" s="1042">
        <f t="shared" si="69"/>
        <v>500000</v>
      </c>
      <c r="K247" s="1042">
        <f t="shared" si="70"/>
        <v>40000</v>
      </c>
      <c r="L247" s="1043">
        <f>IF('[1]TMB 050'!$G$30&gt;=50000,50000,'[1]TMB 050'!$G$30*50%)</f>
        <v>50000</v>
      </c>
      <c r="M247" s="1042">
        <f t="shared" ref="M247:M265" si="74">IF(H247&lt;=500000,H247*20%,100000)</f>
        <v>100000</v>
      </c>
      <c r="N247" s="1041">
        <f t="shared" si="71"/>
        <v>100000</v>
      </c>
      <c r="O247" s="1061"/>
      <c r="P247" s="1035" t="str">
        <f t="shared" si="72"/>
        <v>SERRAMAR PARQUE SHOPPING</v>
      </c>
      <c r="Q247" s="1064"/>
      <c r="R247" s="1064"/>
      <c r="S247" s="1064"/>
      <c r="T247" s="1065" t="s">
        <v>645</v>
      </c>
      <c r="U247" s="1064" t="s">
        <v>505</v>
      </c>
      <c r="V247" s="1064"/>
      <c r="W247" s="1064"/>
      <c r="X247" s="1001"/>
      <c r="Y247" s="1031"/>
      <c r="Z247" s="1030"/>
      <c r="AA247" s="1030"/>
      <c r="AB247" s="1030"/>
      <c r="AC247" s="1030"/>
      <c r="AD247" s="1030"/>
      <c r="AE247" s="1030"/>
      <c r="AF247" s="1030"/>
      <c r="AG247" s="1030"/>
      <c r="AH247" s="1030"/>
      <c r="AI247" s="1030"/>
      <c r="AJ247" s="1030"/>
      <c r="AK247" s="1030"/>
      <c r="AL247" s="1030"/>
      <c r="AM247" s="1029"/>
      <c r="AN247" s="1029"/>
      <c r="AO247" s="1029"/>
      <c r="AP247" s="1029"/>
      <c r="AQ247" s="1029"/>
      <c r="AR247" s="1029"/>
      <c r="AS247" s="1029"/>
      <c r="AT247" s="1029"/>
      <c r="AU247" s="1028"/>
      <c r="AV247" s="1028"/>
      <c r="AW247" s="1028"/>
      <c r="AX247" s="1028"/>
      <c r="AY247" s="1028"/>
      <c r="AZ247" s="1028"/>
      <c r="BA247" s="1028"/>
      <c r="BB247" s="1028"/>
      <c r="BC247" s="1028"/>
      <c r="BD247" s="1028"/>
      <c r="BE247" s="1028"/>
      <c r="BF247" s="1028"/>
      <c r="BG247" s="1028"/>
      <c r="BH247" s="1028"/>
      <c r="BI247" s="1028"/>
      <c r="BJ247" s="1028"/>
      <c r="BK247" s="1028"/>
      <c r="BL247" s="1028"/>
      <c r="BM247" s="1028"/>
      <c r="BN247" s="1028"/>
      <c r="BO247" s="1028"/>
      <c r="BP247" s="1028"/>
      <c r="BQ247" s="1028"/>
      <c r="BR247" s="1028"/>
      <c r="BS247" s="1028"/>
      <c r="BT247" s="1028"/>
      <c r="BU247" s="1028"/>
      <c r="BV247" s="1028"/>
      <c r="BW247" s="1028"/>
      <c r="BX247" s="1028"/>
      <c r="BY247" s="1028"/>
      <c r="BZ247" s="1028"/>
      <c r="CA247" s="1028"/>
      <c r="CB247" s="1028"/>
      <c r="CC247" s="1028"/>
      <c r="CD247" s="1028"/>
      <c r="CE247" s="1028"/>
      <c r="CF247" s="1028"/>
      <c r="CG247" s="1028"/>
      <c r="CH247" s="1028"/>
      <c r="CI247" s="1028"/>
      <c r="CJ247" s="1028"/>
      <c r="CK247" s="1028"/>
      <c r="CL247" s="1028"/>
      <c r="CM247" s="1028"/>
      <c r="CN247" s="1028"/>
      <c r="CO247" s="1028"/>
      <c r="CP247" s="1028"/>
      <c r="CQ247" s="1028"/>
      <c r="CR247" s="1028"/>
      <c r="CS247" s="1028"/>
      <c r="CT247" s="1028"/>
      <c r="CU247" s="1028"/>
      <c r="CV247" s="1028"/>
      <c r="CW247" s="1028"/>
      <c r="CX247" s="1028"/>
      <c r="CY247" s="1028"/>
      <c r="CZ247" s="1028"/>
      <c r="DA247" s="1028"/>
      <c r="DB247" s="1028"/>
      <c r="DC247" s="1028"/>
      <c r="DD247" s="1028"/>
      <c r="DE247" s="1028"/>
      <c r="DF247" s="1028"/>
      <c r="DG247" s="1028"/>
      <c r="DH247" s="1028"/>
      <c r="DI247" s="1028"/>
      <c r="DJ247" s="1028"/>
      <c r="DK247" s="1028"/>
      <c r="DL247" s="1028"/>
      <c r="DM247" s="1028"/>
      <c r="DN247" s="1028"/>
      <c r="DO247" s="1028"/>
      <c r="DP247" s="1028"/>
      <c r="DQ247" s="1028"/>
      <c r="DR247" s="1028"/>
      <c r="DS247" s="1028"/>
      <c r="DT247" s="1028"/>
      <c r="DU247" s="1028"/>
      <c r="DV247" s="1028"/>
      <c r="DW247" s="1028"/>
      <c r="DX247" s="1028"/>
      <c r="DY247" s="1028"/>
      <c r="DZ247" s="1028"/>
      <c r="EA247" s="1028"/>
      <c r="EB247" s="1028"/>
      <c r="EC247" s="1028"/>
      <c r="ED247" s="1028"/>
      <c r="EE247" s="1028"/>
      <c r="EF247" s="1028"/>
      <c r="EG247" s="1028"/>
      <c r="EH247" s="1028"/>
      <c r="EI247" s="1028"/>
      <c r="EJ247" s="1028"/>
      <c r="EK247" s="1028"/>
      <c r="EL247" s="1028"/>
    </row>
    <row r="248" spans="1:142" s="1027" customFormat="1">
      <c r="A248" s="1040">
        <v>245</v>
      </c>
      <c r="B248" s="1063" t="s">
        <v>1227</v>
      </c>
      <c r="C248" s="1044">
        <f>'TMB 050'!$G$30</f>
        <v>1234550</v>
      </c>
      <c r="D248" s="1042">
        <f t="shared" si="73"/>
        <v>1234550</v>
      </c>
      <c r="E248" s="1042">
        <f t="shared" si="66"/>
        <v>61727.5</v>
      </c>
      <c r="F248" s="1042">
        <f t="shared" si="67"/>
        <v>61727.5</v>
      </c>
      <c r="G248" s="1042">
        <f t="shared" si="68"/>
        <v>61727.5</v>
      </c>
      <c r="H248" s="1042">
        <v>500000</v>
      </c>
      <c r="I248" s="1042">
        <v>100000</v>
      </c>
      <c r="J248" s="1042">
        <f t="shared" si="69"/>
        <v>500000</v>
      </c>
      <c r="K248" s="1042">
        <f t="shared" si="70"/>
        <v>40000</v>
      </c>
      <c r="L248" s="1043">
        <f>IF('[1]TMB 050'!$G$30&gt;=50000,50000,'[1]TMB 050'!$G$30*50%)</f>
        <v>50000</v>
      </c>
      <c r="M248" s="1042">
        <f t="shared" si="74"/>
        <v>100000</v>
      </c>
      <c r="N248" s="1041">
        <f t="shared" si="71"/>
        <v>100000</v>
      </c>
      <c r="O248" s="1061"/>
      <c r="P248" s="1035" t="str">
        <f t="shared" si="72"/>
        <v xml:space="preserve">SHOPPING  DOWN TOWN </v>
      </c>
      <c r="Q248" s="1035" t="s">
        <v>1226</v>
      </c>
      <c r="R248" s="1035"/>
      <c r="S248" s="1035" t="s">
        <v>527</v>
      </c>
      <c r="T248" s="1035" t="s">
        <v>503</v>
      </c>
      <c r="U248" s="1035" t="s">
        <v>502</v>
      </c>
      <c r="V248" s="1035" t="s">
        <v>1225</v>
      </c>
      <c r="W248" s="1035" t="s">
        <v>1224</v>
      </c>
      <c r="X248" s="1001"/>
      <c r="Y248" s="1031"/>
      <c r="Z248" s="1030"/>
      <c r="AA248" s="1030"/>
      <c r="AB248" s="1030"/>
      <c r="AC248" s="1030"/>
      <c r="AD248" s="1030"/>
      <c r="AE248" s="1030"/>
      <c r="AF248" s="1030"/>
      <c r="AG248" s="1030"/>
      <c r="AH248" s="1030"/>
      <c r="AI248" s="1030"/>
      <c r="AJ248" s="1030"/>
      <c r="AK248" s="1030"/>
      <c r="AL248" s="1030"/>
      <c r="AM248" s="1029"/>
      <c r="AN248" s="1029"/>
      <c r="AO248" s="1029"/>
      <c r="AP248" s="1029"/>
      <c r="AQ248" s="1029"/>
      <c r="AR248" s="1029"/>
      <c r="AS248" s="1029"/>
      <c r="AT248" s="1029"/>
      <c r="AU248" s="1028"/>
      <c r="AV248" s="1028"/>
      <c r="AW248" s="1028"/>
      <c r="AX248" s="1028"/>
      <c r="AY248" s="1028"/>
      <c r="AZ248" s="1028"/>
      <c r="BA248" s="1028"/>
      <c r="BB248" s="1028"/>
      <c r="BC248" s="1028"/>
      <c r="BD248" s="1028"/>
      <c r="BE248" s="1028"/>
      <c r="BF248" s="1028"/>
      <c r="BG248" s="1028"/>
      <c r="BH248" s="1028"/>
      <c r="BI248" s="1028"/>
      <c r="BJ248" s="1028"/>
      <c r="BK248" s="1028"/>
      <c r="BL248" s="1028"/>
      <c r="BM248" s="1028"/>
      <c r="BN248" s="1028"/>
      <c r="BO248" s="1028"/>
      <c r="BP248" s="1028"/>
      <c r="BQ248" s="1028"/>
      <c r="BR248" s="1028"/>
      <c r="BS248" s="1028"/>
      <c r="BT248" s="1028"/>
      <c r="BU248" s="1028"/>
      <c r="BV248" s="1028"/>
      <c r="BW248" s="1028"/>
      <c r="BX248" s="1028"/>
      <c r="BY248" s="1028"/>
      <c r="BZ248" s="1028"/>
      <c r="CA248" s="1028"/>
      <c r="CB248" s="1028"/>
      <c r="CC248" s="1028"/>
      <c r="CD248" s="1028"/>
      <c r="CE248" s="1028"/>
      <c r="CF248" s="1028"/>
      <c r="CG248" s="1028"/>
      <c r="CH248" s="1028"/>
      <c r="CI248" s="1028"/>
      <c r="CJ248" s="1028"/>
      <c r="CK248" s="1028"/>
      <c r="CL248" s="1028"/>
      <c r="CM248" s="1028"/>
      <c r="CN248" s="1028"/>
      <c r="CO248" s="1028"/>
      <c r="CP248" s="1028"/>
      <c r="CQ248" s="1028"/>
      <c r="CR248" s="1028"/>
      <c r="CS248" s="1028"/>
      <c r="CT248" s="1028"/>
      <c r="CU248" s="1028"/>
      <c r="CV248" s="1028"/>
      <c r="CW248" s="1028"/>
      <c r="CX248" s="1028"/>
      <c r="CY248" s="1028"/>
      <c r="CZ248" s="1028"/>
      <c r="DA248" s="1028"/>
      <c r="DB248" s="1028"/>
      <c r="DC248" s="1028"/>
      <c r="DD248" s="1028"/>
      <c r="DE248" s="1028"/>
      <c r="DF248" s="1028"/>
      <c r="DG248" s="1028"/>
      <c r="DH248" s="1028"/>
      <c r="DI248" s="1028"/>
      <c r="DJ248" s="1028"/>
      <c r="DK248" s="1028"/>
      <c r="DL248" s="1028"/>
      <c r="DM248" s="1028"/>
      <c r="DN248" s="1028"/>
      <c r="DO248" s="1028"/>
      <c r="DP248" s="1028"/>
      <c r="DQ248" s="1028"/>
      <c r="DR248" s="1028"/>
      <c r="DS248" s="1028"/>
      <c r="DT248" s="1028"/>
      <c r="DU248" s="1028"/>
      <c r="DV248" s="1028"/>
      <c r="DW248" s="1028"/>
      <c r="DX248" s="1028"/>
      <c r="DY248" s="1028"/>
      <c r="DZ248" s="1028"/>
      <c r="EA248" s="1028"/>
      <c r="EB248" s="1028"/>
      <c r="EC248" s="1028"/>
      <c r="ED248" s="1028"/>
      <c r="EE248" s="1028"/>
      <c r="EF248" s="1028"/>
      <c r="EG248" s="1028"/>
      <c r="EH248" s="1028"/>
      <c r="EI248" s="1028"/>
      <c r="EJ248" s="1028"/>
      <c r="EK248" s="1028"/>
      <c r="EL248" s="1028"/>
    </row>
    <row r="249" spans="1:142" s="1027" customFormat="1">
      <c r="A249" s="1040">
        <v>246</v>
      </c>
      <c r="B249" s="1066" t="s">
        <v>1223</v>
      </c>
      <c r="C249" s="1044">
        <f>'TMB 050'!$G$30</f>
        <v>1234550</v>
      </c>
      <c r="D249" s="1042">
        <f t="shared" si="73"/>
        <v>1234550</v>
      </c>
      <c r="E249" s="1042">
        <f t="shared" si="66"/>
        <v>61727.5</v>
      </c>
      <c r="F249" s="1042">
        <f t="shared" si="67"/>
        <v>61727.5</v>
      </c>
      <c r="G249" s="1042">
        <f t="shared" si="68"/>
        <v>61727.5</v>
      </c>
      <c r="H249" s="1042">
        <v>500000</v>
      </c>
      <c r="I249" s="1042">
        <v>100000</v>
      </c>
      <c r="J249" s="1042">
        <f t="shared" si="69"/>
        <v>500000</v>
      </c>
      <c r="K249" s="1042">
        <f t="shared" si="70"/>
        <v>40000</v>
      </c>
      <c r="L249" s="1043">
        <f>IF('[1]TMB 050'!$G$30&gt;=50000,50000,'[1]TMB 050'!$G$30*50%)</f>
        <v>50000</v>
      </c>
      <c r="M249" s="1042">
        <f t="shared" si="74"/>
        <v>100000</v>
      </c>
      <c r="N249" s="1041">
        <f t="shared" si="71"/>
        <v>100000</v>
      </c>
      <c r="O249" s="1061"/>
      <c r="P249" s="1035" t="str">
        <f t="shared" si="72"/>
        <v xml:space="preserve">SHOPPING ABC </v>
      </c>
      <c r="Q249" s="1064"/>
      <c r="R249" s="1064"/>
      <c r="S249" s="1064"/>
      <c r="T249" s="1064" t="s">
        <v>710</v>
      </c>
      <c r="U249" s="1064" t="s">
        <v>505</v>
      </c>
      <c r="V249" s="1064"/>
      <c r="W249" s="1064"/>
      <c r="X249" s="1001"/>
      <c r="Y249" s="1031"/>
      <c r="Z249" s="1030"/>
      <c r="AA249" s="1030"/>
      <c r="AB249" s="1030"/>
      <c r="AC249" s="1030"/>
      <c r="AD249" s="1030"/>
      <c r="AE249" s="1030"/>
      <c r="AF249" s="1030"/>
      <c r="AG249" s="1030"/>
      <c r="AH249" s="1030"/>
      <c r="AI249" s="1030"/>
      <c r="AJ249" s="1030"/>
      <c r="AK249" s="1030"/>
      <c r="AL249" s="1030"/>
      <c r="AM249" s="1029"/>
      <c r="AN249" s="1029"/>
      <c r="AO249" s="1029"/>
      <c r="AP249" s="1029"/>
      <c r="AQ249" s="1029"/>
      <c r="AR249" s="1029"/>
      <c r="AS249" s="1029"/>
      <c r="AT249" s="1029"/>
      <c r="AU249" s="1028"/>
      <c r="AV249" s="1028"/>
      <c r="AW249" s="1028"/>
      <c r="AX249" s="1028"/>
      <c r="AY249" s="1028"/>
      <c r="AZ249" s="1028"/>
      <c r="BA249" s="1028"/>
      <c r="BB249" s="1028"/>
      <c r="BC249" s="1028"/>
      <c r="BD249" s="1028"/>
      <c r="BE249" s="1028"/>
      <c r="BF249" s="1028"/>
      <c r="BG249" s="1028"/>
      <c r="BH249" s="1028"/>
      <c r="BI249" s="1028"/>
      <c r="BJ249" s="1028"/>
      <c r="BK249" s="1028"/>
      <c r="BL249" s="1028"/>
      <c r="BM249" s="1028"/>
      <c r="BN249" s="1028"/>
      <c r="BO249" s="1028"/>
      <c r="BP249" s="1028"/>
      <c r="BQ249" s="1028"/>
      <c r="BR249" s="1028"/>
      <c r="BS249" s="1028"/>
      <c r="BT249" s="1028"/>
      <c r="BU249" s="1028"/>
      <c r="BV249" s="1028"/>
      <c r="BW249" s="1028"/>
      <c r="BX249" s="1028"/>
      <c r="BY249" s="1028"/>
      <c r="BZ249" s="1028"/>
      <c r="CA249" s="1028"/>
      <c r="CB249" s="1028"/>
      <c r="CC249" s="1028"/>
      <c r="CD249" s="1028"/>
      <c r="CE249" s="1028"/>
      <c r="CF249" s="1028"/>
      <c r="CG249" s="1028"/>
      <c r="CH249" s="1028"/>
      <c r="CI249" s="1028"/>
      <c r="CJ249" s="1028"/>
      <c r="CK249" s="1028"/>
      <c r="CL249" s="1028"/>
      <c r="CM249" s="1028"/>
      <c r="CN249" s="1028"/>
      <c r="CO249" s="1028"/>
      <c r="CP249" s="1028"/>
      <c r="CQ249" s="1028"/>
      <c r="CR249" s="1028"/>
      <c r="CS249" s="1028"/>
      <c r="CT249" s="1028"/>
      <c r="CU249" s="1028"/>
      <c r="CV249" s="1028"/>
      <c r="CW249" s="1028"/>
      <c r="CX249" s="1028"/>
      <c r="CY249" s="1028"/>
      <c r="CZ249" s="1028"/>
      <c r="DA249" s="1028"/>
      <c r="DB249" s="1028"/>
      <c r="DC249" s="1028"/>
      <c r="DD249" s="1028"/>
      <c r="DE249" s="1028"/>
      <c r="DF249" s="1028"/>
      <c r="DG249" s="1028"/>
      <c r="DH249" s="1028"/>
      <c r="DI249" s="1028"/>
      <c r="DJ249" s="1028"/>
      <c r="DK249" s="1028"/>
      <c r="DL249" s="1028"/>
      <c r="DM249" s="1028"/>
      <c r="DN249" s="1028"/>
      <c r="DO249" s="1028"/>
      <c r="DP249" s="1028"/>
      <c r="DQ249" s="1028"/>
      <c r="DR249" s="1028"/>
      <c r="DS249" s="1028"/>
      <c r="DT249" s="1028"/>
      <c r="DU249" s="1028"/>
      <c r="DV249" s="1028"/>
      <c r="DW249" s="1028"/>
      <c r="DX249" s="1028"/>
      <c r="DY249" s="1028"/>
      <c r="DZ249" s="1028"/>
      <c r="EA249" s="1028"/>
      <c r="EB249" s="1028"/>
      <c r="EC249" s="1028"/>
      <c r="ED249" s="1028"/>
      <c r="EE249" s="1028"/>
      <c r="EF249" s="1028"/>
      <c r="EG249" s="1028"/>
      <c r="EH249" s="1028"/>
      <c r="EI249" s="1028"/>
      <c r="EJ249" s="1028"/>
      <c r="EK249" s="1028"/>
      <c r="EL249" s="1028"/>
    </row>
    <row r="250" spans="1:142" s="1027" customFormat="1">
      <c r="A250" s="1040">
        <v>247</v>
      </c>
      <c r="B250" s="1066" t="s">
        <v>1222</v>
      </c>
      <c r="C250" s="1044">
        <f>'TMB 050'!$G$30</f>
        <v>1234550</v>
      </c>
      <c r="D250" s="1042">
        <f t="shared" si="73"/>
        <v>1234550</v>
      </c>
      <c r="E250" s="1042">
        <f t="shared" si="66"/>
        <v>61727.5</v>
      </c>
      <c r="F250" s="1042">
        <f t="shared" si="67"/>
        <v>61727.5</v>
      </c>
      <c r="G250" s="1042">
        <f t="shared" si="68"/>
        <v>61727.5</v>
      </c>
      <c r="H250" s="1042">
        <v>500000</v>
      </c>
      <c r="I250" s="1042">
        <v>100000</v>
      </c>
      <c r="J250" s="1042">
        <f t="shared" si="69"/>
        <v>500000</v>
      </c>
      <c r="K250" s="1042">
        <f t="shared" si="70"/>
        <v>40000</v>
      </c>
      <c r="L250" s="1043">
        <f>IF('[1]TMB 050'!$G$30&gt;=50000,50000,'[1]TMB 050'!$G$30*50%)</f>
        <v>50000</v>
      </c>
      <c r="M250" s="1042">
        <f t="shared" si="74"/>
        <v>100000</v>
      </c>
      <c r="N250" s="1041">
        <f t="shared" si="71"/>
        <v>100000</v>
      </c>
      <c r="O250" s="1061"/>
      <c r="P250" s="1035" t="str">
        <f t="shared" si="72"/>
        <v>SHOPPING ALPHAVILLE</v>
      </c>
      <c r="Q250" s="1064"/>
      <c r="R250" s="1064"/>
      <c r="S250" s="1064"/>
      <c r="T250" s="1064" t="s">
        <v>679</v>
      </c>
      <c r="U250" s="1064" t="s">
        <v>505</v>
      </c>
      <c r="V250" s="1064"/>
      <c r="W250" s="1064"/>
      <c r="X250" s="1001"/>
      <c r="Y250" s="1031"/>
      <c r="Z250" s="1030"/>
      <c r="AA250" s="1030"/>
      <c r="AB250" s="1030"/>
      <c r="AC250" s="1030"/>
      <c r="AD250" s="1030"/>
      <c r="AE250" s="1030"/>
      <c r="AF250" s="1030"/>
      <c r="AG250" s="1030"/>
      <c r="AH250" s="1030"/>
      <c r="AI250" s="1030"/>
      <c r="AJ250" s="1030"/>
      <c r="AK250" s="1030"/>
      <c r="AL250" s="1030"/>
      <c r="AM250" s="1029"/>
      <c r="AN250" s="1029"/>
      <c r="AO250" s="1029"/>
      <c r="AP250" s="1029"/>
      <c r="AQ250" s="1029"/>
      <c r="AR250" s="1029"/>
      <c r="AS250" s="1029"/>
      <c r="AT250" s="1029"/>
      <c r="AU250" s="1028"/>
      <c r="AV250" s="1028"/>
      <c r="AW250" s="1028"/>
      <c r="AX250" s="1028"/>
      <c r="AY250" s="1028"/>
      <c r="AZ250" s="1028"/>
      <c r="BA250" s="1028"/>
      <c r="BB250" s="1028"/>
      <c r="BC250" s="1028"/>
      <c r="BD250" s="1028"/>
      <c r="BE250" s="1028"/>
      <c r="BF250" s="1028"/>
      <c r="BG250" s="1028"/>
      <c r="BH250" s="1028"/>
      <c r="BI250" s="1028"/>
      <c r="BJ250" s="1028"/>
      <c r="BK250" s="1028"/>
      <c r="BL250" s="1028"/>
      <c r="BM250" s="1028"/>
      <c r="BN250" s="1028"/>
      <c r="BO250" s="1028"/>
      <c r="BP250" s="1028"/>
      <c r="BQ250" s="1028"/>
      <c r="BR250" s="1028"/>
      <c r="BS250" s="1028"/>
      <c r="BT250" s="1028"/>
      <c r="BU250" s="1028"/>
      <c r="BV250" s="1028"/>
      <c r="BW250" s="1028"/>
      <c r="BX250" s="1028"/>
      <c r="BY250" s="1028"/>
      <c r="BZ250" s="1028"/>
      <c r="CA250" s="1028"/>
      <c r="CB250" s="1028"/>
      <c r="CC250" s="1028"/>
      <c r="CD250" s="1028"/>
      <c r="CE250" s="1028"/>
      <c r="CF250" s="1028"/>
      <c r="CG250" s="1028"/>
      <c r="CH250" s="1028"/>
      <c r="CI250" s="1028"/>
      <c r="CJ250" s="1028"/>
      <c r="CK250" s="1028"/>
      <c r="CL250" s="1028"/>
      <c r="CM250" s="1028"/>
      <c r="CN250" s="1028"/>
      <c r="CO250" s="1028"/>
      <c r="CP250" s="1028"/>
      <c r="CQ250" s="1028"/>
      <c r="CR250" s="1028"/>
      <c r="CS250" s="1028"/>
      <c r="CT250" s="1028"/>
      <c r="CU250" s="1028"/>
      <c r="CV250" s="1028"/>
      <c r="CW250" s="1028"/>
      <c r="CX250" s="1028"/>
      <c r="CY250" s="1028"/>
      <c r="CZ250" s="1028"/>
      <c r="DA250" s="1028"/>
      <c r="DB250" s="1028"/>
      <c r="DC250" s="1028"/>
      <c r="DD250" s="1028"/>
      <c r="DE250" s="1028"/>
      <c r="DF250" s="1028"/>
      <c r="DG250" s="1028"/>
      <c r="DH250" s="1028"/>
      <c r="DI250" s="1028"/>
      <c r="DJ250" s="1028"/>
      <c r="DK250" s="1028"/>
      <c r="DL250" s="1028"/>
      <c r="DM250" s="1028"/>
      <c r="DN250" s="1028"/>
      <c r="DO250" s="1028"/>
      <c r="DP250" s="1028"/>
      <c r="DQ250" s="1028"/>
      <c r="DR250" s="1028"/>
      <c r="DS250" s="1028"/>
      <c r="DT250" s="1028"/>
      <c r="DU250" s="1028"/>
      <c r="DV250" s="1028"/>
      <c r="DW250" s="1028"/>
      <c r="DX250" s="1028"/>
      <c r="DY250" s="1028"/>
      <c r="DZ250" s="1028"/>
      <c r="EA250" s="1028"/>
      <c r="EB250" s="1028"/>
      <c r="EC250" s="1028"/>
      <c r="ED250" s="1028"/>
      <c r="EE250" s="1028"/>
      <c r="EF250" s="1028"/>
      <c r="EG250" s="1028"/>
      <c r="EH250" s="1028"/>
      <c r="EI250" s="1028"/>
      <c r="EJ250" s="1028"/>
      <c r="EK250" s="1028"/>
      <c r="EL250" s="1028"/>
    </row>
    <row r="251" spans="1:142" s="1027" customFormat="1">
      <c r="A251" s="1040">
        <v>248</v>
      </c>
      <c r="B251" s="1063" t="s">
        <v>1221</v>
      </c>
      <c r="C251" s="1044">
        <f>'TMB 050'!$G$30</f>
        <v>1234550</v>
      </c>
      <c r="D251" s="1042">
        <f t="shared" si="73"/>
        <v>1234550</v>
      </c>
      <c r="E251" s="1042">
        <f t="shared" si="66"/>
        <v>61727.5</v>
      </c>
      <c r="F251" s="1042">
        <f t="shared" si="67"/>
        <v>61727.5</v>
      </c>
      <c r="G251" s="1042">
        <f t="shared" si="68"/>
        <v>61727.5</v>
      </c>
      <c r="H251" s="1042">
        <v>500000</v>
      </c>
      <c r="I251" s="1042">
        <v>100000</v>
      </c>
      <c r="J251" s="1042">
        <f t="shared" si="69"/>
        <v>500000</v>
      </c>
      <c r="K251" s="1042">
        <f t="shared" si="70"/>
        <v>40000</v>
      </c>
      <c r="L251" s="1043">
        <f>IF('[1]TMB 050'!$G$30&gt;=50000,50000,'[1]TMB 050'!$G$30*50%)</f>
        <v>50000</v>
      </c>
      <c r="M251" s="1042">
        <f t="shared" si="74"/>
        <v>100000</v>
      </c>
      <c r="N251" s="1041">
        <f t="shared" si="71"/>
        <v>100000</v>
      </c>
      <c r="O251" s="1061"/>
      <c r="P251" s="1035" t="str">
        <f t="shared" si="72"/>
        <v>SHOPPING ANÁLIA FRANCO</v>
      </c>
      <c r="Q251" s="1035" t="s">
        <v>1220</v>
      </c>
      <c r="R251" s="1035"/>
      <c r="S251" s="1035" t="s">
        <v>855</v>
      </c>
      <c r="T251" s="1035" t="s">
        <v>506</v>
      </c>
      <c r="U251" s="1035" t="s">
        <v>505</v>
      </c>
      <c r="V251" s="1035" t="s">
        <v>1219</v>
      </c>
      <c r="W251" s="1035" t="s">
        <v>1218</v>
      </c>
      <c r="X251" s="1001"/>
      <c r="Y251" s="1031"/>
      <c r="Z251" s="1030"/>
      <c r="AA251" s="1030"/>
      <c r="AB251" s="1030"/>
      <c r="AC251" s="1030"/>
      <c r="AD251" s="1030"/>
      <c r="AE251" s="1030"/>
      <c r="AF251" s="1030"/>
      <c r="AG251" s="1030"/>
      <c r="AH251" s="1030"/>
      <c r="AI251" s="1030"/>
      <c r="AJ251" s="1030"/>
      <c r="AK251" s="1030"/>
      <c r="AL251" s="1030"/>
      <c r="AM251" s="1029"/>
      <c r="AN251" s="1029"/>
      <c r="AO251" s="1029"/>
      <c r="AP251" s="1029"/>
      <c r="AQ251" s="1029"/>
      <c r="AR251" s="1029"/>
      <c r="AS251" s="1029"/>
      <c r="AT251" s="1029"/>
      <c r="AU251" s="1028"/>
      <c r="AV251" s="1028"/>
      <c r="AW251" s="1028"/>
      <c r="AX251" s="1028"/>
      <c r="AY251" s="1028"/>
      <c r="AZ251" s="1028"/>
      <c r="BA251" s="1028"/>
      <c r="BB251" s="1028"/>
      <c r="BC251" s="1028"/>
      <c r="BD251" s="1028"/>
      <c r="BE251" s="1028"/>
      <c r="BF251" s="1028"/>
      <c r="BG251" s="1028"/>
      <c r="BH251" s="1028"/>
      <c r="BI251" s="1028"/>
      <c r="BJ251" s="1028"/>
      <c r="BK251" s="1028"/>
      <c r="BL251" s="1028"/>
      <c r="BM251" s="1028"/>
      <c r="BN251" s="1028"/>
      <c r="BO251" s="1028"/>
      <c r="BP251" s="1028"/>
      <c r="BQ251" s="1028"/>
      <c r="BR251" s="1028"/>
      <c r="BS251" s="1028"/>
      <c r="BT251" s="1028"/>
      <c r="BU251" s="1028"/>
      <c r="BV251" s="1028"/>
      <c r="BW251" s="1028"/>
      <c r="BX251" s="1028"/>
      <c r="BY251" s="1028"/>
      <c r="BZ251" s="1028"/>
      <c r="CA251" s="1028"/>
      <c r="CB251" s="1028"/>
      <c r="CC251" s="1028"/>
      <c r="CD251" s="1028"/>
      <c r="CE251" s="1028"/>
      <c r="CF251" s="1028"/>
      <c r="CG251" s="1028"/>
      <c r="CH251" s="1028"/>
      <c r="CI251" s="1028"/>
      <c r="CJ251" s="1028"/>
      <c r="CK251" s="1028"/>
      <c r="CL251" s="1028"/>
      <c r="CM251" s="1028"/>
      <c r="CN251" s="1028"/>
      <c r="CO251" s="1028"/>
      <c r="CP251" s="1028"/>
      <c r="CQ251" s="1028"/>
      <c r="CR251" s="1028"/>
      <c r="CS251" s="1028"/>
      <c r="CT251" s="1028"/>
      <c r="CU251" s="1028"/>
      <c r="CV251" s="1028"/>
      <c r="CW251" s="1028"/>
      <c r="CX251" s="1028"/>
      <c r="CY251" s="1028"/>
      <c r="CZ251" s="1028"/>
      <c r="DA251" s="1028"/>
      <c r="DB251" s="1028"/>
      <c r="DC251" s="1028"/>
      <c r="DD251" s="1028"/>
      <c r="DE251" s="1028"/>
      <c r="DF251" s="1028"/>
      <c r="DG251" s="1028"/>
      <c r="DH251" s="1028"/>
      <c r="DI251" s="1028"/>
      <c r="DJ251" s="1028"/>
      <c r="DK251" s="1028"/>
      <c r="DL251" s="1028"/>
      <c r="DM251" s="1028"/>
      <c r="DN251" s="1028"/>
      <c r="DO251" s="1028"/>
      <c r="DP251" s="1028"/>
      <c r="DQ251" s="1028"/>
      <c r="DR251" s="1028"/>
      <c r="DS251" s="1028"/>
      <c r="DT251" s="1028"/>
      <c r="DU251" s="1028"/>
      <c r="DV251" s="1028"/>
      <c r="DW251" s="1028"/>
      <c r="DX251" s="1028"/>
      <c r="DY251" s="1028"/>
      <c r="DZ251" s="1028"/>
      <c r="EA251" s="1028"/>
      <c r="EB251" s="1028"/>
      <c r="EC251" s="1028"/>
      <c r="ED251" s="1028"/>
      <c r="EE251" s="1028"/>
      <c r="EF251" s="1028"/>
      <c r="EG251" s="1028"/>
      <c r="EH251" s="1028"/>
      <c r="EI251" s="1028"/>
      <c r="EJ251" s="1028"/>
      <c r="EK251" s="1028"/>
      <c r="EL251" s="1028"/>
    </row>
    <row r="252" spans="1:142" s="1027" customFormat="1">
      <c r="A252" s="1040">
        <v>249</v>
      </c>
      <c r="B252" s="1068" t="s">
        <v>1217</v>
      </c>
      <c r="C252" s="1044">
        <f>'TMB 050'!$G$30</f>
        <v>1234550</v>
      </c>
      <c r="D252" s="1042">
        <f t="shared" si="73"/>
        <v>1234550</v>
      </c>
      <c r="E252" s="1042">
        <f t="shared" si="66"/>
        <v>61727.5</v>
      </c>
      <c r="F252" s="1042">
        <f t="shared" si="67"/>
        <v>61727.5</v>
      </c>
      <c r="G252" s="1042">
        <f t="shared" si="68"/>
        <v>61727.5</v>
      </c>
      <c r="H252" s="1042">
        <v>500000</v>
      </c>
      <c r="I252" s="1042">
        <v>100000</v>
      </c>
      <c r="J252" s="1042">
        <f t="shared" si="69"/>
        <v>500000</v>
      </c>
      <c r="K252" s="1042">
        <f t="shared" si="70"/>
        <v>40000</v>
      </c>
      <c r="L252" s="1043">
        <f>IF('[1]TMB 050'!$G$30&gt;=50000,50000,'[1]TMB 050'!$G$30*50%)</f>
        <v>50000</v>
      </c>
      <c r="M252" s="1042">
        <f t="shared" si="74"/>
        <v>100000</v>
      </c>
      <c r="N252" s="1041">
        <f t="shared" si="71"/>
        <v>100000</v>
      </c>
      <c r="O252" s="1061"/>
      <c r="P252" s="1035" t="str">
        <f t="shared" si="72"/>
        <v xml:space="preserve">SHOPPING ARICANDUVA </v>
      </c>
      <c r="Q252" s="1064"/>
      <c r="R252" s="1064"/>
      <c r="S252" s="1064" t="s">
        <v>1216</v>
      </c>
      <c r="T252" s="1064" t="s">
        <v>506</v>
      </c>
      <c r="U252" s="1064" t="s">
        <v>505</v>
      </c>
      <c r="V252" s="1064"/>
      <c r="W252" s="1064"/>
      <c r="X252" s="1001"/>
      <c r="Y252" s="1031"/>
      <c r="Z252" s="1030"/>
      <c r="AA252" s="1030"/>
      <c r="AB252" s="1030"/>
      <c r="AC252" s="1030"/>
      <c r="AD252" s="1030"/>
      <c r="AE252" s="1030"/>
      <c r="AF252" s="1030"/>
      <c r="AG252" s="1030"/>
      <c r="AH252" s="1030"/>
      <c r="AI252" s="1030"/>
      <c r="AJ252" s="1030"/>
      <c r="AK252" s="1030"/>
      <c r="AL252" s="1030"/>
      <c r="AM252" s="1029"/>
      <c r="AN252" s="1029"/>
      <c r="AO252" s="1029"/>
      <c r="AP252" s="1029"/>
      <c r="AQ252" s="1029"/>
      <c r="AR252" s="1029"/>
      <c r="AS252" s="1029"/>
      <c r="AT252" s="1029"/>
      <c r="AU252" s="1028"/>
      <c r="AV252" s="1028"/>
      <c r="AW252" s="1028"/>
      <c r="AX252" s="1028"/>
      <c r="AY252" s="1028"/>
      <c r="AZ252" s="1028"/>
      <c r="BA252" s="1028"/>
      <c r="BB252" s="1028"/>
      <c r="BC252" s="1028"/>
      <c r="BD252" s="1028"/>
      <c r="BE252" s="1028"/>
      <c r="BF252" s="1028"/>
      <c r="BG252" s="1028"/>
      <c r="BH252" s="1028"/>
      <c r="BI252" s="1028"/>
      <c r="BJ252" s="1028"/>
      <c r="BK252" s="1028"/>
      <c r="BL252" s="1028"/>
      <c r="BM252" s="1028"/>
      <c r="BN252" s="1028"/>
      <c r="BO252" s="1028"/>
      <c r="BP252" s="1028"/>
      <c r="BQ252" s="1028"/>
      <c r="BR252" s="1028"/>
      <c r="BS252" s="1028"/>
      <c r="BT252" s="1028"/>
      <c r="BU252" s="1028"/>
      <c r="BV252" s="1028"/>
      <c r="BW252" s="1028"/>
      <c r="BX252" s="1028"/>
      <c r="BY252" s="1028"/>
      <c r="BZ252" s="1028"/>
      <c r="CA252" s="1028"/>
      <c r="CB252" s="1028"/>
      <c r="CC252" s="1028"/>
      <c r="CD252" s="1028"/>
      <c r="CE252" s="1028"/>
      <c r="CF252" s="1028"/>
      <c r="CG252" s="1028"/>
      <c r="CH252" s="1028"/>
      <c r="CI252" s="1028"/>
      <c r="CJ252" s="1028"/>
      <c r="CK252" s="1028"/>
      <c r="CL252" s="1028"/>
      <c r="CM252" s="1028"/>
      <c r="CN252" s="1028"/>
      <c r="CO252" s="1028"/>
      <c r="CP252" s="1028"/>
      <c r="CQ252" s="1028"/>
      <c r="CR252" s="1028"/>
      <c r="CS252" s="1028"/>
      <c r="CT252" s="1028"/>
      <c r="CU252" s="1028"/>
      <c r="CV252" s="1028"/>
      <c r="CW252" s="1028"/>
      <c r="CX252" s="1028"/>
      <c r="CY252" s="1028"/>
      <c r="CZ252" s="1028"/>
      <c r="DA252" s="1028"/>
      <c r="DB252" s="1028"/>
      <c r="DC252" s="1028"/>
      <c r="DD252" s="1028"/>
      <c r="DE252" s="1028"/>
      <c r="DF252" s="1028"/>
      <c r="DG252" s="1028"/>
      <c r="DH252" s="1028"/>
      <c r="DI252" s="1028"/>
      <c r="DJ252" s="1028"/>
      <c r="DK252" s="1028"/>
      <c r="DL252" s="1028"/>
      <c r="DM252" s="1028"/>
      <c r="DN252" s="1028"/>
      <c r="DO252" s="1028"/>
      <c r="DP252" s="1028"/>
      <c r="DQ252" s="1028"/>
      <c r="DR252" s="1028"/>
      <c r="DS252" s="1028"/>
      <c r="DT252" s="1028"/>
      <c r="DU252" s="1028"/>
      <c r="DV252" s="1028"/>
      <c r="DW252" s="1028"/>
      <c r="DX252" s="1028"/>
      <c r="DY252" s="1028"/>
      <c r="DZ252" s="1028"/>
      <c r="EA252" s="1028"/>
      <c r="EB252" s="1028"/>
      <c r="EC252" s="1028"/>
      <c r="ED252" s="1028"/>
      <c r="EE252" s="1028"/>
      <c r="EF252" s="1028"/>
      <c r="EG252" s="1028"/>
      <c r="EH252" s="1028"/>
      <c r="EI252" s="1028"/>
      <c r="EJ252" s="1028"/>
      <c r="EK252" s="1028"/>
      <c r="EL252" s="1028"/>
    </row>
    <row r="253" spans="1:142" s="1027" customFormat="1">
      <c r="A253" s="1040">
        <v>250</v>
      </c>
      <c r="B253" s="1068" t="s">
        <v>1215</v>
      </c>
      <c r="C253" s="1044">
        <f>'TMB 050'!$G$30</f>
        <v>1234550</v>
      </c>
      <c r="D253" s="1042">
        <f t="shared" si="73"/>
        <v>1234550</v>
      </c>
      <c r="E253" s="1042">
        <f t="shared" si="66"/>
        <v>61727.5</v>
      </c>
      <c r="F253" s="1042">
        <f t="shared" si="67"/>
        <v>61727.5</v>
      </c>
      <c r="G253" s="1042">
        <f t="shared" si="68"/>
        <v>61727.5</v>
      </c>
      <c r="H253" s="1042">
        <v>500000</v>
      </c>
      <c r="I253" s="1042">
        <v>100000</v>
      </c>
      <c r="J253" s="1042">
        <f t="shared" si="69"/>
        <v>500000</v>
      </c>
      <c r="K253" s="1042">
        <f t="shared" si="70"/>
        <v>40000</v>
      </c>
      <c r="L253" s="1043">
        <f>IF('[1]TMB 050'!$G$30&gt;=50000,50000,'[1]TMB 050'!$G$30*50%)</f>
        <v>50000</v>
      </c>
      <c r="M253" s="1042">
        <f t="shared" si="74"/>
        <v>100000</v>
      </c>
      <c r="N253" s="1041">
        <f t="shared" si="71"/>
        <v>100000</v>
      </c>
      <c r="O253" s="1061"/>
      <c r="P253" s="1035"/>
      <c r="Q253" s="1064" t="s">
        <v>1214</v>
      </c>
      <c r="R253" s="1064"/>
      <c r="S253" s="1064" t="s">
        <v>527</v>
      </c>
      <c r="T253" s="1064" t="s">
        <v>1213</v>
      </c>
      <c r="U253" s="1064" t="s">
        <v>892</v>
      </c>
      <c r="V253" s="1064" t="s">
        <v>1212</v>
      </c>
      <c r="W253" s="1064"/>
      <c r="X253" s="1001"/>
      <c r="Y253" s="1031"/>
      <c r="Z253" s="1030"/>
      <c r="AA253" s="1030"/>
      <c r="AB253" s="1030"/>
      <c r="AC253" s="1030"/>
      <c r="AD253" s="1030"/>
      <c r="AE253" s="1030"/>
      <c r="AF253" s="1030"/>
      <c r="AG253" s="1030"/>
      <c r="AH253" s="1030"/>
      <c r="AI253" s="1030"/>
      <c r="AJ253" s="1030"/>
      <c r="AK253" s="1030"/>
      <c r="AL253" s="1030"/>
      <c r="AM253" s="1029"/>
      <c r="AN253" s="1029"/>
      <c r="AO253" s="1029"/>
      <c r="AP253" s="1029"/>
      <c r="AQ253" s="1029"/>
      <c r="AR253" s="1029"/>
      <c r="AS253" s="1029"/>
      <c r="AT253" s="1029"/>
      <c r="AU253" s="1028"/>
      <c r="AV253" s="1028"/>
      <c r="AW253" s="1028"/>
      <c r="AX253" s="1028"/>
      <c r="AY253" s="1028"/>
      <c r="AZ253" s="1028"/>
      <c r="BA253" s="1028"/>
      <c r="BB253" s="1028"/>
      <c r="BC253" s="1028"/>
      <c r="BD253" s="1028"/>
      <c r="BE253" s="1028"/>
      <c r="BF253" s="1028"/>
      <c r="BG253" s="1028"/>
      <c r="BH253" s="1028"/>
      <c r="BI253" s="1028"/>
      <c r="BJ253" s="1028"/>
      <c r="BK253" s="1028"/>
      <c r="BL253" s="1028"/>
      <c r="BM253" s="1028"/>
      <c r="BN253" s="1028"/>
      <c r="BO253" s="1028"/>
      <c r="BP253" s="1028"/>
      <c r="BQ253" s="1028"/>
      <c r="BR253" s="1028"/>
      <c r="BS253" s="1028"/>
      <c r="BT253" s="1028"/>
      <c r="BU253" s="1028"/>
      <c r="BV253" s="1028"/>
      <c r="BW253" s="1028"/>
      <c r="BX253" s="1028"/>
      <c r="BY253" s="1028"/>
      <c r="BZ253" s="1028"/>
      <c r="CA253" s="1028"/>
      <c r="CB253" s="1028"/>
      <c r="CC253" s="1028"/>
      <c r="CD253" s="1028"/>
      <c r="CE253" s="1028"/>
      <c r="CF253" s="1028"/>
      <c r="CG253" s="1028"/>
      <c r="CH253" s="1028"/>
      <c r="CI253" s="1028"/>
      <c r="CJ253" s="1028"/>
      <c r="CK253" s="1028"/>
      <c r="CL253" s="1028"/>
      <c r="CM253" s="1028"/>
      <c r="CN253" s="1028"/>
      <c r="CO253" s="1028"/>
      <c r="CP253" s="1028"/>
      <c r="CQ253" s="1028"/>
      <c r="CR253" s="1028"/>
      <c r="CS253" s="1028"/>
      <c r="CT253" s="1028"/>
      <c r="CU253" s="1028"/>
      <c r="CV253" s="1028"/>
      <c r="CW253" s="1028"/>
      <c r="CX253" s="1028"/>
      <c r="CY253" s="1028"/>
      <c r="CZ253" s="1028"/>
      <c r="DA253" s="1028"/>
      <c r="DB253" s="1028"/>
      <c r="DC253" s="1028"/>
      <c r="DD253" s="1028"/>
      <c r="DE253" s="1028"/>
      <c r="DF253" s="1028"/>
      <c r="DG253" s="1028"/>
      <c r="DH253" s="1028"/>
      <c r="DI253" s="1028"/>
      <c r="DJ253" s="1028"/>
      <c r="DK253" s="1028"/>
      <c r="DL253" s="1028"/>
      <c r="DM253" s="1028"/>
      <c r="DN253" s="1028"/>
      <c r="DO253" s="1028"/>
      <c r="DP253" s="1028"/>
      <c r="DQ253" s="1028"/>
      <c r="DR253" s="1028"/>
      <c r="DS253" s="1028"/>
      <c r="DT253" s="1028"/>
      <c r="DU253" s="1028"/>
      <c r="DV253" s="1028"/>
      <c r="DW253" s="1028"/>
      <c r="DX253" s="1028"/>
      <c r="DY253" s="1028"/>
      <c r="DZ253" s="1028"/>
      <c r="EA253" s="1028"/>
      <c r="EB253" s="1028"/>
      <c r="EC253" s="1028"/>
      <c r="ED253" s="1028"/>
      <c r="EE253" s="1028"/>
      <c r="EF253" s="1028"/>
      <c r="EG253" s="1028"/>
      <c r="EH253" s="1028"/>
      <c r="EI253" s="1028"/>
      <c r="EJ253" s="1028"/>
      <c r="EK253" s="1028"/>
      <c r="EL253" s="1028"/>
    </row>
    <row r="254" spans="1:142" s="1027" customFormat="1">
      <c r="A254" s="1040">
        <v>251</v>
      </c>
      <c r="B254" s="1062" t="s">
        <v>1211</v>
      </c>
      <c r="C254" s="1044">
        <f>'TMB 050'!$G$30</f>
        <v>1234550</v>
      </c>
      <c r="D254" s="1042">
        <f t="shared" si="73"/>
        <v>1234550</v>
      </c>
      <c r="E254" s="1042">
        <f t="shared" si="66"/>
        <v>61727.5</v>
      </c>
      <c r="F254" s="1042">
        <f t="shared" si="67"/>
        <v>61727.5</v>
      </c>
      <c r="G254" s="1042">
        <f t="shared" si="68"/>
        <v>61727.5</v>
      </c>
      <c r="H254" s="1042">
        <v>500000</v>
      </c>
      <c r="I254" s="1042">
        <v>100000</v>
      </c>
      <c r="J254" s="1042">
        <f t="shared" si="69"/>
        <v>500000</v>
      </c>
      <c r="K254" s="1042">
        <f t="shared" si="70"/>
        <v>40000</v>
      </c>
      <c r="L254" s="1043">
        <f>IF('[1]TMB 050'!$G$30&gt;=50000,50000,'[1]TMB 050'!$G$30*50%)</f>
        <v>50000</v>
      </c>
      <c r="M254" s="1042">
        <f t="shared" si="74"/>
        <v>100000</v>
      </c>
      <c r="N254" s="1041">
        <f t="shared" si="71"/>
        <v>100000</v>
      </c>
      <c r="O254" s="1061"/>
      <c r="P254" s="1035" t="str">
        <f t="shared" ref="P254:P317" si="75">B254</f>
        <v>SHOPPING BARRA</v>
      </c>
      <c r="Q254" s="1060"/>
      <c r="R254" s="1060"/>
      <c r="S254" s="1060"/>
      <c r="T254" s="1060" t="s">
        <v>960</v>
      </c>
      <c r="U254" s="1035" t="s">
        <v>918</v>
      </c>
      <c r="V254" s="1035"/>
      <c r="W254" s="1060" t="s">
        <v>1210</v>
      </c>
      <c r="X254" s="1001"/>
      <c r="Y254" s="1031"/>
      <c r="Z254" s="1030"/>
      <c r="AA254" s="1030"/>
      <c r="AB254" s="1030"/>
      <c r="AC254" s="1030"/>
      <c r="AD254" s="1030"/>
      <c r="AE254" s="1030"/>
      <c r="AF254" s="1030"/>
      <c r="AG254" s="1030"/>
      <c r="AH254" s="1030"/>
      <c r="AI254" s="1030"/>
      <c r="AJ254" s="1030"/>
      <c r="AK254" s="1030"/>
      <c r="AL254" s="1030"/>
      <c r="AM254" s="1029"/>
      <c r="AN254" s="1029"/>
      <c r="AO254" s="1029"/>
      <c r="AP254" s="1029"/>
      <c r="AQ254" s="1029"/>
      <c r="AR254" s="1029"/>
      <c r="AS254" s="1029"/>
      <c r="AT254" s="1029"/>
      <c r="AU254" s="1028"/>
      <c r="AV254" s="1028"/>
      <c r="AW254" s="1028"/>
      <c r="AX254" s="1028"/>
      <c r="AY254" s="1028"/>
      <c r="AZ254" s="1028"/>
      <c r="BA254" s="1028"/>
      <c r="BB254" s="1028"/>
      <c r="BC254" s="1028"/>
      <c r="BD254" s="1028"/>
      <c r="BE254" s="1028"/>
      <c r="BF254" s="1028"/>
      <c r="BG254" s="1028"/>
      <c r="BH254" s="1028"/>
      <c r="BI254" s="1028"/>
      <c r="BJ254" s="1028"/>
      <c r="BK254" s="1028"/>
      <c r="BL254" s="1028"/>
      <c r="BM254" s="1028"/>
      <c r="BN254" s="1028"/>
      <c r="BO254" s="1028"/>
      <c r="BP254" s="1028"/>
      <c r="BQ254" s="1028"/>
      <c r="BR254" s="1028"/>
      <c r="BS254" s="1028"/>
      <c r="BT254" s="1028"/>
      <c r="BU254" s="1028"/>
      <c r="BV254" s="1028"/>
      <c r="BW254" s="1028"/>
      <c r="BX254" s="1028"/>
      <c r="BY254" s="1028"/>
      <c r="BZ254" s="1028"/>
      <c r="CA254" s="1028"/>
      <c r="CB254" s="1028"/>
      <c r="CC254" s="1028"/>
      <c r="CD254" s="1028"/>
      <c r="CE254" s="1028"/>
      <c r="CF254" s="1028"/>
      <c r="CG254" s="1028"/>
      <c r="CH254" s="1028"/>
      <c r="CI254" s="1028"/>
      <c r="CJ254" s="1028"/>
      <c r="CK254" s="1028"/>
      <c r="CL254" s="1028"/>
      <c r="CM254" s="1028"/>
      <c r="CN254" s="1028"/>
      <c r="CO254" s="1028"/>
      <c r="CP254" s="1028"/>
      <c r="CQ254" s="1028"/>
      <c r="CR254" s="1028"/>
      <c r="CS254" s="1028"/>
      <c r="CT254" s="1028"/>
      <c r="CU254" s="1028"/>
      <c r="CV254" s="1028"/>
      <c r="CW254" s="1028"/>
      <c r="CX254" s="1028"/>
      <c r="CY254" s="1028"/>
      <c r="CZ254" s="1028"/>
      <c r="DA254" s="1028"/>
      <c r="DB254" s="1028"/>
      <c r="DC254" s="1028"/>
      <c r="DD254" s="1028"/>
      <c r="DE254" s="1028"/>
      <c r="DF254" s="1028"/>
      <c r="DG254" s="1028"/>
      <c r="DH254" s="1028"/>
      <c r="DI254" s="1028"/>
      <c r="DJ254" s="1028"/>
      <c r="DK254" s="1028"/>
      <c r="DL254" s="1028"/>
      <c r="DM254" s="1028"/>
      <c r="DN254" s="1028"/>
      <c r="DO254" s="1028"/>
      <c r="DP254" s="1028"/>
      <c r="DQ254" s="1028"/>
      <c r="DR254" s="1028"/>
      <c r="DS254" s="1028"/>
      <c r="DT254" s="1028"/>
      <c r="DU254" s="1028"/>
      <c r="DV254" s="1028"/>
      <c r="DW254" s="1028"/>
      <c r="DX254" s="1028"/>
      <c r="DY254" s="1028"/>
      <c r="DZ254" s="1028"/>
      <c r="EA254" s="1028"/>
      <c r="EB254" s="1028"/>
      <c r="EC254" s="1028"/>
      <c r="ED254" s="1028"/>
      <c r="EE254" s="1028"/>
      <c r="EF254" s="1028"/>
      <c r="EG254" s="1028"/>
      <c r="EH254" s="1028"/>
      <c r="EI254" s="1028"/>
      <c r="EJ254" s="1028"/>
      <c r="EK254" s="1028"/>
      <c r="EL254" s="1028"/>
    </row>
    <row r="255" spans="1:142" s="1027" customFormat="1">
      <c r="A255" s="1040">
        <v>252</v>
      </c>
      <c r="B255" s="1063" t="s">
        <v>1209</v>
      </c>
      <c r="C255" s="1044">
        <f>'TMB 050'!$G$30</f>
        <v>1234550</v>
      </c>
      <c r="D255" s="1042">
        <f t="shared" si="73"/>
        <v>1234550</v>
      </c>
      <c r="E255" s="1042">
        <f t="shared" si="66"/>
        <v>61727.5</v>
      </c>
      <c r="F255" s="1042">
        <f t="shared" si="67"/>
        <v>61727.5</v>
      </c>
      <c r="G255" s="1042">
        <f t="shared" si="68"/>
        <v>61727.5</v>
      </c>
      <c r="H255" s="1042">
        <v>500000</v>
      </c>
      <c r="I255" s="1042">
        <v>100000</v>
      </c>
      <c r="J255" s="1042">
        <f t="shared" si="69"/>
        <v>500000</v>
      </c>
      <c r="K255" s="1042">
        <f t="shared" si="70"/>
        <v>40000</v>
      </c>
      <c r="L255" s="1043">
        <f>IF('[1]TMB 050'!$G$30&gt;=50000,50000,'[1]TMB 050'!$G$30*50%)</f>
        <v>50000</v>
      </c>
      <c r="M255" s="1042">
        <f t="shared" si="74"/>
        <v>100000</v>
      </c>
      <c r="N255" s="1041">
        <f t="shared" si="71"/>
        <v>100000</v>
      </c>
      <c r="O255" s="1061"/>
      <c r="P255" s="1035" t="str">
        <f t="shared" si="75"/>
        <v>SHOPPING BAURU</v>
      </c>
      <c r="Q255" s="1035" t="s">
        <v>1208</v>
      </c>
      <c r="R255" s="1035"/>
      <c r="S255" s="1035" t="s">
        <v>1207</v>
      </c>
      <c r="T255" s="1035" t="s">
        <v>822</v>
      </c>
      <c r="U255" s="1035" t="s">
        <v>505</v>
      </c>
      <c r="V255" s="1035" t="s">
        <v>1206</v>
      </c>
      <c r="W255" s="1060" t="s">
        <v>1205</v>
      </c>
      <c r="X255" s="1001"/>
      <c r="Y255" s="1031"/>
      <c r="Z255" s="1030"/>
      <c r="AA255" s="1030"/>
      <c r="AB255" s="1030"/>
      <c r="AC255" s="1030"/>
      <c r="AD255" s="1030"/>
      <c r="AE255" s="1030"/>
      <c r="AF255" s="1030"/>
      <c r="AG255" s="1030"/>
      <c r="AH255" s="1030"/>
      <c r="AI255" s="1030"/>
      <c r="AJ255" s="1030"/>
      <c r="AK255" s="1030"/>
      <c r="AL255" s="1030"/>
      <c r="AM255" s="1029"/>
      <c r="AN255" s="1029"/>
      <c r="AO255" s="1029"/>
      <c r="AP255" s="1029"/>
      <c r="AQ255" s="1029"/>
      <c r="AR255" s="1029"/>
      <c r="AS255" s="1029"/>
      <c r="AT255" s="1029"/>
      <c r="AU255" s="1028"/>
      <c r="AV255" s="1028"/>
      <c r="AW255" s="1028"/>
      <c r="AX255" s="1028"/>
      <c r="AY255" s="1028"/>
      <c r="AZ255" s="1028"/>
      <c r="BA255" s="1028"/>
      <c r="BB255" s="1028"/>
      <c r="BC255" s="1028"/>
      <c r="BD255" s="1028"/>
      <c r="BE255" s="1028"/>
      <c r="BF255" s="1028"/>
      <c r="BG255" s="1028"/>
      <c r="BH255" s="1028"/>
      <c r="BI255" s="1028"/>
      <c r="BJ255" s="1028"/>
      <c r="BK255" s="1028"/>
      <c r="BL255" s="1028"/>
      <c r="BM255" s="1028"/>
      <c r="BN255" s="1028"/>
      <c r="BO255" s="1028"/>
      <c r="BP255" s="1028"/>
      <c r="BQ255" s="1028"/>
      <c r="BR255" s="1028"/>
      <c r="BS255" s="1028"/>
      <c r="BT255" s="1028"/>
      <c r="BU255" s="1028"/>
      <c r="BV255" s="1028"/>
      <c r="BW255" s="1028"/>
      <c r="BX255" s="1028"/>
      <c r="BY255" s="1028"/>
      <c r="BZ255" s="1028"/>
      <c r="CA255" s="1028"/>
      <c r="CB255" s="1028"/>
      <c r="CC255" s="1028"/>
      <c r="CD255" s="1028"/>
      <c r="CE255" s="1028"/>
      <c r="CF255" s="1028"/>
      <c r="CG255" s="1028"/>
      <c r="CH255" s="1028"/>
      <c r="CI255" s="1028"/>
      <c r="CJ255" s="1028"/>
      <c r="CK255" s="1028"/>
      <c r="CL255" s="1028"/>
      <c r="CM255" s="1028"/>
      <c r="CN255" s="1028"/>
      <c r="CO255" s="1028"/>
      <c r="CP255" s="1028"/>
      <c r="CQ255" s="1028"/>
      <c r="CR255" s="1028"/>
      <c r="CS255" s="1028"/>
      <c r="CT255" s="1028"/>
      <c r="CU255" s="1028"/>
      <c r="CV255" s="1028"/>
      <c r="CW255" s="1028"/>
      <c r="CX255" s="1028"/>
      <c r="CY255" s="1028"/>
      <c r="CZ255" s="1028"/>
      <c r="DA255" s="1028"/>
      <c r="DB255" s="1028"/>
      <c r="DC255" s="1028"/>
      <c r="DD255" s="1028"/>
      <c r="DE255" s="1028"/>
      <c r="DF255" s="1028"/>
      <c r="DG255" s="1028"/>
      <c r="DH255" s="1028"/>
      <c r="DI255" s="1028"/>
      <c r="DJ255" s="1028"/>
      <c r="DK255" s="1028"/>
      <c r="DL255" s="1028"/>
      <c r="DM255" s="1028"/>
      <c r="DN255" s="1028"/>
      <c r="DO255" s="1028"/>
      <c r="DP255" s="1028"/>
      <c r="DQ255" s="1028"/>
      <c r="DR255" s="1028"/>
      <c r="DS255" s="1028"/>
      <c r="DT255" s="1028"/>
      <c r="DU255" s="1028"/>
      <c r="DV255" s="1028"/>
      <c r="DW255" s="1028"/>
      <c r="DX255" s="1028"/>
      <c r="DY255" s="1028"/>
      <c r="DZ255" s="1028"/>
      <c r="EA255" s="1028"/>
      <c r="EB255" s="1028"/>
      <c r="EC255" s="1028"/>
      <c r="ED255" s="1028"/>
      <c r="EE255" s="1028"/>
      <c r="EF255" s="1028"/>
      <c r="EG255" s="1028"/>
      <c r="EH255" s="1028"/>
      <c r="EI255" s="1028"/>
      <c r="EJ255" s="1028"/>
      <c r="EK255" s="1028"/>
      <c r="EL255" s="1028"/>
    </row>
    <row r="256" spans="1:142" s="1027" customFormat="1">
      <c r="A256" s="1040">
        <v>253</v>
      </c>
      <c r="B256" s="1063" t="s">
        <v>1204</v>
      </c>
      <c r="C256" s="1044">
        <f>'TMB 050'!$G$30</f>
        <v>1234550</v>
      </c>
      <c r="D256" s="1042">
        <f t="shared" si="73"/>
        <v>1234550</v>
      </c>
      <c r="E256" s="1042">
        <f t="shared" si="66"/>
        <v>61727.5</v>
      </c>
      <c r="F256" s="1042">
        <f t="shared" si="67"/>
        <v>61727.5</v>
      </c>
      <c r="G256" s="1042">
        <f t="shared" si="68"/>
        <v>61727.5</v>
      </c>
      <c r="H256" s="1042">
        <v>500000</v>
      </c>
      <c r="I256" s="1042">
        <v>100000</v>
      </c>
      <c r="J256" s="1042">
        <f t="shared" si="69"/>
        <v>500000</v>
      </c>
      <c r="K256" s="1042">
        <f t="shared" si="70"/>
        <v>40000</v>
      </c>
      <c r="L256" s="1043">
        <f>IF('[1]TMB 050'!$G$30&gt;=50000,50000,'[1]TMB 050'!$G$30*50%)</f>
        <v>50000</v>
      </c>
      <c r="M256" s="1042">
        <f t="shared" si="74"/>
        <v>100000</v>
      </c>
      <c r="N256" s="1041">
        <f t="shared" si="71"/>
        <v>100000</v>
      </c>
      <c r="O256" s="1061"/>
      <c r="P256" s="1035" t="str">
        <f t="shared" si="75"/>
        <v>SHOPPING BELA VISTA SALVADOR</v>
      </c>
      <c r="Q256" s="1035" t="s">
        <v>1203</v>
      </c>
      <c r="R256" s="1035"/>
      <c r="S256" s="1035" t="s">
        <v>1202</v>
      </c>
      <c r="T256" s="1035" t="s">
        <v>960</v>
      </c>
      <c r="U256" s="1035" t="s">
        <v>918</v>
      </c>
      <c r="V256" s="1035" t="s">
        <v>1201</v>
      </c>
      <c r="W256" s="1060" t="s">
        <v>1200</v>
      </c>
      <c r="X256" s="1001"/>
      <c r="Y256" s="1031"/>
      <c r="Z256" s="1030"/>
      <c r="AA256" s="1030"/>
      <c r="AB256" s="1030"/>
      <c r="AC256" s="1030"/>
      <c r="AD256" s="1030"/>
      <c r="AE256" s="1030"/>
      <c r="AF256" s="1030"/>
      <c r="AG256" s="1030"/>
      <c r="AH256" s="1030"/>
      <c r="AI256" s="1030"/>
      <c r="AJ256" s="1030"/>
      <c r="AK256" s="1030"/>
      <c r="AL256" s="1030"/>
      <c r="AM256" s="1029"/>
      <c r="AN256" s="1029"/>
      <c r="AO256" s="1029"/>
      <c r="AP256" s="1029"/>
      <c r="AQ256" s="1029"/>
      <c r="AR256" s="1029"/>
      <c r="AS256" s="1029"/>
      <c r="AT256" s="1029"/>
      <c r="AU256" s="1028"/>
      <c r="AV256" s="1028"/>
      <c r="AW256" s="1028"/>
      <c r="AX256" s="1028"/>
      <c r="AY256" s="1028"/>
      <c r="AZ256" s="1028"/>
      <c r="BA256" s="1028"/>
      <c r="BB256" s="1028"/>
      <c r="BC256" s="1028"/>
      <c r="BD256" s="1028"/>
      <c r="BE256" s="1028"/>
      <c r="BF256" s="1028"/>
      <c r="BG256" s="1028"/>
      <c r="BH256" s="1028"/>
      <c r="BI256" s="1028"/>
      <c r="BJ256" s="1028"/>
      <c r="BK256" s="1028"/>
      <c r="BL256" s="1028"/>
      <c r="BM256" s="1028"/>
      <c r="BN256" s="1028"/>
      <c r="BO256" s="1028"/>
      <c r="BP256" s="1028"/>
      <c r="BQ256" s="1028"/>
      <c r="BR256" s="1028"/>
      <c r="BS256" s="1028"/>
      <c r="BT256" s="1028"/>
      <c r="BU256" s="1028"/>
      <c r="BV256" s="1028"/>
      <c r="BW256" s="1028"/>
      <c r="BX256" s="1028"/>
      <c r="BY256" s="1028"/>
      <c r="BZ256" s="1028"/>
      <c r="CA256" s="1028"/>
      <c r="CB256" s="1028"/>
      <c r="CC256" s="1028"/>
      <c r="CD256" s="1028"/>
      <c r="CE256" s="1028"/>
      <c r="CF256" s="1028"/>
      <c r="CG256" s="1028"/>
      <c r="CH256" s="1028"/>
      <c r="CI256" s="1028"/>
      <c r="CJ256" s="1028"/>
      <c r="CK256" s="1028"/>
      <c r="CL256" s="1028"/>
      <c r="CM256" s="1028"/>
      <c r="CN256" s="1028"/>
      <c r="CO256" s="1028"/>
      <c r="CP256" s="1028"/>
      <c r="CQ256" s="1028"/>
      <c r="CR256" s="1028"/>
      <c r="CS256" s="1028"/>
      <c r="CT256" s="1028"/>
      <c r="CU256" s="1028"/>
      <c r="CV256" s="1028"/>
      <c r="CW256" s="1028"/>
      <c r="CX256" s="1028"/>
      <c r="CY256" s="1028"/>
      <c r="CZ256" s="1028"/>
      <c r="DA256" s="1028"/>
      <c r="DB256" s="1028"/>
      <c r="DC256" s="1028"/>
      <c r="DD256" s="1028"/>
      <c r="DE256" s="1028"/>
      <c r="DF256" s="1028"/>
      <c r="DG256" s="1028"/>
      <c r="DH256" s="1028"/>
      <c r="DI256" s="1028"/>
      <c r="DJ256" s="1028"/>
      <c r="DK256" s="1028"/>
      <c r="DL256" s="1028"/>
      <c r="DM256" s="1028"/>
      <c r="DN256" s="1028"/>
      <c r="DO256" s="1028"/>
      <c r="DP256" s="1028"/>
      <c r="DQ256" s="1028"/>
      <c r="DR256" s="1028"/>
      <c r="DS256" s="1028"/>
      <c r="DT256" s="1028"/>
      <c r="DU256" s="1028"/>
      <c r="DV256" s="1028"/>
      <c r="DW256" s="1028"/>
      <c r="DX256" s="1028"/>
      <c r="DY256" s="1028"/>
      <c r="DZ256" s="1028"/>
      <c r="EA256" s="1028"/>
      <c r="EB256" s="1028"/>
      <c r="EC256" s="1028"/>
      <c r="ED256" s="1028"/>
      <c r="EE256" s="1028"/>
      <c r="EF256" s="1028"/>
      <c r="EG256" s="1028"/>
      <c r="EH256" s="1028"/>
      <c r="EI256" s="1028"/>
      <c r="EJ256" s="1028"/>
      <c r="EK256" s="1028"/>
      <c r="EL256" s="1028"/>
    </row>
    <row r="257" spans="1:142" s="1027" customFormat="1">
      <c r="A257" s="1040">
        <v>254</v>
      </c>
      <c r="B257" s="1062" t="s">
        <v>1199</v>
      </c>
      <c r="C257" s="1044">
        <f>'TMB 050'!$G$30</f>
        <v>1234550</v>
      </c>
      <c r="D257" s="1042">
        <f t="shared" si="73"/>
        <v>1234550</v>
      </c>
      <c r="E257" s="1042">
        <f t="shared" si="66"/>
        <v>61727.5</v>
      </c>
      <c r="F257" s="1042">
        <f t="shared" si="67"/>
        <v>61727.5</v>
      </c>
      <c r="G257" s="1042">
        <f t="shared" si="68"/>
        <v>61727.5</v>
      </c>
      <c r="H257" s="1042">
        <v>500000</v>
      </c>
      <c r="I257" s="1042">
        <v>100000</v>
      </c>
      <c r="J257" s="1042">
        <f t="shared" si="69"/>
        <v>500000</v>
      </c>
      <c r="K257" s="1042">
        <f t="shared" si="70"/>
        <v>40000</v>
      </c>
      <c r="L257" s="1043">
        <f>IF('[1]TMB 050'!$G$30&gt;=50000,50000,'[1]TMB 050'!$G$30*50%)</f>
        <v>50000</v>
      </c>
      <c r="M257" s="1042">
        <f t="shared" si="74"/>
        <v>100000</v>
      </c>
      <c r="N257" s="1041">
        <f t="shared" si="71"/>
        <v>100000</v>
      </c>
      <c r="O257" s="1061"/>
      <c r="P257" s="1035" t="str">
        <f t="shared" si="75"/>
        <v>SHOPPING BENFICA</v>
      </c>
      <c r="Q257" s="1060"/>
      <c r="R257" s="1060"/>
      <c r="S257" s="1060"/>
      <c r="T257" s="1035" t="s">
        <v>780</v>
      </c>
      <c r="U257" s="1035" t="s">
        <v>625</v>
      </c>
      <c r="V257" s="1035"/>
      <c r="W257" s="1060" t="s">
        <v>1198</v>
      </c>
      <c r="X257" s="1001"/>
      <c r="Y257" s="1031"/>
      <c r="Z257" s="1030"/>
      <c r="AA257" s="1030"/>
      <c r="AB257" s="1030"/>
      <c r="AC257" s="1030"/>
      <c r="AD257" s="1030"/>
      <c r="AE257" s="1030"/>
      <c r="AF257" s="1030"/>
      <c r="AG257" s="1030"/>
      <c r="AH257" s="1030"/>
      <c r="AI257" s="1030"/>
      <c r="AJ257" s="1030"/>
      <c r="AK257" s="1030"/>
      <c r="AL257" s="1030"/>
      <c r="AM257" s="1029"/>
      <c r="AN257" s="1029"/>
      <c r="AO257" s="1029"/>
      <c r="AP257" s="1029"/>
      <c r="AQ257" s="1029"/>
      <c r="AR257" s="1029"/>
      <c r="AS257" s="1029"/>
      <c r="AT257" s="1029"/>
      <c r="AU257" s="1028"/>
      <c r="AV257" s="1028"/>
      <c r="AW257" s="1028"/>
      <c r="AX257" s="1028"/>
      <c r="AY257" s="1028"/>
      <c r="AZ257" s="1028"/>
      <c r="BA257" s="1028"/>
      <c r="BB257" s="1028"/>
      <c r="BC257" s="1028"/>
      <c r="BD257" s="1028"/>
      <c r="BE257" s="1028"/>
      <c r="BF257" s="1028"/>
      <c r="BG257" s="1028"/>
      <c r="BH257" s="1028"/>
      <c r="BI257" s="1028"/>
      <c r="BJ257" s="1028"/>
      <c r="BK257" s="1028"/>
      <c r="BL257" s="1028"/>
      <c r="BM257" s="1028"/>
      <c r="BN257" s="1028"/>
      <c r="BO257" s="1028"/>
      <c r="BP257" s="1028"/>
      <c r="BQ257" s="1028"/>
      <c r="BR257" s="1028"/>
      <c r="BS257" s="1028"/>
      <c r="BT257" s="1028"/>
      <c r="BU257" s="1028"/>
      <c r="BV257" s="1028"/>
      <c r="BW257" s="1028"/>
      <c r="BX257" s="1028"/>
      <c r="BY257" s="1028"/>
      <c r="BZ257" s="1028"/>
      <c r="CA257" s="1028"/>
      <c r="CB257" s="1028"/>
      <c r="CC257" s="1028"/>
      <c r="CD257" s="1028"/>
      <c r="CE257" s="1028"/>
      <c r="CF257" s="1028"/>
      <c r="CG257" s="1028"/>
      <c r="CH257" s="1028"/>
      <c r="CI257" s="1028"/>
      <c r="CJ257" s="1028"/>
      <c r="CK257" s="1028"/>
      <c r="CL257" s="1028"/>
      <c r="CM257" s="1028"/>
      <c r="CN257" s="1028"/>
      <c r="CO257" s="1028"/>
      <c r="CP257" s="1028"/>
      <c r="CQ257" s="1028"/>
      <c r="CR257" s="1028"/>
      <c r="CS257" s="1028"/>
      <c r="CT257" s="1028"/>
      <c r="CU257" s="1028"/>
      <c r="CV257" s="1028"/>
      <c r="CW257" s="1028"/>
      <c r="CX257" s="1028"/>
      <c r="CY257" s="1028"/>
      <c r="CZ257" s="1028"/>
      <c r="DA257" s="1028"/>
      <c r="DB257" s="1028"/>
      <c r="DC257" s="1028"/>
      <c r="DD257" s="1028"/>
      <c r="DE257" s="1028"/>
      <c r="DF257" s="1028"/>
      <c r="DG257" s="1028"/>
      <c r="DH257" s="1028"/>
      <c r="DI257" s="1028"/>
      <c r="DJ257" s="1028"/>
      <c r="DK257" s="1028"/>
      <c r="DL257" s="1028"/>
      <c r="DM257" s="1028"/>
      <c r="DN257" s="1028"/>
      <c r="DO257" s="1028"/>
      <c r="DP257" s="1028"/>
      <c r="DQ257" s="1028"/>
      <c r="DR257" s="1028"/>
      <c r="DS257" s="1028"/>
      <c r="DT257" s="1028"/>
      <c r="DU257" s="1028"/>
      <c r="DV257" s="1028"/>
      <c r="DW257" s="1028"/>
      <c r="DX257" s="1028"/>
      <c r="DY257" s="1028"/>
      <c r="DZ257" s="1028"/>
      <c r="EA257" s="1028"/>
      <c r="EB257" s="1028"/>
      <c r="EC257" s="1028"/>
      <c r="ED257" s="1028"/>
      <c r="EE257" s="1028"/>
      <c r="EF257" s="1028"/>
      <c r="EG257" s="1028"/>
      <c r="EH257" s="1028"/>
      <c r="EI257" s="1028"/>
      <c r="EJ257" s="1028"/>
      <c r="EK257" s="1028"/>
      <c r="EL257" s="1028"/>
    </row>
    <row r="258" spans="1:142" s="1027" customFormat="1">
      <c r="A258" s="1040">
        <v>255</v>
      </c>
      <c r="B258" s="1063" t="s">
        <v>1197</v>
      </c>
      <c r="C258" s="1044">
        <f>'TMB 050'!$G$30</f>
        <v>1234550</v>
      </c>
      <c r="D258" s="1042">
        <f t="shared" si="73"/>
        <v>1234550</v>
      </c>
      <c r="E258" s="1042">
        <f t="shared" si="66"/>
        <v>61727.5</v>
      </c>
      <c r="F258" s="1042">
        <f t="shared" si="67"/>
        <v>61727.5</v>
      </c>
      <c r="G258" s="1042">
        <f t="shared" si="68"/>
        <v>61727.5</v>
      </c>
      <c r="H258" s="1042">
        <v>500000</v>
      </c>
      <c r="I258" s="1042">
        <v>100000</v>
      </c>
      <c r="J258" s="1042">
        <f t="shared" si="69"/>
        <v>500000</v>
      </c>
      <c r="K258" s="1042">
        <f t="shared" si="70"/>
        <v>40000</v>
      </c>
      <c r="L258" s="1043">
        <f>IF('[1]TMB 050'!$G$30&gt;=50000,50000,'[1]TMB 050'!$G$30*50%)</f>
        <v>50000</v>
      </c>
      <c r="M258" s="1042">
        <f t="shared" si="74"/>
        <v>100000</v>
      </c>
      <c r="N258" s="1041">
        <f t="shared" ref="N258:N278" si="76">IF(J258&lt;=200000,J258*20%,100000)</f>
        <v>100000</v>
      </c>
      <c r="O258" s="1061"/>
      <c r="P258" s="1035" t="str">
        <f t="shared" si="75"/>
        <v>SHOPPING BONSUCESSO</v>
      </c>
      <c r="Q258" s="1035" t="s">
        <v>1196</v>
      </c>
      <c r="R258" s="1035"/>
      <c r="S258" s="1035" t="s">
        <v>1195</v>
      </c>
      <c r="T258" s="1035" t="s">
        <v>800</v>
      </c>
      <c r="U258" s="1035" t="s">
        <v>505</v>
      </c>
      <c r="V258" s="1035">
        <v>7252000</v>
      </c>
      <c r="W258" s="1060" t="s">
        <v>1194</v>
      </c>
      <c r="X258" s="1001"/>
      <c r="Y258" s="1031"/>
      <c r="Z258" s="1030"/>
      <c r="AA258" s="1030"/>
      <c r="AB258" s="1030"/>
      <c r="AC258" s="1030"/>
      <c r="AD258" s="1030"/>
      <c r="AE258" s="1030"/>
      <c r="AF258" s="1030"/>
      <c r="AG258" s="1030"/>
      <c r="AH258" s="1030"/>
      <c r="AI258" s="1030"/>
      <c r="AJ258" s="1030"/>
      <c r="AK258" s="1030"/>
      <c r="AL258" s="1030"/>
      <c r="AM258" s="1029"/>
      <c r="AN258" s="1029"/>
      <c r="AO258" s="1029"/>
      <c r="AP258" s="1029"/>
      <c r="AQ258" s="1029"/>
      <c r="AR258" s="1029"/>
      <c r="AS258" s="1029"/>
      <c r="AT258" s="1029"/>
      <c r="AU258" s="1028"/>
      <c r="AV258" s="1028"/>
      <c r="AW258" s="1028"/>
      <c r="AX258" s="1028"/>
      <c r="AY258" s="1028"/>
      <c r="AZ258" s="1028"/>
      <c r="BA258" s="1028"/>
      <c r="BB258" s="1028"/>
      <c r="BC258" s="1028"/>
      <c r="BD258" s="1028"/>
      <c r="BE258" s="1028"/>
      <c r="BF258" s="1028"/>
      <c r="BG258" s="1028"/>
      <c r="BH258" s="1028"/>
      <c r="BI258" s="1028"/>
      <c r="BJ258" s="1028"/>
      <c r="BK258" s="1028"/>
      <c r="BL258" s="1028"/>
      <c r="BM258" s="1028"/>
      <c r="BN258" s="1028"/>
      <c r="BO258" s="1028"/>
      <c r="BP258" s="1028"/>
      <c r="BQ258" s="1028"/>
      <c r="BR258" s="1028"/>
      <c r="BS258" s="1028"/>
      <c r="BT258" s="1028"/>
      <c r="BU258" s="1028"/>
      <c r="BV258" s="1028"/>
      <c r="BW258" s="1028"/>
      <c r="BX258" s="1028"/>
      <c r="BY258" s="1028"/>
      <c r="BZ258" s="1028"/>
      <c r="CA258" s="1028"/>
      <c r="CB258" s="1028"/>
      <c r="CC258" s="1028"/>
      <c r="CD258" s="1028"/>
      <c r="CE258" s="1028"/>
      <c r="CF258" s="1028"/>
      <c r="CG258" s="1028"/>
      <c r="CH258" s="1028"/>
      <c r="CI258" s="1028"/>
      <c r="CJ258" s="1028"/>
      <c r="CK258" s="1028"/>
      <c r="CL258" s="1028"/>
      <c r="CM258" s="1028"/>
      <c r="CN258" s="1028"/>
      <c r="CO258" s="1028"/>
      <c r="CP258" s="1028"/>
      <c r="CQ258" s="1028"/>
      <c r="CR258" s="1028"/>
      <c r="CS258" s="1028"/>
      <c r="CT258" s="1028"/>
      <c r="CU258" s="1028"/>
      <c r="CV258" s="1028"/>
      <c r="CW258" s="1028"/>
      <c r="CX258" s="1028"/>
      <c r="CY258" s="1028"/>
      <c r="CZ258" s="1028"/>
      <c r="DA258" s="1028"/>
      <c r="DB258" s="1028"/>
      <c r="DC258" s="1028"/>
      <c r="DD258" s="1028"/>
      <c r="DE258" s="1028"/>
      <c r="DF258" s="1028"/>
      <c r="DG258" s="1028"/>
      <c r="DH258" s="1028"/>
      <c r="DI258" s="1028"/>
      <c r="DJ258" s="1028"/>
      <c r="DK258" s="1028"/>
      <c r="DL258" s="1028"/>
      <c r="DM258" s="1028"/>
      <c r="DN258" s="1028"/>
      <c r="DO258" s="1028"/>
      <c r="DP258" s="1028"/>
      <c r="DQ258" s="1028"/>
      <c r="DR258" s="1028"/>
      <c r="DS258" s="1028"/>
      <c r="DT258" s="1028"/>
      <c r="DU258" s="1028"/>
      <c r="DV258" s="1028"/>
      <c r="DW258" s="1028"/>
      <c r="DX258" s="1028"/>
      <c r="DY258" s="1028"/>
      <c r="DZ258" s="1028"/>
      <c r="EA258" s="1028"/>
      <c r="EB258" s="1028"/>
      <c r="EC258" s="1028"/>
      <c r="ED258" s="1028"/>
      <c r="EE258" s="1028"/>
      <c r="EF258" s="1028"/>
      <c r="EG258" s="1028"/>
      <c r="EH258" s="1028"/>
      <c r="EI258" s="1028"/>
      <c r="EJ258" s="1028"/>
      <c r="EK258" s="1028"/>
      <c r="EL258" s="1028"/>
    </row>
    <row r="259" spans="1:142" s="1027" customFormat="1">
      <c r="A259" s="1040">
        <v>256</v>
      </c>
      <c r="B259" s="1063" t="s">
        <v>1193</v>
      </c>
      <c r="C259" s="1044">
        <f>'TMB 050'!$G$30</f>
        <v>1234550</v>
      </c>
      <c r="D259" s="1042">
        <f t="shared" si="73"/>
        <v>1234550</v>
      </c>
      <c r="E259" s="1042">
        <f t="shared" si="66"/>
        <v>61727.5</v>
      </c>
      <c r="F259" s="1042">
        <f t="shared" si="67"/>
        <v>61727.5</v>
      </c>
      <c r="G259" s="1042">
        <f t="shared" si="68"/>
        <v>61727.5</v>
      </c>
      <c r="H259" s="1042">
        <v>500000</v>
      </c>
      <c r="I259" s="1042">
        <v>100000</v>
      </c>
      <c r="J259" s="1042">
        <f t="shared" si="69"/>
        <v>500000</v>
      </c>
      <c r="K259" s="1042">
        <f t="shared" si="70"/>
        <v>40000</v>
      </c>
      <c r="L259" s="1043">
        <f>IF('[1]TMB 050'!$G$30&gt;=50000,50000,'[1]TMB 050'!$G$30*50%)</f>
        <v>50000</v>
      </c>
      <c r="M259" s="1042">
        <f t="shared" si="74"/>
        <v>100000</v>
      </c>
      <c r="N259" s="1041">
        <f t="shared" si="76"/>
        <v>100000</v>
      </c>
      <c r="O259" s="1061"/>
      <c r="P259" s="1035" t="str">
        <f t="shared" si="75"/>
        <v>SHOPPING BOUBON WALLIG</v>
      </c>
      <c r="Q259" s="1035" t="s">
        <v>1192</v>
      </c>
      <c r="R259" s="1035"/>
      <c r="S259" s="1035" t="s">
        <v>1191</v>
      </c>
      <c r="T259" s="1035" t="s">
        <v>673</v>
      </c>
      <c r="U259" s="1035" t="s">
        <v>672</v>
      </c>
      <c r="V259" s="1035" t="s">
        <v>1190</v>
      </c>
      <c r="W259" s="1035" t="s">
        <v>1189</v>
      </c>
      <c r="X259" s="1001"/>
      <c r="Y259" s="1031"/>
      <c r="Z259" s="1030"/>
      <c r="AA259" s="1030"/>
      <c r="AB259" s="1030"/>
      <c r="AC259" s="1030"/>
      <c r="AD259" s="1030"/>
      <c r="AE259" s="1030"/>
      <c r="AF259" s="1030"/>
      <c r="AG259" s="1030"/>
      <c r="AH259" s="1030"/>
      <c r="AI259" s="1030"/>
      <c r="AJ259" s="1030"/>
      <c r="AK259" s="1030"/>
      <c r="AL259" s="1030"/>
      <c r="AM259" s="1029"/>
      <c r="AN259" s="1029"/>
      <c r="AO259" s="1029"/>
      <c r="AP259" s="1029"/>
      <c r="AQ259" s="1029"/>
      <c r="AR259" s="1029"/>
      <c r="AS259" s="1029"/>
      <c r="AT259" s="1029"/>
      <c r="AU259" s="1028"/>
      <c r="AV259" s="1028"/>
      <c r="AW259" s="1028"/>
      <c r="AX259" s="1028"/>
      <c r="AY259" s="1028"/>
      <c r="AZ259" s="1028"/>
      <c r="BA259" s="1028"/>
      <c r="BB259" s="1028"/>
      <c r="BC259" s="1028"/>
      <c r="BD259" s="1028"/>
      <c r="BE259" s="1028"/>
      <c r="BF259" s="1028"/>
      <c r="BG259" s="1028"/>
      <c r="BH259" s="1028"/>
      <c r="BI259" s="1028"/>
      <c r="BJ259" s="1028"/>
      <c r="BK259" s="1028"/>
      <c r="BL259" s="1028"/>
      <c r="BM259" s="1028"/>
      <c r="BN259" s="1028"/>
      <c r="BO259" s="1028"/>
      <c r="BP259" s="1028"/>
      <c r="BQ259" s="1028"/>
      <c r="BR259" s="1028"/>
      <c r="BS259" s="1028"/>
      <c r="BT259" s="1028"/>
      <c r="BU259" s="1028"/>
      <c r="BV259" s="1028"/>
      <c r="BW259" s="1028"/>
      <c r="BX259" s="1028"/>
      <c r="BY259" s="1028"/>
      <c r="BZ259" s="1028"/>
      <c r="CA259" s="1028"/>
      <c r="CB259" s="1028"/>
      <c r="CC259" s="1028"/>
      <c r="CD259" s="1028"/>
      <c r="CE259" s="1028"/>
      <c r="CF259" s="1028"/>
      <c r="CG259" s="1028"/>
      <c r="CH259" s="1028"/>
      <c r="CI259" s="1028"/>
      <c r="CJ259" s="1028"/>
      <c r="CK259" s="1028"/>
      <c r="CL259" s="1028"/>
      <c r="CM259" s="1028"/>
      <c r="CN259" s="1028"/>
      <c r="CO259" s="1028"/>
      <c r="CP259" s="1028"/>
      <c r="CQ259" s="1028"/>
      <c r="CR259" s="1028"/>
      <c r="CS259" s="1028"/>
      <c r="CT259" s="1028"/>
      <c r="CU259" s="1028"/>
      <c r="CV259" s="1028"/>
      <c r="CW259" s="1028"/>
      <c r="CX259" s="1028"/>
      <c r="CY259" s="1028"/>
      <c r="CZ259" s="1028"/>
      <c r="DA259" s="1028"/>
      <c r="DB259" s="1028"/>
      <c r="DC259" s="1028"/>
      <c r="DD259" s="1028"/>
      <c r="DE259" s="1028"/>
      <c r="DF259" s="1028"/>
      <c r="DG259" s="1028"/>
      <c r="DH259" s="1028"/>
      <c r="DI259" s="1028"/>
      <c r="DJ259" s="1028"/>
      <c r="DK259" s="1028"/>
      <c r="DL259" s="1028"/>
      <c r="DM259" s="1028"/>
      <c r="DN259" s="1028"/>
      <c r="DO259" s="1028"/>
      <c r="DP259" s="1028"/>
      <c r="DQ259" s="1028"/>
      <c r="DR259" s="1028"/>
      <c r="DS259" s="1028"/>
      <c r="DT259" s="1028"/>
      <c r="DU259" s="1028"/>
      <c r="DV259" s="1028"/>
      <c r="DW259" s="1028"/>
      <c r="DX259" s="1028"/>
      <c r="DY259" s="1028"/>
      <c r="DZ259" s="1028"/>
      <c r="EA259" s="1028"/>
      <c r="EB259" s="1028"/>
      <c r="EC259" s="1028"/>
      <c r="ED259" s="1028"/>
      <c r="EE259" s="1028"/>
      <c r="EF259" s="1028"/>
      <c r="EG259" s="1028"/>
      <c r="EH259" s="1028"/>
      <c r="EI259" s="1028"/>
      <c r="EJ259" s="1028"/>
      <c r="EK259" s="1028"/>
      <c r="EL259" s="1028"/>
    </row>
    <row r="260" spans="1:142" s="1027" customFormat="1">
      <c r="A260" s="1040">
        <v>257</v>
      </c>
      <c r="B260" s="1062" t="s">
        <v>1188</v>
      </c>
      <c r="C260" s="1044">
        <f>'TMB 050'!$G$30</f>
        <v>1234550</v>
      </c>
      <c r="D260" s="1042">
        <f t="shared" si="73"/>
        <v>1234550</v>
      </c>
      <c r="E260" s="1042">
        <f t="shared" si="66"/>
        <v>61727.5</v>
      </c>
      <c r="F260" s="1042">
        <f t="shared" si="67"/>
        <v>61727.5</v>
      </c>
      <c r="G260" s="1042">
        <f t="shared" si="68"/>
        <v>61727.5</v>
      </c>
      <c r="H260" s="1042">
        <v>500000</v>
      </c>
      <c r="I260" s="1042">
        <v>100000</v>
      </c>
      <c r="J260" s="1042">
        <f t="shared" si="69"/>
        <v>500000</v>
      </c>
      <c r="K260" s="1042">
        <f t="shared" si="70"/>
        <v>40000</v>
      </c>
      <c r="L260" s="1043">
        <f>IF('[1]TMB 050'!$G$30&gt;=50000,50000,'[1]TMB 050'!$G$30*50%)</f>
        <v>50000</v>
      </c>
      <c r="M260" s="1042">
        <f t="shared" si="74"/>
        <v>100000</v>
      </c>
      <c r="N260" s="1041">
        <f t="shared" si="76"/>
        <v>100000</v>
      </c>
      <c r="O260" s="1061"/>
      <c r="P260" s="1035" t="str">
        <f t="shared" si="75"/>
        <v>SHOPPING BOULEVARD RIO IGUATEMI</v>
      </c>
      <c r="Q260" s="1060"/>
      <c r="R260" s="1060"/>
      <c r="S260" s="1060"/>
      <c r="T260" s="1035" t="s">
        <v>503</v>
      </c>
      <c r="U260" s="1035" t="s">
        <v>502</v>
      </c>
      <c r="V260" s="1035"/>
      <c r="W260" s="1060" t="s">
        <v>1187</v>
      </c>
      <c r="X260" s="1001"/>
      <c r="Y260" s="1031"/>
      <c r="Z260" s="1030"/>
      <c r="AA260" s="1030"/>
      <c r="AB260" s="1030"/>
      <c r="AC260" s="1030"/>
      <c r="AD260" s="1030"/>
      <c r="AE260" s="1030"/>
      <c r="AF260" s="1030"/>
      <c r="AG260" s="1030"/>
      <c r="AH260" s="1030"/>
      <c r="AI260" s="1030"/>
      <c r="AJ260" s="1030"/>
      <c r="AK260" s="1030"/>
      <c r="AL260" s="1030"/>
      <c r="AM260" s="1029"/>
      <c r="AN260" s="1029"/>
      <c r="AO260" s="1029"/>
      <c r="AP260" s="1029"/>
      <c r="AQ260" s="1029"/>
      <c r="AR260" s="1029"/>
      <c r="AS260" s="1029"/>
      <c r="AT260" s="1029"/>
      <c r="AU260" s="1028"/>
      <c r="AV260" s="1028"/>
      <c r="AW260" s="1028"/>
      <c r="AX260" s="1028"/>
      <c r="AY260" s="1028"/>
      <c r="AZ260" s="1028"/>
      <c r="BA260" s="1028"/>
      <c r="BB260" s="1028"/>
      <c r="BC260" s="1028"/>
      <c r="BD260" s="1028"/>
      <c r="BE260" s="1028"/>
      <c r="BF260" s="1028"/>
      <c r="BG260" s="1028"/>
      <c r="BH260" s="1028"/>
      <c r="BI260" s="1028"/>
      <c r="BJ260" s="1028"/>
      <c r="BK260" s="1028"/>
      <c r="BL260" s="1028"/>
      <c r="BM260" s="1028"/>
      <c r="BN260" s="1028"/>
      <c r="BO260" s="1028"/>
      <c r="BP260" s="1028"/>
      <c r="BQ260" s="1028"/>
      <c r="BR260" s="1028"/>
      <c r="BS260" s="1028"/>
      <c r="BT260" s="1028"/>
      <c r="BU260" s="1028"/>
      <c r="BV260" s="1028"/>
      <c r="BW260" s="1028"/>
      <c r="BX260" s="1028"/>
      <c r="BY260" s="1028"/>
      <c r="BZ260" s="1028"/>
      <c r="CA260" s="1028"/>
      <c r="CB260" s="1028"/>
      <c r="CC260" s="1028"/>
      <c r="CD260" s="1028"/>
      <c r="CE260" s="1028"/>
      <c r="CF260" s="1028"/>
      <c r="CG260" s="1028"/>
      <c r="CH260" s="1028"/>
      <c r="CI260" s="1028"/>
      <c r="CJ260" s="1028"/>
      <c r="CK260" s="1028"/>
      <c r="CL260" s="1028"/>
      <c r="CM260" s="1028"/>
      <c r="CN260" s="1028"/>
      <c r="CO260" s="1028"/>
      <c r="CP260" s="1028"/>
      <c r="CQ260" s="1028"/>
      <c r="CR260" s="1028"/>
      <c r="CS260" s="1028"/>
      <c r="CT260" s="1028"/>
      <c r="CU260" s="1028"/>
      <c r="CV260" s="1028"/>
      <c r="CW260" s="1028"/>
      <c r="CX260" s="1028"/>
      <c r="CY260" s="1028"/>
      <c r="CZ260" s="1028"/>
      <c r="DA260" s="1028"/>
      <c r="DB260" s="1028"/>
      <c r="DC260" s="1028"/>
      <c r="DD260" s="1028"/>
      <c r="DE260" s="1028"/>
      <c r="DF260" s="1028"/>
      <c r="DG260" s="1028"/>
      <c r="DH260" s="1028"/>
      <c r="DI260" s="1028"/>
      <c r="DJ260" s="1028"/>
      <c r="DK260" s="1028"/>
      <c r="DL260" s="1028"/>
      <c r="DM260" s="1028"/>
      <c r="DN260" s="1028"/>
      <c r="DO260" s="1028"/>
      <c r="DP260" s="1028"/>
      <c r="DQ260" s="1028"/>
      <c r="DR260" s="1028"/>
      <c r="DS260" s="1028"/>
      <c r="DT260" s="1028"/>
      <c r="DU260" s="1028"/>
      <c r="DV260" s="1028"/>
      <c r="DW260" s="1028"/>
      <c r="DX260" s="1028"/>
      <c r="DY260" s="1028"/>
      <c r="DZ260" s="1028"/>
      <c r="EA260" s="1028"/>
      <c r="EB260" s="1028"/>
      <c r="EC260" s="1028"/>
      <c r="ED260" s="1028"/>
      <c r="EE260" s="1028"/>
      <c r="EF260" s="1028"/>
      <c r="EG260" s="1028"/>
      <c r="EH260" s="1028"/>
      <c r="EI260" s="1028"/>
      <c r="EJ260" s="1028"/>
      <c r="EK260" s="1028"/>
      <c r="EL260" s="1028"/>
    </row>
    <row r="261" spans="1:142" s="1027" customFormat="1">
      <c r="A261" s="1040">
        <v>258</v>
      </c>
      <c r="B261" s="1063" t="s">
        <v>1186</v>
      </c>
      <c r="C261" s="1044">
        <f>'TMB 050'!$G$30</f>
        <v>1234550</v>
      </c>
      <c r="D261" s="1042">
        <f t="shared" si="73"/>
        <v>1234550</v>
      </c>
      <c r="E261" s="1042">
        <f t="shared" si="66"/>
        <v>61727.5</v>
      </c>
      <c r="F261" s="1042">
        <f t="shared" si="67"/>
        <v>61727.5</v>
      </c>
      <c r="G261" s="1042">
        <f t="shared" si="68"/>
        <v>61727.5</v>
      </c>
      <c r="H261" s="1042">
        <v>500000</v>
      </c>
      <c r="I261" s="1042">
        <v>100000</v>
      </c>
      <c r="J261" s="1042">
        <f t="shared" si="69"/>
        <v>500000</v>
      </c>
      <c r="K261" s="1042">
        <f t="shared" si="70"/>
        <v>40000</v>
      </c>
      <c r="L261" s="1043">
        <f>IF('[1]TMB 050'!$G$30&gt;=50000,50000,'[1]TMB 050'!$G$30*50%)</f>
        <v>50000</v>
      </c>
      <c r="M261" s="1042">
        <f t="shared" si="74"/>
        <v>100000</v>
      </c>
      <c r="N261" s="1041">
        <f t="shared" si="76"/>
        <v>100000</v>
      </c>
      <c r="O261" s="1061"/>
      <c r="P261" s="1035" t="str">
        <f t="shared" si="75"/>
        <v>SHOPPING BUTANTÃ</v>
      </c>
      <c r="Q261" s="1035" t="s">
        <v>1185</v>
      </c>
      <c r="R261" s="1035"/>
      <c r="S261" s="1035" t="s">
        <v>1184</v>
      </c>
      <c r="T261" s="1035" t="s">
        <v>506</v>
      </c>
      <c r="U261" s="1035" t="s">
        <v>505</v>
      </c>
      <c r="V261" s="1035" t="s">
        <v>1183</v>
      </c>
      <c r="W261" s="1060" t="s">
        <v>1182</v>
      </c>
      <c r="X261" s="1001"/>
      <c r="Y261" s="1031"/>
      <c r="Z261" s="1030"/>
      <c r="AA261" s="1030"/>
      <c r="AB261" s="1030"/>
      <c r="AC261" s="1030"/>
      <c r="AD261" s="1030"/>
      <c r="AE261" s="1030"/>
      <c r="AF261" s="1030"/>
      <c r="AG261" s="1030"/>
      <c r="AH261" s="1030"/>
      <c r="AI261" s="1030"/>
      <c r="AJ261" s="1030"/>
      <c r="AK261" s="1030"/>
      <c r="AL261" s="1030"/>
      <c r="AM261" s="1029"/>
      <c r="AN261" s="1029"/>
      <c r="AO261" s="1029"/>
      <c r="AP261" s="1029"/>
      <c r="AQ261" s="1029"/>
      <c r="AR261" s="1029"/>
      <c r="AS261" s="1029"/>
      <c r="AT261" s="1029"/>
      <c r="AU261" s="1028"/>
      <c r="AV261" s="1028"/>
      <c r="AW261" s="1028"/>
      <c r="AX261" s="1028"/>
      <c r="AY261" s="1028"/>
      <c r="AZ261" s="1028"/>
      <c r="BA261" s="1028"/>
      <c r="BB261" s="1028"/>
      <c r="BC261" s="1028"/>
      <c r="BD261" s="1028"/>
      <c r="BE261" s="1028"/>
      <c r="BF261" s="1028"/>
      <c r="BG261" s="1028"/>
      <c r="BH261" s="1028"/>
      <c r="BI261" s="1028"/>
      <c r="BJ261" s="1028"/>
      <c r="BK261" s="1028"/>
      <c r="BL261" s="1028"/>
      <c r="BM261" s="1028"/>
      <c r="BN261" s="1028"/>
      <c r="BO261" s="1028"/>
      <c r="BP261" s="1028"/>
      <c r="BQ261" s="1028"/>
      <c r="BR261" s="1028"/>
      <c r="BS261" s="1028"/>
      <c r="BT261" s="1028"/>
      <c r="BU261" s="1028"/>
      <c r="BV261" s="1028"/>
      <c r="BW261" s="1028"/>
      <c r="BX261" s="1028"/>
      <c r="BY261" s="1028"/>
      <c r="BZ261" s="1028"/>
      <c r="CA261" s="1028"/>
      <c r="CB261" s="1028"/>
      <c r="CC261" s="1028"/>
      <c r="CD261" s="1028"/>
      <c r="CE261" s="1028"/>
      <c r="CF261" s="1028"/>
      <c r="CG261" s="1028"/>
      <c r="CH261" s="1028"/>
      <c r="CI261" s="1028"/>
      <c r="CJ261" s="1028"/>
      <c r="CK261" s="1028"/>
      <c r="CL261" s="1028"/>
      <c r="CM261" s="1028"/>
      <c r="CN261" s="1028"/>
      <c r="CO261" s="1028"/>
      <c r="CP261" s="1028"/>
      <c r="CQ261" s="1028"/>
      <c r="CR261" s="1028"/>
      <c r="CS261" s="1028"/>
      <c r="CT261" s="1028"/>
      <c r="CU261" s="1028"/>
      <c r="CV261" s="1028"/>
      <c r="CW261" s="1028"/>
      <c r="CX261" s="1028"/>
      <c r="CY261" s="1028"/>
      <c r="CZ261" s="1028"/>
      <c r="DA261" s="1028"/>
      <c r="DB261" s="1028"/>
      <c r="DC261" s="1028"/>
      <c r="DD261" s="1028"/>
      <c r="DE261" s="1028"/>
      <c r="DF261" s="1028"/>
      <c r="DG261" s="1028"/>
      <c r="DH261" s="1028"/>
      <c r="DI261" s="1028"/>
      <c r="DJ261" s="1028"/>
      <c r="DK261" s="1028"/>
      <c r="DL261" s="1028"/>
      <c r="DM261" s="1028"/>
      <c r="DN261" s="1028"/>
      <c r="DO261" s="1028"/>
      <c r="DP261" s="1028"/>
      <c r="DQ261" s="1028"/>
      <c r="DR261" s="1028"/>
      <c r="DS261" s="1028"/>
      <c r="DT261" s="1028"/>
      <c r="DU261" s="1028"/>
      <c r="DV261" s="1028"/>
      <c r="DW261" s="1028"/>
      <c r="DX261" s="1028"/>
      <c r="DY261" s="1028"/>
      <c r="DZ261" s="1028"/>
      <c r="EA261" s="1028"/>
      <c r="EB261" s="1028"/>
      <c r="EC261" s="1028"/>
      <c r="ED261" s="1028"/>
      <c r="EE261" s="1028"/>
      <c r="EF261" s="1028"/>
      <c r="EG261" s="1028"/>
      <c r="EH261" s="1028"/>
      <c r="EI261" s="1028"/>
      <c r="EJ261" s="1028"/>
      <c r="EK261" s="1028"/>
      <c r="EL261" s="1028"/>
    </row>
    <row r="262" spans="1:142" s="1027" customFormat="1">
      <c r="A262" s="1040">
        <v>259</v>
      </c>
      <c r="B262" s="1100" t="s">
        <v>1181</v>
      </c>
      <c r="C262" s="1044">
        <f>'TMB 050'!$G$30</f>
        <v>1234550</v>
      </c>
      <c r="D262" s="1055">
        <f t="shared" si="73"/>
        <v>1234550</v>
      </c>
      <c r="E262" s="1055">
        <v>0</v>
      </c>
      <c r="F262" s="1055">
        <v>20000</v>
      </c>
      <c r="G262" s="1055">
        <v>0</v>
      </c>
      <c r="H262" s="1055">
        <v>500000</v>
      </c>
      <c r="I262" s="1055">
        <v>100000</v>
      </c>
      <c r="J262" s="1055">
        <f t="shared" si="69"/>
        <v>500000</v>
      </c>
      <c r="K262" s="1055">
        <v>100000</v>
      </c>
      <c r="L262" s="1099">
        <f>IF('[1]TMB 050'!$G$30&gt;=50000,50000,'[1]TMB 050'!$G$30*50%)</f>
        <v>50000</v>
      </c>
      <c r="M262" s="1055">
        <f t="shared" si="74"/>
        <v>100000</v>
      </c>
      <c r="N262" s="1098">
        <f t="shared" si="76"/>
        <v>100000</v>
      </c>
      <c r="O262" s="1097"/>
      <c r="P262" s="1095" t="str">
        <f t="shared" si="75"/>
        <v>SHOPPING CAMPO GRANDE</v>
      </c>
      <c r="Q262" s="1096" t="s">
        <v>1180</v>
      </c>
      <c r="R262" s="1096"/>
      <c r="S262" s="1096" t="s">
        <v>527</v>
      </c>
      <c r="T262" s="1096" t="s">
        <v>812</v>
      </c>
      <c r="U262" s="1095" t="s">
        <v>502</v>
      </c>
      <c r="V262" s="1095"/>
      <c r="W262" s="1095" t="s">
        <v>1179</v>
      </c>
      <c r="X262" s="1001"/>
      <c r="Y262" s="1031"/>
      <c r="Z262" s="1030"/>
      <c r="AA262" s="1030"/>
      <c r="AB262" s="1030"/>
      <c r="AC262" s="1030"/>
      <c r="AD262" s="1030"/>
      <c r="AE262" s="1030"/>
      <c r="AF262" s="1030"/>
      <c r="AG262" s="1030"/>
      <c r="AH262" s="1030"/>
      <c r="AI262" s="1030"/>
      <c r="AJ262" s="1030"/>
      <c r="AK262" s="1030"/>
      <c r="AL262" s="1030"/>
      <c r="AM262" s="1029"/>
      <c r="AN262" s="1029"/>
      <c r="AO262" s="1029"/>
      <c r="AP262" s="1029"/>
      <c r="AQ262" s="1029"/>
      <c r="AR262" s="1029"/>
      <c r="AS262" s="1029"/>
      <c r="AT262" s="1029"/>
      <c r="AU262" s="1028"/>
      <c r="AV262" s="1028"/>
      <c r="AW262" s="1028"/>
      <c r="AX262" s="1028"/>
      <c r="AY262" s="1028"/>
      <c r="AZ262" s="1028"/>
      <c r="BA262" s="1028"/>
      <c r="BB262" s="1028"/>
      <c r="BC262" s="1028"/>
      <c r="BD262" s="1028"/>
      <c r="BE262" s="1028"/>
      <c r="BF262" s="1028"/>
      <c r="BG262" s="1028"/>
      <c r="BH262" s="1028"/>
      <c r="BI262" s="1028"/>
      <c r="BJ262" s="1028"/>
      <c r="BK262" s="1028"/>
      <c r="BL262" s="1028"/>
      <c r="BM262" s="1028"/>
      <c r="BN262" s="1028"/>
      <c r="BO262" s="1028"/>
      <c r="BP262" s="1028"/>
      <c r="BQ262" s="1028"/>
      <c r="BR262" s="1028"/>
      <c r="BS262" s="1028"/>
      <c r="BT262" s="1028"/>
      <c r="BU262" s="1028"/>
      <c r="BV262" s="1028"/>
      <c r="BW262" s="1028"/>
      <c r="BX262" s="1028"/>
      <c r="BY262" s="1028"/>
      <c r="BZ262" s="1028"/>
      <c r="CA262" s="1028"/>
      <c r="CB262" s="1028"/>
      <c r="CC262" s="1028"/>
      <c r="CD262" s="1028"/>
      <c r="CE262" s="1028"/>
      <c r="CF262" s="1028"/>
      <c r="CG262" s="1028"/>
      <c r="CH262" s="1028"/>
      <c r="CI262" s="1028"/>
      <c r="CJ262" s="1028"/>
      <c r="CK262" s="1028"/>
      <c r="CL262" s="1028"/>
      <c r="CM262" s="1028"/>
      <c r="CN262" s="1028"/>
      <c r="CO262" s="1028"/>
      <c r="CP262" s="1028"/>
      <c r="CQ262" s="1028"/>
      <c r="CR262" s="1028"/>
      <c r="CS262" s="1028"/>
      <c r="CT262" s="1028"/>
      <c r="CU262" s="1028"/>
      <c r="CV262" s="1028"/>
      <c r="CW262" s="1028"/>
      <c r="CX262" s="1028"/>
      <c r="CY262" s="1028"/>
      <c r="CZ262" s="1028"/>
      <c r="DA262" s="1028"/>
      <c r="DB262" s="1028"/>
      <c r="DC262" s="1028"/>
      <c r="DD262" s="1028"/>
      <c r="DE262" s="1028"/>
      <c r="DF262" s="1028"/>
      <c r="DG262" s="1028"/>
      <c r="DH262" s="1028"/>
      <c r="DI262" s="1028"/>
      <c r="DJ262" s="1028"/>
      <c r="DK262" s="1028"/>
      <c r="DL262" s="1028"/>
      <c r="DM262" s="1028"/>
      <c r="DN262" s="1028"/>
      <c r="DO262" s="1028"/>
      <c r="DP262" s="1028"/>
      <c r="DQ262" s="1028"/>
      <c r="DR262" s="1028"/>
      <c r="DS262" s="1028"/>
      <c r="DT262" s="1028"/>
      <c r="DU262" s="1028"/>
      <c r="DV262" s="1028"/>
      <c r="DW262" s="1028"/>
      <c r="DX262" s="1028"/>
      <c r="DY262" s="1028"/>
      <c r="DZ262" s="1028"/>
      <c r="EA262" s="1028"/>
      <c r="EB262" s="1028"/>
      <c r="EC262" s="1028"/>
      <c r="ED262" s="1028"/>
      <c r="EE262" s="1028"/>
      <c r="EF262" s="1028"/>
      <c r="EG262" s="1028"/>
      <c r="EH262" s="1028"/>
      <c r="EI262" s="1028"/>
      <c r="EJ262" s="1028"/>
      <c r="EK262" s="1028"/>
      <c r="EL262" s="1028"/>
    </row>
    <row r="263" spans="1:142" s="1027" customFormat="1">
      <c r="A263" s="1040">
        <v>260</v>
      </c>
      <c r="B263" s="1063" t="s">
        <v>1178</v>
      </c>
      <c r="C263" s="1044">
        <f>'TMB 050'!$G$30</f>
        <v>1234550</v>
      </c>
      <c r="D263" s="1042">
        <f t="shared" si="73"/>
        <v>1234550</v>
      </c>
      <c r="E263" s="1042">
        <f t="shared" ref="E263:E275" si="77">C263*5%</f>
        <v>61727.5</v>
      </c>
      <c r="F263" s="1042">
        <f t="shared" ref="F263:F275" si="78">C263*5%</f>
        <v>61727.5</v>
      </c>
      <c r="G263" s="1042">
        <f t="shared" ref="G263:G275" si="79">C263*5%</f>
        <v>61727.5</v>
      </c>
      <c r="H263" s="1042">
        <v>500000</v>
      </c>
      <c r="I263" s="1042">
        <v>100000</v>
      </c>
      <c r="J263" s="1042">
        <f t="shared" si="69"/>
        <v>500000</v>
      </c>
      <c r="K263" s="1042">
        <f t="shared" ref="K263:K278" si="80">IF(H263&gt;40000,40000,H263)</f>
        <v>40000</v>
      </c>
      <c r="L263" s="1043">
        <f>IF('[1]TMB 050'!$G$30&gt;=50000,50000,'[1]TMB 050'!$G$30*50%)</f>
        <v>50000</v>
      </c>
      <c r="M263" s="1042">
        <f t="shared" si="74"/>
        <v>100000</v>
      </c>
      <c r="N263" s="1041">
        <f t="shared" si="76"/>
        <v>100000</v>
      </c>
      <c r="O263" s="1061"/>
      <c r="P263" s="1035" t="str">
        <f t="shared" si="75"/>
        <v>SHOPPING CAMPO LIMPO</v>
      </c>
      <c r="Q263" s="1035" t="s">
        <v>1177</v>
      </c>
      <c r="R263" s="1035"/>
      <c r="S263" s="1035" t="s">
        <v>1176</v>
      </c>
      <c r="T263" s="1035" t="s">
        <v>506</v>
      </c>
      <c r="U263" s="1035" t="s">
        <v>505</v>
      </c>
      <c r="V263" s="1035">
        <v>5777001</v>
      </c>
      <c r="W263" s="1060" t="s">
        <v>1175</v>
      </c>
      <c r="X263" s="1001"/>
      <c r="Y263" s="1031"/>
      <c r="Z263" s="1030"/>
      <c r="AA263" s="1030"/>
      <c r="AB263" s="1030"/>
      <c r="AC263" s="1030"/>
      <c r="AD263" s="1030"/>
      <c r="AE263" s="1030"/>
      <c r="AF263" s="1030"/>
      <c r="AG263" s="1030"/>
      <c r="AH263" s="1030"/>
      <c r="AI263" s="1030"/>
      <c r="AJ263" s="1030"/>
      <c r="AK263" s="1030"/>
      <c r="AL263" s="1030"/>
      <c r="AM263" s="1029"/>
      <c r="AN263" s="1029"/>
      <c r="AO263" s="1029"/>
      <c r="AP263" s="1029"/>
      <c r="AQ263" s="1029"/>
      <c r="AR263" s="1029"/>
      <c r="AS263" s="1029"/>
      <c r="AT263" s="1029"/>
      <c r="AU263" s="1028"/>
      <c r="AV263" s="1028"/>
      <c r="AW263" s="1028"/>
      <c r="AX263" s="1028"/>
      <c r="AY263" s="1028"/>
      <c r="AZ263" s="1028"/>
      <c r="BA263" s="1028"/>
      <c r="BB263" s="1028"/>
      <c r="BC263" s="1028"/>
      <c r="BD263" s="1028"/>
      <c r="BE263" s="1028"/>
      <c r="BF263" s="1028"/>
      <c r="BG263" s="1028"/>
      <c r="BH263" s="1028"/>
      <c r="BI263" s="1028"/>
      <c r="BJ263" s="1028"/>
      <c r="BK263" s="1028"/>
      <c r="BL263" s="1028"/>
      <c r="BM263" s="1028"/>
      <c r="BN263" s="1028"/>
      <c r="BO263" s="1028"/>
      <c r="BP263" s="1028"/>
      <c r="BQ263" s="1028"/>
      <c r="BR263" s="1028"/>
      <c r="BS263" s="1028"/>
      <c r="BT263" s="1028"/>
      <c r="BU263" s="1028"/>
      <c r="BV263" s="1028"/>
      <c r="BW263" s="1028"/>
      <c r="BX263" s="1028"/>
      <c r="BY263" s="1028"/>
      <c r="BZ263" s="1028"/>
      <c r="CA263" s="1028"/>
      <c r="CB263" s="1028"/>
      <c r="CC263" s="1028"/>
      <c r="CD263" s="1028"/>
      <c r="CE263" s="1028"/>
      <c r="CF263" s="1028"/>
      <c r="CG263" s="1028"/>
      <c r="CH263" s="1028"/>
      <c r="CI263" s="1028"/>
      <c r="CJ263" s="1028"/>
      <c r="CK263" s="1028"/>
      <c r="CL263" s="1028"/>
      <c r="CM263" s="1028"/>
      <c r="CN263" s="1028"/>
      <c r="CO263" s="1028"/>
      <c r="CP263" s="1028"/>
      <c r="CQ263" s="1028"/>
      <c r="CR263" s="1028"/>
      <c r="CS263" s="1028"/>
      <c r="CT263" s="1028"/>
      <c r="CU263" s="1028"/>
      <c r="CV263" s="1028"/>
      <c r="CW263" s="1028"/>
      <c r="CX263" s="1028"/>
      <c r="CY263" s="1028"/>
      <c r="CZ263" s="1028"/>
      <c r="DA263" s="1028"/>
      <c r="DB263" s="1028"/>
      <c r="DC263" s="1028"/>
      <c r="DD263" s="1028"/>
      <c r="DE263" s="1028"/>
      <c r="DF263" s="1028"/>
      <c r="DG263" s="1028"/>
      <c r="DH263" s="1028"/>
      <c r="DI263" s="1028"/>
      <c r="DJ263" s="1028"/>
      <c r="DK263" s="1028"/>
      <c r="DL263" s="1028"/>
      <c r="DM263" s="1028"/>
      <c r="DN263" s="1028"/>
      <c r="DO263" s="1028"/>
      <c r="DP263" s="1028"/>
      <c r="DQ263" s="1028"/>
      <c r="DR263" s="1028"/>
      <c r="DS263" s="1028"/>
      <c r="DT263" s="1028"/>
      <c r="DU263" s="1028"/>
      <c r="DV263" s="1028"/>
      <c r="DW263" s="1028"/>
      <c r="DX263" s="1028"/>
      <c r="DY263" s="1028"/>
      <c r="DZ263" s="1028"/>
      <c r="EA263" s="1028"/>
      <c r="EB263" s="1028"/>
      <c r="EC263" s="1028"/>
      <c r="ED263" s="1028"/>
      <c r="EE263" s="1028"/>
      <c r="EF263" s="1028"/>
      <c r="EG263" s="1028"/>
      <c r="EH263" s="1028"/>
      <c r="EI263" s="1028"/>
      <c r="EJ263" s="1028"/>
      <c r="EK263" s="1028"/>
      <c r="EL263" s="1028"/>
    </row>
    <row r="264" spans="1:142" s="1027" customFormat="1">
      <c r="A264" s="1040">
        <v>261</v>
      </c>
      <c r="B264" s="1068" t="s">
        <v>1174</v>
      </c>
      <c r="C264" s="1044">
        <f>'TMB 050'!$G$30</f>
        <v>1234550</v>
      </c>
      <c r="D264" s="1042">
        <f t="shared" ref="D264:D275" si="81">C264</f>
        <v>1234550</v>
      </c>
      <c r="E264" s="1042">
        <f t="shared" si="77"/>
        <v>61727.5</v>
      </c>
      <c r="F264" s="1042">
        <f t="shared" si="78"/>
        <v>61727.5</v>
      </c>
      <c r="G264" s="1042">
        <f t="shared" si="79"/>
        <v>61727.5</v>
      </c>
      <c r="H264" s="1042">
        <v>500000</v>
      </c>
      <c r="I264" s="1042">
        <v>100000</v>
      </c>
      <c r="J264" s="1042">
        <f t="shared" si="69"/>
        <v>500000</v>
      </c>
      <c r="K264" s="1042">
        <f t="shared" si="80"/>
        <v>40000</v>
      </c>
      <c r="L264" s="1043">
        <f>IF('[1]TMB 050'!$G$30&gt;=50000,50000,'[1]TMB 050'!$G$30*50%)</f>
        <v>50000</v>
      </c>
      <c r="M264" s="1042">
        <f t="shared" si="74"/>
        <v>100000</v>
      </c>
      <c r="N264" s="1041">
        <f t="shared" si="76"/>
        <v>100000</v>
      </c>
      <c r="O264" s="1061"/>
      <c r="P264" s="1035" t="str">
        <f t="shared" si="75"/>
        <v xml:space="preserve">SHOPPING CAPITAL </v>
      </c>
      <c r="Q264" s="1064"/>
      <c r="R264" s="1064"/>
      <c r="S264" s="1064"/>
      <c r="T264" s="1064" t="s">
        <v>506</v>
      </c>
      <c r="U264" s="1064" t="s">
        <v>505</v>
      </c>
      <c r="V264" s="1064"/>
      <c r="W264" s="1064"/>
      <c r="X264" s="1001"/>
      <c r="Y264" s="1031"/>
      <c r="Z264" s="1030"/>
      <c r="AA264" s="1030"/>
      <c r="AB264" s="1030"/>
      <c r="AC264" s="1030"/>
      <c r="AD264" s="1030"/>
      <c r="AE264" s="1030"/>
      <c r="AF264" s="1030"/>
      <c r="AG264" s="1030"/>
      <c r="AH264" s="1030"/>
      <c r="AI264" s="1030"/>
      <c r="AJ264" s="1030"/>
      <c r="AK264" s="1030"/>
      <c r="AL264" s="1030"/>
      <c r="AM264" s="1029"/>
      <c r="AN264" s="1029"/>
      <c r="AO264" s="1029"/>
      <c r="AP264" s="1029"/>
      <c r="AQ264" s="1029"/>
      <c r="AR264" s="1029"/>
      <c r="AS264" s="1029"/>
      <c r="AT264" s="1029"/>
      <c r="AU264" s="1028"/>
      <c r="AV264" s="1028"/>
      <c r="AW264" s="1028"/>
      <c r="AX264" s="1028"/>
      <c r="AY264" s="1028"/>
      <c r="AZ264" s="1028"/>
      <c r="BA264" s="1028"/>
      <c r="BB264" s="1028"/>
      <c r="BC264" s="1028"/>
      <c r="BD264" s="1028"/>
      <c r="BE264" s="1028"/>
      <c r="BF264" s="1028"/>
      <c r="BG264" s="1028"/>
      <c r="BH264" s="1028"/>
      <c r="BI264" s="1028"/>
      <c r="BJ264" s="1028"/>
      <c r="BK264" s="1028"/>
      <c r="BL264" s="1028"/>
      <c r="BM264" s="1028"/>
      <c r="BN264" s="1028"/>
      <c r="BO264" s="1028"/>
      <c r="BP264" s="1028"/>
      <c r="BQ264" s="1028"/>
      <c r="BR264" s="1028"/>
      <c r="BS264" s="1028"/>
      <c r="BT264" s="1028"/>
      <c r="BU264" s="1028"/>
      <c r="BV264" s="1028"/>
      <c r="BW264" s="1028"/>
      <c r="BX264" s="1028"/>
      <c r="BY264" s="1028"/>
      <c r="BZ264" s="1028"/>
      <c r="CA264" s="1028"/>
      <c r="CB264" s="1028"/>
      <c r="CC264" s="1028"/>
      <c r="CD264" s="1028"/>
      <c r="CE264" s="1028"/>
      <c r="CF264" s="1028"/>
      <c r="CG264" s="1028"/>
      <c r="CH264" s="1028"/>
      <c r="CI264" s="1028"/>
      <c r="CJ264" s="1028"/>
      <c r="CK264" s="1028"/>
      <c r="CL264" s="1028"/>
      <c r="CM264" s="1028"/>
      <c r="CN264" s="1028"/>
      <c r="CO264" s="1028"/>
      <c r="CP264" s="1028"/>
      <c r="CQ264" s="1028"/>
      <c r="CR264" s="1028"/>
      <c r="CS264" s="1028"/>
      <c r="CT264" s="1028"/>
      <c r="CU264" s="1028"/>
      <c r="CV264" s="1028"/>
      <c r="CW264" s="1028"/>
      <c r="CX264" s="1028"/>
      <c r="CY264" s="1028"/>
      <c r="CZ264" s="1028"/>
      <c r="DA264" s="1028"/>
      <c r="DB264" s="1028"/>
      <c r="DC264" s="1028"/>
      <c r="DD264" s="1028"/>
      <c r="DE264" s="1028"/>
      <c r="DF264" s="1028"/>
      <c r="DG264" s="1028"/>
      <c r="DH264" s="1028"/>
      <c r="DI264" s="1028"/>
      <c r="DJ264" s="1028"/>
      <c r="DK264" s="1028"/>
      <c r="DL264" s="1028"/>
      <c r="DM264" s="1028"/>
      <c r="DN264" s="1028"/>
      <c r="DO264" s="1028"/>
      <c r="DP264" s="1028"/>
      <c r="DQ264" s="1028"/>
      <c r="DR264" s="1028"/>
      <c r="DS264" s="1028"/>
      <c r="DT264" s="1028"/>
      <c r="DU264" s="1028"/>
      <c r="DV264" s="1028"/>
      <c r="DW264" s="1028"/>
      <c r="DX264" s="1028"/>
      <c r="DY264" s="1028"/>
      <c r="DZ264" s="1028"/>
      <c r="EA264" s="1028"/>
      <c r="EB264" s="1028"/>
      <c r="EC264" s="1028"/>
      <c r="ED264" s="1028"/>
      <c r="EE264" s="1028"/>
      <c r="EF264" s="1028"/>
      <c r="EG264" s="1028"/>
      <c r="EH264" s="1028"/>
      <c r="EI264" s="1028"/>
      <c r="EJ264" s="1028"/>
      <c r="EK264" s="1028"/>
      <c r="EL264" s="1028"/>
    </row>
    <row r="265" spans="1:142" s="1027" customFormat="1">
      <c r="A265" s="1040">
        <v>262</v>
      </c>
      <c r="B265" s="1066" t="s">
        <v>1173</v>
      </c>
      <c r="C265" s="1044">
        <f>'TMB 050'!$G$30</f>
        <v>1234550</v>
      </c>
      <c r="D265" s="1042">
        <f t="shared" si="81"/>
        <v>1234550</v>
      </c>
      <c r="E265" s="1042">
        <f t="shared" si="77"/>
        <v>61727.5</v>
      </c>
      <c r="F265" s="1042">
        <f t="shared" si="78"/>
        <v>61727.5</v>
      </c>
      <c r="G265" s="1042">
        <f t="shared" si="79"/>
        <v>61727.5</v>
      </c>
      <c r="H265" s="1042">
        <v>500000</v>
      </c>
      <c r="I265" s="1042">
        <v>100000</v>
      </c>
      <c r="J265" s="1042">
        <f t="shared" si="69"/>
        <v>500000</v>
      </c>
      <c r="K265" s="1042">
        <f t="shared" si="80"/>
        <v>40000</v>
      </c>
      <c r="L265" s="1043">
        <f>IF('[1]TMB 050'!$G$30&gt;=50000,50000,'[1]TMB 050'!$G$30*50%)</f>
        <v>50000</v>
      </c>
      <c r="M265" s="1042">
        <f t="shared" si="74"/>
        <v>100000</v>
      </c>
      <c r="N265" s="1041">
        <f t="shared" si="76"/>
        <v>100000</v>
      </c>
      <c r="O265" s="1061"/>
      <c r="P265" s="1035" t="str">
        <f t="shared" si="75"/>
        <v>SHOPPING CARAGUÁ</v>
      </c>
      <c r="Q265" s="1064"/>
      <c r="R265" s="1064"/>
      <c r="S265" s="1064"/>
      <c r="T265" s="1064" t="s">
        <v>645</v>
      </c>
      <c r="U265" s="1064" t="s">
        <v>505</v>
      </c>
      <c r="V265" s="1064"/>
      <c r="W265" s="1064"/>
      <c r="X265" s="1001"/>
      <c r="Y265" s="1031"/>
      <c r="Z265" s="1030"/>
      <c r="AA265" s="1030"/>
      <c r="AB265" s="1030"/>
      <c r="AC265" s="1030"/>
      <c r="AD265" s="1030"/>
      <c r="AE265" s="1030"/>
      <c r="AF265" s="1030"/>
      <c r="AG265" s="1030"/>
      <c r="AH265" s="1030"/>
      <c r="AI265" s="1030"/>
      <c r="AJ265" s="1030"/>
      <c r="AK265" s="1030"/>
      <c r="AL265" s="1030"/>
      <c r="AM265" s="1029"/>
      <c r="AN265" s="1029"/>
      <c r="AO265" s="1029"/>
      <c r="AP265" s="1029"/>
      <c r="AQ265" s="1029"/>
      <c r="AR265" s="1029"/>
      <c r="AS265" s="1029"/>
      <c r="AT265" s="1029"/>
      <c r="AU265" s="1028"/>
      <c r="AV265" s="1028"/>
      <c r="AW265" s="1028"/>
      <c r="AX265" s="1028"/>
      <c r="AY265" s="1028"/>
      <c r="AZ265" s="1028"/>
      <c r="BA265" s="1028"/>
      <c r="BB265" s="1028"/>
      <c r="BC265" s="1028"/>
      <c r="BD265" s="1028"/>
      <c r="BE265" s="1028"/>
      <c r="BF265" s="1028"/>
      <c r="BG265" s="1028"/>
      <c r="BH265" s="1028"/>
      <c r="BI265" s="1028"/>
      <c r="BJ265" s="1028"/>
      <c r="BK265" s="1028"/>
      <c r="BL265" s="1028"/>
      <c r="BM265" s="1028"/>
      <c r="BN265" s="1028"/>
      <c r="BO265" s="1028"/>
      <c r="BP265" s="1028"/>
      <c r="BQ265" s="1028"/>
      <c r="BR265" s="1028"/>
      <c r="BS265" s="1028"/>
      <c r="BT265" s="1028"/>
      <c r="BU265" s="1028"/>
      <c r="BV265" s="1028"/>
      <c r="BW265" s="1028"/>
      <c r="BX265" s="1028"/>
      <c r="BY265" s="1028"/>
      <c r="BZ265" s="1028"/>
      <c r="CA265" s="1028"/>
      <c r="CB265" s="1028"/>
      <c r="CC265" s="1028"/>
      <c r="CD265" s="1028"/>
      <c r="CE265" s="1028"/>
      <c r="CF265" s="1028"/>
      <c r="CG265" s="1028"/>
      <c r="CH265" s="1028"/>
      <c r="CI265" s="1028"/>
      <c r="CJ265" s="1028"/>
      <c r="CK265" s="1028"/>
      <c r="CL265" s="1028"/>
      <c r="CM265" s="1028"/>
      <c r="CN265" s="1028"/>
      <c r="CO265" s="1028"/>
      <c r="CP265" s="1028"/>
      <c r="CQ265" s="1028"/>
      <c r="CR265" s="1028"/>
      <c r="CS265" s="1028"/>
      <c r="CT265" s="1028"/>
      <c r="CU265" s="1028"/>
      <c r="CV265" s="1028"/>
      <c r="CW265" s="1028"/>
      <c r="CX265" s="1028"/>
      <c r="CY265" s="1028"/>
      <c r="CZ265" s="1028"/>
      <c r="DA265" s="1028"/>
      <c r="DB265" s="1028"/>
      <c r="DC265" s="1028"/>
      <c r="DD265" s="1028"/>
      <c r="DE265" s="1028"/>
      <c r="DF265" s="1028"/>
      <c r="DG265" s="1028"/>
      <c r="DH265" s="1028"/>
      <c r="DI265" s="1028"/>
      <c r="DJ265" s="1028"/>
      <c r="DK265" s="1028"/>
      <c r="DL265" s="1028"/>
      <c r="DM265" s="1028"/>
      <c r="DN265" s="1028"/>
      <c r="DO265" s="1028"/>
      <c r="DP265" s="1028"/>
      <c r="DQ265" s="1028"/>
      <c r="DR265" s="1028"/>
      <c r="DS265" s="1028"/>
      <c r="DT265" s="1028"/>
      <c r="DU265" s="1028"/>
      <c r="DV265" s="1028"/>
      <c r="DW265" s="1028"/>
      <c r="DX265" s="1028"/>
      <c r="DY265" s="1028"/>
      <c r="DZ265" s="1028"/>
      <c r="EA265" s="1028"/>
      <c r="EB265" s="1028"/>
      <c r="EC265" s="1028"/>
      <c r="ED265" s="1028"/>
      <c r="EE265" s="1028"/>
      <c r="EF265" s="1028"/>
      <c r="EG265" s="1028"/>
      <c r="EH265" s="1028"/>
      <c r="EI265" s="1028"/>
      <c r="EJ265" s="1028"/>
      <c r="EK265" s="1028"/>
      <c r="EL265" s="1028"/>
    </row>
    <row r="266" spans="1:142" s="1027" customFormat="1">
      <c r="A266" s="1040">
        <v>263</v>
      </c>
      <c r="B266" s="1063" t="s">
        <v>1172</v>
      </c>
      <c r="C266" s="1044">
        <f>'TMB 050'!$G$30</f>
        <v>1234550</v>
      </c>
      <c r="D266" s="1042">
        <f t="shared" si="81"/>
        <v>1234550</v>
      </c>
      <c r="E266" s="1042">
        <f t="shared" si="77"/>
        <v>61727.5</v>
      </c>
      <c r="F266" s="1042">
        <f t="shared" si="78"/>
        <v>61727.5</v>
      </c>
      <c r="G266" s="1042">
        <f t="shared" si="79"/>
        <v>61727.5</v>
      </c>
      <c r="H266" s="1042">
        <v>250000</v>
      </c>
      <c r="I266" s="1042">
        <v>200000</v>
      </c>
      <c r="J266" s="1042">
        <v>0</v>
      </c>
      <c r="K266" s="1042">
        <f t="shared" si="80"/>
        <v>40000</v>
      </c>
      <c r="L266" s="1043">
        <f>IF('[1]TMB 050'!$G$30&gt;=50000,50000,'[1]TMB 050'!$G$30*50%)</f>
        <v>50000</v>
      </c>
      <c r="M266" s="1042">
        <v>100000</v>
      </c>
      <c r="N266" s="1041">
        <f t="shared" si="76"/>
        <v>0</v>
      </c>
      <c r="O266" s="1061"/>
      <c r="P266" s="1035" t="str">
        <f t="shared" si="75"/>
        <v>SHOPPING CATUAI</v>
      </c>
      <c r="Q266" s="1035" t="s">
        <v>1171</v>
      </c>
      <c r="R266" s="1035"/>
      <c r="S266" s="1035" t="s">
        <v>527</v>
      </c>
      <c r="T266" s="1035" t="s">
        <v>893</v>
      </c>
      <c r="U266" s="1035" t="s">
        <v>892</v>
      </c>
      <c r="V266" s="1035"/>
      <c r="W266" s="1060" t="s">
        <v>1170</v>
      </c>
      <c r="X266" s="1001"/>
      <c r="Y266" s="1031"/>
      <c r="Z266" s="1030"/>
      <c r="AA266" s="1030"/>
      <c r="AB266" s="1030"/>
      <c r="AC266" s="1030"/>
      <c r="AD266" s="1030"/>
      <c r="AE266" s="1030"/>
      <c r="AF266" s="1030"/>
      <c r="AG266" s="1030"/>
      <c r="AH266" s="1030"/>
      <c r="AI266" s="1030"/>
      <c r="AJ266" s="1030"/>
      <c r="AK266" s="1030"/>
      <c r="AL266" s="1030"/>
      <c r="AM266" s="1029"/>
      <c r="AN266" s="1029"/>
      <c r="AO266" s="1029"/>
      <c r="AP266" s="1029"/>
      <c r="AQ266" s="1029"/>
      <c r="AR266" s="1029"/>
      <c r="AS266" s="1029"/>
      <c r="AT266" s="1029"/>
      <c r="AU266" s="1028"/>
      <c r="AV266" s="1028"/>
      <c r="AW266" s="1028"/>
      <c r="AX266" s="1028"/>
      <c r="AY266" s="1028"/>
      <c r="AZ266" s="1028"/>
      <c r="BA266" s="1028"/>
      <c r="BB266" s="1028"/>
      <c r="BC266" s="1028"/>
      <c r="BD266" s="1028"/>
      <c r="BE266" s="1028"/>
      <c r="BF266" s="1028"/>
      <c r="BG266" s="1028"/>
      <c r="BH266" s="1028"/>
      <c r="BI266" s="1028"/>
      <c r="BJ266" s="1028"/>
      <c r="BK266" s="1028"/>
      <c r="BL266" s="1028"/>
      <c r="BM266" s="1028"/>
      <c r="BN266" s="1028"/>
      <c r="BO266" s="1028"/>
      <c r="BP266" s="1028"/>
      <c r="BQ266" s="1028"/>
      <c r="BR266" s="1028"/>
      <c r="BS266" s="1028"/>
      <c r="BT266" s="1028"/>
      <c r="BU266" s="1028"/>
      <c r="BV266" s="1028"/>
      <c r="BW266" s="1028"/>
      <c r="BX266" s="1028"/>
      <c r="BY266" s="1028"/>
      <c r="BZ266" s="1028"/>
      <c r="CA266" s="1028"/>
      <c r="CB266" s="1028"/>
      <c r="CC266" s="1028"/>
      <c r="CD266" s="1028"/>
      <c r="CE266" s="1028"/>
      <c r="CF266" s="1028"/>
      <c r="CG266" s="1028"/>
      <c r="CH266" s="1028"/>
      <c r="CI266" s="1028"/>
      <c r="CJ266" s="1028"/>
      <c r="CK266" s="1028"/>
      <c r="CL266" s="1028"/>
      <c r="CM266" s="1028"/>
      <c r="CN266" s="1028"/>
      <c r="CO266" s="1028"/>
      <c r="CP266" s="1028"/>
      <c r="CQ266" s="1028"/>
      <c r="CR266" s="1028"/>
      <c r="CS266" s="1028"/>
      <c r="CT266" s="1028"/>
      <c r="CU266" s="1028"/>
      <c r="CV266" s="1028"/>
      <c r="CW266" s="1028"/>
      <c r="CX266" s="1028"/>
      <c r="CY266" s="1028"/>
      <c r="CZ266" s="1028"/>
      <c r="DA266" s="1028"/>
      <c r="DB266" s="1028"/>
      <c r="DC266" s="1028"/>
      <c r="DD266" s="1028"/>
      <c r="DE266" s="1028"/>
      <c r="DF266" s="1028"/>
      <c r="DG266" s="1028"/>
      <c r="DH266" s="1028"/>
      <c r="DI266" s="1028"/>
      <c r="DJ266" s="1028"/>
      <c r="DK266" s="1028"/>
      <c r="DL266" s="1028"/>
      <c r="DM266" s="1028"/>
      <c r="DN266" s="1028"/>
      <c r="DO266" s="1028"/>
      <c r="DP266" s="1028"/>
      <c r="DQ266" s="1028"/>
      <c r="DR266" s="1028"/>
      <c r="DS266" s="1028"/>
      <c r="DT266" s="1028"/>
      <c r="DU266" s="1028"/>
      <c r="DV266" s="1028"/>
      <c r="DW266" s="1028"/>
      <c r="DX266" s="1028"/>
      <c r="DY266" s="1028"/>
      <c r="DZ266" s="1028"/>
      <c r="EA266" s="1028"/>
      <c r="EB266" s="1028"/>
      <c r="EC266" s="1028"/>
      <c r="ED266" s="1028"/>
      <c r="EE266" s="1028"/>
      <c r="EF266" s="1028"/>
      <c r="EG266" s="1028"/>
      <c r="EH266" s="1028"/>
      <c r="EI266" s="1028"/>
      <c r="EJ266" s="1028"/>
      <c r="EK266" s="1028"/>
      <c r="EL266" s="1028"/>
    </row>
    <row r="267" spans="1:142" s="1027" customFormat="1">
      <c r="A267" s="1040">
        <v>264</v>
      </c>
      <c r="B267" s="1063" t="s">
        <v>1169</v>
      </c>
      <c r="C267" s="1044">
        <f>'TMB 050'!$G$30</f>
        <v>1234550</v>
      </c>
      <c r="D267" s="1042">
        <f t="shared" si="81"/>
        <v>1234550</v>
      </c>
      <c r="E267" s="1042">
        <f t="shared" si="77"/>
        <v>61727.5</v>
      </c>
      <c r="F267" s="1042">
        <f t="shared" si="78"/>
        <v>61727.5</v>
      </c>
      <c r="G267" s="1042">
        <f t="shared" si="79"/>
        <v>61727.5</v>
      </c>
      <c r="H267" s="1042">
        <v>500000</v>
      </c>
      <c r="I267" s="1042">
        <v>100000</v>
      </c>
      <c r="J267" s="1042">
        <f t="shared" ref="J267:J275" si="82">H267</f>
        <v>500000</v>
      </c>
      <c r="K267" s="1042">
        <f t="shared" si="80"/>
        <v>40000</v>
      </c>
      <c r="L267" s="1043">
        <f>IF('[1]TMB 050'!$G$30&gt;=50000,50000,'[1]TMB 050'!$G$30*50%)</f>
        <v>50000</v>
      </c>
      <c r="M267" s="1042">
        <f t="shared" ref="M267:M278" si="83">IF(H267&lt;=500000,H267*20%,100000)</f>
        <v>100000</v>
      </c>
      <c r="N267" s="1041">
        <f t="shared" si="76"/>
        <v>100000</v>
      </c>
      <c r="O267" s="1061"/>
      <c r="P267" s="1035" t="str">
        <f t="shared" si="75"/>
        <v>SHOPPING CENTER 3</v>
      </c>
      <c r="Q267" s="1035" t="s">
        <v>1168</v>
      </c>
      <c r="R267" s="1035"/>
      <c r="S267" s="1035" t="s">
        <v>766</v>
      </c>
      <c r="T267" s="1035" t="s">
        <v>506</v>
      </c>
      <c r="U267" s="1035" t="s">
        <v>505</v>
      </c>
      <c r="V267" s="1035">
        <v>1310928</v>
      </c>
      <c r="W267" s="1060" t="s">
        <v>1167</v>
      </c>
      <c r="X267" s="1001"/>
      <c r="Y267" s="1031"/>
      <c r="Z267" s="1030"/>
      <c r="AA267" s="1030"/>
      <c r="AB267" s="1030"/>
      <c r="AC267" s="1030"/>
      <c r="AD267" s="1030"/>
      <c r="AE267" s="1030"/>
      <c r="AF267" s="1030"/>
      <c r="AG267" s="1030"/>
      <c r="AH267" s="1030"/>
      <c r="AI267" s="1030"/>
      <c r="AJ267" s="1030"/>
      <c r="AK267" s="1030"/>
      <c r="AL267" s="1030"/>
      <c r="AM267" s="1029"/>
      <c r="AN267" s="1029"/>
      <c r="AO267" s="1029"/>
      <c r="AP267" s="1029"/>
      <c r="AQ267" s="1029"/>
      <c r="AR267" s="1029"/>
      <c r="AS267" s="1029"/>
      <c r="AT267" s="1029"/>
      <c r="AU267" s="1028"/>
      <c r="AV267" s="1028"/>
      <c r="AW267" s="1028"/>
      <c r="AX267" s="1028"/>
      <c r="AY267" s="1028"/>
      <c r="AZ267" s="1028"/>
      <c r="BA267" s="1028"/>
      <c r="BB267" s="1028"/>
      <c r="BC267" s="1028"/>
      <c r="BD267" s="1028"/>
      <c r="BE267" s="1028"/>
      <c r="BF267" s="1028"/>
      <c r="BG267" s="1028"/>
      <c r="BH267" s="1028"/>
      <c r="BI267" s="1028"/>
      <c r="BJ267" s="1028"/>
      <c r="BK267" s="1028"/>
      <c r="BL267" s="1028"/>
      <c r="BM267" s="1028"/>
      <c r="BN267" s="1028"/>
      <c r="BO267" s="1028"/>
      <c r="BP267" s="1028"/>
      <c r="BQ267" s="1028"/>
      <c r="BR267" s="1028"/>
      <c r="BS267" s="1028"/>
      <c r="BT267" s="1028"/>
      <c r="BU267" s="1028"/>
      <c r="BV267" s="1028"/>
      <c r="BW267" s="1028"/>
      <c r="BX267" s="1028"/>
      <c r="BY267" s="1028"/>
      <c r="BZ267" s="1028"/>
      <c r="CA267" s="1028"/>
      <c r="CB267" s="1028"/>
      <c r="CC267" s="1028"/>
      <c r="CD267" s="1028"/>
      <c r="CE267" s="1028"/>
      <c r="CF267" s="1028"/>
      <c r="CG267" s="1028"/>
      <c r="CH267" s="1028"/>
      <c r="CI267" s="1028"/>
      <c r="CJ267" s="1028"/>
      <c r="CK267" s="1028"/>
      <c r="CL267" s="1028"/>
      <c r="CM267" s="1028"/>
      <c r="CN267" s="1028"/>
      <c r="CO267" s="1028"/>
      <c r="CP267" s="1028"/>
      <c r="CQ267" s="1028"/>
      <c r="CR267" s="1028"/>
      <c r="CS267" s="1028"/>
      <c r="CT267" s="1028"/>
      <c r="CU267" s="1028"/>
      <c r="CV267" s="1028"/>
      <c r="CW267" s="1028"/>
      <c r="CX267" s="1028"/>
      <c r="CY267" s="1028"/>
      <c r="CZ267" s="1028"/>
      <c r="DA267" s="1028"/>
      <c r="DB267" s="1028"/>
      <c r="DC267" s="1028"/>
      <c r="DD267" s="1028"/>
      <c r="DE267" s="1028"/>
      <c r="DF267" s="1028"/>
      <c r="DG267" s="1028"/>
      <c r="DH267" s="1028"/>
      <c r="DI267" s="1028"/>
      <c r="DJ267" s="1028"/>
      <c r="DK267" s="1028"/>
      <c r="DL267" s="1028"/>
      <c r="DM267" s="1028"/>
      <c r="DN267" s="1028"/>
      <c r="DO267" s="1028"/>
      <c r="DP267" s="1028"/>
      <c r="DQ267" s="1028"/>
      <c r="DR267" s="1028"/>
      <c r="DS267" s="1028"/>
      <c r="DT267" s="1028"/>
      <c r="DU267" s="1028"/>
      <c r="DV267" s="1028"/>
      <c r="DW267" s="1028"/>
      <c r="DX267" s="1028"/>
      <c r="DY267" s="1028"/>
      <c r="DZ267" s="1028"/>
      <c r="EA267" s="1028"/>
      <c r="EB267" s="1028"/>
      <c r="EC267" s="1028"/>
      <c r="ED267" s="1028"/>
      <c r="EE267" s="1028"/>
      <c r="EF267" s="1028"/>
      <c r="EG267" s="1028"/>
      <c r="EH267" s="1028"/>
      <c r="EI267" s="1028"/>
      <c r="EJ267" s="1028"/>
      <c r="EK267" s="1028"/>
      <c r="EL267" s="1028"/>
    </row>
    <row r="268" spans="1:142" s="1027" customFormat="1">
      <c r="A268" s="1040">
        <v>265</v>
      </c>
      <c r="B268" s="1062" t="s">
        <v>1166</v>
      </c>
      <c r="C268" s="1044">
        <f>'TMB 050'!$G$30</f>
        <v>1234550</v>
      </c>
      <c r="D268" s="1042">
        <f t="shared" si="81"/>
        <v>1234550</v>
      </c>
      <c r="E268" s="1042">
        <f t="shared" si="77"/>
        <v>61727.5</v>
      </c>
      <c r="F268" s="1042">
        <f t="shared" si="78"/>
        <v>61727.5</v>
      </c>
      <c r="G268" s="1042">
        <f t="shared" si="79"/>
        <v>61727.5</v>
      </c>
      <c r="H268" s="1042">
        <v>500000</v>
      </c>
      <c r="I268" s="1042">
        <v>100000</v>
      </c>
      <c r="J268" s="1042">
        <f t="shared" si="82"/>
        <v>500000</v>
      </c>
      <c r="K268" s="1042">
        <f t="shared" si="80"/>
        <v>40000</v>
      </c>
      <c r="L268" s="1043">
        <f>IF('[1]TMB 050'!$G$30&gt;=50000,50000,'[1]TMB 050'!$G$30*50%)</f>
        <v>50000</v>
      </c>
      <c r="M268" s="1042">
        <f t="shared" si="83"/>
        <v>100000</v>
      </c>
      <c r="N268" s="1041">
        <f t="shared" si="76"/>
        <v>100000</v>
      </c>
      <c r="O268" s="1061"/>
      <c r="P268" s="1035" t="str">
        <f t="shared" si="75"/>
        <v>SHOPPING CENTER AGUAVERDE</v>
      </c>
      <c r="Q268" s="1060"/>
      <c r="R268" s="1060"/>
      <c r="S268" s="1060"/>
      <c r="T268" s="1035" t="s">
        <v>932</v>
      </c>
      <c r="U268" s="1035" t="s">
        <v>892</v>
      </c>
      <c r="V268" s="1035"/>
      <c r="W268" s="1060" t="s">
        <v>1165</v>
      </c>
      <c r="X268" s="1001"/>
      <c r="Y268" s="1031"/>
      <c r="Z268" s="1030"/>
      <c r="AA268" s="1030"/>
      <c r="AB268" s="1030"/>
      <c r="AC268" s="1030"/>
      <c r="AD268" s="1030"/>
      <c r="AE268" s="1030"/>
      <c r="AF268" s="1030"/>
      <c r="AG268" s="1030"/>
      <c r="AH268" s="1030"/>
      <c r="AI268" s="1030"/>
      <c r="AJ268" s="1030"/>
      <c r="AK268" s="1030"/>
      <c r="AL268" s="1030"/>
      <c r="AM268" s="1029"/>
      <c r="AN268" s="1029"/>
      <c r="AO268" s="1029"/>
      <c r="AP268" s="1029"/>
      <c r="AQ268" s="1029"/>
      <c r="AR268" s="1029"/>
      <c r="AS268" s="1029"/>
      <c r="AT268" s="1029"/>
      <c r="AU268" s="1028"/>
      <c r="AV268" s="1028"/>
      <c r="AW268" s="1028"/>
      <c r="AX268" s="1028"/>
      <c r="AY268" s="1028"/>
      <c r="AZ268" s="1028"/>
      <c r="BA268" s="1028"/>
      <c r="BB268" s="1028"/>
      <c r="BC268" s="1028"/>
      <c r="BD268" s="1028"/>
      <c r="BE268" s="1028"/>
      <c r="BF268" s="1028"/>
      <c r="BG268" s="1028"/>
      <c r="BH268" s="1028"/>
      <c r="BI268" s="1028"/>
      <c r="BJ268" s="1028"/>
      <c r="BK268" s="1028"/>
      <c r="BL268" s="1028"/>
      <c r="BM268" s="1028"/>
      <c r="BN268" s="1028"/>
      <c r="BO268" s="1028"/>
      <c r="BP268" s="1028"/>
      <c r="BQ268" s="1028"/>
      <c r="BR268" s="1028"/>
      <c r="BS268" s="1028"/>
      <c r="BT268" s="1028"/>
      <c r="BU268" s="1028"/>
      <c r="BV268" s="1028"/>
      <c r="BW268" s="1028"/>
      <c r="BX268" s="1028"/>
      <c r="BY268" s="1028"/>
      <c r="BZ268" s="1028"/>
      <c r="CA268" s="1028"/>
      <c r="CB268" s="1028"/>
      <c r="CC268" s="1028"/>
      <c r="CD268" s="1028"/>
      <c r="CE268" s="1028"/>
      <c r="CF268" s="1028"/>
      <c r="CG268" s="1028"/>
      <c r="CH268" s="1028"/>
      <c r="CI268" s="1028"/>
      <c r="CJ268" s="1028"/>
      <c r="CK268" s="1028"/>
      <c r="CL268" s="1028"/>
      <c r="CM268" s="1028"/>
      <c r="CN268" s="1028"/>
      <c r="CO268" s="1028"/>
      <c r="CP268" s="1028"/>
      <c r="CQ268" s="1028"/>
      <c r="CR268" s="1028"/>
      <c r="CS268" s="1028"/>
      <c r="CT268" s="1028"/>
      <c r="CU268" s="1028"/>
      <c r="CV268" s="1028"/>
      <c r="CW268" s="1028"/>
      <c r="CX268" s="1028"/>
      <c r="CY268" s="1028"/>
      <c r="CZ268" s="1028"/>
      <c r="DA268" s="1028"/>
      <c r="DB268" s="1028"/>
      <c r="DC268" s="1028"/>
      <c r="DD268" s="1028"/>
      <c r="DE268" s="1028"/>
      <c r="DF268" s="1028"/>
      <c r="DG268" s="1028"/>
      <c r="DH268" s="1028"/>
      <c r="DI268" s="1028"/>
      <c r="DJ268" s="1028"/>
      <c r="DK268" s="1028"/>
      <c r="DL268" s="1028"/>
      <c r="DM268" s="1028"/>
      <c r="DN268" s="1028"/>
      <c r="DO268" s="1028"/>
      <c r="DP268" s="1028"/>
      <c r="DQ268" s="1028"/>
      <c r="DR268" s="1028"/>
      <c r="DS268" s="1028"/>
      <c r="DT268" s="1028"/>
      <c r="DU268" s="1028"/>
      <c r="DV268" s="1028"/>
      <c r="DW268" s="1028"/>
      <c r="DX268" s="1028"/>
      <c r="DY268" s="1028"/>
      <c r="DZ268" s="1028"/>
      <c r="EA268" s="1028"/>
      <c r="EB268" s="1028"/>
      <c r="EC268" s="1028"/>
      <c r="ED268" s="1028"/>
      <c r="EE268" s="1028"/>
      <c r="EF268" s="1028"/>
      <c r="EG268" s="1028"/>
      <c r="EH268" s="1028"/>
      <c r="EI268" s="1028"/>
      <c r="EJ268" s="1028"/>
      <c r="EK268" s="1028"/>
      <c r="EL268" s="1028"/>
    </row>
    <row r="269" spans="1:142" s="1027" customFormat="1">
      <c r="A269" s="1040">
        <v>266</v>
      </c>
      <c r="B269" s="1066" t="s">
        <v>1164</v>
      </c>
      <c r="C269" s="1044">
        <f>'TMB 050'!$G$30</f>
        <v>1234550</v>
      </c>
      <c r="D269" s="1042">
        <f t="shared" si="81"/>
        <v>1234550</v>
      </c>
      <c r="E269" s="1042">
        <f t="shared" si="77"/>
        <v>61727.5</v>
      </c>
      <c r="F269" s="1042">
        <f t="shared" si="78"/>
        <v>61727.5</v>
      </c>
      <c r="G269" s="1042">
        <f t="shared" si="79"/>
        <v>61727.5</v>
      </c>
      <c r="H269" s="1042">
        <v>500000</v>
      </c>
      <c r="I269" s="1042">
        <v>100000</v>
      </c>
      <c r="J269" s="1042">
        <f t="shared" si="82"/>
        <v>500000</v>
      </c>
      <c r="K269" s="1042">
        <f t="shared" si="80"/>
        <v>40000</v>
      </c>
      <c r="L269" s="1043">
        <f>IF('[1]TMB 050'!$G$30&gt;=50000,50000,'[1]TMB 050'!$G$30*50%)</f>
        <v>50000</v>
      </c>
      <c r="M269" s="1042">
        <f t="shared" si="83"/>
        <v>100000</v>
      </c>
      <c r="N269" s="1041">
        <f t="shared" si="76"/>
        <v>100000</v>
      </c>
      <c r="O269" s="1061"/>
      <c r="P269" s="1035" t="str">
        <f t="shared" si="75"/>
        <v>SHOPPING CENTER BERTIOGA</v>
      </c>
      <c r="Q269" s="1064"/>
      <c r="R269" s="1064"/>
      <c r="S269" s="1064"/>
      <c r="T269" s="1065" t="s">
        <v>1163</v>
      </c>
      <c r="U269" s="1064" t="s">
        <v>505</v>
      </c>
      <c r="V269" s="1064"/>
      <c r="W269" s="1064"/>
      <c r="X269" s="1001"/>
      <c r="Y269" s="1031"/>
      <c r="Z269" s="1030"/>
      <c r="AA269" s="1030"/>
      <c r="AB269" s="1030"/>
      <c r="AC269" s="1030"/>
      <c r="AD269" s="1030"/>
      <c r="AE269" s="1030"/>
      <c r="AF269" s="1030"/>
      <c r="AG269" s="1030"/>
      <c r="AH269" s="1030"/>
      <c r="AI269" s="1030"/>
      <c r="AJ269" s="1030"/>
      <c r="AK269" s="1030"/>
      <c r="AL269" s="1030"/>
      <c r="AM269" s="1029"/>
      <c r="AN269" s="1029"/>
      <c r="AO269" s="1029"/>
      <c r="AP269" s="1029"/>
      <c r="AQ269" s="1029"/>
      <c r="AR269" s="1029"/>
      <c r="AS269" s="1029"/>
      <c r="AT269" s="1029"/>
      <c r="AU269" s="1028"/>
      <c r="AV269" s="1028"/>
      <c r="AW269" s="1028"/>
      <c r="AX269" s="1028"/>
      <c r="AY269" s="1028"/>
      <c r="AZ269" s="1028"/>
      <c r="BA269" s="1028"/>
      <c r="BB269" s="1028"/>
      <c r="BC269" s="1028"/>
      <c r="BD269" s="1028"/>
      <c r="BE269" s="1028"/>
      <c r="BF269" s="1028"/>
      <c r="BG269" s="1028"/>
      <c r="BH269" s="1028"/>
      <c r="BI269" s="1028"/>
      <c r="BJ269" s="1028"/>
      <c r="BK269" s="1028"/>
      <c r="BL269" s="1028"/>
      <c r="BM269" s="1028"/>
      <c r="BN269" s="1028"/>
      <c r="BO269" s="1028"/>
      <c r="BP269" s="1028"/>
      <c r="BQ269" s="1028"/>
      <c r="BR269" s="1028"/>
      <c r="BS269" s="1028"/>
      <c r="BT269" s="1028"/>
      <c r="BU269" s="1028"/>
      <c r="BV269" s="1028"/>
      <c r="BW269" s="1028"/>
      <c r="BX269" s="1028"/>
      <c r="BY269" s="1028"/>
      <c r="BZ269" s="1028"/>
      <c r="CA269" s="1028"/>
      <c r="CB269" s="1028"/>
      <c r="CC269" s="1028"/>
      <c r="CD269" s="1028"/>
      <c r="CE269" s="1028"/>
      <c r="CF269" s="1028"/>
      <c r="CG269" s="1028"/>
      <c r="CH269" s="1028"/>
      <c r="CI269" s="1028"/>
      <c r="CJ269" s="1028"/>
      <c r="CK269" s="1028"/>
      <c r="CL269" s="1028"/>
      <c r="CM269" s="1028"/>
      <c r="CN269" s="1028"/>
      <c r="CO269" s="1028"/>
      <c r="CP269" s="1028"/>
      <c r="CQ269" s="1028"/>
      <c r="CR269" s="1028"/>
      <c r="CS269" s="1028"/>
      <c r="CT269" s="1028"/>
      <c r="CU269" s="1028"/>
      <c r="CV269" s="1028"/>
      <c r="CW269" s="1028"/>
      <c r="CX269" s="1028"/>
      <c r="CY269" s="1028"/>
      <c r="CZ269" s="1028"/>
      <c r="DA269" s="1028"/>
      <c r="DB269" s="1028"/>
      <c r="DC269" s="1028"/>
      <c r="DD269" s="1028"/>
      <c r="DE269" s="1028"/>
      <c r="DF269" s="1028"/>
      <c r="DG269" s="1028"/>
      <c r="DH269" s="1028"/>
      <c r="DI269" s="1028"/>
      <c r="DJ269" s="1028"/>
      <c r="DK269" s="1028"/>
      <c r="DL269" s="1028"/>
      <c r="DM269" s="1028"/>
      <c r="DN269" s="1028"/>
      <c r="DO269" s="1028"/>
      <c r="DP269" s="1028"/>
      <c r="DQ269" s="1028"/>
      <c r="DR269" s="1028"/>
      <c r="DS269" s="1028"/>
      <c r="DT269" s="1028"/>
      <c r="DU269" s="1028"/>
      <c r="DV269" s="1028"/>
      <c r="DW269" s="1028"/>
      <c r="DX269" s="1028"/>
      <c r="DY269" s="1028"/>
      <c r="DZ269" s="1028"/>
      <c r="EA269" s="1028"/>
      <c r="EB269" s="1028"/>
      <c r="EC269" s="1028"/>
      <c r="ED269" s="1028"/>
      <c r="EE269" s="1028"/>
      <c r="EF269" s="1028"/>
      <c r="EG269" s="1028"/>
      <c r="EH269" s="1028"/>
      <c r="EI269" s="1028"/>
      <c r="EJ269" s="1028"/>
      <c r="EK269" s="1028"/>
      <c r="EL269" s="1028"/>
    </row>
    <row r="270" spans="1:142" s="1027" customFormat="1">
      <c r="A270" s="1040">
        <v>267</v>
      </c>
      <c r="B270" s="1062" t="s">
        <v>1162</v>
      </c>
      <c r="C270" s="1044">
        <f>'TMB 050'!$G$30</f>
        <v>1234550</v>
      </c>
      <c r="D270" s="1042">
        <f t="shared" si="81"/>
        <v>1234550</v>
      </c>
      <c r="E270" s="1042">
        <f t="shared" si="77"/>
        <v>61727.5</v>
      </c>
      <c r="F270" s="1042">
        <f t="shared" si="78"/>
        <v>61727.5</v>
      </c>
      <c r="G270" s="1042">
        <f t="shared" si="79"/>
        <v>61727.5</v>
      </c>
      <c r="H270" s="1042">
        <v>500000</v>
      </c>
      <c r="I270" s="1042">
        <v>100000</v>
      </c>
      <c r="J270" s="1042">
        <f t="shared" si="82"/>
        <v>500000</v>
      </c>
      <c r="K270" s="1042">
        <f t="shared" si="80"/>
        <v>40000</v>
      </c>
      <c r="L270" s="1043">
        <f>IF('[1]TMB 050'!$G$30&gt;=50000,50000,'[1]TMB 050'!$G$30*50%)</f>
        <v>50000</v>
      </c>
      <c r="M270" s="1042">
        <f t="shared" si="83"/>
        <v>100000</v>
      </c>
      <c r="N270" s="1041">
        <f t="shared" si="76"/>
        <v>100000</v>
      </c>
      <c r="O270" s="1061"/>
      <c r="P270" s="1035" t="str">
        <f t="shared" si="75"/>
        <v>SHOPPING CENTER BOA VISTA</v>
      </c>
      <c r="Q270" s="1060"/>
      <c r="R270" s="1060"/>
      <c r="S270" s="1060"/>
      <c r="T270" s="1035" t="s">
        <v>685</v>
      </c>
      <c r="U270" s="1035" t="s">
        <v>684</v>
      </c>
      <c r="V270" s="1035"/>
      <c r="W270" s="1035" t="s">
        <v>1161</v>
      </c>
      <c r="X270" s="1001"/>
      <c r="Y270" s="1031"/>
      <c r="Z270" s="1030"/>
      <c r="AA270" s="1030"/>
      <c r="AB270" s="1030"/>
      <c r="AC270" s="1030"/>
      <c r="AD270" s="1030"/>
      <c r="AE270" s="1030"/>
      <c r="AF270" s="1030"/>
      <c r="AG270" s="1030"/>
      <c r="AH270" s="1030"/>
      <c r="AI270" s="1030"/>
      <c r="AJ270" s="1030"/>
      <c r="AK270" s="1030"/>
      <c r="AL270" s="1030"/>
      <c r="AM270" s="1029"/>
      <c r="AN270" s="1029"/>
      <c r="AO270" s="1029"/>
      <c r="AP270" s="1029"/>
      <c r="AQ270" s="1029"/>
      <c r="AR270" s="1029"/>
      <c r="AS270" s="1029"/>
      <c r="AT270" s="1029"/>
      <c r="AU270" s="1028"/>
      <c r="AV270" s="1028"/>
      <c r="AW270" s="1028"/>
      <c r="AX270" s="1028"/>
      <c r="AY270" s="1028"/>
      <c r="AZ270" s="1028"/>
      <c r="BA270" s="1028"/>
      <c r="BB270" s="1028"/>
      <c r="BC270" s="1028"/>
      <c r="BD270" s="1028"/>
      <c r="BE270" s="1028"/>
      <c r="BF270" s="1028"/>
      <c r="BG270" s="1028"/>
      <c r="BH270" s="1028"/>
      <c r="BI270" s="1028"/>
      <c r="BJ270" s="1028"/>
      <c r="BK270" s="1028"/>
      <c r="BL270" s="1028"/>
      <c r="BM270" s="1028"/>
      <c r="BN270" s="1028"/>
      <c r="BO270" s="1028"/>
      <c r="BP270" s="1028"/>
      <c r="BQ270" s="1028"/>
      <c r="BR270" s="1028"/>
      <c r="BS270" s="1028"/>
      <c r="BT270" s="1028"/>
      <c r="BU270" s="1028"/>
      <c r="BV270" s="1028"/>
      <c r="BW270" s="1028"/>
      <c r="BX270" s="1028"/>
      <c r="BY270" s="1028"/>
      <c r="BZ270" s="1028"/>
      <c r="CA270" s="1028"/>
      <c r="CB270" s="1028"/>
      <c r="CC270" s="1028"/>
      <c r="CD270" s="1028"/>
      <c r="CE270" s="1028"/>
      <c r="CF270" s="1028"/>
      <c r="CG270" s="1028"/>
      <c r="CH270" s="1028"/>
      <c r="CI270" s="1028"/>
      <c r="CJ270" s="1028"/>
      <c r="CK270" s="1028"/>
      <c r="CL270" s="1028"/>
      <c r="CM270" s="1028"/>
      <c r="CN270" s="1028"/>
      <c r="CO270" s="1028"/>
      <c r="CP270" s="1028"/>
      <c r="CQ270" s="1028"/>
      <c r="CR270" s="1028"/>
      <c r="CS270" s="1028"/>
      <c r="CT270" s="1028"/>
      <c r="CU270" s="1028"/>
      <c r="CV270" s="1028"/>
      <c r="CW270" s="1028"/>
      <c r="CX270" s="1028"/>
      <c r="CY270" s="1028"/>
      <c r="CZ270" s="1028"/>
      <c r="DA270" s="1028"/>
      <c r="DB270" s="1028"/>
      <c r="DC270" s="1028"/>
      <c r="DD270" s="1028"/>
      <c r="DE270" s="1028"/>
      <c r="DF270" s="1028"/>
      <c r="DG270" s="1028"/>
      <c r="DH270" s="1028"/>
      <c r="DI270" s="1028"/>
      <c r="DJ270" s="1028"/>
      <c r="DK270" s="1028"/>
      <c r="DL270" s="1028"/>
      <c r="DM270" s="1028"/>
      <c r="DN270" s="1028"/>
      <c r="DO270" s="1028"/>
      <c r="DP270" s="1028"/>
      <c r="DQ270" s="1028"/>
      <c r="DR270" s="1028"/>
      <c r="DS270" s="1028"/>
      <c r="DT270" s="1028"/>
      <c r="DU270" s="1028"/>
      <c r="DV270" s="1028"/>
      <c r="DW270" s="1028"/>
      <c r="DX270" s="1028"/>
      <c r="DY270" s="1028"/>
      <c r="DZ270" s="1028"/>
      <c r="EA270" s="1028"/>
      <c r="EB270" s="1028"/>
      <c r="EC270" s="1028"/>
      <c r="ED270" s="1028"/>
      <c r="EE270" s="1028"/>
      <c r="EF270" s="1028"/>
      <c r="EG270" s="1028"/>
      <c r="EH270" s="1028"/>
      <c r="EI270" s="1028"/>
      <c r="EJ270" s="1028"/>
      <c r="EK270" s="1028"/>
      <c r="EL270" s="1028"/>
    </row>
    <row r="271" spans="1:142" s="1027" customFormat="1">
      <c r="A271" s="1040">
        <v>268</v>
      </c>
      <c r="B271" s="1066" t="s">
        <v>1160</v>
      </c>
      <c r="C271" s="1044">
        <f>'TMB 050'!$G$30</f>
        <v>1234550</v>
      </c>
      <c r="D271" s="1042">
        <f t="shared" si="81"/>
        <v>1234550</v>
      </c>
      <c r="E271" s="1042">
        <f t="shared" si="77"/>
        <v>61727.5</v>
      </c>
      <c r="F271" s="1042">
        <f t="shared" si="78"/>
        <v>61727.5</v>
      </c>
      <c r="G271" s="1042">
        <f t="shared" si="79"/>
        <v>61727.5</v>
      </c>
      <c r="H271" s="1042">
        <v>500000</v>
      </c>
      <c r="I271" s="1042">
        <v>100000</v>
      </c>
      <c r="J271" s="1042">
        <f t="shared" si="82"/>
        <v>500000</v>
      </c>
      <c r="K271" s="1042">
        <f t="shared" si="80"/>
        <v>40000</v>
      </c>
      <c r="L271" s="1043">
        <f>IF('[1]TMB 050'!$G$30&gt;=50000,50000,'[1]TMB 050'!$G$30*50%)</f>
        <v>50000</v>
      </c>
      <c r="M271" s="1042">
        <f t="shared" si="83"/>
        <v>100000</v>
      </c>
      <c r="N271" s="1041">
        <f t="shared" si="76"/>
        <v>100000</v>
      </c>
      <c r="O271" s="1061"/>
      <c r="P271" s="1035" t="str">
        <f t="shared" si="75"/>
        <v>SHOPPING CENTER DUAIK</v>
      </c>
      <c r="Q271" s="1064"/>
      <c r="R271" s="1064"/>
      <c r="S271" s="1064"/>
      <c r="T271" s="1071" t="s">
        <v>714</v>
      </c>
      <c r="U271" s="1064" t="s">
        <v>505</v>
      </c>
      <c r="V271" s="1064"/>
      <c r="W271" s="1064"/>
      <c r="X271" s="1001"/>
      <c r="Y271" s="1031"/>
      <c r="Z271" s="1030"/>
      <c r="AA271" s="1030"/>
      <c r="AB271" s="1030"/>
      <c r="AC271" s="1030"/>
      <c r="AD271" s="1030"/>
      <c r="AE271" s="1030"/>
      <c r="AF271" s="1030"/>
      <c r="AG271" s="1030"/>
      <c r="AH271" s="1030"/>
      <c r="AI271" s="1030"/>
      <c r="AJ271" s="1030"/>
      <c r="AK271" s="1030"/>
      <c r="AL271" s="1030"/>
      <c r="AM271" s="1029"/>
      <c r="AN271" s="1029"/>
      <c r="AO271" s="1029"/>
      <c r="AP271" s="1029"/>
      <c r="AQ271" s="1029"/>
      <c r="AR271" s="1029"/>
      <c r="AS271" s="1029"/>
      <c r="AT271" s="1029"/>
      <c r="AU271" s="1028"/>
      <c r="AV271" s="1028"/>
      <c r="AW271" s="1028"/>
      <c r="AX271" s="1028"/>
      <c r="AY271" s="1028"/>
      <c r="AZ271" s="1028"/>
      <c r="BA271" s="1028"/>
      <c r="BB271" s="1028"/>
      <c r="BC271" s="1028"/>
      <c r="BD271" s="1028"/>
      <c r="BE271" s="1028"/>
      <c r="BF271" s="1028"/>
      <c r="BG271" s="1028"/>
      <c r="BH271" s="1028"/>
      <c r="BI271" s="1028"/>
      <c r="BJ271" s="1028"/>
      <c r="BK271" s="1028"/>
      <c r="BL271" s="1028"/>
      <c r="BM271" s="1028"/>
      <c r="BN271" s="1028"/>
      <c r="BO271" s="1028"/>
      <c r="BP271" s="1028"/>
      <c r="BQ271" s="1028"/>
      <c r="BR271" s="1028"/>
      <c r="BS271" s="1028"/>
      <c r="BT271" s="1028"/>
      <c r="BU271" s="1028"/>
      <c r="BV271" s="1028"/>
      <c r="BW271" s="1028"/>
      <c r="BX271" s="1028"/>
      <c r="BY271" s="1028"/>
      <c r="BZ271" s="1028"/>
      <c r="CA271" s="1028"/>
      <c r="CB271" s="1028"/>
      <c r="CC271" s="1028"/>
      <c r="CD271" s="1028"/>
      <c r="CE271" s="1028"/>
      <c r="CF271" s="1028"/>
      <c r="CG271" s="1028"/>
      <c r="CH271" s="1028"/>
      <c r="CI271" s="1028"/>
      <c r="CJ271" s="1028"/>
      <c r="CK271" s="1028"/>
      <c r="CL271" s="1028"/>
      <c r="CM271" s="1028"/>
      <c r="CN271" s="1028"/>
      <c r="CO271" s="1028"/>
      <c r="CP271" s="1028"/>
      <c r="CQ271" s="1028"/>
      <c r="CR271" s="1028"/>
      <c r="CS271" s="1028"/>
      <c r="CT271" s="1028"/>
      <c r="CU271" s="1028"/>
      <c r="CV271" s="1028"/>
      <c r="CW271" s="1028"/>
      <c r="CX271" s="1028"/>
      <c r="CY271" s="1028"/>
      <c r="CZ271" s="1028"/>
      <c r="DA271" s="1028"/>
      <c r="DB271" s="1028"/>
      <c r="DC271" s="1028"/>
      <c r="DD271" s="1028"/>
      <c r="DE271" s="1028"/>
      <c r="DF271" s="1028"/>
      <c r="DG271" s="1028"/>
      <c r="DH271" s="1028"/>
      <c r="DI271" s="1028"/>
      <c r="DJ271" s="1028"/>
      <c r="DK271" s="1028"/>
      <c r="DL271" s="1028"/>
      <c r="DM271" s="1028"/>
      <c r="DN271" s="1028"/>
      <c r="DO271" s="1028"/>
      <c r="DP271" s="1028"/>
      <c r="DQ271" s="1028"/>
      <c r="DR271" s="1028"/>
      <c r="DS271" s="1028"/>
      <c r="DT271" s="1028"/>
      <c r="DU271" s="1028"/>
      <c r="DV271" s="1028"/>
      <c r="DW271" s="1028"/>
      <c r="DX271" s="1028"/>
      <c r="DY271" s="1028"/>
      <c r="DZ271" s="1028"/>
      <c r="EA271" s="1028"/>
      <c r="EB271" s="1028"/>
      <c r="EC271" s="1028"/>
      <c r="ED271" s="1028"/>
      <c r="EE271" s="1028"/>
      <c r="EF271" s="1028"/>
      <c r="EG271" s="1028"/>
      <c r="EH271" s="1028"/>
      <c r="EI271" s="1028"/>
      <c r="EJ271" s="1028"/>
      <c r="EK271" s="1028"/>
      <c r="EL271" s="1028"/>
    </row>
    <row r="272" spans="1:142" s="1027" customFormat="1">
      <c r="A272" s="1040">
        <v>269</v>
      </c>
      <c r="B272" s="1066" t="s">
        <v>1159</v>
      </c>
      <c r="C272" s="1044">
        <f>'TMB 050'!$G$30</f>
        <v>1234550</v>
      </c>
      <c r="D272" s="1042">
        <f t="shared" si="81"/>
        <v>1234550</v>
      </c>
      <c r="E272" s="1042">
        <f t="shared" si="77"/>
        <v>61727.5</v>
      </c>
      <c r="F272" s="1042">
        <f t="shared" si="78"/>
        <v>61727.5</v>
      </c>
      <c r="G272" s="1042">
        <f t="shared" si="79"/>
        <v>61727.5</v>
      </c>
      <c r="H272" s="1042">
        <v>500000</v>
      </c>
      <c r="I272" s="1042">
        <v>100000</v>
      </c>
      <c r="J272" s="1042">
        <f t="shared" si="82"/>
        <v>500000</v>
      </c>
      <c r="K272" s="1042">
        <f t="shared" si="80"/>
        <v>40000</v>
      </c>
      <c r="L272" s="1043">
        <f>IF('[1]TMB 050'!$G$30&gt;=50000,50000,'[1]TMB 050'!$G$30*50%)</f>
        <v>50000</v>
      </c>
      <c r="M272" s="1042">
        <f t="shared" si="83"/>
        <v>100000</v>
      </c>
      <c r="N272" s="1041">
        <f t="shared" si="76"/>
        <v>100000</v>
      </c>
      <c r="O272" s="1061"/>
      <c r="P272" s="1035" t="str">
        <f t="shared" si="75"/>
        <v>SHOPPING CENTER ENSEADA</v>
      </c>
      <c r="Q272" s="1064"/>
      <c r="R272" s="1064"/>
      <c r="S272" s="1064"/>
      <c r="T272" s="1035" t="s">
        <v>909</v>
      </c>
      <c r="U272" s="1064" t="s">
        <v>505</v>
      </c>
      <c r="V272" s="1064"/>
      <c r="W272" s="1064"/>
      <c r="X272" s="1001"/>
      <c r="Y272" s="1031"/>
      <c r="Z272" s="1030"/>
      <c r="AA272" s="1030"/>
      <c r="AB272" s="1030"/>
      <c r="AC272" s="1030"/>
      <c r="AD272" s="1030"/>
      <c r="AE272" s="1030"/>
      <c r="AF272" s="1030"/>
      <c r="AG272" s="1030"/>
      <c r="AH272" s="1030"/>
      <c r="AI272" s="1030"/>
      <c r="AJ272" s="1030"/>
      <c r="AK272" s="1030"/>
      <c r="AL272" s="1030"/>
      <c r="AM272" s="1029"/>
      <c r="AN272" s="1029"/>
      <c r="AO272" s="1029"/>
      <c r="AP272" s="1029"/>
      <c r="AQ272" s="1029"/>
      <c r="AR272" s="1029"/>
      <c r="AS272" s="1029"/>
      <c r="AT272" s="1029"/>
      <c r="AU272" s="1028"/>
      <c r="AV272" s="1028"/>
      <c r="AW272" s="1028"/>
      <c r="AX272" s="1028"/>
      <c r="AY272" s="1028"/>
      <c r="AZ272" s="1028"/>
      <c r="BA272" s="1028"/>
      <c r="BB272" s="1028"/>
      <c r="BC272" s="1028"/>
      <c r="BD272" s="1028"/>
      <c r="BE272" s="1028"/>
      <c r="BF272" s="1028"/>
      <c r="BG272" s="1028"/>
      <c r="BH272" s="1028"/>
      <c r="BI272" s="1028"/>
      <c r="BJ272" s="1028"/>
      <c r="BK272" s="1028"/>
      <c r="BL272" s="1028"/>
      <c r="BM272" s="1028"/>
      <c r="BN272" s="1028"/>
      <c r="BO272" s="1028"/>
      <c r="BP272" s="1028"/>
      <c r="BQ272" s="1028"/>
      <c r="BR272" s="1028"/>
      <c r="BS272" s="1028"/>
      <c r="BT272" s="1028"/>
      <c r="BU272" s="1028"/>
      <c r="BV272" s="1028"/>
      <c r="BW272" s="1028"/>
      <c r="BX272" s="1028"/>
      <c r="BY272" s="1028"/>
      <c r="BZ272" s="1028"/>
      <c r="CA272" s="1028"/>
      <c r="CB272" s="1028"/>
      <c r="CC272" s="1028"/>
      <c r="CD272" s="1028"/>
      <c r="CE272" s="1028"/>
      <c r="CF272" s="1028"/>
      <c r="CG272" s="1028"/>
      <c r="CH272" s="1028"/>
      <c r="CI272" s="1028"/>
      <c r="CJ272" s="1028"/>
      <c r="CK272" s="1028"/>
      <c r="CL272" s="1028"/>
      <c r="CM272" s="1028"/>
      <c r="CN272" s="1028"/>
      <c r="CO272" s="1028"/>
      <c r="CP272" s="1028"/>
      <c r="CQ272" s="1028"/>
      <c r="CR272" s="1028"/>
      <c r="CS272" s="1028"/>
      <c r="CT272" s="1028"/>
      <c r="CU272" s="1028"/>
      <c r="CV272" s="1028"/>
      <c r="CW272" s="1028"/>
      <c r="CX272" s="1028"/>
      <c r="CY272" s="1028"/>
      <c r="CZ272" s="1028"/>
      <c r="DA272" s="1028"/>
      <c r="DB272" s="1028"/>
      <c r="DC272" s="1028"/>
      <c r="DD272" s="1028"/>
      <c r="DE272" s="1028"/>
      <c r="DF272" s="1028"/>
      <c r="DG272" s="1028"/>
      <c r="DH272" s="1028"/>
      <c r="DI272" s="1028"/>
      <c r="DJ272" s="1028"/>
      <c r="DK272" s="1028"/>
      <c r="DL272" s="1028"/>
      <c r="DM272" s="1028"/>
      <c r="DN272" s="1028"/>
      <c r="DO272" s="1028"/>
      <c r="DP272" s="1028"/>
      <c r="DQ272" s="1028"/>
      <c r="DR272" s="1028"/>
      <c r="DS272" s="1028"/>
      <c r="DT272" s="1028"/>
      <c r="DU272" s="1028"/>
      <c r="DV272" s="1028"/>
      <c r="DW272" s="1028"/>
      <c r="DX272" s="1028"/>
      <c r="DY272" s="1028"/>
      <c r="DZ272" s="1028"/>
      <c r="EA272" s="1028"/>
      <c r="EB272" s="1028"/>
      <c r="EC272" s="1028"/>
      <c r="ED272" s="1028"/>
      <c r="EE272" s="1028"/>
      <c r="EF272" s="1028"/>
      <c r="EG272" s="1028"/>
      <c r="EH272" s="1028"/>
      <c r="EI272" s="1028"/>
      <c r="EJ272" s="1028"/>
      <c r="EK272" s="1028"/>
      <c r="EL272" s="1028"/>
    </row>
    <row r="273" spans="1:142" s="1027" customFormat="1">
      <c r="A273" s="1040">
        <v>270</v>
      </c>
      <c r="B273" s="1066" t="s">
        <v>1158</v>
      </c>
      <c r="C273" s="1044">
        <f>'TMB 050'!$G$30</f>
        <v>1234550</v>
      </c>
      <c r="D273" s="1042">
        <f t="shared" si="81"/>
        <v>1234550</v>
      </c>
      <c r="E273" s="1042">
        <f t="shared" si="77"/>
        <v>61727.5</v>
      </c>
      <c r="F273" s="1042">
        <f t="shared" si="78"/>
        <v>61727.5</v>
      </c>
      <c r="G273" s="1042">
        <f t="shared" si="79"/>
        <v>61727.5</v>
      </c>
      <c r="H273" s="1042">
        <v>500000</v>
      </c>
      <c r="I273" s="1042">
        <v>100000</v>
      </c>
      <c r="J273" s="1042">
        <f t="shared" si="82"/>
        <v>500000</v>
      </c>
      <c r="K273" s="1042">
        <f t="shared" si="80"/>
        <v>40000</v>
      </c>
      <c r="L273" s="1043">
        <f>IF('[1]TMB 050'!$G$30&gt;=50000,50000,'[1]TMB 050'!$G$30*50%)</f>
        <v>50000</v>
      </c>
      <c r="M273" s="1042">
        <f t="shared" si="83"/>
        <v>100000</v>
      </c>
      <c r="N273" s="1041">
        <f t="shared" si="76"/>
        <v>100000</v>
      </c>
      <c r="O273" s="1061"/>
      <c r="P273" s="1035" t="str">
        <f t="shared" si="75"/>
        <v>SHOPPING CENTER FERNANDÓPOLIS</v>
      </c>
      <c r="Q273" s="1064"/>
      <c r="R273" s="1064"/>
      <c r="S273" s="1064"/>
      <c r="T273" s="1065" t="s">
        <v>1157</v>
      </c>
      <c r="U273" s="1064" t="s">
        <v>505</v>
      </c>
      <c r="V273" s="1064"/>
      <c r="W273" s="1064"/>
      <c r="X273" s="1001"/>
      <c r="Y273" s="1031"/>
      <c r="Z273" s="1030"/>
      <c r="AA273" s="1030"/>
      <c r="AB273" s="1030"/>
      <c r="AC273" s="1030"/>
      <c r="AD273" s="1030"/>
      <c r="AE273" s="1030"/>
      <c r="AF273" s="1030"/>
      <c r="AG273" s="1030"/>
      <c r="AH273" s="1030"/>
      <c r="AI273" s="1030"/>
      <c r="AJ273" s="1030"/>
      <c r="AK273" s="1030"/>
      <c r="AL273" s="1030"/>
      <c r="AM273" s="1029"/>
      <c r="AN273" s="1029"/>
      <c r="AO273" s="1029"/>
      <c r="AP273" s="1029"/>
      <c r="AQ273" s="1029"/>
      <c r="AR273" s="1029"/>
      <c r="AS273" s="1029"/>
      <c r="AT273" s="1029"/>
      <c r="AU273" s="1028"/>
      <c r="AV273" s="1028"/>
      <c r="AW273" s="1028"/>
      <c r="AX273" s="1028"/>
      <c r="AY273" s="1028"/>
      <c r="AZ273" s="1028"/>
      <c r="BA273" s="1028"/>
      <c r="BB273" s="1028"/>
      <c r="BC273" s="1028"/>
      <c r="BD273" s="1028"/>
      <c r="BE273" s="1028"/>
      <c r="BF273" s="1028"/>
      <c r="BG273" s="1028"/>
      <c r="BH273" s="1028"/>
      <c r="BI273" s="1028"/>
      <c r="BJ273" s="1028"/>
      <c r="BK273" s="1028"/>
      <c r="BL273" s="1028"/>
      <c r="BM273" s="1028"/>
      <c r="BN273" s="1028"/>
      <c r="BO273" s="1028"/>
      <c r="BP273" s="1028"/>
      <c r="BQ273" s="1028"/>
      <c r="BR273" s="1028"/>
      <c r="BS273" s="1028"/>
      <c r="BT273" s="1028"/>
      <c r="BU273" s="1028"/>
      <c r="BV273" s="1028"/>
      <c r="BW273" s="1028"/>
      <c r="BX273" s="1028"/>
      <c r="BY273" s="1028"/>
      <c r="BZ273" s="1028"/>
      <c r="CA273" s="1028"/>
      <c r="CB273" s="1028"/>
      <c r="CC273" s="1028"/>
      <c r="CD273" s="1028"/>
      <c r="CE273" s="1028"/>
      <c r="CF273" s="1028"/>
      <c r="CG273" s="1028"/>
      <c r="CH273" s="1028"/>
      <c r="CI273" s="1028"/>
      <c r="CJ273" s="1028"/>
      <c r="CK273" s="1028"/>
      <c r="CL273" s="1028"/>
      <c r="CM273" s="1028"/>
      <c r="CN273" s="1028"/>
      <c r="CO273" s="1028"/>
      <c r="CP273" s="1028"/>
      <c r="CQ273" s="1028"/>
      <c r="CR273" s="1028"/>
      <c r="CS273" s="1028"/>
      <c r="CT273" s="1028"/>
      <c r="CU273" s="1028"/>
      <c r="CV273" s="1028"/>
      <c r="CW273" s="1028"/>
      <c r="CX273" s="1028"/>
      <c r="CY273" s="1028"/>
      <c r="CZ273" s="1028"/>
      <c r="DA273" s="1028"/>
      <c r="DB273" s="1028"/>
      <c r="DC273" s="1028"/>
      <c r="DD273" s="1028"/>
      <c r="DE273" s="1028"/>
      <c r="DF273" s="1028"/>
      <c r="DG273" s="1028"/>
      <c r="DH273" s="1028"/>
      <c r="DI273" s="1028"/>
      <c r="DJ273" s="1028"/>
      <c r="DK273" s="1028"/>
      <c r="DL273" s="1028"/>
      <c r="DM273" s="1028"/>
      <c r="DN273" s="1028"/>
      <c r="DO273" s="1028"/>
      <c r="DP273" s="1028"/>
      <c r="DQ273" s="1028"/>
      <c r="DR273" s="1028"/>
      <c r="DS273" s="1028"/>
      <c r="DT273" s="1028"/>
      <c r="DU273" s="1028"/>
      <c r="DV273" s="1028"/>
      <c r="DW273" s="1028"/>
      <c r="DX273" s="1028"/>
      <c r="DY273" s="1028"/>
      <c r="DZ273" s="1028"/>
      <c r="EA273" s="1028"/>
      <c r="EB273" s="1028"/>
      <c r="EC273" s="1028"/>
      <c r="ED273" s="1028"/>
      <c r="EE273" s="1028"/>
      <c r="EF273" s="1028"/>
      <c r="EG273" s="1028"/>
      <c r="EH273" s="1028"/>
      <c r="EI273" s="1028"/>
      <c r="EJ273" s="1028"/>
      <c r="EK273" s="1028"/>
      <c r="EL273" s="1028"/>
    </row>
    <row r="274" spans="1:142" s="1027" customFormat="1">
      <c r="A274" s="1040">
        <v>271</v>
      </c>
      <c r="B274" s="1066" t="s">
        <v>1156</v>
      </c>
      <c r="C274" s="1044">
        <f>'TMB 050'!$G$30</f>
        <v>1234550</v>
      </c>
      <c r="D274" s="1042">
        <f t="shared" si="81"/>
        <v>1234550</v>
      </c>
      <c r="E274" s="1042">
        <f t="shared" si="77"/>
        <v>61727.5</v>
      </c>
      <c r="F274" s="1042">
        <f t="shared" si="78"/>
        <v>61727.5</v>
      </c>
      <c r="G274" s="1042">
        <f t="shared" si="79"/>
        <v>61727.5</v>
      </c>
      <c r="H274" s="1042">
        <v>500000</v>
      </c>
      <c r="I274" s="1042">
        <v>100000</v>
      </c>
      <c r="J274" s="1042">
        <f t="shared" si="82"/>
        <v>500000</v>
      </c>
      <c r="K274" s="1042">
        <f t="shared" si="80"/>
        <v>40000</v>
      </c>
      <c r="L274" s="1043">
        <f>IF('[1]TMB 050'!$G$30&gt;=50000,50000,'[1]TMB 050'!$G$30*50%)</f>
        <v>50000</v>
      </c>
      <c r="M274" s="1042">
        <f t="shared" si="83"/>
        <v>100000</v>
      </c>
      <c r="N274" s="1041">
        <f t="shared" si="76"/>
        <v>100000</v>
      </c>
      <c r="O274" s="1061"/>
      <c r="P274" s="1035" t="str">
        <f t="shared" si="75"/>
        <v>SHOPPING CENTER IBIUNA</v>
      </c>
      <c r="Q274" s="1064"/>
      <c r="R274" s="1064"/>
      <c r="S274" s="1064"/>
      <c r="T274" s="1065" t="s">
        <v>1155</v>
      </c>
      <c r="U274" s="1064" t="s">
        <v>505</v>
      </c>
      <c r="V274" s="1064"/>
      <c r="W274" s="1064"/>
      <c r="X274" s="1001"/>
      <c r="Y274" s="1031"/>
      <c r="Z274" s="1030"/>
      <c r="AA274" s="1030"/>
      <c r="AB274" s="1030"/>
      <c r="AC274" s="1030"/>
      <c r="AD274" s="1030"/>
      <c r="AE274" s="1030"/>
      <c r="AF274" s="1030"/>
      <c r="AG274" s="1030"/>
      <c r="AH274" s="1030"/>
      <c r="AI274" s="1030"/>
      <c r="AJ274" s="1030"/>
      <c r="AK274" s="1030"/>
      <c r="AL274" s="1030"/>
      <c r="AM274" s="1029"/>
      <c r="AN274" s="1029"/>
      <c r="AO274" s="1029"/>
      <c r="AP274" s="1029"/>
      <c r="AQ274" s="1029"/>
      <c r="AR274" s="1029"/>
      <c r="AS274" s="1029"/>
      <c r="AT274" s="1029"/>
      <c r="AU274" s="1028"/>
      <c r="AV274" s="1028"/>
      <c r="AW274" s="1028"/>
      <c r="AX274" s="1028"/>
      <c r="AY274" s="1028"/>
      <c r="AZ274" s="1028"/>
      <c r="BA274" s="1028"/>
      <c r="BB274" s="1028"/>
      <c r="BC274" s="1028"/>
      <c r="BD274" s="1028"/>
      <c r="BE274" s="1028"/>
      <c r="BF274" s="1028"/>
      <c r="BG274" s="1028"/>
      <c r="BH274" s="1028"/>
      <c r="BI274" s="1028"/>
      <c r="BJ274" s="1028"/>
      <c r="BK274" s="1028"/>
      <c r="BL274" s="1028"/>
      <c r="BM274" s="1028"/>
      <c r="BN274" s="1028"/>
      <c r="BO274" s="1028"/>
      <c r="BP274" s="1028"/>
      <c r="BQ274" s="1028"/>
      <c r="BR274" s="1028"/>
      <c r="BS274" s="1028"/>
      <c r="BT274" s="1028"/>
      <c r="BU274" s="1028"/>
      <c r="BV274" s="1028"/>
      <c r="BW274" s="1028"/>
      <c r="BX274" s="1028"/>
      <c r="BY274" s="1028"/>
      <c r="BZ274" s="1028"/>
      <c r="CA274" s="1028"/>
      <c r="CB274" s="1028"/>
      <c r="CC274" s="1028"/>
      <c r="CD274" s="1028"/>
      <c r="CE274" s="1028"/>
      <c r="CF274" s="1028"/>
      <c r="CG274" s="1028"/>
      <c r="CH274" s="1028"/>
      <c r="CI274" s="1028"/>
      <c r="CJ274" s="1028"/>
      <c r="CK274" s="1028"/>
      <c r="CL274" s="1028"/>
      <c r="CM274" s="1028"/>
      <c r="CN274" s="1028"/>
      <c r="CO274" s="1028"/>
      <c r="CP274" s="1028"/>
      <c r="CQ274" s="1028"/>
      <c r="CR274" s="1028"/>
      <c r="CS274" s="1028"/>
      <c r="CT274" s="1028"/>
      <c r="CU274" s="1028"/>
      <c r="CV274" s="1028"/>
      <c r="CW274" s="1028"/>
      <c r="CX274" s="1028"/>
      <c r="CY274" s="1028"/>
      <c r="CZ274" s="1028"/>
      <c r="DA274" s="1028"/>
      <c r="DB274" s="1028"/>
      <c r="DC274" s="1028"/>
      <c r="DD274" s="1028"/>
      <c r="DE274" s="1028"/>
      <c r="DF274" s="1028"/>
      <c r="DG274" s="1028"/>
      <c r="DH274" s="1028"/>
      <c r="DI274" s="1028"/>
      <c r="DJ274" s="1028"/>
      <c r="DK274" s="1028"/>
      <c r="DL274" s="1028"/>
      <c r="DM274" s="1028"/>
      <c r="DN274" s="1028"/>
      <c r="DO274" s="1028"/>
      <c r="DP274" s="1028"/>
      <c r="DQ274" s="1028"/>
      <c r="DR274" s="1028"/>
      <c r="DS274" s="1028"/>
      <c r="DT274" s="1028"/>
      <c r="DU274" s="1028"/>
      <c r="DV274" s="1028"/>
      <c r="DW274" s="1028"/>
      <c r="DX274" s="1028"/>
      <c r="DY274" s="1028"/>
      <c r="DZ274" s="1028"/>
      <c r="EA274" s="1028"/>
      <c r="EB274" s="1028"/>
      <c r="EC274" s="1028"/>
      <c r="ED274" s="1028"/>
      <c r="EE274" s="1028"/>
      <c r="EF274" s="1028"/>
      <c r="EG274" s="1028"/>
      <c r="EH274" s="1028"/>
      <c r="EI274" s="1028"/>
      <c r="EJ274" s="1028"/>
      <c r="EK274" s="1028"/>
      <c r="EL274" s="1028"/>
    </row>
    <row r="275" spans="1:142" s="1027" customFormat="1">
      <c r="A275" s="1040">
        <v>272</v>
      </c>
      <c r="B275" s="1094" t="s">
        <v>1154</v>
      </c>
      <c r="C275" s="1044">
        <f>'TMB 050'!$G$30</f>
        <v>1234550</v>
      </c>
      <c r="D275" s="1053">
        <f t="shared" si="81"/>
        <v>1234550</v>
      </c>
      <c r="E275" s="1055">
        <f t="shared" si="77"/>
        <v>61727.5</v>
      </c>
      <c r="F275" s="1053">
        <f t="shared" si="78"/>
        <v>61727.5</v>
      </c>
      <c r="G275" s="1053">
        <f t="shared" si="79"/>
        <v>61727.5</v>
      </c>
      <c r="H275" s="1053">
        <v>500000</v>
      </c>
      <c r="I275" s="1053">
        <v>100000</v>
      </c>
      <c r="J275" s="1053">
        <f t="shared" si="82"/>
        <v>500000</v>
      </c>
      <c r="K275" s="1053">
        <f t="shared" si="80"/>
        <v>40000</v>
      </c>
      <c r="L275" s="1054">
        <f>IF('[1]TMB 050'!$G$30&gt;=50000,50000,'[1]TMB 050'!$G$30*50%)</f>
        <v>50000</v>
      </c>
      <c r="M275" s="1053">
        <f t="shared" si="83"/>
        <v>100000</v>
      </c>
      <c r="N275" s="1052">
        <f t="shared" si="76"/>
        <v>100000</v>
      </c>
      <c r="O275" s="1051"/>
      <c r="P275" s="1050" t="str">
        <f t="shared" si="75"/>
        <v>SHOPPING CENTER IGUATEMI BRASILIA(*)</v>
      </c>
      <c r="Q275" s="1049" t="s">
        <v>1153</v>
      </c>
      <c r="R275" s="1049"/>
      <c r="S275" s="1049" t="s">
        <v>1152</v>
      </c>
      <c r="T275" s="1049" t="s">
        <v>593</v>
      </c>
      <c r="U275" s="1048" t="s">
        <v>592</v>
      </c>
      <c r="V275" s="1048" t="s">
        <v>1151</v>
      </c>
      <c r="W275" s="1047"/>
      <c r="X275" s="1001"/>
      <c r="Y275" s="1031"/>
      <c r="Z275" s="1030"/>
      <c r="AA275" s="1030"/>
      <c r="AB275" s="1030"/>
      <c r="AC275" s="1030"/>
      <c r="AD275" s="1030"/>
      <c r="AE275" s="1030"/>
      <c r="AF275" s="1030"/>
      <c r="AG275" s="1030"/>
      <c r="AH275" s="1030"/>
      <c r="AI275" s="1030"/>
      <c r="AJ275" s="1030"/>
      <c r="AK275" s="1030"/>
      <c r="AL275" s="1030"/>
      <c r="AM275" s="1029"/>
      <c r="AN275" s="1029"/>
      <c r="AO275" s="1029"/>
      <c r="AP275" s="1029"/>
      <c r="AQ275" s="1029"/>
      <c r="AR275" s="1029"/>
      <c r="AS275" s="1029"/>
      <c r="AT275" s="1029"/>
      <c r="AU275" s="1028"/>
      <c r="AV275" s="1028"/>
      <c r="AW275" s="1028"/>
      <c r="AX275" s="1028"/>
      <c r="AY275" s="1028"/>
      <c r="AZ275" s="1028"/>
      <c r="BA275" s="1028"/>
      <c r="BB275" s="1028"/>
      <c r="BC275" s="1028"/>
      <c r="BD275" s="1028"/>
      <c r="BE275" s="1028"/>
      <c r="BF275" s="1028"/>
      <c r="BG275" s="1028"/>
      <c r="BH275" s="1028"/>
      <c r="BI275" s="1028"/>
      <c r="BJ275" s="1028"/>
      <c r="BK275" s="1028"/>
      <c r="BL275" s="1028"/>
      <c r="BM275" s="1028"/>
      <c r="BN275" s="1028"/>
      <c r="BO275" s="1028"/>
      <c r="BP275" s="1028"/>
      <c r="BQ275" s="1028"/>
      <c r="BR275" s="1028"/>
      <c r="BS275" s="1028"/>
      <c r="BT275" s="1028"/>
      <c r="BU275" s="1028"/>
      <c r="BV275" s="1028"/>
      <c r="BW275" s="1028"/>
      <c r="BX275" s="1028"/>
      <c r="BY275" s="1028"/>
      <c r="BZ275" s="1028"/>
      <c r="CA275" s="1028"/>
      <c r="CB275" s="1028"/>
      <c r="CC275" s="1028"/>
      <c r="CD275" s="1028"/>
      <c r="CE275" s="1028"/>
      <c r="CF275" s="1028"/>
      <c r="CG275" s="1028"/>
      <c r="CH275" s="1028"/>
      <c r="CI275" s="1028"/>
      <c r="CJ275" s="1028"/>
      <c r="CK275" s="1028"/>
      <c r="CL275" s="1028"/>
      <c r="CM275" s="1028"/>
      <c r="CN275" s="1028"/>
      <c r="CO275" s="1028"/>
      <c r="CP275" s="1028"/>
      <c r="CQ275" s="1028"/>
      <c r="CR275" s="1028"/>
      <c r="CS275" s="1028"/>
      <c r="CT275" s="1028"/>
      <c r="CU275" s="1028"/>
      <c r="CV275" s="1028"/>
      <c r="CW275" s="1028"/>
      <c r="CX275" s="1028"/>
      <c r="CY275" s="1028"/>
      <c r="CZ275" s="1028"/>
      <c r="DA275" s="1028"/>
      <c r="DB275" s="1028"/>
      <c r="DC275" s="1028"/>
      <c r="DD275" s="1028"/>
      <c r="DE275" s="1028"/>
      <c r="DF275" s="1028"/>
      <c r="DG275" s="1028"/>
      <c r="DH275" s="1028"/>
      <c r="DI275" s="1028"/>
      <c r="DJ275" s="1028"/>
      <c r="DK275" s="1028"/>
      <c r="DL275" s="1028"/>
      <c r="DM275" s="1028"/>
      <c r="DN275" s="1028"/>
      <c r="DO275" s="1028"/>
      <c r="DP275" s="1028"/>
      <c r="DQ275" s="1028"/>
      <c r="DR275" s="1028"/>
      <c r="DS275" s="1028"/>
      <c r="DT275" s="1028"/>
      <c r="DU275" s="1028"/>
      <c r="DV275" s="1028"/>
      <c r="DW275" s="1028"/>
      <c r="DX275" s="1028"/>
      <c r="DY275" s="1028"/>
      <c r="DZ275" s="1028"/>
      <c r="EA275" s="1028"/>
      <c r="EB275" s="1028"/>
      <c r="EC275" s="1028"/>
      <c r="ED275" s="1028"/>
      <c r="EE275" s="1028"/>
      <c r="EF275" s="1028"/>
      <c r="EG275" s="1028"/>
      <c r="EH275" s="1028"/>
      <c r="EI275" s="1028"/>
      <c r="EJ275" s="1028"/>
      <c r="EK275" s="1028"/>
      <c r="EL275" s="1028"/>
    </row>
    <row r="276" spans="1:142" s="1027" customFormat="1">
      <c r="A276" s="1040">
        <v>273</v>
      </c>
      <c r="B276" s="1086" t="s">
        <v>1150</v>
      </c>
      <c r="C276" s="1044">
        <f>'TMB 050'!$G$30</f>
        <v>1234550</v>
      </c>
      <c r="D276" s="1053">
        <v>0</v>
      </c>
      <c r="E276" s="1053">
        <f>D276*5%</f>
        <v>0</v>
      </c>
      <c r="F276" s="1053">
        <v>50000</v>
      </c>
      <c r="G276" s="1053">
        <f>E276</f>
        <v>0</v>
      </c>
      <c r="H276" s="1053">
        <v>1000000</v>
      </c>
      <c r="I276" s="1053">
        <v>200000</v>
      </c>
      <c r="J276" s="1053">
        <v>1000000</v>
      </c>
      <c r="K276" s="1042">
        <f t="shared" si="80"/>
        <v>40000</v>
      </c>
      <c r="L276" s="1053">
        <f>IF('[1]TMB 050'!$G$30&gt;=50000,50000,'[1]TMB 050'!$G$30*50%)</f>
        <v>50000</v>
      </c>
      <c r="M276" s="1053">
        <f t="shared" si="83"/>
        <v>100000</v>
      </c>
      <c r="N276" s="1041">
        <f t="shared" si="76"/>
        <v>100000</v>
      </c>
      <c r="O276" s="1073"/>
      <c r="P276" s="1035" t="str">
        <f t="shared" si="75"/>
        <v>SHOPPING CENTER IGUATEMI CAMPINAS(*)</v>
      </c>
      <c r="Q276" s="1093" t="s">
        <v>1149</v>
      </c>
      <c r="R276" s="1093"/>
      <c r="S276" s="1093" t="s">
        <v>1148</v>
      </c>
      <c r="T276" s="1035" t="s">
        <v>546</v>
      </c>
      <c r="U276" s="1093" t="s">
        <v>505</v>
      </c>
      <c r="V276" s="1093" t="s">
        <v>1147</v>
      </c>
      <c r="W276" s="1060" t="s">
        <v>1146</v>
      </c>
      <c r="X276" s="1001"/>
      <c r="Y276" s="1031"/>
      <c r="Z276" s="1030"/>
      <c r="AA276" s="1030"/>
      <c r="AB276" s="1030"/>
      <c r="AC276" s="1030"/>
      <c r="AD276" s="1030"/>
      <c r="AE276" s="1030"/>
      <c r="AF276" s="1030"/>
      <c r="AG276" s="1030"/>
      <c r="AH276" s="1030"/>
      <c r="AI276" s="1030"/>
      <c r="AJ276" s="1030"/>
      <c r="AK276" s="1030"/>
      <c r="AL276" s="1030"/>
      <c r="AM276" s="1029"/>
      <c r="AN276" s="1029"/>
      <c r="AO276" s="1029"/>
      <c r="AP276" s="1029"/>
      <c r="AQ276" s="1029"/>
      <c r="AR276" s="1029"/>
      <c r="AS276" s="1029"/>
      <c r="AT276" s="1029"/>
      <c r="AU276" s="1028"/>
      <c r="AV276" s="1028"/>
      <c r="AW276" s="1028"/>
      <c r="AX276" s="1028"/>
      <c r="AY276" s="1028"/>
      <c r="AZ276" s="1028"/>
      <c r="BA276" s="1028"/>
      <c r="BB276" s="1028"/>
      <c r="BC276" s="1028"/>
      <c r="BD276" s="1028"/>
      <c r="BE276" s="1028"/>
      <c r="BF276" s="1028"/>
      <c r="BG276" s="1028"/>
      <c r="BH276" s="1028"/>
      <c r="BI276" s="1028"/>
      <c r="BJ276" s="1028"/>
      <c r="BK276" s="1028"/>
      <c r="BL276" s="1028"/>
      <c r="BM276" s="1028"/>
      <c r="BN276" s="1028"/>
      <c r="BO276" s="1028"/>
      <c r="BP276" s="1028"/>
      <c r="BQ276" s="1028"/>
      <c r="BR276" s="1028"/>
      <c r="BS276" s="1028"/>
      <c r="BT276" s="1028"/>
      <c r="BU276" s="1028"/>
      <c r="BV276" s="1028"/>
      <c r="BW276" s="1028"/>
      <c r="BX276" s="1028"/>
      <c r="BY276" s="1028"/>
      <c r="BZ276" s="1028"/>
      <c r="CA276" s="1028"/>
      <c r="CB276" s="1028"/>
      <c r="CC276" s="1028"/>
      <c r="CD276" s="1028"/>
      <c r="CE276" s="1028"/>
      <c r="CF276" s="1028"/>
      <c r="CG276" s="1028"/>
      <c r="CH276" s="1028"/>
      <c r="CI276" s="1028"/>
      <c r="CJ276" s="1028"/>
      <c r="CK276" s="1028"/>
      <c r="CL276" s="1028"/>
      <c r="CM276" s="1028"/>
      <c r="CN276" s="1028"/>
      <c r="CO276" s="1028"/>
      <c r="CP276" s="1028"/>
      <c r="CQ276" s="1028"/>
      <c r="CR276" s="1028"/>
      <c r="CS276" s="1028"/>
      <c r="CT276" s="1028"/>
      <c r="CU276" s="1028"/>
      <c r="CV276" s="1028"/>
      <c r="CW276" s="1028"/>
      <c r="CX276" s="1028"/>
      <c r="CY276" s="1028"/>
      <c r="CZ276" s="1028"/>
      <c r="DA276" s="1028"/>
      <c r="DB276" s="1028"/>
      <c r="DC276" s="1028"/>
      <c r="DD276" s="1028"/>
      <c r="DE276" s="1028"/>
      <c r="DF276" s="1028"/>
      <c r="DG276" s="1028"/>
      <c r="DH276" s="1028"/>
      <c r="DI276" s="1028"/>
      <c r="DJ276" s="1028"/>
      <c r="DK276" s="1028"/>
      <c r="DL276" s="1028"/>
      <c r="DM276" s="1028"/>
      <c r="DN276" s="1028"/>
      <c r="DO276" s="1028"/>
      <c r="DP276" s="1028"/>
      <c r="DQ276" s="1028"/>
      <c r="DR276" s="1028"/>
      <c r="DS276" s="1028"/>
      <c r="DT276" s="1028"/>
      <c r="DU276" s="1028"/>
      <c r="DV276" s="1028"/>
      <c r="DW276" s="1028"/>
      <c r="DX276" s="1028"/>
      <c r="DY276" s="1028"/>
      <c r="DZ276" s="1028"/>
      <c r="EA276" s="1028"/>
      <c r="EB276" s="1028"/>
      <c r="EC276" s="1028"/>
      <c r="ED276" s="1028"/>
      <c r="EE276" s="1028"/>
      <c r="EF276" s="1028"/>
      <c r="EG276" s="1028"/>
      <c r="EH276" s="1028"/>
      <c r="EI276" s="1028"/>
      <c r="EJ276" s="1028"/>
      <c r="EK276" s="1028"/>
      <c r="EL276" s="1028"/>
    </row>
    <row r="277" spans="1:142" s="1027" customFormat="1">
      <c r="A277" s="1040">
        <v>274</v>
      </c>
      <c r="B277" s="1062" t="s">
        <v>1145</v>
      </c>
      <c r="C277" s="1044">
        <f>'TMB 050'!$G$30</f>
        <v>1234550</v>
      </c>
      <c r="D277" s="1042">
        <f t="shared" ref="D277:D308" si="84">C277</f>
        <v>1234550</v>
      </c>
      <c r="E277" s="1042">
        <f t="shared" ref="E277:E308" si="85">C277*5%</f>
        <v>61727.5</v>
      </c>
      <c r="F277" s="1042">
        <f>C277*5%</f>
        <v>61727.5</v>
      </c>
      <c r="G277" s="1042">
        <f t="shared" ref="G277:G308" si="86">C277*5%</f>
        <v>61727.5</v>
      </c>
      <c r="H277" s="1042">
        <v>500000</v>
      </c>
      <c r="I277" s="1042">
        <v>100000</v>
      </c>
      <c r="J277" s="1042">
        <f>H277</f>
        <v>500000</v>
      </c>
      <c r="K277" s="1042">
        <f t="shared" si="80"/>
        <v>40000</v>
      </c>
      <c r="L277" s="1043">
        <f>IF('[1]TMB 050'!$G$30&gt;=50000,50000,'[1]TMB 050'!$G$30*50%)</f>
        <v>50000</v>
      </c>
      <c r="M277" s="1042">
        <f t="shared" si="83"/>
        <v>100000</v>
      </c>
      <c r="N277" s="1041">
        <f t="shared" si="76"/>
        <v>100000</v>
      </c>
      <c r="O277" s="1061"/>
      <c r="P277" s="1035" t="str">
        <f t="shared" si="75"/>
        <v>SHOPPING CENTER IGUATEMI CAXIAS</v>
      </c>
      <c r="Q277" s="1060"/>
      <c r="R277" s="1060"/>
      <c r="S277" s="1060"/>
      <c r="T277" s="1060" t="s">
        <v>1144</v>
      </c>
      <c r="U277" s="1035" t="s">
        <v>672</v>
      </c>
      <c r="V277" s="1035"/>
      <c r="W277" s="1035" t="s">
        <v>1143</v>
      </c>
      <c r="X277" s="1001"/>
      <c r="Y277" s="1031"/>
      <c r="Z277" s="1030"/>
      <c r="AA277" s="1030"/>
      <c r="AB277" s="1030"/>
      <c r="AC277" s="1030"/>
      <c r="AD277" s="1030"/>
      <c r="AE277" s="1030"/>
      <c r="AF277" s="1030"/>
      <c r="AG277" s="1030"/>
      <c r="AH277" s="1030"/>
      <c r="AI277" s="1030"/>
      <c r="AJ277" s="1030"/>
      <c r="AK277" s="1030"/>
      <c r="AL277" s="1030"/>
      <c r="AM277" s="1029"/>
      <c r="AN277" s="1029"/>
      <c r="AO277" s="1029"/>
      <c r="AP277" s="1029"/>
      <c r="AQ277" s="1029"/>
      <c r="AR277" s="1029"/>
      <c r="AS277" s="1029"/>
      <c r="AT277" s="1029"/>
      <c r="AU277" s="1028"/>
      <c r="AV277" s="1028"/>
      <c r="AW277" s="1028"/>
      <c r="AX277" s="1028"/>
      <c r="AY277" s="1028"/>
      <c r="AZ277" s="1028"/>
      <c r="BA277" s="1028"/>
      <c r="BB277" s="1028"/>
      <c r="BC277" s="1028"/>
      <c r="BD277" s="1028"/>
      <c r="BE277" s="1028"/>
      <c r="BF277" s="1028"/>
      <c r="BG277" s="1028"/>
      <c r="BH277" s="1028"/>
      <c r="BI277" s="1028"/>
      <c r="BJ277" s="1028"/>
      <c r="BK277" s="1028"/>
      <c r="BL277" s="1028"/>
      <c r="BM277" s="1028"/>
      <c r="BN277" s="1028"/>
      <c r="BO277" s="1028"/>
      <c r="BP277" s="1028"/>
      <c r="BQ277" s="1028"/>
      <c r="BR277" s="1028"/>
      <c r="BS277" s="1028"/>
      <c r="BT277" s="1028"/>
      <c r="BU277" s="1028"/>
      <c r="BV277" s="1028"/>
      <c r="BW277" s="1028"/>
      <c r="BX277" s="1028"/>
      <c r="BY277" s="1028"/>
      <c r="BZ277" s="1028"/>
      <c r="CA277" s="1028"/>
      <c r="CB277" s="1028"/>
      <c r="CC277" s="1028"/>
      <c r="CD277" s="1028"/>
      <c r="CE277" s="1028"/>
      <c r="CF277" s="1028"/>
      <c r="CG277" s="1028"/>
      <c r="CH277" s="1028"/>
      <c r="CI277" s="1028"/>
      <c r="CJ277" s="1028"/>
      <c r="CK277" s="1028"/>
      <c r="CL277" s="1028"/>
      <c r="CM277" s="1028"/>
      <c r="CN277" s="1028"/>
      <c r="CO277" s="1028"/>
      <c r="CP277" s="1028"/>
      <c r="CQ277" s="1028"/>
      <c r="CR277" s="1028"/>
      <c r="CS277" s="1028"/>
      <c r="CT277" s="1028"/>
      <c r="CU277" s="1028"/>
      <c r="CV277" s="1028"/>
      <c r="CW277" s="1028"/>
      <c r="CX277" s="1028"/>
      <c r="CY277" s="1028"/>
      <c r="CZ277" s="1028"/>
      <c r="DA277" s="1028"/>
      <c r="DB277" s="1028"/>
      <c r="DC277" s="1028"/>
      <c r="DD277" s="1028"/>
      <c r="DE277" s="1028"/>
      <c r="DF277" s="1028"/>
      <c r="DG277" s="1028"/>
      <c r="DH277" s="1028"/>
      <c r="DI277" s="1028"/>
      <c r="DJ277" s="1028"/>
      <c r="DK277" s="1028"/>
      <c r="DL277" s="1028"/>
      <c r="DM277" s="1028"/>
      <c r="DN277" s="1028"/>
      <c r="DO277" s="1028"/>
      <c r="DP277" s="1028"/>
      <c r="DQ277" s="1028"/>
      <c r="DR277" s="1028"/>
      <c r="DS277" s="1028"/>
      <c r="DT277" s="1028"/>
      <c r="DU277" s="1028"/>
      <c r="DV277" s="1028"/>
      <c r="DW277" s="1028"/>
      <c r="DX277" s="1028"/>
      <c r="DY277" s="1028"/>
      <c r="DZ277" s="1028"/>
      <c r="EA277" s="1028"/>
      <c r="EB277" s="1028"/>
      <c r="EC277" s="1028"/>
      <c r="ED277" s="1028"/>
      <c r="EE277" s="1028"/>
      <c r="EF277" s="1028"/>
      <c r="EG277" s="1028"/>
      <c r="EH277" s="1028"/>
      <c r="EI277" s="1028"/>
      <c r="EJ277" s="1028"/>
      <c r="EK277" s="1028"/>
      <c r="EL277" s="1028"/>
    </row>
    <row r="278" spans="1:142" s="1027" customFormat="1">
      <c r="A278" s="1040">
        <v>275</v>
      </c>
      <c r="B278" s="1062" t="s">
        <v>1142</v>
      </c>
      <c r="C278" s="1044">
        <f>'TMB 050'!$G$30</f>
        <v>1234550</v>
      </c>
      <c r="D278" s="1042">
        <f t="shared" si="84"/>
        <v>1234550</v>
      </c>
      <c r="E278" s="1042">
        <f t="shared" si="85"/>
        <v>61727.5</v>
      </c>
      <c r="F278" s="1042">
        <f>C278*5%</f>
        <v>61727.5</v>
      </c>
      <c r="G278" s="1042">
        <f t="shared" si="86"/>
        <v>61727.5</v>
      </c>
      <c r="H278" s="1042">
        <v>500000</v>
      </c>
      <c r="I278" s="1042">
        <v>100000</v>
      </c>
      <c r="J278" s="1042">
        <f>H278</f>
        <v>500000</v>
      </c>
      <c r="K278" s="1042">
        <f t="shared" si="80"/>
        <v>40000</v>
      </c>
      <c r="L278" s="1043">
        <f>IF('[1]TMB 050'!$G$30&gt;=50000,50000,'[1]TMB 050'!$G$30*50%)</f>
        <v>50000</v>
      </c>
      <c r="M278" s="1042">
        <f t="shared" si="83"/>
        <v>100000</v>
      </c>
      <c r="N278" s="1041">
        <f t="shared" si="76"/>
        <v>100000</v>
      </c>
      <c r="O278" s="1061"/>
      <c r="P278" s="1035" t="str">
        <f t="shared" si="75"/>
        <v>SHOPPING CENTER IGUATEMI FLORIANOPOLIS</v>
      </c>
      <c r="Q278" s="1060"/>
      <c r="R278" s="1060"/>
      <c r="S278" s="1060"/>
      <c r="T278" s="1060" t="s">
        <v>1141</v>
      </c>
      <c r="U278" s="1035" t="s">
        <v>826</v>
      </c>
      <c r="V278" s="1035"/>
      <c r="W278" s="1060" t="s">
        <v>1140</v>
      </c>
      <c r="X278" s="1001"/>
      <c r="Y278" s="1031"/>
      <c r="Z278" s="1030"/>
      <c r="AA278" s="1030"/>
      <c r="AB278" s="1030"/>
      <c r="AC278" s="1030"/>
      <c r="AD278" s="1030"/>
      <c r="AE278" s="1030"/>
      <c r="AF278" s="1030"/>
      <c r="AG278" s="1030"/>
      <c r="AH278" s="1030"/>
      <c r="AI278" s="1030"/>
      <c r="AJ278" s="1030"/>
      <c r="AK278" s="1030"/>
      <c r="AL278" s="1030"/>
      <c r="AM278" s="1029"/>
      <c r="AN278" s="1029"/>
      <c r="AO278" s="1029"/>
      <c r="AP278" s="1029"/>
      <c r="AQ278" s="1029"/>
      <c r="AR278" s="1029"/>
      <c r="AS278" s="1029"/>
      <c r="AT278" s="1029"/>
      <c r="AU278" s="1028"/>
      <c r="AV278" s="1028"/>
      <c r="AW278" s="1028"/>
      <c r="AX278" s="1028"/>
      <c r="AY278" s="1028"/>
      <c r="AZ278" s="1028"/>
      <c r="BA278" s="1028"/>
      <c r="BB278" s="1028"/>
      <c r="BC278" s="1028"/>
      <c r="BD278" s="1028"/>
      <c r="BE278" s="1028"/>
      <c r="BF278" s="1028"/>
      <c r="BG278" s="1028"/>
      <c r="BH278" s="1028"/>
      <c r="BI278" s="1028"/>
      <c r="BJ278" s="1028"/>
      <c r="BK278" s="1028"/>
      <c r="BL278" s="1028"/>
      <c r="BM278" s="1028"/>
      <c r="BN278" s="1028"/>
      <c r="BO278" s="1028"/>
      <c r="BP278" s="1028"/>
      <c r="BQ278" s="1028"/>
      <c r="BR278" s="1028"/>
      <c r="BS278" s="1028"/>
      <c r="BT278" s="1028"/>
      <c r="BU278" s="1028"/>
      <c r="BV278" s="1028"/>
      <c r="BW278" s="1028"/>
      <c r="BX278" s="1028"/>
      <c r="BY278" s="1028"/>
      <c r="BZ278" s="1028"/>
      <c r="CA278" s="1028"/>
      <c r="CB278" s="1028"/>
      <c r="CC278" s="1028"/>
      <c r="CD278" s="1028"/>
      <c r="CE278" s="1028"/>
      <c r="CF278" s="1028"/>
      <c r="CG278" s="1028"/>
      <c r="CH278" s="1028"/>
      <c r="CI278" s="1028"/>
      <c r="CJ278" s="1028"/>
      <c r="CK278" s="1028"/>
      <c r="CL278" s="1028"/>
      <c r="CM278" s="1028"/>
      <c r="CN278" s="1028"/>
      <c r="CO278" s="1028"/>
      <c r="CP278" s="1028"/>
      <c r="CQ278" s="1028"/>
      <c r="CR278" s="1028"/>
      <c r="CS278" s="1028"/>
      <c r="CT278" s="1028"/>
      <c r="CU278" s="1028"/>
      <c r="CV278" s="1028"/>
      <c r="CW278" s="1028"/>
      <c r="CX278" s="1028"/>
      <c r="CY278" s="1028"/>
      <c r="CZ278" s="1028"/>
      <c r="DA278" s="1028"/>
      <c r="DB278" s="1028"/>
      <c r="DC278" s="1028"/>
      <c r="DD278" s="1028"/>
      <c r="DE278" s="1028"/>
      <c r="DF278" s="1028"/>
      <c r="DG278" s="1028"/>
      <c r="DH278" s="1028"/>
      <c r="DI278" s="1028"/>
      <c r="DJ278" s="1028"/>
      <c r="DK278" s="1028"/>
      <c r="DL278" s="1028"/>
      <c r="DM278" s="1028"/>
      <c r="DN278" s="1028"/>
      <c r="DO278" s="1028"/>
      <c r="DP278" s="1028"/>
      <c r="DQ278" s="1028"/>
      <c r="DR278" s="1028"/>
      <c r="DS278" s="1028"/>
      <c r="DT278" s="1028"/>
      <c r="DU278" s="1028"/>
      <c r="DV278" s="1028"/>
      <c r="DW278" s="1028"/>
      <c r="DX278" s="1028"/>
      <c r="DY278" s="1028"/>
      <c r="DZ278" s="1028"/>
      <c r="EA278" s="1028"/>
      <c r="EB278" s="1028"/>
      <c r="EC278" s="1028"/>
      <c r="ED278" s="1028"/>
      <c r="EE278" s="1028"/>
      <c r="EF278" s="1028"/>
      <c r="EG278" s="1028"/>
      <c r="EH278" s="1028"/>
      <c r="EI278" s="1028"/>
      <c r="EJ278" s="1028"/>
      <c r="EK278" s="1028"/>
      <c r="EL278" s="1028"/>
    </row>
    <row r="279" spans="1:142" s="1027" customFormat="1">
      <c r="A279" s="1090">
        <v>276</v>
      </c>
      <c r="B279" s="1063" t="s">
        <v>1139</v>
      </c>
      <c r="C279" s="1044">
        <f>'TMB 050'!$G$30</f>
        <v>1234550</v>
      </c>
      <c r="D279" s="1042">
        <f t="shared" si="84"/>
        <v>1234550</v>
      </c>
      <c r="E279" s="1042">
        <f t="shared" si="85"/>
        <v>61727.5</v>
      </c>
      <c r="F279" s="1089">
        <v>50000</v>
      </c>
      <c r="G279" s="1042">
        <f t="shared" si="86"/>
        <v>61727.5</v>
      </c>
      <c r="H279" s="1042">
        <v>1000000</v>
      </c>
      <c r="I279" s="1042">
        <v>200000</v>
      </c>
      <c r="J279" s="1042">
        <v>1000000</v>
      </c>
      <c r="K279" s="1042">
        <v>1000000</v>
      </c>
      <c r="L279" s="1043">
        <f>IF('[1]TMB 050'!$G$30&gt;=50000,50000,'[1]TMB 050'!$G$30*50%)</f>
        <v>50000</v>
      </c>
      <c r="M279" s="1089">
        <v>1000000</v>
      </c>
      <c r="N279" s="1041">
        <v>200000</v>
      </c>
      <c r="O279" s="1061"/>
      <c r="P279" s="1035" t="str">
        <f t="shared" si="75"/>
        <v>SHOPPING CENTER IGUATEMI SAO PAULO</v>
      </c>
      <c r="Q279" s="1035" t="s">
        <v>1138</v>
      </c>
      <c r="R279" s="1035"/>
      <c r="S279" s="1035" t="s">
        <v>1137</v>
      </c>
      <c r="T279" s="1035" t="s">
        <v>506</v>
      </c>
      <c r="U279" s="1035" t="s">
        <v>505</v>
      </c>
      <c r="V279" s="1035" t="s">
        <v>1136</v>
      </c>
      <c r="W279" s="1060" t="s">
        <v>1135</v>
      </c>
      <c r="X279" s="1001"/>
      <c r="Y279" s="1031"/>
      <c r="Z279" s="1030"/>
      <c r="AA279" s="1030"/>
      <c r="AB279" s="1030"/>
      <c r="AC279" s="1030"/>
      <c r="AD279" s="1030"/>
      <c r="AE279" s="1030"/>
      <c r="AF279" s="1030"/>
      <c r="AG279" s="1030"/>
      <c r="AH279" s="1030"/>
      <c r="AI279" s="1030"/>
      <c r="AJ279" s="1030"/>
      <c r="AK279" s="1030"/>
      <c r="AL279" s="1030"/>
      <c r="AM279" s="1029"/>
      <c r="AN279" s="1029"/>
      <c r="AO279" s="1029"/>
      <c r="AP279" s="1029"/>
      <c r="AQ279" s="1029"/>
      <c r="AR279" s="1029"/>
      <c r="AS279" s="1029"/>
      <c r="AT279" s="1029"/>
      <c r="AU279" s="1028"/>
      <c r="AV279" s="1028"/>
      <c r="AW279" s="1028"/>
      <c r="AX279" s="1028"/>
      <c r="AY279" s="1028"/>
      <c r="AZ279" s="1028"/>
      <c r="BA279" s="1028"/>
      <c r="BB279" s="1028"/>
      <c r="BC279" s="1028"/>
      <c r="BD279" s="1028"/>
      <c r="BE279" s="1028"/>
      <c r="BF279" s="1028"/>
      <c r="BG279" s="1028"/>
      <c r="BH279" s="1028"/>
      <c r="BI279" s="1028"/>
      <c r="BJ279" s="1028"/>
      <c r="BK279" s="1028"/>
      <c r="BL279" s="1028"/>
      <c r="BM279" s="1028"/>
      <c r="BN279" s="1028"/>
      <c r="BO279" s="1028"/>
      <c r="BP279" s="1028"/>
      <c r="BQ279" s="1028"/>
      <c r="BR279" s="1028"/>
      <c r="BS279" s="1028"/>
      <c r="BT279" s="1028"/>
      <c r="BU279" s="1028"/>
      <c r="BV279" s="1028"/>
      <c r="BW279" s="1028"/>
      <c r="BX279" s="1028"/>
      <c r="BY279" s="1028"/>
      <c r="BZ279" s="1028"/>
      <c r="CA279" s="1028"/>
      <c r="CB279" s="1028"/>
      <c r="CC279" s="1028"/>
      <c r="CD279" s="1028"/>
      <c r="CE279" s="1028"/>
      <c r="CF279" s="1028"/>
      <c r="CG279" s="1028"/>
      <c r="CH279" s="1028"/>
      <c r="CI279" s="1028"/>
      <c r="CJ279" s="1028"/>
      <c r="CK279" s="1028"/>
      <c r="CL279" s="1028"/>
      <c r="CM279" s="1028"/>
      <c r="CN279" s="1028"/>
      <c r="CO279" s="1028"/>
      <c r="CP279" s="1028"/>
      <c r="CQ279" s="1028"/>
      <c r="CR279" s="1028"/>
      <c r="CS279" s="1028"/>
      <c r="CT279" s="1028"/>
      <c r="CU279" s="1028"/>
      <c r="CV279" s="1028"/>
      <c r="CW279" s="1028"/>
      <c r="CX279" s="1028"/>
      <c r="CY279" s="1028"/>
      <c r="CZ279" s="1028"/>
      <c r="DA279" s="1028"/>
      <c r="DB279" s="1028"/>
      <c r="DC279" s="1028"/>
      <c r="DD279" s="1028"/>
      <c r="DE279" s="1028"/>
      <c r="DF279" s="1028"/>
      <c r="DG279" s="1028"/>
      <c r="DH279" s="1028"/>
      <c r="DI279" s="1028"/>
      <c r="DJ279" s="1028"/>
      <c r="DK279" s="1028"/>
      <c r="DL279" s="1028"/>
      <c r="DM279" s="1028"/>
      <c r="DN279" s="1028"/>
      <c r="DO279" s="1028"/>
      <c r="DP279" s="1028"/>
      <c r="DQ279" s="1028"/>
      <c r="DR279" s="1028"/>
      <c r="DS279" s="1028"/>
      <c r="DT279" s="1028"/>
      <c r="DU279" s="1028"/>
      <c r="DV279" s="1028"/>
      <c r="DW279" s="1028"/>
      <c r="DX279" s="1028"/>
      <c r="DY279" s="1028"/>
      <c r="DZ279" s="1028"/>
      <c r="EA279" s="1028"/>
      <c r="EB279" s="1028"/>
      <c r="EC279" s="1028"/>
      <c r="ED279" s="1028"/>
      <c r="EE279" s="1028"/>
      <c r="EF279" s="1028"/>
      <c r="EG279" s="1028"/>
      <c r="EH279" s="1028"/>
      <c r="EI279" s="1028"/>
      <c r="EJ279" s="1028"/>
      <c r="EK279" s="1028"/>
      <c r="EL279" s="1028"/>
    </row>
    <row r="280" spans="1:142" s="1027" customFormat="1">
      <c r="A280" s="1040">
        <v>277</v>
      </c>
      <c r="B280" s="1063" t="s">
        <v>1134</v>
      </c>
      <c r="C280" s="1044">
        <f>'TMB 050'!$G$30</f>
        <v>1234550</v>
      </c>
      <c r="D280" s="1042">
        <f t="shared" si="84"/>
        <v>1234550</v>
      </c>
      <c r="E280" s="1042">
        <f t="shared" si="85"/>
        <v>61727.5</v>
      </c>
      <c r="F280" s="1042">
        <v>50000</v>
      </c>
      <c r="G280" s="1042">
        <f t="shared" si="86"/>
        <v>61727.5</v>
      </c>
      <c r="H280" s="1042">
        <v>500000</v>
      </c>
      <c r="I280" s="1042">
        <v>100000</v>
      </c>
      <c r="J280" s="1042">
        <f t="shared" ref="J280:J311" si="87">H280</f>
        <v>500000</v>
      </c>
      <c r="K280" s="1042">
        <f t="shared" ref="K280:K311" si="88">IF(H280&gt;40000,40000,H280)</f>
        <v>40000</v>
      </c>
      <c r="L280" s="1043">
        <f>IF('[1]TMB 050'!$G$30&gt;=50000,50000,'[1]TMB 050'!$G$30*50%)</f>
        <v>50000</v>
      </c>
      <c r="M280" s="1042">
        <f t="shared" ref="M280:M311" si="89">IF(H280&lt;=500000,H280*20%,100000)</f>
        <v>100000</v>
      </c>
      <c r="N280" s="1041">
        <f t="shared" ref="N280:N311" si="90">IF(J280&lt;=200000,J280*20%,100000)</f>
        <v>100000</v>
      </c>
      <c r="O280" s="1061"/>
      <c r="P280" s="1035" t="str">
        <f t="shared" si="75"/>
        <v>SHOPPING CENTER JK IGUATEMI</v>
      </c>
      <c r="Q280" s="1035" t="s">
        <v>1133</v>
      </c>
      <c r="R280" s="1035"/>
      <c r="S280" s="1035" t="s">
        <v>1132</v>
      </c>
      <c r="T280" s="1035" t="s">
        <v>506</v>
      </c>
      <c r="U280" s="1035" t="s">
        <v>505</v>
      </c>
      <c r="V280" s="1035" t="s">
        <v>1131</v>
      </c>
      <c r="W280" s="1060" t="s">
        <v>1130</v>
      </c>
      <c r="X280" s="1001"/>
      <c r="Y280" s="1031"/>
      <c r="Z280" s="1030"/>
      <c r="AA280" s="1030"/>
      <c r="AB280" s="1030"/>
      <c r="AC280" s="1030"/>
      <c r="AD280" s="1030"/>
      <c r="AE280" s="1030"/>
      <c r="AF280" s="1030"/>
      <c r="AG280" s="1030"/>
      <c r="AH280" s="1030"/>
      <c r="AI280" s="1030"/>
      <c r="AJ280" s="1030"/>
      <c r="AK280" s="1030"/>
      <c r="AL280" s="1030"/>
      <c r="AM280" s="1029"/>
      <c r="AN280" s="1029"/>
      <c r="AO280" s="1029"/>
      <c r="AP280" s="1029"/>
      <c r="AQ280" s="1029"/>
      <c r="AR280" s="1029"/>
      <c r="AS280" s="1029"/>
      <c r="AT280" s="1029"/>
      <c r="AU280" s="1028"/>
      <c r="AV280" s="1028"/>
      <c r="AW280" s="1028"/>
      <c r="AX280" s="1028"/>
      <c r="AY280" s="1028"/>
      <c r="AZ280" s="1028"/>
      <c r="BA280" s="1028"/>
      <c r="BB280" s="1028"/>
      <c r="BC280" s="1028"/>
      <c r="BD280" s="1028"/>
      <c r="BE280" s="1028"/>
      <c r="BF280" s="1028"/>
      <c r="BG280" s="1028"/>
      <c r="BH280" s="1028"/>
      <c r="BI280" s="1028"/>
      <c r="BJ280" s="1028"/>
      <c r="BK280" s="1028"/>
      <c r="BL280" s="1028"/>
      <c r="BM280" s="1028"/>
      <c r="BN280" s="1028"/>
      <c r="BO280" s="1028"/>
      <c r="BP280" s="1028"/>
      <c r="BQ280" s="1028"/>
      <c r="BR280" s="1028"/>
      <c r="BS280" s="1028"/>
      <c r="BT280" s="1028"/>
      <c r="BU280" s="1028"/>
      <c r="BV280" s="1028"/>
      <c r="BW280" s="1028"/>
      <c r="BX280" s="1028"/>
      <c r="BY280" s="1028"/>
      <c r="BZ280" s="1028"/>
      <c r="CA280" s="1028"/>
      <c r="CB280" s="1028"/>
      <c r="CC280" s="1028"/>
      <c r="CD280" s="1028"/>
      <c r="CE280" s="1028"/>
      <c r="CF280" s="1028"/>
      <c r="CG280" s="1028"/>
      <c r="CH280" s="1028"/>
      <c r="CI280" s="1028"/>
      <c r="CJ280" s="1028"/>
      <c r="CK280" s="1028"/>
      <c r="CL280" s="1028"/>
      <c r="CM280" s="1028"/>
      <c r="CN280" s="1028"/>
      <c r="CO280" s="1028"/>
      <c r="CP280" s="1028"/>
      <c r="CQ280" s="1028"/>
      <c r="CR280" s="1028"/>
      <c r="CS280" s="1028"/>
      <c r="CT280" s="1028"/>
      <c r="CU280" s="1028"/>
      <c r="CV280" s="1028"/>
      <c r="CW280" s="1028"/>
      <c r="CX280" s="1028"/>
      <c r="CY280" s="1028"/>
      <c r="CZ280" s="1028"/>
      <c r="DA280" s="1028"/>
      <c r="DB280" s="1028"/>
      <c r="DC280" s="1028"/>
      <c r="DD280" s="1028"/>
      <c r="DE280" s="1028"/>
      <c r="DF280" s="1028"/>
      <c r="DG280" s="1028"/>
      <c r="DH280" s="1028"/>
      <c r="DI280" s="1028"/>
      <c r="DJ280" s="1028"/>
      <c r="DK280" s="1028"/>
      <c r="DL280" s="1028"/>
      <c r="DM280" s="1028"/>
      <c r="DN280" s="1028"/>
      <c r="DO280" s="1028"/>
      <c r="DP280" s="1028"/>
      <c r="DQ280" s="1028"/>
      <c r="DR280" s="1028"/>
      <c r="DS280" s="1028"/>
      <c r="DT280" s="1028"/>
      <c r="DU280" s="1028"/>
      <c r="DV280" s="1028"/>
      <c r="DW280" s="1028"/>
      <c r="DX280" s="1028"/>
      <c r="DY280" s="1028"/>
      <c r="DZ280" s="1028"/>
      <c r="EA280" s="1028"/>
      <c r="EB280" s="1028"/>
      <c r="EC280" s="1028"/>
      <c r="ED280" s="1028"/>
      <c r="EE280" s="1028"/>
      <c r="EF280" s="1028"/>
      <c r="EG280" s="1028"/>
      <c r="EH280" s="1028"/>
      <c r="EI280" s="1028"/>
      <c r="EJ280" s="1028"/>
      <c r="EK280" s="1028"/>
      <c r="EL280" s="1028"/>
    </row>
    <row r="281" spans="1:142" s="1027" customFormat="1">
      <c r="A281" s="1040">
        <v>278</v>
      </c>
      <c r="B281" s="1062" t="s">
        <v>1129</v>
      </c>
      <c r="C281" s="1044">
        <f>'TMB 050'!$G$30</f>
        <v>1234550</v>
      </c>
      <c r="D281" s="1042">
        <f t="shared" si="84"/>
        <v>1234550</v>
      </c>
      <c r="E281" s="1042">
        <f t="shared" si="85"/>
        <v>61727.5</v>
      </c>
      <c r="F281" s="1042">
        <f t="shared" ref="F281:F312" si="91">C281*5%</f>
        <v>61727.5</v>
      </c>
      <c r="G281" s="1042">
        <f t="shared" si="86"/>
        <v>61727.5</v>
      </c>
      <c r="H281" s="1042">
        <v>500000</v>
      </c>
      <c r="I281" s="1042">
        <v>100000</v>
      </c>
      <c r="J281" s="1042">
        <f t="shared" si="87"/>
        <v>500000</v>
      </c>
      <c r="K281" s="1042">
        <f t="shared" si="88"/>
        <v>40000</v>
      </c>
      <c r="L281" s="1043">
        <f>IF('[1]TMB 050'!$G$30&gt;=50000,50000,'[1]TMB 050'!$G$30*50%)</f>
        <v>50000</v>
      </c>
      <c r="M281" s="1042">
        <f t="shared" si="89"/>
        <v>100000</v>
      </c>
      <c r="N281" s="1041">
        <f t="shared" si="90"/>
        <v>100000</v>
      </c>
      <c r="O281" s="1061"/>
      <c r="P281" s="1035" t="str">
        <f t="shared" si="75"/>
        <v>SHOPPING CENTER LAPA-BA</v>
      </c>
      <c r="Q281" s="1060"/>
      <c r="R281" s="1060"/>
      <c r="S281" s="1060"/>
      <c r="T281" s="1060" t="s">
        <v>960</v>
      </c>
      <c r="U281" s="1035" t="s">
        <v>918</v>
      </c>
      <c r="V281" s="1035"/>
      <c r="W281" s="1060" t="s">
        <v>1128</v>
      </c>
      <c r="X281" s="1001"/>
      <c r="Y281" s="1031"/>
      <c r="Z281" s="1030"/>
      <c r="AA281" s="1030"/>
      <c r="AB281" s="1030"/>
      <c r="AC281" s="1030"/>
      <c r="AD281" s="1030"/>
      <c r="AE281" s="1030"/>
      <c r="AF281" s="1030"/>
      <c r="AG281" s="1030"/>
      <c r="AH281" s="1030"/>
      <c r="AI281" s="1030"/>
      <c r="AJ281" s="1030"/>
      <c r="AK281" s="1030"/>
      <c r="AL281" s="1030"/>
      <c r="AM281" s="1029"/>
      <c r="AN281" s="1029"/>
      <c r="AO281" s="1029"/>
      <c r="AP281" s="1029"/>
      <c r="AQ281" s="1029"/>
      <c r="AR281" s="1029"/>
      <c r="AS281" s="1029"/>
      <c r="AT281" s="1029"/>
      <c r="AU281" s="1028"/>
      <c r="AV281" s="1028"/>
      <c r="AW281" s="1028"/>
      <c r="AX281" s="1028"/>
      <c r="AY281" s="1028"/>
      <c r="AZ281" s="1028"/>
      <c r="BA281" s="1028"/>
      <c r="BB281" s="1028"/>
      <c r="BC281" s="1028"/>
      <c r="BD281" s="1028"/>
      <c r="BE281" s="1028"/>
      <c r="BF281" s="1028"/>
      <c r="BG281" s="1028"/>
      <c r="BH281" s="1028"/>
      <c r="BI281" s="1028"/>
      <c r="BJ281" s="1028"/>
      <c r="BK281" s="1028"/>
      <c r="BL281" s="1028"/>
      <c r="BM281" s="1028"/>
      <c r="BN281" s="1028"/>
      <c r="BO281" s="1028"/>
      <c r="BP281" s="1028"/>
      <c r="BQ281" s="1028"/>
      <c r="BR281" s="1028"/>
      <c r="BS281" s="1028"/>
      <c r="BT281" s="1028"/>
      <c r="BU281" s="1028"/>
      <c r="BV281" s="1028"/>
      <c r="BW281" s="1028"/>
      <c r="BX281" s="1028"/>
      <c r="BY281" s="1028"/>
      <c r="BZ281" s="1028"/>
      <c r="CA281" s="1028"/>
      <c r="CB281" s="1028"/>
      <c r="CC281" s="1028"/>
      <c r="CD281" s="1028"/>
      <c r="CE281" s="1028"/>
      <c r="CF281" s="1028"/>
      <c r="CG281" s="1028"/>
      <c r="CH281" s="1028"/>
      <c r="CI281" s="1028"/>
      <c r="CJ281" s="1028"/>
      <c r="CK281" s="1028"/>
      <c r="CL281" s="1028"/>
      <c r="CM281" s="1028"/>
      <c r="CN281" s="1028"/>
      <c r="CO281" s="1028"/>
      <c r="CP281" s="1028"/>
      <c r="CQ281" s="1028"/>
      <c r="CR281" s="1028"/>
      <c r="CS281" s="1028"/>
      <c r="CT281" s="1028"/>
      <c r="CU281" s="1028"/>
      <c r="CV281" s="1028"/>
      <c r="CW281" s="1028"/>
      <c r="CX281" s="1028"/>
      <c r="CY281" s="1028"/>
      <c r="CZ281" s="1028"/>
      <c r="DA281" s="1028"/>
      <c r="DB281" s="1028"/>
      <c r="DC281" s="1028"/>
      <c r="DD281" s="1028"/>
      <c r="DE281" s="1028"/>
      <c r="DF281" s="1028"/>
      <c r="DG281" s="1028"/>
      <c r="DH281" s="1028"/>
      <c r="DI281" s="1028"/>
      <c r="DJ281" s="1028"/>
      <c r="DK281" s="1028"/>
      <c r="DL281" s="1028"/>
      <c r="DM281" s="1028"/>
      <c r="DN281" s="1028"/>
      <c r="DO281" s="1028"/>
      <c r="DP281" s="1028"/>
      <c r="DQ281" s="1028"/>
      <c r="DR281" s="1028"/>
      <c r="DS281" s="1028"/>
      <c r="DT281" s="1028"/>
      <c r="DU281" s="1028"/>
      <c r="DV281" s="1028"/>
      <c r="DW281" s="1028"/>
      <c r="DX281" s="1028"/>
      <c r="DY281" s="1028"/>
      <c r="DZ281" s="1028"/>
      <c r="EA281" s="1028"/>
      <c r="EB281" s="1028"/>
      <c r="EC281" s="1028"/>
      <c r="ED281" s="1028"/>
      <c r="EE281" s="1028"/>
      <c r="EF281" s="1028"/>
      <c r="EG281" s="1028"/>
      <c r="EH281" s="1028"/>
      <c r="EI281" s="1028"/>
      <c r="EJ281" s="1028"/>
      <c r="EK281" s="1028"/>
      <c r="EL281" s="1028"/>
    </row>
    <row r="282" spans="1:142" s="1027" customFormat="1">
      <c r="A282" s="1040">
        <v>279</v>
      </c>
      <c r="B282" s="1063" t="s">
        <v>1127</v>
      </c>
      <c r="C282" s="1044">
        <f>'TMB 050'!$G$30</f>
        <v>1234550</v>
      </c>
      <c r="D282" s="1042">
        <f t="shared" si="84"/>
        <v>1234550</v>
      </c>
      <c r="E282" s="1042">
        <f t="shared" si="85"/>
        <v>61727.5</v>
      </c>
      <c r="F282" s="1042">
        <f t="shared" si="91"/>
        <v>61727.5</v>
      </c>
      <c r="G282" s="1042">
        <f t="shared" si="86"/>
        <v>61727.5</v>
      </c>
      <c r="H282" s="1042">
        <v>500000</v>
      </c>
      <c r="I282" s="1042">
        <v>100000</v>
      </c>
      <c r="J282" s="1042">
        <f t="shared" si="87"/>
        <v>500000</v>
      </c>
      <c r="K282" s="1042">
        <f t="shared" si="88"/>
        <v>40000</v>
      </c>
      <c r="L282" s="1043">
        <f>IF('[1]TMB 050'!$G$30&gt;=50000,50000,'[1]TMB 050'!$G$30*50%)</f>
        <v>50000</v>
      </c>
      <c r="M282" s="1042">
        <f t="shared" si="89"/>
        <v>100000</v>
      </c>
      <c r="N282" s="1041">
        <f t="shared" si="90"/>
        <v>100000</v>
      </c>
      <c r="O282" s="1061"/>
      <c r="P282" s="1035" t="str">
        <f t="shared" si="75"/>
        <v>SHOPPING CENTER LAPA-SP</v>
      </c>
      <c r="Q282" s="1035" t="s">
        <v>1126</v>
      </c>
      <c r="R282" s="1035"/>
      <c r="S282" s="1035" t="s">
        <v>1125</v>
      </c>
      <c r="T282" s="1035" t="s">
        <v>506</v>
      </c>
      <c r="U282" s="1035" t="s">
        <v>505</v>
      </c>
      <c r="V282" s="1035" t="s">
        <v>1124</v>
      </c>
      <c r="W282" s="1035"/>
      <c r="X282" s="1001"/>
      <c r="Y282" s="1031"/>
      <c r="Z282" s="1030"/>
      <c r="AA282" s="1030"/>
      <c r="AB282" s="1030"/>
      <c r="AC282" s="1030"/>
      <c r="AD282" s="1030"/>
      <c r="AE282" s="1030"/>
      <c r="AF282" s="1030"/>
      <c r="AG282" s="1030"/>
      <c r="AH282" s="1030"/>
      <c r="AI282" s="1030"/>
      <c r="AJ282" s="1030"/>
      <c r="AK282" s="1030"/>
      <c r="AL282" s="1030"/>
      <c r="AM282" s="1029"/>
      <c r="AN282" s="1029"/>
      <c r="AO282" s="1029"/>
      <c r="AP282" s="1029"/>
      <c r="AQ282" s="1029"/>
      <c r="AR282" s="1029"/>
      <c r="AS282" s="1029"/>
      <c r="AT282" s="1029"/>
      <c r="AU282" s="1028"/>
      <c r="AV282" s="1028"/>
      <c r="AW282" s="1028"/>
      <c r="AX282" s="1028"/>
      <c r="AY282" s="1028"/>
      <c r="AZ282" s="1028"/>
      <c r="BA282" s="1028"/>
      <c r="BB282" s="1028"/>
      <c r="BC282" s="1028"/>
      <c r="BD282" s="1028"/>
      <c r="BE282" s="1028"/>
      <c r="BF282" s="1028"/>
      <c r="BG282" s="1028"/>
      <c r="BH282" s="1028"/>
      <c r="BI282" s="1028"/>
      <c r="BJ282" s="1028"/>
      <c r="BK282" s="1028"/>
      <c r="BL282" s="1028"/>
      <c r="BM282" s="1028"/>
      <c r="BN282" s="1028"/>
      <c r="BO282" s="1028"/>
      <c r="BP282" s="1028"/>
      <c r="BQ282" s="1028"/>
      <c r="BR282" s="1028"/>
      <c r="BS282" s="1028"/>
      <c r="BT282" s="1028"/>
      <c r="BU282" s="1028"/>
      <c r="BV282" s="1028"/>
      <c r="BW282" s="1028"/>
      <c r="BX282" s="1028"/>
      <c r="BY282" s="1028"/>
      <c r="BZ282" s="1028"/>
      <c r="CA282" s="1028"/>
      <c r="CB282" s="1028"/>
      <c r="CC282" s="1028"/>
      <c r="CD282" s="1028"/>
      <c r="CE282" s="1028"/>
      <c r="CF282" s="1028"/>
      <c r="CG282" s="1028"/>
      <c r="CH282" s="1028"/>
      <c r="CI282" s="1028"/>
      <c r="CJ282" s="1028"/>
      <c r="CK282" s="1028"/>
      <c r="CL282" s="1028"/>
      <c r="CM282" s="1028"/>
      <c r="CN282" s="1028"/>
      <c r="CO282" s="1028"/>
      <c r="CP282" s="1028"/>
      <c r="CQ282" s="1028"/>
      <c r="CR282" s="1028"/>
      <c r="CS282" s="1028"/>
      <c r="CT282" s="1028"/>
      <c r="CU282" s="1028"/>
      <c r="CV282" s="1028"/>
      <c r="CW282" s="1028"/>
      <c r="CX282" s="1028"/>
      <c r="CY282" s="1028"/>
      <c r="CZ282" s="1028"/>
      <c r="DA282" s="1028"/>
      <c r="DB282" s="1028"/>
      <c r="DC282" s="1028"/>
      <c r="DD282" s="1028"/>
      <c r="DE282" s="1028"/>
      <c r="DF282" s="1028"/>
      <c r="DG282" s="1028"/>
      <c r="DH282" s="1028"/>
      <c r="DI282" s="1028"/>
      <c r="DJ282" s="1028"/>
      <c r="DK282" s="1028"/>
      <c r="DL282" s="1028"/>
      <c r="DM282" s="1028"/>
      <c r="DN282" s="1028"/>
      <c r="DO282" s="1028"/>
      <c r="DP282" s="1028"/>
      <c r="DQ282" s="1028"/>
      <c r="DR282" s="1028"/>
      <c r="DS282" s="1028"/>
      <c r="DT282" s="1028"/>
      <c r="DU282" s="1028"/>
      <c r="DV282" s="1028"/>
      <c r="DW282" s="1028"/>
      <c r="DX282" s="1028"/>
      <c r="DY282" s="1028"/>
      <c r="DZ282" s="1028"/>
      <c r="EA282" s="1028"/>
      <c r="EB282" s="1028"/>
      <c r="EC282" s="1028"/>
      <c r="ED282" s="1028"/>
      <c r="EE282" s="1028"/>
      <c r="EF282" s="1028"/>
      <c r="EG282" s="1028"/>
      <c r="EH282" s="1028"/>
      <c r="EI282" s="1028"/>
      <c r="EJ282" s="1028"/>
      <c r="EK282" s="1028"/>
      <c r="EL282" s="1028"/>
    </row>
    <row r="283" spans="1:142" s="1027" customFormat="1">
      <c r="A283" s="1040">
        <v>280</v>
      </c>
      <c r="B283" s="1066" t="s">
        <v>1123</v>
      </c>
      <c r="C283" s="1044">
        <f>'TMB 050'!$G$30</f>
        <v>1234550</v>
      </c>
      <c r="D283" s="1042">
        <f t="shared" si="84"/>
        <v>1234550</v>
      </c>
      <c r="E283" s="1042">
        <f t="shared" si="85"/>
        <v>61727.5</v>
      </c>
      <c r="F283" s="1042">
        <f t="shared" si="91"/>
        <v>61727.5</v>
      </c>
      <c r="G283" s="1042">
        <f t="shared" si="86"/>
        <v>61727.5</v>
      </c>
      <c r="H283" s="1042">
        <v>500000</v>
      </c>
      <c r="I283" s="1042">
        <v>100000</v>
      </c>
      <c r="J283" s="1042">
        <f t="shared" si="87"/>
        <v>500000</v>
      </c>
      <c r="K283" s="1042">
        <f t="shared" si="88"/>
        <v>40000</v>
      </c>
      <c r="L283" s="1043">
        <f>IF('[1]TMB 050'!$G$30&gt;=50000,50000,'[1]TMB 050'!$G$30*50%)</f>
        <v>50000</v>
      </c>
      <c r="M283" s="1042">
        <f t="shared" si="89"/>
        <v>100000</v>
      </c>
      <c r="N283" s="1041">
        <f t="shared" si="90"/>
        <v>100000</v>
      </c>
      <c r="O283" s="1061"/>
      <c r="P283" s="1035" t="str">
        <f t="shared" si="75"/>
        <v>SHOPPING CENTER LIMEIRA (REVITALIZAÇÃO)</v>
      </c>
      <c r="Q283" s="1064"/>
      <c r="R283" s="1064"/>
      <c r="S283" s="1064"/>
      <c r="T283" s="1064" t="s">
        <v>773</v>
      </c>
      <c r="U283" s="1064" t="s">
        <v>505</v>
      </c>
      <c r="V283" s="1064"/>
      <c r="W283" s="1064"/>
      <c r="X283" s="1001"/>
      <c r="Y283" s="1031"/>
      <c r="Z283" s="1030"/>
      <c r="AA283" s="1030"/>
      <c r="AB283" s="1030"/>
      <c r="AC283" s="1030"/>
      <c r="AD283" s="1030"/>
      <c r="AE283" s="1030"/>
      <c r="AF283" s="1030"/>
      <c r="AG283" s="1030"/>
      <c r="AH283" s="1030"/>
      <c r="AI283" s="1030"/>
      <c r="AJ283" s="1030"/>
      <c r="AK283" s="1030"/>
      <c r="AL283" s="1030"/>
      <c r="AM283" s="1029"/>
      <c r="AN283" s="1029"/>
      <c r="AO283" s="1029"/>
      <c r="AP283" s="1029"/>
      <c r="AQ283" s="1029"/>
      <c r="AR283" s="1029"/>
      <c r="AS283" s="1029"/>
      <c r="AT283" s="1029"/>
      <c r="AU283" s="1028"/>
      <c r="AV283" s="1028"/>
      <c r="AW283" s="1028"/>
      <c r="AX283" s="1028"/>
      <c r="AY283" s="1028"/>
      <c r="AZ283" s="1028"/>
      <c r="BA283" s="1028"/>
      <c r="BB283" s="1028"/>
      <c r="BC283" s="1028"/>
      <c r="BD283" s="1028"/>
      <c r="BE283" s="1028"/>
      <c r="BF283" s="1028"/>
      <c r="BG283" s="1028"/>
      <c r="BH283" s="1028"/>
      <c r="BI283" s="1028"/>
      <c r="BJ283" s="1028"/>
      <c r="BK283" s="1028"/>
      <c r="BL283" s="1028"/>
      <c r="BM283" s="1028"/>
      <c r="BN283" s="1028"/>
      <c r="BO283" s="1028"/>
      <c r="BP283" s="1028"/>
      <c r="BQ283" s="1028"/>
      <c r="BR283" s="1028"/>
      <c r="BS283" s="1028"/>
      <c r="BT283" s="1028"/>
      <c r="BU283" s="1028"/>
      <c r="BV283" s="1028"/>
      <c r="BW283" s="1028"/>
      <c r="BX283" s="1028"/>
      <c r="BY283" s="1028"/>
      <c r="BZ283" s="1028"/>
      <c r="CA283" s="1028"/>
      <c r="CB283" s="1028"/>
      <c r="CC283" s="1028"/>
      <c r="CD283" s="1028"/>
      <c r="CE283" s="1028"/>
      <c r="CF283" s="1028"/>
      <c r="CG283" s="1028"/>
      <c r="CH283" s="1028"/>
      <c r="CI283" s="1028"/>
      <c r="CJ283" s="1028"/>
      <c r="CK283" s="1028"/>
      <c r="CL283" s="1028"/>
      <c r="CM283" s="1028"/>
      <c r="CN283" s="1028"/>
      <c r="CO283" s="1028"/>
      <c r="CP283" s="1028"/>
      <c r="CQ283" s="1028"/>
      <c r="CR283" s="1028"/>
      <c r="CS283" s="1028"/>
      <c r="CT283" s="1028"/>
      <c r="CU283" s="1028"/>
      <c r="CV283" s="1028"/>
      <c r="CW283" s="1028"/>
      <c r="CX283" s="1028"/>
      <c r="CY283" s="1028"/>
      <c r="CZ283" s="1028"/>
      <c r="DA283" s="1028"/>
      <c r="DB283" s="1028"/>
      <c r="DC283" s="1028"/>
      <c r="DD283" s="1028"/>
      <c r="DE283" s="1028"/>
      <c r="DF283" s="1028"/>
      <c r="DG283" s="1028"/>
      <c r="DH283" s="1028"/>
      <c r="DI283" s="1028"/>
      <c r="DJ283" s="1028"/>
      <c r="DK283" s="1028"/>
      <c r="DL283" s="1028"/>
      <c r="DM283" s="1028"/>
      <c r="DN283" s="1028"/>
      <c r="DO283" s="1028"/>
      <c r="DP283" s="1028"/>
      <c r="DQ283" s="1028"/>
      <c r="DR283" s="1028"/>
      <c r="DS283" s="1028"/>
      <c r="DT283" s="1028"/>
      <c r="DU283" s="1028"/>
      <c r="DV283" s="1028"/>
      <c r="DW283" s="1028"/>
      <c r="DX283" s="1028"/>
      <c r="DY283" s="1028"/>
      <c r="DZ283" s="1028"/>
      <c r="EA283" s="1028"/>
      <c r="EB283" s="1028"/>
      <c r="EC283" s="1028"/>
      <c r="ED283" s="1028"/>
      <c r="EE283" s="1028"/>
      <c r="EF283" s="1028"/>
      <c r="EG283" s="1028"/>
      <c r="EH283" s="1028"/>
      <c r="EI283" s="1028"/>
      <c r="EJ283" s="1028"/>
      <c r="EK283" s="1028"/>
      <c r="EL283" s="1028"/>
    </row>
    <row r="284" spans="1:142" s="1027" customFormat="1">
      <c r="A284" s="1040">
        <v>281</v>
      </c>
      <c r="B284" s="1062" t="s">
        <v>1122</v>
      </c>
      <c r="C284" s="1044">
        <f>'TMB 050'!$G$30</f>
        <v>1234550</v>
      </c>
      <c r="D284" s="1042">
        <f t="shared" si="84"/>
        <v>1234550</v>
      </c>
      <c r="E284" s="1042">
        <f t="shared" si="85"/>
        <v>61727.5</v>
      </c>
      <c r="F284" s="1042">
        <f t="shared" si="91"/>
        <v>61727.5</v>
      </c>
      <c r="G284" s="1042">
        <f t="shared" si="86"/>
        <v>61727.5</v>
      </c>
      <c r="H284" s="1042">
        <v>500000</v>
      </c>
      <c r="I284" s="1042">
        <v>100000</v>
      </c>
      <c r="J284" s="1042">
        <f t="shared" si="87"/>
        <v>500000</v>
      </c>
      <c r="K284" s="1042">
        <f t="shared" si="88"/>
        <v>40000</v>
      </c>
      <c r="L284" s="1043">
        <f>IF('[1]TMB 050'!$G$30&gt;=50000,50000,'[1]TMB 050'!$G$30*50%)</f>
        <v>50000</v>
      </c>
      <c r="M284" s="1042">
        <f t="shared" si="89"/>
        <v>100000</v>
      </c>
      <c r="N284" s="1041">
        <f t="shared" si="90"/>
        <v>100000</v>
      </c>
      <c r="O284" s="1061"/>
      <c r="P284" s="1035" t="str">
        <f t="shared" si="75"/>
        <v>SHOPPING CENTER NEUMARKT BLUMENAU</v>
      </c>
      <c r="Q284" s="1060"/>
      <c r="R284" s="1060"/>
      <c r="S284" s="1060"/>
      <c r="T284" s="1060" t="s">
        <v>1121</v>
      </c>
      <c r="U284" s="1035" t="s">
        <v>826</v>
      </c>
      <c r="V284" s="1035"/>
      <c r="W284" s="1035" t="s">
        <v>1120</v>
      </c>
      <c r="X284" s="1001"/>
      <c r="Y284" s="1031"/>
      <c r="Z284" s="1030"/>
      <c r="AA284" s="1030"/>
      <c r="AB284" s="1030"/>
      <c r="AC284" s="1030"/>
      <c r="AD284" s="1030"/>
      <c r="AE284" s="1030"/>
      <c r="AF284" s="1030"/>
      <c r="AG284" s="1030"/>
      <c r="AH284" s="1030"/>
      <c r="AI284" s="1030"/>
      <c r="AJ284" s="1030"/>
      <c r="AK284" s="1030"/>
      <c r="AL284" s="1030"/>
      <c r="AM284" s="1029"/>
      <c r="AN284" s="1029"/>
      <c r="AO284" s="1029"/>
      <c r="AP284" s="1029"/>
      <c r="AQ284" s="1029"/>
      <c r="AR284" s="1029"/>
      <c r="AS284" s="1029"/>
      <c r="AT284" s="1029"/>
      <c r="AU284" s="1028"/>
      <c r="AV284" s="1028"/>
      <c r="AW284" s="1028"/>
      <c r="AX284" s="1028"/>
      <c r="AY284" s="1028"/>
      <c r="AZ284" s="1028"/>
      <c r="BA284" s="1028"/>
      <c r="BB284" s="1028"/>
      <c r="BC284" s="1028"/>
      <c r="BD284" s="1028"/>
      <c r="BE284" s="1028"/>
      <c r="BF284" s="1028"/>
      <c r="BG284" s="1028"/>
      <c r="BH284" s="1028"/>
      <c r="BI284" s="1028"/>
      <c r="BJ284" s="1028"/>
      <c r="BK284" s="1028"/>
      <c r="BL284" s="1028"/>
      <c r="BM284" s="1028"/>
      <c r="BN284" s="1028"/>
      <c r="BO284" s="1028"/>
      <c r="BP284" s="1028"/>
      <c r="BQ284" s="1028"/>
      <c r="BR284" s="1028"/>
      <c r="BS284" s="1028"/>
      <c r="BT284" s="1028"/>
      <c r="BU284" s="1028"/>
      <c r="BV284" s="1028"/>
      <c r="BW284" s="1028"/>
      <c r="BX284" s="1028"/>
      <c r="BY284" s="1028"/>
      <c r="BZ284" s="1028"/>
      <c r="CA284" s="1028"/>
      <c r="CB284" s="1028"/>
      <c r="CC284" s="1028"/>
      <c r="CD284" s="1028"/>
      <c r="CE284" s="1028"/>
      <c r="CF284" s="1028"/>
      <c r="CG284" s="1028"/>
      <c r="CH284" s="1028"/>
      <c r="CI284" s="1028"/>
      <c r="CJ284" s="1028"/>
      <c r="CK284" s="1028"/>
      <c r="CL284" s="1028"/>
      <c r="CM284" s="1028"/>
      <c r="CN284" s="1028"/>
      <c r="CO284" s="1028"/>
      <c r="CP284" s="1028"/>
      <c r="CQ284" s="1028"/>
      <c r="CR284" s="1028"/>
      <c r="CS284" s="1028"/>
      <c r="CT284" s="1028"/>
      <c r="CU284" s="1028"/>
      <c r="CV284" s="1028"/>
      <c r="CW284" s="1028"/>
      <c r="CX284" s="1028"/>
      <c r="CY284" s="1028"/>
      <c r="CZ284" s="1028"/>
      <c r="DA284" s="1028"/>
      <c r="DB284" s="1028"/>
      <c r="DC284" s="1028"/>
      <c r="DD284" s="1028"/>
      <c r="DE284" s="1028"/>
      <c r="DF284" s="1028"/>
      <c r="DG284" s="1028"/>
      <c r="DH284" s="1028"/>
      <c r="DI284" s="1028"/>
      <c r="DJ284" s="1028"/>
      <c r="DK284" s="1028"/>
      <c r="DL284" s="1028"/>
      <c r="DM284" s="1028"/>
      <c r="DN284" s="1028"/>
      <c r="DO284" s="1028"/>
      <c r="DP284" s="1028"/>
      <c r="DQ284" s="1028"/>
      <c r="DR284" s="1028"/>
      <c r="DS284" s="1028"/>
      <c r="DT284" s="1028"/>
      <c r="DU284" s="1028"/>
      <c r="DV284" s="1028"/>
      <c r="DW284" s="1028"/>
      <c r="DX284" s="1028"/>
      <c r="DY284" s="1028"/>
      <c r="DZ284" s="1028"/>
      <c r="EA284" s="1028"/>
      <c r="EB284" s="1028"/>
      <c r="EC284" s="1028"/>
      <c r="ED284" s="1028"/>
      <c r="EE284" s="1028"/>
      <c r="EF284" s="1028"/>
      <c r="EG284" s="1028"/>
      <c r="EH284" s="1028"/>
      <c r="EI284" s="1028"/>
      <c r="EJ284" s="1028"/>
      <c r="EK284" s="1028"/>
      <c r="EL284" s="1028"/>
    </row>
    <row r="285" spans="1:142" s="1027" customFormat="1">
      <c r="A285" s="1040">
        <v>282</v>
      </c>
      <c r="B285" s="1063" t="s">
        <v>1119</v>
      </c>
      <c r="C285" s="1044">
        <f>'TMB 050'!$G$30</f>
        <v>1234550</v>
      </c>
      <c r="D285" s="1042">
        <f t="shared" si="84"/>
        <v>1234550</v>
      </c>
      <c r="E285" s="1042">
        <f t="shared" si="85"/>
        <v>61727.5</v>
      </c>
      <c r="F285" s="1042">
        <f t="shared" si="91"/>
        <v>61727.5</v>
      </c>
      <c r="G285" s="1042">
        <f t="shared" si="86"/>
        <v>61727.5</v>
      </c>
      <c r="H285" s="1042">
        <v>500000</v>
      </c>
      <c r="I285" s="1042">
        <v>100000</v>
      </c>
      <c r="J285" s="1042">
        <f t="shared" si="87"/>
        <v>500000</v>
      </c>
      <c r="K285" s="1042">
        <f t="shared" si="88"/>
        <v>40000</v>
      </c>
      <c r="L285" s="1043">
        <f>IF('[1]TMB 050'!$G$30&gt;=50000,50000,'[1]TMB 050'!$G$30*50%)</f>
        <v>50000</v>
      </c>
      <c r="M285" s="1042">
        <f t="shared" si="89"/>
        <v>100000</v>
      </c>
      <c r="N285" s="1041">
        <f t="shared" si="90"/>
        <v>100000</v>
      </c>
      <c r="O285" s="1061"/>
      <c r="P285" s="1035" t="str">
        <f t="shared" si="75"/>
        <v>SHOPPING CENTER NORTE</v>
      </c>
      <c r="Q285" s="1035" t="s">
        <v>1118</v>
      </c>
      <c r="R285" s="1035"/>
      <c r="S285" s="1035" t="s">
        <v>1117</v>
      </c>
      <c r="T285" s="1035" t="s">
        <v>506</v>
      </c>
      <c r="U285" s="1035" t="s">
        <v>505</v>
      </c>
      <c r="V285" s="1035" t="s">
        <v>1116</v>
      </c>
      <c r="W285" s="1035"/>
      <c r="X285" s="1001"/>
      <c r="Y285" s="1031"/>
      <c r="Z285" s="1030"/>
      <c r="AA285" s="1030"/>
      <c r="AB285" s="1030"/>
      <c r="AC285" s="1030"/>
      <c r="AD285" s="1030"/>
      <c r="AE285" s="1030"/>
      <c r="AF285" s="1030"/>
      <c r="AG285" s="1030"/>
      <c r="AH285" s="1030"/>
      <c r="AI285" s="1030"/>
      <c r="AJ285" s="1030"/>
      <c r="AK285" s="1030"/>
      <c r="AL285" s="1030"/>
      <c r="AM285" s="1029"/>
      <c r="AN285" s="1029"/>
      <c r="AO285" s="1029"/>
      <c r="AP285" s="1029"/>
      <c r="AQ285" s="1029"/>
      <c r="AR285" s="1029"/>
      <c r="AS285" s="1029"/>
      <c r="AT285" s="1029"/>
      <c r="AU285" s="1028"/>
      <c r="AV285" s="1028"/>
      <c r="AW285" s="1028"/>
      <c r="AX285" s="1028"/>
      <c r="AY285" s="1028"/>
      <c r="AZ285" s="1028"/>
      <c r="BA285" s="1028"/>
      <c r="BB285" s="1028"/>
      <c r="BC285" s="1028"/>
      <c r="BD285" s="1028"/>
      <c r="BE285" s="1028"/>
      <c r="BF285" s="1028"/>
      <c r="BG285" s="1028"/>
      <c r="BH285" s="1028"/>
      <c r="BI285" s="1028"/>
      <c r="BJ285" s="1028"/>
      <c r="BK285" s="1028"/>
      <c r="BL285" s="1028"/>
      <c r="BM285" s="1028"/>
      <c r="BN285" s="1028"/>
      <c r="BO285" s="1028"/>
      <c r="BP285" s="1028"/>
      <c r="BQ285" s="1028"/>
      <c r="BR285" s="1028"/>
      <c r="BS285" s="1028"/>
      <c r="BT285" s="1028"/>
      <c r="BU285" s="1028"/>
      <c r="BV285" s="1028"/>
      <c r="BW285" s="1028"/>
      <c r="BX285" s="1028"/>
      <c r="BY285" s="1028"/>
      <c r="BZ285" s="1028"/>
      <c r="CA285" s="1028"/>
      <c r="CB285" s="1028"/>
      <c r="CC285" s="1028"/>
      <c r="CD285" s="1028"/>
      <c r="CE285" s="1028"/>
      <c r="CF285" s="1028"/>
      <c r="CG285" s="1028"/>
      <c r="CH285" s="1028"/>
      <c r="CI285" s="1028"/>
      <c r="CJ285" s="1028"/>
      <c r="CK285" s="1028"/>
      <c r="CL285" s="1028"/>
      <c r="CM285" s="1028"/>
      <c r="CN285" s="1028"/>
      <c r="CO285" s="1028"/>
      <c r="CP285" s="1028"/>
      <c r="CQ285" s="1028"/>
      <c r="CR285" s="1028"/>
      <c r="CS285" s="1028"/>
      <c r="CT285" s="1028"/>
      <c r="CU285" s="1028"/>
      <c r="CV285" s="1028"/>
      <c r="CW285" s="1028"/>
      <c r="CX285" s="1028"/>
      <c r="CY285" s="1028"/>
      <c r="CZ285" s="1028"/>
      <c r="DA285" s="1028"/>
      <c r="DB285" s="1028"/>
      <c r="DC285" s="1028"/>
      <c r="DD285" s="1028"/>
      <c r="DE285" s="1028"/>
      <c r="DF285" s="1028"/>
      <c r="DG285" s="1028"/>
      <c r="DH285" s="1028"/>
      <c r="DI285" s="1028"/>
      <c r="DJ285" s="1028"/>
      <c r="DK285" s="1028"/>
      <c r="DL285" s="1028"/>
      <c r="DM285" s="1028"/>
      <c r="DN285" s="1028"/>
      <c r="DO285" s="1028"/>
      <c r="DP285" s="1028"/>
      <c r="DQ285" s="1028"/>
      <c r="DR285" s="1028"/>
      <c r="DS285" s="1028"/>
      <c r="DT285" s="1028"/>
      <c r="DU285" s="1028"/>
      <c r="DV285" s="1028"/>
      <c r="DW285" s="1028"/>
      <c r="DX285" s="1028"/>
      <c r="DY285" s="1028"/>
      <c r="DZ285" s="1028"/>
      <c r="EA285" s="1028"/>
      <c r="EB285" s="1028"/>
      <c r="EC285" s="1028"/>
      <c r="ED285" s="1028"/>
      <c r="EE285" s="1028"/>
      <c r="EF285" s="1028"/>
      <c r="EG285" s="1028"/>
      <c r="EH285" s="1028"/>
      <c r="EI285" s="1028"/>
      <c r="EJ285" s="1028"/>
      <c r="EK285" s="1028"/>
      <c r="EL285" s="1028"/>
    </row>
    <row r="286" spans="1:142" s="1027" customFormat="1">
      <c r="A286" s="1040">
        <v>283</v>
      </c>
      <c r="B286" s="1062" t="s">
        <v>1115</v>
      </c>
      <c r="C286" s="1044">
        <f>'TMB 050'!$G$30</f>
        <v>1234550</v>
      </c>
      <c r="D286" s="1042">
        <f t="shared" si="84"/>
        <v>1234550</v>
      </c>
      <c r="E286" s="1042">
        <f t="shared" si="85"/>
        <v>61727.5</v>
      </c>
      <c r="F286" s="1042">
        <f t="shared" si="91"/>
        <v>61727.5</v>
      </c>
      <c r="G286" s="1042">
        <f t="shared" si="86"/>
        <v>61727.5</v>
      </c>
      <c r="H286" s="1042">
        <v>500000</v>
      </c>
      <c r="I286" s="1042">
        <v>100000</v>
      </c>
      <c r="J286" s="1042">
        <f t="shared" si="87"/>
        <v>500000</v>
      </c>
      <c r="K286" s="1042">
        <f t="shared" si="88"/>
        <v>40000</v>
      </c>
      <c r="L286" s="1043">
        <f>IF('[1]TMB 050'!$G$30&gt;=50000,50000,'[1]TMB 050'!$G$30*50%)</f>
        <v>50000</v>
      </c>
      <c r="M286" s="1042">
        <f t="shared" si="89"/>
        <v>100000</v>
      </c>
      <c r="N286" s="1041">
        <f t="shared" si="90"/>
        <v>100000</v>
      </c>
      <c r="O286" s="1061"/>
      <c r="P286" s="1035" t="str">
        <f t="shared" si="75"/>
        <v>SHOPPING CENTER PAÇO DO OUVIDOR</v>
      </c>
      <c r="Q286" s="1060"/>
      <c r="R286" s="1060"/>
      <c r="S286" s="1060"/>
      <c r="T286" s="1035" t="s">
        <v>503</v>
      </c>
      <c r="U286" s="1035" t="s">
        <v>502</v>
      </c>
      <c r="V286" s="1035"/>
      <c r="W286" s="1060" t="s">
        <v>1114</v>
      </c>
      <c r="X286" s="1001"/>
      <c r="Y286" s="1031"/>
      <c r="Z286" s="1030"/>
      <c r="AA286" s="1030"/>
      <c r="AB286" s="1030"/>
      <c r="AC286" s="1030"/>
      <c r="AD286" s="1030"/>
      <c r="AE286" s="1030"/>
      <c r="AF286" s="1030"/>
      <c r="AG286" s="1030"/>
      <c r="AH286" s="1030"/>
      <c r="AI286" s="1030"/>
      <c r="AJ286" s="1030"/>
      <c r="AK286" s="1030"/>
      <c r="AL286" s="1030"/>
      <c r="AM286" s="1029"/>
      <c r="AN286" s="1029"/>
      <c r="AO286" s="1029"/>
      <c r="AP286" s="1029"/>
      <c r="AQ286" s="1029"/>
      <c r="AR286" s="1029"/>
      <c r="AS286" s="1029"/>
      <c r="AT286" s="1029"/>
      <c r="AU286" s="1028"/>
      <c r="AV286" s="1028"/>
      <c r="AW286" s="1028"/>
      <c r="AX286" s="1028"/>
      <c r="AY286" s="1028"/>
      <c r="AZ286" s="1028"/>
      <c r="BA286" s="1028"/>
      <c r="BB286" s="1028"/>
      <c r="BC286" s="1028"/>
      <c r="BD286" s="1028"/>
      <c r="BE286" s="1028"/>
      <c r="BF286" s="1028"/>
      <c r="BG286" s="1028"/>
      <c r="BH286" s="1028"/>
      <c r="BI286" s="1028"/>
      <c r="BJ286" s="1028"/>
      <c r="BK286" s="1028"/>
      <c r="BL286" s="1028"/>
      <c r="BM286" s="1028"/>
      <c r="BN286" s="1028"/>
      <c r="BO286" s="1028"/>
      <c r="BP286" s="1028"/>
      <c r="BQ286" s="1028"/>
      <c r="BR286" s="1028"/>
      <c r="BS286" s="1028"/>
      <c r="BT286" s="1028"/>
      <c r="BU286" s="1028"/>
      <c r="BV286" s="1028"/>
      <c r="BW286" s="1028"/>
      <c r="BX286" s="1028"/>
      <c r="BY286" s="1028"/>
      <c r="BZ286" s="1028"/>
      <c r="CA286" s="1028"/>
      <c r="CB286" s="1028"/>
      <c r="CC286" s="1028"/>
      <c r="CD286" s="1028"/>
      <c r="CE286" s="1028"/>
      <c r="CF286" s="1028"/>
      <c r="CG286" s="1028"/>
      <c r="CH286" s="1028"/>
      <c r="CI286" s="1028"/>
      <c r="CJ286" s="1028"/>
      <c r="CK286" s="1028"/>
      <c r="CL286" s="1028"/>
      <c r="CM286" s="1028"/>
      <c r="CN286" s="1028"/>
      <c r="CO286" s="1028"/>
      <c r="CP286" s="1028"/>
      <c r="CQ286" s="1028"/>
      <c r="CR286" s="1028"/>
      <c r="CS286" s="1028"/>
      <c r="CT286" s="1028"/>
      <c r="CU286" s="1028"/>
      <c r="CV286" s="1028"/>
      <c r="CW286" s="1028"/>
      <c r="CX286" s="1028"/>
      <c r="CY286" s="1028"/>
      <c r="CZ286" s="1028"/>
      <c r="DA286" s="1028"/>
      <c r="DB286" s="1028"/>
      <c r="DC286" s="1028"/>
      <c r="DD286" s="1028"/>
      <c r="DE286" s="1028"/>
      <c r="DF286" s="1028"/>
      <c r="DG286" s="1028"/>
      <c r="DH286" s="1028"/>
      <c r="DI286" s="1028"/>
      <c r="DJ286" s="1028"/>
      <c r="DK286" s="1028"/>
      <c r="DL286" s="1028"/>
      <c r="DM286" s="1028"/>
      <c r="DN286" s="1028"/>
      <c r="DO286" s="1028"/>
      <c r="DP286" s="1028"/>
      <c r="DQ286" s="1028"/>
      <c r="DR286" s="1028"/>
      <c r="DS286" s="1028"/>
      <c r="DT286" s="1028"/>
      <c r="DU286" s="1028"/>
      <c r="DV286" s="1028"/>
      <c r="DW286" s="1028"/>
      <c r="DX286" s="1028"/>
      <c r="DY286" s="1028"/>
      <c r="DZ286" s="1028"/>
      <c r="EA286" s="1028"/>
      <c r="EB286" s="1028"/>
      <c r="EC286" s="1028"/>
      <c r="ED286" s="1028"/>
      <c r="EE286" s="1028"/>
      <c r="EF286" s="1028"/>
      <c r="EG286" s="1028"/>
      <c r="EH286" s="1028"/>
      <c r="EI286" s="1028"/>
      <c r="EJ286" s="1028"/>
      <c r="EK286" s="1028"/>
      <c r="EL286" s="1028"/>
    </row>
    <row r="287" spans="1:142" s="1027" customFormat="1">
      <c r="A287" s="1040">
        <v>284</v>
      </c>
      <c r="B287" s="1062" t="s">
        <v>1113</v>
      </c>
      <c r="C287" s="1044">
        <f>'TMB 050'!$G$30</f>
        <v>1234550</v>
      </c>
      <c r="D287" s="1042">
        <f t="shared" si="84"/>
        <v>1234550</v>
      </c>
      <c r="E287" s="1042">
        <f t="shared" si="85"/>
        <v>61727.5</v>
      </c>
      <c r="F287" s="1042">
        <f t="shared" si="91"/>
        <v>61727.5</v>
      </c>
      <c r="G287" s="1042">
        <f t="shared" si="86"/>
        <v>61727.5</v>
      </c>
      <c r="H287" s="1042">
        <v>500000</v>
      </c>
      <c r="I287" s="1042">
        <v>100000</v>
      </c>
      <c r="J287" s="1042">
        <f t="shared" si="87"/>
        <v>500000</v>
      </c>
      <c r="K287" s="1042">
        <f t="shared" si="88"/>
        <v>40000</v>
      </c>
      <c r="L287" s="1043">
        <f>IF('[1]TMB 050'!$G$30&gt;=50000,50000,'[1]TMB 050'!$G$30*50%)</f>
        <v>50000</v>
      </c>
      <c r="M287" s="1042">
        <f t="shared" si="89"/>
        <v>100000</v>
      </c>
      <c r="N287" s="1041">
        <f t="shared" si="90"/>
        <v>100000</v>
      </c>
      <c r="O287" s="1061"/>
      <c r="P287" s="1035" t="str">
        <f t="shared" si="75"/>
        <v>SHOPPING CENTER PARALELA</v>
      </c>
      <c r="Q287" s="1060" t="s">
        <v>1112</v>
      </c>
      <c r="R287" s="1060"/>
      <c r="S287" s="1060" t="s">
        <v>1111</v>
      </c>
      <c r="T287" s="1060" t="s">
        <v>960</v>
      </c>
      <c r="U287" s="1035" t="s">
        <v>918</v>
      </c>
      <c r="V287" s="1035" t="s">
        <v>1110</v>
      </c>
      <c r="W287" s="1035"/>
      <c r="X287" s="1001"/>
      <c r="Y287" s="1031"/>
      <c r="Z287" s="1030"/>
      <c r="AA287" s="1030"/>
      <c r="AB287" s="1030"/>
      <c r="AC287" s="1030"/>
      <c r="AD287" s="1030"/>
      <c r="AE287" s="1030"/>
      <c r="AF287" s="1030"/>
      <c r="AG287" s="1030"/>
      <c r="AH287" s="1030"/>
      <c r="AI287" s="1030"/>
      <c r="AJ287" s="1030"/>
      <c r="AK287" s="1030"/>
      <c r="AL287" s="1030"/>
      <c r="AM287" s="1029"/>
      <c r="AN287" s="1029"/>
      <c r="AO287" s="1029"/>
      <c r="AP287" s="1029"/>
      <c r="AQ287" s="1029"/>
      <c r="AR287" s="1029"/>
      <c r="AS287" s="1029"/>
      <c r="AT287" s="1029"/>
      <c r="AU287" s="1028"/>
      <c r="AV287" s="1028"/>
      <c r="AW287" s="1028"/>
      <c r="AX287" s="1028"/>
      <c r="AY287" s="1028"/>
      <c r="AZ287" s="1028"/>
      <c r="BA287" s="1028"/>
      <c r="BB287" s="1028"/>
      <c r="BC287" s="1028"/>
      <c r="BD287" s="1028"/>
      <c r="BE287" s="1028"/>
      <c r="BF287" s="1028"/>
      <c r="BG287" s="1028"/>
      <c r="BH287" s="1028"/>
      <c r="BI287" s="1028"/>
      <c r="BJ287" s="1028"/>
      <c r="BK287" s="1028"/>
      <c r="BL287" s="1028"/>
      <c r="BM287" s="1028"/>
      <c r="BN287" s="1028"/>
      <c r="BO287" s="1028"/>
      <c r="BP287" s="1028"/>
      <c r="BQ287" s="1028"/>
      <c r="BR287" s="1028"/>
      <c r="BS287" s="1028"/>
      <c r="BT287" s="1028"/>
      <c r="BU287" s="1028"/>
      <c r="BV287" s="1028"/>
      <c r="BW287" s="1028"/>
      <c r="BX287" s="1028"/>
      <c r="BY287" s="1028"/>
      <c r="BZ287" s="1028"/>
      <c r="CA287" s="1028"/>
      <c r="CB287" s="1028"/>
      <c r="CC287" s="1028"/>
      <c r="CD287" s="1028"/>
      <c r="CE287" s="1028"/>
      <c r="CF287" s="1028"/>
      <c r="CG287" s="1028"/>
      <c r="CH287" s="1028"/>
      <c r="CI287" s="1028"/>
      <c r="CJ287" s="1028"/>
      <c r="CK287" s="1028"/>
      <c r="CL287" s="1028"/>
      <c r="CM287" s="1028"/>
      <c r="CN287" s="1028"/>
      <c r="CO287" s="1028"/>
      <c r="CP287" s="1028"/>
      <c r="CQ287" s="1028"/>
      <c r="CR287" s="1028"/>
      <c r="CS287" s="1028"/>
      <c r="CT287" s="1028"/>
      <c r="CU287" s="1028"/>
      <c r="CV287" s="1028"/>
      <c r="CW287" s="1028"/>
      <c r="CX287" s="1028"/>
      <c r="CY287" s="1028"/>
      <c r="CZ287" s="1028"/>
      <c r="DA287" s="1028"/>
      <c r="DB287" s="1028"/>
      <c r="DC287" s="1028"/>
      <c r="DD287" s="1028"/>
      <c r="DE287" s="1028"/>
      <c r="DF287" s="1028"/>
      <c r="DG287" s="1028"/>
      <c r="DH287" s="1028"/>
      <c r="DI287" s="1028"/>
      <c r="DJ287" s="1028"/>
      <c r="DK287" s="1028"/>
      <c r="DL287" s="1028"/>
      <c r="DM287" s="1028"/>
      <c r="DN287" s="1028"/>
      <c r="DO287" s="1028"/>
      <c r="DP287" s="1028"/>
      <c r="DQ287" s="1028"/>
      <c r="DR287" s="1028"/>
      <c r="DS287" s="1028"/>
      <c r="DT287" s="1028"/>
      <c r="DU287" s="1028"/>
      <c r="DV287" s="1028"/>
      <c r="DW287" s="1028"/>
      <c r="DX287" s="1028"/>
      <c r="DY287" s="1028"/>
      <c r="DZ287" s="1028"/>
      <c r="EA287" s="1028"/>
      <c r="EB287" s="1028"/>
      <c r="EC287" s="1028"/>
      <c r="ED287" s="1028"/>
      <c r="EE287" s="1028"/>
      <c r="EF287" s="1028"/>
      <c r="EG287" s="1028"/>
      <c r="EH287" s="1028"/>
      <c r="EI287" s="1028"/>
      <c r="EJ287" s="1028"/>
      <c r="EK287" s="1028"/>
      <c r="EL287" s="1028"/>
    </row>
    <row r="288" spans="1:142" s="1027" customFormat="1">
      <c r="A288" s="1040">
        <v>285</v>
      </c>
      <c r="B288" s="1063" t="s">
        <v>1109</v>
      </c>
      <c r="C288" s="1044">
        <f>'TMB 050'!$G$30</f>
        <v>1234550</v>
      </c>
      <c r="D288" s="1042">
        <f t="shared" si="84"/>
        <v>1234550</v>
      </c>
      <c r="E288" s="1042">
        <f t="shared" si="85"/>
        <v>61727.5</v>
      </c>
      <c r="F288" s="1042">
        <f t="shared" si="91"/>
        <v>61727.5</v>
      </c>
      <c r="G288" s="1042">
        <f t="shared" si="86"/>
        <v>61727.5</v>
      </c>
      <c r="H288" s="1042">
        <v>500000</v>
      </c>
      <c r="I288" s="1042">
        <v>100000</v>
      </c>
      <c r="J288" s="1042">
        <f t="shared" si="87"/>
        <v>500000</v>
      </c>
      <c r="K288" s="1042">
        <f t="shared" si="88"/>
        <v>40000</v>
      </c>
      <c r="L288" s="1043">
        <f>IF('[1]TMB 050'!$G$30&gt;=50000,50000,'[1]TMB 050'!$G$30*50%)</f>
        <v>50000</v>
      </c>
      <c r="M288" s="1042">
        <f t="shared" si="89"/>
        <v>100000</v>
      </c>
      <c r="N288" s="1041">
        <f t="shared" si="90"/>
        <v>100000</v>
      </c>
      <c r="O288" s="1061"/>
      <c r="P288" s="1035" t="str">
        <f t="shared" si="75"/>
        <v>SHOPPING CENTER PENHA</v>
      </c>
      <c r="Q288" s="1035" t="s">
        <v>1108</v>
      </c>
      <c r="R288" s="1035"/>
      <c r="S288" s="1035" t="s">
        <v>1107</v>
      </c>
      <c r="T288" s="1035" t="s">
        <v>506</v>
      </c>
      <c r="U288" s="1035" t="s">
        <v>505</v>
      </c>
      <c r="V288" s="1035" t="s">
        <v>1106</v>
      </c>
      <c r="W288" s="1060" t="s">
        <v>1105</v>
      </c>
      <c r="X288" s="1001"/>
      <c r="Y288" s="1031"/>
      <c r="Z288" s="1030"/>
      <c r="AA288" s="1030"/>
      <c r="AB288" s="1030"/>
      <c r="AC288" s="1030"/>
      <c r="AD288" s="1030"/>
      <c r="AE288" s="1030"/>
      <c r="AF288" s="1030"/>
      <c r="AG288" s="1030"/>
      <c r="AH288" s="1030"/>
      <c r="AI288" s="1030"/>
      <c r="AJ288" s="1030"/>
      <c r="AK288" s="1030"/>
      <c r="AL288" s="1030"/>
      <c r="AM288" s="1029"/>
      <c r="AN288" s="1029"/>
      <c r="AO288" s="1029"/>
      <c r="AP288" s="1029"/>
      <c r="AQ288" s="1029"/>
      <c r="AR288" s="1029"/>
      <c r="AS288" s="1029"/>
      <c r="AT288" s="1029"/>
      <c r="AU288" s="1028"/>
      <c r="AV288" s="1028"/>
      <c r="AW288" s="1028"/>
      <c r="AX288" s="1028"/>
      <c r="AY288" s="1028"/>
      <c r="AZ288" s="1028"/>
      <c r="BA288" s="1028"/>
      <c r="BB288" s="1028"/>
      <c r="BC288" s="1028"/>
      <c r="BD288" s="1028"/>
      <c r="BE288" s="1028"/>
      <c r="BF288" s="1028"/>
      <c r="BG288" s="1028"/>
      <c r="BH288" s="1028"/>
      <c r="BI288" s="1028"/>
      <c r="BJ288" s="1028"/>
      <c r="BK288" s="1028"/>
      <c r="BL288" s="1028"/>
      <c r="BM288" s="1028"/>
      <c r="BN288" s="1028"/>
      <c r="BO288" s="1028"/>
      <c r="BP288" s="1028"/>
      <c r="BQ288" s="1028"/>
      <c r="BR288" s="1028"/>
      <c r="BS288" s="1028"/>
      <c r="BT288" s="1028"/>
      <c r="BU288" s="1028"/>
      <c r="BV288" s="1028"/>
      <c r="BW288" s="1028"/>
      <c r="BX288" s="1028"/>
      <c r="BY288" s="1028"/>
      <c r="BZ288" s="1028"/>
      <c r="CA288" s="1028"/>
      <c r="CB288" s="1028"/>
      <c r="CC288" s="1028"/>
      <c r="CD288" s="1028"/>
      <c r="CE288" s="1028"/>
      <c r="CF288" s="1028"/>
      <c r="CG288" s="1028"/>
      <c r="CH288" s="1028"/>
      <c r="CI288" s="1028"/>
      <c r="CJ288" s="1028"/>
      <c r="CK288" s="1028"/>
      <c r="CL288" s="1028"/>
      <c r="CM288" s="1028"/>
      <c r="CN288" s="1028"/>
      <c r="CO288" s="1028"/>
      <c r="CP288" s="1028"/>
      <c r="CQ288" s="1028"/>
      <c r="CR288" s="1028"/>
      <c r="CS288" s="1028"/>
      <c r="CT288" s="1028"/>
      <c r="CU288" s="1028"/>
      <c r="CV288" s="1028"/>
      <c r="CW288" s="1028"/>
      <c r="CX288" s="1028"/>
      <c r="CY288" s="1028"/>
      <c r="CZ288" s="1028"/>
      <c r="DA288" s="1028"/>
      <c r="DB288" s="1028"/>
      <c r="DC288" s="1028"/>
      <c r="DD288" s="1028"/>
      <c r="DE288" s="1028"/>
      <c r="DF288" s="1028"/>
      <c r="DG288" s="1028"/>
      <c r="DH288" s="1028"/>
      <c r="DI288" s="1028"/>
      <c r="DJ288" s="1028"/>
      <c r="DK288" s="1028"/>
      <c r="DL288" s="1028"/>
      <c r="DM288" s="1028"/>
      <c r="DN288" s="1028"/>
      <c r="DO288" s="1028"/>
      <c r="DP288" s="1028"/>
      <c r="DQ288" s="1028"/>
      <c r="DR288" s="1028"/>
      <c r="DS288" s="1028"/>
      <c r="DT288" s="1028"/>
      <c r="DU288" s="1028"/>
      <c r="DV288" s="1028"/>
      <c r="DW288" s="1028"/>
      <c r="DX288" s="1028"/>
      <c r="DY288" s="1028"/>
      <c r="DZ288" s="1028"/>
      <c r="EA288" s="1028"/>
      <c r="EB288" s="1028"/>
      <c r="EC288" s="1028"/>
      <c r="ED288" s="1028"/>
      <c r="EE288" s="1028"/>
      <c r="EF288" s="1028"/>
      <c r="EG288" s="1028"/>
      <c r="EH288" s="1028"/>
      <c r="EI288" s="1028"/>
      <c r="EJ288" s="1028"/>
      <c r="EK288" s="1028"/>
      <c r="EL288" s="1028"/>
    </row>
    <row r="289" spans="1:142" s="1027" customFormat="1">
      <c r="A289" s="1040">
        <v>286</v>
      </c>
      <c r="B289" s="1062" t="s">
        <v>1104</v>
      </c>
      <c r="C289" s="1044">
        <f>'TMB 050'!$G$30</f>
        <v>1234550</v>
      </c>
      <c r="D289" s="1042">
        <f t="shared" si="84"/>
        <v>1234550</v>
      </c>
      <c r="E289" s="1042">
        <f t="shared" si="85"/>
        <v>61727.5</v>
      </c>
      <c r="F289" s="1042">
        <f t="shared" si="91"/>
        <v>61727.5</v>
      </c>
      <c r="G289" s="1042">
        <f t="shared" si="86"/>
        <v>61727.5</v>
      </c>
      <c r="H289" s="1042">
        <v>500000</v>
      </c>
      <c r="I289" s="1042">
        <v>100000</v>
      </c>
      <c r="J289" s="1042">
        <f t="shared" si="87"/>
        <v>500000</v>
      </c>
      <c r="K289" s="1042">
        <f t="shared" si="88"/>
        <v>40000</v>
      </c>
      <c r="L289" s="1043">
        <f>IF('[1]TMB 050'!$G$30&gt;=50000,50000,'[1]TMB 050'!$G$30*50%)</f>
        <v>50000</v>
      </c>
      <c r="M289" s="1042">
        <f t="shared" si="89"/>
        <v>100000</v>
      </c>
      <c r="N289" s="1041">
        <f t="shared" si="90"/>
        <v>100000</v>
      </c>
      <c r="O289" s="1061"/>
      <c r="P289" s="1035" t="str">
        <f t="shared" si="75"/>
        <v>SHOPPING CENTER PIEDADE</v>
      </c>
      <c r="Q289" s="1060"/>
      <c r="R289" s="1060"/>
      <c r="S289" s="1060"/>
      <c r="T289" s="1060" t="s">
        <v>960</v>
      </c>
      <c r="U289" s="1035" t="s">
        <v>918</v>
      </c>
      <c r="V289" s="1035"/>
      <c r="W289" s="1060" t="s">
        <v>1103</v>
      </c>
      <c r="X289" s="1001"/>
      <c r="Y289" s="1031"/>
      <c r="Z289" s="1030"/>
      <c r="AA289" s="1030"/>
      <c r="AB289" s="1030"/>
      <c r="AC289" s="1030"/>
      <c r="AD289" s="1030"/>
      <c r="AE289" s="1030"/>
      <c r="AF289" s="1030"/>
      <c r="AG289" s="1030"/>
      <c r="AH289" s="1030"/>
      <c r="AI289" s="1030"/>
      <c r="AJ289" s="1030"/>
      <c r="AK289" s="1030"/>
      <c r="AL289" s="1030"/>
      <c r="AM289" s="1029"/>
      <c r="AN289" s="1029"/>
      <c r="AO289" s="1029"/>
      <c r="AP289" s="1029"/>
      <c r="AQ289" s="1029"/>
      <c r="AR289" s="1029"/>
      <c r="AS289" s="1029"/>
      <c r="AT289" s="1029"/>
      <c r="AU289" s="1028"/>
      <c r="AV289" s="1028"/>
      <c r="AW289" s="1028"/>
      <c r="AX289" s="1028"/>
      <c r="AY289" s="1028"/>
      <c r="AZ289" s="1028"/>
      <c r="BA289" s="1028"/>
      <c r="BB289" s="1028"/>
      <c r="BC289" s="1028"/>
      <c r="BD289" s="1028"/>
      <c r="BE289" s="1028"/>
      <c r="BF289" s="1028"/>
      <c r="BG289" s="1028"/>
      <c r="BH289" s="1028"/>
      <c r="BI289" s="1028"/>
      <c r="BJ289" s="1028"/>
      <c r="BK289" s="1028"/>
      <c r="BL289" s="1028"/>
      <c r="BM289" s="1028"/>
      <c r="BN289" s="1028"/>
      <c r="BO289" s="1028"/>
      <c r="BP289" s="1028"/>
      <c r="BQ289" s="1028"/>
      <c r="BR289" s="1028"/>
      <c r="BS289" s="1028"/>
      <c r="BT289" s="1028"/>
      <c r="BU289" s="1028"/>
      <c r="BV289" s="1028"/>
      <c r="BW289" s="1028"/>
      <c r="BX289" s="1028"/>
      <c r="BY289" s="1028"/>
      <c r="BZ289" s="1028"/>
      <c r="CA289" s="1028"/>
      <c r="CB289" s="1028"/>
      <c r="CC289" s="1028"/>
      <c r="CD289" s="1028"/>
      <c r="CE289" s="1028"/>
      <c r="CF289" s="1028"/>
      <c r="CG289" s="1028"/>
      <c r="CH289" s="1028"/>
      <c r="CI289" s="1028"/>
      <c r="CJ289" s="1028"/>
      <c r="CK289" s="1028"/>
      <c r="CL289" s="1028"/>
      <c r="CM289" s="1028"/>
      <c r="CN289" s="1028"/>
      <c r="CO289" s="1028"/>
      <c r="CP289" s="1028"/>
      <c r="CQ289" s="1028"/>
      <c r="CR289" s="1028"/>
      <c r="CS289" s="1028"/>
      <c r="CT289" s="1028"/>
      <c r="CU289" s="1028"/>
      <c r="CV289" s="1028"/>
      <c r="CW289" s="1028"/>
      <c r="CX289" s="1028"/>
      <c r="CY289" s="1028"/>
      <c r="CZ289" s="1028"/>
      <c r="DA289" s="1028"/>
      <c r="DB289" s="1028"/>
      <c r="DC289" s="1028"/>
      <c r="DD289" s="1028"/>
      <c r="DE289" s="1028"/>
      <c r="DF289" s="1028"/>
      <c r="DG289" s="1028"/>
      <c r="DH289" s="1028"/>
      <c r="DI289" s="1028"/>
      <c r="DJ289" s="1028"/>
      <c r="DK289" s="1028"/>
      <c r="DL289" s="1028"/>
      <c r="DM289" s="1028"/>
      <c r="DN289" s="1028"/>
      <c r="DO289" s="1028"/>
      <c r="DP289" s="1028"/>
      <c r="DQ289" s="1028"/>
      <c r="DR289" s="1028"/>
      <c r="DS289" s="1028"/>
      <c r="DT289" s="1028"/>
      <c r="DU289" s="1028"/>
      <c r="DV289" s="1028"/>
      <c r="DW289" s="1028"/>
      <c r="DX289" s="1028"/>
      <c r="DY289" s="1028"/>
      <c r="DZ289" s="1028"/>
      <c r="EA289" s="1028"/>
      <c r="EB289" s="1028"/>
      <c r="EC289" s="1028"/>
      <c r="ED289" s="1028"/>
      <c r="EE289" s="1028"/>
      <c r="EF289" s="1028"/>
      <c r="EG289" s="1028"/>
      <c r="EH289" s="1028"/>
      <c r="EI289" s="1028"/>
      <c r="EJ289" s="1028"/>
      <c r="EK289" s="1028"/>
      <c r="EL289" s="1028"/>
    </row>
    <row r="290" spans="1:142" s="1027" customFormat="1">
      <c r="A290" s="1040">
        <v>287</v>
      </c>
      <c r="B290" s="1066" t="s">
        <v>1102</v>
      </c>
      <c r="C290" s="1044">
        <f>'TMB 050'!$G$30</f>
        <v>1234550</v>
      </c>
      <c r="D290" s="1042">
        <f t="shared" si="84"/>
        <v>1234550</v>
      </c>
      <c r="E290" s="1042">
        <f t="shared" si="85"/>
        <v>61727.5</v>
      </c>
      <c r="F290" s="1042">
        <f t="shared" si="91"/>
        <v>61727.5</v>
      </c>
      <c r="G290" s="1042">
        <f t="shared" si="86"/>
        <v>61727.5</v>
      </c>
      <c r="H290" s="1042">
        <v>500000</v>
      </c>
      <c r="I290" s="1042">
        <v>100000</v>
      </c>
      <c r="J290" s="1042">
        <f t="shared" si="87"/>
        <v>500000</v>
      </c>
      <c r="K290" s="1042">
        <f t="shared" si="88"/>
        <v>40000</v>
      </c>
      <c r="L290" s="1043">
        <f>IF('[1]TMB 050'!$G$30&gt;=50000,50000,'[1]TMB 050'!$G$30*50%)</f>
        <v>50000</v>
      </c>
      <c r="M290" s="1042">
        <f t="shared" si="89"/>
        <v>100000</v>
      </c>
      <c r="N290" s="1041">
        <f t="shared" si="90"/>
        <v>100000</v>
      </c>
      <c r="O290" s="1061"/>
      <c r="P290" s="1035" t="str">
        <f t="shared" si="75"/>
        <v>SHOPPING CENTER RIO CLARO</v>
      </c>
      <c r="Q290" s="1064"/>
      <c r="R290" s="1064"/>
      <c r="S290" s="1064"/>
      <c r="T290" s="1065" t="s">
        <v>1101</v>
      </c>
      <c r="U290" s="1064" t="s">
        <v>505</v>
      </c>
      <c r="V290" s="1064"/>
      <c r="W290" s="1064"/>
      <c r="X290" s="1001"/>
      <c r="Y290" s="1031"/>
      <c r="Z290" s="1030"/>
      <c r="AA290" s="1030"/>
      <c r="AB290" s="1030"/>
      <c r="AC290" s="1030"/>
      <c r="AD290" s="1030"/>
      <c r="AE290" s="1030"/>
      <c r="AF290" s="1030"/>
      <c r="AG290" s="1030"/>
      <c r="AH290" s="1030"/>
      <c r="AI290" s="1030"/>
      <c r="AJ290" s="1030"/>
      <c r="AK290" s="1030"/>
      <c r="AL290" s="1030"/>
      <c r="AM290" s="1029"/>
      <c r="AN290" s="1029"/>
      <c r="AO290" s="1029"/>
      <c r="AP290" s="1029"/>
      <c r="AQ290" s="1029"/>
      <c r="AR290" s="1029"/>
      <c r="AS290" s="1029"/>
      <c r="AT290" s="1029"/>
      <c r="AU290" s="1028"/>
      <c r="AV290" s="1028"/>
      <c r="AW290" s="1028"/>
      <c r="AX290" s="1028"/>
      <c r="AY290" s="1028"/>
      <c r="AZ290" s="1028"/>
      <c r="BA290" s="1028"/>
      <c r="BB290" s="1028"/>
      <c r="BC290" s="1028"/>
      <c r="BD290" s="1028"/>
      <c r="BE290" s="1028"/>
      <c r="BF290" s="1028"/>
      <c r="BG290" s="1028"/>
      <c r="BH290" s="1028"/>
      <c r="BI290" s="1028"/>
      <c r="BJ290" s="1028"/>
      <c r="BK290" s="1028"/>
      <c r="BL290" s="1028"/>
      <c r="BM290" s="1028"/>
      <c r="BN290" s="1028"/>
      <c r="BO290" s="1028"/>
      <c r="BP290" s="1028"/>
      <c r="BQ290" s="1028"/>
      <c r="BR290" s="1028"/>
      <c r="BS290" s="1028"/>
      <c r="BT290" s="1028"/>
      <c r="BU290" s="1028"/>
      <c r="BV290" s="1028"/>
      <c r="BW290" s="1028"/>
      <c r="BX290" s="1028"/>
      <c r="BY290" s="1028"/>
      <c r="BZ290" s="1028"/>
      <c r="CA290" s="1028"/>
      <c r="CB290" s="1028"/>
      <c r="CC290" s="1028"/>
      <c r="CD290" s="1028"/>
      <c r="CE290" s="1028"/>
      <c r="CF290" s="1028"/>
      <c r="CG290" s="1028"/>
      <c r="CH290" s="1028"/>
      <c r="CI290" s="1028"/>
      <c r="CJ290" s="1028"/>
      <c r="CK290" s="1028"/>
      <c r="CL290" s="1028"/>
      <c r="CM290" s="1028"/>
      <c r="CN290" s="1028"/>
      <c r="CO290" s="1028"/>
      <c r="CP290" s="1028"/>
      <c r="CQ290" s="1028"/>
      <c r="CR290" s="1028"/>
      <c r="CS290" s="1028"/>
      <c r="CT290" s="1028"/>
      <c r="CU290" s="1028"/>
      <c r="CV290" s="1028"/>
      <c r="CW290" s="1028"/>
      <c r="CX290" s="1028"/>
      <c r="CY290" s="1028"/>
      <c r="CZ290" s="1028"/>
      <c r="DA290" s="1028"/>
      <c r="DB290" s="1028"/>
      <c r="DC290" s="1028"/>
      <c r="DD290" s="1028"/>
      <c r="DE290" s="1028"/>
      <c r="DF290" s="1028"/>
      <c r="DG290" s="1028"/>
      <c r="DH290" s="1028"/>
      <c r="DI290" s="1028"/>
      <c r="DJ290" s="1028"/>
      <c r="DK290" s="1028"/>
      <c r="DL290" s="1028"/>
      <c r="DM290" s="1028"/>
      <c r="DN290" s="1028"/>
      <c r="DO290" s="1028"/>
      <c r="DP290" s="1028"/>
      <c r="DQ290" s="1028"/>
      <c r="DR290" s="1028"/>
      <c r="DS290" s="1028"/>
      <c r="DT290" s="1028"/>
      <c r="DU290" s="1028"/>
      <c r="DV290" s="1028"/>
      <c r="DW290" s="1028"/>
      <c r="DX290" s="1028"/>
      <c r="DY290" s="1028"/>
      <c r="DZ290" s="1028"/>
      <c r="EA290" s="1028"/>
      <c r="EB290" s="1028"/>
      <c r="EC290" s="1028"/>
      <c r="ED290" s="1028"/>
      <c r="EE290" s="1028"/>
      <c r="EF290" s="1028"/>
      <c r="EG290" s="1028"/>
      <c r="EH290" s="1028"/>
      <c r="EI290" s="1028"/>
      <c r="EJ290" s="1028"/>
      <c r="EK290" s="1028"/>
      <c r="EL290" s="1028"/>
    </row>
    <row r="291" spans="1:142" s="1027" customFormat="1">
      <c r="A291" s="1040">
        <v>288</v>
      </c>
      <c r="B291" s="1056" t="s">
        <v>1100</v>
      </c>
      <c r="C291" s="1044">
        <f>'TMB 050'!$G$30</f>
        <v>1234550</v>
      </c>
      <c r="D291" s="1053">
        <f t="shared" si="84"/>
        <v>1234550</v>
      </c>
      <c r="E291" s="1055">
        <f t="shared" si="85"/>
        <v>61727.5</v>
      </c>
      <c r="F291" s="1053">
        <f t="shared" si="91"/>
        <v>61727.5</v>
      </c>
      <c r="G291" s="1053">
        <f t="shared" si="86"/>
        <v>61727.5</v>
      </c>
      <c r="H291" s="1053">
        <v>500000</v>
      </c>
      <c r="I291" s="1053">
        <v>100000</v>
      </c>
      <c r="J291" s="1053">
        <f t="shared" si="87"/>
        <v>500000</v>
      </c>
      <c r="K291" s="1053">
        <f t="shared" si="88"/>
        <v>40000</v>
      </c>
      <c r="L291" s="1054">
        <f>IF('[1]TMB 050'!$G$30&gt;=50000,50000,'[1]TMB 050'!$G$30*50%)</f>
        <v>50000</v>
      </c>
      <c r="M291" s="1053">
        <f t="shared" si="89"/>
        <v>100000</v>
      </c>
      <c r="N291" s="1052">
        <f t="shared" si="90"/>
        <v>100000</v>
      </c>
      <c r="O291" s="1051"/>
      <c r="P291" s="1050" t="str">
        <f t="shared" si="75"/>
        <v>SHOPPING CENTER SANTO ANDRÉ (*)</v>
      </c>
      <c r="Q291" s="1049" t="s">
        <v>1099</v>
      </c>
      <c r="R291" s="1049"/>
      <c r="S291" s="1049" t="s">
        <v>527</v>
      </c>
      <c r="T291" s="1049" t="s">
        <v>710</v>
      </c>
      <c r="U291" s="1048" t="s">
        <v>97</v>
      </c>
      <c r="V291" s="1048" t="s">
        <v>1098</v>
      </c>
      <c r="W291" s="1047"/>
      <c r="X291" s="1001"/>
      <c r="Y291" s="1031"/>
      <c r="Z291" s="1030"/>
      <c r="AA291" s="1030"/>
      <c r="AB291" s="1030"/>
      <c r="AC291" s="1030"/>
      <c r="AD291" s="1030"/>
      <c r="AE291" s="1030"/>
      <c r="AF291" s="1030"/>
      <c r="AG291" s="1030"/>
      <c r="AH291" s="1030"/>
      <c r="AI291" s="1030"/>
      <c r="AJ291" s="1030"/>
      <c r="AK291" s="1030"/>
      <c r="AL291" s="1030"/>
      <c r="AM291" s="1029"/>
      <c r="AN291" s="1029"/>
      <c r="AO291" s="1029"/>
      <c r="AP291" s="1029"/>
      <c r="AQ291" s="1029"/>
      <c r="AR291" s="1029"/>
      <c r="AS291" s="1029"/>
      <c r="AT291" s="1029"/>
      <c r="AU291" s="1028"/>
      <c r="AV291" s="1028"/>
      <c r="AW291" s="1028"/>
      <c r="AX291" s="1028"/>
      <c r="AY291" s="1028"/>
      <c r="AZ291" s="1028"/>
      <c r="BA291" s="1028"/>
      <c r="BB291" s="1028"/>
      <c r="BC291" s="1028"/>
      <c r="BD291" s="1028"/>
      <c r="BE291" s="1028"/>
      <c r="BF291" s="1028"/>
      <c r="BG291" s="1028"/>
      <c r="BH291" s="1028"/>
      <c r="BI291" s="1028"/>
      <c r="BJ291" s="1028"/>
      <c r="BK291" s="1028"/>
      <c r="BL291" s="1028"/>
      <c r="BM291" s="1028"/>
      <c r="BN291" s="1028"/>
      <c r="BO291" s="1028"/>
      <c r="BP291" s="1028"/>
      <c r="BQ291" s="1028"/>
      <c r="BR291" s="1028"/>
      <c r="BS291" s="1028"/>
      <c r="BT291" s="1028"/>
      <c r="BU291" s="1028"/>
      <c r="BV291" s="1028"/>
      <c r="BW291" s="1028"/>
      <c r="BX291" s="1028"/>
      <c r="BY291" s="1028"/>
      <c r="BZ291" s="1028"/>
      <c r="CA291" s="1028"/>
      <c r="CB291" s="1028"/>
      <c r="CC291" s="1028"/>
      <c r="CD291" s="1028"/>
      <c r="CE291" s="1028"/>
      <c r="CF291" s="1028"/>
      <c r="CG291" s="1028"/>
      <c r="CH291" s="1028"/>
      <c r="CI291" s="1028"/>
      <c r="CJ291" s="1028"/>
      <c r="CK291" s="1028"/>
      <c r="CL291" s="1028"/>
      <c r="CM291" s="1028"/>
      <c r="CN291" s="1028"/>
      <c r="CO291" s="1028"/>
      <c r="CP291" s="1028"/>
      <c r="CQ291" s="1028"/>
      <c r="CR291" s="1028"/>
      <c r="CS291" s="1028"/>
      <c r="CT291" s="1028"/>
      <c r="CU291" s="1028"/>
      <c r="CV291" s="1028"/>
      <c r="CW291" s="1028"/>
      <c r="CX291" s="1028"/>
      <c r="CY291" s="1028"/>
      <c r="CZ291" s="1028"/>
      <c r="DA291" s="1028"/>
      <c r="DB291" s="1028"/>
      <c r="DC291" s="1028"/>
      <c r="DD291" s="1028"/>
      <c r="DE291" s="1028"/>
      <c r="DF291" s="1028"/>
      <c r="DG291" s="1028"/>
      <c r="DH291" s="1028"/>
      <c r="DI291" s="1028"/>
      <c r="DJ291" s="1028"/>
      <c r="DK291" s="1028"/>
      <c r="DL291" s="1028"/>
      <c r="DM291" s="1028"/>
      <c r="DN291" s="1028"/>
      <c r="DO291" s="1028"/>
      <c r="DP291" s="1028"/>
      <c r="DQ291" s="1028"/>
      <c r="DR291" s="1028"/>
      <c r="DS291" s="1028"/>
      <c r="DT291" s="1028"/>
      <c r="DU291" s="1028"/>
      <c r="DV291" s="1028"/>
      <c r="DW291" s="1028"/>
      <c r="DX291" s="1028"/>
      <c r="DY291" s="1028"/>
      <c r="DZ291" s="1028"/>
      <c r="EA291" s="1028"/>
      <c r="EB291" s="1028"/>
      <c r="EC291" s="1028"/>
      <c r="ED291" s="1028"/>
      <c r="EE291" s="1028"/>
      <c r="EF291" s="1028"/>
      <c r="EG291" s="1028"/>
      <c r="EH291" s="1028"/>
      <c r="EI291" s="1028"/>
      <c r="EJ291" s="1028"/>
      <c r="EK291" s="1028"/>
      <c r="EL291" s="1028"/>
    </row>
    <row r="292" spans="1:142" s="1027" customFormat="1">
      <c r="A292" s="1040">
        <v>289</v>
      </c>
      <c r="B292" s="1063" t="s">
        <v>1097</v>
      </c>
      <c r="C292" s="1044">
        <f>'TMB 050'!$G$30</f>
        <v>1234550</v>
      </c>
      <c r="D292" s="1042">
        <f t="shared" si="84"/>
        <v>1234550</v>
      </c>
      <c r="E292" s="1042">
        <f t="shared" si="85"/>
        <v>61727.5</v>
      </c>
      <c r="F292" s="1042">
        <f t="shared" si="91"/>
        <v>61727.5</v>
      </c>
      <c r="G292" s="1042">
        <f t="shared" si="86"/>
        <v>61727.5</v>
      </c>
      <c r="H292" s="1042">
        <v>500000</v>
      </c>
      <c r="I292" s="1042">
        <v>100000</v>
      </c>
      <c r="J292" s="1042">
        <f t="shared" si="87"/>
        <v>500000</v>
      </c>
      <c r="K292" s="1042">
        <f t="shared" si="88"/>
        <v>40000</v>
      </c>
      <c r="L292" s="1043">
        <f>IF('[1]TMB 050'!$G$30&gt;=50000,50000,'[1]TMB 050'!$G$30*50%)</f>
        <v>50000</v>
      </c>
      <c r="M292" s="1042">
        <f t="shared" si="89"/>
        <v>100000</v>
      </c>
      <c r="N292" s="1041">
        <f t="shared" si="90"/>
        <v>100000</v>
      </c>
      <c r="O292" s="1061"/>
      <c r="P292" s="1035" t="str">
        <f t="shared" si="75"/>
        <v>SHOPPING CENTER TACARUNA</v>
      </c>
      <c r="Q292" s="1035" t="s">
        <v>1096</v>
      </c>
      <c r="R292" s="1035"/>
      <c r="S292" s="1035" t="s">
        <v>1010</v>
      </c>
      <c r="T292" s="1035" t="s">
        <v>685</v>
      </c>
      <c r="U292" s="1035" t="s">
        <v>684</v>
      </c>
      <c r="V292" s="1035" t="s">
        <v>1095</v>
      </c>
      <c r="W292" s="1060" t="s">
        <v>1094</v>
      </c>
      <c r="X292" s="1001"/>
      <c r="Y292" s="1031"/>
      <c r="Z292" s="1030"/>
      <c r="AA292" s="1030"/>
      <c r="AB292" s="1030"/>
      <c r="AC292" s="1030"/>
      <c r="AD292" s="1030"/>
      <c r="AE292" s="1030"/>
      <c r="AF292" s="1030"/>
      <c r="AG292" s="1030"/>
      <c r="AH292" s="1030"/>
      <c r="AI292" s="1030"/>
      <c r="AJ292" s="1030"/>
      <c r="AK292" s="1030"/>
      <c r="AL292" s="1030"/>
      <c r="AM292" s="1029"/>
      <c r="AN292" s="1029"/>
      <c r="AO292" s="1029"/>
      <c r="AP292" s="1029"/>
      <c r="AQ292" s="1029"/>
      <c r="AR292" s="1029"/>
      <c r="AS292" s="1029"/>
      <c r="AT292" s="1029"/>
      <c r="AU292" s="1028"/>
      <c r="AV292" s="1028"/>
      <c r="AW292" s="1028"/>
      <c r="AX292" s="1028"/>
      <c r="AY292" s="1028"/>
      <c r="AZ292" s="1028"/>
      <c r="BA292" s="1028"/>
      <c r="BB292" s="1028"/>
      <c r="BC292" s="1028"/>
      <c r="BD292" s="1028"/>
      <c r="BE292" s="1028"/>
      <c r="BF292" s="1028"/>
      <c r="BG292" s="1028"/>
      <c r="BH292" s="1028"/>
      <c r="BI292" s="1028"/>
      <c r="BJ292" s="1028"/>
      <c r="BK292" s="1028"/>
      <c r="BL292" s="1028"/>
      <c r="BM292" s="1028"/>
      <c r="BN292" s="1028"/>
      <c r="BO292" s="1028"/>
      <c r="BP292" s="1028"/>
      <c r="BQ292" s="1028"/>
      <c r="BR292" s="1028"/>
      <c r="BS292" s="1028"/>
      <c r="BT292" s="1028"/>
      <c r="BU292" s="1028"/>
      <c r="BV292" s="1028"/>
      <c r="BW292" s="1028"/>
      <c r="BX292" s="1028"/>
      <c r="BY292" s="1028"/>
      <c r="BZ292" s="1028"/>
      <c r="CA292" s="1028"/>
      <c r="CB292" s="1028"/>
      <c r="CC292" s="1028"/>
      <c r="CD292" s="1028"/>
      <c r="CE292" s="1028"/>
      <c r="CF292" s="1028"/>
      <c r="CG292" s="1028"/>
      <c r="CH292" s="1028"/>
      <c r="CI292" s="1028"/>
      <c r="CJ292" s="1028"/>
      <c r="CK292" s="1028"/>
      <c r="CL292" s="1028"/>
      <c r="CM292" s="1028"/>
      <c r="CN292" s="1028"/>
      <c r="CO292" s="1028"/>
      <c r="CP292" s="1028"/>
      <c r="CQ292" s="1028"/>
      <c r="CR292" s="1028"/>
      <c r="CS292" s="1028"/>
      <c r="CT292" s="1028"/>
      <c r="CU292" s="1028"/>
      <c r="CV292" s="1028"/>
      <c r="CW292" s="1028"/>
      <c r="CX292" s="1028"/>
      <c r="CY292" s="1028"/>
      <c r="CZ292" s="1028"/>
      <c r="DA292" s="1028"/>
      <c r="DB292" s="1028"/>
      <c r="DC292" s="1028"/>
      <c r="DD292" s="1028"/>
      <c r="DE292" s="1028"/>
      <c r="DF292" s="1028"/>
      <c r="DG292" s="1028"/>
      <c r="DH292" s="1028"/>
      <c r="DI292" s="1028"/>
      <c r="DJ292" s="1028"/>
      <c r="DK292" s="1028"/>
      <c r="DL292" s="1028"/>
      <c r="DM292" s="1028"/>
      <c r="DN292" s="1028"/>
      <c r="DO292" s="1028"/>
      <c r="DP292" s="1028"/>
      <c r="DQ292" s="1028"/>
      <c r="DR292" s="1028"/>
      <c r="DS292" s="1028"/>
      <c r="DT292" s="1028"/>
      <c r="DU292" s="1028"/>
      <c r="DV292" s="1028"/>
      <c r="DW292" s="1028"/>
      <c r="DX292" s="1028"/>
      <c r="DY292" s="1028"/>
      <c r="DZ292" s="1028"/>
      <c r="EA292" s="1028"/>
      <c r="EB292" s="1028"/>
      <c r="EC292" s="1028"/>
      <c r="ED292" s="1028"/>
      <c r="EE292" s="1028"/>
      <c r="EF292" s="1028"/>
      <c r="EG292" s="1028"/>
      <c r="EH292" s="1028"/>
      <c r="EI292" s="1028"/>
      <c r="EJ292" s="1028"/>
      <c r="EK292" s="1028"/>
      <c r="EL292" s="1028"/>
    </row>
    <row r="293" spans="1:142" s="1027" customFormat="1">
      <c r="A293" s="1040">
        <v>290</v>
      </c>
      <c r="B293" s="1062" t="s">
        <v>1093</v>
      </c>
      <c r="C293" s="1044">
        <f>'TMB 050'!$G$30</f>
        <v>1234550</v>
      </c>
      <c r="D293" s="1042">
        <f t="shared" si="84"/>
        <v>1234550</v>
      </c>
      <c r="E293" s="1042">
        <f t="shared" si="85"/>
        <v>61727.5</v>
      </c>
      <c r="F293" s="1042">
        <f t="shared" si="91"/>
        <v>61727.5</v>
      </c>
      <c r="G293" s="1042">
        <f t="shared" si="86"/>
        <v>61727.5</v>
      </c>
      <c r="H293" s="1042">
        <v>500000</v>
      </c>
      <c r="I293" s="1042">
        <v>100000</v>
      </c>
      <c r="J293" s="1042">
        <f t="shared" si="87"/>
        <v>500000</v>
      </c>
      <c r="K293" s="1042">
        <f t="shared" si="88"/>
        <v>40000</v>
      </c>
      <c r="L293" s="1043">
        <f>IF('[1]TMB 050'!$G$30&gt;=50000,50000,'[1]TMB 050'!$G$30*50%)</f>
        <v>50000</v>
      </c>
      <c r="M293" s="1042">
        <f t="shared" si="89"/>
        <v>100000</v>
      </c>
      <c r="N293" s="1041">
        <f t="shared" si="90"/>
        <v>100000</v>
      </c>
      <c r="O293" s="1061"/>
      <c r="P293" s="1035" t="str">
        <f t="shared" si="75"/>
        <v>SHOPPING CENTER UBERABA</v>
      </c>
      <c r="Q293" s="1060"/>
      <c r="R293" s="1060"/>
      <c r="S293" s="1060"/>
      <c r="T293" s="1060" t="s">
        <v>1092</v>
      </c>
      <c r="U293" s="1035" t="s">
        <v>537</v>
      </c>
      <c r="V293" s="1035"/>
      <c r="W293" s="1060" t="s">
        <v>1091</v>
      </c>
      <c r="X293" s="1001"/>
      <c r="Y293" s="1031"/>
      <c r="Z293" s="1030"/>
      <c r="AA293" s="1030"/>
      <c r="AB293" s="1030"/>
      <c r="AC293" s="1030"/>
      <c r="AD293" s="1030"/>
      <c r="AE293" s="1030"/>
      <c r="AF293" s="1030"/>
      <c r="AG293" s="1030"/>
      <c r="AH293" s="1030"/>
      <c r="AI293" s="1030"/>
      <c r="AJ293" s="1030"/>
      <c r="AK293" s="1030"/>
      <c r="AL293" s="1030"/>
      <c r="AM293" s="1029"/>
      <c r="AN293" s="1029"/>
      <c r="AO293" s="1029"/>
      <c r="AP293" s="1029"/>
      <c r="AQ293" s="1029"/>
      <c r="AR293" s="1029"/>
      <c r="AS293" s="1029"/>
      <c r="AT293" s="1029"/>
      <c r="AU293" s="1028"/>
      <c r="AV293" s="1028"/>
      <c r="AW293" s="1028"/>
      <c r="AX293" s="1028"/>
      <c r="AY293" s="1028"/>
      <c r="AZ293" s="1028"/>
      <c r="BA293" s="1028"/>
      <c r="BB293" s="1028"/>
      <c r="BC293" s="1028"/>
      <c r="BD293" s="1028"/>
      <c r="BE293" s="1028"/>
      <c r="BF293" s="1028"/>
      <c r="BG293" s="1028"/>
      <c r="BH293" s="1028"/>
      <c r="BI293" s="1028"/>
      <c r="BJ293" s="1028"/>
      <c r="BK293" s="1028"/>
      <c r="BL293" s="1028"/>
      <c r="BM293" s="1028"/>
      <c r="BN293" s="1028"/>
      <c r="BO293" s="1028"/>
      <c r="BP293" s="1028"/>
      <c r="BQ293" s="1028"/>
      <c r="BR293" s="1028"/>
      <c r="BS293" s="1028"/>
      <c r="BT293" s="1028"/>
      <c r="BU293" s="1028"/>
      <c r="BV293" s="1028"/>
      <c r="BW293" s="1028"/>
      <c r="BX293" s="1028"/>
      <c r="BY293" s="1028"/>
      <c r="BZ293" s="1028"/>
      <c r="CA293" s="1028"/>
      <c r="CB293" s="1028"/>
      <c r="CC293" s="1028"/>
      <c r="CD293" s="1028"/>
      <c r="CE293" s="1028"/>
      <c r="CF293" s="1028"/>
      <c r="CG293" s="1028"/>
      <c r="CH293" s="1028"/>
      <c r="CI293" s="1028"/>
      <c r="CJ293" s="1028"/>
      <c r="CK293" s="1028"/>
      <c r="CL293" s="1028"/>
      <c r="CM293" s="1028"/>
      <c r="CN293" s="1028"/>
      <c r="CO293" s="1028"/>
      <c r="CP293" s="1028"/>
      <c r="CQ293" s="1028"/>
      <c r="CR293" s="1028"/>
      <c r="CS293" s="1028"/>
      <c r="CT293" s="1028"/>
      <c r="CU293" s="1028"/>
      <c r="CV293" s="1028"/>
      <c r="CW293" s="1028"/>
      <c r="CX293" s="1028"/>
      <c r="CY293" s="1028"/>
      <c r="CZ293" s="1028"/>
      <c r="DA293" s="1028"/>
      <c r="DB293" s="1028"/>
      <c r="DC293" s="1028"/>
      <c r="DD293" s="1028"/>
      <c r="DE293" s="1028"/>
      <c r="DF293" s="1028"/>
      <c r="DG293" s="1028"/>
      <c r="DH293" s="1028"/>
      <c r="DI293" s="1028"/>
      <c r="DJ293" s="1028"/>
      <c r="DK293" s="1028"/>
      <c r="DL293" s="1028"/>
      <c r="DM293" s="1028"/>
      <c r="DN293" s="1028"/>
      <c r="DO293" s="1028"/>
      <c r="DP293" s="1028"/>
      <c r="DQ293" s="1028"/>
      <c r="DR293" s="1028"/>
      <c r="DS293" s="1028"/>
      <c r="DT293" s="1028"/>
      <c r="DU293" s="1028"/>
      <c r="DV293" s="1028"/>
      <c r="DW293" s="1028"/>
      <c r="DX293" s="1028"/>
      <c r="DY293" s="1028"/>
      <c r="DZ293" s="1028"/>
      <c r="EA293" s="1028"/>
      <c r="EB293" s="1028"/>
      <c r="EC293" s="1028"/>
      <c r="ED293" s="1028"/>
      <c r="EE293" s="1028"/>
      <c r="EF293" s="1028"/>
      <c r="EG293" s="1028"/>
      <c r="EH293" s="1028"/>
      <c r="EI293" s="1028"/>
      <c r="EJ293" s="1028"/>
      <c r="EK293" s="1028"/>
      <c r="EL293" s="1028"/>
    </row>
    <row r="294" spans="1:142" s="1027" customFormat="1">
      <c r="A294" s="1040">
        <v>291</v>
      </c>
      <c r="B294" s="1066" t="s">
        <v>1090</v>
      </c>
      <c r="C294" s="1044">
        <f>'TMB 050'!$G$30</f>
        <v>1234550</v>
      </c>
      <c r="D294" s="1042">
        <f t="shared" si="84"/>
        <v>1234550</v>
      </c>
      <c r="E294" s="1042">
        <f t="shared" si="85"/>
        <v>61727.5</v>
      </c>
      <c r="F294" s="1042">
        <f t="shared" si="91"/>
        <v>61727.5</v>
      </c>
      <c r="G294" s="1042">
        <f t="shared" si="86"/>
        <v>61727.5</v>
      </c>
      <c r="H294" s="1042">
        <v>500000</v>
      </c>
      <c r="I294" s="1042">
        <v>100000</v>
      </c>
      <c r="J294" s="1042">
        <f t="shared" si="87"/>
        <v>500000</v>
      </c>
      <c r="K294" s="1042">
        <f t="shared" si="88"/>
        <v>40000</v>
      </c>
      <c r="L294" s="1043">
        <f>IF('[1]TMB 050'!$G$30&gt;=50000,50000,'[1]TMB 050'!$G$30*50%)</f>
        <v>50000</v>
      </c>
      <c r="M294" s="1042">
        <f t="shared" si="89"/>
        <v>100000</v>
      </c>
      <c r="N294" s="1041">
        <f t="shared" si="90"/>
        <v>100000</v>
      </c>
      <c r="O294" s="1061"/>
      <c r="P294" s="1035" t="str">
        <f t="shared" si="75"/>
        <v>SHOPPING CENTRAL</v>
      </c>
      <c r="Q294" s="1064"/>
      <c r="R294" s="1064"/>
      <c r="S294" s="1064"/>
      <c r="T294" s="1064" t="s">
        <v>645</v>
      </c>
      <c r="U294" s="1064" t="s">
        <v>505</v>
      </c>
      <c r="V294" s="1064"/>
      <c r="W294" s="1064"/>
      <c r="X294" s="1001"/>
      <c r="Y294" s="1031"/>
      <c r="Z294" s="1030"/>
      <c r="AA294" s="1030"/>
      <c r="AB294" s="1030"/>
      <c r="AC294" s="1030"/>
      <c r="AD294" s="1030"/>
      <c r="AE294" s="1030"/>
      <c r="AF294" s="1030"/>
      <c r="AG294" s="1030"/>
      <c r="AH294" s="1030"/>
      <c r="AI294" s="1030"/>
      <c r="AJ294" s="1030"/>
      <c r="AK294" s="1030"/>
      <c r="AL294" s="1030"/>
      <c r="AM294" s="1029"/>
      <c r="AN294" s="1029"/>
      <c r="AO294" s="1029"/>
      <c r="AP294" s="1029"/>
      <c r="AQ294" s="1029"/>
      <c r="AR294" s="1029"/>
      <c r="AS294" s="1029"/>
      <c r="AT294" s="1029"/>
      <c r="AU294" s="1028"/>
      <c r="AV294" s="1028"/>
      <c r="AW294" s="1028"/>
      <c r="AX294" s="1028"/>
      <c r="AY294" s="1028"/>
      <c r="AZ294" s="1028"/>
      <c r="BA294" s="1028"/>
      <c r="BB294" s="1028"/>
      <c r="BC294" s="1028"/>
      <c r="BD294" s="1028"/>
      <c r="BE294" s="1028"/>
      <c r="BF294" s="1028"/>
      <c r="BG294" s="1028"/>
      <c r="BH294" s="1028"/>
      <c r="BI294" s="1028"/>
      <c r="BJ294" s="1028"/>
      <c r="BK294" s="1028"/>
      <c r="BL294" s="1028"/>
      <c r="BM294" s="1028"/>
      <c r="BN294" s="1028"/>
      <c r="BO294" s="1028"/>
      <c r="BP294" s="1028"/>
      <c r="BQ294" s="1028"/>
      <c r="BR294" s="1028"/>
      <c r="BS294" s="1028"/>
      <c r="BT294" s="1028"/>
      <c r="BU294" s="1028"/>
      <c r="BV294" s="1028"/>
      <c r="BW294" s="1028"/>
      <c r="BX294" s="1028"/>
      <c r="BY294" s="1028"/>
      <c r="BZ294" s="1028"/>
      <c r="CA294" s="1028"/>
      <c r="CB294" s="1028"/>
      <c r="CC294" s="1028"/>
      <c r="CD294" s="1028"/>
      <c r="CE294" s="1028"/>
      <c r="CF294" s="1028"/>
      <c r="CG294" s="1028"/>
      <c r="CH294" s="1028"/>
      <c r="CI294" s="1028"/>
      <c r="CJ294" s="1028"/>
      <c r="CK294" s="1028"/>
      <c r="CL294" s="1028"/>
      <c r="CM294" s="1028"/>
      <c r="CN294" s="1028"/>
      <c r="CO294" s="1028"/>
      <c r="CP294" s="1028"/>
      <c r="CQ294" s="1028"/>
      <c r="CR294" s="1028"/>
      <c r="CS294" s="1028"/>
      <c r="CT294" s="1028"/>
      <c r="CU294" s="1028"/>
      <c r="CV294" s="1028"/>
      <c r="CW294" s="1028"/>
      <c r="CX294" s="1028"/>
      <c r="CY294" s="1028"/>
      <c r="CZ294" s="1028"/>
      <c r="DA294" s="1028"/>
      <c r="DB294" s="1028"/>
      <c r="DC294" s="1028"/>
      <c r="DD294" s="1028"/>
      <c r="DE294" s="1028"/>
      <c r="DF294" s="1028"/>
      <c r="DG294" s="1028"/>
      <c r="DH294" s="1028"/>
      <c r="DI294" s="1028"/>
      <c r="DJ294" s="1028"/>
      <c r="DK294" s="1028"/>
      <c r="DL294" s="1028"/>
      <c r="DM294" s="1028"/>
      <c r="DN294" s="1028"/>
      <c r="DO294" s="1028"/>
      <c r="DP294" s="1028"/>
      <c r="DQ294" s="1028"/>
      <c r="DR294" s="1028"/>
      <c r="DS294" s="1028"/>
      <c r="DT294" s="1028"/>
      <c r="DU294" s="1028"/>
      <c r="DV294" s="1028"/>
      <c r="DW294" s="1028"/>
      <c r="DX294" s="1028"/>
      <c r="DY294" s="1028"/>
      <c r="DZ294" s="1028"/>
      <c r="EA294" s="1028"/>
      <c r="EB294" s="1028"/>
      <c r="EC294" s="1028"/>
      <c r="ED294" s="1028"/>
      <c r="EE294" s="1028"/>
      <c r="EF294" s="1028"/>
      <c r="EG294" s="1028"/>
      <c r="EH294" s="1028"/>
      <c r="EI294" s="1028"/>
      <c r="EJ294" s="1028"/>
      <c r="EK294" s="1028"/>
      <c r="EL294" s="1028"/>
    </row>
    <row r="295" spans="1:142" s="1027" customFormat="1">
      <c r="A295" s="1040">
        <v>292</v>
      </c>
      <c r="B295" s="1066" t="s">
        <v>1089</v>
      </c>
      <c r="C295" s="1044">
        <f>'TMB 050'!$G$30</f>
        <v>1234550</v>
      </c>
      <c r="D295" s="1042">
        <f t="shared" si="84"/>
        <v>1234550</v>
      </c>
      <c r="E295" s="1042">
        <f t="shared" si="85"/>
        <v>61727.5</v>
      </c>
      <c r="F295" s="1042">
        <f t="shared" si="91"/>
        <v>61727.5</v>
      </c>
      <c r="G295" s="1042">
        <f t="shared" si="86"/>
        <v>61727.5</v>
      </c>
      <c r="H295" s="1042">
        <v>500000</v>
      </c>
      <c r="I295" s="1042">
        <v>100000</v>
      </c>
      <c r="J295" s="1042">
        <f t="shared" si="87"/>
        <v>500000</v>
      </c>
      <c r="K295" s="1042">
        <f t="shared" si="88"/>
        <v>40000</v>
      </c>
      <c r="L295" s="1043">
        <f>IF('[1]TMB 050'!$G$30&gt;=50000,50000,'[1]TMB 050'!$G$30*50%)</f>
        <v>50000</v>
      </c>
      <c r="M295" s="1042">
        <f t="shared" si="89"/>
        <v>100000</v>
      </c>
      <c r="N295" s="1041">
        <f t="shared" si="90"/>
        <v>100000</v>
      </c>
      <c r="O295" s="1061"/>
      <c r="P295" s="1035" t="str">
        <f t="shared" si="75"/>
        <v>SHOPPING CENTRO</v>
      </c>
      <c r="Q295" s="1064"/>
      <c r="R295" s="1064"/>
      <c r="S295" s="1064"/>
      <c r="T295" s="1064" t="s">
        <v>551</v>
      </c>
      <c r="U295" s="1064" t="s">
        <v>505</v>
      </c>
      <c r="V295" s="1064"/>
      <c r="W295" s="1064"/>
      <c r="X295" s="1001"/>
      <c r="Y295" s="1031"/>
      <c r="Z295" s="1030"/>
      <c r="AA295" s="1030"/>
      <c r="AB295" s="1030"/>
      <c r="AC295" s="1030"/>
      <c r="AD295" s="1030"/>
      <c r="AE295" s="1030"/>
      <c r="AF295" s="1030"/>
      <c r="AG295" s="1030"/>
      <c r="AH295" s="1030"/>
      <c r="AI295" s="1030"/>
      <c r="AJ295" s="1030"/>
      <c r="AK295" s="1030"/>
      <c r="AL295" s="1030"/>
      <c r="AM295" s="1029"/>
      <c r="AN295" s="1029"/>
      <c r="AO295" s="1029"/>
      <c r="AP295" s="1029"/>
      <c r="AQ295" s="1029"/>
      <c r="AR295" s="1029"/>
      <c r="AS295" s="1029"/>
      <c r="AT295" s="1029"/>
      <c r="AU295" s="1028"/>
      <c r="AV295" s="1028"/>
      <c r="AW295" s="1028"/>
      <c r="AX295" s="1028"/>
      <c r="AY295" s="1028"/>
      <c r="AZ295" s="1028"/>
      <c r="BA295" s="1028"/>
      <c r="BB295" s="1028"/>
      <c r="BC295" s="1028"/>
      <c r="BD295" s="1028"/>
      <c r="BE295" s="1028"/>
      <c r="BF295" s="1028"/>
      <c r="BG295" s="1028"/>
      <c r="BH295" s="1028"/>
      <c r="BI295" s="1028"/>
      <c r="BJ295" s="1028"/>
      <c r="BK295" s="1028"/>
      <c r="BL295" s="1028"/>
      <c r="BM295" s="1028"/>
      <c r="BN295" s="1028"/>
      <c r="BO295" s="1028"/>
      <c r="BP295" s="1028"/>
      <c r="BQ295" s="1028"/>
      <c r="BR295" s="1028"/>
      <c r="BS295" s="1028"/>
      <c r="BT295" s="1028"/>
      <c r="BU295" s="1028"/>
      <c r="BV295" s="1028"/>
      <c r="BW295" s="1028"/>
      <c r="BX295" s="1028"/>
      <c r="BY295" s="1028"/>
      <c r="BZ295" s="1028"/>
      <c r="CA295" s="1028"/>
      <c r="CB295" s="1028"/>
      <c r="CC295" s="1028"/>
      <c r="CD295" s="1028"/>
      <c r="CE295" s="1028"/>
      <c r="CF295" s="1028"/>
      <c r="CG295" s="1028"/>
      <c r="CH295" s="1028"/>
      <c r="CI295" s="1028"/>
      <c r="CJ295" s="1028"/>
      <c r="CK295" s="1028"/>
      <c r="CL295" s="1028"/>
      <c r="CM295" s="1028"/>
      <c r="CN295" s="1028"/>
      <c r="CO295" s="1028"/>
      <c r="CP295" s="1028"/>
      <c r="CQ295" s="1028"/>
      <c r="CR295" s="1028"/>
      <c r="CS295" s="1028"/>
      <c r="CT295" s="1028"/>
      <c r="CU295" s="1028"/>
      <c r="CV295" s="1028"/>
      <c r="CW295" s="1028"/>
      <c r="CX295" s="1028"/>
      <c r="CY295" s="1028"/>
      <c r="CZ295" s="1028"/>
      <c r="DA295" s="1028"/>
      <c r="DB295" s="1028"/>
      <c r="DC295" s="1028"/>
      <c r="DD295" s="1028"/>
      <c r="DE295" s="1028"/>
      <c r="DF295" s="1028"/>
      <c r="DG295" s="1028"/>
      <c r="DH295" s="1028"/>
      <c r="DI295" s="1028"/>
      <c r="DJ295" s="1028"/>
      <c r="DK295" s="1028"/>
      <c r="DL295" s="1028"/>
      <c r="DM295" s="1028"/>
      <c r="DN295" s="1028"/>
      <c r="DO295" s="1028"/>
      <c r="DP295" s="1028"/>
      <c r="DQ295" s="1028"/>
      <c r="DR295" s="1028"/>
      <c r="DS295" s="1028"/>
      <c r="DT295" s="1028"/>
      <c r="DU295" s="1028"/>
      <c r="DV295" s="1028"/>
      <c r="DW295" s="1028"/>
      <c r="DX295" s="1028"/>
      <c r="DY295" s="1028"/>
      <c r="DZ295" s="1028"/>
      <c r="EA295" s="1028"/>
      <c r="EB295" s="1028"/>
      <c r="EC295" s="1028"/>
      <c r="ED295" s="1028"/>
      <c r="EE295" s="1028"/>
      <c r="EF295" s="1028"/>
      <c r="EG295" s="1028"/>
      <c r="EH295" s="1028"/>
      <c r="EI295" s="1028"/>
      <c r="EJ295" s="1028"/>
      <c r="EK295" s="1028"/>
      <c r="EL295" s="1028"/>
    </row>
    <row r="296" spans="1:142" s="1027" customFormat="1">
      <c r="A296" s="1040">
        <v>293</v>
      </c>
      <c r="B296" s="1062" t="s">
        <v>1088</v>
      </c>
      <c r="C296" s="1044">
        <f>'TMB 050'!$G$30</f>
        <v>1234550</v>
      </c>
      <c r="D296" s="1042">
        <f t="shared" si="84"/>
        <v>1234550</v>
      </c>
      <c r="E296" s="1042">
        <f t="shared" si="85"/>
        <v>61727.5</v>
      </c>
      <c r="F296" s="1042">
        <f t="shared" si="91"/>
        <v>61727.5</v>
      </c>
      <c r="G296" s="1042">
        <f t="shared" si="86"/>
        <v>61727.5</v>
      </c>
      <c r="H296" s="1042">
        <v>500000</v>
      </c>
      <c r="I296" s="1042">
        <v>100000</v>
      </c>
      <c r="J296" s="1042">
        <f t="shared" si="87"/>
        <v>500000</v>
      </c>
      <c r="K296" s="1042">
        <f t="shared" si="88"/>
        <v>40000</v>
      </c>
      <c r="L296" s="1043">
        <f>IF('[1]TMB 050'!$G$30&gt;=50000,50000,'[1]TMB 050'!$G$30*50%)</f>
        <v>50000</v>
      </c>
      <c r="M296" s="1042">
        <f t="shared" si="89"/>
        <v>100000</v>
      </c>
      <c r="N296" s="1041">
        <f t="shared" si="90"/>
        <v>100000</v>
      </c>
      <c r="O296" s="1061"/>
      <c r="P296" s="1035" t="str">
        <f t="shared" si="75"/>
        <v>SHOPPING CIDADE</v>
      </c>
      <c r="Q296" s="1060"/>
      <c r="R296" s="1060"/>
      <c r="S296" s="1060"/>
      <c r="T296" s="1060" t="s">
        <v>538</v>
      </c>
      <c r="U296" s="1035" t="s">
        <v>537</v>
      </c>
      <c r="V296" s="1035"/>
      <c r="W296" s="1060" t="s">
        <v>1087</v>
      </c>
      <c r="X296" s="1001"/>
      <c r="Y296" s="1031"/>
      <c r="Z296" s="1030"/>
      <c r="AA296" s="1030"/>
      <c r="AB296" s="1030"/>
      <c r="AC296" s="1030"/>
      <c r="AD296" s="1030"/>
      <c r="AE296" s="1030"/>
      <c r="AF296" s="1030"/>
      <c r="AG296" s="1030"/>
      <c r="AH296" s="1030"/>
      <c r="AI296" s="1030"/>
      <c r="AJ296" s="1030"/>
      <c r="AK296" s="1030"/>
      <c r="AL296" s="1030"/>
      <c r="AM296" s="1029"/>
      <c r="AN296" s="1029"/>
      <c r="AO296" s="1029"/>
      <c r="AP296" s="1029"/>
      <c r="AQ296" s="1029"/>
      <c r="AR296" s="1029"/>
      <c r="AS296" s="1029"/>
      <c r="AT296" s="1029"/>
      <c r="AU296" s="1028"/>
      <c r="AV296" s="1028"/>
      <c r="AW296" s="1028"/>
      <c r="AX296" s="1028"/>
      <c r="AY296" s="1028"/>
      <c r="AZ296" s="1028"/>
      <c r="BA296" s="1028"/>
      <c r="BB296" s="1028"/>
      <c r="BC296" s="1028"/>
      <c r="BD296" s="1028"/>
      <c r="BE296" s="1028"/>
      <c r="BF296" s="1028"/>
      <c r="BG296" s="1028"/>
      <c r="BH296" s="1028"/>
      <c r="BI296" s="1028"/>
      <c r="BJ296" s="1028"/>
      <c r="BK296" s="1028"/>
      <c r="BL296" s="1028"/>
      <c r="BM296" s="1028"/>
      <c r="BN296" s="1028"/>
      <c r="BO296" s="1028"/>
      <c r="BP296" s="1028"/>
      <c r="BQ296" s="1028"/>
      <c r="BR296" s="1028"/>
      <c r="BS296" s="1028"/>
      <c r="BT296" s="1028"/>
      <c r="BU296" s="1028"/>
      <c r="BV296" s="1028"/>
      <c r="BW296" s="1028"/>
      <c r="BX296" s="1028"/>
      <c r="BY296" s="1028"/>
      <c r="BZ296" s="1028"/>
      <c r="CA296" s="1028"/>
      <c r="CB296" s="1028"/>
      <c r="CC296" s="1028"/>
      <c r="CD296" s="1028"/>
      <c r="CE296" s="1028"/>
      <c r="CF296" s="1028"/>
      <c r="CG296" s="1028"/>
      <c r="CH296" s="1028"/>
      <c r="CI296" s="1028"/>
      <c r="CJ296" s="1028"/>
      <c r="CK296" s="1028"/>
      <c r="CL296" s="1028"/>
      <c r="CM296" s="1028"/>
      <c r="CN296" s="1028"/>
      <c r="CO296" s="1028"/>
      <c r="CP296" s="1028"/>
      <c r="CQ296" s="1028"/>
      <c r="CR296" s="1028"/>
      <c r="CS296" s="1028"/>
      <c r="CT296" s="1028"/>
      <c r="CU296" s="1028"/>
      <c r="CV296" s="1028"/>
      <c r="CW296" s="1028"/>
      <c r="CX296" s="1028"/>
      <c r="CY296" s="1028"/>
      <c r="CZ296" s="1028"/>
      <c r="DA296" s="1028"/>
      <c r="DB296" s="1028"/>
      <c r="DC296" s="1028"/>
      <c r="DD296" s="1028"/>
      <c r="DE296" s="1028"/>
      <c r="DF296" s="1028"/>
      <c r="DG296" s="1028"/>
      <c r="DH296" s="1028"/>
      <c r="DI296" s="1028"/>
      <c r="DJ296" s="1028"/>
      <c r="DK296" s="1028"/>
      <c r="DL296" s="1028"/>
      <c r="DM296" s="1028"/>
      <c r="DN296" s="1028"/>
      <c r="DO296" s="1028"/>
      <c r="DP296" s="1028"/>
      <c r="DQ296" s="1028"/>
      <c r="DR296" s="1028"/>
      <c r="DS296" s="1028"/>
      <c r="DT296" s="1028"/>
      <c r="DU296" s="1028"/>
      <c r="DV296" s="1028"/>
      <c r="DW296" s="1028"/>
      <c r="DX296" s="1028"/>
      <c r="DY296" s="1028"/>
      <c r="DZ296" s="1028"/>
      <c r="EA296" s="1028"/>
      <c r="EB296" s="1028"/>
      <c r="EC296" s="1028"/>
      <c r="ED296" s="1028"/>
      <c r="EE296" s="1028"/>
      <c r="EF296" s="1028"/>
      <c r="EG296" s="1028"/>
      <c r="EH296" s="1028"/>
      <c r="EI296" s="1028"/>
      <c r="EJ296" s="1028"/>
      <c r="EK296" s="1028"/>
      <c r="EL296" s="1028"/>
    </row>
    <row r="297" spans="1:142" s="1027" customFormat="1">
      <c r="A297" s="1040">
        <v>294</v>
      </c>
      <c r="B297" s="1063" t="s">
        <v>1086</v>
      </c>
      <c r="C297" s="1044">
        <f>'TMB 050'!$G$30</f>
        <v>1234550</v>
      </c>
      <c r="D297" s="1042">
        <f t="shared" si="84"/>
        <v>1234550</v>
      </c>
      <c r="E297" s="1042">
        <f t="shared" si="85"/>
        <v>61727.5</v>
      </c>
      <c r="F297" s="1042">
        <f t="shared" si="91"/>
        <v>61727.5</v>
      </c>
      <c r="G297" s="1042">
        <f t="shared" si="86"/>
        <v>61727.5</v>
      </c>
      <c r="H297" s="1042">
        <v>500000</v>
      </c>
      <c r="I297" s="1042">
        <v>100000</v>
      </c>
      <c r="J297" s="1042">
        <f t="shared" si="87"/>
        <v>500000</v>
      </c>
      <c r="K297" s="1042">
        <f t="shared" si="88"/>
        <v>40000</v>
      </c>
      <c r="L297" s="1043">
        <f>IF('[1]TMB 050'!$G$30&gt;=50000,50000,'[1]TMB 050'!$G$30*50%)</f>
        <v>50000</v>
      </c>
      <c r="M297" s="1042">
        <f t="shared" si="89"/>
        <v>100000</v>
      </c>
      <c r="N297" s="1041">
        <f t="shared" si="90"/>
        <v>100000</v>
      </c>
      <c r="O297" s="1061"/>
      <c r="P297" s="1035" t="str">
        <f t="shared" si="75"/>
        <v>SHOPPING CIDADE JARDIM</v>
      </c>
      <c r="Q297" s="1035" t="s">
        <v>1085</v>
      </c>
      <c r="R297" s="1035"/>
      <c r="S297" s="1035" t="s">
        <v>1084</v>
      </c>
      <c r="T297" s="1035" t="s">
        <v>506</v>
      </c>
      <c r="U297" s="1035" t="s">
        <v>505</v>
      </c>
      <c r="V297" s="1035" t="s">
        <v>1083</v>
      </c>
      <c r="W297" s="1060" t="s">
        <v>1082</v>
      </c>
      <c r="X297" s="1001"/>
      <c r="Y297" s="1031"/>
      <c r="Z297" s="1030"/>
      <c r="AA297" s="1030"/>
      <c r="AB297" s="1030"/>
      <c r="AC297" s="1030"/>
      <c r="AD297" s="1030"/>
      <c r="AE297" s="1030"/>
      <c r="AF297" s="1030"/>
      <c r="AG297" s="1030"/>
      <c r="AH297" s="1030"/>
      <c r="AI297" s="1030"/>
      <c r="AJ297" s="1030"/>
      <c r="AK297" s="1030"/>
      <c r="AL297" s="1030"/>
      <c r="AM297" s="1029"/>
      <c r="AN297" s="1029"/>
      <c r="AO297" s="1029"/>
      <c r="AP297" s="1029"/>
      <c r="AQ297" s="1029"/>
      <c r="AR297" s="1029"/>
      <c r="AS297" s="1029"/>
      <c r="AT297" s="1029"/>
      <c r="AU297" s="1028"/>
      <c r="AV297" s="1028"/>
      <c r="AW297" s="1028"/>
      <c r="AX297" s="1028"/>
      <c r="AY297" s="1028"/>
      <c r="AZ297" s="1028"/>
      <c r="BA297" s="1028"/>
      <c r="BB297" s="1028"/>
      <c r="BC297" s="1028"/>
      <c r="BD297" s="1028"/>
      <c r="BE297" s="1028"/>
      <c r="BF297" s="1028"/>
      <c r="BG297" s="1028"/>
      <c r="BH297" s="1028"/>
      <c r="BI297" s="1028"/>
      <c r="BJ297" s="1028"/>
      <c r="BK297" s="1028"/>
      <c r="BL297" s="1028"/>
      <c r="BM297" s="1028"/>
      <c r="BN297" s="1028"/>
      <c r="BO297" s="1028"/>
      <c r="BP297" s="1028"/>
      <c r="BQ297" s="1028"/>
      <c r="BR297" s="1028"/>
      <c r="BS297" s="1028"/>
      <c r="BT297" s="1028"/>
      <c r="BU297" s="1028"/>
      <c r="BV297" s="1028"/>
      <c r="BW297" s="1028"/>
      <c r="BX297" s="1028"/>
      <c r="BY297" s="1028"/>
      <c r="BZ297" s="1028"/>
      <c r="CA297" s="1028"/>
      <c r="CB297" s="1028"/>
      <c r="CC297" s="1028"/>
      <c r="CD297" s="1028"/>
      <c r="CE297" s="1028"/>
      <c r="CF297" s="1028"/>
      <c r="CG297" s="1028"/>
      <c r="CH297" s="1028"/>
      <c r="CI297" s="1028"/>
      <c r="CJ297" s="1028"/>
      <c r="CK297" s="1028"/>
      <c r="CL297" s="1028"/>
      <c r="CM297" s="1028"/>
      <c r="CN297" s="1028"/>
      <c r="CO297" s="1028"/>
      <c r="CP297" s="1028"/>
      <c r="CQ297" s="1028"/>
      <c r="CR297" s="1028"/>
      <c r="CS297" s="1028"/>
      <c r="CT297" s="1028"/>
      <c r="CU297" s="1028"/>
      <c r="CV297" s="1028"/>
      <c r="CW297" s="1028"/>
      <c r="CX297" s="1028"/>
      <c r="CY297" s="1028"/>
      <c r="CZ297" s="1028"/>
      <c r="DA297" s="1028"/>
      <c r="DB297" s="1028"/>
      <c r="DC297" s="1028"/>
      <c r="DD297" s="1028"/>
      <c r="DE297" s="1028"/>
      <c r="DF297" s="1028"/>
      <c r="DG297" s="1028"/>
      <c r="DH297" s="1028"/>
      <c r="DI297" s="1028"/>
      <c r="DJ297" s="1028"/>
      <c r="DK297" s="1028"/>
      <c r="DL297" s="1028"/>
      <c r="DM297" s="1028"/>
      <c r="DN297" s="1028"/>
      <c r="DO297" s="1028"/>
      <c r="DP297" s="1028"/>
      <c r="DQ297" s="1028"/>
      <c r="DR297" s="1028"/>
      <c r="DS297" s="1028"/>
      <c r="DT297" s="1028"/>
      <c r="DU297" s="1028"/>
      <c r="DV297" s="1028"/>
      <c r="DW297" s="1028"/>
      <c r="DX297" s="1028"/>
      <c r="DY297" s="1028"/>
      <c r="DZ297" s="1028"/>
      <c r="EA297" s="1028"/>
      <c r="EB297" s="1028"/>
      <c r="EC297" s="1028"/>
      <c r="ED297" s="1028"/>
      <c r="EE297" s="1028"/>
      <c r="EF297" s="1028"/>
      <c r="EG297" s="1028"/>
      <c r="EH297" s="1028"/>
      <c r="EI297" s="1028"/>
      <c r="EJ297" s="1028"/>
      <c r="EK297" s="1028"/>
      <c r="EL297" s="1028"/>
    </row>
    <row r="298" spans="1:142" s="1027" customFormat="1">
      <c r="A298" s="1040">
        <v>295</v>
      </c>
      <c r="B298" s="1063" t="s">
        <v>1081</v>
      </c>
      <c r="C298" s="1044">
        <f>'TMB 050'!$G$30</f>
        <v>1234550</v>
      </c>
      <c r="D298" s="1042">
        <f t="shared" si="84"/>
        <v>1234550</v>
      </c>
      <c r="E298" s="1042">
        <f t="shared" si="85"/>
        <v>61727.5</v>
      </c>
      <c r="F298" s="1042">
        <f t="shared" si="91"/>
        <v>61727.5</v>
      </c>
      <c r="G298" s="1042">
        <f t="shared" si="86"/>
        <v>61727.5</v>
      </c>
      <c r="H298" s="1042">
        <v>500000</v>
      </c>
      <c r="I298" s="1042">
        <v>100000</v>
      </c>
      <c r="J298" s="1042">
        <f t="shared" si="87"/>
        <v>500000</v>
      </c>
      <c r="K298" s="1042">
        <f t="shared" si="88"/>
        <v>40000</v>
      </c>
      <c r="L298" s="1043">
        <f>IF('[1]TMB 050'!$G$30&gt;=50000,50000,'[1]TMB 050'!$G$30*50%)</f>
        <v>50000</v>
      </c>
      <c r="M298" s="1042">
        <f t="shared" si="89"/>
        <v>100000</v>
      </c>
      <c r="N298" s="1041">
        <f t="shared" si="90"/>
        <v>100000</v>
      </c>
      <c r="O298" s="1061"/>
      <c r="P298" s="1035" t="str">
        <f t="shared" si="75"/>
        <v>SHOPPING CIDADE MORENA</v>
      </c>
      <c r="Q298" s="1035" t="s">
        <v>1080</v>
      </c>
      <c r="R298" s="1035"/>
      <c r="S298" s="1035" t="s">
        <v>1079</v>
      </c>
      <c r="T298" s="1035" t="s">
        <v>506</v>
      </c>
      <c r="U298" s="1035" t="s">
        <v>505</v>
      </c>
      <c r="V298" s="1035">
        <v>1451010</v>
      </c>
      <c r="W298" s="1035" t="s">
        <v>1078</v>
      </c>
      <c r="X298" s="1001"/>
      <c r="Y298" s="1031"/>
      <c r="Z298" s="1030"/>
      <c r="AA298" s="1030"/>
      <c r="AB298" s="1030"/>
      <c r="AC298" s="1030"/>
      <c r="AD298" s="1030"/>
      <c r="AE298" s="1030"/>
      <c r="AF298" s="1030"/>
      <c r="AG298" s="1030"/>
      <c r="AH298" s="1030"/>
      <c r="AI298" s="1030"/>
      <c r="AJ298" s="1030"/>
      <c r="AK298" s="1030"/>
      <c r="AL298" s="1030"/>
      <c r="AM298" s="1029"/>
      <c r="AN298" s="1029"/>
      <c r="AO298" s="1029"/>
      <c r="AP298" s="1029"/>
      <c r="AQ298" s="1029"/>
      <c r="AR298" s="1029"/>
      <c r="AS298" s="1029"/>
      <c r="AT298" s="1029"/>
      <c r="AU298" s="1028"/>
      <c r="AV298" s="1028"/>
      <c r="AW298" s="1028"/>
      <c r="AX298" s="1028"/>
      <c r="AY298" s="1028"/>
      <c r="AZ298" s="1028"/>
      <c r="BA298" s="1028"/>
      <c r="BB298" s="1028"/>
      <c r="BC298" s="1028"/>
      <c r="BD298" s="1028"/>
      <c r="BE298" s="1028"/>
      <c r="BF298" s="1028"/>
      <c r="BG298" s="1028"/>
      <c r="BH298" s="1028"/>
      <c r="BI298" s="1028"/>
      <c r="BJ298" s="1028"/>
      <c r="BK298" s="1028"/>
      <c r="BL298" s="1028"/>
      <c r="BM298" s="1028"/>
      <c r="BN298" s="1028"/>
      <c r="BO298" s="1028"/>
      <c r="BP298" s="1028"/>
      <c r="BQ298" s="1028"/>
      <c r="BR298" s="1028"/>
      <c r="BS298" s="1028"/>
      <c r="BT298" s="1028"/>
      <c r="BU298" s="1028"/>
      <c r="BV298" s="1028"/>
      <c r="BW298" s="1028"/>
      <c r="BX298" s="1028"/>
      <c r="BY298" s="1028"/>
      <c r="BZ298" s="1028"/>
      <c r="CA298" s="1028"/>
      <c r="CB298" s="1028"/>
      <c r="CC298" s="1028"/>
      <c r="CD298" s="1028"/>
      <c r="CE298" s="1028"/>
      <c r="CF298" s="1028"/>
      <c r="CG298" s="1028"/>
      <c r="CH298" s="1028"/>
      <c r="CI298" s="1028"/>
      <c r="CJ298" s="1028"/>
      <c r="CK298" s="1028"/>
      <c r="CL298" s="1028"/>
      <c r="CM298" s="1028"/>
      <c r="CN298" s="1028"/>
      <c r="CO298" s="1028"/>
      <c r="CP298" s="1028"/>
      <c r="CQ298" s="1028"/>
      <c r="CR298" s="1028"/>
      <c r="CS298" s="1028"/>
      <c r="CT298" s="1028"/>
      <c r="CU298" s="1028"/>
      <c r="CV298" s="1028"/>
      <c r="CW298" s="1028"/>
      <c r="CX298" s="1028"/>
      <c r="CY298" s="1028"/>
      <c r="CZ298" s="1028"/>
      <c r="DA298" s="1028"/>
      <c r="DB298" s="1028"/>
      <c r="DC298" s="1028"/>
      <c r="DD298" s="1028"/>
      <c r="DE298" s="1028"/>
      <c r="DF298" s="1028"/>
      <c r="DG298" s="1028"/>
      <c r="DH298" s="1028"/>
      <c r="DI298" s="1028"/>
      <c r="DJ298" s="1028"/>
      <c r="DK298" s="1028"/>
      <c r="DL298" s="1028"/>
      <c r="DM298" s="1028"/>
      <c r="DN298" s="1028"/>
      <c r="DO298" s="1028"/>
      <c r="DP298" s="1028"/>
      <c r="DQ298" s="1028"/>
      <c r="DR298" s="1028"/>
      <c r="DS298" s="1028"/>
      <c r="DT298" s="1028"/>
      <c r="DU298" s="1028"/>
      <c r="DV298" s="1028"/>
      <c r="DW298" s="1028"/>
      <c r="DX298" s="1028"/>
      <c r="DY298" s="1028"/>
      <c r="DZ298" s="1028"/>
      <c r="EA298" s="1028"/>
      <c r="EB298" s="1028"/>
      <c r="EC298" s="1028"/>
      <c r="ED298" s="1028"/>
      <c r="EE298" s="1028"/>
      <c r="EF298" s="1028"/>
      <c r="EG298" s="1028"/>
      <c r="EH298" s="1028"/>
      <c r="EI298" s="1028"/>
      <c r="EJ298" s="1028"/>
      <c r="EK298" s="1028"/>
      <c r="EL298" s="1028"/>
    </row>
    <row r="299" spans="1:142" s="1027" customFormat="1">
      <c r="A299" s="1040">
        <v>296</v>
      </c>
      <c r="B299" s="1066" t="s">
        <v>1077</v>
      </c>
      <c r="C299" s="1044">
        <f>'TMB 050'!$G$30</f>
        <v>1234550</v>
      </c>
      <c r="D299" s="1042">
        <f t="shared" si="84"/>
        <v>1234550</v>
      </c>
      <c r="E299" s="1042">
        <f t="shared" si="85"/>
        <v>61727.5</v>
      </c>
      <c r="F299" s="1042">
        <f t="shared" si="91"/>
        <v>61727.5</v>
      </c>
      <c r="G299" s="1042">
        <f t="shared" si="86"/>
        <v>61727.5</v>
      </c>
      <c r="H299" s="1042">
        <v>500000</v>
      </c>
      <c r="I299" s="1042">
        <v>100000</v>
      </c>
      <c r="J299" s="1042">
        <f t="shared" si="87"/>
        <v>500000</v>
      </c>
      <c r="K299" s="1042">
        <f t="shared" si="88"/>
        <v>40000</v>
      </c>
      <c r="L299" s="1043">
        <f>IF('[1]TMB 050'!$G$30&gt;=50000,50000,'[1]TMB 050'!$G$30*50%)</f>
        <v>50000</v>
      </c>
      <c r="M299" s="1042">
        <f t="shared" si="89"/>
        <v>100000</v>
      </c>
      <c r="N299" s="1041">
        <f t="shared" si="90"/>
        <v>100000</v>
      </c>
      <c r="O299" s="1061"/>
      <c r="P299" s="1035" t="str">
        <f t="shared" si="75"/>
        <v xml:space="preserve">SHOPPING CIDADE NORTE </v>
      </c>
      <c r="Q299" s="1064"/>
      <c r="R299" s="1064"/>
      <c r="S299" s="1064"/>
      <c r="T299" s="1064" t="s">
        <v>1076</v>
      </c>
      <c r="U299" s="1064" t="s">
        <v>505</v>
      </c>
      <c r="V299" s="1064"/>
      <c r="W299" s="1064"/>
      <c r="X299" s="1001"/>
      <c r="Y299" s="1031"/>
      <c r="Z299" s="1030"/>
      <c r="AA299" s="1030"/>
      <c r="AB299" s="1030"/>
      <c r="AC299" s="1030"/>
      <c r="AD299" s="1030"/>
      <c r="AE299" s="1030"/>
      <c r="AF299" s="1030"/>
      <c r="AG299" s="1030"/>
      <c r="AH299" s="1030"/>
      <c r="AI299" s="1030"/>
      <c r="AJ299" s="1030"/>
      <c r="AK299" s="1030"/>
      <c r="AL299" s="1030"/>
      <c r="AM299" s="1029"/>
      <c r="AN299" s="1029"/>
      <c r="AO299" s="1029"/>
      <c r="AP299" s="1029"/>
      <c r="AQ299" s="1029"/>
      <c r="AR299" s="1029"/>
      <c r="AS299" s="1029"/>
      <c r="AT299" s="1029"/>
      <c r="AU299" s="1028"/>
      <c r="AV299" s="1028"/>
      <c r="AW299" s="1028"/>
      <c r="AX299" s="1028"/>
      <c r="AY299" s="1028"/>
      <c r="AZ299" s="1028"/>
      <c r="BA299" s="1028"/>
      <c r="BB299" s="1028"/>
      <c r="BC299" s="1028"/>
      <c r="BD299" s="1028"/>
      <c r="BE299" s="1028"/>
      <c r="BF299" s="1028"/>
      <c r="BG299" s="1028"/>
      <c r="BH299" s="1028"/>
      <c r="BI299" s="1028"/>
      <c r="BJ299" s="1028"/>
      <c r="BK299" s="1028"/>
      <c r="BL299" s="1028"/>
      <c r="BM299" s="1028"/>
      <c r="BN299" s="1028"/>
      <c r="BO299" s="1028"/>
      <c r="BP299" s="1028"/>
      <c r="BQ299" s="1028"/>
      <c r="BR299" s="1028"/>
      <c r="BS299" s="1028"/>
      <c r="BT299" s="1028"/>
      <c r="BU299" s="1028"/>
      <c r="BV299" s="1028"/>
      <c r="BW299" s="1028"/>
      <c r="BX299" s="1028"/>
      <c r="BY299" s="1028"/>
      <c r="BZ299" s="1028"/>
      <c r="CA299" s="1028"/>
      <c r="CB299" s="1028"/>
      <c r="CC299" s="1028"/>
      <c r="CD299" s="1028"/>
      <c r="CE299" s="1028"/>
      <c r="CF299" s="1028"/>
      <c r="CG299" s="1028"/>
      <c r="CH299" s="1028"/>
      <c r="CI299" s="1028"/>
      <c r="CJ299" s="1028"/>
      <c r="CK299" s="1028"/>
      <c r="CL299" s="1028"/>
      <c r="CM299" s="1028"/>
      <c r="CN299" s="1028"/>
      <c r="CO299" s="1028"/>
      <c r="CP299" s="1028"/>
      <c r="CQ299" s="1028"/>
      <c r="CR299" s="1028"/>
      <c r="CS299" s="1028"/>
      <c r="CT299" s="1028"/>
      <c r="CU299" s="1028"/>
      <c r="CV299" s="1028"/>
      <c r="CW299" s="1028"/>
      <c r="CX299" s="1028"/>
      <c r="CY299" s="1028"/>
      <c r="CZ299" s="1028"/>
      <c r="DA299" s="1028"/>
      <c r="DB299" s="1028"/>
      <c r="DC299" s="1028"/>
      <c r="DD299" s="1028"/>
      <c r="DE299" s="1028"/>
      <c r="DF299" s="1028"/>
      <c r="DG299" s="1028"/>
      <c r="DH299" s="1028"/>
      <c r="DI299" s="1028"/>
      <c r="DJ299" s="1028"/>
      <c r="DK299" s="1028"/>
      <c r="DL299" s="1028"/>
      <c r="DM299" s="1028"/>
      <c r="DN299" s="1028"/>
      <c r="DO299" s="1028"/>
      <c r="DP299" s="1028"/>
      <c r="DQ299" s="1028"/>
      <c r="DR299" s="1028"/>
      <c r="DS299" s="1028"/>
      <c r="DT299" s="1028"/>
      <c r="DU299" s="1028"/>
      <c r="DV299" s="1028"/>
      <c r="DW299" s="1028"/>
      <c r="DX299" s="1028"/>
      <c r="DY299" s="1028"/>
      <c r="DZ299" s="1028"/>
      <c r="EA299" s="1028"/>
      <c r="EB299" s="1028"/>
      <c r="EC299" s="1028"/>
      <c r="ED299" s="1028"/>
      <c r="EE299" s="1028"/>
      <c r="EF299" s="1028"/>
      <c r="EG299" s="1028"/>
      <c r="EH299" s="1028"/>
      <c r="EI299" s="1028"/>
      <c r="EJ299" s="1028"/>
      <c r="EK299" s="1028"/>
      <c r="EL299" s="1028"/>
    </row>
    <row r="300" spans="1:142" s="1027" customFormat="1">
      <c r="A300" s="1040">
        <v>297</v>
      </c>
      <c r="B300" s="1066" t="s">
        <v>1075</v>
      </c>
      <c r="C300" s="1044">
        <f>'TMB 050'!$G$30</f>
        <v>1234550</v>
      </c>
      <c r="D300" s="1042">
        <f t="shared" si="84"/>
        <v>1234550</v>
      </c>
      <c r="E300" s="1042">
        <f t="shared" si="85"/>
        <v>61727.5</v>
      </c>
      <c r="F300" s="1042">
        <f t="shared" si="91"/>
        <v>61727.5</v>
      </c>
      <c r="G300" s="1042">
        <f t="shared" si="86"/>
        <v>61727.5</v>
      </c>
      <c r="H300" s="1042">
        <v>500000</v>
      </c>
      <c r="I300" s="1042">
        <v>100000</v>
      </c>
      <c r="J300" s="1042">
        <f t="shared" si="87"/>
        <v>500000</v>
      </c>
      <c r="K300" s="1042">
        <f t="shared" si="88"/>
        <v>40000</v>
      </c>
      <c r="L300" s="1043">
        <f>IF('[1]TMB 050'!$G$30&gt;=50000,50000,'[1]TMB 050'!$G$30*50%)</f>
        <v>50000</v>
      </c>
      <c r="M300" s="1042">
        <f t="shared" si="89"/>
        <v>100000</v>
      </c>
      <c r="N300" s="1041">
        <f t="shared" si="90"/>
        <v>100000</v>
      </c>
      <c r="O300" s="1061"/>
      <c r="P300" s="1035" t="str">
        <f t="shared" si="75"/>
        <v>SHOPPING CIDADE SOROCABA</v>
      </c>
      <c r="Q300" s="1064"/>
      <c r="R300" s="1064"/>
      <c r="S300" s="1064"/>
      <c r="T300" s="1064" t="s">
        <v>514</v>
      </c>
      <c r="U300" s="1064" t="s">
        <v>505</v>
      </c>
      <c r="V300" s="1064"/>
      <c r="W300" s="1064"/>
      <c r="X300" s="1001"/>
      <c r="Y300" s="1031"/>
      <c r="Z300" s="1030"/>
      <c r="AA300" s="1030"/>
      <c r="AB300" s="1030"/>
      <c r="AC300" s="1030"/>
      <c r="AD300" s="1030"/>
      <c r="AE300" s="1030"/>
      <c r="AF300" s="1030"/>
      <c r="AG300" s="1030"/>
      <c r="AH300" s="1030"/>
      <c r="AI300" s="1030"/>
      <c r="AJ300" s="1030"/>
      <c r="AK300" s="1030"/>
      <c r="AL300" s="1030"/>
      <c r="AM300" s="1029"/>
      <c r="AN300" s="1029"/>
      <c r="AO300" s="1029"/>
      <c r="AP300" s="1029"/>
      <c r="AQ300" s="1029"/>
      <c r="AR300" s="1029"/>
      <c r="AS300" s="1029"/>
      <c r="AT300" s="1029"/>
      <c r="AU300" s="1028"/>
      <c r="AV300" s="1028"/>
      <c r="AW300" s="1028"/>
      <c r="AX300" s="1028"/>
      <c r="AY300" s="1028"/>
      <c r="AZ300" s="1028"/>
      <c r="BA300" s="1028"/>
      <c r="BB300" s="1028"/>
      <c r="BC300" s="1028"/>
      <c r="BD300" s="1028"/>
      <c r="BE300" s="1028"/>
      <c r="BF300" s="1028"/>
      <c r="BG300" s="1028"/>
      <c r="BH300" s="1028"/>
      <c r="BI300" s="1028"/>
      <c r="BJ300" s="1028"/>
      <c r="BK300" s="1028"/>
      <c r="BL300" s="1028"/>
      <c r="BM300" s="1028"/>
      <c r="BN300" s="1028"/>
      <c r="BO300" s="1028"/>
      <c r="BP300" s="1028"/>
      <c r="BQ300" s="1028"/>
      <c r="BR300" s="1028"/>
      <c r="BS300" s="1028"/>
      <c r="BT300" s="1028"/>
      <c r="BU300" s="1028"/>
      <c r="BV300" s="1028"/>
      <c r="BW300" s="1028"/>
      <c r="BX300" s="1028"/>
      <c r="BY300" s="1028"/>
      <c r="BZ300" s="1028"/>
      <c r="CA300" s="1028"/>
      <c r="CB300" s="1028"/>
      <c r="CC300" s="1028"/>
      <c r="CD300" s="1028"/>
      <c r="CE300" s="1028"/>
      <c r="CF300" s="1028"/>
      <c r="CG300" s="1028"/>
      <c r="CH300" s="1028"/>
      <c r="CI300" s="1028"/>
      <c r="CJ300" s="1028"/>
      <c r="CK300" s="1028"/>
      <c r="CL300" s="1028"/>
      <c r="CM300" s="1028"/>
      <c r="CN300" s="1028"/>
      <c r="CO300" s="1028"/>
      <c r="CP300" s="1028"/>
      <c r="CQ300" s="1028"/>
      <c r="CR300" s="1028"/>
      <c r="CS300" s="1028"/>
      <c r="CT300" s="1028"/>
      <c r="CU300" s="1028"/>
      <c r="CV300" s="1028"/>
      <c r="CW300" s="1028"/>
      <c r="CX300" s="1028"/>
      <c r="CY300" s="1028"/>
      <c r="CZ300" s="1028"/>
      <c r="DA300" s="1028"/>
      <c r="DB300" s="1028"/>
      <c r="DC300" s="1028"/>
      <c r="DD300" s="1028"/>
      <c r="DE300" s="1028"/>
      <c r="DF300" s="1028"/>
      <c r="DG300" s="1028"/>
      <c r="DH300" s="1028"/>
      <c r="DI300" s="1028"/>
      <c r="DJ300" s="1028"/>
      <c r="DK300" s="1028"/>
      <c r="DL300" s="1028"/>
      <c r="DM300" s="1028"/>
      <c r="DN300" s="1028"/>
      <c r="DO300" s="1028"/>
      <c r="DP300" s="1028"/>
      <c r="DQ300" s="1028"/>
      <c r="DR300" s="1028"/>
      <c r="DS300" s="1028"/>
      <c r="DT300" s="1028"/>
      <c r="DU300" s="1028"/>
      <c r="DV300" s="1028"/>
      <c r="DW300" s="1028"/>
      <c r="DX300" s="1028"/>
      <c r="DY300" s="1028"/>
      <c r="DZ300" s="1028"/>
      <c r="EA300" s="1028"/>
      <c r="EB300" s="1028"/>
      <c r="EC300" s="1028"/>
      <c r="ED300" s="1028"/>
      <c r="EE300" s="1028"/>
      <c r="EF300" s="1028"/>
      <c r="EG300" s="1028"/>
      <c r="EH300" s="1028"/>
      <c r="EI300" s="1028"/>
      <c r="EJ300" s="1028"/>
      <c r="EK300" s="1028"/>
      <c r="EL300" s="1028"/>
    </row>
    <row r="301" spans="1:142" s="1027" customFormat="1">
      <c r="A301" s="1040">
        <v>298</v>
      </c>
      <c r="B301" s="1063" t="s">
        <v>1074</v>
      </c>
      <c r="C301" s="1044">
        <f>'TMB 050'!$G$30</f>
        <v>1234550</v>
      </c>
      <c r="D301" s="1042">
        <f t="shared" si="84"/>
        <v>1234550</v>
      </c>
      <c r="E301" s="1042">
        <f t="shared" si="85"/>
        <v>61727.5</v>
      </c>
      <c r="F301" s="1042">
        <f t="shared" si="91"/>
        <v>61727.5</v>
      </c>
      <c r="G301" s="1042">
        <f t="shared" si="86"/>
        <v>61727.5</v>
      </c>
      <c r="H301" s="1042">
        <v>500000</v>
      </c>
      <c r="I301" s="1042">
        <v>100000</v>
      </c>
      <c r="J301" s="1042">
        <f t="shared" si="87"/>
        <v>500000</v>
      </c>
      <c r="K301" s="1042">
        <f t="shared" si="88"/>
        <v>40000</v>
      </c>
      <c r="L301" s="1043">
        <f>IF('[1]TMB 050'!$G$30&gt;=50000,50000,'[1]TMB 050'!$G$30*50%)</f>
        <v>50000</v>
      </c>
      <c r="M301" s="1042">
        <f t="shared" si="89"/>
        <v>100000</v>
      </c>
      <c r="N301" s="1041">
        <f t="shared" si="90"/>
        <v>100000</v>
      </c>
      <c r="O301" s="1061"/>
      <c r="P301" s="1035" t="str">
        <f t="shared" si="75"/>
        <v>SHOPPING COLINAS</v>
      </c>
      <c r="Q301" s="1035" t="s">
        <v>1073</v>
      </c>
      <c r="R301" s="1035"/>
      <c r="S301" s="1035" t="s">
        <v>1072</v>
      </c>
      <c r="T301" s="1035" t="s">
        <v>1071</v>
      </c>
      <c r="U301" s="1035" t="s">
        <v>505</v>
      </c>
      <c r="V301" s="1035" t="s">
        <v>1070</v>
      </c>
      <c r="W301" s="1060" t="s">
        <v>1069</v>
      </c>
      <c r="X301" s="1001"/>
      <c r="Y301" s="1031"/>
      <c r="Z301" s="1030"/>
      <c r="AA301" s="1030"/>
      <c r="AB301" s="1030"/>
      <c r="AC301" s="1030"/>
      <c r="AD301" s="1030"/>
      <c r="AE301" s="1030"/>
      <c r="AF301" s="1030"/>
      <c r="AG301" s="1030"/>
      <c r="AH301" s="1030"/>
      <c r="AI301" s="1030"/>
      <c r="AJ301" s="1030"/>
      <c r="AK301" s="1030"/>
      <c r="AL301" s="1030"/>
      <c r="AM301" s="1029"/>
      <c r="AN301" s="1029"/>
      <c r="AO301" s="1029"/>
      <c r="AP301" s="1029"/>
      <c r="AQ301" s="1029"/>
      <c r="AR301" s="1029"/>
      <c r="AS301" s="1029"/>
      <c r="AT301" s="1029"/>
      <c r="AU301" s="1028"/>
      <c r="AV301" s="1028"/>
      <c r="AW301" s="1028"/>
      <c r="AX301" s="1028"/>
      <c r="AY301" s="1028"/>
      <c r="AZ301" s="1028"/>
      <c r="BA301" s="1028"/>
      <c r="BB301" s="1028"/>
      <c r="BC301" s="1028"/>
      <c r="BD301" s="1028"/>
      <c r="BE301" s="1028"/>
      <c r="BF301" s="1028"/>
      <c r="BG301" s="1028"/>
      <c r="BH301" s="1028"/>
      <c r="BI301" s="1028"/>
      <c r="BJ301" s="1028"/>
      <c r="BK301" s="1028"/>
      <c r="BL301" s="1028"/>
      <c r="BM301" s="1028"/>
      <c r="BN301" s="1028"/>
      <c r="BO301" s="1028"/>
      <c r="BP301" s="1028"/>
      <c r="BQ301" s="1028"/>
      <c r="BR301" s="1028"/>
      <c r="BS301" s="1028"/>
      <c r="BT301" s="1028"/>
      <c r="BU301" s="1028"/>
      <c r="BV301" s="1028"/>
      <c r="BW301" s="1028"/>
      <c r="BX301" s="1028"/>
      <c r="BY301" s="1028"/>
      <c r="BZ301" s="1028"/>
      <c r="CA301" s="1028"/>
      <c r="CB301" s="1028"/>
      <c r="CC301" s="1028"/>
      <c r="CD301" s="1028"/>
      <c r="CE301" s="1028"/>
      <c r="CF301" s="1028"/>
      <c r="CG301" s="1028"/>
      <c r="CH301" s="1028"/>
      <c r="CI301" s="1028"/>
      <c r="CJ301" s="1028"/>
      <c r="CK301" s="1028"/>
      <c r="CL301" s="1028"/>
      <c r="CM301" s="1028"/>
      <c r="CN301" s="1028"/>
      <c r="CO301" s="1028"/>
      <c r="CP301" s="1028"/>
      <c r="CQ301" s="1028"/>
      <c r="CR301" s="1028"/>
      <c r="CS301" s="1028"/>
      <c r="CT301" s="1028"/>
      <c r="CU301" s="1028"/>
      <c r="CV301" s="1028"/>
      <c r="CW301" s="1028"/>
      <c r="CX301" s="1028"/>
      <c r="CY301" s="1028"/>
      <c r="CZ301" s="1028"/>
      <c r="DA301" s="1028"/>
      <c r="DB301" s="1028"/>
      <c r="DC301" s="1028"/>
      <c r="DD301" s="1028"/>
      <c r="DE301" s="1028"/>
      <c r="DF301" s="1028"/>
      <c r="DG301" s="1028"/>
      <c r="DH301" s="1028"/>
      <c r="DI301" s="1028"/>
      <c r="DJ301" s="1028"/>
      <c r="DK301" s="1028"/>
      <c r="DL301" s="1028"/>
      <c r="DM301" s="1028"/>
      <c r="DN301" s="1028"/>
      <c r="DO301" s="1028"/>
      <c r="DP301" s="1028"/>
      <c r="DQ301" s="1028"/>
      <c r="DR301" s="1028"/>
      <c r="DS301" s="1028"/>
      <c r="DT301" s="1028"/>
      <c r="DU301" s="1028"/>
      <c r="DV301" s="1028"/>
      <c r="DW301" s="1028"/>
      <c r="DX301" s="1028"/>
      <c r="DY301" s="1028"/>
      <c r="DZ301" s="1028"/>
      <c r="EA301" s="1028"/>
      <c r="EB301" s="1028"/>
      <c r="EC301" s="1028"/>
      <c r="ED301" s="1028"/>
      <c r="EE301" s="1028"/>
      <c r="EF301" s="1028"/>
      <c r="EG301" s="1028"/>
      <c r="EH301" s="1028"/>
      <c r="EI301" s="1028"/>
      <c r="EJ301" s="1028"/>
      <c r="EK301" s="1028"/>
      <c r="EL301" s="1028"/>
    </row>
    <row r="302" spans="1:142" s="1027" customFormat="1">
      <c r="A302" s="1040">
        <v>299</v>
      </c>
      <c r="B302" s="1062" t="s">
        <v>1068</v>
      </c>
      <c r="C302" s="1044">
        <f>'TMB 050'!$G$30</f>
        <v>1234550</v>
      </c>
      <c r="D302" s="1042">
        <f t="shared" si="84"/>
        <v>1234550</v>
      </c>
      <c r="E302" s="1042">
        <f t="shared" si="85"/>
        <v>61727.5</v>
      </c>
      <c r="F302" s="1042">
        <f t="shared" si="91"/>
        <v>61727.5</v>
      </c>
      <c r="G302" s="1042">
        <f t="shared" si="86"/>
        <v>61727.5</v>
      </c>
      <c r="H302" s="1042">
        <v>500000</v>
      </c>
      <c r="I302" s="1042">
        <v>100000</v>
      </c>
      <c r="J302" s="1042">
        <f t="shared" si="87"/>
        <v>500000</v>
      </c>
      <c r="K302" s="1042">
        <f t="shared" si="88"/>
        <v>40000</v>
      </c>
      <c r="L302" s="1043">
        <f>IF('[1]TMB 050'!$G$30&gt;=50000,50000,'[1]TMB 050'!$G$30*50%)</f>
        <v>50000</v>
      </c>
      <c r="M302" s="1042">
        <f t="shared" si="89"/>
        <v>100000</v>
      </c>
      <c r="N302" s="1041">
        <f t="shared" si="90"/>
        <v>100000</v>
      </c>
      <c r="O302" s="1061"/>
      <c r="P302" s="1035" t="str">
        <f t="shared" si="75"/>
        <v>SHOPPING CONJUNTO NACIONAL</v>
      </c>
      <c r="Q302" s="1060"/>
      <c r="R302" s="1060"/>
      <c r="S302" s="1060"/>
      <c r="T302" s="1060" t="s">
        <v>593</v>
      </c>
      <c r="U302" s="1035" t="s">
        <v>592</v>
      </c>
      <c r="V302" s="1035"/>
      <c r="W302" s="1060" t="s">
        <v>1067</v>
      </c>
      <c r="X302" s="1001"/>
      <c r="Y302" s="1031"/>
      <c r="Z302" s="1030"/>
      <c r="AA302" s="1030"/>
      <c r="AB302" s="1030"/>
      <c r="AC302" s="1030"/>
      <c r="AD302" s="1030"/>
      <c r="AE302" s="1030"/>
      <c r="AF302" s="1030"/>
      <c r="AG302" s="1030"/>
      <c r="AH302" s="1030"/>
      <c r="AI302" s="1030"/>
      <c r="AJ302" s="1030"/>
      <c r="AK302" s="1030"/>
      <c r="AL302" s="1030"/>
      <c r="AM302" s="1029"/>
      <c r="AN302" s="1029"/>
      <c r="AO302" s="1029"/>
      <c r="AP302" s="1029"/>
      <c r="AQ302" s="1029"/>
      <c r="AR302" s="1029"/>
      <c r="AS302" s="1029"/>
      <c r="AT302" s="1029"/>
      <c r="AU302" s="1028"/>
      <c r="AV302" s="1028"/>
      <c r="AW302" s="1028"/>
      <c r="AX302" s="1028"/>
      <c r="AY302" s="1028"/>
      <c r="AZ302" s="1028"/>
      <c r="BA302" s="1028"/>
      <c r="BB302" s="1028"/>
      <c r="BC302" s="1028"/>
      <c r="BD302" s="1028"/>
      <c r="BE302" s="1028"/>
      <c r="BF302" s="1028"/>
      <c r="BG302" s="1028"/>
      <c r="BH302" s="1028"/>
      <c r="BI302" s="1028"/>
      <c r="BJ302" s="1028"/>
      <c r="BK302" s="1028"/>
      <c r="BL302" s="1028"/>
      <c r="BM302" s="1028"/>
      <c r="BN302" s="1028"/>
      <c r="BO302" s="1028"/>
      <c r="BP302" s="1028"/>
      <c r="BQ302" s="1028"/>
      <c r="BR302" s="1028"/>
      <c r="BS302" s="1028"/>
      <c r="BT302" s="1028"/>
      <c r="BU302" s="1028"/>
      <c r="BV302" s="1028"/>
      <c r="BW302" s="1028"/>
      <c r="BX302" s="1028"/>
      <c r="BY302" s="1028"/>
      <c r="BZ302" s="1028"/>
      <c r="CA302" s="1028"/>
      <c r="CB302" s="1028"/>
      <c r="CC302" s="1028"/>
      <c r="CD302" s="1028"/>
      <c r="CE302" s="1028"/>
      <c r="CF302" s="1028"/>
      <c r="CG302" s="1028"/>
      <c r="CH302" s="1028"/>
      <c r="CI302" s="1028"/>
      <c r="CJ302" s="1028"/>
      <c r="CK302" s="1028"/>
      <c r="CL302" s="1028"/>
      <c r="CM302" s="1028"/>
      <c r="CN302" s="1028"/>
      <c r="CO302" s="1028"/>
      <c r="CP302" s="1028"/>
      <c r="CQ302" s="1028"/>
      <c r="CR302" s="1028"/>
      <c r="CS302" s="1028"/>
      <c r="CT302" s="1028"/>
      <c r="CU302" s="1028"/>
      <c r="CV302" s="1028"/>
      <c r="CW302" s="1028"/>
      <c r="CX302" s="1028"/>
      <c r="CY302" s="1028"/>
      <c r="CZ302" s="1028"/>
      <c r="DA302" s="1028"/>
      <c r="DB302" s="1028"/>
      <c r="DC302" s="1028"/>
      <c r="DD302" s="1028"/>
      <c r="DE302" s="1028"/>
      <c r="DF302" s="1028"/>
      <c r="DG302" s="1028"/>
      <c r="DH302" s="1028"/>
      <c r="DI302" s="1028"/>
      <c r="DJ302" s="1028"/>
      <c r="DK302" s="1028"/>
      <c r="DL302" s="1028"/>
      <c r="DM302" s="1028"/>
      <c r="DN302" s="1028"/>
      <c r="DO302" s="1028"/>
      <c r="DP302" s="1028"/>
      <c r="DQ302" s="1028"/>
      <c r="DR302" s="1028"/>
      <c r="DS302" s="1028"/>
      <c r="DT302" s="1028"/>
      <c r="DU302" s="1028"/>
      <c r="DV302" s="1028"/>
      <c r="DW302" s="1028"/>
      <c r="DX302" s="1028"/>
      <c r="DY302" s="1028"/>
      <c r="DZ302" s="1028"/>
      <c r="EA302" s="1028"/>
      <c r="EB302" s="1028"/>
      <c r="EC302" s="1028"/>
      <c r="ED302" s="1028"/>
      <c r="EE302" s="1028"/>
      <c r="EF302" s="1028"/>
      <c r="EG302" s="1028"/>
      <c r="EH302" s="1028"/>
      <c r="EI302" s="1028"/>
      <c r="EJ302" s="1028"/>
      <c r="EK302" s="1028"/>
      <c r="EL302" s="1028"/>
    </row>
    <row r="303" spans="1:142" s="1027" customFormat="1">
      <c r="A303" s="1040">
        <v>300</v>
      </c>
      <c r="B303" s="1068" t="s">
        <v>1066</v>
      </c>
      <c r="C303" s="1044">
        <f>'TMB 050'!$G$30</f>
        <v>1234550</v>
      </c>
      <c r="D303" s="1042">
        <f t="shared" si="84"/>
        <v>1234550</v>
      </c>
      <c r="E303" s="1042">
        <f t="shared" si="85"/>
        <v>61727.5</v>
      </c>
      <c r="F303" s="1042">
        <f t="shared" si="91"/>
        <v>61727.5</v>
      </c>
      <c r="G303" s="1042">
        <f t="shared" si="86"/>
        <v>61727.5</v>
      </c>
      <c r="H303" s="1042">
        <v>500000</v>
      </c>
      <c r="I303" s="1042">
        <v>100000</v>
      </c>
      <c r="J303" s="1042">
        <f t="shared" si="87"/>
        <v>500000</v>
      </c>
      <c r="K303" s="1042">
        <f t="shared" si="88"/>
        <v>40000</v>
      </c>
      <c r="L303" s="1043">
        <f>IF('[1]TMB 050'!$G$30&gt;=50000,50000,'[1]TMB 050'!$G$30*50%)</f>
        <v>50000</v>
      </c>
      <c r="M303" s="1042">
        <f t="shared" si="89"/>
        <v>100000</v>
      </c>
      <c r="N303" s="1041">
        <f t="shared" si="90"/>
        <v>100000</v>
      </c>
      <c r="O303" s="1061"/>
      <c r="P303" s="1035" t="str">
        <f t="shared" si="75"/>
        <v xml:space="preserve">SHOPPING CONTINENTAL </v>
      </c>
      <c r="Q303" s="1064"/>
      <c r="R303" s="1064"/>
      <c r="S303" s="1064"/>
      <c r="T303" s="1064" t="s">
        <v>506</v>
      </c>
      <c r="U303" s="1064" t="s">
        <v>505</v>
      </c>
      <c r="V303" s="1064"/>
      <c r="W303" s="1064"/>
      <c r="X303" s="1001"/>
      <c r="Y303" s="1031"/>
      <c r="Z303" s="1030"/>
      <c r="AA303" s="1030"/>
      <c r="AB303" s="1030"/>
      <c r="AC303" s="1030"/>
      <c r="AD303" s="1030"/>
      <c r="AE303" s="1030"/>
      <c r="AF303" s="1030"/>
      <c r="AG303" s="1030"/>
      <c r="AH303" s="1030"/>
      <c r="AI303" s="1030"/>
      <c r="AJ303" s="1030"/>
      <c r="AK303" s="1030"/>
      <c r="AL303" s="1030"/>
      <c r="AM303" s="1029"/>
      <c r="AN303" s="1029"/>
      <c r="AO303" s="1029"/>
      <c r="AP303" s="1029"/>
      <c r="AQ303" s="1029"/>
      <c r="AR303" s="1029"/>
      <c r="AS303" s="1029"/>
      <c r="AT303" s="1029"/>
      <c r="AU303" s="1028"/>
      <c r="AV303" s="1028"/>
      <c r="AW303" s="1028"/>
      <c r="AX303" s="1028"/>
      <c r="AY303" s="1028"/>
      <c r="AZ303" s="1028"/>
      <c r="BA303" s="1028"/>
      <c r="BB303" s="1028"/>
      <c r="BC303" s="1028"/>
      <c r="BD303" s="1028"/>
      <c r="BE303" s="1028"/>
      <c r="BF303" s="1028"/>
      <c r="BG303" s="1028"/>
      <c r="BH303" s="1028"/>
      <c r="BI303" s="1028"/>
      <c r="BJ303" s="1028"/>
      <c r="BK303" s="1028"/>
      <c r="BL303" s="1028"/>
      <c r="BM303" s="1028"/>
      <c r="BN303" s="1028"/>
      <c r="BO303" s="1028"/>
      <c r="BP303" s="1028"/>
      <c r="BQ303" s="1028"/>
      <c r="BR303" s="1028"/>
      <c r="BS303" s="1028"/>
      <c r="BT303" s="1028"/>
      <c r="BU303" s="1028"/>
      <c r="BV303" s="1028"/>
      <c r="BW303" s="1028"/>
      <c r="BX303" s="1028"/>
      <c r="BY303" s="1028"/>
      <c r="BZ303" s="1028"/>
      <c r="CA303" s="1028"/>
      <c r="CB303" s="1028"/>
      <c r="CC303" s="1028"/>
      <c r="CD303" s="1028"/>
      <c r="CE303" s="1028"/>
      <c r="CF303" s="1028"/>
      <c r="CG303" s="1028"/>
      <c r="CH303" s="1028"/>
      <c r="CI303" s="1028"/>
      <c r="CJ303" s="1028"/>
      <c r="CK303" s="1028"/>
      <c r="CL303" s="1028"/>
      <c r="CM303" s="1028"/>
      <c r="CN303" s="1028"/>
      <c r="CO303" s="1028"/>
      <c r="CP303" s="1028"/>
      <c r="CQ303" s="1028"/>
      <c r="CR303" s="1028"/>
      <c r="CS303" s="1028"/>
      <c r="CT303" s="1028"/>
      <c r="CU303" s="1028"/>
      <c r="CV303" s="1028"/>
      <c r="CW303" s="1028"/>
      <c r="CX303" s="1028"/>
      <c r="CY303" s="1028"/>
      <c r="CZ303" s="1028"/>
      <c r="DA303" s="1028"/>
      <c r="DB303" s="1028"/>
      <c r="DC303" s="1028"/>
      <c r="DD303" s="1028"/>
      <c r="DE303" s="1028"/>
      <c r="DF303" s="1028"/>
      <c r="DG303" s="1028"/>
      <c r="DH303" s="1028"/>
      <c r="DI303" s="1028"/>
      <c r="DJ303" s="1028"/>
      <c r="DK303" s="1028"/>
      <c r="DL303" s="1028"/>
      <c r="DM303" s="1028"/>
      <c r="DN303" s="1028"/>
      <c r="DO303" s="1028"/>
      <c r="DP303" s="1028"/>
      <c r="DQ303" s="1028"/>
      <c r="DR303" s="1028"/>
      <c r="DS303" s="1028"/>
      <c r="DT303" s="1028"/>
      <c r="DU303" s="1028"/>
      <c r="DV303" s="1028"/>
      <c r="DW303" s="1028"/>
      <c r="DX303" s="1028"/>
      <c r="DY303" s="1028"/>
      <c r="DZ303" s="1028"/>
      <c r="EA303" s="1028"/>
      <c r="EB303" s="1028"/>
      <c r="EC303" s="1028"/>
      <c r="ED303" s="1028"/>
      <c r="EE303" s="1028"/>
      <c r="EF303" s="1028"/>
      <c r="EG303" s="1028"/>
      <c r="EH303" s="1028"/>
      <c r="EI303" s="1028"/>
      <c r="EJ303" s="1028"/>
      <c r="EK303" s="1028"/>
      <c r="EL303" s="1028"/>
    </row>
    <row r="304" spans="1:142" s="1027" customFormat="1">
      <c r="A304" s="1040">
        <v>301</v>
      </c>
      <c r="B304" s="1066" t="s">
        <v>1065</v>
      </c>
      <c r="C304" s="1044">
        <f>'TMB 050'!$G$30</f>
        <v>1234550</v>
      </c>
      <c r="D304" s="1042">
        <f t="shared" si="84"/>
        <v>1234550</v>
      </c>
      <c r="E304" s="1042">
        <f t="shared" si="85"/>
        <v>61727.5</v>
      </c>
      <c r="F304" s="1042">
        <f t="shared" si="91"/>
        <v>61727.5</v>
      </c>
      <c r="G304" s="1042">
        <f t="shared" si="86"/>
        <v>61727.5</v>
      </c>
      <c r="H304" s="1042">
        <v>500000</v>
      </c>
      <c r="I304" s="1042">
        <v>100000</v>
      </c>
      <c r="J304" s="1042">
        <f t="shared" si="87"/>
        <v>500000</v>
      </c>
      <c r="K304" s="1042">
        <f t="shared" si="88"/>
        <v>40000</v>
      </c>
      <c r="L304" s="1043">
        <f>IF('[1]TMB 050'!$G$30&gt;=50000,50000,'[1]TMB 050'!$G$30*50%)</f>
        <v>50000</v>
      </c>
      <c r="M304" s="1042">
        <f t="shared" si="89"/>
        <v>100000</v>
      </c>
      <c r="N304" s="1041">
        <f t="shared" si="90"/>
        <v>100000</v>
      </c>
      <c r="O304" s="1061"/>
      <c r="P304" s="1035" t="str">
        <f t="shared" si="75"/>
        <v>SHOPPING CORAÇÃO</v>
      </c>
      <c r="Q304" s="1064"/>
      <c r="R304" s="1064"/>
      <c r="S304" s="1064"/>
      <c r="T304" s="1064" t="s">
        <v>844</v>
      </c>
      <c r="U304" s="1064" t="s">
        <v>505</v>
      </c>
      <c r="V304" s="1064"/>
      <c r="W304" s="1064"/>
      <c r="X304" s="1001"/>
      <c r="Y304" s="1031"/>
      <c r="Z304" s="1030"/>
      <c r="AA304" s="1030"/>
      <c r="AB304" s="1030"/>
      <c r="AC304" s="1030"/>
      <c r="AD304" s="1030"/>
      <c r="AE304" s="1030"/>
      <c r="AF304" s="1030"/>
      <c r="AG304" s="1030"/>
      <c r="AH304" s="1030"/>
      <c r="AI304" s="1030"/>
      <c r="AJ304" s="1030"/>
      <c r="AK304" s="1030"/>
      <c r="AL304" s="1030"/>
      <c r="AM304" s="1029"/>
      <c r="AN304" s="1029"/>
      <c r="AO304" s="1029"/>
      <c r="AP304" s="1029"/>
      <c r="AQ304" s="1029"/>
      <c r="AR304" s="1029"/>
      <c r="AS304" s="1029"/>
      <c r="AT304" s="1029"/>
      <c r="AU304" s="1028"/>
      <c r="AV304" s="1028"/>
      <c r="AW304" s="1028"/>
      <c r="AX304" s="1028"/>
      <c r="AY304" s="1028"/>
      <c r="AZ304" s="1028"/>
      <c r="BA304" s="1028"/>
      <c r="BB304" s="1028"/>
      <c r="BC304" s="1028"/>
      <c r="BD304" s="1028"/>
      <c r="BE304" s="1028"/>
      <c r="BF304" s="1028"/>
      <c r="BG304" s="1028"/>
      <c r="BH304" s="1028"/>
      <c r="BI304" s="1028"/>
      <c r="BJ304" s="1028"/>
      <c r="BK304" s="1028"/>
      <c r="BL304" s="1028"/>
      <c r="BM304" s="1028"/>
      <c r="BN304" s="1028"/>
      <c r="BO304" s="1028"/>
      <c r="BP304" s="1028"/>
      <c r="BQ304" s="1028"/>
      <c r="BR304" s="1028"/>
      <c r="BS304" s="1028"/>
      <c r="BT304" s="1028"/>
      <c r="BU304" s="1028"/>
      <c r="BV304" s="1028"/>
      <c r="BW304" s="1028"/>
      <c r="BX304" s="1028"/>
      <c r="BY304" s="1028"/>
      <c r="BZ304" s="1028"/>
      <c r="CA304" s="1028"/>
      <c r="CB304" s="1028"/>
      <c r="CC304" s="1028"/>
      <c r="CD304" s="1028"/>
      <c r="CE304" s="1028"/>
      <c r="CF304" s="1028"/>
      <c r="CG304" s="1028"/>
      <c r="CH304" s="1028"/>
      <c r="CI304" s="1028"/>
      <c r="CJ304" s="1028"/>
      <c r="CK304" s="1028"/>
      <c r="CL304" s="1028"/>
      <c r="CM304" s="1028"/>
      <c r="CN304" s="1028"/>
      <c r="CO304" s="1028"/>
      <c r="CP304" s="1028"/>
      <c r="CQ304" s="1028"/>
      <c r="CR304" s="1028"/>
      <c r="CS304" s="1028"/>
      <c r="CT304" s="1028"/>
      <c r="CU304" s="1028"/>
      <c r="CV304" s="1028"/>
      <c r="CW304" s="1028"/>
      <c r="CX304" s="1028"/>
      <c r="CY304" s="1028"/>
      <c r="CZ304" s="1028"/>
      <c r="DA304" s="1028"/>
      <c r="DB304" s="1028"/>
      <c r="DC304" s="1028"/>
      <c r="DD304" s="1028"/>
      <c r="DE304" s="1028"/>
      <c r="DF304" s="1028"/>
      <c r="DG304" s="1028"/>
      <c r="DH304" s="1028"/>
      <c r="DI304" s="1028"/>
      <c r="DJ304" s="1028"/>
      <c r="DK304" s="1028"/>
      <c r="DL304" s="1028"/>
      <c r="DM304" s="1028"/>
      <c r="DN304" s="1028"/>
      <c r="DO304" s="1028"/>
      <c r="DP304" s="1028"/>
      <c r="DQ304" s="1028"/>
      <c r="DR304" s="1028"/>
      <c r="DS304" s="1028"/>
      <c r="DT304" s="1028"/>
      <c r="DU304" s="1028"/>
      <c r="DV304" s="1028"/>
      <c r="DW304" s="1028"/>
      <c r="DX304" s="1028"/>
      <c r="DY304" s="1028"/>
      <c r="DZ304" s="1028"/>
      <c r="EA304" s="1028"/>
      <c r="EB304" s="1028"/>
      <c r="EC304" s="1028"/>
      <c r="ED304" s="1028"/>
      <c r="EE304" s="1028"/>
      <c r="EF304" s="1028"/>
      <c r="EG304" s="1028"/>
      <c r="EH304" s="1028"/>
      <c r="EI304" s="1028"/>
      <c r="EJ304" s="1028"/>
      <c r="EK304" s="1028"/>
      <c r="EL304" s="1028"/>
    </row>
    <row r="305" spans="1:142" s="1027" customFormat="1">
      <c r="A305" s="1040">
        <v>302</v>
      </c>
      <c r="B305" s="1062" t="s">
        <v>1064</v>
      </c>
      <c r="C305" s="1044">
        <f>'TMB 050'!$G$30</f>
        <v>1234550</v>
      </c>
      <c r="D305" s="1042">
        <f t="shared" si="84"/>
        <v>1234550</v>
      </c>
      <c r="E305" s="1042">
        <f t="shared" si="85"/>
        <v>61727.5</v>
      </c>
      <c r="F305" s="1042">
        <f t="shared" si="91"/>
        <v>61727.5</v>
      </c>
      <c r="G305" s="1042">
        <f t="shared" si="86"/>
        <v>61727.5</v>
      </c>
      <c r="H305" s="1042">
        <v>500000</v>
      </c>
      <c r="I305" s="1042">
        <v>100000</v>
      </c>
      <c r="J305" s="1042">
        <f t="shared" si="87"/>
        <v>500000</v>
      </c>
      <c r="K305" s="1042">
        <f t="shared" si="88"/>
        <v>40000</v>
      </c>
      <c r="L305" s="1043">
        <f>IF('[1]TMB 050'!$G$30&gt;=50000,50000,'[1]TMB 050'!$G$30*50%)</f>
        <v>50000</v>
      </c>
      <c r="M305" s="1042">
        <f t="shared" si="89"/>
        <v>100000</v>
      </c>
      <c r="N305" s="1041">
        <f t="shared" si="90"/>
        <v>100000</v>
      </c>
      <c r="O305" s="1061"/>
      <c r="P305" s="1035" t="str">
        <f t="shared" si="75"/>
        <v>SHOPPING COSTA DOURADA</v>
      </c>
      <c r="Q305" s="1060"/>
      <c r="R305" s="1060"/>
      <c r="S305" s="1060"/>
      <c r="T305" s="1060" t="s">
        <v>1063</v>
      </c>
      <c r="U305" s="1035" t="s">
        <v>684</v>
      </c>
      <c r="V305" s="1035"/>
      <c r="W305" s="1060" t="s">
        <v>1062</v>
      </c>
      <c r="X305" s="1001"/>
      <c r="Y305" s="1031"/>
      <c r="Z305" s="1030"/>
      <c r="AA305" s="1030"/>
      <c r="AB305" s="1030"/>
      <c r="AC305" s="1030"/>
      <c r="AD305" s="1030"/>
      <c r="AE305" s="1030"/>
      <c r="AF305" s="1030"/>
      <c r="AG305" s="1030"/>
      <c r="AH305" s="1030"/>
      <c r="AI305" s="1030"/>
      <c r="AJ305" s="1030"/>
      <c r="AK305" s="1030"/>
      <c r="AL305" s="1030"/>
      <c r="AM305" s="1029"/>
      <c r="AN305" s="1029"/>
      <c r="AO305" s="1029"/>
      <c r="AP305" s="1029"/>
      <c r="AQ305" s="1029"/>
      <c r="AR305" s="1029"/>
      <c r="AS305" s="1029"/>
      <c r="AT305" s="1029"/>
      <c r="AU305" s="1028"/>
      <c r="AV305" s="1028"/>
      <c r="AW305" s="1028"/>
      <c r="AX305" s="1028"/>
      <c r="AY305" s="1028"/>
      <c r="AZ305" s="1028"/>
      <c r="BA305" s="1028"/>
      <c r="BB305" s="1028"/>
      <c r="BC305" s="1028"/>
      <c r="BD305" s="1028"/>
      <c r="BE305" s="1028"/>
      <c r="BF305" s="1028"/>
      <c r="BG305" s="1028"/>
      <c r="BH305" s="1028"/>
      <c r="BI305" s="1028"/>
      <c r="BJ305" s="1028"/>
      <c r="BK305" s="1028"/>
      <c r="BL305" s="1028"/>
      <c r="BM305" s="1028"/>
      <c r="BN305" s="1028"/>
      <c r="BO305" s="1028"/>
      <c r="BP305" s="1028"/>
      <c r="BQ305" s="1028"/>
      <c r="BR305" s="1028"/>
      <c r="BS305" s="1028"/>
      <c r="BT305" s="1028"/>
      <c r="BU305" s="1028"/>
      <c r="BV305" s="1028"/>
      <c r="BW305" s="1028"/>
      <c r="BX305" s="1028"/>
      <c r="BY305" s="1028"/>
      <c r="BZ305" s="1028"/>
      <c r="CA305" s="1028"/>
      <c r="CB305" s="1028"/>
      <c r="CC305" s="1028"/>
      <c r="CD305" s="1028"/>
      <c r="CE305" s="1028"/>
      <c r="CF305" s="1028"/>
      <c r="CG305" s="1028"/>
      <c r="CH305" s="1028"/>
      <c r="CI305" s="1028"/>
      <c r="CJ305" s="1028"/>
      <c r="CK305" s="1028"/>
      <c r="CL305" s="1028"/>
      <c r="CM305" s="1028"/>
      <c r="CN305" s="1028"/>
      <c r="CO305" s="1028"/>
      <c r="CP305" s="1028"/>
      <c r="CQ305" s="1028"/>
      <c r="CR305" s="1028"/>
      <c r="CS305" s="1028"/>
      <c r="CT305" s="1028"/>
      <c r="CU305" s="1028"/>
      <c r="CV305" s="1028"/>
      <c r="CW305" s="1028"/>
      <c r="CX305" s="1028"/>
      <c r="CY305" s="1028"/>
      <c r="CZ305" s="1028"/>
      <c r="DA305" s="1028"/>
      <c r="DB305" s="1028"/>
      <c r="DC305" s="1028"/>
      <c r="DD305" s="1028"/>
      <c r="DE305" s="1028"/>
      <c r="DF305" s="1028"/>
      <c r="DG305" s="1028"/>
      <c r="DH305" s="1028"/>
      <c r="DI305" s="1028"/>
      <c r="DJ305" s="1028"/>
      <c r="DK305" s="1028"/>
      <c r="DL305" s="1028"/>
      <c r="DM305" s="1028"/>
      <c r="DN305" s="1028"/>
      <c r="DO305" s="1028"/>
      <c r="DP305" s="1028"/>
      <c r="DQ305" s="1028"/>
      <c r="DR305" s="1028"/>
      <c r="DS305" s="1028"/>
      <c r="DT305" s="1028"/>
      <c r="DU305" s="1028"/>
      <c r="DV305" s="1028"/>
      <c r="DW305" s="1028"/>
      <c r="DX305" s="1028"/>
      <c r="DY305" s="1028"/>
      <c r="DZ305" s="1028"/>
      <c r="EA305" s="1028"/>
      <c r="EB305" s="1028"/>
      <c r="EC305" s="1028"/>
      <c r="ED305" s="1028"/>
      <c r="EE305" s="1028"/>
      <c r="EF305" s="1028"/>
      <c r="EG305" s="1028"/>
      <c r="EH305" s="1028"/>
      <c r="EI305" s="1028"/>
      <c r="EJ305" s="1028"/>
      <c r="EK305" s="1028"/>
      <c r="EL305" s="1028"/>
    </row>
    <row r="306" spans="1:142" s="1027" customFormat="1">
      <c r="A306" s="1040">
        <v>303</v>
      </c>
      <c r="B306" s="1066" t="s">
        <v>1061</v>
      </c>
      <c r="C306" s="1044">
        <f>'TMB 050'!$G$30</f>
        <v>1234550</v>
      </c>
      <c r="D306" s="1042">
        <f t="shared" si="84"/>
        <v>1234550</v>
      </c>
      <c r="E306" s="1042">
        <f t="shared" si="85"/>
        <v>61727.5</v>
      </c>
      <c r="F306" s="1042">
        <f t="shared" si="91"/>
        <v>61727.5</v>
      </c>
      <c r="G306" s="1042">
        <f t="shared" si="86"/>
        <v>61727.5</v>
      </c>
      <c r="H306" s="1042">
        <v>500000</v>
      </c>
      <c r="I306" s="1042">
        <v>100000</v>
      </c>
      <c r="J306" s="1042">
        <f t="shared" si="87"/>
        <v>500000</v>
      </c>
      <c r="K306" s="1042">
        <f t="shared" si="88"/>
        <v>40000</v>
      </c>
      <c r="L306" s="1043">
        <f>IF('[1]TMB 050'!$G$30&gt;=50000,50000,'[1]TMB 050'!$G$30*50%)</f>
        <v>50000</v>
      </c>
      <c r="M306" s="1042">
        <f t="shared" si="89"/>
        <v>100000</v>
      </c>
      <c r="N306" s="1041">
        <f t="shared" si="90"/>
        <v>100000</v>
      </c>
      <c r="O306" s="1061"/>
      <c r="P306" s="1035" t="str">
        <f t="shared" si="75"/>
        <v>SHOPPING CRISTAL CENTER</v>
      </c>
      <c r="Q306" s="1064"/>
      <c r="R306" s="1064"/>
      <c r="S306" s="1064"/>
      <c r="T306" s="1064" t="s">
        <v>616</v>
      </c>
      <c r="U306" s="1064" t="s">
        <v>505</v>
      </c>
      <c r="V306" s="1064"/>
      <c r="W306" s="1064"/>
      <c r="X306" s="1001"/>
      <c r="Y306" s="1031"/>
      <c r="Z306" s="1030"/>
      <c r="AA306" s="1030"/>
      <c r="AB306" s="1030"/>
      <c r="AC306" s="1030"/>
      <c r="AD306" s="1030"/>
      <c r="AE306" s="1030"/>
      <c r="AF306" s="1030"/>
      <c r="AG306" s="1030"/>
      <c r="AH306" s="1030"/>
      <c r="AI306" s="1030"/>
      <c r="AJ306" s="1030"/>
      <c r="AK306" s="1030"/>
      <c r="AL306" s="1030"/>
      <c r="AM306" s="1029"/>
      <c r="AN306" s="1029"/>
      <c r="AO306" s="1029"/>
      <c r="AP306" s="1029"/>
      <c r="AQ306" s="1029"/>
      <c r="AR306" s="1029"/>
      <c r="AS306" s="1029"/>
      <c r="AT306" s="1029"/>
      <c r="AU306" s="1028"/>
      <c r="AV306" s="1028"/>
      <c r="AW306" s="1028"/>
      <c r="AX306" s="1028"/>
      <c r="AY306" s="1028"/>
      <c r="AZ306" s="1028"/>
      <c r="BA306" s="1028"/>
      <c r="BB306" s="1028"/>
      <c r="BC306" s="1028"/>
      <c r="BD306" s="1028"/>
      <c r="BE306" s="1028"/>
      <c r="BF306" s="1028"/>
      <c r="BG306" s="1028"/>
      <c r="BH306" s="1028"/>
      <c r="BI306" s="1028"/>
      <c r="BJ306" s="1028"/>
      <c r="BK306" s="1028"/>
      <c r="BL306" s="1028"/>
      <c r="BM306" s="1028"/>
      <c r="BN306" s="1028"/>
      <c r="BO306" s="1028"/>
      <c r="BP306" s="1028"/>
      <c r="BQ306" s="1028"/>
      <c r="BR306" s="1028"/>
      <c r="BS306" s="1028"/>
      <c r="BT306" s="1028"/>
      <c r="BU306" s="1028"/>
      <c r="BV306" s="1028"/>
      <c r="BW306" s="1028"/>
      <c r="BX306" s="1028"/>
      <c r="BY306" s="1028"/>
      <c r="BZ306" s="1028"/>
      <c r="CA306" s="1028"/>
      <c r="CB306" s="1028"/>
      <c r="CC306" s="1028"/>
      <c r="CD306" s="1028"/>
      <c r="CE306" s="1028"/>
      <c r="CF306" s="1028"/>
      <c r="CG306" s="1028"/>
      <c r="CH306" s="1028"/>
      <c r="CI306" s="1028"/>
      <c r="CJ306" s="1028"/>
      <c r="CK306" s="1028"/>
      <c r="CL306" s="1028"/>
      <c r="CM306" s="1028"/>
      <c r="CN306" s="1028"/>
      <c r="CO306" s="1028"/>
      <c r="CP306" s="1028"/>
      <c r="CQ306" s="1028"/>
      <c r="CR306" s="1028"/>
      <c r="CS306" s="1028"/>
      <c r="CT306" s="1028"/>
      <c r="CU306" s="1028"/>
      <c r="CV306" s="1028"/>
      <c r="CW306" s="1028"/>
      <c r="CX306" s="1028"/>
      <c r="CY306" s="1028"/>
      <c r="CZ306" s="1028"/>
      <c r="DA306" s="1028"/>
      <c r="DB306" s="1028"/>
      <c r="DC306" s="1028"/>
      <c r="DD306" s="1028"/>
      <c r="DE306" s="1028"/>
      <c r="DF306" s="1028"/>
      <c r="DG306" s="1028"/>
      <c r="DH306" s="1028"/>
      <c r="DI306" s="1028"/>
      <c r="DJ306" s="1028"/>
      <c r="DK306" s="1028"/>
      <c r="DL306" s="1028"/>
      <c r="DM306" s="1028"/>
      <c r="DN306" s="1028"/>
      <c r="DO306" s="1028"/>
      <c r="DP306" s="1028"/>
      <c r="DQ306" s="1028"/>
      <c r="DR306" s="1028"/>
      <c r="DS306" s="1028"/>
      <c r="DT306" s="1028"/>
      <c r="DU306" s="1028"/>
      <c r="DV306" s="1028"/>
      <c r="DW306" s="1028"/>
      <c r="DX306" s="1028"/>
      <c r="DY306" s="1028"/>
      <c r="DZ306" s="1028"/>
      <c r="EA306" s="1028"/>
      <c r="EB306" s="1028"/>
      <c r="EC306" s="1028"/>
      <c r="ED306" s="1028"/>
      <c r="EE306" s="1028"/>
      <c r="EF306" s="1028"/>
      <c r="EG306" s="1028"/>
      <c r="EH306" s="1028"/>
      <c r="EI306" s="1028"/>
      <c r="EJ306" s="1028"/>
      <c r="EK306" s="1028"/>
      <c r="EL306" s="1028"/>
    </row>
    <row r="307" spans="1:142" s="1027" customFormat="1">
      <c r="A307" s="1040">
        <v>304</v>
      </c>
      <c r="B307" s="1062" t="s">
        <v>1060</v>
      </c>
      <c r="C307" s="1044">
        <f>'TMB 050'!$G$30</f>
        <v>1234550</v>
      </c>
      <c r="D307" s="1042">
        <f t="shared" si="84"/>
        <v>1234550</v>
      </c>
      <c r="E307" s="1042">
        <f t="shared" si="85"/>
        <v>61727.5</v>
      </c>
      <c r="F307" s="1042">
        <f t="shared" si="91"/>
        <v>61727.5</v>
      </c>
      <c r="G307" s="1042">
        <f t="shared" si="86"/>
        <v>61727.5</v>
      </c>
      <c r="H307" s="1042">
        <v>500000</v>
      </c>
      <c r="I307" s="1042">
        <v>100000</v>
      </c>
      <c r="J307" s="1042">
        <f t="shared" si="87"/>
        <v>500000</v>
      </c>
      <c r="K307" s="1042">
        <f t="shared" si="88"/>
        <v>40000</v>
      </c>
      <c r="L307" s="1043">
        <f>IF('[1]TMB 050'!$G$30&gt;=50000,50000,'[1]TMB 050'!$G$30*50%)</f>
        <v>50000</v>
      </c>
      <c r="M307" s="1042">
        <f t="shared" si="89"/>
        <v>100000</v>
      </c>
      <c r="N307" s="1041">
        <f t="shared" si="90"/>
        <v>100000</v>
      </c>
      <c r="O307" s="1061"/>
      <c r="P307" s="1035" t="str">
        <f t="shared" si="75"/>
        <v>SHOPPING CURITIBA</v>
      </c>
      <c r="Q307" s="1060"/>
      <c r="R307" s="1060"/>
      <c r="S307" s="1060"/>
      <c r="T307" s="1035" t="s">
        <v>932</v>
      </c>
      <c r="U307" s="1035" t="s">
        <v>892</v>
      </c>
      <c r="V307" s="1035"/>
      <c r="W307" s="1060" t="s">
        <v>1059</v>
      </c>
      <c r="X307" s="1001"/>
      <c r="Y307" s="1031"/>
      <c r="Z307" s="1030"/>
      <c r="AA307" s="1030"/>
      <c r="AB307" s="1030"/>
      <c r="AC307" s="1030"/>
      <c r="AD307" s="1030"/>
      <c r="AE307" s="1030"/>
      <c r="AF307" s="1030"/>
      <c r="AG307" s="1030"/>
      <c r="AH307" s="1030"/>
      <c r="AI307" s="1030"/>
      <c r="AJ307" s="1030"/>
      <c r="AK307" s="1030"/>
      <c r="AL307" s="1030"/>
      <c r="AM307" s="1029"/>
      <c r="AN307" s="1029"/>
      <c r="AO307" s="1029"/>
      <c r="AP307" s="1029"/>
      <c r="AQ307" s="1029"/>
      <c r="AR307" s="1029"/>
      <c r="AS307" s="1029"/>
      <c r="AT307" s="1029"/>
      <c r="AU307" s="1028"/>
      <c r="AV307" s="1028"/>
      <c r="AW307" s="1028"/>
      <c r="AX307" s="1028"/>
      <c r="AY307" s="1028"/>
      <c r="AZ307" s="1028"/>
      <c r="BA307" s="1028"/>
      <c r="BB307" s="1028"/>
      <c r="BC307" s="1028"/>
      <c r="BD307" s="1028"/>
      <c r="BE307" s="1028"/>
      <c r="BF307" s="1028"/>
      <c r="BG307" s="1028"/>
      <c r="BH307" s="1028"/>
      <c r="BI307" s="1028"/>
      <c r="BJ307" s="1028"/>
      <c r="BK307" s="1028"/>
      <c r="BL307" s="1028"/>
      <c r="BM307" s="1028"/>
      <c r="BN307" s="1028"/>
      <c r="BO307" s="1028"/>
      <c r="BP307" s="1028"/>
      <c r="BQ307" s="1028"/>
      <c r="BR307" s="1028"/>
      <c r="BS307" s="1028"/>
      <c r="BT307" s="1028"/>
      <c r="BU307" s="1028"/>
      <c r="BV307" s="1028"/>
      <c r="BW307" s="1028"/>
      <c r="BX307" s="1028"/>
      <c r="BY307" s="1028"/>
      <c r="BZ307" s="1028"/>
      <c r="CA307" s="1028"/>
      <c r="CB307" s="1028"/>
      <c r="CC307" s="1028"/>
      <c r="CD307" s="1028"/>
      <c r="CE307" s="1028"/>
      <c r="CF307" s="1028"/>
      <c r="CG307" s="1028"/>
      <c r="CH307" s="1028"/>
      <c r="CI307" s="1028"/>
      <c r="CJ307" s="1028"/>
      <c r="CK307" s="1028"/>
      <c r="CL307" s="1028"/>
      <c r="CM307" s="1028"/>
      <c r="CN307" s="1028"/>
      <c r="CO307" s="1028"/>
      <c r="CP307" s="1028"/>
      <c r="CQ307" s="1028"/>
      <c r="CR307" s="1028"/>
      <c r="CS307" s="1028"/>
      <c r="CT307" s="1028"/>
      <c r="CU307" s="1028"/>
      <c r="CV307" s="1028"/>
      <c r="CW307" s="1028"/>
      <c r="CX307" s="1028"/>
      <c r="CY307" s="1028"/>
      <c r="CZ307" s="1028"/>
      <c r="DA307" s="1028"/>
      <c r="DB307" s="1028"/>
      <c r="DC307" s="1028"/>
      <c r="DD307" s="1028"/>
      <c r="DE307" s="1028"/>
      <c r="DF307" s="1028"/>
      <c r="DG307" s="1028"/>
      <c r="DH307" s="1028"/>
      <c r="DI307" s="1028"/>
      <c r="DJ307" s="1028"/>
      <c r="DK307" s="1028"/>
      <c r="DL307" s="1028"/>
      <c r="DM307" s="1028"/>
      <c r="DN307" s="1028"/>
      <c r="DO307" s="1028"/>
      <c r="DP307" s="1028"/>
      <c r="DQ307" s="1028"/>
      <c r="DR307" s="1028"/>
      <c r="DS307" s="1028"/>
      <c r="DT307" s="1028"/>
      <c r="DU307" s="1028"/>
      <c r="DV307" s="1028"/>
      <c r="DW307" s="1028"/>
      <c r="DX307" s="1028"/>
      <c r="DY307" s="1028"/>
      <c r="DZ307" s="1028"/>
      <c r="EA307" s="1028"/>
      <c r="EB307" s="1028"/>
      <c r="EC307" s="1028"/>
      <c r="ED307" s="1028"/>
      <c r="EE307" s="1028"/>
      <c r="EF307" s="1028"/>
      <c r="EG307" s="1028"/>
      <c r="EH307" s="1028"/>
      <c r="EI307" s="1028"/>
      <c r="EJ307" s="1028"/>
      <c r="EK307" s="1028"/>
      <c r="EL307" s="1028"/>
    </row>
    <row r="308" spans="1:142" s="1027" customFormat="1">
      <c r="A308" s="1040">
        <v>305</v>
      </c>
      <c r="B308" s="1063" t="s">
        <v>1058</v>
      </c>
      <c r="C308" s="1044">
        <f>'TMB 050'!$G$30</f>
        <v>1234550</v>
      </c>
      <c r="D308" s="1042">
        <f t="shared" si="84"/>
        <v>1234550</v>
      </c>
      <c r="E308" s="1042">
        <f t="shared" si="85"/>
        <v>61727.5</v>
      </c>
      <c r="F308" s="1042">
        <f t="shared" si="91"/>
        <v>61727.5</v>
      </c>
      <c r="G308" s="1042">
        <f t="shared" si="86"/>
        <v>61727.5</v>
      </c>
      <c r="H308" s="1042">
        <v>500000</v>
      </c>
      <c r="I308" s="1042">
        <v>100000</v>
      </c>
      <c r="J308" s="1042">
        <f t="shared" si="87"/>
        <v>500000</v>
      </c>
      <c r="K308" s="1042">
        <f t="shared" si="88"/>
        <v>40000</v>
      </c>
      <c r="L308" s="1043">
        <f>IF('[1]TMB 050'!$G$30&gt;=50000,50000,'[1]TMB 050'!$G$30*50%)</f>
        <v>50000</v>
      </c>
      <c r="M308" s="1042">
        <f t="shared" si="89"/>
        <v>100000</v>
      </c>
      <c r="N308" s="1041">
        <f t="shared" si="90"/>
        <v>100000</v>
      </c>
      <c r="O308" s="1061"/>
      <c r="P308" s="1035" t="str">
        <f t="shared" si="75"/>
        <v>SHOPPING D</v>
      </c>
      <c r="Q308" s="1035" t="s">
        <v>1057</v>
      </c>
      <c r="R308" s="1035"/>
      <c r="S308" s="1035" t="s">
        <v>1056</v>
      </c>
      <c r="T308" s="1035" t="s">
        <v>506</v>
      </c>
      <c r="U308" s="1035" t="s">
        <v>505</v>
      </c>
      <c r="V308" s="1035">
        <v>3033020</v>
      </c>
      <c r="W308" s="1060" t="s">
        <v>1055</v>
      </c>
      <c r="X308" s="1001"/>
      <c r="Y308" s="1031"/>
      <c r="Z308" s="1030"/>
      <c r="AA308" s="1030"/>
      <c r="AB308" s="1030"/>
      <c r="AC308" s="1030"/>
      <c r="AD308" s="1030"/>
      <c r="AE308" s="1030"/>
      <c r="AF308" s="1030"/>
      <c r="AG308" s="1030"/>
      <c r="AH308" s="1030"/>
      <c r="AI308" s="1030"/>
      <c r="AJ308" s="1030"/>
      <c r="AK308" s="1030"/>
      <c r="AL308" s="1030"/>
      <c r="AM308" s="1029"/>
      <c r="AN308" s="1029"/>
      <c r="AO308" s="1029"/>
      <c r="AP308" s="1029"/>
      <c r="AQ308" s="1029"/>
      <c r="AR308" s="1029"/>
      <c r="AS308" s="1029"/>
      <c r="AT308" s="1029"/>
      <c r="AU308" s="1028"/>
      <c r="AV308" s="1028"/>
      <c r="AW308" s="1028"/>
      <c r="AX308" s="1028"/>
      <c r="AY308" s="1028"/>
      <c r="AZ308" s="1028"/>
      <c r="BA308" s="1028"/>
      <c r="BB308" s="1028"/>
      <c r="BC308" s="1028"/>
      <c r="BD308" s="1028"/>
      <c r="BE308" s="1028"/>
      <c r="BF308" s="1028"/>
      <c r="BG308" s="1028"/>
      <c r="BH308" s="1028"/>
      <c r="BI308" s="1028"/>
      <c r="BJ308" s="1028"/>
      <c r="BK308" s="1028"/>
      <c r="BL308" s="1028"/>
      <c r="BM308" s="1028"/>
      <c r="BN308" s="1028"/>
      <c r="BO308" s="1028"/>
      <c r="BP308" s="1028"/>
      <c r="BQ308" s="1028"/>
      <c r="BR308" s="1028"/>
      <c r="BS308" s="1028"/>
      <c r="BT308" s="1028"/>
      <c r="BU308" s="1028"/>
      <c r="BV308" s="1028"/>
      <c r="BW308" s="1028"/>
      <c r="BX308" s="1028"/>
      <c r="BY308" s="1028"/>
      <c r="BZ308" s="1028"/>
      <c r="CA308" s="1028"/>
      <c r="CB308" s="1028"/>
      <c r="CC308" s="1028"/>
      <c r="CD308" s="1028"/>
      <c r="CE308" s="1028"/>
      <c r="CF308" s="1028"/>
      <c r="CG308" s="1028"/>
      <c r="CH308" s="1028"/>
      <c r="CI308" s="1028"/>
      <c r="CJ308" s="1028"/>
      <c r="CK308" s="1028"/>
      <c r="CL308" s="1028"/>
      <c r="CM308" s="1028"/>
      <c r="CN308" s="1028"/>
      <c r="CO308" s="1028"/>
      <c r="CP308" s="1028"/>
      <c r="CQ308" s="1028"/>
      <c r="CR308" s="1028"/>
      <c r="CS308" s="1028"/>
      <c r="CT308" s="1028"/>
      <c r="CU308" s="1028"/>
      <c r="CV308" s="1028"/>
      <c r="CW308" s="1028"/>
      <c r="CX308" s="1028"/>
      <c r="CY308" s="1028"/>
      <c r="CZ308" s="1028"/>
      <c r="DA308" s="1028"/>
      <c r="DB308" s="1028"/>
      <c r="DC308" s="1028"/>
      <c r="DD308" s="1028"/>
      <c r="DE308" s="1028"/>
      <c r="DF308" s="1028"/>
      <c r="DG308" s="1028"/>
      <c r="DH308" s="1028"/>
      <c r="DI308" s="1028"/>
      <c r="DJ308" s="1028"/>
      <c r="DK308" s="1028"/>
      <c r="DL308" s="1028"/>
      <c r="DM308" s="1028"/>
      <c r="DN308" s="1028"/>
      <c r="DO308" s="1028"/>
      <c r="DP308" s="1028"/>
      <c r="DQ308" s="1028"/>
      <c r="DR308" s="1028"/>
      <c r="DS308" s="1028"/>
      <c r="DT308" s="1028"/>
      <c r="DU308" s="1028"/>
      <c r="DV308" s="1028"/>
      <c r="DW308" s="1028"/>
      <c r="DX308" s="1028"/>
      <c r="DY308" s="1028"/>
      <c r="DZ308" s="1028"/>
      <c r="EA308" s="1028"/>
      <c r="EB308" s="1028"/>
      <c r="EC308" s="1028"/>
      <c r="ED308" s="1028"/>
      <c r="EE308" s="1028"/>
      <c r="EF308" s="1028"/>
      <c r="EG308" s="1028"/>
      <c r="EH308" s="1028"/>
      <c r="EI308" s="1028"/>
      <c r="EJ308" s="1028"/>
      <c r="EK308" s="1028"/>
      <c r="EL308" s="1028"/>
    </row>
    <row r="309" spans="1:142" s="1027" customFormat="1">
      <c r="A309" s="1040">
        <v>306</v>
      </c>
      <c r="B309" s="1066" t="s">
        <v>1054</v>
      </c>
      <c r="C309" s="1044">
        <f>'TMB 050'!$G$30</f>
        <v>1234550</v>
      </c>
      <c r="D309" s="1042">
        <f t="shared" ref="D309:D340" si="92">C309</f>
        <v>1234550</v>
      </c>
      <c r="E309" s="1042">
        <f t="shared" ref="E309:E341" si="93">C309*5%</f>
        <v>61727.5</v>
      </c>
      <c r="F309" s="1042">
        <f t="shared" si="91"/>
        <v>61727.5</v>
      </c>
      <c r="G309" s="1042">
        <f t="shared" ref="G309:G341" si="94">C309*5%</f>
        <v>61727.5</v>
      </c>
      <c r="H309" s="1042">
        <v>500000</v>
      </c>
      <c r="I309" s="1042">
        <v>100000</v>
      </c>
      <c r="J309" s="1042">
        <f t="shared" si="87"/>
        <v>500000</v>
      </c>
      <c r="K309" s="1042">
        <f t="shared" si="88"/>
        <v>40000</v>
      </c>
      <c r="L309" s="1043">
        <f>IF('[1]TMB 050'!$G$30&gt;=50000,50000,'[1]TMB 050'!$G$30*50%)</f>
        <v>50000</v>
      </c>
      <c r="M309" s="1042">
        <f t="shared" si="89"/>
        <v>100000</v>
      </c>
      <c r="N309" s="1041">
        <f t="shared" si="90"/>
        <v>100000</v>
      </c>
      <c r="O309" s="1061"/>
      <c r="P309" s="1035" t="str">
        <f t="shared" si="75"/>
        <v>SHOPPING D&amp;D</v>
      </c>
      <c r="Q309" s="1064"/>
      <c r="R309" s="1064"/>
      <c r="S309" s="1064"/>
      <c r="T309" s="1064" t="s">
        <v>506</v>
      </c>
      <c r="U309" s="1064" t="s">
        <v>505</v>
      </c>
      <c r="V309" s="1064"/>
      <c r="W309" s="1064"/>
      <c r="X309" s="1001"/>
      <c r="Y309" s="1031"/>
      <c r="Z309" s="1030"/>
      <c r="AA309" s="1030"/>
      <c r="AB309" s="1030"/>
      <c r="AC309" s="1030"/>
      <c r="AD309" s="1030"/>
      <c r="AE309" s="1030"/>
      <c r="AF309" s="1030"/>
      <c r="AG309" s="1030"/>
      <c r="AH309" s="1030"/>
      <c r="AI309" s="1030"/>
      <c r="AJ309" s="1030"/>
      <c r="AK309" s="1030"/>
      <c r="AL309" s="1030"/>
      <c r="AM309" s="1029"/>
      <c r="AN309" s="1029"/>
      <c r="AO309" s="1029"/>
      <c r="AP309" s="1029"/>
      <c r="AQ309" s="1029"/>
      <c r="AR309" s="1029"/>
      <c r="AS309" s="1029"/>
      <c r="AT309" s="1029"/>
      <c r="AU309" s="1028"/>
      <c r="AV309" s="1028"/>
      <c r="AW309" s="1028"/>
      <c r="AX309" s="1028"/>
      <c r="AY309" s="1028"/>
      <c r="AZ309" s="1028"/>
      <c r="BA309" s="1028"/>
      <c r="BB309" s="1028"/>
      <c r="BC309" s="1028"/>
      <c r="BD309" s="1028"/>
      <c r="BE309" s="1028"/>
      <c r="BF309" s="1028"/>
      <c r="BG309" s="1028"/>
      <c r="BH309" s="1028"/>
      <c r="BI309" s="1028"/>
      <c r="BJ309" s="1028"/>
      <c r="BK309" s="1028"/>
      <c r="BL309" s="1028"/>
      <c r="BM309" s="1028"/>
      <c r="BN309" s="1028"/>
      <c r="BO309" s="1028"/>
      <c r="BP309" s="1028"/>
      <c r="BQ309" s="1028"/>
      <c r="BR309" s="1028"/>
      <c r="BS309" s="1028"/>
      <c r="BT309" s="1028"/>
      <c r="BU309" s="1028"/>
      <c r="BV309" s="1028"/>
      <c r="BW309" s="1028"/>
      <c r="BX309" s="1028"/>
      <c r="BY309" s="1028"/>
      <c r="BZ309" s="1028"/>
      <c r="CA309" s="1028"/>
      <c r="CB309" s="1028"/>
      <c r="CC309" s="1028"/>
      <c r="CD309" s="1028"/>
      <c r="CE309" s="1028"/>
      <c r="CF309" s="1028"/>
      <c r="CG309" s="1028"/>
      <c r="CH309" s="1028"/>
      <c r="CI309" s="1028"/>
      <c r="CJ309" s="1028"/>
      <c r="CK309" s="1028"/>
      <c r="CL309" s="1028"/>
      <c r="CM309" s="1028"/>
      <c r="CN309" s="1028"/>
      <c r="CO309" s="1028"/>
      <c r="CP309" s="1028"/>
      <c r="CQ309" s="1028"/>
      <c r="CR309" s="1028"/>
      <c r="CS309" s="1028"/>
      <c r="CT309" s="1028"/>
      <c r="CU309" s="1028"/>
      <c r="CV309" s="1028"/>
      <c r="CW309" s="1028"/>
      <c r="CX309" s="1028"/>
      <c r="CY309" s="1028"/>
      <c r="CZ309" s="1028"/>
      <c r="DA309" s="1028"/>
      <c r="DB309" s="1028"/>
      <c r="DC309" s="1028"/>
      <c r="DD309" s="1028"/>
      <c r="DE309" s="1028"/>
      <c r="DF309" s="1028"/>
      <c r="DG309" s="1028"/>
      <c r="DH309" s="1028"/>
      <c r="DI309" s="1028"/>
      <c r="DJ309" s="1028"/>
      <c r="DK309" s="1028"/>
      <c r="DL309" s="1028"/>
      <c r="DM309" s="1028"/>
      <c r="DN309" s="1028"/>
      <c r="DO309" s="1028"/>
      <c r="DP309" s="1028"/>
      <c r="DQ309" s="1028"/>
      <c r="DR309" s="1028"/>
      <c r="DS309" s="1028"/>
      <c r="DT309" s="1028"/>
      <c r="DU309" s="1028"/>
      <c r="DV309" s="1028"/>
      <c r="DW309" s="1028"/>
      <c r="DX309" s="1028"/>
      <c r="DY309" s="1028"/>
      <c r="DZ309" s="1028"/>
      <c r="EA309" s="1028"/>
      <c r="EB309" s="1028"/>
      <c r="EC309" s="1028"/>
      <c r="ED309" s="1028"/>
      <c r="EE309" s="1028"/>
      <c r="EF309" s="1028"/>
      <c r="EG309" s="1028"/>
      <c r="EH309" s="1028"/>
      <c r="EI309" s="1028"/>
      <c r="EJ309" s="1028"/>
      <c r="EK309" s="1028"/>
      <c r="EL309" s="1028"/>
    </row>
    <row r="310" spans="1:142" s="1027" customFormat="1">
      <c r="A310" s="1040">
        <v>307</v>
      </c>
      <c r="B310" s="1062" t="s">
        <v>1053</v>
      </c>
      <c r="C310" s="1044">
        <f>'TMB 050'!$G$30</f>
        <v>1234550</v>
      </c>
      <c r="D310" s="1042">
        <f t="shared" si="92"/>
        <v>1234550</v>
      </c>
      <c r="E310" s="1042">
        <f t="shared" si="93"/>
        <v>61727.5</v>
      </c>
      <c r="F310" s="1042">
        <f t="shared" si="91"/>
        <v>61727.5</v>
      </c>
      <c r="G310" s="1042">
        <f t="shared" si="94"/>
        <v>61727.5</v>
      </c>
      <c r="H310" s="1042">
        <v>500000</v>
      </c>
      <c r="I310" s="1042">
        <v>100000</v>
      </c>
      <c r="J310" s="1042">
        <f t="shared" si="87"/>
        <v>500000</v>
      </c>
      <c r="K310" s="1042">
        <f t="shared" si="88"/>
        <v>40000</v>
      </c>
      <c r="L310" s="1043">
        <f>IF('[1]TMB 050'!$G$30&gt;=50000,50000,'[1]TMB 050'!$G$30*50%)</f>
        <v>50000</v>
      </c>
      <c r="M310" s="1042">
        <f t="shared" si="89"/>
        <v>100000</v>
      </c>
      <c r="N310" s="1041">
        <f t="shared" si="90"/>
        <v>100000</v>
      </c>
      <c r="O310" s="1061"/>
      <c r="P310" s="1035" t="str">
        <f t="shared" si="75"/>
        <v>SHOPPING DA GÁVEA</v>
      </c>
      <c r="Q310" s="1060"/>
      <c r="R310" s="1060"/>
      <c r="S310" s="1060"/>
      <c r="T310" s="1035" t="s">
        <v>503</v>
      </c>
      <c r="U310" s="1035" t="s">
        <v>502</v>
      </c>
      <c r="V310" s="1035"/>
      <c r="W310" s="1035" t="s">
        <v>1052</v>
      </c>
      <c r="X310" s="1001"/>
      <c r="Y310" s="1031"/>
      <c r="Z310" s="1030"/>
      <c r="AA310" s="1030"/>
      <c r="AB310" s="1030"/>
      <c r="AC310" s="1030"/>
      <c r="AD310" s="1030"/>
      <c r="AE310" s="1030"/>
      <c r="AF310" s="1030"/>
      <c r="AG310" s="1030"/>
      <c r="AH310" s="1030"/>
      <c r="AI310" s="1030"/>
      <c r="AJ310" s="1030"/>
      <c r="AK310" s="1030"/>
      <c r="AL310" s="1030"/>
      <c r="AM310" s="1029"/>
      <c r="AN310" s="1029"/>
      <c r="AO310" s="1029"/>
      <c r="AP310" s="1029"/>
      <c r="AQ310" s="1029"/>
      <c r="AR310" s="1029"/>
      <c r="AS310" s="1029"/>
      <c r="AT310" s="1029"/>
      <c r="AU310" s="1028"/>
      <c r="AV310" s="1028"/>
      <c r="AW310" s="1028"/>
      <c r="AX310" s="1028"/>
      <c r="AY310" s="1028"/>
      <c r="AZ310" s="1028"/>
      <c r="BA310" s="1028"/>
      <c r="BB310" s="1028"/>
      <c r="BC310" s="1028"/>
      <c r="BD310" s="1028"/>
      <c r="BE310" s="1028"/>
      <c r="BF310" s="1028"/>
      <c r="BG310" s="1028"/>
      <c r="BH310" s="1028"/>
      <c r="BI310" s="1028"/>
      <c r="BJ310" s="1028"/>
      <c r="BK310" s="1028"/>
      <c r="BL310" s="1028"/>
      <c r="BM310" s="1028"/>
      <c r="BN310" s="1028"/>
      <c r="BO310" s="1028"/>
      <c r="BP310" s="1028"/>
      <c r="BQ310" s="1028"/>
      <c r="BR310" s="1028"/>
      <c r="BS310" s="1028"/>
      <c r="BT310" s="1028"/>
      <c r="BU310" s="1028"/>
      <c r="BV310" s="1028"/>
      <c r="BW310" s="1028"/>
      <c r="BX310" s="1028"/>
      <c r="BY310" s="1028"/>
      <c r="BZ310" s="1028"/>
      <c r="CA310" s="1028"/>
      <c r="CB310" s="1028"/>
      <c r="CC310" s="1028"/>
      <c r="CD310" s="1028"/>
      <c r="CE310" s="1028"/>
      <c r="CF310" s="1028"/>
      <c r="CG310" s="1028"/>
      <c r="CH310" s="1028"/>
      <c r="CI310" s="1028"/>
      <c r="CJ310" s="1028"/>
      <c r="CK310" s="1028"/>
      <c r="CL310" s="1028"/>
      <c r="CM310" s="1028"/>
      <c r="CN310" s="1028"/>
      <c r="CO310" s="1028"/>
      <c r="CP310" s="1028"/>
      <c r="CQ310" s="1028"/>
      <c r="CR310" s="1028"/>
      <c r="CS310" s="1028"/>
      <c r="CT310" s="1028"/>
      <c r="CU310" s="1028"/>
      <c r="CV310" s="1028"/>
      <c r="CW310" s="1028"/>
      <c r="CX310" s="1028"/>
      <c r="CY310" s="1028"/>
      <c r="CZ310" s="1028"/>
      <c r="DA310" s="1028"/>
      <c r="DB310" s="1028"/>
      <c r="DC310" s="1028"/>
      <c r="DD310" s="1028"/>
      <c r="DE310" s="1028"/>
      <c r="DF310" s="1028"/>
      <c r="DG310" s="1028"/>
      <c r="DH310" s="1028"/>
      <c r="DI310" s="1028"/>
      <c r="DJ310" s="1028"/>
      <c r="DK310" s="1028"/>
      <c r="DL310" s="1028"/>
      <c r="DM310" s="1028"/>
      <c r="DN310" s="1028"/>
      <c r="DO310" s="1028"/>
      <c r="DP310" s="1028"/>
      <c r="DQ310" s="1028"/>
      <c r="DR310" s="1028"/>
      <c r="DS310" s="1028"/>
      <c r="DT310" s="1028"/>
      <c r="DU310" s="1028"/>
      <c r="DV310" s="1028"/>
      <c r="DW310" s="1028"/>
      <c r="DX310" s="1028"/>
      <c r="DY310" s="1028"/>
      <c r="DZ310" s="1028"/>
      <c r="EA310" s="1028"/>
      <c r="EB310" s="1028"/>
      <c r="EC310" s="1028"/>
      <c r="ED310" s="1028"/>
      <c r="EE310" s="1028"/>
      <c r="EF310" s="1028"/>
      <c r="EG310" s="1028"/>
      <c r="EH310" s="1028"/>
      <c r="EI310" s="1028"/>
      <c r="EJ310" s="1028"/>
      <c r="EK310" s="1028"/>
      <c r="EL310" s="1028"/>
    </row>
    <row r="311" spans="1:142" s="1027" customFormat="1">
      <c r="A311" s="1040">
        <v>308</v>
      </c>
      <c r="B311" s="1062" t="s">
        <v>1051</v>
      </c>
      <c r="C311" s="1044">
        <f>'TMB 050'!$G$30</f>
        <v>1234550</v>
      </c>
      <c r="D311" s="1042">
        <f t="shared" si="92"/>
        <v>1234550</v>
      </c>
      <c r="E311" s="1042">
        <f t="shared" si="93"/>
        <v>61727.5</v>
      </c>
      <c r="F311" s="1042">
        <f t="shared" si="91"/>
        <v>61727.5</v>
      </c>
      <c r="G311" s="1042">
        <f t="shared" si="94"/>
        <v>61727.5</v>
      </c>
      <c r="H311" s="1042">
        <v>500000</v>
      </c>
      <c r="I311" s="1042">
        <v>100000</v>
      </c>
      <c r="J311" s="1042">
        <f t="shared" si="87"/>
        <v>500000</v>
      </c>
      <c r="K311" s="1042">
        <f t="shared" si="88"/>
        <v>40000</v>
      </c>
      <c r="L311" s="1043">
        <f>IF('[1]TMB 050'!$G$30&gt;=50000,50000,'[1]TMB 050'!$G$30*50%)</f>
        <v>50000</v>
      </c>
      <c r="M311" s="1042">
        <f t="shared" si="89"/>
        <v>100000</v>
      </c>
      <c r="N311" s="1041">
        <f t="shared" si="90"/>
        <v>100000</v>
      </c>
      <c r="O311" s="1061"/>
      <c r="P311" s="1035" t="str">
        <f t="shared" si="75"/>
        <v>SHOPPING DA ILHA</v>
      </c>
      <c r="Q311" s="1060" t="s">
        <v>1050</v>
      </c>
      <c r="R311" s="1060"/>
      <c r="S311" s="1060" t="s">
        <v>1049</v>
      </c>
      <c r="T311" s="1035" t="s">
        <v>1048</v>
      </c>
      <c r="U311" s="1035" t="s">
        <v>1047</v>
      </c>
      <c r="V311" s="1035" t="s">
        <v>1046</v>
      </c>
      <c r="W311" s="1035"/>
      <c r="X311" s="1001"/>
      <c r="Y311" s="1031"/>
      <c r="Z311" s="1030"/>
      <c r="AA311" s="1030"/>
      <c r="AB311" s="1030"/>
      <c r="AC311" s="1030"/>
      <c r="AD311" s="1030"/>
      <c r="AE311" s="1030"/>
      <c r="AF311" s="1030"/>
      <c r="AG311" s="1030"/>
      <c r="AH311" s="1030"/>
      <c r="AI311" s="1030"/>
      <c r="AJ311" s="1030"/>
      <c r="AK311" s="1030"/>
      <c r="AL311" s="1030"/>
      <c r="AM311" s="1029"/>
      <c r="AN311" s="1029"/>
      <c r="AO311" s="1029"/>
      <c r="AP311" s="1029"/>
      <c r="AQ311" s="1029"/>
      <c r="AR311" s="1029"/>
      <c r="AS311" s="1029"/>
      <c r="AT311" s="1029"/>
      <c r="AU311" s="1028"/>
      <c r="AV311" s="1028"/>
      <c r="AW311" s="1028"/>
      <c r="AX311" s="1028"/>
      <c r="AY311" s="1028"/>
      <c r="AZ311" s="1028"/>
      <c r="BA311" s="1028"/>
      <c r="BB311" s="1028"/>
      <c r="BC311" s="1028"/>
      <c r="BD311" s="1028"/>
      <c r="BE311" s="1028"/>
      <c r="BF311" s="1028"/>
      <c r="BG311" s="1028"/>
      <c r="BH311" s="1028"/>
      <c r="BI311" s="1028"/>
      <c r="BJ311" s="1028"/>
      <c r="BK311" s="1028"/>
      <c r="BL311" s="1028"/>
      <c r="BM311" s="1028"/>
      <c r="BN311" s="1028"/>
      <c r="BO311" s="1028"/>
      <c r="BP311" s="1028"/>
      <c r="BQ311" s="1028"/>
      <c r="BR311" s="1028"/>
      <c r="BS311" s="1028"/>
      <c r="BT311" s="1028"/>
      <c r="BU311" s="1028"/>
      <c r="BV311" s="1028"/>
      <c r="BW311" s="1028"/>
      <c r="BX311" s="1028"/>
      <c r="BY311" s="1028"/>
      <c r="BZ311" s="1028"/>
      <c r="CA311" s="1028"/>
      <c r="CB311" s="1028"/>
      <c r="CC311" s="1028"/>
      <c r="CD311" s="1028"/>
      <c r="CE311" s="1028"/>
      <c r="CF311" s="1028"/>
      <c r="CG311" s="1028"/>
      <c r="CH311" s="1028"/>
      <c r="CI311" s="1028"/>
      <c r="CJ311" s="1028"/>
      <c r="CK311" s="1028"/>
      <c r="CL311" s="1028"/>
      <c r="CM311" s="1028"/>
      <c r="CN311" s="1028"/>
      <c r="CO311" s="1028"/>
      <c r="CP311" s="1028"/>
      <c r="CQ311" s="1028"/>
      <c r="CR311" s="1028"/>
      <c r="CS311" s="1028"/>
      <c r="CT311" s="1028"/>
      <c r="CU311" s="1028"/>
      <c r="CV311" s="1028"/>
      <c r="CW311" s="1028"/>
      <c r="CX311" s="1028"/>
      <c r="CY311" s="1028"/>
      <c r="CZ311" s="1028"/>
      <c r="DA311" s="1028"/>
      <c r="DB311" s="1028"/>
      <c r="DC311" s="1028"/>
      <c r="DD311" s="1028"/>
      <c r="DE311" s="1028"/>
      <c r="DF311" s="1028"/>
      <c r="DG311" s="1028"/>
      <c r="DH311" s="1028"/>
      <c r="DI311" s="1028"/>
      <c r="DJ311" s="1028"/>
      <c r="DK311" s="1028"/>
      <c r="DL311" s="1028"/>
      <c r="DM311" s="1028"/>
      <c r="DN311" s="1028"/>
      <c r="DO311" s="1028"/>
      <c r="DP311" s="1028"/>
      <c r="DQ311" s="1028"/>
      <c r="DR311" s="1028"/>
      <c r="DS311" s="1028"/>
      <c r="DT311" s="1028"/>
      <c r="DU311" s="1028"/>
      <c r="DV311" s="1028"/>
      <c r="DW311" s="1028"/>
      <c r="DX311" s="1028"/>
      <c r="DY311" s="1028"/>
      <c r="DZ311" s="1028"/>
      <c r="EA311" s="1028"/>
      <c r="EB311" s="1028"/>
      <c r="EC311" s="1028"/>
      <c r="ED311" s="1028"/>
      <c r="EE311" s="1028"/>
      <c r="EF311" s="1028"/>
      <c r="EG311" s="1028"/>
      <c r="EH311" s="1028"/>
      <c r="EI311" s="1028"/>
      <c r="EJ311" s="1028"/>
      <c r="EK311" s="1028"/>
      <c r="EL311" s="1028"/>
    </row>
    <row r="312" spans="1:142" s="1027" customFormat="1">
      <c r="A312" s="1040">
        <v>309</v>
      </c>
      <c r="B312" s="1062" t="s">
        <v>1045</v>
      </c>
      <c r="C312" s="1044">
        <f>'TMB 050'!$G$30</f>
        <v>1234550</v>
      </c>
      <c r="D312" s="1042">
        <f t="shared" si="92"/>
        <v>1234550</v>
      </c>
      <c r="E312" s="1042">
        <f t="shared" si="93"/>
        <v>61727.5</v>
      </c>
      <c r="F312" s="1042">
        <f t="shared" si="91"/>
        <v>61727.5</v>
      </c>
      <c r="G312" s="1042">
        <f t="shared" si="94"/>
        <v>61727.5</v>
      </c>
      <c r="H312" s="1042">
        <v>500000</v>
      </c>
      <c r="I312" s="1042">
        <v>100000</v>
      </c>
      <c r="J312" s="1042">
        <f t="shared" ref="J312:J341" si="95">H312</f>
        <v>500000</v>
      </c>
      <c r="K312" s="1042">
        <f t="shared" ref="K312:K340" si="96">IF(H312&gt;40000,40000,H312)</f>
        <v>40000</v>
      </c>
      <c r="L312" s="1043">
        <f>IF('[1]TMB 050'!$G$30&gt;=50000,50000,'[1]TMB 050'!$G$30*50%)</f>
        <v>50000</v>
      </c>
      <c r="M312" s="1042">
        <f t="shared" ref="M312:M340" si="97">IF(H312&lt;=500000,H312*20%,100000)</f>
        <v>100000</v>
      </c>
      <c r="N312" s="1041">
        <f t="shared" ref="N312:N340" si="98">IF(J312&lt;=200000,J312*20%,100000)</f>
        <v>100000</v>
      </c>
      <c r="O312" s="1061"/>
      <c r="P312" s="1035" t="str">
        <f t="shared" si="75"/>
        <v>SHOPPING DEL PASEO</v>
      </c>
      <c r="Q312" s="1060"/>
      <c r="R312" s="1060"/>
      <c r="S312" s="1060"/>
      <c r="T312" s="1035" t="s">
        <v>780</v>
      </c>
      <c r="U312" s="1035" t="s">
        <v>625</v>
      </c>
      <c r="V312" s="1035"/>
      <c r="W312" s="1035" t="s">
        <v>1044</v>
      </c>
      <c r="X312" s="1001"/>
      <c r="Y312" s="1031"/>
      <c r="Z312" s="1030"/>
      <c r="AA312" s="1030"/>
      <c r="AB312" s="1030"/>
      <c r="AC312" s="1030"/>
      <c r="AD312" s="1030"/>
      <c r="AE312" s="1030"/>
      <c r="AF312" s="1030"/>
      <c r="AG312" s="1030"/>
      <c r="AH312" s="1030"/>
      <c r="AI312" s="1030"/>
      <c r="AJ312" s="1030"/>
      <c r="AK312" s="1030"/>
      <c r="AL312" s="1030"/>
      <c r="AM312" s="1029"/>
      <c r="AN312" s="1029"/>
      <c r="AO312" s="1029"/>
      <c r="AP312" s="1029"/>
      <c r="AQ312" s="1029"/>
      <c r="AR312" s="1029"/>
      <c r="AS312" s="1029"/>
      <c r="AT312" s="1029"/>
      <c r="AU312" s="1028"/>
      <c r="AV312" s="1028"/>
      <c r="AW312" s="1028"/>
      <c r="AX312" s="1028"/>
      <c r="AY312" s="1028"/>
      <c r="AZ312" s="1028"/>
      <c r="BA312" s="1028"/>
      <c r="BB312" s="1028"/>
      <c r="BC312" s="1028"/>
      <c r="BD312" s="1028"/>
      <c r="BE312" s="1028"/>
      <c r="BF312" s="1028"/>
      <c r="BG312" s="1028"/>
      <c r="BH312" s="1028"/>
      <c r="BI312" s="1028"/>
      <c r="BJ312" s="1028"/>
      <c r="BK312" s="1028"/>
      <c r="BL312" s="1028"/>
      <c r="BM312" s="1028"/>
      <c r="BN312" s="1028"/>
      <c r="BO312" s="1028"/>
      <c r="BP312" s="1028"/>
      <c r="BQ312" s="1028"/>
      <c r="BR312" s="1028"/>
      <c r="BS312" s="1028"/>
      <c r="BT312" s="1028"/>
      <c r="BU312" s="1028"/>
      <c r="BV312" s="1028"/>
      <c r="BW312" s="1028"/>
      <c r="BX312" s="1028"/>
      <c r="BY312" s="1028"/>
      <c r="BZ312" s="1028"/>
      <c r="CA312" s="1028"/>
      <c r="CB312" s="1028"/>
      <c r="CC312" s="1028"/>
      <c r="CD312" s="1028"/>
      <c r="CE312" s="1028"/>
      <c r="CF312" s="1028"/>
      <c r="CG312" s="1028"/>
      <c r="CH312" s="1028"/>
      <c r="CI312" s="1028"/>
      <c r="CJ312" s="1028"/>
      <c r="CK312" s="1028"/>
      <c r="CL312" s="1028"/>
      <c r="CM312" s="1028"/>
      <c r="CN312" s="1028"/>
      <c r="CO312" s="1028"/>
      <c r="CP312" s="1028"/>
      <c r="CQ312" s="1028"/>
      <c r="CR312" s="1028"/>
      <c r="CS312" s="1028"/>
      <c r="CT312" s="1028"/>
      <c r="CU312" s="1028"/>
      <c r="CV312" s="1028"/>
      <c r="CW312" s="1028"/>
      <c r="CX312" s="1028"/>
      <c r="CY312" s="1028"/>
      <c r="CZ312" s="1028"/>
      <c r="DA312" s="1028"/>
      <c r="DB312" s="1028"/>
      <c r="DC312" s="1028"/>
      <c r="DD312" s="1028"/>
      <c r="DE312" s="1028"/>
      <c r="DF312" s="1028"/>
      <c r="DG312" s="1028"/>
      <c r="DH312" s="1028"/>
      <c r="DI312" s="1028"/>
      <c r="DJ312" s="1028"/>
      <c r="DK312" s="1028"/>
      <c r="DL312" s="1028"/>
      <c r="DM312" s="1028"/>
      <c r="DN312" s="1028"/>
      <c r="DO312" s="1028"/>
      <c r="DP312" s="1028"/>
      <c r="DQ312" s="1028"/>
      <c r="DR312" s="1028"/>
      <c r="DS312" s="1028"/>
      <c r="DT312" s="1028"/>
      <c r="DU312" s="1028"/>
      <c r="DV312" s="1028"/>
      <c r="DW312" s="1028"/>
      <c r="DX312" s="1028"/>
      <c r="DY312" s="1028"/>
      <c r="DZ312" s="1028"/>
      <c r="EA312" s="1028"/>
      <c r="EB312" s="1028"/>
      <c r="EC312" s="1028"/>
      <c r="ED312" s="1028"/>
      <c r="EE312" s="1028"/>
      <c r="EF312" s="1028"/>
      <c r="EG312" s="1028"/>
      <c r="EH312" s="1028"/>
      <c r="EI312" s="1028"/>
      <c r="EJ312" s="1028"/>
      <c r="EK312" s="1028"/>
      <c r="EL312" s="1028"/>
    </row>
    <row r="313" spans="1:142" s="1027" customFormat="1">
      <c r="A313" s="1040">
        <v>310</v>
      </c>
      <c r="B313" s="1062" t="s">
        <v>1043</v>
      </c>
      <c r="C313" s="1044">
        <f>'TMB 050'!$G$30</f>
        <v>1234550</v>
      </c>
      <c r="D313" s="1042">
        <f t="shared" si="92"/>
        <v>1234550</v>
      </c>
      <c r="E313" s="1042">
        <f t="shared" si="93"/>
        <v>61727.5</v>
      </c>
      <c r="F313" s="1042">
        <f t="shared" ref="F313:F340" si="99">C313*5%</f>
        <v>61727.5</v>
      </c>
      <c r="G313" s="1042">
        <f t="shared" si="94"/>
        <v>61727.5</v>
      </c>
      <c r="H313" s="1042">
        <v>500000</v>
      </c>
      <c r="I313" s="1042">
        <v>100000</v>
      </c>
      <c r="J313" s="1042">
        <f t="shared" si="95"/>
        <v>500000</v>
      </c>
      <c r="K313" s="1042">
        <f t="shared" si="96"/>
        <v>40000</v>
      </c>
      <c r="L313" s="1043">
        <f>IF('[1]TMB 050'!$G$30&gt;=50000,50000,'[1]TMB 050'!$G$30*50%)</f>
        <v>50000</v>
      </c>
      <c r="M313" s="1042">
        <f t="shared" si="97"/>
        <v>100000</v>
      </c>
      <c r="N313" s="1041">
        <f t="shared" si="98"/>
        <v>100000</v>
      </c>
      <c r="O313" s="1061"/>
      <c r="P313" s="1035" t="str">
        <f t="shared" si="75"/>
        <v>SHOPPING DEL REY</v>
      </c>
      <c r="Q313" s="1060"/>
      <c r="R313" s="1060"/>
      <c r="S313" s="1060"/>
      <c r="T313" s="1060" t="s">
        <v>538</v>
      </c>
      <c r="U313" s="1035" t="s">
        <v>537</v>
      </c>
      <c r="V313" s="1035"/>
      <c r="W313" s="1060" t="s">
        <v>1042</v>
      </c>
      <c r="X313" s="1001"/>
      <c r="Y313" s="1031"/>
      <c r="Z313" s="1030"/>
      <c r="AA313" s="1030"/>
      <c r="AB313" s="1030"/>
      <c r="AC313" s="1030"/>
      <c r="AD313" s="1030"/>
      <c r="AE313" s="1030"/>
      <c r="AF313" s="1030"/>
      <c r="AG313" s="1030"/>
      <c r="AH313" s="1030"/>
      <c r="AI313" s="1030"/>
      <c r="AJ313" s="1030"/>
      <c r="AK313" s="1030"/>
      <c r="AL313" s="1030"/>
      <c r="AM313" s="1029"/>
      <c r="AN313" s="1029"/>
      <c r="AO313" s="1029"/>
      <c r="AP313" s="1029"/>
      <c r="AQ313" s="1029"/>
      <c r="AR313" s="1029"/>
      <c r="AS313" s="1029"/>
      <c r="AT313" s="1029"/>
      <c r="AU313" s="1028"/>
      <c r="AV313" s="1028"/>
      <c r="AW313" s="1028"/>
      <c r="AX313" s="1028"/>
      <c r="AY313" s="1028"/>
      <c r="AZ313" s="1028"/>
      <c r="BA313" s="1028"/>
      <c r="BB313" s="1028"/>
      <c r="BC313" s="1028"/>
      <c r="BD313" s="1028"/>
      <c r="BE313" s="1028"/>
      <c r="BF313" s="1028"/>
      <c r="BG313" s="1028"/>
      <c r="BH313" s="1028"/>
      <c r="BI313" s="1028"/>
      <c r="BJ313" s="1028"/>
      <c r="BK313" s="1028"/>
      <c r="BL313" s="1028"/>
      <c r="BM313" s="1028"/>
      <c r="BN313" s="1028"/>
      <c r="BO313" s="1028"/>
      <c r="BP313" s="1028"/>
      <c r="BQ313" s="1028"/>
      <c r="BR313" s="1028"/>
      <c r="BS313" s="1028"/>
      <c r="BT313" s="1028"/>
      <c r="BU313" s="1028"/>
      <c r="BV313" s="1028"/>
      <c r="BW313" s="1028"/>
      <c r="BX313" s="1028"/>
      <c r="BY313" s="1028"/>
      <c r="BZ313" s="1028"/>
      <c r="CA313" s="1028"/>
      <c r="CB313" s="1028"/>
      <c r="CC313" s="1028"/>
      <c r="CD313" s="1028"/>
      <c r="CE313" s="1028"/>
      <c r="CF313" s="1028"/>
      <c r="CG313" s="1028"/>
      <c r="CH313" s="1028"/>
      <c r="CI313" s="1028"/>
      <c r="CJ313" s="1028"/>
      <c r="CK313" s="1028"/>
      <c r="CL313" s="1028"/>
      <c r="CM313" s="1028"/>
      <c r="CN313" s="1028"/>
      <c r="CO313" s="1028"/>
      <c r="CP313" s="1028"/>
      <c r="CQ313" s="1028"/>
      <c r="CR313" s="1028"/>
      <c r="CS313" s="1028"/>
      <c r="CT313" s="1028"/>
      <c r="CU313" s="1028"/>
      <c r="CV313" s="1028"/>
      <c r="CW313" s="1028"/>
      <c r="CX313" s="1028"/>
      <c r="CY313" s="1028"/>
      <c r="CZ313" s="1028"/>
      <c r="DA313" s="1028"/>
      <c r="DB313" s="1028"/>
      <c r="DC313" s="1028"/>
      <c r="DD313" s="1028"/>
      <c r="DE313" s="1028"/>
      <c r="DF313" s="1028"/>
      <c r="DG313" s="1028"/>
      <c r="DH313" s="1028"/>
      <c r="DI313" s="1028"/>
      <c r="DJ313" s="1028"/>
      <c r="DK313" s="1028"/>
      <c r="DL313" s="1028"/>
      <c r="DM313" s="1028"/>
      <c r="DN313" s="1028"/>
      <c r="DO313" s="1028"/>
      <c r="DP313" s="1028"/>
      <c r="DQ313" s="1028"/>
      <c r="DR313" s="1028"/>
      <c r="DS313" s="1028"/>
      <c r="DT313" s="1028"/>
      <c r="DU313" s="1028"/>
      <c r="DV313" s="1028"/>
      <c r="DW313" s="1028"/>
      <c r="DX313" s="1028"/>
      <c r="DY313" s="1028"/>
      <c r="DZ313" s="1028"/>
      <c r="EA313" s="1028"/>
      <c r="EB313" s="1028"/>
      <c r="EC313" s="1028"/>
      <c r="ED313" s="1028"/>
      <c r="EE313" s="1028"/>
      <c r="EF313" s="1028"/>
      <c r="EG313" s="1028"/>
      <c r="EH313" s="1028"/>
      <c r="EI313" s="1028"/>
      <c r="EJ313" s="1028"/>
      <c r="EK313" s="1028"/>
      <c r="EL313" s="1028"/>
    </row>
    <row r="314" spans="1:142" s="1027" customFormat="1">
      <c r="A314" s="1040">
        <v>311</v>
      </c>
      <c r="B314" s="1062" t="s">
        <v>1041</v>
      </c>
      <c r="C314" s="1044">
        <f>'TMB 050'!$G$30</f>
        <v>1234550</v>
      </c>
      <c r="D314" s="1042">
        <f t="shared" si="92"/>
        <v>1234550</v>
      </c>
      <c r="E314" s="1042">
        <f t="shared" si="93"/>
        <v>61727.5</v>
      </c>
      <c r="F314" s="1042">
        <f t="shared" si="99"/>
        <v>61727.5</v>
      </c>
      <c r="G314" s="1042">
        <f t="shared" si="94"/>
        <v>61727.5</v>
      </c>
      <c r="H314" s="1042">
        <v>500000</v>
      </c>
      <c r="I314" s="1042">
        <v>100000</v>
      </c>
      <c r="J314" s="1042">
        <f t="shared" si="95"/>
        <v>500000</v>
      </c>
      <c r="K314" s="1042">
        <f t="shared" si="96"/>
        <v>40000</v>
      </c>
      <c r="L314" s="1043">
        <f>IF('[1]TMB 050'!$G$30&gt;=50000,50000,'[1]TMB 050'!$G$30*50%)</f>
        <v>50000</v>
      </c>
      <c r="M314" s="1042">
        <f t="shared" si="97"/>
        <v>100000</v>
      </c>
      <c r="N314" s="1041">
        <f t="shared" si="98"/>
        <v>100000</v>
      </c>
      <c r="O314" s="1061"/>
      <c r="P314" s="1035" t="str">
        <f t="shared" si="75"/>
        <v>SHOPPING DIFUSORA</v>
      </c>
      <c r="Q314" s="1060"/>
      <c r="R314" s="1060"/>
      <c r="S314" s="1060"/>
      <c r="T314" s="1060" t="s">
        <v>1040</v>
      </c>
      <c r="U314" s="1035" t="s">
        <v>684</v>
      </c>
      <c r="V314" s="1035"/>
      <c r="W314" s="1060" t="s">
        <v>1039</v>
      </c>
      <c r="X314" s="1001"/>
      <c r="Y314" s="1031"/>
      <c r="Z314" s="1030"/>
      <c r="AA314" s="1030"/>
      <c r="AB314" s="1030"/>
      <c r="AC314" s="1030"/>
      <c r="AD314" s="1030"/>
      <c r="AE314" s="1030"/>
      <c r="AF314" s="1030"/>
      <c r="AG314" s="1030"/>
      <c r="AH314" s="1030"/>
      <c r="AI314" s="1030"/>
      <c r="AJ314" s="1030"/>
      <c r="AK314" s="1030"/>
      <c r="AL314" s="1030"/>
      <c r="AM314" s="1029"/>
      <c r="AN314" s="1029"/>
      <c r="AO314" s="1029"/>
      <c r="AP314" s="1029"/>
      <c r="AQ314" s="1029"/>
      <c r="AR314" s="1029"/>
      <c r="AS314" s="1029"/>
      <c r="AT314" s="1029"/>
      <c r="AU314" s="1028"/>
      <c r="AV314" s="1028"/>
      <c r="AW314" s="1028"/>
      <c r="AX314" s="1028"/>
      <c r="AY314" s="1028"/>
      <c r="AZ314" s="1028"/>
      <c r="BA314" s="1028"/>
      <c r="BB314" s="1028"/>
      <c r="BC314" s="1028"/>
      <c r="BD314" s="1028"/>
      <c r="BE314" s="1028"/>
      <c r="BF314" s="1028"/>
      <c r="BG314" s="1028"/>
      <c r="BH314" s="1028"/>
      <c r="BI314" s="1028"/>
      <c r="BJ314" s="1028"/>
      <c r="BK314" s="1028"/>
      <c r="BL314" s="1028"/>
      <c r="BM314" s="1028"/>
      <c r="BN314" s="1028"/>
      <c r="BO314" s="1028"/>
      <c r="BP314" s="1028"/>
      <c r="BQ314" s="1028"/>
      <c r="BR314" s="1028"/>
      <c r="BS314" s="1028"/>
      <c r="BT314" s="1028"/>
      <c r="BU314" s="1028"/>
      <c r="BV314" s="1028"/>
      <c r="BW314" s="1028"/>
      <c r="BX314" s="1028"/>
      <c r="BY314" s="1028"/>
      <c r="BZ314" s="1028"/>
      <c r="CA314" s="1028"/>
      <c r="CB314" s="1028"/>
      <c r="CC314" s="1028"/>
      <c r="CD314" s="1028"/>
      <c r="CE314" s="1028"/>
      <c r="CF314" s="1028"/>
      <c r="CG314" s="1028"/>
      <c r="CH314" s="1028"/>
      <c r="CI314" s="1028"/>
      <c r="CJ314" s="1028"/>
      <c r="CK314" s="1028"/>
      <c r="CL314" s="1028"/>
      <c r="CM314" s="1028"/>
      <c r="CN314" s="1028"/>
      <c r="CO314" s="1028"/>
      <c r="CP314" s="1028"/>
      <c r="CQ314" s="1028"/>
      <c r="CR314" s="1028"/>
      <c r="CS314" s="1028"/>
      <c r="CT314" s="1028"/>
      <c r="CU314" s="1028"/>
      <c r="CV314" s="1028"/>
      <c r="CW314" s="1028"/>
      <c r="CX314" s="1028"/>
      <c r="CY314" s="1028"/>
      <c r="CZ314" s="1028"/>
      <c r="DA314" s="1028"/>
      <c r="DB314" s="1028"/>
      <c r="DC314" s="1028"/>
      <c r="DD314" s="1028"/>
      <c r="DE314" s="1028"/>
      <c r="DF314" s="1028"/>
      <c r="DG314" s="1028"/>
      <c r="DH314" s="1028"/>
      <c r="DI314" s="1028"/>
      <c r="DJ314" s="1028"/>
      <c r="DK314" s="1028"/>
      <c r="DL314" s="1028"/>
      <c r="DM314" s="1028"/>
      <c r="DN314" s="1028"/>
      <c r="DO314" s="1028"/>
      <c r="DP314" s="1028"/>
      <c r="DQ314" s="1028"/>
      <c r="DR314" s="1028"/>
      <c r="DS314" s="1028"/>
      <c r="DT314" s="1028"/>
      <c r="DU314" s="1028"/>
      <c r="DV314" s="1028"/>
      <c r="DW314" s="1028"/>
      <c r="DX314" s="1028"/>
      <c r="DY314" s="1028"/>
      <c r="DZ314" s="1028"/>
      <c r="EA314" s="1028"/>
      <c r="EB314" s="1028"/>
      <c r="EC314" s="1028"/>
      <c r="ED314" s="1028"/>
      <c r="EE314" s="1028"/>
      <c r="EF314" s="1028"/>
      <c r="EG314" s="1028"/>
      <c r="EH314" s="1028"/>
      <c r="EI314" s="1028"/>
      <c r="EJ314" s="1028"/>
      <c r="EK314" s="1028"/>
      <c r="EL314" s="1028"/>
    </row>
    <row r="315" spans="1:142" s="1027" customFormat="1">
      <c r="A315" s="1040">
        <v>312</v>
      </c>
      <c r="B315" s="1066" t="s">
        <v>1038</v>
      </c>
      <c r="C315" s="1044">
        <f>'TMB 050'!$G$30</f>
        <v>1234550</v>
      </c>
      <c r="D315" s="1042">
        <f t="shared" si="92"/>
        <v>1234550</v>
      </c>
      <c r="E315" s="1042">
        <f t="shared" si="93"/>
        <v>61727.5</v>
      </c>
      <c r="F315" s="1042">
        <f t="shared" si="99"/>
        <v>61727.5</v>
      </c>
      <c r="G315" s="1042">
        <f t="shared" si="94"/>
        <v>61727.5</v>
      </c>
      <c r="H315" s="1042">
        <v>500000</v>
      </c>
      <c r="I315" s="1042">
        <v>100000</v>
      </c>
      <c r="J315" s="1042">
        <f t="shared" si="95"/>
        <v>500000</v>
      </c>
      <c r="K315" s="1042">
        <f t="shared" si="96"/>
        <v>40000</v>
      </c>
      <c r="L315" s="1043">
        <f>IF('[1]TMB 050'!$G$30&gt;=50000,50000,'[1]TMB 050'!$G$30*50%)</f>
        <v>50000</v>
      </c>
      <c r="M315" s="1042">
        <f t="shared" si="97"/>
        <v>100000</v>
      </c>
      <c r="N315" s="1041">
        <f t="shared" si="98"/>
        <v>100000</v>
      </c>
      <c r="O315" s="1061"/>
      <c r="P315" s="1035" t="str">
        <f t="shared" si="75"/>
        <v>SHOPPING DO CALÇADO DE FRANCA</v>
      </c>
      <c r="Q315" s="1064"/>
      <c r="R315" s="1064"/>
      <c r="S315" s="1064"/>
      <c r="T315" s="1064" t="s">
        <v>1037</v>
      </c>
      <c r="U315" s="1064" t="s">
        <v>505</v>
      </c>
      <c r="V315" s="1064"/>
      <c r="W315" s="1064"/>
      <c r="X315" s="1001"/>
      <c r="Y315" s="1031"/>
      <c r="Z315" s="1030"/>
      <c r="AA315" s="1030"/>
      <c r="AB315" s="1030"/>
      <c r="AC315" s="1030"/>
      <c r="AD315" s="1030"/>
      <c r="AE315" s="1030"/>
      <c r="AF315" s="1030"/>
      <c r="AG315" s="1030"/>
      <c r="AH315" s="1030"/>
      <c r="AI315" s="1030"/>
      <c r="AJ315" s="1030"/>
      <c r="AK315" s="1030"/>
      <c r="AL315" s="1030"/>
      <c r="AM315" s="1029"/>
      <c r="AN315" s="1029"/>
      <c r="AO315" s="1029"/>
      <c r="AP315" s="1029"/>
      <c r="AQ315" s="1029"/>
      <c r="AR315" s="1029"/>
      <c r="AS315" s="1029"/>
      <c r="AT315" s="1029"/>
      <c r="AU315" s="1028"/>
      <c r="AV315" s="1028"/>
      <c r="AW315" s="1028"/>
      <c r="AX315" s="1028"/>
      <c r="AY315" s="1028"/>
      <c r="AZ315" s="1028"/>
      <c r="BA315" s="1028"/>
      <c r="BB315" s="1028"/>
      <c r="BC315" s="1028"/>
      <c r="BD315" s="1028"/>
      <c r="BE315" s="1028"/>
      <c r="BF315" s="1028"/>
      <c r="BG315" s="1028"/>
      <c r="BH315" s="1028"/>
      <c r="BI315" s="1028"/>
      <c r="BJ315" s="1028"/>
      <c r="BK315" s="1028"/>
      <c r="BL315" s="1028"/>
      <c r="BM315" s="1028"/>
      <c r="BN315" s="1028"/>
      <c r="BO315" s="1028"/>
      <c r="BP315" s="1028"/>
      <c r="BQ315" s="1028"/>
      <c r="BR315" s="1028"/>
      <c r="BS315" s="1028"/>
      <c r="BT315" s="1028"/>
      <c r="BU315" s="1028"/>
      <c r="BV315" s="1028"/>
      <c r="BW315" s="1028"/>
      <c r="BX315" s="1028"/>
      <c r="BY315" s="1028"/>
      <c r="BZ315" s="1028"/>
      <c r="CA315" s="1028"/>
      <c r="CB315" s="1028"/>
      <c r="CC315" s="1028"/>
      <c r="CD315" s="1028"/>
      <c r="CE315" s="1028"/>
      <c r="CF315" s="1028"/>
      <c r="CG315" s="1028"/>
      <c r="CH315" s="1028"/>
      <c r="CI315" s="1028"/>
      <c r="CJ315" s="1028"/>
      <c r="CK315" s="1028"/>
      <c r="CL315" s="1028"/>
      <c r="CM315" s="1028"/>
      <c r="CN315" s="1028"/>
      <c r="CO315" s="1028"/>
      <c r="CP315" s="1028"/>
      <c r="CQ315" s="1028"/>
      <c r="CR315" s="1028"/>
      <c r="CS315" s="1028"/>
      <c r="CT315" s="1028"/>
      <c r="CU315" s="1028"/>
      <c r="CV315" s="1028"/>
      <c r="CW315" s="1028"/>
      <c r="CX315" s="1028"/>
      <c r="CY315" s="1028"/>
      <c r="CZ315" s="1028"/>
      <c r="DA315" s="1028"/>
      <c r="DB315" s="1028"/>
      <c r="DC315" s="1028"/>
      <c r="DD315" s="1028"/>
      <c r="DE315" s="1028"/>
      <c r="DF315" s="1028"/>
      <c r="DG315" s="1028"/>
      <c r="DH315" s="1028"/>
      <c r="DI315" s="1028"/>
      <c r="DJ315" s="1028"/>
      <c r="DK315" s="1028"/>
      <c r="DL315" s="1028"/>
      <c r="DM315" s="1028"/>
      <c r="DN315" s="1028"/>
      <c r="DO315" s="1028"/>
      <c r="DP315" s="1028"/>
      <c r="DQ315" s="1028"/>
      <c r="DR315" s="1028"/>
      <c r="DS315" s="1028"/>
      <c r="DT315" s="1028"/>
      <c r="DU315" s="1028"/>
      <c r="DV315" s="1028"/>
      <c r="DW315" s="1028"/>
      <c r="DX315" s="1028"/>
      <c r="DY315" s="1028"/>
      <c r="DZ315" s="1028"/>
      <c r="EA315" s="1028"/>
      <c r="EB315" s="1028"/>
      <c r="EC315" s="1028"/>
      <c r="ED315" s="1028"/>
      <c r="EE315" s="1028"/>
      <c r="EF315" s="1028"/>
      <c r="EG315" s="1028"/>
      <c r="EH315" s="1028"/>
      <c r="EI315" s="1028"/>
      <c r="EJ315" s="1028"/>
      <c r="EK315" s="1028"/>
      <c r="EL315" s="1028"/>
    </row>
    <row r="316" spans="1:142" s="1027" customFormat="1">
      <c r="A316" s="1040">
        <v>313</v>
      </c>
      <c r="B316" s="1066" t="s">
        <v>1036</v>
      </c>
      <c r="C316" s="1044">
        <f>'TMB 050'!$G$30</f>
        <v>1234550</v>
      </c>
      <c r="D316" s="1042">
        <f t="shared" si="92"/>
        <v>1234550</v>
      </c>
      <c r="E316" s="1042">
        <f t="shared" si="93"/>
        <v>61727.5</v>
      </c>
      <c r="F316" s="1042">
        <f t="shared" si="99"/>
        <v>61727.5</v>
      </c>
      <c r="G316" s="1042">
        <f t="shared" si="94"/>
        <v>61727.5</v>
      </c>
      <c r="H316" s="1042">
        <v>500000</v>
      </c>
      <c r="I316" s="1042">
        <v>100000</v>
      </c>
      <c r="J316" s="1042">
        <f t="shared" si="95"/>
        <v>500000</v>
      </c>
      <c r="K316" s="1042">
        <f t="shared" si="96"/>
        <v>40000</v>
      </c>
      <c r="L316" s="1043">
        <f>IF('[1]TMB 050'!$G$30&gt;=50000,50000,'[1]TMB 050'!$G$30*50%)</f>
        <v>50000</v>
      </c>
      <c r="M316" s="1042">
        <f t="shared" si="97"/>
        <v>100000</v>
      </c>
      <c r="N316" s="1041">
        <f t="shared" si="98"/>
        <v>100000</v>
      </c>
      <c r="O316" s="1061"/>
      <c r="P316" s="1035" t="str">
        <f t="shared" si="75"/>
        <v>SHOPPING DO CALÇADO DE JAÚ</v>
      </c>
      <c r="Q316" s="1064"/>
      <c r="R316" s="1064"/>
      <c r="S316" s="1064"/>
      <c r="T316" s="1064" t="s">
        <v>587</v>
      </c>
      <c r="U316" s="1064" t="s">
        <v>505</v>
      </c>
      <c r="V316" s="1064"/>
      <c r="W316" s="1064"/>
      <c r="X316" s="1001"/>
      <c r="Y316" s="1031"/>
      <c r="Z316" s="1030"/>
      <c r="AA316" s="1030"/>
      <c r="AB316" s="1030"/>
      <c r="AC316" s="1030"/>
      <c r="AD316" s="1030"/>
      <c r="AE316" s="1030"/>
      <c r="AF316" s="1030"/>
      <c r="AG316" s="1030"/>
      <c r="AH316" s="1030"/>
      <c r="AI316" s="1030"/>
      <c r="AJ316" s="1030"/>
      <c r="AK316" s="1030"/>
      <c r="AL316" s="1030"/>
      <c r="AM316" s="1029"/>
      <c r="AN316" s="1029"/>
      <c r="AO316" s="1029"/>
      <c r="AP316" s="1029"/>
      <c r="AQ316" s="1029"/>
      <c r="AR316" s="1029"/>
      <c r="AS316" s="1029"/>
      <c r="AT316" s="1029"/>
      <c r="AU316" s="1028"/>
      <c r="AV316" s="1028"/>
      <c r="AW316" s="1028"/>
      <c r="AX316" s="1028"/>
      <c r="AY316" s="1028"/>
      <c r="AZ316" s="1028"/>
      <c r="BA316" s="1028"/>
      <c r="BB316" s="1028"/>
      <c r="BC316" s="1028"/>
      <c r="BD316" s="1028"/>
      <c r="BE316" s="1028"/>
      <c r="BF316" s="1028"/>
      <c r="BG316" s="1028"/>
      <c r="BH316" s="1028"/>
      <c r="BI316" s="1028"/>
      <c r="BJ316" s="1028"/>
      <c r="BK316" s="1028"/>
      <c r="BL316" s="1028"/>
      <c r="BM316" s="1028"/>
      <c r="BN316" s="1028"/>
      <c r="BO316" s="1028"/>
      <c r="BP316" s="1028"/>
      <c r="BQ316" s="1028"/>
      <c r="BR316" s="1028"/>
      <c r="BS316" s="1028"/>
      <c r="BT316" s="1028"/>
      <c r="BU316" s="1028"/>
      <c r="BV316" s="1028"/>
      <c r="BW316" s="1028"/>
      <c r="BX316" s="1028"/>
      <c r="BY316" s="1028"/>
      <c r="BZ316" s="1028"/>
      <c r="CA316" s="1028"/>
      <c r="CB316" s="1028"/>
      <c r="CC316" s="1028"/>
      <c r="CD316" s="1028"/>
      <c r="CE316" s="1028"/>
      <c r="CF316" s="1028"/>
      <c r="CG316" s="1028"/>
      <c r="CH316" s="1028"/>
      <c r="CI316" s="1028"/>
      <c r="CJ316" s="1028"/>
      <c r="CK316" s="1028"/>
      <c r="CL316" s="1028"/>
      <c r="CM316" s="1028"/>
      <c r="CN316" s="1028"/>
      <c r="CO316" s="1028"/>
      <c r="CP316" s="1028"/>
      <c r="CQ316" s="1028"/>
      <c r="CR316" s="1028"/>
      <c r="CS316" s="1028"/>
      <c r="CT316" s="1028"/>
      <c r="CU316" s="1028"/>
      <c r="CV316" s="1028"/>
      <c r="CW316" s="1028"/>
      <c r="CX316" s="1028"/>
      <c r="CY316" s="1028"/>
      <c r="CZ316" s="1028"/>
      <c r="DA316" s="1028"/>
      <c r="DB316" s="1028"/>
      <c r="DC316" s="1028"/>
      <c r="DD316" s="1028"/>
      <c r="DE316" s="1028"/>
      <c r="DF316" s="1028"/>
      <c r="DG316" s="1028"/>
      <c r="DH316" s="1028"/>
      <c r="DI316" s="1028"/>
      <c r="DJ316" s="1028"/>
      <c r="DK316" s="1028"/>
      <c r="DL316" s="1028"/>
      <c r="DM316" s="1028"/>
      <c r="DN316" s="1028"/>
      <c r="DO316" s="1028"/>
      <c r="DP316" s="1028"/>
      <c r="DQ316" s="1028"/>
      <c r="DR316" s="1028"/>
      <c r="DS316" s="1028"/>
      <c r="DT316" s="1028"/>
      <c r="DU316" s="1028"/>
      <c r="DV316" s="1028"/>
      <c r="DW316" s="1028"/>
      <c r="DX316" s="1028"/>
      <c r="DY316" s="1028"/>
      <c r="DZ316" s="1028"/>
      <c r="EA316" s="1028"/>
      <c r="EB316" s="1028"/>
      <c r="EC316" s="1028"/>
      <c r="ED316" s="1028"/>
      <c r="EE316" s="1028"/>
      <c r="EF316" s="1028"/>
      <c r="EG316" s="1028"/>
      <c r="EH316" s="1028"/>
      <c r="EI316" s="1028"/>
      <c r="EJ316" s="1028"/>
      <c r="EK316" s="1028"/>
      <c r="EL316" s="1028"/>
    </row>
    <row r="317" spans="1:142" s="1027" customFormat="1">
      <c r="A317" s="1040">
        <v>314</v>
      </c>
      <c r="B317" s="1066" t="s">
        <v>1035</v>
      </c>
      <c r="C317" s="1044">
        <f>'TMB 050'!$G$30</f>
        <v>1234550</v>
      </c>
      <c r="D317" s="1042">
        <f t="shared" si="92"/>
        <v>1234550</v>
      </c>
      <c r="E317" s="1042">
        <f t="shared" si="93"/>
        <v>61727.5</v>
      </c>
      <c r="F317" s="1042">
        <f t="shared" si="99"/>
        <v>61727.5</v>
      </c>
      <c r="G317" s="1042">
        <f t="shared" si="94"/>
        <v>61727.5</v>
      </c>
      <c r="H317" s="1042">
        <v>500000</v>
      </c>
      <c r="I317" s="1042">
        <v>100000</v>
      </c>
      <c r="J317" s="1042">
        <f t="shared" si="95"/>
        <v>500000</v>
      </c>
      <c r="K317" s="1042">
        <f t="shared" si="96"/>
        <v>40000</v>
      </c>
      <c r="L317" s="1043">
        <f>IF('[1]TMB 050'!$G$30&gt;=50000,50000,'[1]TMB 050'!$G$30*50%)</f>
        <v>50000</v>
      </c>
      <c r="M317" s="1042">
        <f t="shared" si="97"/>
        <v>100000</v>
      </c>
      <c r="N317" s="1041">
        <f t="shared" si="98"/>
        <v>100000</v>
      </c>
      <c r="O317" s="1061"/>
      <c r="P317" s="1035" t="str">
        <f t="shared" si="75"/>
        <v>SHOPPING DO LAR</v>
      </c>
      <c r="Q317" s="1064"/>
      <c r="R317" s="1064"/>
      <c r="S317" s="1064"/>
      <c r="T317" s="1064" t="s">
        <v>755</v>
      </c>
      <c r="U317" s="1064" t="s">
        <v>505</v>
      </c>
      <c r="V317" s="1064"/>
      <c r="W317" s="1064"/>
      <c r="X317" s="1001"/>
      <c r="Y317" s="1031"/>
      <c r="Z317" s="1030"/>
      <c r="AA317" s="1030"/>
      <c r="AB317" s="1030"/>
      <c r="AC317" s="1030"/>
      <c r="AD317" s="1030"/>
      <c r="AE317" s="1030"/>
      <c r="AF317" s="1030"/>
      <c r="AG317" s="1030"/>
      <c r="AH317" s="1030"/>
      <c r="AI317" s="1030"/>
      <c r="AJ317" s="1030"/>
      <c r="AK317" s="1030"/>
      <c r="AL317" s="1030"/>
      <c r="AM317" s="1029"/>
      <c r="AN317" s="1029"/>
      <c r="AO317" s="1029"/>
      <c r="AP317" s="1029"/>
      <c r="AQ317" s="1029"/>
      <c r="AR317" s="1029"/>
      <c r="AS317" s="1029"/>
      <c r="AT317" s="1029"/>
      <c r="AU317" s="1028"/>
      <c r="AV317" s="1028"/>
      <c r="AW317" s="1028"/>
      <c r="AX317" s="1028"/>
      <c r="AY317" s="1028"/>
      <c r="AZ317" s="1028"/>
      <c r="BA317" s="1028"/>
      <c r="BB317" s="1028"/>
      <c r="BC317" s="1028"/>
      <c r="BD317" s="1028"/>
      <c r="BE317" s="1028"/>
      <c r="BF317" s="1028"/>
      <c r="BG317" s="1028"/>
      <c r="BH317" s="1028"/>
      <c r="BI317" s="1028"/>
      <c r="BJ317" s="1028"/>
      <c r="BK317" s="1028"/>
      <c r="BL317" s="1028"/>
      <c r="BM317" s="1028"/>
      <c r="BN317" s="1028"/>
      <c r="BO317" s="1028"/>
      <c r="BP317" s="1028"/>
      <c r="BQ317" s="1028"/>
      <c r="BR317" s="1028"/>
      <c r="BS317" s="1028"/>
      <c r="BT317" s="1028"/>
      <c r="BU317" s="1028"/>
      <c r="BV317" s="1028"/>
      <c r="BW317" s="1028"/>
      <c r="BX317" s="1028"/>
      <c r="BY317" s="1028"/>
      <c r="BZ317" s="1028"/>
      <c r="CA317" s="1028"/>
      <c r="CB317" s="1028"/>
      <c r="CC317" s="1028"/>
      <c r="CD317" s="1028"/>
      <c r="CE317" s="1028"/>
      <c r="CF317" s="1028"/>
      <c r="CG317" s="1028"/>
      <c r="CH317" s="1028"/>
      <c r="CI317" s="1028"/>
      <c r="CJ317" s="1028"/>
      <c r="CK317" s="1028"/>
      <c r="CL317" s="1028"/>
      <c r="CM317" s="1028"/>
      <c r="CN317" s="1028"/>
      <c r="CO317" s="1028"/>
      <c r="CP317" s="1028"/>
      <c r="CQ317" s="1028"/>
      <c r="CR317" s="1028"/>
      <c r="CS317" s="1028"/>
      <c r="CT317" s="1028"/>
      <c r="CU317" s="1028"/>
      <c r="CV317" s="1028"/>
      <c r="CW317" s="1028"/>
      <c r="CX317" s="1028"/>
      <c r="CY317" s="1028"/>
      <c r="CZ317" s="1028"/>
      <c r="DA317" s="1028"/>
      <c r="DB317" s="1028"/>
      <c r="DC317" s="1028"/>
      <c r="DD317" s="1028"/>
      <c r="DE317" s="1028"/>
      <c r="DF317" s="1028"/>
      <c r="DG317" s="1028"/>
      <c r="DH317" s="1028"/>
      <c r="DI317" s="1028"/>
      <c r="DJ317" s="1028"/>
      <c r="DK317" s="1028"/>
      <c r="DL317" s="1028"/>
      <c r="DM317" s="1028"/>
      <c r="DN317" s="1028"/>
      <c r="DO317" s="1028"/>
      <c r="DP317" s="1028"/>
      <c r="DQ317" s="1028"/>
      <c r="DR317" s="1028"/>
      <c r="DS317" s="1028"/>
      <c r="DT317" s="1028"/>
      <c r="DU317" s="1028"/>
      <c r="DV317" s="1028"/>
      <c r="DW317" s="1028"/>
      <c r="DX317" s="1028"/>
      <c r="DY317" s="1028"/>
      <c r="DZ317" s="1028"/>
      <c r="EA317" s="1028"/>
      <c r="EB317" s="1028"/>
      <c r="EC317" s="1028"/>
      <c r="ED317" s="1028"/>
      <c r="EE317" s="1028"/>
      <c r="EF317" s="1028"/>
      <c r="EG317" s="1028"/>
      <c r="EH317" s="1028"/>
      <c r="EI317" s="1028"/>
      <c r="EJ317" s="1028"/>
      <c r="EK317" s="1028"/>
      <c r="EL317" s="1028"/>
    </row>
    <row r="318" spans="1:142" s="1027" customFormat="1">
      <c r="A318" s="1040">
        <v>315</v>
      </c>
      <c r="B318" s="1092" t="s">
        <v>1034</v>
      </c>
      <c r="C318" s="1044">
        <f>'TMB 050'!$G$30</f>
        <v>1234550</v>
      </c>
      <c r="D318" s="1042">
        <f t="shared" si="92"/>
        <v>1234550</v>
      </c>
      <c r="E318" s="1042">
        <f t="shared" si="93"/>
        <v>61727.5</v>
      </c>
      <c r="F318" s="1042">
        <f t="shared" si="99"/>
        <v>61727.5</v>
      </c>
      <c r="G318" s="1042">
        <f t="shared" si="94"/>
        <v>61727.5</v>
      </c>
      <c r="H318" s="1042">
        <v>500000</v>
      </c>
      <c r="I318" s="1042">
        <v>100000</v>
      </c>
      <c r="J318" s="1042">
        <f t="shared" si="95"/>
        <v>500000</v>
      </c>
      <c r="K318" s="1042">
        <f t="shared" si="96"/>
        <v>40000</v>
      </c>
      <c r="L318" s="1043">
        <f>IF('[1]TMB 050'!$G$30&gt;=50000,50000,'[1]TMB 050'!$G$30*50%)</f>
        <v>50000</v>
      </c>
      <c r="M318" s="1042">
        <f t="shared" si="97"/>
        <v>100000</v>
      </c>
      <c r="N318" s="1041">
        <f t="shared" si="98"/>
        <v>100000</v>
      </c>
      <c r="O318" s="1001"/>
      <c r="P318" s="1035" t="str">
        <f t="shared" ref="P318:P381" si="100">B318</f>
        <v>SHOPPING DO VALE</v>
      </c>
      <c r="Q318" s="1058" t="s">
        <v>1033</v>
      </c>
      <c r="R318" s="1058"/>
      <c r="S318" s="1058" t="s">
        <v>1032</v>
      </c>
      <c r="T318" s="1032" t="s">
        <v>1031</v>
      </c>
      <c r="U318" s="1080" t="s">
        <v>537</v>
      </c>
      <c r="V318" s="1080" t="s">
        <v>1030</v>
      </c>
      <c r="W318" s="1091" t="s">
        <v>97</v>
      </c>
      <c r="X318" s="1001"/>
      <c r="Y318" s="1031"/>
      <c r="Z318" s="1030"/>
      <c r="AA318" s="1030"/>
      <c r="AB318" s="1030"/>
      <c r="AC318" s="1030"/>
      <c r="AD318" s="1030"/>
      <c r="AE318" s="1030"/>
      <c r="AF318" s="1030"/>
      <c r="AG318" s="1030"/>
      <c r="AH318" s="1030"/>
      <c r="AI318" s="1030"/>
      <c r="AJ318" s="1030"/>
      <c r="AK318" s="1030"/>
      <c r="AL318" s="1030"/>
      <c r="AM318" s="1029"/>
      <c r="AN318" s="1029"/>
      <c r="AO318" s="1029"/>
      <c r="AP318" s="1029"/>
      <c r="AQ318" s="1029"/>
      <c r="AR318" s="1029"/>
      <c r="AS318" s="1029"/>
      <c r="AT318" s="1029"/>
      <c r="AU318" s="1028"/>
      <c r="AV318" s="1028"/>
      <c r="AW318" s="1028"/>
      <c r="AX318" s="1028"/>
      <c r="AY318" s="1028"/>
      <c r="AZ318" s="1028"/>
      <c r="BA318" s="1028"/>
      <c r="BB318" s="1028"/>
      <c r="BC318" s="1028"/>
      <c r="BD318" s="1028"/>
      <c r="BE318" s="1028"/>
      <c r="BF318" s="1028"/>
      <c r="BG318" s="1028"/>
      <c r="BH318" s="1028"/>
      <c r="BI318" s="1028"/>
      <c r="BJ318" s="1028"/>
      <c r="BK318" s="1028"/>
      <c r="BL318" s="1028"/>
      <c r="BM318" s="1028"/>
      <c r="BN318" s="1028"/>
      <c r="BO318" s="1028"/>
      <c r="BP318" s="1028"/>
      <c r="BQ318" s="1028"/>
      <c r="BR318" s="1028"/>
      <c r="BS318" s="1028"/>
      <c r="BT318" s="1028"/>
      <c r="BU318" s="1028"/>
      <c r="BV318" s="1028"/>
      <c r="BW318" s="1028"/>
      <c r="BX318" s="1028"/>
      <c r="BY318" s="1028"/>
      <c r="BZ318" s="1028"/>
      <c r="CA318" s="1028"/>
      <c r="CB318" s="1028"/>
      <c r="CC318" s="1028"/>
      <c r="CD318" s="1028"/>
      <c r="CE318" s="1028"/>
      <c r="CF318" s="1028"/>
      <c r="CG318" s="1028"/>
      <c r="CH318" s="1028"/>
      <c r="CI318" s="1028"/>
      <c r="CJ318" s="1028"/>
      <c r="CK318" s="1028"/>
      <c r="CL318" s="1028"/>
      <c r="CM318" s="1028"/>
      <c r="CN318" s="1028"/>
      <c r="CO318" s="1028"/>
      <c r="CP318" s="1028"/>
      <c r="CQ318" s="1028"/>
      <c r="CR318" s="1028"/>
      <c r="CS318" s="1028"/>
      <c r="CT318" s="1028"/>
      <c r="CU318" s="1028"/>
      <c r="CV318" s="1028"/>
      <c r="CW318" s="1028"/>
      <c r="CX318" s="1028"/>
      <c r="CY318" s="1028"/>
      <c r="CZ318" s="1028"/>
      <c r="DA318" s="1028"/>
      <c r="DB318" s="1028"/>
      <c r="DC318" s="1028"/>
      <c r="DD318" s="1028"/>
      <c r="DE318" s="1028"/>
      <c r="DF318" s="1028"/>
      <c r="DG318" s="1028"/>
      <c r="DH318" s="1028"/>
      <c r="DI318" s="1028"/>
      <c r="DJ318" s="1028"/>
      <c r="DK318" s="1028"/>
      <c r="DL318" s="1028"/>
      <c r="DM318" s="1028"/>
      <c r="DN318" s="1028"/>
      <c r="DO318" s="1028"/>
      <c r="DP318" s="1028"/>
      <c r="DQ318" s="1028"/>
      <c r="DR318" s="1028"/>
      <c r="DS318" s="1028"/>
      <c r="DT318" s="1028"/>
      <c r="DU318" s="1028"/>
      <c r="DV318" s="1028"/>
      <c r="DW318" s="1028"/>
      <c r="DX318" s="1028"/>
      <c r="DY318" s="1028"/>
      <c r="DZ318" s="1028"/>
      <c r="EA318" s="1028"/>
      <c r="EB318" s="1028"/>
      <c r="EC318" s="1028"/>
      <c r="ED318" s="1028"/>
      <c r="EE318" s="1028"/>
      <c r="EF318" s="1028"/>
      <c r="EG318" s="1028"/>
      <c r="EH318" s="1028"/>
      <c r="EI318" s="1028"/>
      <c r="EJ318" s="1028"/>
      <c r="EK318" s="1028"/>
      <c r="EL318" s="1028"/>
    </row>
    <row r="319" spans="1:142" s="1027" customFormat="1">
      <c r="A319" s="1040">
        <v>316</v>
      </c>
      <c r="B319" s="1063" t="s">
        <v>1029</v>
      </c>
      <c r="C319" s="1044">
        <f>'TMB 050'!$G$30</f>
        <v>1234550</v>
      </c>
      <c r="D319" s="1042">
        <f t="shared" si="92"/>
        <v>1234550</v>
      </c>
      <c r="E319" s="1042">
        <f t="shared" si="93"/>
        <v>61727.5</v>
      </c>
      <c r="F319" s="1042">
        <f t="shared" si="99"/>
        <v>61727.5</v>
      </c>
      <c r="G319" s="1042">
        <f t="shared" si="94"/>
        <v>61727.5</v>
      </c>
      <c r="H319" s="1042">
        <v>500000</v>
      </c>
      <c r="I319" s="1042">
        <v>100000</v>
      </c>
      <c r="J319" s="1042">
        <f t="shared" si="95"/>
        <v>500000</v>
      </c>
      <c r="K319" s="1042">
        <f t="shared" si="96"/>
        <v>40000</v>
      </c>
      <c r="L319" s="1043">
        <f>IF('[1]TMB 050'!$G$30&gt;=50000,50000,'[1]TMB 050'!$G$30*50%)</f>
        <v>50000</v>
      </c>
      <c r="M319" s="1042">
        <f t="shared" si="97"/>
        <v>100000</v>
      </c>
      <c r="N319" s="1041">
        <f t="shared" si="98"/>
        <v>100000</v>
      </c>
      <c r="O319" s="1061"/>
      <c r="P319" s="1035" t="str">
        <f t="shared" si="100"/>
        <v>SHOPPING ELDORADO</v>
      </c>
      <c r="Q319" s="1035" t="s">
        <v>1028</v>
      </c>
      <c r="R319" s="1035"/>
      <c r="S319" s="1035" t="s">
        <v>972</v>
      </c>
      <c r="T319" s="1035" t="s">
        <v>506</v>
      </c>
      <c r="U319" s="1035" t="s">
        <v>505</v>
      </c>
      <c r="V319" s="1035" t="s">
        <v>1027</v>
      </c>
      <c r="W319" s="1060" t="s">
        <v>1026</v>
      </c>
      <c r="X319" s="1001"/>
      <c r="Y319" s="1031"/>
      <c r="Z319" s="1030"/>
      <c r="AA319" s="1030"/>
      <c r="AB319" s="1030"/>
      <c r="AC319" s="1030"/>
      <c r="AD319" s="1030"/>
      <c r="AE319" s="1030"/>
      <c r="AF319" s="1030"/>
      <c r="AG319" s="1030"/>
      <c r="AH319" s="1030"/>
      <c r="AI319" s="1030"/>
      <c r="AJ319" s="1030"/>
      <c r="AK319" s="1030"/>
      <c r="AL319" s="1030"/>
      <c r="AM319" s="1029"/>
      <c r="AN319" s="1029"/>
      <c r="AO319" s="1029"/>
      <c r="AP319" s="1029"/>
      <c r="AQ319" s="1029"/>
      <c r="AR319" s="1029"/>
      <c r="AS319" s="1029"/>
      <c r="AT319" s="1029"/>
      <c r="AU319" s="1028"/>
      <c r="AV319" s="1028"/>
      <c r="AW319" s="1028"/>
      <c r="AX319" s="1028"/>
      <c r="AY319" s="1028"/>
      <c r="AZ319" s="1028"/>
      <c r="BA319" s="1028"/>
      <c r="BB319" s="1028"/>
      <c r="BC319" s="1028"/>
      <c r="BD319" s="1028"/>
      <c r="BE319" s="1028"/>
      <c r="BF319" s="1028"/>
      <c r="BG319" s="1028"/>
      <c r="BH319" s="1028"/>
      <c r="BI319" s="1028"/>
      <c r="BJ319" s="1028"/>
      <c r="BK319" s="1028"/>
      <c r="BL319" s="1028"/>
      <c r="BM319" s="1028"/>
      <c r="BN319" s="1028"/>
      <c r="BO319" s="1028"/>
      <c r="BP319" s="1028"/>
      <c r="BQ319" s="1028"/>
      <c r="BR319" s="1028"/>
      <c r="BS319" s="1028"/>
      <c r="BT319" s="1028"/>
      <c r="BU319" s="1028"/>
      <c r="BV319" s="1028"/>
      <c r="BW319" s="1028"/>
      <c r="BX319" s="1028"/>
      <c r="BY319" s="1028"/>
      <c r="BZ319" s="1028"/>
      <c r="CA319" s="1028"/>
      <c r="CB319" s="1028"/>
      <c r="CC319" s="1028"/>
      <c r="CD319" s="1028"/>
      <c r="CE319" s="1028"/>
      <c r="CF319" s="1028"/>
      <c r="CG319" s="1028"/>
      <c r="CH319" s="1028"/>
      <c r="CI319" s="1028"/>
      <c r="CJ319" s="1028"/>
      <c r="CK319" s="1028"/>
      <c r="CL319" s="1028"/>
      <c r="CM319" s="1028"/>
      <c r="CN319" s="1028"/>
      <c r="CO319" s="1028"/>
      <c r="CP319" s="1028"/>
      <c r="CQ319" s="1028"/>
      <c r="CR319" s="1028"/>
      <c r="CS319" s="1028"/>
      <c r="CT319" s="1028"/>
      <c r="CU319" s="1028"/>
      <c r="CV319" s="1028"/>
      <c r="CW319" s="1028"/>
      <c r="CX319" s="1028"/>
      <c r="CY319" s="1028"/>
      <c r="CZ319" s="1028"/>
      <c r="DA319" s="1028"/>
      <c r="DB319" s="1028"/>
      <c r="DC319" s="1028"/>
      <c r="DD319" s="1028"/>
      <c r="DE319" s="1028"/>
      <c r="DF319" s="1028"/>
      <c r="DG319" s="1028"/>
      <c r="DH319" s="1028"/>
      <c r="DI319" s="1028"/>
      <c r="DJ319" s="1028"/>
      <c r="DK319" s="1028"/>
      <c r="DL319" s="1028"/>
      <c r="DM319" s="1028"/>
      <c r="DN319" s="1028"/>
      <c r="DO319" s="1028"/>
      <c r="DP319" s="1028"/>
      <c r="DQ319" s="1028"/>
      <c r="DR319" s="1028"/>
      <c r="DS319" s="1028"/>
      <c r="DT319" s="1028"/>
      <c r="DU319" s="1028"/>
      <c r="DV319" s="1028"/>
      <c r="DW319" s="1028"/>
      <c r="DX319" s="1028"/>
      <c r="DY319" s="1028"/>
      <c r="DZ319" s="1028"/>
      <c r="EA319" s="1028"/>
      <c r="EB319" s="1028"/>
      <c r="EC319" s="1028"/>
      <c r="ED319" s="1028"/>
      <c r="EE319" s="1028"/>
      <c r="EF319" s="1028"/>
      <c r="EG319" s="1028"/>
      <c r="EH319" s="1028"/>
      <c r="EI319" s="1028"/>
      <c r="EJ319" s="1028"/>
      <c r="EK319" s="1028"/>
      <c r="EL319" s="1028"/>
    </row>
    <row r="320" spans="1:142" s="1027" customFormat="1">
      <c r="A320" s="1040">
        <v>317</v>
      </c>
      <c r="B320" s="1066" t="s">
        <v>1025</v>
      </c>
      <c r="C320" s="1044">
        <f>'TMB 050'!$G$30</f>
        <v>1234550</v>
      </c>
      <c r="D320" s="1042">
        <f t="shared" si="92"/>
        <v>1234550</v>
      </c>
      <c r="E320" s="1042">
        <f t="shared" si="93"/>
        <v>61727.5</v>
      </c>
      <c r="F320" s="1042">
        <f t="shared" si="99"/>
        <v>61727.5</v>
      </c>
      <c r="G320" s="1042">
        <f t="shared" si="94"/>
        <v>61727.5</v>
      </c>
      <c r="H320" s="1042">
        <v>500000</v>
      </c>
      <c r="I320" s="1042">
        <v>100000</v>
      </c>
      <c r="J320" s="1042">
        <f t="shared" si="95"/>
        <v>500000</v>
      </c>
      <c r="K320" s="1042">
        <f t="shared" si="96"/>
        <v>40000</v>
      </c>
      <c r="L320" s="1043">
        <f>IF('[1]TMB 050'!$G$30&gt;=50000,50000,'[1]TMB 050'!$G$30*50%)</f>
        <v>50000</v>
      </c>
      <c r="M320" s="1042">
        <f t="shared" si="97"/>
        <v>100000</v>
      </c>
      <c r="N320" s="1041">
        <f t="shared" si="98"/>
        <v>100000</v>
      </c>
      <c r="O320" s="1061"/>
      <c r="P320" s="1035" t="str">
        <f t="shared" si="100"/>
        <v>SHOPPING ESPLANADA</v>
      </c>
      <c r="Q320" s="1064"/>
      <c r="R320" s="1064"/>
      <c r="S320" s="1064"/>
      <c r="T320" s="1064" t="s">
        <v>551</v>
      </c>
      <c r="U320" s="1064" t="s">
        <v>505</v>
      </c>
      <c r="V320" s="1064"/>
      <c r="W320" s="1064"/>
      <c r="X320" s="1001"/>
      <c r="Y320" s="1031"/>
      <c r="Z320" s="1030"/>
      <c r="AA320" s="1030"/>
      <c r="AB320" s="1030"/>
      <c r="AC320" s="1030"/>
      <c r="AD320" s="1030"/>
      <c r="AE320" s="1030"/>
      <c r="AF320" s="1030"/>
      <c r="AG320" s="1030"/>
      <c r="AH320" s="1030"/>
      <c r="AI320" s="1030"/>
      <c r="AJ320" s="1030"/>
      <c r="AK320" s="1030"/>
      <c r="AL320" s="1030"/>
      <c r="AM320" s="1029"/>
      <c r="AN320" s="1029"/>
      <c r="AO320" s="1029"/>
      <c r="AP320" s="1029"/>
      <c r="AQ320" s="1029"/>
      <c r="AR320" s="1029"/>
      <c r="AS320" s="1029"/>
      <c r="AT320" s="1029"/>
      <c r="AU320" s="1028"/>
      <c r="AV320" s="1028"/>
      <c r="AW320" s="1028"/>
      <c r="AX320" s="1028"/>
      <c r="AY320" s="1028"/>
      <c r="AZ320" s="1028"/>
      <c r="BA320" s="1028"/>
      <c r="BB320" s="1028"/>
      <c r="BC320" s="1028"/>
      <c r="BD320" s="1028"/>
      <c r="BE320" s="1028"/>
      <c r="BF320" s="1028"/>
      <c r="BG320" s="1028"/>
      <c r="BH320" s="1028"/>
      <c r="BI320" s="1028"/>
      <c r="BJ320" s="1028"/>
      <c r="BK320" s="1028"/>
      <c r="BL320" s="1028"/>
      <c r="BM320" s="1028"/>
      <c r="BN320" s="1028"/>
      <c r="BO320" s="1028"/>
      <c r="BP320" s="1028"/>
      <c r="BQ320" s="1028"/>
      <c r="BR320" s="1028"/>
      <c r="BS320" s="1028"/>
      <c r="BT320" s="1028"/>
      <c r="BU320" s="1028"/>
      <c r="BV320" s="1028"/>
      <c r="BW320" s="1028"/>
      <c r="BX320" s="1028"/>
      <c r="BY320" s="1028"/>
      <c r="BZ320" s="1028"/>
      <c r="CA320" s="1028"/>
      <c r="CB320" s="1028"/>
      <c r="CC320" s="1028"/>
      <c r="CD320" s="1028"/>
      <c r="CE320" s="1028"/>
      <c r="CF320" s="1028"/>
      <c r="CG320" s="1028"/>
      <c r="CH320" s="1028"/>
      <c r="CI320" s="1028"/>
      <c r="CJ320" s="1028"/>
      <c r="CK320" s="1028"/>
      <c r="CL320" s="1028"/>
      <c r="CM320" s="1028"/>
      <c r="CN320" s="1028"/>
      <c r="CO320" s="1028"/>
      <c r="CP320" s="1028"/>
      <c r="CQ320" s="1028"/>
      <c r="CR320" s="1028"/>
      <c r="CS320" s="1028"/>
      <c r="CT320" s="1028"/>
      <c r="CU320" s="1028"/>
      <c r="CV320" s="1028"/>
      <c r="CW320" s="1028"/>
      <c r="CX320" s="1028"/>
      <c r="CY320" s="1028"/>
      <c r="CZ320" s="1028"/>
      <c r="DA320" s="1028"/>
      <c r="DB320" s="1028"/>
      <c r="DC320" s="1028"/>
      <c r="DD320" s="1028"/>
      <c r="DE320" s="1028"/>
      <c r="DF320" s="1028"/>
      <c r="DG320" s="1028"/>
      <c r="DH320" s="1028"/>
      <c r="DI320" s="1028"/>
      <c r="DJ320" s="1028"/>
      <c r="DK320" s="1028"/>
      <c r="DL320" s="1028"/>
      <c r="DM320" s="1028"/>
      <c r="DN320" s="1028"/>
      <c r="DO320" s="1028"/>
      <c r="DP320" s="1028"/>
      <c r="DQ320" s="1028"/>
      <c r="DR320" s="1028"/>
      <c r="DS320" s="1028"/>
      <c r="DT320" s="1028"/>
      <c r="DU320" s="1028"/>
      <c r="DV320" s="1028"/>
      <c r="DW320" s="1028"/>
      <c r="DX320" s="1028"/>
      <c r="DY320" s="1028"/>
      <c r="DZ320" s="1028"/>
      <c r="EA320" s="1028"/>
      <c r="EB320" s="1028"/>
      <c r="EC320" s="1028"/>
      <c r="ED320" s="1028"/>
      <c r="EE320" s="1028"/>
      <c r="EF320" s="1028"/>
      <c r="EG320" s="1028"/>
      <c r="EH320" s="1028"/>
      <c r="EI320" s="1028"/>
      <c r="EJ320" s="1028"/>
      <c r="EK320" s="1028"/>
      <c r="EL320" s="1028"/>
    </row>
    <row r="321" spans="1:142" s="1027" customFormat="1">
      <c r="A321" s="1040">
        <v>318</v>
      </c>
      <c r="B321" s="1062" t="s">
        <v>1024</v>
      </c>
      <c r="C321" s="1044">
        <f>'TMB 050'!$G$30</f>
        <v>1234550</v>
      </c>
      <c r="D321" s="1042">
        <f t="shared" si="92"/>
        <v>1234550</v>
      </c>
      <c r="E321" s="1042">
        <f t="shared" si="93"/>
        <v>61727.5</v>
      </c>
      <c r="F321" s="1042">
        <f t="shared" si="99"/>
        <v>61727.5</v>
      </c>
      <c r="G321" s="1042">
        <f t="shared" si="94"/>
        <v>61727.5</v>
      </c>
      <c r="H321" s="1042">
        <v>500000</v>
      </c>
      <c r="I321" s="1042">
        <v>100000</v>
      </c>
      <c r="J321" s="1042">
        <f t="shared" si="95"/>
        <v>500000</v>
      </c>
      <c r="K321" s="1042">
        <f t="shared" si="96"/>
        <v>40000</v>
      </c>
      <c r="L321" s="1043">
        <f>IF('[1]TMB 050'!$G$30&gt;=50000,50000,'[1]TMB 050'!$G$30*50%)</f>
        <v>50000</v>
      </c>
      <c r="M321" s="1042">
        <f t="shared" si="97"/>
        <v>100000</v>
      </c>
      <c r="N321" s="1041">
        <f t="shared" si="98"/>
        <v>100000</v>
      </c>
      <c r="O321" s="1061"/>
      <c r="P321" s="1035" t="str">
        <f t="shared" si="100"/>
        <v>SHOPPING ESTAÇÃO</v>
      </c>
      <c r="Q321" s="1060"/>
      <c r="R321" s="1060"/>
      <c r="S321" s="1060"/>
      <c r="T321" s="1035" t="s">
        <v>932</v>
      </c>
      <c r="U321" s="1035" t="s">
        <v>892</v>
      </c>
      <c r="V321" s="1035"/>
      <c r="W321" s="1035" t="s">
        <v>1023</v>
      </c>
      <c r="X321" s="1001"/>
      <c r="Y321" s="1031"/>
      <c r="Z321" s="1030"/>
      <c r="AA321" s="1030"/>
      <c r="AB321" s="1030"/>
      <c r="AC321" s="1030"/>
      <c r="AD321" s="1030"/>
      <c r="AE321" s="1030"/>
      <c r="AF321" s="1030"/>
      <c r="AG321" s="1030"/>
      <c r="AH321" s="1030"/>
      <c r="AI321" s="1030"/>
      <c r="AJ321" s="1030"/>
      <c r="AK321" s="1030"/>
      <c r="AL321" s="1030"/>
      <c r="AM321" s="1029"/>
      <c r="AN321" s="1029"/>
      <c r="AO321" s="1029"/>
      <c r="AP321" s="1029"/>
      <c r="AQ321" s="1029"/>
      <c r="AR321" s="1029"/>
      <c r="AS321" s="1029"/>
      <c r="AT321" s="1029"/>
      <c r="AU321" s="1028"/>
      <c r="AV321" s="1028"/>
      <c r="AW321" s="1028"/>
      <c r="AX321" s="1028"/>
      <c r="AY321" s="1028"/>
      <c r="AZ321" s="1028"/>
      <c r="BA321" s="1028"/>
      <c r="BB321" s="1028"/>
      <c r="BC321" s="1028"/>
      <c r="BD321" s="1028"/>
      <c r="BE321" s="1028"/>
      <c r="BF321" s="1028"/>
      <c r="BG321" s="1028"/>
      <c r="BH321" s="1028"/>
      <c r="BI321" s="1028"/>
      <c r="BJ321" s="1028"/>
      <c r="BK321" s="1028"/>
      <c r="BL321" s="1028"/>
      <c r="BM321" s="1028"/>
      <c r="BN321" s="1028"/>
      <c r="BO321" s="1028"/>
      <c r="BP321" s="1028"/>
      <c r="BQ321" s="1028"/>
      <c r="BR321" s="1028"/>
      <c r="BS321" s="1028"/>
      <c r="BT321" s="1028"/>
      <c r="BU321" s="1028"/>
      <c r="BV321" s="1028"/>
      <c r="BW321" s="1028"/>
      <c r="BX321" s="1028"/>
      <c r="BY321" s="1028"/>
      <c r="BZ321" s="1028"/>
      <c r="CA321" s="1028"/>
      <c r="CB321" s="1028"/>
      <c r="CC321" s="1028"/>
      <c r="CD321" s="1028"/>
      <c r="CE321" s="1028"/>
      <c r="CF321" s="1028"/>
      <c r="CG321" s="1028"/>
      <c r="CH321" s="1028"/>
      <c r="CI321" s="1028"/>
      <c r="CJ321" s="1028"/>
      <c r="CK321" s="1028"/>
      <c r="CL321" s="1028"/>
      <c r="CM321" s="1028"/>
      <c r="CN321" s="1028"/>
      <c r="CO321" s="1028"/>
      <c r="CP321" s="1028"/>
      <c r="CQ321" s="1028"/>
      <c r="CR321" s="1028"/>
      <c r="CS321" s="1028"/>
      <c r="CT321" s="1028"/>
      <c r="CU321" s="1028"/>
      <c r="CV321" s="1028"/>
      <c r="CW321" s="1028"/>
      <c r="CX321" s="1028"/>
      <c r="CY321" s="1028"/>
      <c r="CZ321" s="1028"/>
      <c r="DA321" s="1028"/>
      <c r="DB321" s="1028"/>
      <c r="DC321" s="1028"/>
      <c r="DD321" s="1028"/>
      <c r="DE321" s="1028"/>
      <c r="DF321" s="1028"/>
      <c r="DG321" s="1028"/>
      <c r="DH321" s="1028"/>
      <c r="DI321" s="1028"/>
      <c r="DJ321" s="1028"/>
      <c r="DK321" s="1028"/>
      <c r="DL321" s="1028"/>
      <c r="DM321" s="1028"/>
      <c r="DN321" s="1028"/>
      <c r="DO321" s="1028"/>
      <c r="DP321" s="1028"/>
      <c r="DQ321" s="1028"/>
      <c r="DR321" s="1028"/>
      <c r="DS321" s="1028"/>
      <c r="DT321" s="1028"/>
      <c r="DU321" s="1028"/>
      <c r="DV321" s="1028"/>
      <c r="DW321" s="1028"/>
      <c r="DX321" s="1028"/>
      <c r="DY321" s="1028"/>
      <c r="DZ321" s="1028"/>
      <c r="EA321" s="1028"/>
      <c r="EB321" s="1028"/>
      <c r="EC321" s="1028"/>
      <c r="ED321" s="1028"/>
      <c r="EE321" s="1028"/>
      <c r="EF321" s="1028"/>
      <c r="EG321" s="1028"/>
      <c r="EH321" s="1028"/>
      <c r="EI321" s="1028"/>
      <c r="EJ321" s="1028"/>
      <c r="EK321" s="1028"/>
      <c r="EL321" s="1028"/>
    </row>
    <row r="322" spans="1:142" s="1027" customFormat="1">
      <c r="A322" s="1040">
        <v>319</v>
      </c>
      <c r="B322" s="1062" t="s">
        <v>1022</v>
      </c>
      <c r="C322" s="1044">
        <f>'TMB 050'!$G$30</f>
        <v>1234550</v>
      </c>
      <c r="D322" s="1042">
        <f t="shared" si="92"/>
        <v>1234550</v>
      </c>
      <c r="E322" s="1042">
        <f t="shared" si="93"/>
        <v>61727.5</v>
      </c>
      <c r="F322" s="1042">
        <f t="shared" si="99"/>
        <v>61727.5</v>
      </c>
      <c r="G322" s="1042">
        <f t="shared" si="94"/>
        <v>61727.5</v>
      </c>
      <c r="H322" s="1042">
        <v>500000</v>
      </c>
      <c r="I322" s="1042">
        <v>100000</v>
      </c>
      <c r="J322" s="1042">
        <f t="shared" si="95"/>
        <v>500000</v>
      </c>
      <c r="K322" s="1042">
        <f t="shared" si="96"/>
        <v>40000</v>
      </c>
      <c r="L322" s="1043">
        <f>IF('[1]TMB 050'!$G$30&gt;=50000,50000,'[1]TMB 050'!$G$30*50%)</f>
        <v>50000</v>
      </c>
      <c r="M322" s="1042">
        <f t="shared" si="97"/>
        <v>100000</v>
      </c>
      <c r="N322" s="1041">
        <f t="shared" si="98"/>
        <v>100000</v>
      </c>
      <c r="O322" s="1061"/>
      <c r="P322" s="1035" t="str">
        <f t="shared" si="100"/>
        <v>SHOPPING ESTAÇÃO ITAIPAVA</v>
      </c>
      <c r="Q322" s="1060"/>
      <c r="R322" s="1060"/>
      <c r="S322" s="1060"/>
      <c r="T322" s="1060" t="s">
        <v>1021</v>
      </c>
      <c r="U322" s="1035" t="s">
        <v>502</v>
      </c>
      <c r="V322" s="1035"/>
      <c r="W322" s="1060" t="s">
        <v>1020</v>
      </c>
      <c r="X322" s="1001"/>
      <c r="Y322" s="1031"/>
      <c r="Z322" s="1030"/>
      <c r="AA322" s="1030"/>
      <c r="AB322" s="1030"/>
      <c r="AC322" s="1030"/>
      <c r="AD322" s="1030"/>
      <c r="AE322" s="1030"/>
      <c r="AF322" s="1030"/>
      <c r="AG322" s="1030"/>
      <c r="AH322" s="1030"/>
      <c r="AI322" s="1030"/>
      <c r="AJ322" s="1030"/>
      <c r="AK322" s="1030"/>
      <c r="AL322" s="1030"/>
      <c r="AM322" s="1029"/>
      <c r="AN322" s="1029"/>
      <c r="AO322" s="1029"/>
      <c r="AP322" s="1029"/>
      <c r="AQ322" s="1029"/>
      <c r="AR322" s="1029"/>
      <c r="AS322" s="1029"/>
      <c r="AT322" s="1029"/>
      <c r="AU322" s="1028"/>
      <c r="AV322" s="1028"/>
      <c r="AW322" s="1028"/>
      <c r="AX322" s="1028"/>
      <c r="AY322" s="1028"/>
      <c r="AZ322" s="1028"/>
      <c r="BA322" s="1028"/>
      <c r="BB322" s="1028"/>
      <c r="BC322" s="1028"/>
      <c r="BD322" s="1028"/>
      <c r="BE322" s="1028"/>
      <c r="BF322" s="1028"/>
      <c r="BG322" s="1028"/>
      <c r="BH322" s="1028"/>
      <c r="BI322" s="1028"/>
      <c r="BJ322" s="1028"/>
      <c r="BK322" s="1028"/>
      <c r="BL322" s="1028"/>
      <c r="BM322" s="1028"/>
      <c r="BN322" s="1028"/>
      <c r="BO322" s="1028"/>
      <c r="BP322" s="1028"/>
      <c r="BQ322" s="1028"/>
      <c r="BR322" s="1028"/>
      <c r="BS322" s="1028"/>
      <c r="BT322" s="1028"/>
      <c r="BU322" s="1028"/>
      <c r="BV322" s="1028"/>
      <c r="BW322" s="1028"/>
      <c r="BX322" s="1028"/>
      <c r="BY322" s="1028"/>
      <c r="BZ322" s="1028"/>
      <c r="CA322" s="1028"/>
      <c r="CB322" s="1028"/>
      <c r="CC322" s="1028"/>
      <c r="CD322" s="1028"/>
      <c r="CE322" s="1028"/>
      <c r="CF322" s="1028"/>
      <c r="CG322" s="1028"/>
      <c r="CH322" s="1028"/>
      <c r="CI322" s="1028"/>
      <c r="CJ322" s="1028"/>
      <c r="CK322" s="1028"/>
      <c r="CL322" s="1028"/>
      <c r="CM322" s="1028"/>
      <c r="CN322" s="1028"/>
      <c r="CO322" s="1028"/>
      <c r="CP322" s="1028"/>
      <c r="CQ322" s="1028"/>
      <c r="CR322" s="1028"/>
      <c r="CS322" s="1028"/>
      <c r="CT322" s="1028"/>
      <c r="CU322" s="1028"/>
      <c r="CV322" s="1028"/>
      <c r="CW322" s="1028"/>
      <c r="CX322" s="1028"/>
      <c r="CY322" s="1028"/>
      <c r="CZ322" s="1028"/>
      <c r="DA322" s="1028"/>
      <c r="DB322" s="1028"/>
      <c r="DC322" s="1028"/>
      <c r="DD322" s="1028"/>
      <c r="DE322" s="1028"/>
      <c r="DF322" s="1028"/>
      <c r="DG322" s="1028"/>
      <c r="DH322" s="1028"/>
      <c r="DI322" s="1028"/>
      <c r="DJ322" s="1028"/>
      <c r="DK322" s="1028"/>
      <c r="DL322" s="1028"/>
      <c r="DM322" s="1028"/>
      <c r="DN322" s="1028"/>
      <c r="DO322" s="1028"/>
      <c r="DP322" s="1028"/>
      <c r="DQ322" s="1028"/>
      <c r="DR322" s="1028"/>
      <c r="DS322" s="1028"/>
      <c r="DT322" s="1028"/>
      <c r="DU322" s="1028"/>
      <c r="DV322" s="1028"/>
      <c r="DW322" s="1028"/>
      <c r="DX322" s="1028"/>
      <c r="DY322" s="1028"/>
      <c r="DZ322" s="1028"/>
      <c r="EA322" s="1028"/>
      <c r="EB322" s="1028"/>
      <c r="EC322" s="1028"/>
      <c r="ED322" s="1028"/>
      <c r="EE322" s="1028"/>
      <c r="EF322" s="1028"/>
      <c r="EG322" s="1028"/>
      <c r="EH322" s="1028"/>
      <c r="EI322" s="1028"/>
      <c r="EJ322" s="1028"/>
      <c r="EK322" s="1028"/>
      <c r="EL322" s="1028"/>
    </row>
    <row r="323" spans="1:142" s="1027" customFormat="1">
      <c r="A323" s="1040">
        <v>320</v>
      </c>
      <c r="B323" s="1066" t="s">
        <v>1019</v>
      </c>
      <c r="C323" s="1044">
        <f>'TMB 050'!$G$30</f>
        <v>1234550</v>
      </c>
      <c r="D323" s="1042">
        <f t="shared" si="92"/>
        <v>1234550</v>
      </c>
      <c r="E323" s="1042">
        <f t="shared" si="93"/>
        <v>61727.5</v>
      </c>
      <c r="F323" s="1042">
        <f t="shared" si="99"/>
        <v>61727.5</v>
      </c>
      <c r="G323" s="1042">
        <f t="shared" si="94"/>
        <v>61727.5</v>
      </c>
      <c r="H323" s="1042">
        <v>500000</v>
      </c>
      <c r="I323" s="1042">
        <v>100000</v>
      </c>
      <c r="J323" s="1042">
        <f t="shared" si="95"/>
        <v>500000</v>
      </c>
      <c r="K323" s="1042">
        <f t="shared" si="96"/>
        <v>40000</v>
      </c>
      <c r="L323" s="1043">
        <f>IF('[1]TMB 050'!$G$30&gt;=50000,50000,'[1]TMB 050'!$G$30*50%)</f>
        <v>50000</v>
      </c>
      <c r="M323" s="1042">
        <f t="shared" si="97"/>
        <v>100000</v>
      </c>
      <c r="N323" s="1041">
        <f t="shared" si="98"/>
        <v>100000</v>
      </c>
      <c r="O323" s="1061"/>
      <c r="P323" s="1035" t="str">
        <f t="shared" si="100"/>
        <v>SHOPPING ESTAÇÃO PLAZA</v>
      </c>
      <c r="Q323" s="1064"/>
      <c r="R323" s="1064"/>
      <c r="S323" s="1064"/>
      <c r="T323" s="1065" t="s">
        <v>1018</v>
      </c>
      <c r="U323" s="1064" t="s">
        <v>505</v>
      </c>
      <c r="V323" s="1064"/>
      <c r="W323" s="1064"/>
      <c r="X323" s="1001"/>
      <c r="Y323" s="1031"/>
      <c r="Z323" s="1030"/>
      <c r="AA323" s="1030"/>
      <c r="AB323" s="1030"/>
      <c r="AC323" s="1030"/>
      <c r="AD323" s="1030"/>
      <c r="AE323" s="1030"/>
      <c r="AF323" s="1030"/>
      <c r="AG323" s="1030"/>
      <c r="AH323" s="1030"/>
      <c r="AI323" s="1030"/>
      <c r="AJ323" s="1030"/>
      <c r="AK323" s="1030"/>
      <c r="AL323" s="1030"/>
      <c r="AM323" s="1029"/>
      <c r="AN323" s="1029"/>
      <c r="AO323" s="1029"/>
      <c r="AP323" s="1029"/>
      <c r="AQ323" s="1029"/>
      <c r="AR323" s="1029"/>
      <c r="AS323" s="1029"/>
      <c r="AT323" s="1029"/>
      <c r="AU323" s="1028"/>
      <c r="AV323" s="1028"/>
      <c r="AW323" s="1028"/>
      <c r="AX323" s="1028"/>
      <c r="AY323" s="1028"/>
      <c r="AZ323" s="1028"/>
      <c r="BA323" s="1028"/>
      <c r="BB323" s="1028"/>
      <c r="BC323" s="1028"/>
      <c r="BD323" s="1028"/>
      <c r="BE323" s="1028"/>
      <c r="BF323" s="1028"/>
      <c r="BG323" s="1028"/>
      <c r="BH323" s="1028"/>
      <c r="BI323" s="1028"/>
      <c r="BJ323" s="1028"/>
      <c r="BK323" s="1028"/>
      <c r="BL323" s="1028"/>
      <c r="BM323" s="1028"/>
      <c r="BN323" s="1028"/>
      <c r="BO323" s="1028"/>
      <c r="BP323" s="1028"/>
      <c r="BQ323" s="1028"/>
      <c r="BR323" s="1028"/>
      <c r="BS323" s="1028"/>
      <c r="BT323" s="1028"/>
      <c r="BU323" s="1028"/>
      <c r="BV323" s="1028"/>
      <c r="BW323" s="1028"/>
      <c r="BX323" s="1028"/>
      <c r="BY323" s="1028"/>
      <c r="BZ323" s="1028"/>
      <c r="CA323" s="1028"/>
      <c r="CB323" s="1028"/>
      <c r="CC323" s="1028"/>
      <c r="CD323" s="1028"/>
      <c r="CE323" s="1028"/>
      <c r="CF323" s="1028"/>
      <c r="CG323" s="1028"/>
      <c r="CH323" s="1028"/>
      <c r="CI323" s="1028"/>
      <c r="CJ323" s="1028"/>
      <c r="CK323" s="1028"/>
      <c r="CL323" s="1028"/>
      <c r="CM323" s="1028"/>
      <c r="CN323" s="1028"/>
      <c r="CO323" s="1028"/>
      <c r="CP323" s="1028"/>
      <c r="CQ323" s="1028"/>
      <c r="CR323" s="1028"/>
      <c r="CS323" s="1028"/>
      <c r="CT323" s="1028"/>
      <c r="CU323" s="1028"/>
      <c r="CV323" s="1028"/>
      <c r="CW323" s="1028"/>
      <c r="CX323" s="1028"/>
      <c r="CY323" s="1028"/>
      <c r="CZ323" s="1028"/>
      <c r="DA323" s="1028"/>
      <c r="DB323" s="1028"/>
      <c r="DC323" s="1028"/>
      <c r="DD323" s="1028"/>
      <c r="DE323" s="1028"/>
      <c r="DF323" s="1028"/>
      <c r="DG323" s="1028"/>
      <c r="DH323" s="1028"/>
      <c r="DI323" s="1028"/>
      <c r="DJ323" s="1028"/>
      <c r="DK323" s="1028"/>
      <c r="DL323" s="1028"/>
      <c r="DM323" s="1028"/>
      <c r="DN323" s="1028"/>
      <c r="DO323" s="1028"/>
      <c r="DP323" s="1028"/>
      <c r="DQ323" s="1028"/>
      <c r="DR323" s="1028"/>
      <c r="DS323" s="1028"/>
      <c r="DT323" s="1028"/>
      <c r="DU323" s="1028"/>
      <c r="DV323" s="1028"/>
      <c r="DW323" s="1028"/>
      <c r="DX323" s="1028"/>
      <c r="DY323" s="1028"/>
      <c r="DZ323" s="1028"/>
      <c r="EA323" s="1028"/>
      <c r="EB323" s="1028"/>
      <c r="EC323" s="1028"/>
      <c r="ED323" s="1028"/>
      <c r="EE323" s="1028"/>
      <c r="EF323" s="1028"/>
      <c r="EG323" s="1028"/>
      <c r="EH323" s="1028"/>
      <c r="EI323" s="1028"/>
      <c r="EJ323" s="1028"/>
      <c r="EK323" s="1028"/>
      <c r="EL323" s="1028"/>
    </row>
    <row r="324" spans="1:142" s="1027" customFormat="1">
      <c r="A324" s="1040">
        <v>321</v>
      </c>
      <c r="B324" s="1066" t="s">
        <v>1017</v>
      </c>
      <c r="C324" s="1044">
        <f>'TMB 050'!$G$30</f>
        <v>1234550</v>
      </c>
      <c r="D324" s="1042">
        <f t="shared" si="92"/>
        <v>1234550</v>
      </c>
      <c r="E324" s="1042">
        <f t="shared" si="93"/>
        <v>61727.5</v>
      </c>
      <c r="F324" s="1042">
        <f t="shared" si="99"/>
        <v>61727.5</v>
      </c>
      <c r="G324" s="1042">
        <f t="shared" si="94"/>
        <v>61727.5</v>
      </c>
      <c r="H324" s="1042">
        <v>500000</v>
      </c>
      <c r="I324" s="1042">
        <v>100000</v>
      </c>
      <c r="J324" s="1042">
        <f t="shared" si="95"/>
        <v>500000</v>
      </c>
      <c r="K324" s="1042">
        <f t="shared" si="96"/>
        <v>40000</v>
      </c>
      <c r="L324" s="1043">
        <f>IF('[1]TMB 050'!$G$30&gt;=50000,50000,'[1]TMB 050'!$G$30*50%)</f>
        <v>50000</v>
      </c>
      <c r="M324" s="1042">
        <f t="shared" si="97"/>
        <v>100000</v>
      </c>
      <c r="N324" s="1041">
        <f t="shared" si="98"/>
        <v>100000</v>
      </c>
      <c r="O324" s="1061"/>
      <c r="P324" s="1035" t="str">
        <f t="shared" si="100"/>
        <v>SHOPPING FARO</v>
      </c>
      <c r="Q324" s="1064"/>
      <c r="R324" s="1064"/>
      <c r="S324" s="1064"/>
      <c r="T324" s="1064" t="s">
        <v>551</v>
      </c>
      <c r="U324" s="1064" t="s">
        <v>505</v>
      </c>
      <c r="V324" s="1064"/>
      <c r="W324" s="1064"/>
      <c r="X324" s="1001"/>
      <c r="Y324" s="1031"/>
      <c r="Z324" s="1030"/>
      <c r="AA324" s="1030"/>
      <c r="AB324" s="1030"/>
      <c r="AC324" s="1030"/>
      <c r="AD324" s="1030"/>
      <c r="AE324" s="1030"/>
      <c r="AF324" s="1030"/>
      <c r="AG324" s="1030"/>
      <c r="AH324" s="1030"/>
      <c r="AI324" s="1030"/>
      <c r="AJ324" s="1030"/>
      <c r="AK324" s="1030"/>
      <c r="AL324" s="1030"/>
      <c r="AM324" s="1029"/>
      <c r="AN324" s="1029"/>
      <c r="AO324" s="1029"/>
      <c r="AP324" s="1029"/>
      <c r="AQ324" s="1029"/>
      <c r="AR324" s="1029"/>
      <c r="AS324" s="1029"/>
      <c r="AT324" s="1029"/>
      <c r="AU324" s="1028"/>
      <c r="AV324" s="1028"/>
      <c r="AW324" s="1028"/>
      <c r="AX324" s="1028"/>
      <c r="AY324" s="1028"/>
      <c r="AZ324" s="1028"/>
      <c r="BA324" s="1028"/>
      <c r="BB324" s="1028"/>
      <c r="BC324" s="1028"/>
      <c r="BD324" s="1028"/>
      <c r="BE324" s="1028"/>
      <c r="BF324" s="1028"/>
      <c r="BG324" s="1028"/>
      <c r="BH324" s="1028"/>
      <c r="BI324" s="1028"/>
      <c r="BJ324" s="1028"/>
      <c r="BK324" s="1028"/>
      <c r="BL324" s="1028"/>
      <c r="BM324" s="1028"/>
      <c r="BN324" s="1028"/>
      <c r="BO324" s="1028"/>
      <c r="BP324" s="1028"/>
      <c r="BQ324" s="1028"/>
      <c r="BR324" s="1028"/>
      <c r="BS324" s="1028"/>
      <c r="BT324" s="1028"/>
      <c r="BU324" s="1028"/>
      <c r="BV324" s="1028"/>
      <c r="BW324" s="1028"/>
      <c r="BX324" s="1028"/>
      <c r="BY324" s="1028"/>
      <c r="BZ324" s="1028"/>
      <c r="CA324" s="1028"/>
      <c r="CB324" s="1028"/>
      <c r="CC324" s="1028"/>
      <c r="CD324" s="1028"/>
      <c r="CE324" s="1028"/>
      <c r="CF324" s="1028"/>
      <c r="CG324" s="1028"/>
      <c r="CH324" s="1028"/>
      <c r="CI324" s="1028"/>
      <c r="CJ324" s="1028"/>
      <c r="CK324" s="1028"/>
      <c r="CL324" s="1028"/>
      <c r="CM324" s="1028"/>
      <c r="CN324" s="1028"/>
      <c r="CO324" s="1028"/>
      <c r="CP324" s="1028"/>
      <c r="CQ324" s="1028"/>
      <c r="CR324" s="1028"/>
      <c r="CS324" s="1028"/>
      <c r="CT324" s="1028"/>
      <c r="CU324" s="1028"/>
      <c r="CV324" s="1028"/>
      <c r="CW324" s="1028"/>
      <c r="CX324" s="1028"/>
      <c r="CY324" s="1028"/>
      <c r="CZ324" s="1028"/>
      <c r="DA324" s="1028"/>
      <c r="DB324" s="1028"/>
      <c r="DC324" s="1028"/>
      <c r="DD324" s="1028"/>
      <c r="DE324" s="1028"/>
      <c r="DF324" s="1028"/>
      <c r="DG324" s="1028"/>
      <c r="DH324" s="1028"/>
      <c r="DI324" s="1028"/>
      <c r="DJ324" s="1028"/>
      <c r="DK324" s="1028"/>
      <c r="DL324" s="1028"/>
      <c r="DM324" s="1028"/>
      <c r="DN324" s="1028"/>
      <c r="DO324" s="1028"/>
      <c r="DP324" s="1028"/>
      <c r="DQ324" s="1028"/>
      <c r="DR324" s="1028"/>
      <c r="DS324" s="1028"/>
      <c r="DT324" s="1028"/>
      <c r="DU324" s="1028"/>
      <c r="DV324" s="1028"/>
      <c r="DW324" s="1028"/>
      <c r="DX324" s="1028"/>
      <c r="DY324" s="1028"/>
      <c r="DZ324" s="1028"/>
      <c r="EA324" s="1028"/>
      <c r="EB324" s="1028"/>
      <c r="EC324" s="1028"/>
      <c r="ED324" s="1028"/>
      <c r="EE324" s="1028"/>
      <c r="EF324" s="1028"/>
      <c r="EG324" s="1028"/>
      <c r="EH324" s="1028"/>
      <c r="EI324" s="1028"/>
      <c r="EJ324" s="1028"/>
      <c r="EK324" s="1028"/>
      <c r="EL324" s="1028"/>
    </row>
    <row r="325" spans="1:142" s="1027" customFormat="1">
      <c r="A325" s="1040">
        <v>322</v>
      </c>
      <c r="B325" s="1066" t="s">
        <v>1016</v>
      </c>
      <c r="C325" s="1044">
        <f>'TMB 050'!$G$30</f>
        <v>1234550</v>
      </c>
      <c r="D325" s="1042">
        <f t="shared" si="92"/>
        <v>1234550</v>
      </c>
      <c r="E325" s="1042">
        <f t="shared" si="93"/>
        <v>61727.5</v>
      </c>
      <c r="F325" s="1042">
        <f t="shared" si="99"/>
        <v>61727.5</v>
      </c>
      <c r="G325" s="1042">
        <f t="shared" si="94"/>
        <v>61727.5</v>
      </c>
      <c r="H325" s="1042">
        <v>500000</v>
      </c>
      <c r="I325" s="1042">
        <v>100000</v>
      </c>
      <c r="J325" s="1042">
        <f t="shared" si="95"/>
        <v>500000</v>
      </c>
      <c r="K325" s="1042">
        <f t="shared" si="96"/>
        <v>40000</v>
      </c>
      <c r="L325" s="1043">
        <f>IF('[1]TMB 050'!$G$30&gt;=50000,50000,'[1]TMB 050'!$G$30*50%)</f>
        <v>50000</v>
      </c>
      <c r="M325" s="1042">
        <f t="shared" si="97"/>
        <v>100000</v>
      </c>
      <c r="N325" s="1041">
        <f t="shared" si="98"/>
        <v>100000</v>
      </c>
      <c r="O325" s="1061"/>
      <c r="P325" s="1035" t="str">
        <f t="shared" si="100"/>
        <v xml:space="preserve">SHOPPING FASHION MALL </v>
      </c>
      <c r="Q325" s="1064" t="s">
        <v>1015</v>
      </c>
      <c r="R325" s="1064"/>
      <c r="S325" s="1064" t="s">
        <v>1014</v>
      </c>
      <c r="T325" s="1064" t="s">
        <v>503</v>
      </c>
      <c r="U325" s="1064" t="s">
        <v>502</v>
      </c>
      <c r="V325" s="1064" t="s">
        <v>1013</v>
      </c>
      <c r="W325" s="1064"/>
      <c r="X325" s="1001"/>
      <c r="Y325" s="1031"/>
      <c r="Z325" s="1030"/>
      <c r="AA325" s="1030"/>
      <c r="AB325" s="1030"/>
      <c r="AC325" s="1030"/>
      <c r="AD325" s="1030"/>
      <c r="AE325" s="1030"/>
      <c r="AF325" s="1030"/>
      <c r="AG325" s="1030"/>
      <c r="AH325" s="1030"/>
      <c r="AI325" s="1030"/>
      <c r="AJ325" s="1030"/>
      <c r="AK325" s="1030"/>
      <c r="AL325" s="1030"/>
      <c r="AM325" s="1029"/>
      <c r="AN325" s="1029"/>
      <c r="AO325" s="1029"/>
      <c r="AP325" s="1029"/>
      <c r="AQ325" s="1029"/>
      <c r="AR325" s="1029"/>
      <c r="AS325" s="1029"/>
      <c r="AT325" s="1029"/>
      <c r="AU325" s="1028"/>
      <c r="AV325" s="1028"/>
      <c r="AW325" s="1028"/>
      <c r="AX325" s="1028"/>
      <c r="AY325" s="1028"/>
      <c r="AZ325" s="1028"/>
      <c r="BA325" s="1028"/>
      <c r="BB325" s="1028"/>
      <c r="BC325" s="1028"/>
      <c r="BD325" s="1028"/>
      <c r="BE325" s="1028"/>
      <c r="BF325" s="1028"/>
      <c r="BG325" s="1028"/>
      <c r="BH325" s="1028"/>
      <c r="BI325" s="1028"/>
      <c r="BJ325" s="1028"/>
      <c r="BK325" s="1028"/>
      <c r="BL325" s="1028"/>
      <c r="BM325" s="1028"/>
      <c r="BN325" s="1028"/>
      <c r="BO325" s="1028"/>
      <c r="BP325" s="1028"/>
      <c r="BQ325" s="1028"/>
      <c r="BR325" s="1028"/>
      <c r="BS325" s="1028"/>
      <c r="BT325" s="1028"/>
      <c r="BU325" s="1028"/>
      <c r="BV325" s="1028"/>
      <c r="BW325" s="1028"/>
      <c r="BX325" s="1028"/>
      <c r="BY325" s="1028"/>
      <c r="BZ325" s="1028"/>
      <c r="CA325" s="1028"/>
      <c r="CB325" s="1028"/>
      <c r="CC325" s="1028"/>
      <c r="CD325" s="1028"/>
      <c r="CE325" s="1028"/>
      <c r="CF325" s="1028"/>
      <c r="CG325" s="1028"/>
      <c r="CH325" s="1028"/>
      <c r="CI325" s="1028"/>
      <c r="CJ325" s="1028"/>
      <c r="CK325" s="1028"/>
      <c r="CL325" s="1028"/>
      <c r="CM325" s="1028"/>
      <c r="CN325" s="1028"/>
      <c r="CO325" s="1028"/>
      <c r="CP325" s="1028"/>
      <c r="CQ325" s="1028"/>
      <c r="CR325" s="1028"/>
      <c r="CS325" s="1028"/>
      <c r="CT325" s="1028"/>
      <c r="CU325" s="1028"/>
      <c r="CV325" s="1028"/>
      <c r="CW325" s="1028"/>
      <c r="CX325" s="1028"/>
      <c r="CY325" s="1028"/>
      <c r="CZ325" s="1028"/>
      <c r="DA325" s="1028"/>
      <c r="DB325" s="1028"/>
      <c r="DC325" s="1028"/>
      <c r="DD325" s="1028"/>
      <c r="DE325" s="1028"/>
      <c r="DF325" s="1028"/>
      <c r="DG325" s="1028"/>
      <c r="DH325" s="1028"/>
      <c r="DI325" s="1028"/>
      <c r="DJ325" s="1028"/>
      <c r="DK325" s="1028"/>
      <c r="DL325" s="1028"/>
      <c r="DM325" s="1028"/>
      <c r="DN325" s="1028"/>
      <c r="DO325" s="1028"/>
      <c r="DP325" s="1028"/>
      <c r="DQ325" s="1028"/>
      <c r="DR325" s="1028"/>
      <c r="DS325" s="1028"/>
      <c r="DT325" s="1028"/>
      <c r="DU325" s="1028"/>
      <c r="DV325" s="1028"/>
      <c r="DW325" s="1028"/>
      <c r="DX325" s="1028"/>
      <c r="DY325" s="1028"/>
      <c r="DZ325" s="1028"/>
      <c r="EA325" s="1028"/>
      <c r="EB325" s="1028"/>
      <c r="EC325" s="1028"/>
      <c r="ED325" s="1028"/>
      <c r="EE325" s="1028"/>
      <c r="EF325" s="1028"/>
      <c r="EG325" s="1028"/>
      <c r="EH325" s="1028"/>
      <c r="EI325" s="1028"/>
      <c r="EJ325" s="1028"/>
      <c r="EK325" s="1028"/>
      <c r="EL325" s="1028"/>
    </row>
    <row r="326" spans="1:142" s="1027" customFormat="1">
      <c r="A326" s="1040">
        <v>323</v>
      </c>
      <c r="B326" s="1066" t="s">
        <v>1012</v>
      </c>
      <c r="C326" s="1044">
        <f>'TMB 050'!$G$30</f>
        <v>1234550</v>
      </c>
      <c r="D326" s="1042">
        <f t="shared" si="92"/>
        <v>1234550</v>
      </c>
      <c r="E326" s="1042">
        <f t="shared" si="93"/>
        <v>61727.5</v>
      </c>
      <c r="F326" s="1042">
        <f t="shared" si="99"/>
        <v>61727.5</v>
      </c>
      <c r="G326" s="1042">
        <f t="shared" si="94"/>
        <v>61727.5</v>
      </c>
      <c r="H326" s="1042">
        <v>500000</v>
      </c>
      <c r="I326" s="1042">
        <v>100000</v>
      </c>
      <c r="J326" s="1042">
        <f t="shared" si="95"/>
        <v>500000</v>
      </c>
      <c r="K326" s="1042">
        <f t="shared" si="96"/>
        <v>40000</v>
      </c>
      <c r="L326" s="1043">
        <f>IF('[1]TMB 050'!$G$30&gt;=50000,50000,'[1]TMB 050'!$G$30*50%)</f>
        <v>50000</v>
      </c>
      <c r="M326" s="1042">
        <f t="shared" si="97"/>
        <v>100000</v>
      </c>
      <c r="N326" s="1041">
        <f t="shared" si="98"/>
        <v>100000</v>
      </c>
      <c r="O326" s="1061"/>
      <c r="P326" s="1035" t="str">
        <f t="shared" si="100"/>
        <v>SHOPPING FERRY BOAT'S PLAZA</v>
      </c>
      <c r="Q326" s="1064"/>
      <c r="R326" s="1064"/>
      <c r="S326" s="1064"/>
      <c r="T326" s="1035" t="s">
        <v>909</v>
      </c>
      <c r="U326" s="1064" t="s">
        <v>505</v>
      </c>
      <c r="V326" s="1064"/>
      <c r="W326" s="1064"/>
      <c r="X326" s="1001"/>
      <c r="Y326" s="1031"/>
      <c r="Z326" s="1030"/>
      <c r="AA326" s="1030"/>
      <c r="AB326" s="1030"/>
      <c r="AC326" s="1030"/>
      <c r="AD326" s="1030"/>
      <c r="AE326" s="1030"/>
      <c r="AF326" s="1030"/>
      <c r="AG326" s="1030"/>
      <c r="AH326" s="1030"/>
      <c r="AI326" s="1030"/>
      <c r="AJ326" s="1030"/>
      <c r="AK326" s="1030"/>
      <c r="AL326" s="1030"/>
      <c r="AM326" s="1029"/>
      <c r="AN326" s="1029"/>
      <c r="AO326" s="1029"/>
      <c r="AP326" s="1029"/>
      <c r="AQ326" s="1029"/>
      <c r="AR326" s="1029"/>
      <c r="AS326" s="1029"/>
      <c r="AT326" s="1029"/>
      <c r="AU326" s="1028"/>
      <c r="AV326" s="1028"/>
      <c r="AW326" s="1028"/>
      <c r="AX326" s="1028"/>
      <c r="AY326" s="1028"/>
      <c r="AZ326" s="1028"/>
      <c r="BA326" s="1028"/>
      <c r="BB326" s="1028"/>
      <c r="BC326" s="1028"/>
      <c r="BD326" s="1028"/>
      <c r="BE326" s="1028"/>
      <c r="BF326" s="1028"/>
      <c r="BG326" s="1028"/>
      <c r="BH326" s="1028"/>
      <c r="BI326" s="1028"/>
      <c r="BJ326" s="1028"/>
      <c r="BK326" s="1028"/>
      <c r="BL326" s="1028"/>
      <c r="BM326" s="1028"/>
      <c r="BN326" s="1028"/>
      <c r="BO326" s="1028"/>
      <c r="BP326" s="1028"/>
      <c r="BQ326" s="1028"/>
      <c r="BR326" s="1028"/>
      <c r="BS326" s="1028"/>
      <c r="BT326" s="1028"/>
      <c r="BU326" s="1028"/>
      <c r="BV326" s="1028"/>
      <c r="BW326" s="1028"/>
      <c r="BX326" s="1028"/>
      <c r="BY326" s="1028"/>
      <c r="BZ326" s="1028"/>
      <c r="CA326" s="1028"/>
      <c r="CB326" s="1028"/>
      <c r="CC326" s="1028"/>
      <c r="CD326" s="1028"/>
      <c r="CE326" s="1028"/>
      <c r="CF326" s="1028"/>
      <c r="CG326" s="1028"/>
      <c r="CH326" s="1028"/>
      <c r="CI326" s="1028"/>
      <c r="CJ326" s="1028"/>
      <c r="CK326" s="1028"/>
      <c r="CL326" s="1028"/>
      <c r="CM326" s="1028"/>
      <c r="CN326" s="1028"/>
      <c r="CO326" s="1028"/>
      <c r="CP326" s="1028"/>
      <c r="CQ326" s="1028"/>
      <c r="CR326" s="1028"/>
      <c r="CS326" s="1028"/>
      <c r="CT326" s="1028"/>
      <c r="CU326" s="1028"/>
      <c r="CV326" s="1028"/>
      <c r="CW326" s="1028"/>
      <c r="CX326" s="1028"/>
      <c r="CY326" s="1028"/>
      <c r="CZ326" s="1028"/>
      <c r="DA326" s="1028"/>
      <c r="DB326" s="1028"/>
      <c r="DC326" s="1028"/>
      <c r="DD326" s="1028"/>
      <c r="DE326" s="1028"/>
      <c r="DF326" s="1028"/>
      <c r="DG326" s="1028"/>
      <c r="DH326" s="1028"/>
      <c r="DI326" s="1028"/>
      <c r="DJ326" s="1028"/>
      <c r="DK326" s="1028"/>
      <c r="DL326" s="1028"/>
      <c r="DM326" s="1028"/>
      <c r="DN326" s="1028"/>
      <c r="DO326" s="1028"/>
      <c r="DP326" s="1028"/>
      <c r="DQ326" s="1028"/>
      <c r="DR326" s="1028"/>
      <c r="DS326" s="1028"/>
      <c r="DT326" s="1028"/>
      <c r="DU326" s="1028"/>
      <c r="DV326" s="1028"/>
      <c r="DW326" s="1028"/>
      <c r="DX326" s="1028"/>
      <c r="DY326" s="1028"/>
      <c r="DZ326" s="1028"/>
      <c r="EA326" s="1028"/>
      <c r="EB326" s="1028"/>
      <c r="EC326" s="1028"/>
      <c r="ED326" s="1028"/>
      <c r="EE326" s="1028"/>
      <c r="EF326" s="1028"/>
      <c r="EG326" s="1028"/>
      <c r="EH326" s="1028"/>
      <c r="EI326" s="1028"/>
      <c r="EJ326" s="1028"/>
      <c r="EK326" s="1028"/>
      <c r="EL326" s="1028"/>
    </row>
    <row r="327" spans="1:142" s="1027" customFormat="1">
      <c r="A327" s="1040">
        <v>324</v>
      </c>
      <c r="B327" s="1068" t="s">
        <v>1011</v>
      </c>
      <c r="C327" s="1044">
        <f>'TMB 050'!$G$30</f>
        <v>1234550</v>
      </c>
      <c r="D327" s="1042">
        <f t="shared" si="92"/>
        <v>1234550</v>
      </c>
      <c r="E327" s="1042">
        <f t="shared" si="93"/>
        <v>61727.5</v>
      </c>
      <c r="F327" s="1042">
        <f t="shared" si="99"/>
        <v>61727.5</v>
      </c>
      <c r="G327" s="1042">
        <f t="shared" si="94"/>
        <v>61727.5</v>
      </c>
      <c r="H327" s="1042">
        <v>500000</v>
      </c>
      <c r="I327" s="1042">
        <v>100000</v>
      </c>
      <c r="J327" s="1042">
        <f t="shared" si="95"/>
        <v>500000</v>
      </c>
      <c r="K327" s="1042">
        <f t="shared" si="96"/>
        <v>40000</v>
      </c>
      <c r="L327" s="1043">
        <f>IF('[1]TMB 050'!$G$30&gt;=50000,50000,'[1]TMB 050'!$G$30*50%)</f>
        <v>50000</v>
      </c>
      <c r="M327" s="1042">
        <f t="shared" si="97"/>
        <v>100000</v>
      </c>
      <c r="N327" s="1041">
        <f t="shared" si="98"/>
        <v>100000</v>
      </c>
      <c r="O327" s="1061"/>
      <c r="P327" s="1035" t="str">
        <f t="shared" si="100"/>
        <v xml:space="preserve">SHOPPING FIESTA </v>
      </c>
      <c r="Q327" s="1064"/>
      <c r="R327" s="1064"/>
      <c r="S327" s="1064" t="s">
        <v>1010</v>
      </c>
      <c r="T327" s="1064" t="s">
        <v>506</v>
      </c>
      <c r="U327" s="1064" t="s">
        <v>505</v>
      </c>
      <c r="V327" s="1064"/>
      <c r="W327" s="1064"/>
      <c r="X327" s="1001"/>
      <c r="Y327" s="1031"/>
      <c r="Z327" s="1030"/>
      <c r="AA327" s="1030"/>
      <c r="AB327" s="1030"/>
      <c r="AC327" s="1030"/>
      <c r="AD327" s="1030"/>
      <c r="AE327" s="1030"/>
      <c r="AF327" s="1030"/>
      <c r="AG327" s="1030"/>
      <c r="AH327" s="1030"/>
      <c r="AI327" s="1030"/>
      <c r="AJ327" s="1030"/>
      <c r="AK327" s="1030"/>
      <c r="AL327" s="1030"/>
      <c r="AM327" s="1029"/>
      <c r="AN327" s="1029"/>
      <c r="AO327" s="1029"/>
      <c r="AP327" s="1029"/>
      <c r="AQ327" s="1029"/>
      <c r="AR327" s="1029"/>
      <c r="AS327" s="1029"/>
      <c r="AT327" s="1029"/>
      <c r="AU327" s="1028"/>
      <c r="AV327" s="1028"/>
      <c r="AW327" s="1028"/>
      <c r="AX327" s="1028"/>
      <c r="AY327" s="1028"/>
      <c r="AZ327" s="1028"/>
      <c r="BA327" s="1028"/>
      <c r="BB327" s="1028"/>
      <c r="BC327" s="1028"/>
      <c r="BD327" s="1028"/>
      <c r="BE327" s="1028"/>
      <c r="BF327" s="1028"/>
      <c r="BG327" s="1028"/>
      <c r="BH327" s="1028"/>
      <c r="BI327" s="1028"/>
      <c r="BJ327" s="1028"/>
      <c r="BK327" s="1028"/>
      <c r="BL327" s="1028"/>
      <c r="BM327" s="1028"/>
      <c r="BN327" s="1028"/>
      <c r="BO327" s="1028"/>
      <c r="BP327" s="1028"/>
      <c r="BQ327" s="1028"/>
      <c r="BR327" s="1028"/>
      <c r="BS327" s="1028"/>
      <c r="BT327" s="1028"/>
      <c r="BU327" s="1028"/>
      <c r="BV327" s="1028"/>
      <c r="BW327" s="1028"/>
      <c r="BX327" s="1028"/>
      <c r="BY327" s="1028"/>
      <c r="BZ327" s="1028"/>
      <c r="CA327" s="1028"/>
      <c r="CB327" s="1028"/>
      <c r="CC327" s="1028"/>
      <c r="CD327" s="1028"/>
      <c r="CE327" s="1028"/>
      <c r="CF327" s="1028"/>
      <c r="CG327" s="1028"/>
      <c r="CH327" s="1028"/>
      <c r="CI327" s="1028"/>
      <c r="CJ327" s="1028"/>
      <c r="CK327" s="1028"/>
      <c r="CL327" s="1028"/>
      <c r="CM327" s="1028"/>
      <c r="CN327" s="1028"/>
      <c r="CO327" s="1028"/>
      <c r="CP327" s="1028"/>
      <c r="CQ327" s="1028"/>
      <c r="CR327" s="1028"/>
      <c r="CS327" s="1028"/>
      <c r="CT327" s="1028"/>
      <c r="CU327" s="1028"/>
      <c r="CV327" s="1028"/>
      <c r="CW327" s="1028"/>
      <c r="CX327" s="1028"/>
      <c r="CY327" s="1028"/>
      <c r="CZ327" s="1028"/>
      <c r="DA327" s="1028"/>
      <c r="DB327" s="1028"/>
      <c r="DC327" s="1028"/>
      <c r="DD327" s="1028"/>
      <c r="DE327" s="1028"/>
      <c r="DF327" s="1028"/>
      <c r="DG327" s="1028"/>
      <c r="DH327" s="1028"/>
      <c r="DI327" s="1028"/>
      <c r="DJ327" s="1028"/>
      <c r="DK327" s="1028"/>
      <c r="DL327" s="1028"/>
      <c r="DM327" s="1028"/>
      <c r="DN327" s="1028"/>
      <c r="DO327" s="1028"/>
      <c r="DP327" s="1028"/>
      <c r="DQ327" s="1028"/>
      <c r="DR327" s="1028"/>
      <c r="DS327" s="1028"/>
      <c r="DT327" s="1028"/>
      <c r="DU327" s="1028"/>
      <c r="DV327" s="1028"/>
      <c r="DW327" s="1028"/>
      <c r="DX327" s="1028"/>
      <c r="DY327" s="1028"/>
      <c r="DZ327" s="1028"/>
      <c r="EA327" s="1028"/>
      <c r="EB327" s="1028"/>
      <c r="EC327" s="1028"/>
      <c r="ED327" s="1028"/>
      <c r="EE327" s="1028"/>
      <c r="EF327" s="1028"/>
      <c r="EG327" s="1028"/>
      <c r="EH327" s="1028"/>
      <c r="EI327" s="1028"/>
      <c r="EJ327" s="1028"/>
      <c r="EK327" s="1028"/>
      <c r="EL327" s="1028"/>
    </row>
    <row r="328" spans="1:142" s="1027" customFormat="1">
      <c r="A328" s="1040">
        <v>325</v>
      </c>
      <c r="B328" s="1066" t="s">
        <v>1009</v>
      </c>
      <c r="C328" s="1044">
        <f>'TMB 050'!$G$30</f>
        <v>1234550</v>
      </c>
      <c r="D328" s="1042">
        <f t="shared" si="92"/>
        <v>1234550</v>
      </c>
      <c r="E328" s="1042">
        <f t="shared" si="93"/>
        <v>61727.5</v>
      </c>
      <c r="F328" s="1042">
        <f t="shared" si="99"/>
        <v>61727.5</v>
      </c>
      <c r="G328" s="1042">
        <f t="shared" si="94"/>
        <v>61727.5</v>
      </c>
      <c r="H328" s="1042">
        <v>500000</v>
      </c>
      <c r="I328" s="1042">
        <v>100000</v>
      </c>
      <c r="J328" s="1042">
        <f t="shared" si="95"/>
        <v>500000</v>
      </c>
      <c r="K328" s="1042">
        <f t="shared" si="96"/>
        <v>40000</v>
      </c>
      <c r="L328" s="1043">
        <f>IF('[1]TMB 050'!$G$30&gt;=50000,50000,'[1]TMB 050'!$G$30*50%)</f>
        <v>50000</v>
      </c>
      <c r="M328" s="1042">
        <f t="shared" si="97"/>
        <v>100000</v>
      </c>
      <c r="N328" s="1041">
        <f t="shared" si="98"/>
        <v>100000</v>
      </c>
      <c r="O328" s="1061"/>
      <c r="P328" s="1035" t="str">
        <f t="shared" si="100"/>
        <v>SHOPPING FLAMINGO</v>
      </c>
      <c r="Q328" s="1064"/>
      <c r="R328" s="1064"/>
      <c r="S328" s="1064"/>
      <c r="T328" s="1064" t="s">
        <v>679</v>
      </c>
      <c r="U328" s="1064" t="s">
        <v>505</v>
      </c>
      <c r="V328" s="1064"/>
      <c r="W328" s="1064"/>
      <c r="X328" s="1001"/>
      <c r="Y328" s="1031"/>
      <c r="Z328" s="1030"/>
      <c r="AA328" s="1030"/>
      <c r="AB328" s="1030"/>
      <c r="AC328" s="1030"/>
      <c r="AD328" s="1030"/>
      <c r="AE328" s="1030"/>
      <c r="AF328" s="1030"/>
      <c r="AG328" s="1030"/>
      <c r="AH328" s="1030"/>
      <c r="AI328" s="1030"/>
      <c r="AJ328" s="1030"/>
      <c r="AK328" s="1030"/>
      <c r="AL328" s="1030"/>
      <c r="AM328" s="1029"/>
      <c r="AN328" s="1029"/>
      <c r="AO328" s="1029"/>
      <c r="AP328" s="1029"/>
      <c r="AQ328" s="1029"/>
      <c r="AR328" s="1029"/>
      <c r="AS328" s="1029"/>
      <c r="AT328" s="1029"/>
      <c r="AU328" s="1028"/>
      <c r="AV328" s="1028"/>
      <c r="AW328" s="1028"/>
      <c r="AX328" s="1028"/>
      <c r="AY328" s="1028"/>
      <c r="AZ328" s="1028"/>
      <c r="BA328" s="1028"/>
      <c r="BB328" s="1028"/>
      <c r="BC328" s="1028"/>
      <c r="BD328" s="1028"/>
      <c r="BE328" s="1028"/>
      <c r="BF328" s="1028"/>
      <c r="BG328" s="1028"/>
      <c r="BH328" s="1028"/>
      <c r="BI328" s="1028"/>
      <c r="BJ328" s="1028"/>
      <c r="BK328" s="1028"/>
      <c r="BL328" s="1028"/>
      <c r="BM328" s="1028"/>
      <c r="BN328" s="1028"/>
      <c r="BO328" s="1028"/>
      <c r="BP328" s="1028"/>
      <c r="BQ328" s="1028"/>
      <c r="BR328" s="1028"/>
      <c r="BS328" s="1028"/>
      <c r="BT328" s="1028"/>
      <c r="BU328" s="1028"/>
      <c r="BV328" s="1028"/>
      <c r="BW328" s="1028"/>
      <c r="BX328" s="1028"/>
      <c r="BY328" s="1028"/>
      <c r="BZ328" s="1028"/>
      <c r="CA328" s="1028"/>
      <c r="CB328" s="1028"/>
      <c r="CC328" s="1028"/>
      <c r="CD328" s="1028"/>
      <c r="CE328" s="1028"/>
      <c r="CF328" s="1028"/>
      <c r="CG328" s="1028"/>
      <c r="CH328" s="1028"/>
      <c r="CI328" s="1028"/>
      <c r="CJ328" s="1028"/>
      <c r="CK328" s="1028"/>
      <c r="CL328" s="1028"/>
      <c r="CM328" s="1028"/>
      <c r="CN328" s="1028"/>
      <c r="CO328" s="1028"/>
      <c r="CP328" s="1028"/>
      <c r="CQ328" s="1028"/>
      <c r="CR328" s="1028"/>
      <c r="CS328" s="1028"/>
      <c r="CT328" s="1028"/>
      <c r="CU328" s="1028"/>
      <c r="CV328" s="1028"/>
      <c r="CW328" s="1028"/>
      <c r="CX328" s="1028"/>
      <c r="CY328" s="1028"/>
      <c r="CZ328" s="1028"/>
      <c r="DA328" s="1028"/>
      <c r="DB328" s="1028"/>
      <c r="DC328" s="1028"/>
      <c r="DD328" s="1028"/>
      <c r="DE328" s="1028"/>
      <c r="DF328" s="1028"/>
      <c r="DG328" s="1028"/>
      <c r="DH328" s="1028"/>
      <c r="DI328" s="1028"/>
      <c r="DJ328" s="1028"/>
      <c r="DK328" s="1028"/>
      <c r="DL328" s="1028"/>
      <c r="DM328" s="1028"/>
      <c r="DN328" s="1028"/>
      <c r="DO328" s="1028"/>
      <c r="DP328" s="1028"/>
      <c r="DQ328" s="1028"/>
      <c r="DR328" s="1028"/>
      <c r="DS328" s="1028"/>
      <c r="DT328" s="1028"/>
      <c r="DU328" s="1028"/>
      <c r="DV328" s="1028"/>
      <c r="DW328" s="1028"/>
      <c r="DX328" s="1028"/>
      <c r="DY328" s="1028"/>
      <c r="DZ328" s="1028"/>
      <c r="EA328" s="1028"/>
      <c r="EB328" s="1028"/>
      <c r="EC328" s="1028"/>
      <c r="ED328" s="1028"/>
      <c r="EE328" s="1028"/>
      <c r="EF328" s="1028"/>
      <c r="EG328" s="1028"/>
      <c r="EH328" s="1028"/>
      <c r="EI328" s="1028"/>
      <c r="EJ328" s="1028"/>
      <c r="EK328" s="1028"/>
      <c r="EL328" s="1028"/>
    </row>
    <row r="329" spans="1:142" s="1027" customFormat="1">
      <c r="A329" s="1040">
        <v>326</v>
      </c>
      <c r="B329" s="1063" t="s">
        <v>1008</v>
      </c>
      <c r="C329" s="1044">
        <f>'TMB 050'!$G$30</f>
        <v>1234550</v>
      </c>
      <c r="D329" s="1042">
        <f t="shared" si="92"/>
        <v>1234550</v>
      </c>
      <c r="E329" s="1042">
        <f t="shared" si="93"/>
        <v>61727.5</v>
      </c>
      <c r="F329" s="1042">
        <f t="shared" si="99"/>
        <v>61727.5</v>
      </c>
      <c r="G329" s="1042">
        <f t="shared" si="94"/>
        <v>61727.5</v>
      </c>
      <c r="H329" s="1042">
        <v>500000</v>
      </c>
      <c r="I329" s="1042">
        <v>100000</v>
      </c>
      <c r="J329" s="1042">
        <f t="shared" si="95"/>
        <v>500000</v>
      </c>
      <c r="K329" s="1042">
        <f t="shared" si="96"/>
        <v>40000</v>
      </c>
      <c r="L329" s="1043">
        <f>IF('[1]TMB 050'!$G$30&gt;=50000,50000,'[1]TMB 050'!$G$30*50%)</f>
        <v>50000</v>
      </c>
      <c r="M329" s="1042">
        <f t="shared" si="97"/>
        <v>100000</v>
      </c>
      <c r="N329" s="1041">
        <f t="shared" si="98"/>
        <v>100000</v>
      </c>
      <c r="O329" s="1061"/>
      <c r="P329" s="1035" t="str">
        <f t="shared" si="100"/>
        <v>SHOPPING FREI CANECA</v>
      </c>
      <c r="Q329" s="1035" t="s">
        <v>1007</v>
      </c>
      <c r="R329" s="1035"/>
      <c r="S329" s="1035" t="s">
        <v>1006</v>
      </c>
      <c r="T329" s="1035" t="s">
        <v>506</v>
      </c>
      <c r="U329" s="1035" t="s">
        <v>505</v>
      </c>
      <c r="V329" s="1035" t="s">
        <v>1005</v>
      </c>
      <c r="W329" s="1035"/>
      <c r="X329" s="1001"/>
      <c r="Y329" s="1031"/>
      <c r="Z329" s="1030"/>
      <c r="AA329" s="1030"/>
      <c r="AB329" s="1030"/>
      <c r="AC329" s="1030"/>
      <c r="AD329" s="1030"/>
      <c r="AE329" s="1030"/>
      <c r="AF329" s="1030"/>
      <c r="AG329" s="1030"/>
      <c r="AH329" s="1030"/>
      <c r="AI329" s="1030"/>
      <c r="AJ329" s="1030"/>
      <c r="AK329" s="1030"/>
      <c r="AL329" s="1030"/>
      <c r="AM329" s="1029"/>
      <c r="AN329" s="1029"/>
      <c r="AO329" s="1029"/>
      <c r="AP329" s="1029"/>
      <c r="AQ329" s="1029"/>
      <c r="AR329" s="1029"/>
      <c r="AS329" s="1029"/>
      <c r="AT329" s="1029"/>
      <c r="AU329" s="1028"/>
      <c r="AV329" s="1028"/>
      <c r="AW329" s="1028"/>
      <c r="AX329" s="1028"/>
      <c r="AY329" s="1028"/>
      <c r="AZ329" s="1028"/>
      <c r="BA329" s="1028"/>
      <c r="BB329" s="1028"/>
      <c r="BC329" s="1028"/>
      <c r="BD329" s="1028"/>
      <c r="BE329" s="1028"/>
      <c r="BF329" s="1028"/>
      <c r="BG329" s="1028"/>
      <c r="BH329" s="1028"/>
      <c r="BI329" s="1028"/>
      <c r="BJ329" s="1028"/>
      <c r="BK329" s="1028"/>
      <c r="BL329" s="1028"/>
      <c r="BM329" s="1028"/>
      <c r="BN329" s="1028"/>
      <c r="BO329" s="1028"/>
      <c r="BP329" s="1028"/>
      <c r="BQ329" s="1028"/>
      <c r="BR329" s="1028"/>
      <c r="BS329" s="1028"/>
      <c r="BT329" s="1028"/>
      <c r="BU329" s="1028"/>
      <c r="BV329" s="1028"/>
      <c r="BW329" s="1028"/>
      <c r="BX329" s="1028"/>
      <c r="BY329" s="1028"/>
      <c r="BZ329" s="1028"/>
      <c r="CA329" s="1028"/>
      <c r="CB329" s="1028"/>
      <c r="CC329" s="1028"/>
      <c r="CD329" s="1028"/>
      <c r="CE329" s="1028"/>
      <c r="CF329" s="1028"/>
      <c r="CG329" s="1028"/>
      <c r="CH329" s="1028"/>
      <c r="CI329" s="1028"/>
      <c r="CJ329" s="1028"/>
      <c r="CK329" s="1028"/>
      <c r="CL329" s="1028"/>
      <c r="CM329" s="1028"/>
      <c r="CN329" s="1028"/>
      <c r="CO329" s="1028"/>
      <c r="CP329" s="1028"/>
      <c r="CQ329" s="1028"/>
      <c r="CR329" s="1028"/>
      <c r="CS329" s="1028"/>
      <c r="CT329" s="1028"/>
      <c r="CU329" s="1028"/>
      <c r="CV329" s="1028"/>
      <c r="CW329" s="1028"/>
      <c r="CX329" s="1028"/>
      <c r="CY329" s="1028"/>
      <c r="CZ329" s="1028"/>
      <c r="DA329" s="1028"/>
      <c r="DB329" s="1028"/>
      <c r="DC329" s="1028"/>
      <c r="DD329" s="1028"/>
      <c r="DE329" s="1028"/>
      <c r="DF329" s="1028"/>
      <c r="DG329" s="1028"/>
      <c r="DH329" s="1028"/>
      <c r="DI329" s="1028"/>
      <c r="DJ329" s="1028"/>
      <c r="DK329" s="1028"/>
      <c r="DL329" s="1028"/>
      <c r="DM329" s="1028"/>
      <c r="DN329" s="1028"/>
      <c r="DO329" s="1028"/>
      <c r="DP329" s="1028"/>
      <c r="DQ329" s="1028"/>
      <c r="DR329" s="1028"/>
      <c r="DS329" s="1028"/>
      <c r="DT329" s="1028"/>
      <c r="DU329" s="1028"/>
      <c r="DV329" s="1028"/>
      <c r="DW329" s="1028"/>
      <c r="DX329" s="1028"/>
      <c r="DY329" s="1028"/>
      <c r="DZ329" s="1028"/>
      <c r="EA329" s="1028"/>
      <c r="EB329" s="1028"/>
      <c r="EC329" s="1028"/>
      <c r="ED329" s="1028"/>
      <c r="EE329" s="1028"/>
      <c r="EF329" s="1028"/>
      <c r="EG329" s="1028"/>
      <c r="EH329" s="1028"/>
      <c r="EI329" s="1028"/>
      <c r="EJ329" s="1028"/>
      <c r="EK329" s="1028"/>
      <c r="EL329" s="1028"/>
    </row>
    <row r="330" spans="1:142" s="1027" customFormat="1">
      <c r="A330" s="1040">
        <v>327</v>
      </c>
      <c r="B330" s="1066" t="s">
        <v>1004</v>
      </c>
      <c r="C330" s="1044">
        <f>'TMB 050'!$G$30</f>
        <v>1234550</v>
      </c>
      <c r="D330" s="1042">
        <f t="shared" si="92"/>
        <v>1234550</v>
      </c>
      <c r="E330" s="1042">
        <f t="shared" si="93"/>
        <v>61727.5</v>
      </c>
      <c r="F330" s="1042">
        <f t="shared" si="99"/>
        <v>61727.5</v>
      </c>
      <c r="G330" s="1042">
        <f t="shared" si="94"/>
        <v>61727.5</v>
      </c>
      <c r="H330" s="1042">
        <v>500000</v>
      </c>
      <c r="I330" s="1042">
        <v>100000</v>
      </c>
      <c r="J330" s="1042">
        <f t="shared" si="95"/>
        <v>500000</v>
      </c>
      <c r="K330" s="1042">
        <f t="shared" si="96"/>
        <v>40000</v>
      </c>
      <c r="L330" s="1043">
        <f>IF('[1]TMB 050'!$G$30&gt;=50000,50000,'[1]TMB 050'!$G$30*50%)</f>
        <v>50000</v>
      </c>
      <c r="M330" s="1042">
        <f t="shared" si="97"/>
        <v>100000</v>
      </c>
      <c r="N330" s="1041">
        <f t="shared" si="98"/>
        <v>100000</v>
      </c>
      <c r="O330" s="1061"/>
      <c r="P330" s="1035" t="str">
        <f t="shared" si="100"/>
        <v>SHOPPING GALERIA</v>
      </c>
      <c r="Q330" s="1064"/>
      <c r="R330" s="1064"/>
      <c r="S330" s="1064"/>
      <c r="T330" s="1064" t="s">
        <v>611</v>
      </c>
      <c r="U330" s="1064" t="s">
        <v>505</v>
      </c>
      <c r="V330" s="1064"/>
      <c r="W330" s="1064"/>
      <c r="X330" s="1001"/>
      <c r="Y330" s="1031"/>
      <c r="Z330" s="1030"/>
      <c r="AA330" s="1030"/>
      <c r="AB330" s="1030"/>
      <c r="AC330" s="1030"/>
      <c r="AD330" s="1030"/>
      <c r="AE330" s="1030"/>
      <c r="AF330" s="1030"/>
      <c r="AG330" s="1030"/>
      <c r="AH330" s="1030"/>
      <c r="AI330" s="1030"/>
      <c r="AJ330" s="1030"/>
      <c r="AK330" s="1030"/>
      <c r="AL330" s="1030"/>
      <c r="AM330" s="1029"/>
      <c r="AN330" s="1029"/>
      <c r="AO330" s="1029"/>
      <c r="AP330" s="1029"/>
      <c r="AQ330" s="1029"/>
      <c r="AR330" s="1029"/>
      <c r="AS330" s="1029"/>
      <c r="AT330" s="1029"/>
      <c r="AU330" s="1028"/>
      <c r="AV330" s="1028"/>
      <c r="AW330" s="1028"/>
      <c r="AX330" s="1028"/>
      <c r="AY330" s="1028"/>
      <c r="AZ330" s="1028"/>
      <c r="BA330" s="1028"/>
      <c r="BB330" s="1028"/>
      <c r="BC330" s="1028"/>
      <c r="BD330" s="1028"/>
      <c r="BE330" s="1028"/>
      <c r="BF330" s="1028"/>
      <c r="BG330" s="1028"/>
      <c r="BH330" s="1028"/>
      <c r="BI330" s="1028"/>
      <c r="BJ330" s="1028"/>
      <c r="BK330" s="1028"/>
      <c r="BL330" s="1028"/>
      <c r="BM330" s="1028"/>
      <c r="BN330" s="1028"/>
      <c r="BO330" s="1028"/>
      <c r="BP330" s="1028"/>
      <c r="BQ330" s="1028"/>
      <c r="BR330" s="1028"/>
      <c r="BS330" s="1028"/>
      <c r="BT330" s="1028"/>
      <c r="BU330" s="1028"/>
      <c r="BV330" s="1028"/>
      <c r="BW330" s="1028"/>
      <c r="BX330" s="1028"/>
      <c r="BY330" s="1028"/>
      <c r="BZ330" s="1028"/>
      <c r="CA330" s="1028"/>
      <c r="CB330" s="1028"/>
      <c r="CC330" s="1028"/>
      <c r="CD330" s="1028"/>
      <c r="CE330" s="1028"/>
      <c r="CF330" s="1028"/>
      <c r="CG330" s="1028"/>
      <c r="CH330" s="1028"/>
      <c r="CI330" s="1028"/>
      <c r="CJ330" s="1028"/>
      <c r="CK330" s="1028"/>
      <c r="CL330" s="1028"/>
      <c r="CM330" s="1028"/>
      <c r="CN330" s="1028"/>
      <c r="CO330" s="1028"/>
      <c r="CP330" s="1028"/>
      <c r="CQ330" s="1028"/>
      <c r="CR330" s="1028"/>
      <c r="CS330" s="1028"/>
      <c r="CT330" s="1028"/>
      <c r="CU330" s="1028"/>
      <c r="CV330" s="1028"/>
      <c r="CW330" s="1028"/>
      <c r="CX330" s="1028"/>
      <c r="CY330" s="1028"/>
      <c r="CZ330" s="1028"/>
      <c r="DA330" s="1028"/>
      <c r="DB330" s="1028"/>
      <c r="DC330" s="1028"/>
      <c r="DD330" s="1028"/>
      <c r="DE330" s="1028"/>
      <c r="DF330" s="1028"/>
      <c r="DG330" s="1028"/>
      <c r="DH330" s="1028"/>
      <c r="DI330" s="1028"/>
      <c r="DJ330" s="1028"/>
      <c r="DK330" s="1028"/>
      <c r="DL330" s="1028"/>
      <c r="DM330" s="1028"/>
      <c r="DN330" s="1028"/>
      <c r="DO330" s="1028"/>
      <c r="DP330" s="1028"/>
      <c r="DQ330" s="1028"/>
      <c r="DR330" s="1028"/>
      <c r="DS330" s="1028"/>
      <c r="DT330" s="1028"/>
      <c r="DU330" s="1028"/>
      <c r="DV330" s="1028"/>
      <c r="DW330" s="1028"/>
      <c r="DX330" s="1028"/>
      <c r="DY330" s="1028"/>
      <c r="DZ330" s="1028"/>
      <c r="EA330" s="1028"/>
      <c r="EB330" s="1028"/>
      <c r="EC330" s="1028"/>
      <c r="ED330" s="1028"/>
      <c r="EE330" s="1028"/>
      <c r="EF330" s="1028"/>
      <c r="EG330" s="1028"/>
      <c r="EH330" s="1028"/>
      <c r="EI330" s="1028"/>
      <c r="EJ330" s="1028"/>
      <c r="EK330" s="1028"/>
      <c r="EL330" s="1028"/>
    </row>
    <row r="331" spans="1:142" s="1027" customFormat="1">
      <c r="A331" s="1040">
        <v>328</v>
      </c>
      <c r="B331" s="1063" t="s">
        <v>1003</v>
      </c>
      <c r="C331" s="1044">
        <f>'TMB 050'!$G$30</f>
        <v>1234550</v>
      </c>
      <c r="D331" s="1042">
        <f t="shared" si="92"/>
        <v>1234550</v>
      </c>
      <c r="E331" s="1042">
        <f t="shared" si="93"/>
        <v>61727.5</v>
      </c>
      <c r="F331" s="1042">
        <f t="shared" si="99"/>
        <v>61727.5</v>
      </c>
      <c r="G331" s="1042">
        <f t="shared" si="94"/>
        <v>61727.5</v>
      </c>
      <c r="H331" s="1042">
        <v>500000</v>
      </c>
      <c r="I331" s="1042">
        <v>100000</v>
      </c>
      <c r="J331" s="1042">
        <f t="shared" si="95"/>
        <v>500000</v>
      </c>
      <c r="K331" s="1042">
        <f t="shared" si="96"/>
        <v>40000</v>
      </c>
      <c r="L331" s="1043">
        <f>IF('[1]TMB 050'!$G$30&gt;=50000,50000,'[1]TMB 050'!$G$30*50%)</f>
        <v>50000</v>
      </c>
      <c r="M331" s="1042">
        <f t="shared" si="97"/>
        <v>100000</v>
      </c>
      <c r="N331" s="1041">
        <f t="shared" si="98"/>
        <v>100000</v>
      </c>
      <c r="O331" s="1061"/>
      <c r="P331" s="1035" t="str">
        <f t="shared" si="100"/>
        <v>SHOPPING GRANDE RIO</v>
      </c>
      <c r="Q331" s="1035" t="s">
        <v>1002</v>
      </c>
      <c r="R331" s="1035"/>
      <c r="S331" s="1035" t="s">
        <v>1001</v>
      </c>
      <c r="T331" s="1035" t="s">
        <v>503</v>
      </c>
      <c r="U331" s="1035" t="s">
        <v>502</v>
      </c>
      <c r="V331" s="1035" t="s">
        <v>1000</v>
      </c>
      <c r="W331" s="1035" t="s">
        <v>999</v>
      </c>
      <c r="X331" s="1001"/>
      <c r="Y331" s="1031"/>
      <c r="Z331" s="1030"/>
      <c r="AA331" s="1030"/>
      <c r="AB331" s="1030"/>
      <c r="AC331" s="1030"/>
      <c r="AD331" s="1030"/>
      <c r="AE331" s="1030"/>
      <c r="AF331" s="1030"/>
      <c r="AG331" s="1030"/>
      <c r="AH331" s="1030"/>
      <c r="AI331" s="1030"/>
      <c r="AJ331" s="1030"/>
      <c r="AK331" s="1030"/>
      <c r="AL331" s="1030"/>
      <c r="AM331" s="1029"/>
      <c r="AN331" s="1029"/>
      <c r="AO331" s="1029"/>
      <c r="AP331" s="1029"/>
      <c r="AQ331" s="1029"/>
      <c r="AR331" s="1029"/>
      <c r="AS331" s="1029"/>
      <c r="AT331" s="1029"/>
      <c r="AU331" s="1028"/>
      <c r="AV331" s="1028"/>
      <c r="AW331" s="1028"/>
      <c r="AX331" s="1028"/>
      <c r="AY331" s="1028"/>
      <c r="AZ331" s="1028"/>
      <c r="BA331" s="1028"/>
      <c r="BB331" s="1028"/>
      <c r="BC331" s="1028"/>
      <c r="BD331" s="1028"/>
      <c r="BE331" s="1028"/>
      <c r="BF331" s="1028"/>
      <c r="BG331" s="1028"/>
      <c r="BH331" s="1028"/>
      <c r="BI331" s="1028"/>
      <c r="BJ331" s="1028"/>
      <c r="BK331" s="1028"/>
      <c r="BL331" s="1028"/>
      <c r="BM331" s="1028"/>
      <c r="BN331" s="1028"/>
      <c r="BO331" s="1028"/>
      <c r="BP331" s="1028"/>
      <c r="BQ331" s="1028"/>
      <c r="BR331" s="1028"/>
      <c r="BS331" s="1028"/>
      <c r="BT331" s="1028"/>
      <c r="BU331" s="1028"/>
      <c r="BV331" s="1028"/>
      <c r="BW331" s="1028"/>
      <c r="BX331" s="1028"/>
      <c r="BY331" s="1028"/>
      <c r="BZ331" s="1028"/>
      <c r="CA331" s="1028"/>
      <c r="CB331" s="1028"/>
      <c r="CC331" s="1028"/>
      <c r="CD331" s="1028"/>
      <c r="CE331" s="1028"/>
      <c r="CF331" s="1028"/>
      <c r="CG331" s="1028"/>
      <c r="CH331" s="1028"/>
      <c r="CI331" s="1028"/>
      <c r="CJ331" s="1028"/>
      <c r="CK331" s="1028"/>
      <c r="CL331" s="1028"/>
      <c r="CM331" s="1028"/>
      <c r="CN331" s="1028"/>
      <c r="CO331" s="1028"/>
      <c r="CP331" s="1028"/>
      <c r="CQ331" s="1028"/>
      <c r="CR331" s="1028"/>
      <c r="CS331" s="1028"/>
      <c r="CT331" s="1028"/>
      <c r="CU331" s="1028"/>
      <c r="CV331" s="1028"/>
      <c r="CW331" s="1028"/>
      <c r="CX331" s="1028"/>
      <c r="CY331" s="1028"/>
      <c r="CZ331" s="1028"/>
      <c r="DA331" s="1028"/>
      <c r="DB331" s="1028"/>
      <c r="DC331" s="1028"/>
      <c r="DD331" s="1028"/>
      <c r="DE331" s="1028"/>
      <c r="DF331" s="1028"/>
      <c r="DG331" s="1028"/>
      <c r="DH331" s="1028"/>
      <c r="DI331" s="1028"/>
      <c r="DJ331" s="1028"/>
      <c r="DK331" s="1028"/>
      <c r="DL331" s="1028"/>
      <c r="DM331" s="1028"/>
      <c r="DN331" s="1028"/>
      <c r="DO331" s="1028"/>
      <c r="DP331" s="1028"/>
      <c r="DQ331" s="1028"/>
      <c r="DR331" s="1028"/>
      <c r="DS331" s="1028"/>
      <c r="DT331" s="1028"/>
      <c r="DU331" s="1028"/>
      <c r="DV331" s="1028"/>
      <c r="DW331" s="1028"/>
      <c r="DX331" s="1028"/>
      <c r="DY331" s="1028"/>
      <c r="DZ331" s="1028"/>
      <c r="EA331" s="1028"/>
      <c r="EB331" s="1028"/>
      <c r="EC331" s="1028"/>
      <c r="ED331" s="1028"/>
      <c r="EE331" s="1028"/>
      <c r="EF331" s="1028"/>
      <c r="EG331" s="1028"/>
      <c r="EH331" s="1028"/>
      <c r="EI331" s="1028"/>
      <c r="EJ331" s="1028"/>
      <c r="EK331" s="1028"/>
      <c r="EL331" s="1028"/>
    </row>
    <row r="332" spans="1:142" s="1027" customFormat="1">
      <c r="A332" s="1040">
        <v>329</v>
      </c>
      <c r="B332" s="1066" t="s">
        <v>998</v>
      </c>
      <c r="C332" s="1044">
        <f>'TMB 050'!$G$30</f>
        <v>1234550</v>
      </c>
      <c r="D332" s="1042">
        <f t="shared" si="92"/>
        <v>1234550</v>
      </c>
      <c r="E332" s="1042">
        <f t="shared" si="93"/>
        <v>61727.5</v>
      </c>
      <c r="F332" s="1042">
        <f t="shared" si="99"/>
        <v>61727.5</v>
      </c>
      <c r="G332" s="1042">
        <f t="shared" si="94"/>
        <v>61727.5</v>
      </c>
      <c r="H332" s="1042">
        <v>500000</v>
      </c>
      <c r="I332" s="1042">
        <v>100000</v>
      </c>
      <c r="J332" s="1042">
        <f t="shared" si="95"/>
        <v>500000</v>
      </c>
      <c r="K332" s="1042">
        <f t="shared" si="96"/>
        <v>40000</v>
      </c>
      <c r="L332" s="1043">
        <f>IF('[1]TMB 050'!$G$30&gt;=50000,50000,'[1]TMB 050'!$G$30*50%)</f>
        <v>50000</v>
      </c>
      <c r="M332" s="1042">
        <f t="shared" si="97"/>
        <v>100000</v>
      </c>
      <c r="N332" s="1041">
        <f t="shared" si="98"/>
        <v>100000</v>
      </c>
      <c r="O332" s="1061"/>
      <c r="P332" s="1035" t="str">
        <f t="shared" si="100"/>
        <v>SHOPPING GRANJA OLGA</v>
      </c>
      <c r="Q332" s="1064"/>
      <c r="R332" s="1064"/>
      <c r="S332" s="1064"/>
      <c r="T332" s="1065" t="s">
        <v>514</v>
      </c>
      <c r="U332" s="1064" t="s">
        <v>505</v>
      </c>
      <c r="V332" s="1064"/>
      <c r="W332" s="1064"/>
      <c r="X332" s="1001"/>
      <c r="Y332" s="1031"/>
      <c r="Z332" s="1030"/>
      <c r="AA332" s="1030"/>
      <c r="AB332" s="1030"/>
      <c r="AC332" s="1030"/>
      <c r="AD332" s="1030"/>
      <c r="AE332" s="1030"/>
      <c r="AF332" s="1030"/>
      <c r="AG332" s="1030"/>
      <c r="AH332" s="1030"/>
      <c r="AI332" s="1030"/>
      <c r="AJ332" s="1030"/>
      <c r="AK332" s="1030"/>
      <c r="AL332" s="1030"/>
      <c r="AM332" s="1029"/>
      <c r="AN332" s="1029"/>
      <c r="AO332" s="1029"/>
      <c r="AP332" s="1029"/>
      <c r="AQ332" s="1029"/>
      <c r="AR332" s="1029"/>
      <c r="AS332" s="1029"/>
      <c r="AT332" s="1029"/>
      <c r="AU332" s="1028"/>
      <c r="AV332" s="1028"/>
      <c r="AW332" s="1028"/>
      <c r="AX332" s="1028"/>
      <c r="AY332" s="1028"/>
      <c r="AZ332" s="1028"/>
      <c r="BA332" s="1028"/>
      <c r="BB332" s="1028"/>
      <c r="BC332" s="1028"/>
      <c r="BD332" s="1028"/>
      <c r="BE332" s="1028"/>
      <c r="BF332" s="1028"/>
      <c r="BG332" s="1028"/>
      <c r="BH332" s="1028"/>
      <c r="BI332" s="1028"/>
      <c r="BJ332" s="1028"/>
      <c r="BK332" s="1028"/>
      <c r="BL332" s="1028"/>
      <c r="BM332" s="1028"/>
      <c r="BN332" s="1028"/>
      <c r="BO332" s="1028"/>
      <c r="BP332" s="1028"/>
      <c r="BQ332" s="1028"/>
      <c r="BR332" s="1028"/>
      <c r="BS332" s="1028"/>
      <c r="BT332" s="1028"/>
      <c r="BU332" s="1028"/>
      <c r="BV332" s="1028"/>
      <c r="BW332" s="1028"/>
      <c r="BX332" s="1028"/>
      <c r="BY332" s="1028"/>
      <c r="BZ332" s="1028"/>
      <c r="CA332" s="1028"/>
      <c r="CB332" s="1028"/>
      <c r="CC332" s="1028"/>
      <c r="CD332" s="1028"/>
      <c r="CE332" s="1028"/>
      <c r="CF332" s="1028"/>
      <c r="CG332" s="1028"/>
      <c r="CH332" s="1028"/>
      <c r="CI332" s="1028"/>
      <c r="CJ332" s="1028"/>
      <c r="CK332" s="1028"/>
      <c r="CL332" s="1028"/>
      <c r="CM332" s="1028"/>
      <c r="CN332" s="1028"/>
      <c r="CO332" s="1028"/>
      <c r="CP332" s="1028"/>
      <c r="CQ332" s="1028"/>
      <c r="CR332" s="1028"/>
      <c r="CS332" s="1028"/>
      <c r="CT332" s="1028"/>
      <c r="CU332" s="1028"/>
      <c r="CV332" s="1028"/>
      <c r="CW332" s="1028"/>
      <c r="CX332" s="1028"/>
      <c r="CY332" s="1028"/>
      <c r="CZ332" s="1028"/>
      <c r="DA332" s="1028"/>
      <c r="DB332" s="1028"/>
      <c r="DC332" s="1028"/>
      <c r="DD332" s="1028"/>
      <c r="DE332" s="1028"/>
      <c r="DF332" s="1028"/>
      <c r="DG332" s="1028"/>
      <c r="DH332" s="1028"/>
      <c r="DI332" s="1028"/>
      <c r="DJ332" s="1028"/>
      <c r="DK332" s="1028"/>
      <c r="DL332" s="1028"/>
      <c r="DM332" s="1028"/>
      <c r="DN332" s="1028"/>
      <c r="DO332" s="1028"/>
      <c r="DP332" s="1028"/>
      <c r="DQ332" s="1028"/>
      <c r="DR332" s="1028"/>
      <c r="DS332" s="1028"/>
      <c r="DT332" s="1028"/>
      <c r="DU332" s="1028"/>
      <c r="DV332" s="1028"/>
      <c r="DW332" s="1028"/>
      <c r="DX332" s="1028"/>
      <c r="DY332" s="1028"/>
      <c r="DZ332" s="1028"/>
      <c r="EA332" s="1028"/>
      <c r="EB332" s="1028"/>
      <c r="EC332" s="1028"/>
      <c r="ED332" s="1028"/>
      <c r="EE332" s="1028"/>
      <c r="EF332" s="1028"/>
      <c r="EG332" s="1028"/>
      <c r="EH332" s="1028"/>
      <c r="EI332" s="1028"/>
      <c r="EJ332" s="1028"/>
      <c r="EK332" s="1028"/>
      <c r="EL332" s="1028"/>
    </row>
    <row r="333" spans="1:142" s="1027" customFormat="1">
      <c r="A333" s="1040">
        <v>330</v>
      </c>
      <c r="B333" s="1066" t="s">
        <v>997</v>
      </c>
      <c r="C333" s="1044">
        <f>'TMB 050'!$G$30</f>
        <v>1234550</v>
      </c>
      <c r="D333" s="1042">
        <f t="shared" si="92"/>
        <v>1234550</v>
      </c>
      <c r="E333" s="1042">
        <f t="shared" si="93"/>
        <v>61727.5</v>
      </c>
      <c r="F333" s="1042">
        <f t="shared" si="99"/>
        <v>61727.5</v>
      </c>
      <c r="G333" s="1042">
        <f t="shared" si="94"/>
        <v>61727.5</v>
      </c>
      <c r="H333" s="1042">
        <v>500000</v>
      </c>
      <c r="I333" s="1042">
        <v>100000</v>
      </c>
      <c r="J333" s="1042">
        <f t="shared" si="95"/>
        <v>500000</v>
      </c>
      <c r="K333" s="1042">
        <f t="shared" si="96"/>
        <v>40000</v>
      </c>
      <c r="L333" s="1043">
        <f>IF('[1]TMB 050'!$G$30&gt;=50000,50000,'[1]TMB 050'!$G$30*50%)</f>
        <v>50000</v>
      </c>
      <c r="M333" s="1042">
        <f t="shared" si="97"/>
        <v>100000</v>
      </c>
      <c r="N333" s="1041">
        <f t="shared" si="98"/>
        <v>100000</v>
      </c>
      <c r="O333" s="1061"/>
      <c r="P333" s="1035" t="str">
        <f t="shared" si="100"/>
        <v>SHOPPING GRANJA VIANNA</v>
      </c>
      <c r="Q333" s="1064"/>
      <c r="R333" s="1064"/>
      <c r="S333" s="1064"/>
      <c r="T333" s="1064" t="s">
        <v>996</v>
      </c>
      <c r="U333" s="1064" t="s">
        <v>505</v>
      </c>
      <c r="V333" s="1064"/>
      <c r="W333" s="1064"/>
      <c r="X333" s="1001"/>
      <c r="Y333" s="1031"/>
      <c r="Z333" s="1030"/>
      <c r="AA333" s="1030"/>
      <c r="AB333" s="1030"/>
      <c r="AC333" s="1030"/>
      <c r="AD333" s="1030"/>
      <c r="AE333" s="1030"/>
      <c r="AF333" s="1030"/>
      <c r="AG333" s="1030"/>
      <c r="AH333" s="1030"/>
      <c r="AI333" s="1030"/>
      <c r="AJ333" s="1030"/>
      <c r="AK333" s="1030"/>
      <c r="AL333" s="1030"/>
      <c r="AM333" s="1029"/>
      <c r="AN333" s="1029"/>
      <c r="AO333" s="1029"/>
      <c r="AP333" s="1029"/>
      <c r="AQ333" s="1029"/>
      <c r="AR333" s="1029"/>
      <c r="AS333" s="1029"/>
      <c r="AT333" s="1029"/>
      <c r="AU333" s="1028"/>
      <c r="AV333" s="1028"/>
      <c r="AW333" s="1028"/>
      <c r="AX333" s="1028"/>
      <c r="AY333" s="1028"/>
      <c r="AZ333" s="1028"/>
      <c r="BA333" s="1028"/>
      <c r="BB333" s="1028"/>
      <c r="BC333" s="1028"/>
      <c r="BD333" s="1028"/>
      <c r="BE333" s="1028"/>
      <c r="BF333" s="1028"/>
      <c r="BG333" s="1028"/>
      <c r="BH333" s="1028"/>
      <c r="BI333" s="1028"/>
      <c r="BJ333" s="1028"/>
      <c r="BK333" s="1028"/>
      <c r="BL333" s="1028"/>
      <c r="BM333" s="1028"/>
      <c r="BN333" s="1028"/>
      <c r="BO333" s="1028"/>
      <c r="BP333" s="1028"/>
      <c r="BQ333" s="1028"/>
      <c r="BR333" s="1028"/>
      <c r="BS333" s="1028"/>
      <c r="BT333" s="1028"/>
      <c r="BU333" s="1028"/>
      <c r="BV333" s="1028"/>
      <c r="BW333" s="1028"/>
      <c r="BX333" s="1028"/>
      <c r="BY333" s="1028"/>
      <c r="BZ333" s="1028"/>
      <c r="CA333" s="1028"/>
      <c r="CB333" s="1028"/>
      <c r="CC333" s="1028"/>
      <c r="CD333" s="1028"/>
      <c r="CE333" s="1028"/>
      <c r="CF333" s="1028"/>
      <c r="CG333" s="1028"/>
      <c r="CH333" s="1028"/>
      <c r="CI333" s="1028"/>
      <c r="CJ333" s="1028"/>
      <c r="CK333" s="1028"/>
      <c r="CL333" s="1028"/>
      <c r="CM333" s="1028"/>
      <c r="CN333" s="1028"/>
      <c r="CO333" s="1028"/>
      <c r="CP333" s="1028"/>
      <c r="CQ333" s="1028"/>
      <c r="CR333" s="1028"/>
      <c r="CS333" s="1028"/>
      <c r="CT333" s="1028"/>
      <c r="CU333" s="1028"/>
      <c r="CV333" s="1028"/>
      <c r="CW333" s="1028"/>
      <c r="CX333" s="1028"/>
      <c r="CY333" s="1028"/>
      <c r="CZ333" s="1028"/>
      <c r="DA333" s="1028"/>
      <c r="DB333" s="1028"/>
      <c r="DC333" s="1028"/>
      <c r="DD333" s="1028"/>
      <c r="DE333" s="1028"/>
      <c r="DF333" s="1028"/>
      <c r="DG333" s="1028"/>
      <c r="DH333" s="1028"/>
      <c r="DI333" s="1028"/>
      <c r="DJ333" s="1028"/>
      <c r="DK333" s="1028"/>
      <c r="DL333" s="1028"/>
      <c r="DM333" s="1028"/>
      <c r="DN333" s="1028"/>
      <c r="DO333" s="1028"/>
      <c r="DP333" s="1028"/>
      <c r="DQ333" s="1028"/>
      <c r="DR333" s="1028"/>
      <c r="DS333" s="1028"/>
      <c r="DT333" s="1028"/>
      <c r="DU333" s="1028"/>
      <c r="DV333" s="1028"/>
      <c r="DW333" s="1028"/>
      <c r="DX333" s="1028"/>
      <c r="DY333" s="1028"/>
      <c r="DZ333" s="1028"/>
      <c r="EA333" s="1028"/>
      <c r="EB333" s="1028"/>
      <c r="EC333" s="1028"/>
      <c r="ED333" s="1028"/>
      <c r="EE333" s="1028"/>
      <c r="EF333" s="1028"/>
      <c r="EG333" s="1028"/>
      <c r="EH333" s="1028"/>
      <c r="EI333" s="1028"/>
      <c r="EJ333" s="1028"/>
      <c r="EK333" s="1028"/>
      <c r="EL333" s="1028"/>
    </row>
    <row r="334" spans="1:142" s="1027" customFormat="1">
      <c r="A334" s="1040">
        <v>331</v>
      </c>
      <c r="B334" s="1062" t="s">
        <v>995</v>
      </c>
      <c r="C334" s="1044">
        <f>'TMB 050'!$G$30</f>
        <v>1234550</v>
      </c>
      <c r="D334" s="1042">
        <f t="shared" si="92"/>
        <v>1234550</v>
      </c>
      <c r="E334" s="1042">
        <f t="shared" si="93"/>
        <v>61727.5</v>
      </c>
      <c r="F334" s="1042">
        <f t="shared" si="99"/>
        <v>61727.5</v>
      </c>
      <c r="G334" s="1042">
        <f t="shared" si="94"/>
        <v>61727.5</v>
      </c>
      <c r="H334" s="1042">
        <v>500000</v>
      </c>
      <c r="I334" s="1042">
        <v>100000</v>
      </c>
      <c r="J334" s="1042">
        <f t="shared" si="95"/>
        <v>500000</v>
      </c>
      <c r="K334" s="1042">
        <f t="shared" si="96"/>
        <v>40000</v>
      </c>
      <c r="L334" s="1043">
        <f>IF('[1]TMB 050'!$G$30&gt;=50000,50000,'[1]TMB 050'!$G$30*50%)</f>
        <v>50000</v>
      </c>
      <c r="M334" s="1042">
        <f t="shared" si="97"/>
        <v>100000</v>
      </c>
      <c r="N334" s="1041">
        <f t="shared" si="98"/>
        <v>100000</v>
      </c>
      <c r="O334" s="1061"/>
      <c r="P334" s="1035" t="str">
        <f t="shared" si="100"/>
        <v>SHOPPING GRAVATAÍ</v>
      </c>
      <c r="Q334" s="1060"/>
      <c r="R334" s="1060"/>
      <c r="S334" s="1060"/>
      <c r="T334" s="1060" t="s">
        <v>994</v>
      </c>
      <c r="U334" s="1035" t="s">
        <v>672</v>
      </c>
      <c r="V334" s="1035"/>
      <c r="W334" s="1060" t="s">
        <v>993</v>
      </c>
      <c r="X334" s="1001"/>
      <c r="Y334" s="1031"/>
      <c r="Z334" s="1030"/>
      <c r="AA334" s="1030"/>
      <c r="AB334" s="1030"/>
      <c r="AC334" s="1030"/>
      <c r="AD334" s="1030"/>
      <c r="AE334" s="1030"/>
      <c r="AF334" s="1030"/>
      <c r="AG334" s="1030"/>
      <c r="AH334" s="1030"/>
      <c r="AI334" s="1030"/>
      <c r="AJ334" s="1030"/>
      <c r="AK334" s="1030"/>
      <c r="AL334" s="1030"/>
      <c r="AM334" s="1029"/>
      <c r="AN334" s="1029"/>
      <c r="AO334" s="1029"/>
      <c r="AP334" s="1029"/>
      <c r="AQ334" s="1029"/>
      <c r="AR334" s="1029"/>
      <c r="AS334" s="1029"/>
      <c r="AT334" s="1029"/>
      <c r="AU334" s="1028"/>
      <c r="AV334" s="1028"/>
      <c r="AW334" s="1028"/>
      <c r="AX334" s="1028"/>
      <c r="AY334" s="1028"/>
      <c r="AZ334" s="1028"/>
      <c r="BA334" s="1028"/>
      <c r="BB334" s="1028"/>
      <c r="BC334" s="1028"/>
      <c r="BD334" s="1028"/>
      <c r="BE334" s="1028"/>
      <c r="BF334" s="1028"/>
      <c r="BG334" s="1028"/>
      <c r="BH334" s="1028"/>
      <c r="BI334" s="1028"/>
      <c r="BJ334" s="1028"/>
      <c r="BK334" s="1028"/>
      <c r="BL334" s="1028"/>
      <c r="BM334" s="1028"/>
      <c r="BN334" s="1028"/>
      <c r="BO334" s="1028"/>
      <c r="BP334" s="1028"/>
      <c r="BQ334" s="1028"/>
      <c r="BR334" s="1028"/>
      <c r="BS334" s="1028"/>
      <c r="BT334" s="1028"/>
      <c r="BU334" s="1028"/>
      <c r="BV334" s="1028"/>
      <c r="BW334" s="1028"/>
      <c r="BX334" s="1028"/>
      <c r="BY334" s="1028"/>
      <c r="BZ334" s="1028"/>
      <c r="CA334" s="1028"/>
      <c r="CB334" s="1028"/>
      <c r="CC334" s="1028"/>
      <c r="CD334" s="1028"/>
      <c r="CE334" s="1028"/>
      <c r="CF334" s="1028"/>
      <c r="CG334" s="1028"/>
      <c r="CH334" s="1028"/>
      <c r="CI334" s="1028"/>
      <c r="CJ334" s="1028"/>
      <c r="CK334" s="1028"/>
      <c r="CL334" s="1028"/>
      <c r="CM334" s="1028"/>
      <c r="CN334" s="1028"/>
      <c r="CO334" s="1028"/>
      <c r="CP334" s="1028"/>
      <c r="CQ334" s="1028"/>
      <c r="CR334" s="1028"/>
      <c r="CS334" s="1028"/>
      <c r="CT334" s="1028"/>
      <c r="CU334" s="1028"/>
      <c r="CV334" s="1028"/>
      <c r="CW334" s="1028"/>
      <c r="CX334" s="1028"/>
      <c r="CY334" s="1028"/>
      <c r="CZ334" s="1028"/>
      <c r="DA334" s="1028"/>
      <c r="DB334" s="1028"/>
      <c r="DC334" s="1028"/>
      <c r="DD334" s="1028"/>
      <c r="DE334" s="1028"/>
      <c r="DF334" s="1028"/>
      <c r="DG334" s="1028"/>
      <c r="DH334" s="1028"/>
      <c r="DI334" s="1028"/>
      <c r="DJ334" s="1028"/>
      <c r="DK334" s="1028"/>
      <c r="DL334" s="1028"/>
      <c r="DM334" s="1028"/>
      <c r="DN334" s="1028"/>
      <c r="DO334" s="1028"/>
      <c r="DP334" s="1028"/>
      <c r="DQ334" s="1028"/>
      <c r="DR334" s="1028"/>
      <c r="DS334" s="1028"/>
      <c r="DT334" s="1028"/>
      <c r="DU334" s="1028"/>
      <c r="DV334" s="1028"/>
      <c r="DW334" s="1028"/>
      <c r="DX334" s="1028"/>
      <c r="DY334" s="1028"/>
      <c r="DZ334" s="1028"/>
      <c r="EA334" s="1028"/>
      <c r="EB334" s="1028"/>
      <c r="EC334" s="1028"/>
      <c r="ED334" s="1028"/>
      <c r="EE334" s="1028"/>
      <c r="EF334" s="1028"/>
      <c r="EG334" s="1028"/>
      <c r="EH334" s="1028"/>
      <c r="EI334" s="1028"/>
      <c r="EJ334" s="1028"/>
      <c r="EK334" s="1028"/>
      <c r="EL334" s="1028"/>
    </row>
    <row r="335" spans="1:142" s="1027" customFormat="1">
      <c r="A335" s="1040">
        <v>332</v>
      </c>
      <c r="B335" s="1063" t="s">
        <v>992</v>
      </c>
      <c r="C335" s="1044">
        <f>'TMB 050'!$G$30</f>
        <v>1234550</v>
      </c>
      <c r="D335" s="1042">
        <f t="shared" si="92"/>
        <v>1234550</v>
      </c>
      <c r="E335" s="1042">
        <f t="shared" si="93"/>
        <v>61727.5</v>
      </c>
      <c r="F335" s="1042">
        <f t="shared" si="99"/>
        <v>61727.5</v>
      </c>
      <c r="G335" s="1042">
        <f t="shared" si="94"/>
        <v>61727.5</v>
      </c>
      <c r="H335" s="1042">
        <v>500000</v>
      </c>
      <c r="I335" s="1042">
        <v>100000</v>
      </c>
      <c r="J335" s="1042">
        <f t="shared" si="95"/>
        <v>500000</v>
      </c>
      <c r="K335" s="1042">
        <f t="shared" si="96"/>
        <v>40000</v>
      </c>
      <c r="L335" s="1043">
        <f>IF('[1]TMB 050'!$G$30&gt;=50000,50000,'[1]TMB 050'!$G$30*50%)</f>
        <v>50000</v>
      </c>
      <c r="M335" s="1042">
        <f t="shared" si="97"/>
        <v>100000</v>
      </c>
      <c r="N335" s="1041">
        <f t="shared" si="98"/>
        <v>100000</v>
      </c>
      <c r="O335" s="1061"/>
      <c r="P335" s="1035" t="str">
        <f t="shared" si="100"/>
        <v>SHOPPING GUADALUPE</v>
      </c>
      <c r="Q335" s="1035" t="s">
        <v>991</v>
      </c>
      <c r="R335" s="1035"/>
      <c r="S335" s="1035" t="s">
        <v>527</v>
      </c>
      <c r="T335" s="1035" t="s">
        <v>503</v>
      </c>
      <c r="U335" s="1035" t="s">
        <v>502</v>
      </c>
      <c r="V335" s="1035" t="s">
        <v>990</v>
      </c>
      <c r="W335" s="1060" t="s">
        <v>989</v>
      </c>
      <c r="X335" s="1001"/>
      <c r="Y335" s="1031"/>
      <c r="Z335" s="1030"/>
      <c r="AA335" s="1030"/>
      <c r="AB335" s="1030"/>
      <c r="AC335" s="1030"/>
      <c r="AD335" s="1030"/>
      <c r="AE335" s="1030"/>
      <c r="AF335" s="1030"/>
      <c r="AG335" s="1030"/>
      <c r="AH335" s="1030"/>
      <c r="AI335" s="1030"/>
      <c r="AJ335" s="1030"/>
      <c r="AK335" s="1030"/>
      <c r="AL335" s="1030"/>
      <c r="AM335" s="1029"/>
      <c r="AN335" s="1029"/>
      <c r="AO335" s="1029"/>
      <c r="AP335" s="1029"/>
      <c r="AQ335" s="1029"/>
      <c r="AR335" s="1029"/>
      <c r="AS335" s="1029"/>
      <c r="AT335" s="1029"/>
      <c r="AU335" s="1028"/>
      <c r="AV335" s="1028"/>
      <c r="AW335" s="1028"/>
      <c r="AX335" s="1028"/>
      <c r="AY335" s="1028"/>
      <c r="AZ335" s="1028"/>
      <c r="BA335" s="1028"/>
      <c r="BB335" s="1028"/>
      <c r="BC335" s="1028"/>
      <c r="BD335" s="1028"/>
      <c r="BE335" s="1028"/>
      <c r="BF335" s="1028"/>
      <c r="BG335" s="1028"/>
      <c r="BH335" s="1028"/>
      <c r="BI335" s="1028"/>
      <c r="BJ335" s="1028"/>
      <c r="BK335" s="1028"/>
      <c r="BL335" s="1028"/>
      <c r="BM335" s="1028"/>
      <c r="BN335" s="1028"/>
      <c r="BO335" s="1028"/>
      <c r="BP335" s="1028"/>
      <c r="BQ335" s="1028"/>
      <c r="BR335" s="1028"/>
      <c r="BS335" s="1028"/>
      <c r="BT335" s="1028"/>
      <c r="BU335" s="1028"/>
      <c r="BV335" s="1028"/>
      <c r="BW335" s="1028"/>
      <c r="BX335" s="1028"/>
      <c r="BY335" s="1028"/>
      <c r="BZ335" s="1028"/>
      <c r="CA335" s="1028"/>
      <c r="CB335" s="1028"/>
      <c r="CC335" s="1028"/>
      <c r="CD335" s="1028"/>
      <c r="CE335" s="1028"/>
      <c r="CF335" s="1028"/>
      <c r="CG335" s="1028"/>
      <c r="CH335" s="1028"/>
      <c r="CI335" s="1028"/>
      <c r="CJ335" s="1028"/>
      <c r="CK335" s="1028"/>
      <c r="CL335" s="1028"/>
      <c r="CM335" s="1028"/>
      <c r="CN335" s="1028"/>
      <c r="CO335" s="1028"/>
      <c r="CP335" s="1028"/>
      <c r="CQ335" s="1028"/>
      <c r="CR335" s="1028"/>
      <c r="CS335" s="1028"/>
      <c r="CT335" s="1028"/>
      <c r="CU335" s="1028"/>
      <c r="CV335" s="1028"/>
      <c r="CW335" s="1028"/>
      <c r="CX335" s="1028"/>
      <c r="CY335" s="1028"/>
      <c r="CZ335" s="1028"/>
      <c r="DA335" s="1028"/>
      <c r="DB335" s="1028"/>
      <c r="DC335" s="1028"/>
      <c r="DD335" s="1028"/>
      <c r="DE335" s="1028"/>
      <c r="DF335" s="1028"/>
      <c r="DG335" s="1028"/>
      <c r="DH335" s="1028"/>
      <c r="DI335" s="1028"/>
      <c r="DJ335" s="1028"/>
      <c r="DK335" s="1028"/>
      <c r="DL335" s="1028"/>
      <c r="DM335" s="1028"/>
      <c r="DN335" s="1028"/>
      <c r="DO335" s="1028"/>
      <c r="DP335" s="1028"/>
      <c r="DQ335" s="1028"/>
      <c r="DR335" s="1028"/>
      <c r="DS335" s="1028"/>
      <c r="DT335" s="1028"/>
      <c r="DU335" s="1028"/>
      <c r="DV335" s="1028"/>
      <c r="DW335" s="1028"/>
      <c r="DX335" s="1028"/>
      <c r="DY335" s="1028"/>
      <c r="DZ335" s="1028"/>
      <c r="EA335" s="1028"/>
      <c r="EB335" s="1028"/>
      <c r="EC335" s="1028"/>
      <c r="ED335" s="1028"/>
      <c r="EE335" s="1028"/>
      <c r="EF335" s="1028"/>
      <c r="EG335" s="1028"/>
      <c r="EH335" s="1028"/>
      <c r="EI335" s="1028"/>
      <c r="EJ335" s="1028"/>
      <c r="EK335" s="1028"/>
      <c r="EL335" s="1028"/>
    </row>
    <row r="336" spans="1:142" s="1027" customFormat="1">
      <c r="A336" s="1040">
        <v>333</v>
      </c>
      <c r="B336" s="1062" t="s">
        <v>988</v>
      </c>
      <c r="C336" s="1044">
        <f>'TMB 050'!$G$30</f>
        <v>1234550</v>
      </c>
      <c r="D336" s="1042">
        <f t="shared" si="92"/>
        <v>1234550</v>
      </c>
      <c r="E336" s="1042">
        <f t="shared" si="93"/>
        <v>61727.5</v>
      </c>
      <c r="F336" s="1042">
        <f t="shared" si="99"/>
        <v>61727.5</v>
      </c>
      <c r="G336" s="1042">
        <f t="shared" si="94"/>
        <v>61727.5</v>
      </c>
      <c r="H336" s="1042">
        <v>500000</v>
      </c>
      <c r="I336" s="1042">
        <v>100000</v>
      </c>
      <c r="J336" s="1042">
        <f t="shared" si="95"/>
        <v>500000</v>
      </c>
      <c r="K336" s="1042">
        <f t="shared" si="96"/>
        <v>40000</v>
      </c>
      <c r="L336" s="1043">
        <f>IF('[1]TMB 050'!$G$30&gt;=50000,50000,'[1]TMB 050'!$G$30*50%)</f>
        <v>50000</v>
      </c>
      <c r="M336" s="1042">
        <f t="shared" si="97"/>
        <v>100000</v>
      </c>
      <c r="N336" s="1041">
        <f t="shared" si="98"/>
        <v>100000</v>
      </c>
      <c r="O336" s="1061"/>
      <c r="P336" s="1035" t="str">
        <f t="shared" si="100"/>
        <v>SHOPPING GUARARAPES</v>
      </c>
      <c r="Q336" s="1060"/>
      <c r="R336" s="1060"/>
      <c r="S336" s="1060"/>
      <c r="T336" s="1060" t="s">
        <v>987</v>
      </c>
      <c r="U336" s="1035" t="s">
        <v>684</v>
      </c>
      <c r="V336" s="1035"/>
      <c r="W336" s="1060" t="s">
        <v>986</v>
      </c>
      <c r="X336" s="1001"/>
      <c r="Y336" s="1031"/>
      <c r="Z336" s="1030"/>
      <c r="AA336" s="1030"/>
      <c r="AB336" s="1030"/>
      <c r="AC336" s="1030"/>
      <c r="AD336" s="1030"/>
      <c r="AE336" s="1030"/>
      <c r="AF336" s="1030"/>
      <c r="AG336" s="1030"/>
      <c r="AH336" s="1030"/>
      <c r="AI336" s="1030"/>
      <c r="AJ336" s="1030"/>
      <c r="AK336" s="1030"/>
      <c r="AL336" s="1030"/>
      <c r="AM336" s="1029"/>
      <c r="AN336" s="1029"/>
      <c r="AO336" s="1029"/>
      <c r="AP336" s="1029"/>
      <c r="AQ336" s="1029"/>
      <c r="AR336" s="1029"/>
      <c r="AS336" s="1029"/>
      <c r="AT336" s="1029"/>
      <c r="AU336" s="1028"/>
      <c r="AV336" s="1028"/>
      <c r="AW336" s="1028"/>
      <c r="AX336" s="1028"/>
      <c r="AY336" s="1028"/>
      <c r="AZ336" s="1028"/>
      <c r="BA336" s="1028"/>
      <c r="BB336" s="1028"/>
      <c r="BC336" s="1028"/>
      <c r="BD336" s="1028"/>
      <c r="BE336" s="1028"/>
      <c r="BF336" s="1028"/>
      <c r="BG336" s="1028"/>
      <c r="BH336" s="1028"/>
      <c r="BI336" s="1028"/>
      <c r="BJ336" s="1028"/>
      <c r="BK336" s="1028"/>
      <c r="BL336" s="1028"/>
      <c r="BM336" s="1028"/>
      <c r="BN336" s="1028"/>
      <c r="BO336" s="1028"/>
      <c r="BP336" s="1028"/>
      <c r="BQ336" s="1028"/>
      <c r="BR336" s="1028"/>
      <c r="BS336" s="1028"/>
      <c r="BT336" s="1028"/>
      <c r="BU336" s="1028"/>
      <c r="BV336" s="1028"/>
      <c r="BW336" s="1028"/>
      <c r="BX336" s="1028"/>
      <c r="BY336" s="1028"/>
      <c r="BZ336" s="1028"/>
      <c r="CA336" s="1028"/>
      <c r="CB336" s="1028"/>
      <c r="CC336" s="1028"/>
      <c r="CD336" s="1028"/>
      <c r="CE336" s="1028"/>
      <c r="CF336" s="1028"/>
      <c r="CG336" s="1028"/>
      <c r="CH336" s="1028"/>
      <c r="CI336" s="1028"/>
      <c r="CJ336" s="1028"/>
      <c r="CK336" s="1028"/>
      <c r="CL336" s="1028"/>
      <c r="CM336" s="1028"/>
      <c r="CN336" s="1028"/>
      <c r="CO336" s="1028"/>
      <c r="CP336" s="1028"/>
      <c r="CQ336" s="1028"/>
      <c r="CR336" s="1028"/>
      <c r="CS336" s="1028"/>
      <c r="CT336" s="1028"/>
      <c r="CU336" s="1028"/>
      <c r="CV336" s="1028"/>
      <c r="CW336" s="1028"/>
      <c r="CX336" s="1028"/>
      <c r="CY336" s="1028"/>
      <c r="CZ336" s="1028"/>
      <c r="DA336" s="1028"/>
      <c r="DB336" s="1028"/>
      <c r="DC336" s="1028"/>
      <c r="DD336" s="1028"/>
      <c r="DE336" s="1028"/>
      <c r="DF336" s="1028"/>
      <c r="DG336" s="1028"/>
      <c r="DH336" s="1028"/>
      <c r="DI336" s="1028"/>
      <c r="DJ336" s="1028"/>
      <c r="DK336" s="1028"/>
      <c r="DL336" s="1028"/>
      <c r="DM336" s="1028"/>
      <c r="DN336" s="1028"/>
      <c r="DO336" s="1028"/>
      <c r="DP336" s="1028"/>
      <c r="DQ336" s="1028"/>
      <c r="DR336" s="1028"/>
      <c r="DS336" s="1028"/>
      <c r="DT336" s="1028"/>
      <c r="DU336" s="1028"/>
      <c r="DV336" s="1028"/>
      <c r="DW336" s="1028"/>
      <c r="DX336" s="1028"/>
      <c r="DY336" s="1028"/>
      <c r="DZ336" s="1028"/>
      <c r="EA336" s="1028"/>
      <c r="EB336" s="1028"/>
      <c r="EC336" s="1028"/>
      <c r="ED336" s="1028"/>
      <c r="EE336" s="1028"/>
      <c r="EF336" s="1028"/>
      <c r="EG336" s="1028"/>
      <c r="EH336" s="1028"/>
      <c r="EI336" s="1028"/>
      <c r="EJ336" s="1028"/>
      <c r="EK336" s="1028"/>
      <c r="EL336" s="1028"/>
    </row>
    <row r="337" spans="1:142" s="1027" customFormat="1">
      <c r="A337" s="1040">
        <v>334</v>
      </c>
      <c r="B337" s="1066" t="s">
        <v>985</v>
      </c>
      <c r="C337" s="1044">
        <f>'TMB 050'!$G$30</f>
        <v>1234550</v>
      </c>
      <c r="D337" s="1042">
        <f t="shared" si="92"/>
        <v>1234550</v>
      </c>
      <c r="E337" s="1042">
        <f t="shared" si="93"/>
        <v>61727.5</v>
      </c>
      <c r="F337" s="1042">
        <f t="shared" si="99"/>
        <v>61727.5</v>
      </c>
      <c r="G337" s="1042">
        <f t="shared" si="94"/>
        <v>61727.5</v>
      </c>
      <c r="H337" s="1042">
        <v>500000</v>
      </c>
      <c r="I337" s="1042">
        <v>100000</v>
      </c>
      <c r="J337" s="1042">
        <f t="shared" si="95"/>
        <v>500000</v>
      </c>
      <c r="K337" s="1042">
        <f t="shared" si="96"/>
        <v>40000</v>
      </c>
      <c r="L337" s="1043">
        <f>IF('[1]TMB 050'!$G$30&gt;=50000,50000,'[1]TMB 050'!$G$30*50%)</f>
        <v>50000</v>
      </c>
      <c r="M337" s="1042">
        <f t="shared" si="97"/>
        <v>100000</v>
      </c>
      <c r="N337" s="1041">
        <f t="shared" si="98"/>
        <v>100000</v>
      </c>
      <c r="O337" s="1061"/>
      <c r="P337" s="1035" t="str">
        <f t="shared" si="100"/>
        <v>SHOPPING HAPPY DAY</v>
      </c>
      <c r="Q337" s="1064"/>
      <c r="R337" s="1064"/>
      <c r="S337" s="1064"/>
      <c r="T337" s="1064" t="s">
        <v>679</v>
      </c>
      <c r="U337" s="1064" t="s">
        <v>505</v>
      </c>
      <c r="V337" s="1064"/>
      <c r="W337" s="1064"/>
      <c r="X337" s="1001"/>
      <c r="Y337" s="1031"/>
      <c r="Z337" s="1030"/>
      <c r="AA337" s="1030"/>
      <c r="AB337" s="1030"/>
      <c r="AC337" s="1030"/>
      <c r="AD337" s="1030"/>
      <c r="AE337" s="1030"/>
      <c r="AF337" s="1030"/>
      <c r="AG337" s="1030"/>
      <c r="AH337" s="1030"/>
      <c r="AI337" s="1030"/>
      <c r="AJ337" s="1030"/>
      <c r="AK337" s="1030"/>
      <c r="AL337" s="1030"/>
      <c r="AM337" s="1029"/>
      <c r="AN337" s="1029"/>
      <c r="AO337" s="1029"/>
      <c r="AP337" s="1029"/>
      <c r="AQ337" s="1029"/>
      <c r="AR337" s="1029"/>
      <c r="AS337" s="1029"/>
      <c r="AT337" s="1029"/>
      <c r="AU337" s="1028"/>
      <c r="AV337" s="1028"/>
      <c r="AW337" s="1028"/>
      <c r="AX337" s="1028"/>
      <c r="AY337" s="1028"/>
      <c r="AZ337" s="1028"/>
      <c r="BA337" s="1028"/>
      <c r="BB337" s="1028"/>
      <c r="BC337" s="1028"/>
      <c r="BD337" s="1028"/>
      <c r="BE337" s="1028"/>
      <c r="BF337" s="1028"/>
      <c r="BG337" s="1028"/>
      <c r="BH337" s="1028"/>
      <c r="BI337" s="1028"/>
      <c r="BJ337" s="1028"/>
      <c r="BK337" s="1028"/>
      <c r="BL337" s="1028"/>
      <c r="BM337" s="1028"/>
      <c r="BN337" s="1028"/>
      <c r="BO337" s="1028"/>
      <c r="BP337" s="1028"/>
      <c r="BQ337" s="1028"/>
      <c r="BR337" s="1028"/>
      <c r="BS337" s="1028"/>
      <c r="BT337" s="1028"/>
      <c r="BU337" s="1028"/>
      <c r="BV337" s="1028"/>
      <c r="BW337" s="1028"/>
      <c r="BX337" s="1028"/>
      <c r="BY337" s="1028"/>
      <c r="BZ337" s="1028"/>
      <c r="CA337" s="1028"/>
      <c r="CB337" s="1028"/>
      <c r="CC337" s="1028"/>
      <c r="CD337" s="1028"/>
      <c r="CE337" s="1028"/>
      <c r="CF337" s="1028"/>
      <c r="CG337" s="1028"/>
      <c r="CH337" s="1028"/>
      <c r="CI337" s="1028"/>
      <c r="CJ337" s="1028"/>
      <c r="CK337" s="1028"/>
      <c r="CL337" s="1028"/>
      <c r="CM337" s="1028"/>
      <c r="CN337" s="1028"/>
      <c r="CO337" s="1028"/>
      <c r="CP337" s="1028"/>
      <c r="CQ337" s="1028"/>
      <c r="CR337" s="1028"/>
      <c r="CS337" s="1028"/>
      <c r="CT337" s="1028"/>
      <c r="CU337" s="1028"/>
      <c r="CV337" s="1028"/>
      <c r="CW337" s="1028"/>
      <c r="CX337" s="1028"/>
      <c r="CY337" s="1028"/>
      <c r="CZ337" s="1028"/>
      <c r="DA337" s="1028"/>
      <c r="DB337" s="1028"/>
      <c r="DC337" s="1028"/>
      <c r="DD337" s="1028"/>
      <c r="DE337" s="1028"/>
      <c r="DF337" s="1028"/>
      <c r="DG337" s="1028"/>
      <c r="DH337" s="1028"/>
      <c r="DI337" s="1028"/>
      <c r="DJ337" s="1028"/>
      <c r="DK337" s="1028"/>
      <c r="DL337" s="1028"/>
      <c r="DM337" s="1028"/>
      <c r="DN337" s="1028"/>
      <c r="DO337" s="1028"/>
      <c r="DP337" s="1028"/>
      <c r="DQ337" s="1028"/>
      <c r="DR337" s="1028"/>
      <c r="DS337" s="1028"/>
      <c r="DT337" s="1028"/>
      <c r="DU337" s="1028"/>
      <c r="DV337" s="1028"/>
      <c r="DW337" s="1028"/>
      <c r="DX337" s="1028"/>
      <c r="DY337" s="1028"/>
      <c r="DZ337" s="1028"/>
      <c r="EA337" s="1028"/>
      <c r="EB337" s="1028"/>
      <c r="EC337" s="1028"/>
      <c r="ED337" s="1028"/>
      <c r="EE337" s="1028"/>
      <c r="EF337" s="1028"/>
      <c r="EG337" s="1028"/>
      <c r="EH337" s="1028"/>
      <c r="EI337" s="1028"/>
      <c r="EJ337" s="1028"/>
      <c r="EK337" s="1028"/>
      <c r="EL337" s="1028"/>
    </row>
    <row r="338" spans="1:142" s="1027" customFormat="1">
      <c r="A338" s="1040">
        <v>335</v>
      </c>
      <c r="B338" s="1063" t="s">
        <v>984</v>
      </c>
      <c r="C338" s="1044">
        <f>'TMB 050'!$G$30</f>
        <v>1234550</v>
      </c>
      <c r="D338" s="1042">
        <f t="shared" si="92"/>
        <v>1234550</v>
      </c>
      <c r="E338" s="1042">
        <f t="shared" si="93"/>
        <v>61727.5</v>
      </c>
      <c r="F338" s="1042">
        <f t="shared" si="99"/>
        <v>61727.5</v>
      </c>
      <c r="G338" s="1042">
        <f t="shared" si="94"/>
        <v>61727.5</v>
      </c>
      <c r="H338" s="1042">
        <v>500000</v>
      </c>
      <c r="I338" s="1042">
        <v>100000</v>
      </c>
      <c r="J338" s="1042">
        <f t="shared" si="95"/>
        <v>500000</v>
      </c>
      <c r="K338" s="1042">
        <f t="shared" si="96"/>
        <v>40000</v>
      </c>
      <c r="L338" s="1043">
        <f>IF('[1]TMB 050'!$G$30&gt;=50000,50000,'[1]TMB 050'!$G$30*50%)</f>
        <v>50000</v>
      </c>
      <c r="M338" s="1042">
        <f t="shared" si="97"/>
        <v>100000</v>
      </c>
      <c r="N338" s="1041">
        <f t="shared" si="98"/>
        <v>100000</v>
      </c>
      <c r="O338" s="1061"/>
      <c r="P338" s="1035" t="str">
        <f t="shared" si="100"/>
        <v>SHOPPING HORTOLÂNDIA</v>
      </c>
      <c r="Q338" s="1035" t="s">
        <v>983</v>
      </c>
      <c r="R338" s="1035"/>
      <c r="S338" s="1035" t="s">
        <v>982</v>
      </c>
      <c r="T338" s="1035" t="s">
        <v>981</v>
      </c>
      <c r="U338" s="1035" t="s">
        <v>505</v>
      </c>
      <c r="V338" s="1035" t="s">
        <v>980</v>
      </c>
      <c r="W338" s="1035" t="s">
        <v>979</v>
      </c>
      <c r="X338" s="1001"/>
      <c r="Y338" s="1031"/>
      <c r="Z338" s="1030"/>
      <c r="AA338" s="1030"/>
      <c r="AB338" s="1030"/>
      <c r="AC338" s="1030"/>
      <c r="AD338" s="1030"/>
      <c r="AE338" s="1030"/>
      <c r="AF338" s="1030"/>
      <c r="AG338" s="1030"/>
      <c r="AH338" s="1030"/>
      <c r="AI338" s="1030"/>
      <c r="AJ338" s="1030"/>
      <c r="AK338" s="1030"/>
      <c r="AL338" s="1030"/>
      <c r="AM338" s="1029"/>
      <c r="AN338" s="1029"/>
      <c r="AO338" s="1029"/>
      <c r="AP338" s="1029"/>
      <c r="AQ338" s="1029"/>
      <c r="AR338" s="1029"/>
      <c r="AS338" s="1029"/>
      <c r="AT338" s="1029"/>
      <c r="AU338" s="1028"/>
      <c r="AV338" s="1028"/>
      <c r="AW338" s="1028"/>
      <c r="AX338" s="1028"/>
      <c r="AY338" s="1028"/>
      <c r="AZ338" s="1028"/>
      <c r="BA338" s="1028"/>
      <c r="BB338" s="1028"/>
      <c r="BC338" s="1028"/>
      <c r="BD338" s="1028"/>
      <c r="BE338" s="1028"/>
      <c r="BF338" s="1028"/>
      <c r="BG338" s="1028"/>
      <c r="BH338" s="1028"/>
      <c r="BI338" s="1028"/>
      <c r="BJ338" s="1028"/>
      <c r="BK338" s="1028"/>
      <c r="BL338" s="1028"/>
      <c r="BM338" s="1028"/>
      <c r="BN338" s="1028"/>
      <c r="BO338" s="1028"/>
      <c r="BP338" s="1028"/>
      <c r="BQ338" s="1028"/>
      <c r="BR338" s="1028"/>
      <c r="BS338" s="1028"/>
      <c r="BT338" s="1028"/>
      <c r="BU338" s="1028"/>
      <c r="BV338" s="1028"/>
      <c r="BW338" s="1028"/>
      <c r="BX338" s="1028"/>
      <c r="BY338" s="1028"/>
      <c r="BZ338" s="1028"/>
      <c r="CA338" s="1028"/>
      <c r="CB338" s="1028"/>
      <c r="CC338" s="1028"/>
      <c r="CD338" s="1028"/>
      <c r="CE338" s="1028"/>
      <c r="CF338" s="1028"/>
      <c r="CG338" s="1028"/>
      <c r="CH338" s="1028"/>
      <c r="CI338" s="1028"/>
      <c r="CJ338" s="1028"/>
      <c r="CK338" s="1028"/>
      <c r="CL338" s="1028"/>
      <c r="CM338" s="1028"/>
      <c r="CN338" s="1028"/>
      <c r="CO338" s="1028"/>
      <c r="CP338" s="1028"/>
      <c r="CQ338" s="1028"/>
      <c r="CR338" s="1028"/>
      <c r="CS338" s="1028"/>
      <c r="CT338" s="1028"/>
      <c r="CU338" s="1028"/>
      <c r="CV338" s="1028"/>
      <c r="CW338" s="1028"/>
      <c r="CX338" s="1028"/>
      <c r="CY338" s="1028"/>
      <c r="CZ338" s="1028"/>
      <c r="DA338" s="1028"/>
      <c r="DB338" s="1028"/>
      <c r="DC338" s="1028"/>
      <c r="DD338" s="1028"/>
      <c r="DE338" s="1028"/>
      <c r="DF338" s="1028"/>
      <c r="DG338" s="1028"/>
      <c r="DH338" s="1028"/>
      <c r="DI338" s="1028"/>
      <c r="DJ338" s="1028"/>
      <c r="DK338" s="1028"/>
      <c r="DL338" s="1028"/>
      <c r="DM338" s="1028"/>
      <c r="DN338" s="1028"/>
      <c r="DO338" s="1028"/>
      <c r="DP338" s="1028"/>
      <c r="DQ338" s="1028"/>
      <c r="DR338" s="1028"/>
      <c r="DS338" s="1028"/>
      <c r="DT338" s="1028"/>
      <c r="DU338" s="1028"/>
      <c r="DV338" s="1028"/>
      <c r="DW338" s="1028"/>
      <c r="DX338" s="1028"/>
      <c r="DY338" s="1028"/>
      <c r="DZ338" s="1028"/>
      <c r="EA338" s="1028"/>
      <c r="EB338" s="1028"/>
      <c r="EC338" s="1028"/>
      <c r="ED338" s="1028"/>
      <c r="EE338" s="1028"/>
      <c r="EF338" s="1028"/>
      <c r="EG338" s="1028"/>
      <c r="EH338" s="1028"/>
      <c r="EI338" s="1028"/>
      <c r="EJ338" s="1028"/>
      <c r="EK338" s="1028"/>
      <c r="EL338" s="1028"/>
    </row>
    <row r="339" spans="1:142" s="1027" customFormat="1">
      <c r="A339" s="1040">
        <v>336</v>
      </c>
      <c r="B339" s="1063" t="s">
        <v>978</v>
      </c>
      <c r="C339" s="1044">
        <f>'TMB 050'!$G$30</f>
        <v>1234550</v>
      </c>
      <c r="D339" s="1042">
        <f t="shared" si="92"/>
        <v>1234550</v>
      </c>
      <c r="E339" s="1042">
        <f t="shared" si="93"/>
        <v>61727.5</v>
      </c>
      <c r="F339" s="1042">
        <f t="shared" si="99"/>
        <v>61727.5</v>
      </c>
      <c r="G339" s="1042">
        <f t="shared" si="94"/>
        <v>61727.5</v>
      </c>
      <c r="H339" s="1042">
        <v>500000</v>
      </c>
      <c r="I339" s="1042">
        <v>100000</v>
      </c>
      <c r="J339" s="1042">
        <f t="shared" si="95"/>
        <v>500000</v>
      </c>
      <c r="K339" s="1042">
        <f t="shared" si="96"/>
        <v>40000</v>
      </c>
      <c r="L339" s="1043">
        <f>IF('[1]TMB 050'!$G$30&gt;=50000,50000,'[1]TMB 050'!$G$30*50%)</f>
        <v>50000</v>
      </c>
      <c r="M339" s="1042">
        <f t="shared" si="97"/>
        <v>100000</v>
      </c>
      <c r="N339" s="1041">
        <f t="shared" si="98"/>
        <v>100000</v>
      </c>
      <c r="O339" s="1061"/>
      <c r="P339" s="1035" t="str">
        <f t="shared" si="100"/>
        <v>SHOPPING IBIRAPUERA</v>
      </c>
      <c r="Q339" s="1035" t="s">
        <v>977</v>
      </c>
      <c r="R339" s="1035"/>
      <c r="S339" s="1035" t="s">
        <v>976</v>
      </c>
      <c r="T339" s="1035" t="s">
        <v>506</v>
      </c>
      <c r="U339" s="1035" t="s">
        <v>505</v>
      </c>
      <c r="V339" s="1035" t="s">
        <v>975</v>
      </c>
      <c r="W339" s="1060" t="s">
        <v>974</v>
      </c>
      <c r="X339" s="1001"/>
      <c r="Y339" s="1031"/>
      <c r="Z339" s="1030"/>
      <c r="AA339" s="1030"/>
      <c r="AB339" s="1030"/>
      <c r="AC339" s="1030"/>
      <c r="AD339" s="1030"/>
      <c r="AE339" s="1030"/>
      <c r="AF339" s="1030"/>
      <c r="AG339" s="1030"/>
      <c r="AH339" s="1030"/>
      <c r="AI339" s="1030"/>
      <c r="AJ339" s="1030"/>
      <c r="AK339" s="1030"/>
      <c r="AL339" s="1030"/>
      <c r="AM339" s="1029"/>
      <c r="AN339" s="1029"/>
      <c r="AO339" s="1029"/>
      <c r="AP339" s="1029"/>
      <c r="AQ339" s="1029"/>
      <c r="AR339" s="1029"/>
      <c r="AS339" s="1029"/>
      <c r="AT339" s="1029"/>
      <c r="AU339" s="1028"/>
      <c r="AV339" s="1028"/>
      <c r="AW339" s="1028"/>
      <c r="AX339" s="1028"/>
      <c r="AY339" s="1028"/>
      <c r="AZ339" s="1028"/>
      <c r="BA339" s="1028"/>
      <c r="BB339" s="1028"/>
      <c r="BC339" s="1028"/>
      <c r="BD339" s="1028"/>
      <c r="BE339" s="1028"/>
      <c r="BF339" s="1028"/>
      <c r="BG339" s="1028"/>
      <c r="BH339" s="1028"/>
      <c r="BI339" s="1028"/>
      <c r="BJ339" s="1028"/>
      <c r="BK339" s="1028"/>
      <c r="BL339" s="1028"/>
      <c r="BM339" s="1028"/>
      <c r="BN339" s="1028"/>
      <c r="BO339" s="1028"/>
      <c r="BP339" s="1028"/>
      <c r="BQ339" s="1028"/>
      <c r="BR339" s="1028"/>
      <c r="BS339" s="1028"/>
      <c r="BT339" s="1028"/>
      <c r="BU339" s="1028"/>
      <c r="BV339" s="1028"/>
      <c r="BW339" s="1028"/>
      <c r="BX339" s="1028"/>
      <c r="BY339" s="1028"/>
      <c r="BZ339" s="1028"/>
      <c r="CA339" s="1028"/>
      <c r="CB339" s="1028"/>
      <c r="CC339" s="1028"/>
      <c r="CD339" s="1028"/>
      <c r="CE339" s="1028"/>
      <c r="CF339" s="1028"/>
      <c r="CG339" s="1028"/>
      <c r="CH339" s="1028"/>
      <c r="CI339" s="1028"/>
      <c r="CJ339" s="1028"/>
      <c r="CK339" s="1028"/>
      <c r="CL339" s="1028"/>
      <c r="CM339" s="1028"/>
      <c r="CN339" s="1028"/>
      <c r="CO339" s="1028"/>
      <c r="CP339" s="1028"/>
      <c r="CQ339" s="1028"/>
      <c r="CR339" s="1028"/>
      <c r="CS339" s="1028"/>
      <c r="CT339" s="1028"/>
      <c r="CU339" s="1028"/>
      <c r="CV339" s="1028"/>
      <c r="CW339" s="1028"/>
      <c r="CX339" s="1028"/>
      <c r="CY339" s="1028"/>
      <c r="CZ339" s="1028"/>
      <c r="DA339" s="1028"/>
      <c r="DB339" s="1028"/>
      <c r="DC339" s="1028"/>
      <c r="DD339" s="1028"/>
      <c r="DE339" s="1028"/>
      <c r="DF339" s="1028"/>
      <c r="DG339" s="1028"/>
      <c r="DH339" s="1028"/>
      <c r="DI339" s="1028"/>
      <c r="DJ339" s="1028"/>
      <c r="DK339" s="1028"/>
      <c r="DL339" s="1028"/>
      <c r="DM339" s="1028"/>
      <c r="DN339" s="1028"/>
      <c r="DO339" s="1028"/>
      <c r="DP339" s="1028"/>
      <c r="DQ339" s="1028"/>
      <c r="DR339" s="1028"/>
      <c r="DS339" s="1028"/>
      <c r="DT339" s="1028"/>
      <c r="DU339" s="1028"/>
      <c r="DV339" s="1028"/>
      <c r="DW339" s="1028"/>
      <c r="DX339" s="1028"/>
      <c r="DY339" s="1028"/>
      <c r="DZ339" s="1028"/>
      <c r="EA339" s="1028"/>
      <c r="EB339" s="1028"/>
      <c r="EC339" s="1028"/>
      <c r="ED339" s="1028"/>
      <c r="EE339" s="1028"/>
      <c r="EF339" s="1028"/>
      <c r="EG339" s="1028"/>
      <c r="EH339" s="1028"/>
      <c r="EI339" s="1028"/>
      <c r="EJ339" s="1028"/>
      <c r="EK339" s="1028"/>
      <c r="EL339" s="1028"/>
    </row>
    <row r="340" spans="1:142" s="1027" customFormat="1">
      <c r="A340" s="1040">
        <v>337</v>
      </c>
      <c r="B340" s="1068" t="s">
        <v>973</v>
      </c>
      <c r="C340" s="1044">
        <f>'TMB 050'!$G$30</f>
        <v>1234550</v>
      </c>
      <c r="D340" s="1042">
        <f t="shared" si="92"/>
        <v>1234550</v>
      </c>
      <c r="E340" s="1042">
        <f t="shared" si="93"/>
        <v>61727.5</v>
      </c>
      <c r="F340" s="1042">
        <f t="shared" si="99"/>
        <v>61727.5</v>
      </c>
      <c r="G340" s="1042">
        <f t="shared" si="94"/>
        <v>61727.5</v>
      </c>
      <c r="H340" s="1042">
        <v>500000</v>
      </c>
      <c r="I340" s="1042">
        <v>100000</v>
      </c>
      <c r="J340" s="1042">
        <f t="shared" si="95"/>
        <v>500000</v>
      </c>
      <c r="K340" s="1042">
        <f t="shared" si="96"/>
        <v>40000</v>
      </c>
      <c r="L340" s="1043">
        <f>IF('[1]TMB 050'!$G$30&gt;=50000,50000,'[1]TMB 050'!$G$30*50%)</f>
        <v>50000</v>
      </c>
      <c r="M340" s="1042">
        <f t="shared" si="97"/>
        <v>100000</v>
      </c>
      <c r="N340" s="1041">
        <f t="shared" si="98"/>
        <v>100000</v>
      </c>
      <c r="O340" s="1061"/>
      <c r="P340" s="1035" t="str">
        <f t="shared" si="100"/>
        <v xml:space="preserve">SHOPPING IGUATEMI </v>
      </c>
      <c r="Q340" s="1064"/>
      <c r="R340" s="1064"/>
      <c r="S340" s="1064" t="s">
        <v>972</v>
      </c>
      <c r="T340" s="1064" t="s">
        <v>506</v>
      </c>
      <c r="U340" s="1064" t="s">
        <v>505</v>
      </c>
      <c r="V340" s="1064"/>
      <c r="W340" s="1064"/>
      <c r="X340" s="1001"/>
      <c r="Y340" s="1031"/>
      <c r="Z340" s="1030"/>
      <c r="AA340" s="1030"/>
      <c r="AB340" s="1030"/>
      <c r="AC340" s="1030"/>
      <c r="AD340" s="1030"/>
      <c r="AE340" s="1030"/>
      <c r="AF340" s="1030"/>
      <c r="AG340" s="1030"/>
      <c r="AH340" s="1030"/>
      <c r="AI340" s="1030"/>
      <c r="AJ340" s="1030"/>
      <c r="AK340" s="1030"/>
      <c r="AL340" s="1030"/>
      <c r="AM340" s="1029"/>
      <c r="AN340" s="1029"/>
      <c r="AO340" s="1029"/>
      <c r="AP340" s="1029"/>
      <c r="AQ340" s="1029"/>
      <c r="AR340" s="1029"/>
      <c r="AS340" s="1029"/>
      <c r="AT340" s="1029"/>
      <c r="AU340" s="1028"/>
      <c r="AV340" s="1028"/>
      <c r="AW340" s="1028"/>
      <c r="AX340" s="1028"/>
      <c r="AY340" s="1028"/>
      <c r="AZ340" s="1028"/>
      <c r="BA340" s="1028"/>
      <c r="BB340" s="1028"/>
      <c r="BC340" s="1028"/>
      <c r="BD340" s="1028"/>
      <c r="BE340" s="1028"/>
      <c r="BF340" s="1028"/>
      <c r="BG340" s="1028"/>
      <c r="BH340" s="1028"/>
      <c r="BI340" s="1028"/>
      <c r="BJ340" s="1028"/>
      <c r="BK340" s="1028"/>
      <c r="BL340" s="1028"/>
      <c r="BM340" s="1028"/>
      <c r="BN340" s="1028"/>
      <c r="BO340" s="1028"/>
      <c r="BP340" s="1028"/>
      <c r="BQ340" s="1028"/>
      <c r="BR340" s="1028"/>
      <c r="BS340" s="1028"/>
      <c r="BT340" s="1028"/>
      <c r="BU340" s="1028"/>
      <c r="BV340" s="1028"/>
      <c r="BW340" s="1028"/>
      <c r="BX340" s="1028"/>
      <c r="BY340" s="1028"/>
      <c r="BZ340" s="1028"/>
      <c r="CA340" s="1028"/>
      <c r="CB340" s="1028"/>
      <c r="CC340" s="1028"/>
      <c r="CD340" s="1028"/>
      <c r="CE340" s="1028"/>
      <c r="CF340" s="1028"/>
      <c r="CG340" s="1028"/>
      <c r="CH340" s="1028"/>
      <c r="CI340" s="1028"/>
      <c r="CJ340" s="1028"/>
      <c r="CK340" s="1028"/>
      <c r="CL340" s="1028"/>
      <c r="CM340" s="1028"/>
      <c r="CN340" s="1028"/>
      <c r="CO340" s="1028"/>
      <c r="CP340" s="1028"/>
      <c r="CQ340" s="1028"/>
      <c r="CR340" s="1028"/>
      <c r="CS340" s="1028"/>
      <c r="CT340" s="1028"/>
      <c r="CU340" s="1028"/>
      <c r="CV340" s="1028"/>
      <c r="CW340" s="1028"/>
      <c r="CX340" s="1028"/>
      <c r="CY340" s="1028"/>
      <c r="CZ340" s="1028"/>
      <c r="DA340" s="1028"/>
      <c r="DB340" s="1028"/>
      <c r="DC340" s="1028"/>
      <c r="DD340" s="1028"/>
      <c r="DE340" s="1028"/>
      <c r="DF340" s="1028"/>
      <c r="DG340" s="1028"/>
      <c r="DH340" s="1028"/>
      <c r="DI340" s="1028"/>
      <c r="DJ340" s="1028"/>
      <c r="DK340" s="1028"/>
      <c r="DL340" s="1028"/>
      <c r="DM340" s="1028"/>
      <c r="DN340" s="1028"/>
      <c r="DO340" s="1028"/>
      <c r="DP340" s="1028"/>
      <c r="DQ340" s="1028"/>
      <c r="DR340" s="1028"/>
      <c r="DS340" s="1028"/>
      <c r="DT340" s="1028"/>
      <c r="DU340" s="1028"/>
      <c r="DV340" s="1028"/>
      <c r="DW340" s="1028"/>
      <c r="DX340" s="1028"/>
      <c r="DY340" s="1028"/>
      <c r="DZ340" s="1028"/>
      <c r="EA340" s="1028"/>
      <c r="EB340" s="1028"/>
      <c r="EC340" s="1028"/>
      <c r="ED340" s="1028"/>
      <c r="EE340" s="1028"/>
      <c r="EF340" s="1028"/>
      <c r="EG340" s="1028"/>
      <c r="EH340" s="1028"/>
      <c r="EI340" s="1028"/>
      <c r="EJ340" s="1028"/>
      <c r="EK340" s="1028"/>
      <c r="EL340" s="1028"/>
    </row>
    <row r="341" spans="1:142" s="1027" customFormat="1">
      <c r="A341" s="1090">
        <v>338</v>
      </c>
      <c r="B341" s="1063" t="s">
        <v>971</v>
      </c>
      <c r="C341" s="1044">
        <f>'TMB 050'!$G$30</f>
        <v>1234550</v>
      </c>
      <c r="D341" s="1042">
        <f t="shared" ref="D341" si="101">C341</f>
        <v>1234550</v>
      </c>
      <c r="E341" s="1042">
        <f t="shared" si="93"/>
        <v>61727.5</v>
      </c>
      <c r="F341" s="1089">
        <v>50000</v>
      </c>
      <c r="G341" s="1042">
        <f t="shared" si="94"/>
        <v>61727.5</v>
      </c>
      <c r="H341" s="1042">
        <v>1000000</v>
      </c>
      <c r="I341" s="1042">
        <v>200000</v>
      </c>
      <c r="J341" s="1042">
        <f t="shared" si="95"/>
        <v>1000000</v>
      </c>
      <c r="K341" s="1042">
        <v>1000000</v>
      </c>
      <c r="L341" s="1043">
        <f>IF('[1]TMB 050'!$G$30&gt;=50000,50000,'[1]TMB 050'!$G$30*50%)</f>
        <v>50000</v>
      </c>
      <c r="M341" s="1089">
        <v>1000000</v>
      </c>
      <c r="N341" s="1041">
        <v>200000</v>
      </c>
      <c r="O341" s="1061"/>
      <c r="P341" s="1035" t="str">
        <f t="shared" si="100"/>
        <v>SHOPPING IGUATEMI FORTALEZA</v>
      </c>
      <c r="Q341" s="1035" t="s">
        <v>970</v>
      </c>
      <c r="R341" s="1035"/>
      <c r="S341" s="1035" t="s">
        <v>969</v>
      </c>
      <c r="T341" s="1035" t="s">
        <v>780</v>
      </c>
      <c r="U341" s="1035" t="s">
        <v>625</v>
      </c>
      <c r="V341" s="1035" t="s">
        <v>968</v>
      </c>
      <c r="W341" s="1035" t="s">
        <v>967</v>
      </c>
      <c r="X341" s="1001"/>
      <c r="Y341" s="1031"/>
      <c r="Z341" s="1030"/>
      <c r="AA341" s="1030"/>
      <c r="AB341" s="1030"/>
      <c r="AC341" s="1030"/>
      <c r="AD341" s="1030"/>
      <c r="AE341" s="1030"/>
      <c r="AF341" s="1030"/>
      <c r="AG341" s="1030"/>
      <c r="AH341" s="1030"/>
      <c r="AI341" s="1030"/>
      <c r="AJ341" s="1030"/>
      <c r="AK341" s="1030"/>
      <c r="AL341" s="1030"/>
      <c r="AM341" s="1029"/>
      <c r="AN341" s="1029"/>
      <c r="AO341" s="1029"/>
      <c r="AP341" s="1029"/>
      <c r="AQ341" s="1029"/>
      <c r="AR341" s="1029"/>
      <c r="AS341" s="1029"/>
      <c r="AT341" s="1029"/>
      <c r="AU341" s="1028"/>
      <c r="AV341" s="1028"/>
      <c r="AW341" s="1028"/>
      <c r="AX341" s="1028"/>
      <c r="AY341" s="1028"/>
      <c r="AZ341" s="1028"/>
      <c r="BA341" s="1028"/>
      <c r="BB341" s="1028"/>
      <c r="BC341" s="1028"/>
      <c r="BD341" s="1028"/>
      <c r="BE341" s="1028"/>
      <c r="BF341" s="1028"/>
      <c r="BG341" s="1028"/>
      <c r="BH341" s="1028"/>
      <c r="BI341" s="1028"/>
      <c r="BJ341" s="1028"/>
      <c r="BK341" s="1028"/>
      <c r="BL341" s="1028"/>
      <c r="BM341" s="1028"/>
      <c r="BN341" s="1028"/>
      <c r="BO341" s="1028"/>
      <c r="BP341" s="1028"/>
      <c r="BQ341" s="1028"/>
      <c r="BR341" s="1028"/>
      <c r="BS341" s="1028"/>
      <c r="BT341" s="1028"/>
      <c r="BU341" s="1028"/>
      <c r="BV341" s="1028"/>
      <c r="BW341" s="1028"/>
      <c r="BX341" s="1028"/>
      <c r="BY341" s="1028"/>
      <c r="BZ341" s="1028"/>
      <c r="CA341" s="1028"/>
      <c r="CB341" s="1028"/>
      <c r="CC341" s="1028"/>
      <c r="CD341" s="1028"/>
      <c r="CE341" s="1028"/>
      <c r="CF341" s="1028"/>
      <c r="CG341" s="1028"/>
      <c r="CH341" s="1028"/>
      <c r="CI341" s="1028"/>
      <c r="CJ341" s="1028"/>
      <c r="CK341" s="1028"/>
      <c r="CL341" s="1028"/>
      <c r="CM341" s="1028"/>
      <c r="CN341" s="1028"/>
      <c r="CO341" s="1028"/>
      <c r="CP341" s="1028"/>
      <c r="CQ341" s="1028"/>
      <c r="CR341" s="1028"/>
      <c r="CS341" s="1028"/>
      <c r="CT341" s="1028"/>
      <c r="CU341" s="1028"/>
      <c r="CV341" s="1028"/>
      <c r="CW341" s="1028"/>
      <c r="CX341" s="1028"/>
      <c r="CY341" s="1028"/>
      <c r="CZ341" s="1028"/>
      <c r="DA341" s="1028"/>
      <c r="DB341" s="1028"/>
      <c r="DC341" s="1028"/>
      <c r="DD341" s="1028"/>
      <c r="DE341" s="1028"/>
      <c r="DF341" s="1028"/>
      <c r="DG341" s="1028"/>
      <c r="DH341" s="1028"/>
      <c r="DI341" s="1028"/>
      <c r="DJ341" s="1028"/>
      <c r="DK341" s="1028"/>
      <c r="DL341" s="1028"/>
      <c r="DM341" s="1028"/>
      <c r="DN341" s="1028"/>
      <c r="DO341" s="1028"/>
      <c r="DP341" s="1028"/>
      <c r="DQ341" s="1028"/>
      <c r="DR341" s="1028"/>
      <c r="DS341" s="1028"/>
      <c r="DT341" s="1028"/>
      <c r="DU341" s="1028"/>
      <c r="DV341" s="1028"/>
      <c r="DW341" s="1028"/>
      <c r="DX341" s="1028"/>
      <c r="DY341" s="1028"/>
      <c r="DZ341" s="1028"/>
      <c r="EA341" s="1028"/>
      <c r="EB341" s="1028"/>
      <c r="EC341" s="1028"/>
      <c r="ED341" s="1028"/>
      <c r="EE341" s="1028"/>
      <c r="EF341" s="1028"/>
      <c r="EG341" s="1028"/>
      <c r="EH341" s="1028"/>
      <c r="EI341" s="1028"/>
      <c r="EJ341" s="1028"/>
      <c r="EK341" s="1028"/>
      <c r="EL341" s="1028"/>
    </row>
    <row r="342" spans="1:142" s="1027" customFormat="1">
      <c r="A342" s="1040">
        <v>339</v>
      </c>
      <c r="B342" s="1086" t="s">
        <v>966</v>
      </c>
      <c r="C342" s="1044">
        <f>'TMB 050'!$G$30</f>
        <v>1234550</v>
      </c>
      <c r="D342" s="1053">
        <v>0</v>
      </c>
      <c r="E342" s="1053">
        <v>0</v>
      </c>
      <c r="F342" s="1053">
        <v>50000</v>
      </c>
      <c r="G342" s="1053">
        <v>0</v>
      </c>
      <c r="H342" s="1053">
        <v>1000000</v>
      </c>
      <c r="I342" s="1053">
        <v>200000</v>
      </c>
      <c r="J342" s="1053">
        <v>1000000</v>
      </c>
      <c r="K342" s="1053">
        <v>1000000</v>
      </c>
      <c r="L342" s="1053">
        <f>IF('[1]TMB 050'!$G$30&gt;=50000,50000,'[1]TMB 050'!$G$30*50%)</f>
        <v>50000</v>
      </c>
      <c r="M342" s="1053">
        <v>100000</v>
      </c>
      <c r="N342" s="1052">
        <v>200000</v>
      </c>
      <c r="O342" s="1073"/>
      <c r="P342" s="1035" t="str">
        <f t="shared" si="100"/>
        <v>SHOPPING IGUATEMI PORTO ALEGRE</v>
      </c>
      <c r="Q342" s="1035" t="s">
        <v>965</v>
      </c>
      <c r="R342" s="1035"/>
      <c r="S342" s="1035" t="s">
        <v>964</v>
      </c>
      <c r="T342" s="1035" t="s">
        <v>673</v>
      </c>
      <c r="U342" s="1035" t="s">
        <v>672</v>
      </c>
      <c r="V342" s="1035" t="s">
        <v>963</v>
      </c>
      <c r="W342" s="1060" t="s">
        <v>962</v>
      </c>
      <c r="X342" s="1001"/>
      <c r="Y342" s="1031"/>
      <c r="Z342" s="1030"/>
      <c r="AA342" s="1030"/>
      <c r="AB342" s="1030"/>
      <c r="AC342" s="1030"/>
      <c r="AD342" s="1030"/>
      <c r="AE342" s="1030"/>
      <c r="AF342" s="1030"/>
      <c r="AG342" s="1030"/>
      <c r="AH342" s="1030"/>
      <c r="AI342" s="1030"/>
      <c r="AJ342" s="1030"/>
      <c r="AK342" s="1030"/>
      <c r="AL342" s="1030"/>
      <c r="AM342" s="1029"/>
      <c r="AN342" s="1029"/>
      <c r="AO342" s="1029"/>
      <c r="AP342" s="1029"/>
      <c r="AQ342" s="1029"/>
      <c r="AR342" s="1029"/>
      <c r="AS342" s="1029"/>
      <c r="AT342" s="1029"/>
      <c r="AU342" s="1028"/>
      <c r="AV342" s="1028"/>
      <c r="AW342" s="1028"/>
      <c r="AX342" s="1028"/>
      <c r="AY342" s="1028"/>
      <c r="AZ342" s="1028"/>
      <c r="BA342" s="1028"/>
      <c r="BB342" s="1028"/>
      <c r="BC342" s="1028"/>
      <c r="BD342" s="1028"/>
      <c r="BE342" s="1028"/>
      <c r="BF342" s="1028"/>
      <c r="BG342" s="1028"/>
      <c r="BH342" s="1028"/>
      <c r="BI342" s="1028"/>
      <c r="BJ342" s="1028"/>
      <c r="BK342" s="1028"/>
      <c r="BL342" s="1028"/>
      <c r="BM342" s="1028"/>
      <c r="BN342" s="1028"/>
      <c r="BO342" s="1028"/>
      <c r="BP342" s="1028"/>
      <c r="BQ342" s="1028"/>
      <c r="BR342" s="1028"/>
      <c r="BS342" s="1028"/>
      <c r="BT342" s="1028"/>
      <c r="BU342" s="1028"/>
      <c r="BV342" s="1028"/>
      <c r="BW342" s="1028"/>
      <c r="BX342" s="1028"/>
      <c r="BY342" s="1028"/>
      <c r="BZ342" s="1028"/>
      <c r="CA342" s="1028"/>
      <c r="CB342" s="1028"/>
      <c r="CC342" s="1028"/>
      <c r="CD342" s="1028"/>
      <c r="CE342" s="1028"/>
      <c r="CF342" s="1028"/>
      <c r="CG342" s="1028"/>
      <c r="CH342" s="1028"/>
      <c r="CI342" s="1028"/>
      <c r="CJ342" s="1028"/>
      <c r="CK342" s="1028"/>
      <c r="CL342" s="1028"/>
      <c r="CM342" s="1028"/>
      <c r="CN342" s="1028"/>
      <c r="CO342" s="1028"/>
      <c r="CP342" s="1028"/>
      <c r="CQ342" s="1028"/>
      <c r="CR342" s="1028"/>
      <c r="CS342" s="1028"/>
      <c r="CT342" s="1028"/>
      <c r="CU342" s="1028"/>
      <c r="CV342" s="1028"/>
      <c r="CW342" s="1028"/>
      <c r="CX342" s="1028"/>
      <c r="CY342" s="1028"/>
      <c r="CZ342" s="1028"/>
      <c r="DA342" s="1028"/>
      <c r="DB342" s="1028"/>
      <c r="DC342" s="1028"/>
      <c r="DD342" s="1028"/>
      <c r="DE342" s="1028"/>
      <c r="DF342" s="1028"/>
      <c r="DG342" s="1028"/>
      <c r="DH342" s="1028"/>
      <c r="DI342" s="1028"/>
      <c r="DJ342" s="1028"/>
      <c r="DK342" s="1028"/>
      <c r="DL342" s="1028"/>
      <c r="DM342" s="1028"/>
      <c r="DN342" s="1028"/>
      <c r="DO342" s="1028"/>
      <c r="DP342" s="1028"/>
      <c r="DQ342" s="1028"/>
      <c r="DR342" s="1028"/>
      <c r="DS342" s="1028"/>
      <c r="DT342" s="1028"/>
      <c r="DU342" s="1028"/>
      <c r="DV342" s="1028"/>
      <c r="DW342" s="1028"/>
      <c r="DX342" s="1028"/>
      <c r="DY342" s="1028"/>
      <c r="DZ342" s="1028"/>
      <c r="EA342" s="1028"/>
      <c r="EB342" s="1028"/>
      <c r="EC342" s="1028"/>
      <c r="ED342" s="1028"/>
      <c r="EE342" s="1028"/>
      <c r="EF342" s="1028"/>
      <c r="EG342" s="1028"/>
      <c r="EH342" s="1028"/>
      <c r="EI342" s="1028"/>
      <c r="EJ342" s="1028"/>
      <c r="EK342" s="1028"/>
      <c r="EL342" s="1028"/>
    </row>
    <row r="343" spans="1:142" s="1027" customFormat="1">
      <c r="A343" s="1040">
        <v>340</v>
      </c>
      <c r="B343" s="1062" t="s">
        <v>961</v>
      </c>
      <c r="C343" s="1044">
        <f>'TMB 050'!$G$30</f>
        <v>1234550</v>
      </c>
      <c r="D343" s="1042">
        <f t="shared" ref="D343:D374" si="102">C343</f>
        <v>1234550</v>
      </c>
      <c r="E343" s="1042">
        <f t="shared" ref="E343:E386" si="103">C343*5%</f>
        <v>61727.5</v>
      </c>
      <c r="F343" s="1042">
        <f t="shared" ref="F343:F386" si="104">C343*5%</f>
        <v>61727.5</v>
      </c>
      <c r="G343" s="1042">
        <f t="shared" ref="G343:G386" si="105">C343*5%</f>
        <v>61727.5</v>
      </c>
      <c r="H343" s="1042">
        <v>500000</v>
      </c>
      <c r="I343" s="1042">
        <v>100000</v>
      </c>
      <c r="J343" s="1042">
        <f>H343</f>
        <v>500000</v>
      </c>
      <c r="K343" s="1042">
        <f t="shared" ref="K343:K378" si="106">IF(H343&gt;40000,40000,H343)</f>
        <v>40000</v>
      </c>
      <c r="L343" s="1042">
        <f>IF('[1]TMB 050'!$G$30&gt;=50000,50000,'[1]TMB 050'!$G$30*50%)</f>
        <v>50000</v>
      </c>
      <c r="M343" s="1042">
        <f t="shared" ref="M343:M374" si="107">IF(H343&lt;=500000,H343*20%,100000)</f>
        <v>100000</v>
      </c>
      <c r="N343" s="1041">
        <f t="shared" ref="N343:N386" si="108">IF(J343&lt;=200000,J343*20%,100000)</f>
        <v>100000</v>
      </c>
      <c r="O343" s="1061"/>
      <c r="P343" s="1035" t="str">
        <f t="shared" si="100"/>
        <v>SHOPPING IGUATEMI SALVADOR</v>
      </c>
      <c r="Q343" s="1060"/>
      <c r="R343" s="1060"/>
      <c r="S343" s="1060"/>
      <c r="T343" s="1060" t="s">
        <v>960</v>
      </c>
      <c r="U343" s="1035" t="s">
        <v>918</v>
      </c>
      <c r="V343" s="1035"/>
      <c r="W343" s="1035" t="s">
        <v>959</v>
      </c>
      <c r="X343" s="1001"/>
      <c r="Y343" s="1031"/>
      <c r="Z343" s="1030"/>
      <c r="AA343" s="1030"/>
      <c r="AB343" s="1030"/>
      <c r="AC343" s="1030"/>
      <c r="AD343" s="1030"/>
      <c r="AE343" s="1030"/>
      <c r="AF343" s="1030"/>
      <c r="AG343" s="1030"/>
      <c r="AH343" s="1030"/>
      <c r="AI343" s="1030"/>
      <c r="AJ343" s="1030"/>
      <c r="AK343" s="1030"/>
      <c r="AL343" s="1030"/>
      <c r="AM343" s="1029"/>
      <c r="AN343" s="1029"/>
      <c r="AO343" s="1029"/>
      <c r="AP343" s="1029"/>
      <c r="AQ343" s="1029"/>
      <c r="AR343" s="1029"/>
      <c r="AS343" s="1029"/>
      <c r="AT343" s="1029"/>
      <c r="AU343" s="1028"/>
      <c r="AV343" s="1028"/>
      <c r="AW343" s="1028"/>
      <c r="AX343" s="1028"/>
      <c r="AY343" s="1028"/>
      <c r="AZ343" s="1028"/>
      <c r="BA343" s="1028"/>
      <c r="BB343" s="1028"/>
      <c r="BC343" s="1028"/>
      <c r="BD343" s="1028"/>
      <c r="BE343" s="1028"/>
      <c r="BF343" s="1028"/>
      <c r="BG343" s="1028"/>
      <c r="BH343" s="1028"/>
      <c r="BI343" s="1028"/>
      <c r="BJ343" s="1028"/>
      <c r="BK343" s="1028"/>
      <c r="BL343" s="1028"/>
      <c r="BM343" s="1028"/>
      <c r="BN343" s="1028"/>
      <c r="BO343" s="1028"/>
      <c r="BP343" s="1028"/>
      <c r="BQ343" s="1028"/>
      <c r="BR343" s="1028"/>
      <c r="BS343" s="1028"/>
      <c r="BT343" s="1028"/>
      <c r="BU343" s="1028"/>
      <c r="BV343" s="1028"/>
      <c r="BW343" s="1028"/>
      <c r="BX343" s="1028"/>
      <c r="BY343" s="1028"/>
      <c r="BZ343" s="1028"/>
      <c r="CA343" s="1028"/>
      <c r="CB343" s="1028"/>
      <c r="CC343" s="1028"/>
      <c r="CD343" s="1028"/>
      <c r="CE343" s="1028"/>
      <c r="CF343" s="1028"/>
      <c r="CG343" s="1028"/>
      <c r="CH343" s="1028"/>
      <c r="CI343" s="1028"/>
      <c r="CJ343" s="1028"/>
      <c r="CK343" s="1028"/>
      <c r="CL343" s="1028"/>
      <c r="CM343" s="1028"/>
      <c r="CN343" s="1028"/>
      <c r="CO343" s="1028"/>
      <c r="CP343" s="1028"/>
      <c r="CQ343" s="1028"/>
      <c r="CR343" s="1028"/>
      <c r="CS343" s="1028"/>
      <c r="CT343" s="1028"/>
      <c r="CU343" s="1028"/>
      <c r="CV343" s="1028"/>
      <c r="CW343" s="1028"/>
      <c r="CX343" s="1028"/>
      <c r="CY343" s="1028"/>
      <c r="CZ343" s="1028"/>
      <c r="DA343" s="1028"/>
      <c r="DB343" s="1028"/>
      <c r="DC343" s="1028"/>
      <c r="DD343" s="1028"/>
      <c r="DE343" s="1028"/>
      <c r="DF343" s="1028"/>
      <c r="DG343" s="1028"/>
      <c r="DH343" s="1028"/>
      <c r="DI343" s="1028"/>
      <c r="DJ343" s="1028"/>
      <c r="DK343" s="1028"/>
      <c r="DL343" s="1028"/>
      <c r="DM343" s="1028"/>
      <c r="DN343" s="1028"/>
      <c r="DO343" s="1028"/>
      <c r="DP343" s="1028"/>
      <c r="DQ343" s="1028"/>
      <c r="DR343" s="1028"/>
      <c r="DS343" s="1028"/>
      <c r="DT343" s="1028"/>
      <c r="DU343" s="1028"/>
      <c r="DV343" s="1028"/>
      <c r="DW343" s="1028"/>
      <c r="DX343" s="1028"/>
      <c r="DY343" s="1028"/>
      <c r="DZ343" s="1028"/>
      <c r="EA343" s="1028"/>
      <c r="EB343" s="1028"/>
      <c r="EC343" s="1028"/>
      <c r="ED343" s="1028"/>
      <c r="EE343" s="1028"/>
      <c r="EF343" s="1028"/>
      <c r="EG343" s="1028"/>
      <c r="EH343" s="1028"/>
      <c r="EI343" s="1028"/>
      <c r="EJ343" s="1028"/>
      <c r="EK343" s="1028"/>
      <c r="EL343" s="1028"/>
    </row>
    <row r="344" spans="1:142" s="1027" customFormat="1">
      <c r="A344" s="1040">
        <v>341</v>
      </c>
      <c r="B344" s="1066" t="s">
        <v>958</v>
      </c>
      <c r="C344" s="1044">
        <f>'TMB 050'!$G$30</f>
        <v>1234550</v>
      </c>
      <c r="D344" s="1042">
        <f t="shared" si="102"/>
        <v>1234550</v>
      </c>
      <c r="E344" s="1042">
        <f t="shared" si="103"/>
        <v>61727.5</v>
      </c>
      <c r="F344" s="1042">
        <f t="shared" si="104"/>
        <v>61727.5</v>
      </c>
      <c r="G344" s="1042">
        <f t="shared" si="105"/>
        <v>61727.5</v>
      </c>
      <c r="H344" s="1042">
        <v>500000</v>
      </c>
      <c r="I344" s="1042">
        <v>100000</v>
      </c>
      <c r="J344" s="1042">
        <f>H344</f>
        <v>500000</v>
      </c>
      <c r="K344" s="1042">
        <f t="shared" si="106"/>
        <v>40000</v>
      </c>
      <c r="L344" s="1042">
        <f>IF('[1]TMB 050'!$G$30&gt;=50000,50000,'[1]TMB 050'!$G$30*50%)</f>
        <v>50000</v>
      </c>
      <c r="M344" s="1042">
        <f t="shared" si="107"/>
        <v>100000</v>
      </c>
      <c r="N344" s="1041">
        <f t="shared" si="108"/>
        <v>100000</v>
      </c>
      <c r="O344" s="1061"/>
      <c r="P344" s="1035" t="str">
        <f t="shared" si="100"/>
        <v>SHOPPING INDEPENDÊNCIA - TAUBATÉ</v>
      </c>
      <c r="Q344" s="1064"/>
      <c r="R344" s="1064"/>
      <c r="S344" s="1064"/>
      <c r="T344" s="1064" t="s">
        <v>616</v>
      </c>
      <c r="U344" s="1064" t="s">
        <v>505</v>
      </c>
      <c r="V344" s="1064"/>
      <c r="W344" s="1064"/>
      <c r="X344" s="1001"/>
      <c r="Y344" s="1031"/>
      <c r="Z344" s="1030"/>
      <c r="AA344" s="1030"/>
      <c r="AB344" s="1030"/>
      <c r="AC344" s="1030"/>
      <c r="AD344" s="1030"/>
      <c r="AE344" s="1030"/>
      <c r="AF344" s="1030"/>
      <c r="AG344" s="1030"/>
      <c r="AH344" s="1030"/>
      <c r="AI344" s="1030"/>
      <c r="AJ344" s="1030"/>
      <c r="AK344" s="1030"/>
      <c r="AL344" s="1030"/>
      <c r="AM344" s="1029"/>
      <c r="AN344" s="1029"/>
      <c r="AO344" s="1029"/>
      <c r="AP344" s="1029"/>
      <c r="AQ344" s="1029"/>
      <c r="AR344" s="1029"/>
      <c r="AS344" s="1029"/>
      <c r="AT344" s="1029"/>
      <c r="AU344" s="1028"/>
      <c r="AV344" s="1028"/>
      <c r="AW344" s="1028"/>
      <c r="AX344" s="1028"/>
      <c r="AY344" s="1028"/>
      <c r="AZ344" s="1028"/>
      <c r="BA344" s="1028"/>
      <c r="BB344" s="1028"/>
      <c r="BC344" s="1028"/>
      <c r="BD344" s="1028"/>
      <c r="BE344" s="1028"/>
      <c r="BF344" s="1028"/>
      <c r="BG344" s="1028"/>
      <c r="BH344" s="1028"/>
      <c r="BI344" s="1028"/>
      <c r="BJ344" s="1028"/>
      <c r="BK344" s="1028"/>
      <c r="BL344" s="1028"/>
      <c r="BM344" s="1028"/>
      <c r="BN344" s="1028"/>
      <c r="BO344" s="1028"/>
      <c r="BP344" s="1028"/>
      <c r="BQ344" s="1028"/>
      <c r="BR344" s="1028"/>
      <c r="BS344" s="1028"/>
      <c r="BT344" s="1028"/>
      <c r="BU344" s="1028"/>
      <c r="BV344" s="1028"/>
      <c r="BW344" s="1028"/>
      <c r="BX344" s="1028"/>
      <c r="BY344" s="1028"/>
      <c r="BZ344" s="1028"/>
      <c r="CA344" s="1028"/>
      <c r="CB344" s="1028"/>
      <c r="CC344" s="1028"/>
      <c r="CD344" s="1028"/>
      <c r="CE344" s="1028"/>
      <c r="CF344" s="1028"/>
      <c r="CG344" s="1028"/>
      <c r="CH344" s="1028"/>
      <c r="CI344" s="1028"/>
      <c r="CJ344" s="1028"/>
      <c r="CK344" s="1028"/>
      <c r="CL344" s="1028"/>
      <c r="CM344" s="1028"/>
      <c r="CN344" s="1028"/>
      <c r="CO344" s="1028"/>
      <c r="CP344" s="1028"/>
      <c r="CQ344" s="1028"/>
      <c r="CR344" s="1028"/>
      <c r="CS344" s="1028"/>
      <c r="CT344" s="1028"/>
      <c r="CU344" s="1028"/>
      <c r="CV344" s="1028"/>
      <c r="CW344" s="1028"/>
      <c r="CX344" s="1028"/>
      <c r="CY344" s="1028"/>
      <c r="CZ344" s="1028"/>
      <c r="DA344" s="1028"/>
      <c r="DB344" s="1028"/>
      <c r="DC344" s="1028"/>
      <c r="DD344" s="1028"/>
      <c r="DE344" s="1028"/>
      <c r="DF344" s="1028"/>
      <c r="DG344" s="1028"/>
      <c r="DH344" s="1028"/>
      <c r="DI344" s="1028"/>
      <c r="DJ344" s="1028"/>
      <c r="DK344" s="1028"/>
      <c r="DL344" s="1028"/>
      <c r="DM344" s="1028"/>
      <c r="DN344" s="1028"/>
      <c r="DO344" s="1028"/>
      <c r="DP344" s="1028"/>
      <c r="DQ344" s="1028"/>
      <c r="DR344" s="1028"/>
      <c r="DS344" s="1028"/>
      <c r="DT344" s="1028"/>
      <c r="DU344" s="1028"/>
      <c r="DV344" s="1028"/>
      <c r="DW344" s="1028"/>
      <c r="DX344" s="1028"/>
      <c r="DY344" s="1028"/>
      <c r="DZ344" s="1028"/>
      <c r="EA344" s="1028"/>
      <c r="EB344" s="1028"/>
      <c r="EC344" s="1028"/>
      <c r="ED344" s="1028"/>
      <c r="EE344" s="1028"/>
      <c r="EF344" s="1028"/>
      <c r="EG344" s="1028"/>
      <c r="EH344" s="1028"/>
      <c r="EI344" s="1028"/>
      <c r="EJ344" s="1028"/>
      <c r="EK344" s="1028"/>
      <c r="EL344" s="1028"/>
    </row>
    <row r="345" spans="1:142" s="1027" customFormat="1">
      <c r="A345" s="1040">
        <v>342</v>
      </c>
      <c r="B345" s="1068" t="s">
        <v>957</v>
      </c>
      <c r="C345" s="1044">
        <f>'TMB 050'!$G$30</f>
        <v>1234550</v>
      </c>
      <c r="D345" s="1042">
        <f t="shared" si="102"/>
        <v>1234550</v>
      </c>
      <c r="E345" s="1042">
        <f t="shared" si="103"/>
        <v>61727.5</v>
      </c>
      <c r="F345" s="1042">
        <f t="shared" si="104"/>
        <v>61727.5</v>
      </c>
      <c r="G345" s="1042">
        <f t="shared" si="105"/>
        <v>61727.5</v>
      </c>
      <c r="H345" s="1042">
        <v>500000</v>
      </c>
      <c r="I345" s="1042">
        <v>100000</v>
      </c>
      <c r="J345" s="1042">
        <f>H345</f>
        <v>500000</v>
      </c>
      <c r="K345" s="1042">
        <f t="shared" si="106"/>
        <v>40000</v>
      </c>
      <c r="L345" s="1042">
        <f>IF('[1]TMB 050'!$G$30&gt;=50000,50000,'[1]TMB 050'!$G$30*50%)</f>
        <v>50000</v>
      </c>
      <c r="M345" s="1042">
        <f t="shared" si="107"/>
        <v>100000</v>
      </c>
      <c r="N345" s="1041">
        <f t="shared" si="108"/>
        <v>100000</v>
      </c>
      <c r="O345" s="1061"/>
      <c r="P345" s="1035" t="str">
        <f t="shared" si="100"/>
        <v xml:space="preserve">SHOPPING INTERLAGOS </v>
      </c>
      <c r="Q345" s="1064"/>
      <c r="R345" s="1064"/>
      <c r="S345" s="1064" t="s">
        <v>956</v>
      </c>
      <c r="T345" s="1064" t="s">
        <v>506</v>
      </c>
      <c r="U345" s="1064" t="s">
        <v>505</v>
      </c>
      <c r="V345" s="1064"/>
      <c r="W345" s="1064"/>
      <c r="X345" s="1001"/>
      <c r="Y345" s="1031"/>
      <c r="Z345" s="1030"/>
      <c r="AA345" s="1030"/>
      <c r="AB345" s="1030"/>
      <c r="AC345" s="1030"/>
      <c r="AD345" s="1030"/>
      <c r="AE345" s="1030"/>
      <c r="AF345" s="1030"/>
      <c r="AG345" s="1030"/>
      <c r="AH345" s="1030"/>
      <c r="AI345" s="1030"/>
      <c r="AJ345" s="1030"/>
      <c r="AK345" s="1030"/>
      <c r="AL345" s="1030"/>
      <c r="AM345" s="1029"/>
      <c r="AN345" s="1029"/>
      <c r="AO345" s="1029"/>
      <c r="AP345" s="1029"/>
      <c r="AQ345" s="1029"/>
      <c r="AR345" s="1029"/>
      <c r="AS345" s="1029"/>
      <c r="AT345" s="1029"/>
      <c r="AU345" s="1028"/>
      <c r="AV345" s="1028"/>
      <c r="AW345" s="1028"/>
      <c r="AX345" s="1028"/>
      <c r="AY345" s="1028"/>
      <c r="AZ345" s="1028"/>
      <c r="BA345" s="1028"/>
      <c r="BB345" s="1028"/>
      <c r="BC345" s="1028"/>
      <c r="BD345" s="1028"/>
      <c r="BE345" s="1028"/>
      <c r="BF345" s="1028"/>
      <c r="BG345" s="1028"/>
      <c r="BH345" s="1028"/>
      <c r="BI345" s="1028"/>
      <c r="BJ345" s="1028"/>
      <c r="BK345" s="1028"/>
      <c r="BL345" s="1028"/>
      <c r="BM345" s="1028"/>
      <c r="BN345" s="1028"/>
      <c r="BO345" s="1028"/>
      <c r="BP345" s="1028"/>
      <c r="BQ345" s="1028"/>
      <c r="BR345" s="1028"/>
      <c r="BS345" s="1028"/>
      <c r="BT345" s="1028"/>
      <c r="BU345" s="1028"/>
      <c r="BV345" s="1028"/>
      <c r="BW345" s="1028"/>
      <c r="BX345" s="1028"/>
      <c r="BY345" s="1028"/>
      <c r="BZ345" s="1028"/>
      <c r="CA345" s="1028"/>
      <c r="CB345" s="1028"/>
      <c r="CC345" s="1028"/>
      <c r="CD345" s="1028"/>
      <c r="CE345" s="1028"/>
      <c r="CF345" s="1028"/>
      <c r="CG345" s="1028"/>
      <c r="CH345" s="1028"/>
      <c r="CI345" s="1028"/>
      <c r="CJ345" s="1028"/>
      <c r="CK345" s="1028"/>
      <c r="CL345" s="1028"/>
      <c r="CM345" s="1028"/>
      <c r="CN345" s="1028"/>
      <c r="CO345" s="1028"/>
      <c r="CP345" s="1028"/>
      <c r="CQ345" s="1028"/>
      <c r="CR345" s="1028"/>
      <c r="CS345" s="1028"/>
      <c r="CT345" s="1028"/>
      <c r="CU345" s="1028"/>
      <c r="CV345" s="1028"/>
      <c r="CW345" s="1028"/>
      <c r="CX345" s="1028"/>
      <c r="CY345" s="1028"/>
      <c r="CZ345" s="1028"/>
      <c r="DA345" s="1028"/>
      <c r="DB345" s="1028"/>
      <c r="DC345" s="1028"/>
      <c r="DD345" s="1028"/>
      <c r="DE345" s="1028"/>
      <c r="DF345" s="1028"/>
      <c r="DG345" s="1028"/>
      <c r="DH345" s="1028"/>
      <c r="DI345" s="1028"/>
      <c r="DJ345" s="1028"/>
      <c r="DK345" s="1028"/>
      <c r="DL345" s="1028"/>
      <c r="DM345" s="1028"/>
      <c r="DN345" s="1028"/>
      <c r="DO345" s="1028"/>
      <c r="DP345" s="1028"/>
      <c r="DQ345" s="1028"/>
      <c r="DR345" s="1028"/>
      <c r="DS345" s="1028"/>
      <c r="DT345" s="1028"/>
      <c r="DU345" s="1028"/>
      <c r="DV345" s="1028"/>
      <c r="DW345" s="1028"/>
      <c r="DX345" s="1028"/>
      <c r="DY345" s="1028"/>
      <c r="DZ345" s="1028"/>
      <c r="EA345" s="1028"/>
      <c r="EB345" s="1028"/>
      <c r="EC345" s="1028"/>
      <c r="ED345" s="1028"/>
      <c r="EE345" s="1028"/>
      <c r="EF345" s="1028"/>
      <c r="EG345" s="1028"/>
      <c r="EH345" s="1028"/>
      <c r="EI345" s="1028"/>
      <c r="EJ345" s="1028"/>
      <c r="EK345" s="1028"/>
      <c r="EL345" s="1028"/>
    </row>
    <row r="346" spans="1:142" s="1027" customFormat="1">
      <c r="A346" s="1040">
        <v>343</v>
      </c>
      <c r="B346" s="1077" t="s">
        <v>955</v>
      </c>
      <c r="C346" s="1044">
        <f>'TMB 050'!$G$30</f>
        <v>1234550</v>
      </c>
      <c r="D346" s="1042">
        <f t="shared" si="102"/>
        <v>1234550</v>
      </c>
      <c r="E346" s="1042">
        <f t="shared" si="103"/>
        <v>61727.5</v>
      </c>
      <c r="F346" s="1042">
        <f t="shared" si="104"/>
        <v>61727.5</v>
      </c>
      <c r="G346" s="1042">
        <f t="shared" si="105"/>
        <v>61727.5</v>
      </c>
      <c r="H346" s="1053">
        <v>1000000</v>
      </c>
      <c r="I346" s="1053">
        <v>200000</v>
      </c>
      <c r="J346" s="1053">
        <v>200000</v>
      </c>
      <c r="K346" s="1042">
        <f t="shared" si="106"/>
        <v>40000</v>
      </c>
      <c r="L346" s="1053">
        <f>IF('[1]TMB 050'!$G$30&gt;=50000,50000,'[1]TMB 050'!$G$30*50%)</f>
        <v>50000</v>
      </c>
      <c r="M346" s="1053">
        <f t="shared" si="107"/>
        <v>100000</v>
      </c>
      <c r="N346" s="1041">
        <f t="shared" si="108"/>
        <v>40000</v>
      </c>
      <c r="O346" s="1073"/>
      <c r="P346" s="1035" t="str">
        <f t="shared" si="100"/>
        <v>SHOPPING INTERNACIONAL</v>
      </c>
      <c r="Q346" s="1064" t="s">
        <v>954</v>
      </c>
      <c r="R346" s="1064"/>
      <c r="S346" s="1064" t="s">
        <v>953</v>
      </c>
      <c r="T346" s="1035" t="s">
        <v>800</v>
      </c>
      <c r="U346" s="1064" t="s">
        <v>505</v>
      </c>
      <c r="V346" s="1064" t="s">
        <v>952</v>
      </c>
      <c r="W346" s="1064"/>
      <c r="X346" s="1001"/>
      <c r="Y346" s="1031"/>
      <c r="Z346" s="1030"/>
      <c r="AA346" s="1030"/>
      <c r="AB346" s="1030"/>
      <c r="AC346" s="1030"/>
      <c r="AD346" s="1030"/>
      <c r="AE346" s="1030"/>
      <c r="AF346" s="1030"/>
      <c r="AG346" s="1030"/>
      <c r="AH346" s="1030"/>
      <c r="AI346" s="1030"/>
      <c r="AJ346" s="1030"/>
      <c r="AK346" s="1030"/>
      <c r="AL346" s="1030"/>
      <c r="AM346" s="1029"/>
      <c r="AN346" s="1029"/>
      <c r="AO346" s="1029"/>
      <c r="AP346" s="1029"/>
      <c r="AQ346" s="1029"/>
      <c r="AR346" s="1029"/>
      <c r="AS346" s="1029"/>
      <c r="AT346" s="1029"/>
      <c r="AU346" s="1028"/>
      <c r="AV346" s="1028"/>
      <c r="AW346" s="1028"/>
      <c r="AX346" s="1028"/>
      <c r="AY346" s="1028"/>
      <c r="AZ346" s="1028"/>
      <c r="BA346" s="1028"/>
      <c r="BB346" s="1028"/>
      <c r="BC346" s="1028"/>
      <c r="BD346" s="1028"/>
      <c r="BE346" s="1028"/>
      <c r="BF346" s="1028"/>
      <c r="BG346" s="1028"/>
      <c r="BH346" s="1028"/>
      <c r="BI346" s="1028"/>
      <c r="BJ346" s="1028"/>
      <c r="BK346" s="1028"/>
      <c r="BL346" s="1028"/>
      <c r="BM346" s="1028"/>
      <c r="BN346" s="1028"/>
      <c r="BO346" s="1028"/>
      <c r="BP346" s="1028"/>
      <c r="BQ346" s="1028"/>
      <c r="BR346" s="1028"/>
      <c r="BS346" s="1028"/>
      <c r="BT346" s="1028"/>
      <c r="BU346" s="1028"/>
      <c r="BV346" s="1028"/>
      <c r="BW346" s="1028"/>
      <c r="BX346" s="1028"/>
      <c r="BY346" s="1028"/>
      <c r="BZ346" s="1028"/>
      <c r="CA346" s="1028"/>
      <c r="CB346" s="1028"/>
      <c r="CC346" s="1028"/>
      <c r="CD346" s="1028"/>
      <c r="CE346" s="1028"/>
      <c r="CF346" s="1028"/>
      <c r="CG346" s="1028"/>
      <c r="CH346" s="1028"/>
      <c r="CI346" s="1028"/>
      <c r="CJ346" s="1028"/>
      <c r="CK346" s="1028"/>
      <c r="CL346" s="1028"/>
      <c r="CM346" s="1028"/>
      <c r="CN346" s="1028"/>
      <c r="CO346" s="1028"/>
      <c r="CP346" s="1028"/>
      <c r="CQ346" s="1028"/>
      <c r="CR346" s="1028"/>
      <c r="CS346" s="1028"/>
      <c r="CT346" s="1028"/>
      <c r="CU346" s="1028"/>
      <c r="CV346" s="1028"/>
      <c r="CW346" s="1028"/>
      <c r="CX346" s="1028"/>
      <c r="CY346" s="1028"/>
      <c r="CZ346" s="1028"/>
      <c r="DA346" s="1028"/>
      <c r="DB346" s="1028"/>
      <c r="DC346" s="1028"/>
      <c r="DD346" s="1028"/>
      <c r="DE346" s="1028"/>
      <c r="DF346" s="1028"/>
      <c r="DG346" s="1028"/>
      <c r="DH346" s="1028"/>
      <c r="DI346" s="1028"/>
      <c r="DJ346" s="1028"/>
      <c r="DK346" s="1028"/>
      <c r="DL346" s="1028"/>
      <c r="DM346" s="1028"/>
      <c r="DN346" s="1028"/>
      <c r="DO346" s="1028"/>
      <c r="DP346" s="1028"/>
      <c r="DQ346" s="1028"/>
      <c r="DR346" s="1028"/>
      <c r="DS346" s="1028"/>
      <c r="DT346" s="1028"/>
      <c r="DU346" s="1028"/>
      <c r="DV346" s="1028"/>
      <c r="DW346" s="1028"/>
      <c r="DX346" s="1028"/>
      <c r="DY346" s="1028"/>
      <c r="DZ346" s="1028"/>
      <c r="EA346" s="1028"/>
      <c r="EB346" s="1028"/>
      <c r="EC346" s="1028"/>
      <c r="ED346" s="1028"/>
      <c r="EE346" s="1028"/>
      <c r="EF346" s="1028"/>
      <c r="EG346" s="1028"/>
      <c r="EH346" s="1028"/>
      <c r="EI346" s="1028"/>
      <c r="EJ346" s="1028"/>
      <c r="EK346" s="1028"/>
      <c r="EL346" s="1028"/>
    </row>
    <row r="347" spans="1:142" s="1027" customFormat="1">
      <c r="A347" s="1040">
        <v>344</v>
      </c>
      <c r="B347" s="1066" t="s">
        <v>951</v>
      </c>
      <c r="C347" s="1044">
        <f>'TMB 050'!$G$30</f>
        <v>1234550</v>
      </c>
      <c r="D347" s="1042">
        <f t="shared" si="102"/>
        <v>1234550</v>
      </c>
      <c r="E347" s="1042">
        <f t="shared" si="103"/>
        <v>61727.5</v>
      </c>
      <c r="F347" s="1042">
        <f t="shared" si="104"/>
        <v>61727.5</v>
      </c>
      <c r="G347" s="1042">
        <f t="shared" si="105"/>
        <v>61727.5</v>
      </c>
      <c r="H347" s="1042">
        <v>500000</v>
      </c>
      <c r="I347" s="1042">
        <v>100000</v>
      </c>
      <c r="J347" s="1042">
        <f t="shared" ref="J347:J378" si="109">H347</f>
        <v>500000</v>
      </c>
      <c r="K347" s="1042">
        <f t="shared" si="106"/>
        <v>40000</v>
      </c>
      <c r="L347" s="1043">
        <f>IF('[1]TMB 050'!$G$30&gt;=50000,50000,'[1]TMB 050'!$G$30*50%)</f>
        <v>50000</v>
      </c>
      <c r="M347" s="1042">
        <f t="shared" si="107"/>
        <v>100000</v>
      </c>
      <c r="N347" s="1041">
        <f t="shared" si="108"/>
        <v>100000</v>
      </c>
      <c r="O347" s="1061"/>
      <c r="P347" s="1035" t="str">
        <f t="shared" si="100"/>
        <v>SHOPPING IPEROIG</v>
      </c>
      <c r="Q347" s="1064"/>
      <c r="R347" s="1064"/>
      <c r="S347" s="1064"/>
      <c r="T347" s="1064" t="s">
        <v>740</v>
      </c>
      <c r="U347" s="1064" t="s">
        <v>505</v>
      </c>
      <c r="V347" s="1064"/>
      <c r="W347" s="1064"/>
      <c r="X347" s="1001"/>
      <c r="Y347" s="1031"/>
      <c r="Z347" s="1030"/>
      <c r="AA347" s="1030"/>
      <c r="AB347" s="1030"/>
      <c r="AC347" s="1030"/>
      <c r="AD347" s="1030"/>
      <c r="AE347" s="1030"/>
      <c r="AF347" s="1030"/>
      <c r="AG347" s="1030"/>
      <c r="AH347" s="1030"/>
      <c r="AI347" s="1030"/>
      <c r="AJ347" s="1030"/>
      <c r="AK347" s="1030"/>
      <c r="AL347" s="1030"/>
      <c r="AM347" s="1029"/>
      <c r="AN347" s="1029"/>
      <c r="AO347" s="1029"/>
      <c r="AP347" s="1029"/>
      <c r="AQ347" s="1029"/>
      <c r="AR347" s="1029"/>
      <c r="AS347" s="1029"/>
      <c r="AT347" s="1029"/>
      <c r="AU347" s="1028"/>
      <c r="AV347" s="1028"/>
      <c r="AW347" s="1028"/>
      <c r="AX347" s="1028"/>
      <c r="AY347" s="1028"/>
      <c r="AZ347" s="1028"/>
      <c r="BA347" s="1028"/>
      <c r="BB347" s="1028"/>
      <c r="BC347" s="1028"/>
      <c r="BD347" s="1028"/>
      <c r="BE347" s="1028"/>
      <c r="BF347" s="1028"/>
      <c r="BG347" s="1028"/>
      <c r="BH347" s="1028"/>
      <c r="BI347" s="1028"/>
      <c r="BJ347" s="1028"/>
      <c r="BK347" s="1028"/>
      <c r="BL347" s="1028"/>
      <c r="BM347" s="1028"/>
      <c r="BN347" s="1028"/>
      <c r="BO347" s="1028"/>
      <c r="BP347" s="1028"/>
      <c r="BQ347" s="1028"/>
      <c r="BR347" s="1028"/>
      <c r="BS347" s="1028"/>
      <c r="BT347" s="1028"/>
      <c r="BU347" s="1028"/>
      <c r="BV347" s="1028"/>
      <c r="BW347" s="1028"/>
      <c r="BX347" s="1028"/>
      <c r="BY347" s="1028"/>
      <c r="BZ347" s="1028"/>
      <c r="CA347" s="1028"/>
      <c r="CB347" s="1028"/>
      <c r="CC347" s="1028"/>
      <c r="CD347" s="1028"/>
      <c r="CE347" s="1028"/>
      <c r="CF347" s="1028"/>
      <c r="CG347" s="1028"/>
      <c r="CH347" s="1028"/>
      <c r="CI347" s="1028"/>
      <c r="CJ347" s="1028"/>
      <c r="CK347" s="1028"/>
      <c r="CL347" s="1028"/>
      <c r="CM347" s="1028"/>
      <c r="CN347" s="1028"/>
      <c r="CO347" s="1028"/>
      <c r="CP347" s="1028"/>
      <c r="CQ347" s="1028"/>
      <c r="CR347" s="1028"/>
      <c r="CS347" s="1028"/>
      <c r="CT347" s="1028"/>
      <c r="CU347" s="1028"/>
      <c r="CV347" s="1028"/>
      <c r="CW347" s="1028"/>
      <c r="CX347" s="1028"/>
      <c r="CY347" s="1028"/>
      <c r="CZ347" s="1028"/>
      <c r="DA347" s="1028"/>
      <c r="DB347" s="1028"/>
      <c r="DC347" s="1028"/>
      <c r="DD347" s="1028"/>
      <c r="DE347" s="1028"/>
      <c r="DF347" s="1028"/>
      <c r="DG347" s="1028"/>
      <c r="DH347" s="1028"/>
      <c r="DI347" s="1028"/>
      <c r="DJ347" s="1028"/>
      <c r="DK347" s="1028"/>
      <c r="DL347" s="1028"/>
      <c r="DM347" s="1028"/>
      <c r="DN347" s="1028"/>
      <c r="DO347" s="1028"/>
      <c r="DP347" s="1028"/>
      <c r="DQ347" s="1028"/>
      <c r="DR347" s="1028"/>
      <c r="DS347" s="1028"/>
      <c r="DT347" s="1028"/>
      <c r="DU347" s="1028"/>
      <c r="DV347" s="1028"/>
      <c r="DW347" s="1028"/>
      <c r="DX347" s="1028"/>
      <c r="DY347" s="1028"/>
      <c r="DZ347" s="1028"/>
      <c r="EA347" s="1028"/>
      <c r="EB347" s="1028"/>
      <c r="EC347" s="1028"/>
      <c r="ED347" s="1028"/>
      <c r="EE347" s="1028"/>
      <c r="EF347" s="1028"/>
      <c r="EG347" s="1028"/>
      <c r="EH347" s="1028"/>
      <c r="EI347" s="1028"/>
      <c r="EJ347" s="1028"/>
      <c r="EK347" s="1028"/>
      <c r="EL347" s="1028"/>
    </row>
    <row r="348" spans="1:142" s="1027" customFormat="1">
      <c r="A348" s="1040">
        <v>345</v>
      </c>
      <c r="B348" s="1066" t="s">
        <v>950</v>
      </c>
      <c r="C348" s="1044">
        <f>'TMB 050'!$G$30</f>
        <v>1234550</v>
      </c>
      <c r="D348" s="1042">
        <f t="shared" si="102"/>
        <v>1234550</v>
      </c>
      <c r="E348" s="1042">
        <f t="shared" si="103"/>
        <v>61727.5</v>
      </c>
      <c r="F348" s="1042">
        <f t="shared" si="104"/>
        <v>61727.5</v>
      </c>
      <c r="G348" s="1042">
        <f t="shared" si="105"/>
        <v>61727.5</v>
      </c>
      <c r="H348" s="1042">
        <v>500000</v>
      </c>
      <c r="I348" s="1042">
        <v>100000</v>
      </c>
      <c r="J348" s="1042">
        <f t="shared" si="109"/>
        <v>500000</v>
      </c>
      <c r="K348" s="1042">
        <f t="shared" si="106"/>
        <v>40000</v>
      </c>
      <c r="L348" s="1043">
        <f>IF('[1]TMB 050'!$G$30&gt;=50000,50000,'[1]TMB 050'!$G$30*50%)</f>
        <v>50000</v>
      </c>
      <c r="M348" s="1042">
        <f t="shared" si="107"/>
        <v>100000</v>
      </c>
      <c r="N348" s="1041">
        <f t="shared" si="108"/>
        <v>100000</v>
      </c>
      <c r="O348" s="1061"/>
      <c r="P348" s="1035" t="str">
        <f t="shared" si="100"/>
        <v xml:space="preserve">SHOPPING IPIRANGA </v>
      </c>
      <c r="Q348" s="1064"/>
      <c r="R348" s="1064"/>
      <c r="S348" s="1064" t="s">
        <v>949</v>
      </c>
      <c r="T348" s="1064" t="s">
        <v>506</v>
      </c>
      <c r="U348" s="1064" t="s">
        <v>505</v>
      </c>
      <c r="V348" s="1064"/>
      <c r="W348" s="1064"/>
      <c r="X348" s="1001"/>
      <c r="Y348" s="1031"/>
      <c r="Z348" s="1030"/>
      <c r="AA348" s="1030"/>
      <c r="AB348" s="1030"/>
      <c r="AC348" s="1030"/>
      <c r="AD348" s="1030"/>
      <c r="AE348" s="1030"/>
      <c r="AF348" s="1030"/>
      <c r="AG348" s="1030"/>
      <c r="AH348" s="1030"/>
      <c r="AI348" s="1030"/>
      <c r="AJ348" s="1030"/>
      <c r="AK348" s="1030"/>
      <c r="AL348" s="1030"/>
      <c r="AM348" s="1029"/>
      <c r="AN348" s="1029"/>
      <c r="AO348" s="1029"/>
      <c r="AP348" s="1029"/>
      <c r="AQ348" s="1029"/>
      <c r="AR348" s="1029"/>
      <c r="AS348" s="1029"/>
      <c r="AT348" s="1029"/>
      <c r="AU348" s="1028"/>
      <c r="AV348" s="1028"/>
      <c r="AW348" s="1028"/>
      <c r="AX348" s="1028"/>
      <c r="AY348" s="1028"/>
      <c r="AZ348" s="1028"/>
      <c r="BA348" s="1028"/>
      <c r="BB348" s="1028"/>
      <c r="BC348" s="1028"/>
      <c r="BD348" s="1028"/>
      <c r="BE348" s="1028"/>
      <c r="BF348" s="1028"/>
      <c r="BG348" s="1028"/>
      <c r="BH348" s="1028"/>
      <c r="BI348" s="1028"/>
      <c r="BJ348" s="1028"/>
      <c r="BK348" s="1028"/>
      <c r="BL348" s="1028"/>
      <c r="BM348" s="1028"/>
      <c r="BN348" s="1028"/>
      <c r="BO348" s="1028"/>
      <c r="BP348" s="1028"/>
      <c r="BQ348" s="1028"/>
      <c r="BR348" s="1028"/>
      <c r="BS348" s="1028"/>
      <c r="BT348" s="1028"/>
      <c r="BU348" s="1028"/>
      <c r="BV348" s="1028"/>
      <c r="BW348" s="1028"/>
      <c r="BX348" s="1028"/>
      <c r="BY348" s="1028"/>
      <c r="BZ348" s="1028"/>
      <c r="CA348" s="1028"/>
      <c r="CB348" s="1028"/>
      <c r="CC348" s="1028"/>
      <c r="CD348" s="1028"/>
      <c r="CE348" s="1028"/>
      <c r="CF348" s="1028"/>
      <c r="CG348" s="1028"/>
      <c r="CH348" s="1028"/>
      <c r="CI348" s="1028"/>
      <c r="CJ348" s="1028"/>
      <c r="CK348" s="1028"/>
      <c r="CL348" s="1028"/>
      <c r="CM348" s="1028"/>
      <c r="CN348" s="1028"/>
      <c r="CO348" s="1028"/>
      <c r="CP348" s="1028"/>
      <c r="CQ348" s="1028"/>
      <c r="CR348" s="1028"/>
      <c r="CS348" s="1028"/>
      <c r="CT348" s="1028"/>
      <c r="CU348" s="1028"/>
      <c r="CV348" s="1028"/>
      <c r="CW348" s="1028"/>
      <c r="CX348" s="1028"/>
      <c r="CY348" s="1028"/>
      <c r="CZ348" s="1028"/>
      <c r="DA348" s="1028"/>
      <c r="DB348" s="1028"/>
      <c r="DC348" s="1028"/>
      <c r="DD348" s="1028"/>
      <c r="DE348" s="1028"/>
      <c r="DF348" s="1028"/>
      <c r="DG348" s="1028"/>
      <c r="DH348" s="1028"/>
      <c r="DI348" s="1028"/>
      <c r="DJ348" s="1028"/>
      <c r="DK348" s="1028"/>
      <c r="DL348" s="1028"/>
      <c r="DM348" s="1028"/>
      <c r="DN348" s="1028"/>
      <c r="DO348" s="1028"/>
      <c r="DP348" s="1028"/>
      <c r="DQ348" s="1028"/>
      <c r="DR348" s="1028"/>
      <c r="DS348" s="1028"/>
      <c r="DT348" s="1028"/>
      <c r="DU348" s="1028"/>
      <c r="DV348" s="1028"/>
      <c r="DW348" s="1028"/>
      <c r="DX348" s="1028"/>
      <c r="DY348" s="1028"/>
      <c r="DZ348" s="1028"/>
      <c r="EA348" s="1028"/>
      <c r="EB348" s="1028"/>
      <c r="EC348" s="1028"/>
      <c r="ED348" s="1028"/>
      <c r="EE348" s="1028"/>
      <c r="EF348" s="1028"/>
      <c r="EG348" s="1028"/>
      <c r="EH348" s="1028"/>
      <c r="EI348" s="1028"/>
      <c r="EJ348" s="1028"/>
      <c r="EK348" s="1028"/>
      <c r="EL348" s="1028"/>
    </row>
    <row r="349" spans="1:142" s="1027" customFormat="1">
      <c r="A349" s="1040">
        <v>346</v>
      </c>
      <c r="B349" s="1062" t="s">
        <v>948</v>
      </c>
      <c r="C349" s="1044">
        <f>'TMB 050'!$G$30</f>
        <v>1234550</v>
      </c>
      <c r="D349" s="1042">
        <f t="shared" si="102"/>
        <v>1234550</v>
      </c>
      <c r="E349" s="1042">
        <f t="shared" si="103"/>
        <v>61727.5</v>
      </c>
      <c r="F349" s="1042">
        <f t="shared" si="104"/>
        <v>61727.5</v>
      </c>
      <c r="G349" s="1042">
        <f t="shared" si="105"/>
        <v>61727.5</v>
      </c>
      <c r="H349" s="1042">
        <v>500000</v>
      </c>
      <c r="I349" s="1042">
        <v>100000</v>
      </c>
      <c r="J349" s="1042">
        <f t="shared" si="109"/>
        <v>500000</v>
      </c>
      <c r="K349" s="1042">
        <f t="shared" si="106"/>
        <v>40000</v>
      </c>
      <c r="L349" s="1043">
        <f>IF('[1]TMB 050'!$G$30&gt;=50000,50000,'[1]TMB 050'!$G$30*50%)</f>
        <v>50000</v>
      </c>
      <c r="M349" s="1042">
        <f t="shared" si="107"/>
        <v>100000</v>
      </c>
      <c r="N349" s="1041">
        <f t="shared" si="108"/>
        <v>100000</v>
      </c>
      <c r="O349" s="1061"/>
      <c r="P349" s="1035" t="str">
        <f t="shared" si="100"/>
        <v>SHOPPING ITAGUAÇU</v>
      </c>
      <c r="Q349" s="1060"/>
      <c r="R349" s="1060"/>
      <c r="S349" s="1060"/>
      <c r="T349" s="1060" t="s">
        <v>947</v>
      </c>
      <c r="U349" s="1035" t="s">
        <v>826</v>
      </c>
      <c r="V349" s="1035"/>
      <c r="W349" s="1060" t="s">
        <v>946</v>
      </c>
      <c r="X349" s="1001"/>
      <c r="Y349" s="1031"/>
      <c r="Z349" s="1030"/>
      <c r="AA349" s="1030"/>
      <c r="AB349" s="1030"/>
      <c r="AC349" s="1030"/>
      <c r="AD349" s="1030"/>
      <c r="AE349" s="1030"/>
      <c r="AF349" s="1030"/>
      <c r="AG349" s="1030"/>
      <c r="AH349" s="1030"/>
      <c r="AI349" s="1030"/>
      <c r="AJ349" s="1030"/>
      <c r="AK349" s="1030"/>
      <c r="AL349" s="1030"/>
      <c r="AM349" s="1029"/>
      <c r="AN349" s="1029"/>
      <c r="AO349" s="1029"/>
      <c r="AP349" s="1029"/>
      <c r="AQ349" s="1029"/>
      <c r="AR349" s="1029"/>
      <c r="AS349" s="1029"/>
      <c r="AT349" s="1029"/>
      <c r="AU349" s="1028"/>
      <c r="AV349" s="1028"/>
      <c r="AW349" s="1028"/>
      <c r="AX349" s="1028"/>
      <c r="AY349" s="1028"/>
      <c r="AZ349" s="1028"/>
      <c r="BA349" s="1028"/>
      <c r="BB349" s="1028"/>
      <c r="BC349" s="1028"/>
      <c r="BD349" s="1028"/>
      <c r="BE349" s="1028"/>
      <c r="BF349" s="1028"/>
      <c r="BG349" s="1028"/>
      <c r="BH349" s="1028"/>
      <c r="BI349" s="1028"/>
      <c r="BJ349" s="1028"/>
      <c r="BK349" s="1028"/>
      <c r="BL349" s="1028"/>
      <c r="BM349" s="1028"/>
      <c r="BN349" s="1028"/>
      <c r="BO349" s="1028"/>
      <c r="BP349" s="1028"/>
      <c r="BQ349" s="1028"/>
      <c r="BR349" s="1028"/>
      <c r="BS349" s="1028"/>
      <c r="BT349" s="1028"/>
      <c r="BU349" s="1028"/>
      <c r="BV349" s="1028"/>
      <c r="BW349" s="1028"/>
      <c r="BX349" s="1028"/>
      <c r="BY349" s="1028"/>
      <c r="BZ349" s="1028"/>
      <c r="CA349" s="1028"/>
      <c r="CB349" s="1028"/>
      <c r="CC349" s="1028"/>
      <c r="CD349" s="1028"/>
      <c r="CE349" s="1028"/>
      <c r="CF349" s="1028"/>
      <c r="CG349" s="1028"/>
      <c r="CH349" s="1028"/>
      <c r="CI349" s="1028"/>
      <c r="CJ349" s="1028"/>
      <c r="CK349" s="1028"/>
      <c r="CL349" s="1028"/>
      <c r="CM349" s="1028"/>
      <c r="CN349" s="1028"/>
      <c r="CO349" s="1028"/>
      <c r="CP349" s="1028"/>
      <c r="CQ349" s="1028"/>
      <c r="CR349" s="1028"/>
      <c r="CS349" s="1028"/>
      <c r="CT349" s="1028"/>
      <c r="CU349" s="1028"/>
      <c r="CV349" s="1028"/>
      <c r="CW349" s="1028"/>
      <c r="CX349" s="1028"/>
      <c r="CY349" s="1028"/>
      <c r="CZ349" s="1028"/>
      <c r="DA349" s="1028"/>
      <c r="DB349" s="1028"/>
      <c r="DC349" s="1028"/>
      <c r="DD349" s="1028"/>
      <c r="DE349" s="1028"/>
      <c r="DF349" s="1028"/>
      <c r="DG349" s="1028"/>
      <c r="DH349" s="1028"/>
      <c r="DI349" s="1028"/>
      <c r="DJ349" s="1028"/>
      <c r="DK349" s="1028"/>
      <c r="DL349" s="1028"/>
      <c r="DM349" s="1028"/>
      <c r="DN349" s="1028"/>
      <c r="DO349" s="1028"/>
      <c r="DP349" s="1028"/>
      <c r="DQ349" s="1028"/>
      <c r="DR349" s="1028"/>
      <c r="DS349" s="1028"/>
      <c r="DT349" s="1028"/>
      <c r="DU349" s="1028"/>
      <c r="DV349" s="1028"/>
      <c r="DW349" s="1028"/>
      <c r="DX349" s="1028"/>
      <c r="DY349" s="1028"/>
      <c r="DZ349" s="1028"/>
      <c r="EA349" s="1028"/>
      <c r="EB349" s="1028"/>
      <c r="EC349" s="1028"/>
      <c r="ED349" s="1028"/>
      <c r="EE349" s="1028"/>
      <c r="EF349" s="1028"/>
      <c r="EG349" s="1028"/>
      <c r="EH349" s="1028"/>
      <c r="EI349" s="1028"/>
      <c r="EJ349" s="1028"/>
      <c r="EK349" s="1028"/>
      <c r="EL349" s="1028"/>
    </row>
    <row r="350" spans="1:142" s="1027" customFormat="1">
      <c r="A350" s="1040">
        <v>347</v>
      </c>
      <c r="B350" s="1068" t="s">
        <v>945</v>
      </c>
      <c r="C350" s="1044">
        <f>'TMB 050'!$G$30</f>
        <v>1234550</v>
      </c>
      <c r="D350" s="1042">
        <f t="shared" si="102"/>
        <v>1234550</v>
      </c>
      <c r="E350" s="1042">
        <f t="shared" si="103"/>
        <v>61727.5</v>
      </c>
      <c r="F350" s="1042">
        <f t="shared" si="104"/>
        <v>61727.5</v>
      </c>
      <c r="G350" s="1042">
        <f t="shared" si="105"/>
        <v>61727.5</v>
      </c>
      <c r="H350" s="1042">
        <v>500000</v>
      </c>
      <c r="I350" s="1042">
        <v>100000</v>
      </c>
      <c r="J350" s="1042">
        <f t="shared" si="109"/>
        <v>500000</v>
      </c>
      <c r="K350" s="1042">
        <f t="shared" si="106"/>
        <v>40000</v>
      </c>
      <c r="L350" s="1043">
        <f>IF('[1]TMB 050'!$G$30&gt;=50000,50000,'[1]TMB 050'!$G$30*50%)</f>
        <v>50000</v>
      </c>
      <c r="M350" s="1042">
        <f t="shared" si="107"/>
        <v>100000</v>
      </c>
      <c r="N350" s="1041">
        <f t="shared" si="108"/>
        <v>100000</v>
      </c>
      <c r="O350" s="1061"/>
      <c r="P350" s="1035" t="str">
        <f t="shared" si="100"/>
        <v xml:space="preserve">SHOPPING ITAIM PAULISTA </v>
      </c>
      <c r="Q350" s="1064"/>
      <c r="R350" s="1064"/>
      <c r="S350" s="1064" t="s">
        <v>944</v>
      </c>
      <c r="T350" s="1064" t="s">
        <v>506</v>
      </c>
      <c r="U350" s="1064" t="s">
        <v>505</v>
      </c>
      <c r="V350" s="1064"/>
      <c r="W350" s="1064"/>
      <c r="X350" s="1001"/>
      <c r="Y350" s="1031"/>
      <c r="Z350" s="1030"/>
      <c r="AA350" s="1030"/>
      <c r="AB350" s="1030"/>
      <c r="AC350" s="1030"/>
      <c r="AD350" s="1030"/>
      <c r="AE350" s="1030"/>
      <c r="AF350" s="1030"/>
      <c r="AG350" s="1030"/>
      <c r="AH350" s="1030"/>
      <c r="AI350" s="1030"/>
      <c r="AJ350" s="1030"/>
      <c r="AK350" s="1030"/>
      <c r="AL350" s="1030"/>
      <c r="AM350" s="1029"/>
      <c r="AN350" s="1029"/>
      <c r="AO350" s="1029"/>
      <c r="AP350" s="1029"/>
      <c r="AQ350" s="1029"/>
      <c r="AR350" s="1029"/>
      <c r="AS350" s="1029"/>
      <c r="AT350" s="1029"/>
      <c r="AU350" s="1028"/>
      <c r="AV350" s="1028"/>
      <c r="AW350" s="1028"/>
      <c r="AX350" s="1028"/>
      <c r="AY350" s="1028"/>
      <c r="AZ350" s="1028"/>
      <c r="BA350" s="1028"/>
      <c r="BB350" s="1028"/>
      <c r="BC350" s="1028"/>
      <c r="BD350" s="1028"/>
      <c r="BE350" s="1028"/>
      <c r="BF350" s="1028"/>
      <c r="BG350" s="1028"/>
      <c r="BH350" s="1028"/>
      <c r="BI350" s="1028"/>
      <c r="BJ350" s="1028"/>
      <c r="BK350" s="1028"/>
      <c r="BL350" s="1028"/>
      <c r="BM350" s="1028"/>
      <c r="BN350" s="1028"/>
      <c r="BO350" s="1028"/>
      <c r="BP350" s="1028"/>
      <c r="BQ350" s="1028"/>
      <c r="BR350" s="1028"/>
      <c r="BS350" s="1028"/>
      <c r="BT350" s="1028"/>
      <c r="BU350" s="1028"/>
      <c r="BV350" s="1028"/>
      <c r="BW350" s="1028"/>
      <c r="BX350" s="1028"/>
      <c r="BY350" s="1028"/>
      <c r="BZ350" s="1028"/>
      <c r="CA350" s="1028"/>
      <c r="CB350" s="1028"/>
      <c r="CC350" s="1028"/>
      <c r="CD350" s="1028"/>
      <c r="CE350" s="1028"/>
      <c r="CF350" s="1028"/>
      <c r="CG350" s="1028"/>
      <c r="CH350" s="1028"/>
      <c r="CI350" s="1028"/>
      <c r="CJ350" s="1028"/>
      <c r="CK350" s="1028"/>
      <c r="CL350" s="1028"/>
      <c r="CM350" s="1028"/>
      <c r="CN350" s="1028"/>
      <c r="CO350" s="1028"/>
      <c r="CP350" s="1028"/>
      <c r="CQ350" s="1028"/>
      <c r="CR350" s="1028"/>
      <c r="CS350" s="1028"/>
      <c r="CT350" s="1028"/>
      <c r="CU350" s="1028"/>
      <c r="CV350" s="1028"/>
      <c r="CW350" s="1028"/>
      <c r="CX350" s="1028"/>
      <c r="CY350" s="1028"/>
      <c r="CZ350" s="1028"/>
      <c r="DA350" s="1028"/>
      <c r="DB350" s="1028"/>
      <c r="DC350" s="1028"/>
      <c r="DD350" s="1028"/>
      <c r="DE350" s="1028"/>
      <c r="DF350" s="1028"/>
      <c r="DG350" s="1028"/>
      <c r="DH350" s="1028"/>
      <c r="DI350" s="1028"/>
      <c r="DJ350" s="1028"/>
      <c r="DK350" s="1028"/>
      <c r="DL350" s="1028"/>
      <c r="DM350" s="1028"/>
      <c r="DN350" s="1028"/>
      <c r="DO350" s="1028"/>
      <c r="DP350" s="1028"/>
      <c r="DQ350" s="1028"/>
      <c r="DR350" s="1028"/>
      <c r="DS350" s="1028"/>
      <c r="DT350" s="1028"/>
      <c r="DU350" s="1028"/>
      <c r="DV350" s="1028"/>
      <c r="DW350" s="1028"/>
      <c r="DX350" s="1028"/>
      <c r="DY350" s="1028"/>
      <c r="DZ350" s="1028"/>
      <c r="EA350" s="1028"/>
      <c r="EB350" s="1028"/>
      <c r="EC350" s="1028"/>
      <c r="ED350" s="1028"/>
      <c r="EE350" s="1028"/>
      <c r="EF350" s="1028"/>
      <c r="EG350" s="1028"/>
      <c r="EH350" s="1028"/>
      <c r="EI350" s="1028"/>
      <c r="EJ350" s="1028"/>
      <c r="EK350" s="1028"/>
      <c r="EL350" s="1028"/>
    </row>
    <row r="351" spans="1:142" s="1027" customFormat="1">
      <c r="A351" s="1040">
        <v>348</v>
      </c>
      <c r="B351" s="1066" t="s">
        <v>943</v>
      </c>
      <c r="C351" s="1044">
        <f>'TMB 050'!$G$30</f>
        <v>1234550</v>
      </c>
      <c r="D351" s="1042">
        <f t="shared" si="102"/>
        <v>1234550</v>
      </c>
      <c r="E351" s="1042">
        <f t="shared" si="103"/>
        <v>61727.5</v>
      </c>
      <c r="F351" s="1042">
        <f t="shared" si="104"/>
        <v>61727.5</v>
      </c>
      <c r="G351" s="1042">
        <f t="shared" si="105"/>
        <v>61727.5</v>
      </c>
      <c r="H351" s="1042">
        <v>500000</v>
      </c>
      <c r="I351" s="1042">
        <v>100000</v>
      </c>
      <c r="J351" s="1042">
        <f t="shared" si="109"/>
        <v>500000</v>
      </c>
      <c r="K351" s="1042">
        <f t="shared" si="106"/>
        <v>40000</v>
      </c>
      <c r="L351" s="1043">
        <f>IF('[1]TMB 050'!$G$30&gt;=50000,50000,'[1]TMB 050'!$G$30*50%)</f>
        <v>50000</v>
      </c>
      <c r="M351" s="1042">
        <f t="shared" si="107"/>
        <v>100000</v>
      </c>
      <c r="N351" s="1041">
        <f t="shared" si="108"/>
        <v>100000</v>
      </c>
      <c r="O351" s="1061"/>
      <c r="P351" s="1035" t="str">
        <f t="shared" si="100"/>
        <v>SHOPPING JANDIRA</v>
      </c>
      <c r="Q351" s="1064"/>
      <c r="R351" s="1064"/>
      <c r="S351" s="1064"/>
      <c r="T351" s="1065" t="s">
        <v>942</v>
      </c>
      <c r="U351" s="1064" t="s">
        <v>505</v>
      </c>
      <c r="V351" s="1064"/>
      <c r="W351" s="1064"/>
      <c r="X351" s="1001"/>
      <c r="Y351" s="1031"/>
      <c r="Z351" s="1030"/>
      <c r="AA351" s="1030"/>
      <c r="AB351" s="1030"/>
      <c r="AC351" s="1030"/>
      <c r="AD351" s="1030"/>
      <c r="AE351" s="1030"/>
      <c r="AF351" s="1030"/>
      <c r="AG351" s="1030"/>
      <c r="AH351" s="1030"/>
      <c r="AI351" s="1030"/>
      <c r="AJ351" s="1030"/>
      <c r="AK351" s="1030"/>
      <c r="AL351" s="1030"/>
      <c r="AM351" s="1029"/>
      <c r="AN351" s="1029"/>
      <c r="AO351" s="1029"/>
      <c r="AP351" s="1029"/>
      <c r="AQ351" s="1029"/>
      <c r="AR351" s="1029"/>
      <c r="AS351" s="1029"/>
      <c r="AT351" s="1029"/>
      <c r="AU351" s="1028"/>
      <c r="AV351" s="1028"/>
      <c r="AW351" s="1028"/>
      <c r="AX351" s="1028"/>
      <c r="AY351" s="1028"/>
      <c r="AZ351" s="1028"/>
      <c r="BA351" s="1028"/>
      <c r="BB351" s="1028"/>
      <c r="BC351" s="1028"/>
      <c r="BD351" s="1028"/>
      <c r="BE351" s="1028"/>
      <c r="BF351" s="1028"/>
      <c r="BG351" s="1028"/>
      <c r="BH351" s="1028"/>
      <c r="BI351" s="1028"/>
      <c r="BJ351" s="1028"/>
      <c r="BK351" s="1028"/>
      <c r="BL351" s="1028"/>
      <c r="BM351" s="1028"/>
      <c r="BN351" s="1028"/>
      <c r="BO351" s="1028"/>
      <c r="BP351" s="1028"/>
      <c r="BQ351" s="1028"/>
      <c r="BR351" s="1028"/>
      <c r="BS351" s="1028"/>
      <c r="BT351" s="1028"/>
      <c r="BU351" s="1028"/>
      <c r="BV351" s="1028"/>
      <c r="BW351" s="1028"/>
      <c r="BX351" s="1028"/>
      <c r="BY351" s="1028"/>
      <c r="BZ351" s="1028"/>
      <c r="CA351" s="1028"/>
      <c r="CB351" s="1028"/>
      <c r="CC351" s="1028"/>
      <c r="CD351" s="1028"/>
      <c r="CE351" s="1028"/>
      <c r="CF351" s="1028"/>
      <c r="CG351" s="1028"/>
      <c r="CH351" s="1028"/>
      <c r="CI351" s="1028"/>
      <c r="CJ351" s="1028"/>
      <c r="CK351" s="1028"/>
      <c r="CL351" s="1028"/>
      <c r="CM351" s="1028"/>
      <c r="CN351" s="1028"/>
      <c r="CO351" s="1028"/>
      <c r="CP351" s="1028"/>
      <c r="CQ351" s="1028"/>
      <c r="CR351" s="1028"/>
      <c r="CS351" s="1028"/>
      <c r="CT351" s="1028"/>
      <c r="CU351" s="1028"/>
      <c r="CV351" s="1028"/>
      <c r="CW351" s="1028"/>
      <c r="CX351" s="1028"/>
      <c r="CY351" s="1028"/>
      <c r="CZ351" s="1028"/>
      <c r="DA351" s="1028"/>
      <c r="DB351" s="1028"/>
      <c r="DC351" s="1028"/>
      <c r="DD351" s="1028"/>
      <c r="DE351" s="1028"/>
      <c r="DF351" s="1028"/>
      <c r="DG351" s="1028"/>
      <c r="DH351" s="1028"/>
      <c r="DI351" s="1028"/>
      <c r="DJ351" s="1028"/>
      <c r="DK351" s="1028"/>
      <c r="DL351" s="1028"/>
      <c r="DM351" s="1028"/>
      <c r="DN351" s="1028"/>
      <c r="DO351" s="1028"/>
      <c r="DP351" s="1028"/>
      <c r="DQ351" s="1028"/>
      <c r="DR351" s="1028"/>
      <c r="DS351" s="1028"/>
      <c r="DT351" s="1028"/>
      <c r="DU351" s="1028"/>
      <c r="DV351" s="1028"/>
      <c r="DW351" s="1028"/>
      <c r="DX351" s="1028"/>
      <c r="DY351" s="1028"/>
      <c r="DZ351" s="1028"/>
      <c r="EA351" s="1028"/>
      <c r="EB351" s="1028"/>
      <c r="EC351" s="1028"/>
      <c r="ED351" s="1028"/>
      <c r="EE351" s="1028"/>
      <c r="EF351" s="1028"/>
      <c r="EG351" s="1028"/>
      <c r="EH351" s="1028"/>
      <c r="EI351" s="1028"/>
      <c r="EJ351" s="1028"/>
      <c r="EK351" s="1028"/>
      <c r="EL351" s="1028"/>
    </row>
    <row r="352" spans="1:142" s="1027" customFormat="1">
      <c r="A352" s="1040">
        <v>349</v>
      </c>
      <c r="B352" s="1066" t="s">
        <v>941</v>
      </c>
      <c r="C352" s="1044">
        <f>'TMB 050'!$G$30</f>
        <v>1234550</v>
      </c>
      <c r="D352" s="1042">
        <f t="shared" si="102"/>
        <v>1234550</v>
      </c>
      <c r="E352" s="1042">
        <f t="shared" si="103"/>
        <v>61727.5</v>
      </c>
      <c r="F352" s="1042">
        <f t="shared" si="104"/>
        <v>61727.5</v>
      </c>
      <c r="G352" s="1042">
        <f t="shared" si="105"/>
        <v>61727.5</v>
      </c>
      <c r="H352" s="1042">
        <v>500000</v>
      </c>
      <c r="I352" s="1042">
        <v>100000</v>
      </c>
      <c r="J352" s="1042">
        <f t="shared" si="109"/>
        <v>500000</v>
      </c>
      <c r="K352" s="1042">
        <f t="shared" si="106"/>
        <v>40000</v>
      </c>
      <c r="L352" s="1043">
        <f>IF('[1]TMB 050'!$G$30&gt;=50000,50000,'[1]TMB 050'!$G$30*50%)</f>
        <v>50000</v>
      </c>
      <c r="M352" s="1042">
        <f t="shared" si="107"/>
        <v>100000</v>
      </c>
      <c r="N352" s="1041">
        <f t="shared" si="108"/>
        <v>100000</v>
      </c>
      <c r="O352" s="1061"/>
      <c r="P352" s="1035" t="str">
        <f t="shared" si="100"/>
        <v>SHOPPING JARAGUÁ</v>
      </c>
      <c r="Q352" s="1064"/>
      <c r="R352" s="1064"/>
      <c r="S352" s="1064"/>
      <c r="T352" s="1065" t="s">
        <v>940</v>
      </c>
      <c r="U352" s="1064" t="s">
        <v>505</v>
      </c>
      <c r="V352" s="1064"/>
      <c r="W352" s="1064"/>
      <c r="X352" s="1001"/>
      <c r="Y352" s="1031"/>
      <c r="Z352" s="1030"/>
      <c r="AA352" s="1030"/>
      <c r="AB352" s="1030"/>
      <c r="AC352" s="1030"/>
      <c r="AD352" s="1030"/>
      <c r="AE352" s="1030"/>
      <c r="AF352" s="1030"/>
      <c r="AG352" s="1030"/>
      <c r="AH352" s="1030"/>
      <c r="AI352" s="1030"/>
      <c r="AJ352" s="1030"/>
      <c r="AK352" s="1030"/>
      <c r="AL352" s="1030"/>
      <c r="AM352" s="1029"/>
      <c r="AN352" s="1029"/>
      <c r="AO352" s="1029"/>
      <c r="AP352" s="1029"/>
      <c r="AQ352" s="1029"/>
      <c r="AR352" s="1029"/>
      <c r="AS352" s="1029"/>
      <c r="AT352" s="1029"/>
      <c r="AU352" s="1028"/>
      <c r="AV352" s="1028"/>
      <c r="AW352" s="1028"/>
      <c r="AX352" s="1028"/>
      <c r="AY352" s="1028"/>
      <c r="AZ352" s="1028"/>
      <c r="BA352" s="1028"/>
      <c r="BB352" s="1028"/>
      <c r="BC352" s="1028"/>
      <c r="BD352" s="1028"/>
      <c r="BE352" s="1028"/>
      <c r="BF352" s="1028"/>
      <c r="BG352" s="1028"/>
      <c r="BH352" s="1028"/>
      <c r="BI352" s="1028"/>
      <c r="BJ352" s="1028"/>
      <c r="BK352" s="1028"/>
      <c r="BL352" s="1028"/>
      <c r="BM352" s="1028"/>
      <c r="BN352" s="1028"/>
      <c r="BO352" s="1028"/>
      <c r="BP352" s="1028"/>
      <c r="BQ352" s="1028"/>
      <c r="BR352" s="1028"/>
      <c r="BS352" s="1028"/>
      <c r="BT352" s="1028"/>
      <c r="BU352" s="1028"/>
      <c r="BV352" s="1028"/>
      <c r="BW352" s="1028"/>
      <c r="BX352" s="1028"/>
      <c r="BY352" s="1028"/>
      <c r="BZ352" s="1028"/>
      <c r="CA352" s="1028"/>
      <c r="CB352" s="1028"/>
      <c r="CC352" s="1028"/>
      <c r="CD352" s="1028"/>
      <c r="CE352" s="1028"/>
      <c r="CF352" s="1028"/>
      <c r="CG352" s="1028"/>
      <c r="CH352" s="1028"/>
      <c r="CI352" s="1028"/>
      <c r="CJ352" s="1028"/>
      <c r="CK352" s="1028"/>
      <c r="CL352" s="1028"/>
      <c r="CM352" s="1028"/>
      <c r="CN352" s="1028"/>
      <c r="CO352" s="1028"/>
      <c r="CP352" s="1028"/>
      <c r="CQ352" s="1028"/>
      <c r="CR352" s="1028"/>
      <c r="CS352" s="1028"/>
      <c r="CT352" s="1028"/>
      <c r="CU352" s="1028"/>
      <c r="CV352" s="1028"/>
      <c r="CW352" s="1028"/>
      <c r="CX352" s="1028"/>
      <c r="CY352" s="1028"/>
      <c r="CZ352" s="1028"/>
      <c r="DA352" s="1028"/>
      <c r="DB352" s="1028"/>
      <c r="DC352" s="1028"/>
      <c r="DD352" s="1028"/>
      <c r="DE352" s="1028"/>
      <c r="DF352" s="1028"/>
      <c r="DG352" s="1028"/>
      <c r="DH352" s="1028"/>
      <c r="DI352" s="1028"/>
      <c r="DJ352" s="1028"/>
      <c r="DK352" s="1028"/>
      <c r="DL352" s="1028"/>
      <c r="DM352" s="1028"/>
      <c r="DN352" s="1028"/>
      <c r="DO352" s="1028"/>
      <c r="DP352" s="1028"/>
      <c r="DQ352" s="1028"/>
      <c r="DR352" s="1028"/>
      <c r="DS352" s="1028"/>
      <c r="DT352" s="1028"/>
      <c r="DU352" s="1028"/>
      <c r="DV352" s="1028"/>
      <c r="DW352" s="1028"/>
      <c r="DX352" s="1028"/>
      <c r="DY352" s="1028"/>
      <c r="DZ352" s="1028"/>
      <c r="EA352" s="1028"/>
      <c r="EB352" s="1028"/>
      <c r="EC352" s="1028"/>
      <c r="ED352" s="1028"/>
      <c r="EE352" s="1028"/>
      <c r="EF352" s="1028"/>
      <c r="EG352" s="1028"/>
      <c r="EH352" s="1028"/>
      <c r="EI352" s="1028"/>
      <c r="EJ352" s="1028"/>
      <c r="EK352" s="1028"/>
      <c r="EL352" s="1028"/>
    </row>
    <row r="353" spans="1:142" s="1027" customFormat="1">
      <c r="A353" s="1040">
        <v>350</v>
      </c>
      <c r="B353" s="1063" t="s">
        <v>939</v>
      </c>
      <c r="C353" s="1044">
        <f>'TMB 050'!$G$30</f>
        <v>1234550</v>
      </c>
      <c r="D353" s="1042">
        <f t="shared" si="102"/>
        <v>1234550</v>
      </c>
      <c r="E353" s="1042">
        <f t="shared" si="103"/>
        <v>61727.5</v>
      </c>
      <c r="F353" s="1042">
        <f t="shared" si="104"/>
        <v>61727.5</v>
      </c>
      <c r="G353" s="1042">
        <f t="shared" si="105"/>
        <v>61727.5</v>
      </c>
      <c r="H353" s="1042">
        <v>500000</v>
      </c>
      <c r="I353" s="1042">
        <v>100000</v>
      </c>
      <c r="J353" s="1042">
        <f t="shared" si="109"/>
        <v>500000</v>
      </c>
      <c r="K353" s="1042">
        <f t="shared" si="106"/>
        <v>40000</v>
      </c>
      <c r="L353" s="1043">
        <f>IF('[1]TMB 050'!$G$30&gt;=50000,50000,'[1]TMB 050'!$G$30*50%)</f>
        <v>50000</v>
      </c>
      <c r="M353" s="1042">
        <f t="shared" si="107"/>
        <v>100000</v>
      </c>
      <c r="N353" s="1041">
        <f t="shared" si="108"/>
        <v>100000</v>
      </c>
      <c r="O353" s="1061"/>
      <c r="P353" s="1035" t="str">
        <f t="shared" si="100"/>
        <v>SHOPPING JARAGUÁ ARARAQUARA</v>
      </c>
      <c r="Q353" s="1035" t="s">
        <v>938</v>
      </c>
      <c r="R353" s="1035"/>
      <c r="S353" s="1035" t="s">
        <v>937</v>
      </c>
      <c r="T353" s="1035" t="s">
        <v>574</v>
      </c>
      <c r="U353" s="1035" t="s">
        <v>505</v>
      </c>
      <c r="V353" s="1035" t="s">
        <v>936</v>
      </c>
      <c r="W353" s="1060" t="s">
        <v>935</v>
      </c>
      <c r="X353" s="1001"/>
      <c r="Y353" s="1031"/>
      <c r="Z353" s="1030"/>
      <c r="AA353" s="1030"/>
      <c r="AB353" s="1030"/>
      <c r="AC353" s="1030"/>
      <c r="AD353" s="1030"/>
      <c r="AE353" s="1030"/>
      <c r="AF353" s="1030"/>
      <c r="AG353" s="1030"/>
      <c r="AH353" s="1030"/>
      <c r="AI353" s="1030"/>
      <c r="AJ353" s="1030"/>
      <c r="AK353" s="1030"/>
      <c r="AL353" s="1030"/>
      <c r="AM353" s="1029"/>
      <c r="AN353" s="1029"/>
      <c r="AO353" s="1029"/>
      <c r="AP353" s="1029"/>
      <c r="AQ353" s="1029"/>
      <c r="AR353" s="1029"/>
      <c r="AS353" s="1029"/>
      <c r="AT353" s="1029"/>
      <c r="AU353" s="1028"/>
      <c r="AV353" s="1028"/>
      <c r="AW353" s="1028"/>
      <c r="AX353" s="1028"/>
      <c r="AY353" s="1028"/>
      <c r="AZ353" s="1028"/>
      <c r="BA353" s="1028"/>
      <c r="BB353" s="1028"/>
      <c r="BC353" s="1028"/>
      <c r="BD353" s="1028"/>
      <c r="BE353" s="1028"/>
      <c r="BF353" s="1028"/>
      <c r="BG353" s="1028"/>
      <c r="BH353" s="1028"/>
      <c r="BI353" s="1028"/>
      <c r="BJ353" s="1028"/>
      <c r="BK353" s="1028"/>
      <c r="BL353" s="1028"/>
      <c r="BM353" s="1028"/>
      <c r="BN353" s="1028"/>
      <c r="BO353" s="1028"/>
      <c r="BP353" s="1028"/>
      <c r="BQ353" s="1028"/>
      <c r="BR353" s="1028"/>
      <c r="BS353" s="1028"/>
      <c r="BT353" s="1028"/>
      <c r="BU353" s="1028"/>
      <c r="BV353" s="1028"/>
      <c r="BW353" s="1028"/>
      <c r="BX353" s="1028"/>
      <c r="BY353" s="1028"/>
      <c r="BZ353" s="1028"/>
      <c r="CA353" s="1028"/>
      <c r="CB353" s="1028"/>
      <c r="CC353" s="1028"/>
      <c r="CD353" s="1028"/>
      <c r="CE353" s="1028"/>
      <c r="CF353" s="1028"/>
      <c r="CG353" s="1028"/>
      <c r="CH353" s="1028"/>
      <c r="CI353" s="1028"/>
      <c r="CJ353" s="1028"/>
      <c r="CK353" s="1028"/>
      <c r="CL353" s="1028"/>
      <c r="CM353" s="1028"/>
      <c r="CN353" s="1028"/>
      <c r="CO353" s="1028"/>
      <c r="CP353" s="1028"/>
      <c r="CQ353" s="1028"/>
      <c r="CR353" s="1028"/>
      <c r="CS353" s="1028"/>
      <c r="CT353" s="1028"/>
      <c r="CU353" s="1028"/>
      <c r="CV353" s="1028"/>
      <c r="CW353" s="1028"/>
      <c r="CX353" s="1028"/>
      <c r="CY353" s="1028"/>
      <c r="CZ353" s="1028"/>
      <c r="DA353" s="1028"/>
      <c r="DB353" s="1028"/>
      <c r="DC353" s="1028"/>
      <c r="DD353" s="1028"/>
      <c r="DE353" s="1028"/>
      <c r="DF353" s="1028"/>
      <c r="DG353" s="1028"/>
      <c r="DH353" s="1028"/>
      <c r="DI353" s="1028"/>
      <c r="DJ353" s="1028"/>
      <c r="DK353" s="1028"/>
      <c r="DL353" s="1028"/>
      <c r="DM353" s="1028"/>
      <c r="DN353" s="1028"/>
      <c r="DO353" s="1028"/>
      <c r="DP353" s="1028"/>
      <c r="DQ353" s="1028"/>
      <c r="DR353" s="1028"/>
      <c r="DS353" s="1028"/>
      <c r="DT353" s="1028"/>
      <c r="DU353" s="1028"/>
      <c r="DV353" s="1028"/>
      <c r="DW353" s="1028"/>
      <c r="DX353" s="1028"/>
      <c r="DY353" s="1028"/>
      <c r="DZ353" s="1028"/>
      <c r="EA353" s="1028"/>
      <c r="EB353" s="1028"/>
      <c r="EC353" s="1028"/>
      <c r="ED353" s="1028"/>
      <c r="EE353" s="1028"/>
      <c r="EF353" s="1028"/>
      <c r="EG353" s="1028"/>
      <c r="EH353" s="1028"/>
      <c r="EI353" s="1028"/>
      <c r="EJ353" s="1028"/>
      <c r="EK353" s="1028"/>
      <c r="EL353" s="1028"/>
    </row>
    <row r="354" spans="1:142" s="1027" customFormat="1">
      <c r="A354" s="1040">
        <v>351</v>
      </c>
      <c r="B354" s="1068" t="s">
        <v>934</v>
      </c>
      <c r="C354" s="1044">
        <f>'TMB 050'!$G$30</f>
        <v>1234550</v>
      </c>
      <c r="D354" s="1042">
        <f t="shared" si="102"/>
        <v>1234550</v>
      </c>
      <c r="E354" s="1042">
        <f t="shared" si="103"/>
        <v>61727.5</v>
      </c>
      <c r="F354" s="1042">
        <f t="shared" si="104"/>
        <v>61727.5</v>
      </c>
      <c r="G354" s="1042">
        <f t="shared" si="105"/>
        <v>61727.5</v>
      </c>
      <c r="H354" s="1042">
        <v>500000</v>
      </c>
      <c r="I354" s="1042">
        <v>100000</v>
      </c>
      <c r="J354" s="1042">
        <f t="shared" si="109"/>
        <v>500000</v>
      </c>
      <c r="K354" s="1042">
        <f t="shared" si="106"/>
        <v>40000</v>
      </c>
      <c r="L354" s="1043">
        <f>IF('[1]TMB 050'!$G$30&gt;=50000,50000,'[1]TMB 050'!$G$30*50%)</f>
        <v>50000</v>
      </c>
      <c r="M354" s="1042">
        <f t="shared" si="107"/>
        <v>100000</v>
      </c>
      <c r="N354" s="1041">
        <f t="shared" si="108"/>
        <v>100000</v>
      </c>
      <c r="O354" s="1061"/>
      <c r="P354" s="1035" t="str">
        <f t="shared" si="100"/>
        <v xml:space="preserve">SHOPPING JARAGUÁ CONCEIÇÃO </v>
      </c>
      <c r="Q354" s="1064"/>
      <c r="R354" s="1064"/>
      <c r="S354" s="1064"/>
      <c r="T354" s="1035" t="s">
        <v>546</v>
      </c>
      <c r="U354" s="1064" t="s">
        <v>505</v>
      </c>
      <c r="V354" s="1064"/>
      <c r="W354" s="1064"/>
      <c r="X354" s="1001"/>
      <c r="Y354" s="1031"/>
      <c r="Z354" s="1030"/>
      <c r="AA354" s="1030"/>
      <c r="AB354" s="1030"/>
      <c r="AC354" s="1030"/>
      <c r="AD354" s="1030"/>
      <c r="AE354" s="1030"/>
      <c r="AF354" s="1030"/>
      <c r="AG354" s="1030"/>
      <c r="AH354" s="1030"/>
      <c r="AI354" s="1030"/>
      <c r="AJ354" s="1030"/>
      <c r="AK354" s="1030"/>
      <c r="AL354" s="1030"/>
      <c r="AM354" s="1029"/>
      <c r="AN354" s="1029"/>
      <c r="AO354" s="1029"/>
      <c r="AP354" s="1029"/>
      <c r="AQ354" s="1029"/>
      <c r="AR354" s="1029"/>
      <c r="AS354" s="1029"/>
      <c r="AT354" s="1029"/>
      <c r="AU354" s="1028"/>
      <c r="AV354" s="1028"/>
      <c r="AW354" s="1028"/>
      <c r="AX354" s="1028"/>
      <c r="AY354" s="1028"/>
      <c r="AZ354" s="1028"/>
      <c r="BA354" s="1028"/>
      <c r="BB354" s="1028"/>
      <c r="BC354" s="1028"/>
      <c r="BD354" s="1028"/>
      <c r="BE354" s="1028"/>
      <c r="BF354" s="1028"/>
      <c r="BG354" s="1028"/>
      <c r="BH354" s="1028"/>
      <c r="BI354" s="1028"/>
      <c r="BJ354" s="1028"/>
      <c r="BK354" s="1028"/>
      <c r="BL354" s="1028"/>
      <c r="BM354" s="1028"/>
      <c r="BN354" s="1028"/>
      <c r="BO354" s="1028"/>
      <c r="BP354" s="1028"/>
      <c r="BQ354" s="1028"/>
      <c r="BR354" s="1028"/>
      <c r="BS354" s="1028"/>
      <c r="BT354" s="1028"/>
      <c r="BU354" s="1028"/>
      <c r="BV354" s="1028"/>
      <c r="BW354" s="1028"/>
      <c r="BX354" s="1028"/>
      <c r="BY354" s="1028"/>
      <c r="BZ354" s="1028"/>
      <c r="CA354" s="1028"/>
      <c r="CB354" s="1028"/>
      <c r="CC354" s="1028"/>
      <c r="CD354" s="1028"/>
      <c r="CE354" s="1028"/>
      <c r="CF354" s="1028"/>
      <c r="CG354" s="1028"/>
      <c r="CH354" s="1028"/>
      <c r="CI354" s="1028"/>
      <c r="CJ354" s="1028"/>
      <c r="CK354" s="1028"/>
      <c r="CL354" s="1028"/>
      <c r="CM354" s="1028"/>
      <c r="CN354" s="1028"/>
      <c r="CO354" s="1028"/>
      <c r="CP354" s="1028"/>
      <c r="CQ354" s="1028"/>
      <c r="CR354" s="1028"/>
      <c r="CS354" s="1028"/>
      <c r="CT354" s="1028"/>
      <c r="CU354" s="1028"/>
      <c r="CV354" s="1028"/>
      <c r="CW354" s="1028"/>
      <c r="CX354" s="1028"/>
      <c r="CY354" s="1028"/>
      <c r="CZ354" s="1028"/>
      <c r="DA354" s="1028"/>
      <c r="DB354" s="1028"/>
      <c r="DC354" s="1028"/>
      <c r="DD354" s="1028"/>
      <c r="DE354" s="1028"/>
      <c r="DF354" s="1028"/>
      <c r="DG354" s="1028"/>
      <c r="DH354" s="1028"/>
      <c r="DI354" s="1028"/>
      <c r="DJ354" s="1028"/>
      <c r="DK354" s="1028"/>
      <c r="DL354" s="1028"/>
      <c r="DM354" s="1028"/>
      <c r="DN354" s="1028"/>
      <c r="DO354" s="1028"/>
      <c r="DP354" s="1028"/>
      <c r="DQ354" s="1028"/>
      <c r="DR354" s="1028"/>
      <c r="DS354" s="1028"/>
      <c r="DT354" s="1028"/>
      <c r="DU354" s="1028"/>
      <c r="DV354" s="1028"/>
      <c r="DW354" s="1028"/>
      <c r="DX354" s="1028"/>
      <c r="DY354" s="1028"/>
      <c r="DZ354" s="1028"/>
      <c r="EA354" s="1028"/>
      <c r="EB354" s="1028"/>
      <c r="EC354" s="1028"/>
      <c r="ED354" s="1028"/>
      <c r="EE354" s="1028"/>
      <c r="EF354" s="1028"/>
      <c r="EG354" s="1028"/>
      <c r="EH354" s="1028"/>
      <c r="EI354" s="1028"/>
      <c r="EJ354" s="1028"/>
      <c r="EK354" s="1028"/>
      <c r="EL354" s="1028"/>
    </row>
    <row r="355" spans="1:142" s="1027" customFormat="1">
      <c r="A355" s="1040">
        <v>352</v>
      </c>
      <c r="B355" s="1062" t="s">
        <v>933</v>
      </c>
      <c r="C355" s="1044">
        <f>'TMB 050'!$G$30</f>
        <v>1234550</v>
      </c>
      <c r="D355" s="1042">
        <f t="shared" si="102"/>
        <v>1234550</v>
      </c>
      <c r="E355" s="1042">
        <f t="shared" si="103"/>
        <v>61727.5</v>
      </c>
      <c r="F355" s="1042">
        <f t="shared" si="104"/>
        <v>61727.5</v>
      </c>
      <c r="G355" s="1042">
        <f t="shared" si="105"/>
        <v>61727.5</v>
      </c>
      <c r="H355" s="1042">
        <v>500000</v>
      </c>
      <c r="I355" s="1042">
        <v>100000</v>
      </c>
      <c r="J355" s="1042">
        <f t="shared" si="109"/>
        <v>500000</v>
      </c>
      <c r="K355" s="1042">
        <f t="shared" si="106"/>
        <v>40000</v>
      </c>
      <c r="L355" s="1043">
        <f>IF('[1]TMB 050'!$G$30&gt;=50000,50000,'[1]TMB 050'!$G$30*50%)</f>
        <v>50000</v>
      </c>
      <c r="M355" s="1042">
        <f t="shared" si="107"/>
        <v>100000</v>
      </c>
      <c r="N355" s="1041">
        <f t="shared" si="108"/>
        <v>100000</v>
      </c>
      <c r="O355" s="1061"/>
      <c r="P355" s="1035" t="str">
        <f t="shared" si="100"/>
        <v>SHOPPING JARDIM DAS AMÉRICAS</v>
      </c>
      <c r="Q355" s="1060"/>
      <c r="R355" s="1060"/>
      <c r="S355" s="1060"/>
      <c r="T355" s="1035" t="s">
        <v>932</v>
      </c>
      <c r="U355" s="1035" t="s">
        <v>892</v>
      </c>
      <c r="V355" s="1035"/>
      <c r="W355" s="1035" t="s">
        <v>931</v>
      </c>
      <c r="X355" s="1001"/>
      <c r="Y355" s="1031"/>
      <c r="Z355" s="1030"/>
      <c r="AA355" s="1030"/>
      <c r="AB355" s="1030"/>
      <c r="AC355" s="1030"/>
      <c r="AD355" s="1030"/>
      <c r="AE355" s="1030"/>
      <c r="AF355" s="1030"/>
      <c r="AG355" s="1030"/>
      <c r="AH355" s="1030"/>
      <c r="AI355" s="1030"/>
      <c r="AJ355" s="1030"/>
      <c r="AK355" s="1030"/>
      <c r="AL355" s="1030"/>
      <c r="AM355" s="1029"/>
      <c r="AN355" s="1029"/>
      <c r="AO355" s="1029"/>
      <c r="AP355" s="1029"/>
      <c r="AQ355" s="1029"/>
      <c r="AR355" s="1029"/>
      <c r="AS355" s="1029"/>
      <c r="AT355" s="1029"/>
      <c r="AU355" s="1028"/>
      <c r="AV355" s="1028"/>
      <c r="AW355" s="1028"/>
      <c r="AX355" s="1028"/>
      <c r="AY355" s="1028"/>
      <c r="AZ355" s="1028"/>
      <c r="BA355" s="1028"/>
      <c r="BB355" s="1028"/>
      <c r="BC355" s="1028"/>
      <c r="BD355" s="1028"/>
      <c r="BE355" s="1028"/>
      <c r="BF355" s="1028"/>
      <c r="BG355" s="1028"/>
      <c r="BH355" s="1028"/>
      <c r="BI355" s="1028"/>
      <c r="BJ355" s="1028"/>
      <c r="BK355" s="1028"/>
      <c r="BL355" s="1028"/>
      <c r="BM355" s="1028"/>
      <c r="BN355" s="1028"/>
      <c r="BO355" s="1028"/>
      <c r="BP355" s="1028"/>
      <c r="BQ355" s="1028"/>
      <c r="BR355" s="1028"/>
      <c r="BS355" s="1028"/>
      <c r="BT355" s="1028"/>
      <c r="BU355" s="1028"/>
      <c r="BV355" s="1028"/>
      <c r="BW355" s="1028"/>
      <c r="BX355" s="1028"/>
      <c r="BY355" s="1028"/>
      <c r="BZ355" s="1028"/>
      <c r="CA355" s="1028"/>
      <c r="CB355" s="1028"/>
      <c r="CC355" s="1028"/>
      <c r="CD355" s="1028"/>
      <c r="CE355" s="1028"/>
      <c r="CF355" s="1028"/>
      <c r="CG355" s="1028"/>
      <c r="CH355" s="1028"/>
      <c r="CI355" s="1028"/>
      <c r="CJ355" s="1028"/>
      <c r="CK355" s="1028"/>
      <c r="CL355" s="1028"/>
      <c r="CM355" s="1028"/>
      <c r="CN355" s="1028"/>
      <c r="CO355" s="1028"/>
      <c r="CP355" s="1028"/>
      <c r="CQ355" s="1028"/>
      <c r="CR355" s="1028"/>
      <c r="CS355" s="1028"/>
      <c r="CT355" s="1028"/>
      <c r="CU355" s="1028"/>
      <c r="CV355" s="1028"/>
      <c r="CW355" s="1028"/>
      <c r="CX355" s="1028"/>
      <c r="CY355" s="1028"/>
      <c r="CZ355" s="1028"/>
      <c r="DA355" s="1028"/>
      <c r="DB355" s="1028"/>
      <c r="DC355" s="1028"/>
      <c r="DD355" s="1028"/>
      <c r="DE355" s="1028"/>
      <c r="DF355" s="1028"/>
      <c r="DG355" s="1028"/>
      <c r="DH355" s="1028"/>
      <c r="DI355" s="1028"/>
      <c r="DJ355" s="1028"/>
      <c r="DK355" s="1028"/>
      <c r="DL355" s="1028"/>
      <c r="DM355" s="1028"/>
      <c r="DN355" s="1028"/>
      <c r="DO355" s="1028"/>
      <c r="DP355" s="1028"/>
      <c r="DQ355" s="1028"/>
      <c r="DR355" s="1028"/>
      <c r="DS355" s="1028"/>
      <c r="DT355" s="1028"/>
      <c r="DU355" s="1028"/>
      <c r="DV355" s="1028"/>
      <c r="DW355" s="1028"/>
      <c r="DX355" s="1028"/>
      <c r="DY355" s="1028"/>
      <c r="DZ355" s="1028"/>
      <c r="EA355" s="1028"/>
      <c r="EB355" s="1028"/>
      <c r="EC355" s="1028"/>
      <c r="ED355" s="1028"/>
      <c r="EE355" s="1028"/>
      <c r="EF355" s="1028"/>
      <c r="EG355" s="1028"/>
      <c r="EH355" s="1028"/>
      <c r="EI355" s="1028"/>
      <c r="EJ355" s="1028"/>
      <c r="EK355" s="1028"/>
      <c r="EL355" s="1028"/>
    </row>
    <row r="356" spans="1:142" s="1027" customFormat="1">
      <c r="A356" s="1040">
        <v>353</v>
      </c>
      <c r="B356" s="1062" t="s">
        <v>930</v>
      </c>
      <c r="C356" s="1044">
        <f>'TMB 050'!$G$30</f>
        <v>1234550</v>
      </c>
      <c r="D356" s="1042">
        <f t="shared" si="102"/>
        <v>1234550</v>
      </c>
      <c r="E356" s="1042">
        <f t="shared" si="103"/>
        <v>61727.5</v>
      </c>
      <c r="F356" s="1042">
        <f t="shared" si="104"/>
        <v>61727.5</v>
      </c>
      <c r="G356" s="1042">
        <f t="shared" si="105"/>
        <v>61727.5</v>
      </c>
      <c r="H356" s="1042">
        <v>500000</v>
      </c>
      <c r="I356" s="1042">
        <v>100000</v>
      </c>
      <c r="J356" s="1042">
        <f t="shared" si="109"/>
        <v>500000</v>
      </c>
      <c r="K356" s="1042">
        <f t="shared" si="106"/>
        <v>40000</v>
      </c>
      <c r="L356" s="1043">
        <f>IF('[1]TMB 050'!$G$30&gt;=50000,50000,'[1]TMB 050'!$G$30*50%)</f>
        <v>50000</v>
      </c>
      <c r="M356" s="1042">
        <f t="shared" si="107"/>
        <v>100000</v>
      </c>
      <c r="N356" s="1041">
        <f t="shared" si="108"/>
        <v>100000</v>
      </c>
      <c r="O356" s="1061"/>
      <c r="P356" s="1035" t="str">
        <f t="shared" si="100"/>
        <v>SHOPPING JARDIM GUADALUPE</v>
      </c>
      <c r="Q356" s="1060"/>
      <c r="R356" s="1060"/>
      <c r="S356" s="1060"/>
      <c r="T356" s="1035" t="s">
        <v>503</v>
      </c>
      <c r="U356" s="1035" t="s">
        <v>502</v>
      </c>
      <c r="V356" s="1035"/>
      <c r="W356" s="1060" t="s">
        <v>929</v>
      </c>
      <c r="X356" s="1001"/>
      <c r="Y356" s="1031"/>
      <c r="Z356" s="1030"/>
      <c r="AA356" s="1030"/>
      <c r="AB356" s="1030"/>
      <c r="AC356" s="1030"/>
      <c r="AD356" s="1030"/>
      <c r="AE356" s="1030"/>
      <c r="AF356" s="1030"/>
      <c r="AG356" s="1030"/>
      <c r="AH356" s="1030"/>
      <c r="AI356" s="1030"/>
      <c r="AJ356" s="1030"/>
      <c r="AK356" s="1030"/>
      <c r="AL356" s="1030"/>
      <c r="AM356" s="1029"/>
      <c r="AN356" s="1029"/>
      <c r="AO356" s="1029"/>
      <c r="AP356" s="1029"/>
      <c r="AQ356" s="1029"/>
      <c r="AR356" s="1029"/>
      <c r="AS356" s="1029"/>
      <c r="AT356" s="1029"/>
      <c r="AU356" s="1028"/>
      <c r="AV356" s="1028"/>
      <c r="AW356" s="1028"/>
      <c r="AX356" s="1028"/>
      <c r="AY356" s="1028"/>
      <c r="AZ356" s="1028"/>
      <c r="BA356" s="1028"/>
      <c r="BB356" s="1028"/>
      <c r="BC356" s="1028"/>
      <c r="BD356" s="1028"/>
      <c r="BE356" s="1028"/>
      <c r="BF356" s="1028"/>
      <c r="BG356" s="1028"/>
      <c r="BH356" s="1028"/>
      <c r="BI356" s="1028"/>
      <c r="BJ356" s="1028"/>
      <c r="BK356" s="1028"/>
      <c r="BL356" s="1028"/>
      <c r="BM356" s="1028"/>
      <c r="BN356" s="1028"/>
      <c r="BO356" s="1028"/>
      <c r="BP356" s="1028"/>
      <c r="BQ356" s="1028"/>
      <c r="BR356" s="1028"/>
      <c r="BS356" s="1028"/>
      <c r="BT356" s="1028"/>
      <c r="BU356" s="1028"/>
      <c r="BV356" s="1028"/>
      <c r="BW356" s="1028"/>
      <c r="BX356" s="1028"/>
      <c r="BY356" s="1028"/>
      <c r="BZ356" s="1028"/>
      <c r="CA356" s="1028"/>
      <c r="CB356" s="1028"/>
      <c r="CC356" s="1028"/>
      <c r="CD356" s="1028"/>
      <c r="CE356" s="1028"/>
      <c r="CF356" s="1028"/>
      <c r="CG356" s="1028"/>
      <c r="CH356" s="1028"/>
      <c r="CI356" s="1028"/>
      <c r="CJ356" s="1028"/>
      <c r="CK356" s="1028"/>
      <c r="CL356" s="1028"/>
      <c r="CM356" s="1028"/>
      <c r="CN356" s="1028"/>
      <c r="CO356" s="1028"/>
      <c r="CP356" s="1028"/>
      <c r="CQ356" s="1028"/>
      <c r="CR356" s="1028"/>
      <c r="CS356" s="1028"/>
      <c r="CT356" s="1028"/>
      <c r="CU356" s="1028"/>
      <c r="CV356" s="1028"/>
      <c r="CW356" s="1028"/>
      <c r="CX356" s="1028"/>
      <c r="CY356" s="1028"/>
      <c r="CZ356" s="1028"/>
      <c r="DA356" s="1028"/>
      <c r="DB356" s="1028"/>
      <c r="DC356" s="1028"/>
      <c r="DD356" s="1028"/>
      <c r="DE356" s="1028"/>
      <c r="DF356" s="1028"/>
      <c r="DG356" s="1028"/>
      <c r="DH356" s="1028"/>
      <c r="DI356" s="1028"/>
      <c r="DJ356" s="1028"/>
      <c r="DK356" s="1028"/>
      <c r="DL356" s="1028"/>
      <c r="DM356" s="1028"/>
      <c r="DN356" s="1028"/>
      <c r="DO356" s="1028"/>
      <c r="DP356" s="1028"/>
      <c r="DQ356" s="1028"/>
      <c r="DR356" s="1028"/>
      <c r="DS356" s="1028"/>
      <c r="DT356" s="1028"/>
      <c r="DU356" s="1028"/>
      <c r="DV356" s="1028"/>
      <c r="DW356" s="1028"/>
      <c r="DX356" s="1028"/>
      <c r="DY356" s="1028"/>
      <c r="DZ356" s="1028"/>
      <c r="EA356" s="1028"/>
      <c r="EB356" s="1028"/>
      <c r="EC356" s="1028"/>
      <c r="ED356" s="1028"/>
      <c r="EE356" s="1028"/>
      <c r="EF356" s="1028"/>
      <c r="EG356" s="1028"/>
      <c r="EH356" s="1028"/>
      <c r="EI356" s="1028"/>
      <c r="EJ356" s="1028"/>
      <c r="EK356" s="1028"/>
      <c r="EL356" s="1028"/>
    </row>
    <row r="357" spans="1:142" s="1027" customFormat="1">
      <c r="A357" s="1040">
        <v>354</v>
      </c>
      <c r="B357" s="1063" t="s">
        <v>928</v>
      </c>
      <c r="C357" s="1044">
        <f>'TMB 050'!$G$30</f>
        <v>1234550</v>
      </c>
      <c r="D357" s="1042">
        <f t="shared" si="102"/>
        <v>1234550</v>
      </c>
      <c r="E357" s="1042">
        <f t="shared" si="103"/>
        <v>61727.5</v>
      </c>
      <c r="F357" s="1042">
        <f t="shared" si="104"/>
        <v>61727.5</v>
      </c>
      <c r="G357" s="1042">
        <f t="shared" si="105"/>
        <v>61727.5</v>
      </c>
      <c r="H357" s="1042">
        <v>500000</v>
      </c>
      <c r="I357" s="1042">
        <v>100000</v>
      </c>
      <c r="J357" s="1042">
        <f t="shared" si="109"/>
        <v>500000</v>
      </c>
      <c r="K357" s="1042">
        <f t="shared" si="106"/>
        <v>40000</v>
      </c>
      <c r="L357" s="1043">
        <f>IF('[1]TMB 050'!$G$30&gt;=50000,50000,'[1]TMB 050'!$G$30*50%)</f>
        <v>50000</v>
      </c>
      <c r="M357" s="1042">
        <f t="shared" si="107"/>
        <v>100000</v>
      </c>
      <c r="N357" s="1041">
        <f t="shared" si="108"/>
        <v>100000</v>
      </c>
      <c r="O357" s="1061"/>
      <c r="P357" s="1035" t="str">
        <f t="shared" si="100"/>
        <v>SHOPPING JARDIM SUL</v>
      </c>
      <c r="Q357" s="1035" t="s">
        <v>927</v>
      </c>
      <c r="R357" s="1035"/>
      <c r="S357" s="1035" t="s">
        <v>926</v>
      </c>
      <c r="T357" s="1035" t="s">
        <v>506</v>
      </c>
      <c r="U357" s="1035" t="s">
        <v>505</v>
      </c>
      <c r="V357" s="1035" t="s">
        <v>925</v>
      </c>
      <c r="W357" s="1035" t="s">
        <v>924</v>
      </c>
      <c r="X357" s="1001"/>
      <c r="Y357" s="1031"/>
      <c r="Z357" s="1030"/>
      <c r="AA357" s="1030"/>
      <c r="AB357" s="1030"/>
      <c r="AC357" s="1030"/>
      <c r="AD357" s="1030"/>
      <c r="AE357" s="1030"/>
      <c r="AF357" s="1030"/>
      <c r="AG357" s="1030"/>
      <c r="AH357" s="1030"/>
      <c r="AI357" s="1030"/>
      <c r="AJ357" s="1030"/>
      <c r="AK357" s="1030"/>
      <c r="AL357" s="1030"/>
      <c r="AM357" s="1029"/>
      <c r="AN357" s="1029"/>
      <c r="AO357" s="1029"/>
      <c r="AP357" s="1029"/>
      <c r="AQ357" s="1029"/>
      <c r="AR357" s="1029"/>
      <c r="AS357" s="1029"/>
      <c r="AT357" s="1029"/>
      <c r="AU357" s="1028"/>
      <c r="AV357" s="1028"/>
      <c r="AW357" s="1028"/>
      <c r="AX357" s="1028"/>
      <c r="AY357" s="1028"/>
      <c r="AZ357" s="1028"/>
      <c r="BA357" s="1028"/>
      <c r="BB357" s="1028"/>
      <c r="BC357" s="1028"/>
      <c r="BD357" s="1028"/>
      <c r="BE357" s="1028"/>
      <c r="BF357" s="1028"/>
      <c r="BG357" s="1028"/>
      <c r="BH357" s="1028"/>
      <c r="BI357" s="1028"/>
      <c r="BJ357" s="1028"/>
      <c r="BK357" s="1028"/>
      <c r="BL357" s="1028"/>
      <c r="BM357" s="1028"/>
      <c r="BN357" s="1028"/>
      <c r="BO357" s="1028"/>
      <c r="BP357" s="1028"/>
      <c r="BQ357" s="1028"/>
      <c r="BR357" s="1028"/>
      <c r="BS357" s="1028"/>
      <c r="BT357" s="1028"/>
      <c r="BU357" s="1028"/>
      <c r="BV357" s="1028"/>
      <c r="BW357" s="1028"/>
      <c r="BX357" s="1028"/>
      <c r="BY357" s="1028"/>
      <c r="BZ357" s="1028"/>
      <c r="CA357" s="1028"/>
      <c r="CB357" s="1028"/>
      <c r="CC357" s="1028"/>
      <c r="CD357" s="1028"/>
      <c r="CE357" s="1028"/>
      <c r="CF357" s="1028"/>
      <c r="CG357" s="1028"/>
      <c r="CH357" s="1028"/>
      <c r="CI357" s="1028"/>
      <c r="CJ357" s="1028"/>
      <c r="CK357" s="1028"/>
      <c r="CL357" s="1028"/>
      <c r="CM357" s="1028"/>
      <c r="CN357" s="1028"/>
      <c r="CO357" s="1028"/>
      <c r="CP357" s="1028"/>
      <c r="CQ357" s="1028"/>
      <c r="CR357" s="1028"/>
      <c r="CS357" s="1028"/>
      <c r="CT357" s="1028"/>
      <c r="CU357" s="1028"/>
      <c r="CV357" s="1028"/>
      <c r="CW357" s="1028"/>
      <c r="CX357" s="1028"/>
      <c r="CY357" s="1028"/>
      <c r="CZ357" s="1028"/>
      <c r="DA357" s="1028"/>
      <c r="DB357" s="1028"/>
      <c r="DC357" s="1028"/>
      <c r="DD357" s="1028"/>
      <c r="DE357" s="1028"/>
      <c r="DF357" s="1028"/>
      <c r="DG357" s="1028"/>
      <c r="DH357" s="1028"/>
      <c r="DI357" s="1028"/>
      <c r="DJ357" s="1028"/>
      <c r="DK357" s="1028"/>
      <c r="DL357" s="1028"/>
      <c r="DM357" s="1028"/>
      <c r="DN357" s="1028"/>
      <c r="DO357" s="1028"/>
      <c r="DP357" s="1028"/>
      <c r="DQ357" s="1028"/>
      <c r="DR357" s="1028"/>
      <c r="DS357" s="1028"/>
      <c r="DT357" s="1028"/>
      <c r="DU357" s="1028"/>
      <c r="DV357" s="1028"/>
      <c r="DW357" s="1028"/>
      <c r="DX357" s="1028"/>
      <c r="DY357" s="1028"/>
      <c r="DZ357" s="1028"/>
      <c r="EA357" s="1028"/>
      <c r="EB357" s="1028"/>
      <c r="EC357" s="1028"/>
      <c r="ED357" s="1028"/>
      <c r="EE357" s="1028"/>
      <c r="EF357" s="1028"/>
      <c r="EG357" s="1028"/>
      <c r="EH357" s="1028"/>
      <c r="EI357" s="1028"/>
      <c r="EJ357" s="1028"/>
      <c r="EK357" s="1028"/>
      <c r="EL357" s="1028"/>
    </row>
    <row r="358" spans="1:142" s="1027" customFormat="1">
      <c r="A358" s="1040">
        <v>355</v>
      </c>
      <c r="B358" s="1062" t="s">
        <v>923</v>
      </c>
      <c r="C358" s="1044">
        <f>'TMB 050'!$G$30</f>
        <v>1234550</v>
      </c>
      <c r="D358" s="1042">
        <f t="shared" si="102"/>
        <v>1234550</v>
      </c>
      <c r="E358" s="1042">
        <f t="shared" si="103"/>
        <v>61727.5</v>
      </c>
      <c r="F358" s="1042">
        <f t="shared" si="104"/>
        <v>61727.5</v>
      </c>
      <c r="G358" s="1042">
        <f t="shared" si="105"/>
        <v>61727.5</v>
      </c>
      <c r="H358" s="1042">
        <v>200000</v>
      </c>
      <c r="I358" s="1042">
        <v>100000</v>
      </c>
      <c r="J358" s="1042">
        <f t="shared" si="109"/>
        <v>200000</v>
      </c>
      <c r="K358" s="1042">
        <f t="shared" si="106"/>
        <v>40000</v>
      </c>
      <c r="L358" s="1043">
        <f>IF('[1]TMB 050'!$G$30&gt;=50000,50000,'[1]TMB 050'!$G$30*50%)</f>
        <v>50000</v>
      </c>
      <c r="M358" s="1042">
        <f t="shared" si="107"/>
        <v>40000</v>
      </c>
      <c r="N358" s="1041">
        <f t="shared" si="108"/>
        <v>40000</v>
      </c>
      <c r="O358" s="1061"/>
      <c r="P358" s="1035" t="str">
        <f t="shared" si="100"/>
        <v>SHOPPING JARDINS</v>
      </c>
      <c r="Q358" s="1060"/>
      <c r="R358" s="1060"/>
      <c r="S358" s="1060"/>
      <c r="T358" s="1060" t="s">
        <v>717</v>
      </c>
      <c r="U358" s="1035" t="s">
        <v>716</v>
      </c>
      <c r="V358" s="1035"/>
      <c r="W358" s="1060" t="s">
        <v>922</v>
      </c>
      <c r="X358" s="1001"/>
      <c r="Y358" s="1031"/>
      <c r="Z358" s="1030"/>
      <c r="AA358" s="1030"/>
      <c r="AB358" s="1030"/>
      <c r="AC358" s="1030"/>
      <c r="AD358" s="1030"/>
      <c r="AE358" s="1030"/>
      <c r="AF358" s="1030"/>
      <c r="AG358" s="1030"/>
      <c r="AH358" s="1030"/>
      <c r="AI358" s="1030"/>
      <c r="AJ358" s="1030"/>
      <c r="AK358" s="1030"/>
      <c r="AL358" s="1030"/>
      <c r="AM358" s="1029"/>
      <c r="AN358" s="1029"/>
      <c r="AO358" s="1029"/>
      <c r="AP358" s="1029"/>
      <c r="AQ358" s="1029"/>
      <c r="AR358" s="1029"/>
      <c r="AS358" s="1029"/>
      <c r="AT358" s="1029"/>
      <c r="AU358" s="1028"/>
      <c r="AV358" s="1028"/>
      <c r="AW358" s="1028"/>
      <c r="AX358" s="1028"/>
      <c r="AY358" s="1028"/>
      <c r="AZ358" s="1028"/>
      <c r="BA358" s="1028"/>
      <c r="BB358" s="1028"/>
      <c r="BC358" s="1028"/>
      <c r="BD358" s="1028"/>
      <c r="BE358" s="1028"/>
      <c r="BF358" s="1028"/>
      <c r="BG358" s="1028"/>
      <c r="BH358" s="1028"/>
      <c r="BI358" s="1028"/>
      <c r="BJ358" s="1028"/>
      <c r="BK358" s="1028"/>
      <c r="BL358" s="1028"/>
      <c r="BM358" s="1028"/>
      <c r="BN358" s="1028"/>
      <c r="BO358" s="1028"/>
      <c r="BP358" s="1028"/>
      <c r="BQ358" s="1028"/>
      <c r="BR358" s="1028"/>
      <c r="BS358" s="1028"/>
      <c r="BT358" s="1028"/>
      <c r="BU358" s="1028"/>
      <c r="BV358" s="1028"/>
      <c r="BW358" s="1028"/>
      <c r="BX358" s="1028"/>
      <c r="BY358" s="1028"/>
      <c r="BZ358" s="1028"/>
      <c r="CA358" s="1028"/>
      <c r="CB358" s="1028"/>
      <c r="CC358" s="1028"/>
      <c r="CD358" s="1028"/>
      <c r="CE358" s="1028"/>
      <c r="CF358" s="1028"/>
      <c r="CG358" s="1028"/>
      <c r="CH358" s="1028"/>
      <c r="CI358" s="1028"/>
      <c r="CJ358" s="1028"/>
      <c r="CK358" s="1028"/>
      <c r="CL358" s="1028"/>
      <c r="CM358" s="1028"/>
      <c r="CN358" s="1028"/>
      <c r="CO358" s="1028"/>
      <c r="CP358" s="1028"/>
      <c r="CQ358" s="1028"/>
      <c r="CR358" s="1028"/>
      <c r="CS358" s="1028"/>
      <c r="CT358" s="1028"/>
      <c r="CU358" s="1028"/>
      <c r="CV358" s="1028"/>
      <c r="CW358" s="1028"/>
      <c r="CX358" s="1028"/>
      <c r="CY358" s="1028"/>
      <c r="CZ358" s="1028"/>
      <c r="DA358" s="1028"/>
      <c r="DB358" s="1028"/>
      <c r="DC358" s="1028"/>
      <c r="DD358" s="1028"/>
      <c r="DE358" s="1028"/>
      <c r="DF358" s="1028"/>
      <c r="DG358" s="1028"/>
      <c r="DH358" s="1028"/>
      <c r="DI358" s="1028"/>
      <c r="DJ358" s="1028"/>
      <c r="DK358" s="1028"/>
      <c r="DL358" s="1028"/>
      <c r="DM358" s="1028"/>
      <c r="DN358" s="1028"/>
      <c r="DO358" s="1028"/>
      <c r="DP358" s="1028"/>
      <c r="DQ358" s="1028"/>
      <c r="DR358" s="1028"/>
      <c r="DS358" s="1028"/>
      <c r="DT358" s="1028"/>
      <c r="DU358" s="1028"/>
      <c r="DV358" s="1028"/>
      <c r="DW358" s="1028"/>
      <c r="DX358" s="1028"/>
      <c r="DY358" s="1028"/>
      <c r="DZ358" s="1028"/>
      <c r="EA358" s="1028"/>
      <c r="EB358" s="1028"/>
      <c r="EC358" s="1028"/>
      <c r="ED358" s="1028"/>
      <c r="EE358" s="1028"/>
      <c r="EF358" s="1028"/>
      <c r="EG358" s="1028"/>
      <c r="EH358" s="1028"/>
      <c r="EI358" s="1028"/>
      <c r="EJ358" s="1028"/>
      <c r="EK358" s="1028"/>
      <c r="EL358" s="1028"/>
    </row>
    <row r="359" spans="1:142" s="1027" customFormat="1">
      <c r="A359" s="1040">
        <v>356</v>
      </c>
      <c r="B359" s="1066" t="s">
        <v>921</v>
      </c>
      <c r="C359" s="1044">
        <f>'TMB 050'!$G$30</f>
        <v>1234550</v>
      </c>
      <c r="D359" s="1042">
        <f t="shared" si="102"/>
        <v>1234550</v>
      </c>
      <c r="E359" s="1042">
        <f t="shared" si="103"/>
        <v>61727.5</v>
      </c>
      <c r="F359" s="1042">
        <f t="shared" si="104"/>
        <v>61727.5</v>
      </c>
      <c r="G359" s="1042">
        <f t="shared" si="105"/>
        <v>61727.5</v>
      </c>
      <c r="H359" s="1042">
        <v>500000</v>
      </c>
      <c r="I359" s="1042">
        <v>100000</v>
      </c>
      <c r="J359" s="1042">
        <f t="shared" si="109"/>
        <v>500000</v>
      </c>
      <c r="K359" s="1042">
        <f t="shared" si="106"/>
        <v>40000</v>
      </c>
      <c r="L359" s="1043">
        <f>IF('[1]TMB 050'!$G$30&gt;=50000,50000,'[1]TMB 050'!$G$30*50%)</f>
        <v>50000</v>
      </c>
      <c r="M359" s="1042">
        <f t="shared" si="107"/>
        <v>100000</v>
      </c>
      <c r="N359" s="1041">
        <f t="shared" si="108"/>
        <v>100000</v>
      </c>
      <c r="O359" s="1061"/>
      <c r="P359" s="1035" t="str">
        <f t="shared" si="100"/>
        <v>SHOPPING JEQUITI</v>
      </c>
      <c r="Q359" s="1064"/>
      <c r="R359" s="1064"/>
      <c r="S359" s="1064"/>
      <c r="T359" s="1035" t="s">
        <v>909</v>
      </c>
      <c r="U359" s="1064" t="s">
        <v>505</v>
      </c>
      <c r="V359" s="1064"/>
      <c r="W359" s="1064"/>
      <c r="X359" s="1001"/>
      <c r="Y359" s="1031"/>
      <c r="Z359" s="1030"/>
      <c r="AA359" s="1030"/>
      <c r="AB359" s="1030"/>
      <c r="AC359" s="1030"/>
      <c r="AD359" s="1030"/>
      <c r="AE359" s="1030"/>
      <c r="AF359" s="1030"/>
      <c r="AG359" s="1030"/>
      <c r="AH359" s="1030"/>
      <c r="AI359" s="1030"/>
      <c r="AJ359" s="1030"/>
      <c r="AK359" s="1030"/>
      <c r="AL359" s="1030"/>
      <c r="AM359" s="1029"/>
      <c r="AN359" s="1029"/>
      <c r="AO359" s="1029"/>
      <c r="AP359" s="1029"/>
      <c r="AQ359" s="1029"/>
      <c r="AR359" s="1029"/>
      <c r="AS359" s="1029"/>
      <c r="AT359" s="1029"/>
      <c r="AU359" s="1028"/>
      <c r="AV359" s="1028"/>
      <c r="AW359" s="1028"/>
      <c r="AX359" s="1028"/>
      <c r="AY359" s="1028"/>
      <c r="AZ359" s="1028"/>
      <c r="BA359" s="1028"/>
      <c r="BB359" s="1028"/>
      <c r="BC359" s="1028"/>
      <c r="BD359" s="1028"/>
      <c r="BE359" s="1028"/>
      <c r="BF359" s="1028"/>
      <c r="BG359" s="1028"/>
      <c r="BH359" s="1028"/>
      <c r="BI359" s="1028"/>
      <c r="BJ359" s="1028"/>
      <c r="BK359" s="1028"/>
      <c r="BL359" s="1028"/>
      <c r="BM359" s="1028"/>
      <c r="BN359" s="1028"/>
      <c r="BO359" s="1028"/>
      <c r="BP359" s="1028"/>
      <c r="BQ359" s="1028"/>
      <c r="BR359" s="1028"/>
      <c r="BS359" s="1028"/>
      <c r="BT359" s="1028"/>
      <c r="BU359" s="1028"/>
      <c r="BV359" s="1028"/>
      <c r="BW359" s="1028"/>
      <c r="BX359" s="1028"/>
      <c r="BY359" s="1028"/>
      <c r="BZ359" s="1028"/>
      <c r="CA359" s="1028"/>
      <c r="CB359" s="1028"/>
      <c r="CC359" s="1028"/>
      <c r="CD359" s="1028"/>
      <c r="CE359" s="1028"/>
      <c r="CF359" s="1028"/>
      <c r="CG359" s="1028"/>
      <c r="CH359" s="1028"/>
      <c r="CI359" s="1028"/>
      <c r="CJ359" s="1028"/>
      <c r="CK359" s="1028"/>
      <c r="CL359" s="1028"/>
      <c r="CM359" s="1028"/>
      <c r="CN359" s="1028"/>
      <c r="CO359" s="1028"/>
      <c r="CP359" s="1028"/>
      <c r="CQ359" s="1028"/>
      <c r="CR359" s="1028"/>
      <c r="CS359" s="1028"/>
      <c r="CT359" s="1028"/>
      <c r="CU359" s="1028"/>
      <c r="CV359" s="1028"/>
      <c r="CW359" s="1028"/>
      <c r="CX359" s="1028"/>
      <c r="CY359" s="1028"/>
      <c r="CZ359" s="1028"/>
      <c r="DA359" s="1028"/>
      <c r="DB359" s="1028"/>
      <c r="DC359" s="1028"/>
      <c r="DD359" s="1028"/>
      <c r="DE359" s="1028"/>
      <c r="DF359" s="1028"/>
      <c r="DG359" s="1028"/>
      <c r="DH359" s="1028"/>
      <c r="DI359" s="1028"/>
      <c r="DJ359" s="1028"/>
      <c r="DK359" s="1028"/>
      <c r="DL359" s="1028"/>
      <c r="DM359" s="1028"/>
      <c r="DN359" s="1028"/>
      <c r="DO359" s="1028"/>
      <c r="DP359" s="1028"/>
      <c r="DQ359" s="1028"/>
      <c r="DR359" s="1028"/>
      <c r="DS359" s="1028"/>
      <c r="DT359" s="1028"/>
      <c r="DU359" s="1028"/>
      <c r="DV359" s="1028"/>
      <c r="DW359" s="1028"/>
      <c r="DX359" s="1028"/>
      <c r="DY359" s="1028"/>
      <c r="DZ359" s="1028"/>
      <c r="EA359" s="1028"/>
      <c r="EB359" s="1028"/>
      <c r="EC359" s="1028"/>
      <c r="ED359" s="1028"/>
      <c r="EE359" s="1028"/>
      <c r="EF359" s="1028"/>
      <c r="EG359" s="1028"/>
      <c r="EH359" s="1028"/>
      <c r="EI359" s="1028"/>
      <c r="EJ359" s="1028"/>
      <c r="EK359" s="1028"/>
      <c r="EL359" s="1028"/>
    </row>
    <row r="360" spans="1:142" s="1027" customFormat="1">
      <c r="A360" s="1040">
        <v>357</v>
      </c>
      <c r="B360" s="1062" t="s">
        <v>920</v>
      </c>
      <c r="C360" s="1044">
        <f>'TMB 050'!$G$30</f>
        <v>1234550</v>
      </c>
      <c r="D360" s="1042">
        <f t="shared" si="102"/>
        <v>1234550</v>
      </c>
      <c r="E360" s="1042">
        <f t="shared" si="103"/>
        <v>61727.5</v>
      </c>
      <c r="F360" s="1042">
        <f t="shared" si="104"/>
        <v>61727.5</v>
      </c>
      <c r="G360" s="1042">
        <f t="shared" si="105"/>
        <v>61727.5</v>
      </c>
      <c r="H360" s="1042">
        <v>500000</v>
      </c>
      <c r="I360" s="1042">
        <v>100000</v>
      </c>
      <c r="J360" s="1042">
        <f t="shared" si="109"/>
        <v>500000</v>
      </c>
      <c r="K360" s="1042">
        <f t="shared" si="106"/>
        <v>40000</v>
      </c>
      <c r="L360" s="1043">
        <f>IF('[1]TMB 050'!$G$30&gt;=50000,50000,'[1]TMB 050'!$G$30*50%)</f>
        <v>50000</v>
      </c>
      <c r="M360" s="1042">
        <f t="shared" si="107"/>
        <v>100000</v>
      </c>
      <c r="N360" s="1041">
        <f t="shared" si="108"/>
        <v>100000</v>
      </c>
      <c r="O360" s="1061"/>
      <c r="P360" s="1035" t="str">
        <f t="shared" si="100"/>
        <v>SHOPPING JEQUITIBÁ</v>
      </c>
      <c r="Q360" s="1060"/>
      <c r="R360" s="1060"/>
      <c r="S360" s="1060"/>
      <c r="T360" s="1060" t="s">
        <v>919</v>
      </c>
      <c r="U360" s="1035" t="s">
        <v>918</v>
      </c>
      <c r="V360" s="1035"/>
      <c r="W360" s="1060" t="s">
        <v>917</v>
      </c>
      <c r="X360" s="1001"/>
      <c r="Y360" s="1031"/>
      <c r="Z360" s="1030"/>
      <c r="AA360" s="1030"/>
      <c r="AB360" s="1030"/>
      <c r="AC360" s="1030"/>
      <c r="AD360" s="1030"/>
      <c r="AE360" s="1030"/>
      <c r="AF360" s="1030"/>
      <c r="AG360" s="1030"/>
      <c r="AH360" s="1030"/>
      <c r="AI360" s="1030"/>
      <c r="AJ360" s="1030"/>
      <c r="AK360" s="1030"/>
      <c r="AL360" s="1030"/>
      <c r="AM360" s="1029"/>
      <c r="AN360" s="1029"/>
      <c r="AO360" s="1029"/>
      <c r="AP360" s="1029"/>
      <c r="AQ360" s="1029"/>
      <c r="AR360" s="1029"/>
      <c r="AS360" s="1029"/>
      <c r="AT360" s="1029"/>
      <c r="AU360" s="1028"/>
      <c r="AV360" s="1028"/>
      <c r="AW360" s="1028"/>
      <c r="AX360" s="1028"/>
      <c r="AY360" s="1028"/>
      <c r="AZ360" s="1028"/>
      <c r="BA360" s="1028"/>
      <c r="BB360" s="1028"/>
      <c r="BC360" s="1028"/>
      <c r="BD360" s="1028"/>
      <c r="BE360" s="1028"/>
      <c r="BF360" s="1028"/>
      <c r="BG360" s="1028"/>
      <c r="BH360" s="1028"/>
      <c r="BI360" s="1028"/>
      <c r="BJ360" s="1028"/>
      <c r="BK360" s="1028"/>
      <c r="BL360" s="1028"/>
      <c r="BM360" s="1028"/>
      <c r="BN360" s="1028"/>
      <c r="BO360" s="1028"/>
      <c r="BP360" s="1028"/>
      <c r="BQ360" s="1028"/>
      <c r="BR360" s="1028"/>
      <c r="BS360" s="1028"/>
      <c r="BT360" s="1028"/>
      <c r="BU360" s="1028"/>
      <c r="BV360" s="1028"/>
      <c r="BW360" s="1028"/>
      <c r="BX360" s="1028"/>
      <c r="BY360" s="1028"/>
      <c r="BZ360" s="1028"/>
      <c r="CA360" s="1028"/>
      <c r="CB360" s="1028"/>
      <c r="CC360" s="1028"/>
      <c r="CD360" s="1028"/>
      <c r="CE360" s="1028"/>
      <c r="CF360" s="1028"/>
      <c r="CG360" s="1028"/>
      <c r="CH360" s="1028"/>
      <c r="CI360" s="1028"/>
      <c r="CJ360" s="1028"/>
      <c r="CK360" s="1028"/>
      <c r="CL360" s="1028"/>
      <c r="CM360" s="1028"/>
      <c r="CN360" s="1028"/>
      <c r="CO360" s="1028"/>
      <c r="CP360" s="1028"/>
      <c r="CQ360" s="1028"/>
      <c r="CR360" s="1028"/>
      <c r="CS360" s="1028"/>
      <c r="CT360" s="1028"/>
      <c r="CU360" s="1028"/>
      <c r="CV360" s="1028"/>
      <c r="CW360" s="1028"/>
      <c r="CX360" s="1028"/>
      <c r="CY360" s="1028"/>
      <c r="CZ360" s="1028"/>
      <c r="DA360" s="1028"/>
      <c r="DB360" s="1028"/>
      <c r="DC360" s="1028"/>
      <c r="DD360" s="1028"/>
      <c r="DE360" s="1028"/>
      <c r="DF360" s="1028"/>
      <c r="DG360" s="1028"/>
      <c r="DH360" s="1028"/>
      <c r="DI360" s="1028"/>
      <c r="DJ360" s="1028"/>
      <c r="DK360" s="1028"/>
      <c r="DL360" s="1028"/>
      <c r="DM360" s="1028"/>
      <c r="DN360" s="1028"/>
      <c r="DO360" s="1028"/>
      <c r="DP360" s="1028"/>
      <c r="DQ360" s="1028"/>
      <c r="DR360" s="1028"/>
      <c r="DS360" s="1028"/>
      <c r="DT360" s="1028"/>
      <c r="DU360" s="1028"/>
      <c r="DV360" s="1028"/>
      <c r="DW360" s="1028"/>
      <c r="DX360" s="1028"/>
      <c r="DY360" s="1028"/>
      <c r="DZ360" s="1028"/>
      <c r="EA360" s="1028"/>
      <c r="EB360" s="1028"/>
      <c r="EC360" s="1028"/>
      <c r="ED360" s="1028"/>
      <c r="EE360" s="1028"/>
      <c r="EF360" s="1028"/>
      <c r="EG360" s="1028"/>
      <c r="EH360" s="1028"/>
      <c r="EI360" s="1028"/>
      <c r="EJ360" s="1028"/>
      <c r="EK360" s="1028"/>
      <c r="EL360" s="1028"/>
    </row>
    <row r="361" spans="1:142" s="1027" customFormat="1">
      <c r="A361" s="1040">
        <v>358</v>
      </c>
      <c r="B361" s="1068" t="s">
        <v>916</v>
      </c>
      <c r="C361" s="1044">
        <f>'TMB 050'!$G$30</f>
        <v>1234550</v>
      </c>
      <c r="D361" s="1042">
        <f t="shared" si="102"/>
        <v>1234550</v>
      </c>
      <c r="E361" s="1042">
        <f t="shared" si="103"/>
        <v>61727.5</v>
      </c>
      <c r="F361" s="1042">
        <f t="shared" si="104"/>
        <v>61727.5</v>
      </c>
      <c r="G361" s="1042">
        <f t="shared" si="105"/>
        <v>61727.5</v>
      </c>
      <c r="H361" s="1042">
        <v>500000</v>
      </c>
      <c r="I361" s="1042">
        <v>100000</v>
      </c>
      <c r="J361" s="1042">
        <f t="shared" si="109"/>
        <v>500000</v>
      </c>
      <c r="K361" s="1042">
        <f t="shared" si="106"/>
        <v>40000</v>
      </c>
      <c r="L361" s="1043">
        <f>IF('[1]TMB 050'!$G$30&gt;=50000,50000,'[1]TMB 050'!$G$30*50%)</f>
        <v>50000</v>
      </c>
      <c r="M361" s="1042">
        <f t="shared" si="107"/>
        <v>100000</v>
      </c>
      <c r="N361" s="1041">
        <f t="shared" si="108"/>
        <v>100000</v>
      </c>
      <c r="O361" s="1061"/>
      <c r="P361" s="1035" t="str">
        <f t="shared" si="100"/>
        <v xml:space="preserve">SHOPPING JK IGUATEMI </v>
      </c>
      <c r="Q361" s="1064"/>
      <c r="R361" s="1064"/>
      <c r="S361" s="1064"/>
      <c r="T361" s="1064" t="s">
        <v>506</v>
      </c>
      <c r="U361" s="1064" t="s">
        <v>505</v>
      </c>
      <c r="V361" s="1064"/>
      <c r="W361" s="1064"/>
      <c r="X361" s="1001"/>
      <c r="Y361" s="1031"/>
      <c r="Z361" s="1030"/>
      <c r="AA361" s="1030"/>
      <c r="AB361" s="1030"/>
      <c r="AC361" s="1030"/>
      <c r="AD361" s="1030"/>
      <c r="AE361" s="1030"/>
      <c r="AF361" s="1030"/>
      <c r="AG361" s="1030"/>
      <c r="AH361" s="1030"/>
      <c r="AI361" s="1030"/>
      <c r="AJ361" s="1030"/>
      <c r="AK361" s="1030"/>
      <c r="AL361" s="1030"/>
      <c r="AM361" s="1029"/>
      <c r="AN361" s="1029"/>
      <c r="AO361" s="1029"/>
      <c r="AP361" s="1029"/>
      <c r="AQ361" s="1029"/>
      <c r="AR361" s="1029"/>
      <c r="AS361" s="1029"/>
      <c r="AT361" s="1029"/>
      <c r="AU361" s="1028"/>
      <c r="AV361" s="1028"/>
      <c r="AW361" s="1028"/>
      <c r="AX361" s="1028"/>
      <c r="AY361" s="1028"/>
      <c r="AZ361" s="1028"/>
      <c r="BA361" s="1028"/>
      <c r="BB361" s="1028"/>
      <c r="BC361" s="1028"/>
      <c r="BD361" s="1028"/>
      <c r="BE361" s="1028"/>
      <c r="BF361" s="1028"/>
      <c r="BG361" s="1028"/>
      <c r="BH361" s="1028"/>
      <c r="BI361" s="1028"/>
      <c r="BJ361" s="1028"/>
      <c r="BK361" s="1028"/>
      <c r="BL361" s="1028"/>
      <c r="BM361" s="1028"/>
      <c r="BN361" s="1028"/>
      <c r="BO361" s="1028"/>
      <c r="BP361" s="1028"/>
      <c r="BQ361" s="1028"/>
      <c r="BR361" s="1028"/>
      <c r="BS361" s="1028"/>
      <c r="BT361" s="1028"/>
      <c r="BU361" s="1028"/>
      <c r="BV361" s="1028"/>
      <c r="BW361" s="1028"/>
      <c r="BX361" s="1028"/>
      <c r="BY361" s="1028"/>
      <c r="BZ361" s="1028"/>
      <c r="CA361" s="1028"/>
      <c r="CB361" s="1028"/>
      <c r="CC361" s="1028"/>
      <c r="CD361" s="1028"/>
      <c r="CE361" s="1028"/>
      <c r="CF361" s="1028"/>
      <c r="CG361" s="1028"/>
      <c r="CH361" s="1028"/>
      <c r="CI361" s="1028"/>
      <c r="CJ361" s="1028"/>
      <c r="CK361" s="1028"/>
      <c r="CL361" s="1028"/>
      <c r="CM361" s="1028"/>
      <c r="CN361" s="1028"/>
      <c r="CO361" s="1028"/>
      <c r="CP361" s="1028"/>
      <c r="CQ361" s="1028"/>
      <c r="CR361" s="1028"/>
      <c r="CS361" s="1028"/>
      <c r="CT361" s="1028"/>
      <c r="CU361" s="1028"/>
      <c r="CV361" s="1028"/>
      <c r="CW361" s="1028"/>
      <c r="CX361" s="1028"/>
      <c r="CY361" s="1028"/>
      <c r="CZ361" s="1028"/>
      <c r="DA361" s="1028"/>
      <c r="DB361" s="1028"/>
      <c r="DC361" s="1028"/>
      <c r="DD361" s="1028"/>
      <c r="DE361" s="1028"/>
      <c r="DF361" s="1028"/>
      <c r="DG361" s="1028"/>
      <c r="DH361" s="1028"/>
      <c r="DI361" s="1028"/>
      <c r="DJ361" s="1028"/>
      <c r="DK361" s="1028"/>
      <c r="DL361" s="1028"/>
      <c r="DM361" s="1028"/>
      <c r="DN361" s="1028"/>
      <c r="DO361" s="1028"/>
      <c r="DP361" s="1028"/>
      <c r="DQ361" s="1028"/>
      <c r="DR361" s="1028"/>
      <c r="DS361" s="1028"/>
      <c r="DT361" s="1028"/>
      <c r="DU361" s="1028"/>
      <c r="DV361" s="1028"/>
      <c r="DW361" s="1028"/>
      <c r="DX361" s="1028"/>
      <c r="DY361" s="1028"/>
      <c r="DZ361" s="1028"/>
      <c r="EA361" s="1028"/>
      <c r="EB361" s="1028"/>
      <c r="EC361" s="1028"/>
      <c r="ED361" s="1028"/>
      <c r="EE361" s="1028"/>
      <c r="EF361" s="1028"/>
      <c r="EG361" s="1028"/>
      <c r="EH361" s="1028"/>
      <c r="EI361" s="1028"/>
      <c r="EJ361" s="1028"/>
      <c r="EK361" s="1028"/>
      <c r="EL361" s="1028"/>
    </row>
    <row r="362" spans="1:142" s="1027" customFormat="1">
      <c r="A362" s="1040">
        <v>359</v>
      </c>
      <c r="B362" s="1062" t="s">
        <v>915</v>
      </c>
      <c r="C362" s="1044">
        <f>'TMB 050'!$G$30</f>
        <v>1234550</v>
      </c>
      <c r="D362" s="1042">
        <f t="shared" si="102"/>
        <v>1234550</v>
      </c>
      <c r="E362" s="1042">
        <f t="shared" si="103"/>
        <v>61727.5</v>
      </c>
      <c r="F362" s="1042">
        <f t="shared" si="104"/>
        <v>61727.5</v>
      </c>
      <c r="G362" s="1042">
        <f t="shared" si="105"/>
        <v>61727.5</v>
      </c>
      <c r="H362" s="1042">
        <v>500000</v>
      </c>
      <c r="I362" s="1042">
        <v>100000</v>
      </c>
      <c r="J362" s="1042">
        <f t="shared" si="109"/>
        <v>500000</v>
      </c>
      <c r="K362" s="1042">
        <f t="shared" si="106"/>
        <v>40000</v>
      </c>
      <c r="L362" s="1043">
        <f>IF('[1]TMB 050'!$G$30&gt;=50000,50000,'[1]TMB 050'!$G$30*50%)</f>
        <v>50000</v>
      </c>
      <c r="M362" s="1042">
        <f t="shared" si="107"/>
        <v>100000</v>
      </c>
      <c r="N362" s="1041">
        <f t="shared" si="108"/>
        <v>100000</v>
      </c>
      <c r="O362" s="1061"/>
      <c r="P362" s="1035" t="str">
        <f t="shared" si="100"/>
        <v>SHOPPING JUAZEIRO</v>
      </c>
      <c r="Q362" s="1060"/>
      <c r="R362" s="1060"/>
      <c r="S362" s="1060"/>
      <c r="T362" s="1060" t="s">
        <v>914</v>
      </c>
      <c r="U362" s="1035" t="s">
        <v>625</v>
      </c>
      <c r="V362" s="1035"/>
      <c r="W362" s="1060" t="s">
        <v>913</v>
      </c>
      <c r="X362" s="1001"/>
      <c r="Y362" s="1031"/>
      <c r="Z362" s="1030"/>
      <c r="AA362" s="1030"/>
      <c r="AB362" s="1030"/>
      <c r="AC362" s="1030"/>
      <c r="AD362" s="1030"/>
      <c r="AE362" s="1030"/>
      <c r="AF362" s="1030"/>
      <c r="AG362" s="1030"/>
      <c r="AH362" s="1030"/>
      <c r="AI362" s="1030"/>
      <c r="AJ362" s="1030"/>
      <c r="AK362" s="1030"/>
      <c r="AL362" s="1030"/>
      <c r="AM362" s="1029"/>
      <c r="AN362" s="1029"/>
      <c r="AO362" s="1029"/>
      <c r="AP362" s="1029"/>
      <c r="AQ362" s="1029"/>
      <c r="AR362" s="1029"/>
      <c r="AS362" s="1029"/>
      <c r="AT362" s="1029"/>
      <c r="AU362" s="1028"/>
      <c r="AV362" s="1028"/>
      <c r="AW362" s="1028"/>
      <c r="AX362" s="1028"/>
      <c r="AY362" s="1028"/>
      <c r="AZ362" s="1028"/>
      <c r="BA362" s="1028"/>
      <c r="BB362" s="1028"/>
      <c r="BC362" s="1028"/>
      <c r="BD362" s="1028"/>
      <c r="BE362" s="1028"/>
      <c r="BF362" s="1028"/>
      <c r="BG362" s="1028"/>
      <c r="BH362" s="1028"/>
      <c r="BI362" s="1028"/>
      <c r="BJ362" s="1028"/>
      <c r="BK362" s="1028"/>
      <c r="BL362" s="1028"/>
      <c r="BM362" s="1028"/>
      <c r="BN362" s="1028"/>
      <c r="BO362" s="1028"/>
      <c r="BP362" s="1028"/>
      <c r="BQ362" s="1028"/>
      <c r="BR362" s="1028"/>
      <c r="BS362" s="1028"/>
      <c r="BT362" s="1028"/>
      <c r="BU362" s="1028"/>
      <c r="BV362" s="1028"/>
      <c r="BW362" s="1028"/>
      <c r="BX362" s="1028"/>
      <c r="BY362" s="1028"/>
      <c r="BZ362" s="1028"/>
      <c r="CA362" s="1028"/>
      <c r="CB362" s="1028"/>
      <c r="CC362" s="1028"/>
      <c r="CD362" s="1028"/>
      <c r="CE362" s="1028"/>
      <c r="CF362" s="1028"/>
      <c r="CG362" s="1028"/>
      <c r="CH362" s="1028"/>
      <c r="CI362" s="1028"/>
      <c r="CJ362" s="1028"/>
      <c r="CK362" s="1028"/>
      <c r="CL362" s="1028"/>
      <c r="CM362" s="1028"/>
      <c r="CN362" s="1028"/>
      <c r="CO362" s="1028"/>
      <c r="CP362" s="1028"/>
      <c r="CQ362" s="1028"/>
      <c r="CR362" s="1028"/>
      <c r="CS362" s="1028"/>
      <c r="CT362" s="1028"/>
      <c r="CU362" s="1028"/>
      <c r="CV362" s="1028"/>
      <c r="CW362" s="1028"/>
      <c r="CX362" s="1028"/>
      <c r="CY362" s="1028"/>
      <c r="CZ362" s="1028"/>
      <c r="DA362" s="1028"/>
      <c r="DB362" s="1028"/>
      <c r="DC362" s="1028"/>
      <c r="DD362" s="1028"/>
      <c r="DE362" s="1028"/>
      <c r="DF362" s="1028"/>
      <c r="DG362" s="1028"/>
      <c r="DH362" s="1028"/>
      <c r="DI362" s="1028"/>
      <c r="DJ362" s="1028"/>
      <c r="DK362" s="1028"/>
      <c r="DL362" s="1028"/>
      <c r="DM362" s="1028"/>
      <c r="DN362" s="1028"/>
      <c r="DO362" s="1028"/>
      <c r="DP362" s="1028"/>
      <c r="DQ362" s="1028"/>
      <c r="DR362" s="1028"/>
      <c r="DS362" s="1028"/>
      <c r="DT362" s="1028"/>
      <c r="DU362" s="1028"/>
      <c r="DV362" s="1028"/>
      <c r="DW362" s="1028"/>
      <c r="DX362" s="1028"/>
      <c r="DY362" s="1028"/>
      <c r="DZ362" s="1028"/>
      <c r="EA362" s="1028"/>
      <c r="EB362" s="1028"/>
      <c r="EC362" s="1028"/>
      <c r="ED362" s="1028"/>
      <c r="EE362" s="1028"/>
      <c r="EF362" s="1028"/>
      <c r="EG362" s="1028"/>
      <c r="EH362" s="1028"/>
      <c r="EI362" s="1028"/>
      <c r="EJ362" s="1028"/>
      <c r="EK362" s="1028"/>
      <c r="EL362" s="1028"/>
    </row>
    <row r="363" spans="1:142" s="1027" customFormat="1">
      <c r="A363" s="1040">
        <v>360</v>
      </c>
      <c r="B363" s="1063" t="s">
        <v>912</v>
      </c>
      <c r="C363" s="1044">
        <f>'TMB 050'!$G$30</f>
        <v>1234550</v>
      </c>
      <c r="D363" s="1042">
        <f t="shared" si="102"/>
        <v>1234550</v>
      </c>
      <c r="E363" s="1042">
        <f t="shared" si="103"/>
        <v>61727.5</v>
      </c>
      <c r="F363" s="1042">
        <f t="shared" si="104"/>
        <v>61727.5</v>
      </c>
      <c r="G363" s="1042">
        <f t="shared" si="105"/>
        <v>61727.5</v>
      </c>
      <c r="H363" s="1042">
        <v>500000</v>
      </c>
      <c r="I363" s="1042">
        <v>100000</v>
      </c>
      <c r="J363" s="1042">
        <f t="shared" si="109"/>
        <v>500000</v>
      </c>
      <c r="K363" s="1042">
        <f t="shared" si="106"/>
        <v>40000</v>
      </c>
      <c r="L363" s="1043">
        <f>IF('[1]TMB 050'!$G$30&gt;=50000,50000,'[1]TMB 050'!$G$30*50%)</f>
        <v>50000</v>
      </c>
      <c r="M363" s="1042">
        <f t="shared" si="107"/>
        <v>100000</v>
      </c>
      <c r="N363" s="1041">
        <f t="shared" si="108"/>
        <v>100000</v>
      </c>
      <c r="O363" s="1061"/>
      <c r="P363" s="1035" t="str">
        <f t="shared" si="100"/>
        <v>SHOPPING LA PLAGE</v>
      </c>
      <c r="Q363" s="1035" t="s">
        <v>911</v>
      </c>
      <c r="R363" s="1035"/>
      <c r="S363" s="1035" t="s">
        <v>910</v>
      </c>
      <c r="T363" s="1035" t="s">
        <v>909</v>
      </c>
      <c r="U363" s="1035" t="s">
        <v>505</v>
      </c>
      <c r="V363" s="1035" t="s">
        <v>908</v>
      </c>
      <c r="W363" s="1060" t="s">
        <v>907</v>
      </c>
      <c r="X363" s="1001"/>
      <c r="Y363" s="1031"/>
      <c r="Z363" s="1030"/>
      <c r="AA363" s="1030"/>
      <c r="AB363" s="1030"/>
      <c r="AC363" s="1030"/>
      <c r="AD363" s="1030"/>
      <c r="AE363" s="1030"/>
      <c r="AF363" s="1030"/>
      <c r="AG363" s="1030"/>
      <c r="AH363" s="1030"/>
      <c r="AI363" s="1030"/>
      <c r="AJ363" s="1030"/>
      <c r="AK363" s="1030"/>
      <c r="AL363" s="1030"/>
      <c r="AM363" s="1029"/>
      <c r="AN363" s="1029"/>
      <c r="AO363" s="1029"/>
      <c r="AP363" s="1029"/>
      <c r="AQ363" s="1029"/>
      <c r="AR363" s="1029"/>
      <c r="AS363" s="1029"/>
      <c r="AT363" s="1029"/>
      <c r="AU363" s="1028"/>
      <c r="AV363" s="1028"/>
      <c r="AW363" s="1028"/>
      <c r="AX363" s="1028"/>
      <c r="AY363" s="1028"/>
      <c r="AZ363" s="1028"/>
      <c r="BA363" s="1028"/>
      <c r="BB363" s="1028"/>
      <c r="BC363" s="1028"/>
      <c r="BD363" s="1028"/>
      <c r="BE363" s="1028"/>
      <c r="BF363" s="1028"/>
      <c r="BG363" s="1028"/>
      <c r="BH363" s="1028"/>
      <c r="BI363" s="1028"/>
      <c r="BJ363" s="1028"/>
      <c r="BK363" s="1028"/>
      <c r="BL363" s="1028"/>
      <c r="BM363" s="1028"/>
      <c r="BN363" s="1028"/>
      <c r="BO363" s="1028"/>
      <c r="BP363" s="1028"/>
      <c r="BQ363" s="1028"/>
      <c r="BR363" s="1028"/>
      <c r="BS363" s="1028"/>
      <c r="BT363" s="1028"/>
      <c r="BU363" s="1028"/>
      <c r="BV363" s="1028"/>
      <c r="BW363" s="1028"/>
      <c r="BX363" s="1028"/>
      <c r="BY363" s="1028"/>
      <c r="BZ363" s="1028"/>
      <c r="CA363" s="1028"/>
      <c r="CB363" s="1028"/>
      <c r="CC363" s="1028"/>
      <c r="CD363" s="1028"/>
      <c r="CE363" s="1028"/>
      <c r="CF363" s="1028"/>
      <c r="CG363" s="1028"/>
      <c r="CH363" s="1028"/>
      <c r="CI363" s="1028"/>
      <c r="CJ363" s="1028"/>
      <c r="CK363" s="1028"/>
      <c r="CL363" s="1028"/>
      <c r="CM363" s="1028"/>
      <c r="CN363" s="1028"/>
      <c r="CO363" s="1028"/>
      <c r="CP363" s="1028"/>
      <c r="CQ363" s="1028"/>
      <c r="CR363" s="1028"/>
      <c r="CS363" s="1028"/>
      <c r="CT363" s="1028"/>
      <c r="CU363" s="1028"/>
      <c r="CV363" s="1028"/>
      <c r="CW363" s="1028"/>
      <c r="CX363" s="1028"/>
      <c r="CY363" s="1028"/>
      <c r="CZ363" s="1028"/>
      <c r="DA363" s="1028"/>
      <c r="DB363" s="1028"/>
      <c r="DC363" s="1028"/>
      <c r="DD363" s="1028"/>
      <c r="DE363" s="1028"/>
      <c r="DF363" s="1028"/>
      <c r="DG363" s="1028"/>
      <c r="DH363" s="1028"/>
      <c r="DI363" s="1028"/>
      <c r="DJ363" s="1028"/>
      <c r="DK363" s="1028"/>
      <c r="DL363" s="1028"/>
      <c r="DM363" s="1028"/>
      <c r="DN363" s="1028"/>
      <c r="DO363" s="1028"/>
      <c r="DP363" s="1028"/>
      <c r="DQ363" s="1028"/>
      <c r="DR363" s="1028"/>
      <c r="DS363" s="1028"/>
      <c r="DT363" s="1028"/>
      <c r="DU363" s="1028"/>
      <c r="DV363" s="1028"/>
      <c r="DW363" s="1028"/>
      <c r="DX363" s="1028"/>
      <c r="DY363" s="1028"/>
      <c r="DZ363" s="1028"/>
      <c r="EA363" s="1028"/>
      <c r="EB363" s="1028"/>
      <c r="EC363" s="1028"/>
      <c r="ED363" s="1028"/>
      <c r="EE363" s="1028"/>
      <c r="EF363" s="1028"/>
      <c r="EG363" s="1028"/>
      <c r="EH363" s="1028"/>
      <c r="EI363" s="1028"/>
      <c r="EJ363" s="1028"/>
      <c r="EK363" s="1028"/>
      <c r="EL363" s="1028"/>
    </row>
    <row r="364" spans="1:142" s="1027" customFormat="1">
      <c r="A364" s="1040">
        <v>361</v>
      </c>
      <c r="B364" s="1068" t="s">
        <v>906</v>
      </c>
      <c r="C364" s="1044">
        <f>'TMB 050'!$G$30</f>
        <v>1234550</v>
      </c>
      <c r="D364" s="1042">
        <f t="shared" si="102"/>
        <v>1234550</v>
      </c>
      <c r="E364" s="1042">
        <f t="shared" si="103"/>
        <v>61727.5</v>
      </c>
      <c r="F364" s="1042">
        <f t="shared" si="104"/>
        <v>61727.5</v>
      </c>
      <c r="G364" s="1042">
        <f t="shared" si="105"/>
        <v>61727.5</v>
      </c>
      <c r="H364" s="1042">
        <v>500000</v>
      </c>
      <c r="I364" s="1042">
        <v>100000</v>
      </c>
      <c r="J364" s="1042">
        <f t="shared" si="109"/>
        <v>500000</v>
      </c>
      <c r="K364" s="1042">
        <f t="shared" si="106"/>
        <v>40000</v>
      </c>
      <c r="L364" s="1043">
        <f>IF('[1]TMB 050'!$G$30&gt;=50000,50000,'[1]TMB 050'!$G$30*50%)</f>
        <v>50000</v>
      </c>
      <c r="M364" s="1042">
        <f t="shared" si="107"/>
        <v>100000</v>
      </c>
      <c r="N364" s="1041">
        <f t="shared" si="108"/>
        <v>100000</v>
      </c>
      <c r="O364" s="1061"/>
      <c r="P364" s="1035" t="str">
        <f t="shared" si="100"/>
        <v xml:space="preserve">SHOPPING LAR CENTER </v>
      </c>
      <c r="Q364" s="1064"/>
      <c r="R364" s="1064"/>
      <c r="S364" s="1064" t="s">
        <v>905</v>
      </c>
      <c r="T364" s="1064" t="s">
        <v>506</v>
      </c>
      <c r="U364" s="1064" t="s">
        <v>505</v>
      </c>
      <c r="V364" s="1064"/>
      <c r="W364" s="1064"/>
      <c r="X364" s="1001"/>
      <c r="Y364" s="1031"/>
      <c r="Z364" s="1030"/>
      <c r="AA364" s="1030"/>
      <c r="AB364" s="1030"/>
      <c r="AC364" s="1030"/>
      <c r="AD364" s="1030"/>
      <c r="AE364" s="1030"/>
      <c r="AF364" s="1030"/>
      <c r="AG364" s="1030"/>
      <c r="AH364" s="1030"/>
      <c r="AI364" s="1030"/>
      <c r="AJ364" s="1030"/>
      <c r="AK364" s="1030"/>
      <c r="AL364" s="1030"/>
      <c r="AM364" s="1029"/>
      <c r="AN364" s="1029"/>
      <c r="AO364" s="1029"/>
      <c r="AP364" s="1029"/>
      <c r="AQ364" s="1029"/>
      <c r="AR364" s="1029"/>
      <c r="AS364" s="1029"/>
      <c r="AT364" s="1029"/>
      <c r="AU364" s="1028"/>
      <c r="AV364" s="1028"/>
      <c r="AW364" s="1028"/>
      <c r="AX364" s="1028"/>
      <c r="AY364" s="1028"/>
      <c r="AZ364" s="1028"/>
      <c r="BA364" s="1028"/>
      <c r="BB364" s="1028"/>
      <c r="BC364" s="1028"/>
      <c r="BD364" s="1028"/>
      <c r="BE364" s="1028"/>
      <c r="BF364" s="1028"/>
      <c r="BG364" s="1028"/>
      <c r="BH364" s="1028"/>
      <c r="BI364" s="1028"/>
      <c r="BJ364" s="1028"/>
      <c r="BK364" s="1028"/>
      <c r="BL364" s="1028"/>
      <c r="BM364" s="1028"/>
      <c r="BN364" s="1028"/>
      <c r="BO364" s="1028"/>
      <c r="BP364" s="1028"/>
      <c r="BQ364" s="1028"/>
      <c r="BR364" s="1028"/>
      <c r="BS364" s="1028"/>
      <c r="BT364" s="1028"/>
      <c r="BU364" s="1028"/>
      <c r="BV364" s="1028"/>
      <c r="BW364" s="1028"/>
      <c r="BX364" s="1028"/>
      <c r="BY364" s="1028"/>
      <c r="BZ364" s="1028"/>
      <c r="CA364" s="1028"/>
      <c r="CB364" s="1028"/>
      <c r="CC364" s="1028"/>
      <c r="CD364" s="1028"/>
      <c r="CE364" s="1028"/>
      <c r="CF364" s="1028"/>
      <c r="CG364" s="1028"/>
      <c r="CH364" s="1028"/>
      <c r="CI364" s="1028"/>
      <c r="CJ364" s="1028"/>
      <c r="CK364" s="1028"/>
      <c r="CL364" s="1028"/>
      <c r="CM364" s="1028"/>
      <c r="CN364" s="1028"/>
      <c r="CO364" s="1028"/>
      <c r="CP364" s="1028"/>
      <c r="CQ364" s="1028"/>
      <c r="CR364" s="1028"/>
      <c r="CS364" s="1028"/>
      <c r="CT364" s="1028"/>
      <c r="CU364" s="1028"/>
      <c r="CV364" s="1028"/>
      <c r="CW364" s="1028"/>
      <c r="CX364" s="1028"/>
      <c r="CY364" s="1028"/>
      <c r="CZ364" s="1028"/>
      <c r="DA364" s="1028"/>
      <c r="DB364" s="1028"/>
      <c r="DC364" s="1028"/>
      <c r="DD364" s="1028"/>
      <c r="DE364" s="1028"/>
      <c r="DF364" s="1028"/>
      <c r="DG364" s="1028"/>
      <c r="DH364" s="1028"/>
      <c r="DI364" s="1028"/>
      <c r="DJ364" s="1028"/>
      <c r="DK364" s="1028"/>
      <c r="DL364" s="1028"/>
      <c r="DM364" s="1028"/>
      <c r="DN364" s="1028"/>
      <c r="DO364" s="1028"/>
      <c r="DP364" s="1028"/>
      <c r="DQ364" s="1028"/>
      <c r="DR364" s="1028"/>
      <c r="DS364" s="1028"/>
      <c r="DT364" s="1028"/>
      <c r="DU364" s="1028"/>
      <c r="DV364" s="1028"/>
      <c r="DW364" s="1028"/>
      <c r="DX364" s="1028"/>
      <c r="DY364" s="1028"/>
      <c r="DZ364" s="1028"/>
      <c r="EA364" s="1028"/>
      <c r="EB364" s="1028"/>
      <c r="EC364" s="1028"/>
      <c r="ED364" s="1028"/>
      <c r="EE364" s="1028"/>
      <c r="EF364" s="1028"/>
      <c r="EG364" s="1028"/>
      <c r="EH364" s="1028"/>
      <c r="EI364" s="1028"/>
      <c r="EJ364" s="1028"/>
      <c r="EK364" s="1028"/>
      <c r="EL364" s="1028"/>
    </row>
    <row r="365" spans="1:142" s="1027" customFormat="1">
      <c r="A365" s="1040">
        <v>362</v>
      </c>
      <c r="B365" s="1062" t="s">
        <v>904</v>
      </c>
      <c r="C365" s="1044">
        <f>'TMB 050'!$G$30</f>
        <v>1234550</v>
      </c>
      <c r="D365" s="1042">
        <f t="shared" si="102"/>
        <v>1234550</v>
      </c>
      <c r="E365" s="1042">
        <f t="shared" si="103"/>
        <v>61727.5</v>
      </c>
      <c r="F365" s="1042">
        <f t="shared" si="104"/>
        <v>61727.5</v>
      </c>
      <c r="G365" s="1042">
        <f t="shared" si="105"/>
        <v>61727.5</v>
      </c>
      <c r="H365" s="1042">
        <v>500000</v>
      </c>
      <c r="I365" s="1042">
        <v>100000</v>
      </c>
      <c r="J365" s="1042">
        <f t="shared" si="109"/>
        <v>500000</v>
      </c>
      <c r="K365" s="1042">
        <f t="shared" si="106"/>
        <v>40000</v>
      </c>
      <c r="L365" s="1043">
        <f>IF('[1]TMB 050'!$G$30&gt;=50000,50000,'[1]TMB 050'!$G$30*50%)</f>
        <v>50000</v>
      </c>
      <c r="M365" s="1042">
        <f t="shared" si="107"/>
        <v>100000</v>
      </c>
      <c r="N365" s="1041">
        <f t="shared" si="108"/>
        <v>100000</v>
      </c>
      <c r="O365" s="1061"/>
      <c r="P365" s="1035" t="str">
        <f t="shared" si="100"/>
        <v>SHOPPING LEBLON</v>
      </c>
      <c r="Q365" s="1060"/>
      <c r="R365" s="1060"/>
      <c r="S365" s="1060"/>
      <c r="T365" s="1035" t="s">
        <v>503</v>
      </c>
      <c r="U365" s="1035" t="s">
        <v>502</v>
      </c>
      <c r="V365" s="1035"/>
      <c r="W365" s="1035" t="s">
        <v>903</v>
      </c>
      <c r="X365" s="1001"/>
      <c r="Y365" s="1031"/>
      <c r="Z365" s="1030"/>
      <c r="AA365" s="1030"/>
      <c r="AB365" s="1030"/>
      <c r="AC365" s="1030"/>
      <c r="AD365" s="1030"/>
      <c r="AE365" s="1030"/>
      <c r="AF365" s="1030"/>
      <c r="AG365" s="1030"/>
      <c r="AH365" s="1030"/>
      <c r="AI365" s="1030"/>
      <c r="AJ365" s="1030"/>
      <c r="AK365" s="1030"/>
      <c r="AL365" s="1030"/>
      <c r="AM365" s="1029"/>
      <c r="AN365" s="1029"/>
      <c r="AO365" s="1029"/>
      <c r="AP365" s="1029"/>
      <c r="AQ365" s="1029"/>
      <c r="AR365" s="1029"/>
      <c r="AS365" s="1029"/>
      <c r="AT365" s="1029"/>
      <c r="AU365" s="1028"/>
      <c r="AV365" s="1028"/>
      <c r="AW365" s="1028"/>
      <c r="AX365" s="1028"/>
      <c r="AY365" s="1028"/>
      <c r="AZ365" s="1028"/>
      <c r="BA365" s="1028"/>
      <c r="BB365" s="1028"/>
      <c r="BC365" s="1028"/>
      <c r="BD365" s="1028"/>
      <c r="BE365" s="1028"/>
      <c r="BF365" s="1028"/>
      <c r="BG365" s="1028"/>
      <c r="BH365" s="1028"/>
      <c r="BI365" s="1028"/>
      <c r="BJ365" s="1028"/>
      <c r="BK365" s="1028"/>
      <c r="BL365" s="1028"/>
      <c r="BM365" s="1028"/>
      <c r="BN365" s="1028"/>
      <c r="BO365" s="1028"/>
      <c r="BP365" s="1028"/>
      <c r="BQ365" s="1028"/>
      <c r="BR365" s="1028"/>
      <c r="BS365" s="1028"/>
      <c r="BT365" s="1028"/>
      <c r="BU365" s="1028"/>
      <c r="BV365" s="1028"/>
      <c r="BW365" s="1028"/>
      <c r="BX365" s="1028"/>
      <c r="BY365" s="1028"/>
      <c r="BZ365" s="1028"/>
      <c r="CA365" s="1028"/>
      <c r="CB365" s="1028"/>
      <c r="CC365" s="1028"/>
      <c r="CD365" s="1028"/>
      <c r="CE365" s="1028"/>
      <c r="CF365" s="1028"/>
      <c r="CG365" s="1028"/>
      <c r="CH365" s="1028"/>
      <c r="CI365" s="1028"/>
      <c r="CJ365" s="1028"/>
      <c r="CK365" s="1028"/>
      <c r="CL365" s="1028"/>
      <c r="CM365" s="1028"/>
      <c r="CN365" s="1028"/>
      <c r="CO365" s="1028"/>
      <c r="CP365" s="1028"/>
      <c r="CQ365" s="1028"/>
      <c r="CR365" s="1028"/>
      <c r="CS365" s="1028"/>
      <c r="CT365" s="1028"/>
      <c r="CU365" s="1028"/>
      <c r="CV365" s="1028"/>
      <c r="CW365" s="1028"/>
      <c r="CX365" s="1028"/>
      <c r="CY365" s="1028"/>
      <c r="CZ365" s="1028"/>
      <c r="DA365" s="1028"/>
      <c r="DB365" s="1028"/>
      <c r="DC365" s="1028"/>
      <c r="DD365" s="1028"/>
      <c r="DE365" s="1028"/>
      <c r="DF365" s="1028"/>
      <c r="DG365" s="1028"/>
      <c r="DH365" s="1028"/>
      <c r="DI365" s="1028"/>
      <c r="DJ365" s="1028"/>
      <c r="DK365" s="1028"/>
      <c r="DL365" s="1028"/>
      <c r="DM365" s="1028"/>
      <c r="DN365" s="1028"/>
      <c r="DO365" s="1028"/>
      <c r="DP365" s="1028"/>
      <c r="DQ365" s="1028"/>
      <c r="DR365" s="1028"/>
      <c r="DS365" s="1028"/>
      <c r="DT365" s="1028"/>
      <c r="DU365" s="1028"/>
      <c r="DV365" s="1028"/>
      <c r="DW365" s="1028"/>
      <c r="DX365" s="1028"/>
      <c r="DY365" s="1028"/>
      <c r="DZ365" s="1028"/>
      <c r="EA365" s="1028"/>
      <c r="EB365" s="1028"/>
      <c r="EC365" s="1028"/>
      <c r="ED365" s="1028"/>
      <c r="EE365" s="1028"/>
      <c r="EF365" s="1028"/>
      <c r="EG365" s="1028"/>
      <c r="EH365" s="1028"/>
      <c r="EI365" s="1028"/>
      <c r="EJ365" s="1028"/>
      <c r="EK365" s="1028"/>
      <c r="EL365" s="1028"/>
    </row>
    <row r="366" spans="1:142" s="1027" customFormat="1">
      <c r="A366" s="1040">
        <v>363</v>
      </c>
      <c r="B366" s="1068" t="s">
        <v>902</v>
      </c>
      <c r="C366" s="1044">
        <f>'TMB 050'!$G$30</f>
        <v>1234550</v>
      </c>
      <c r="D366" s="1042">
        <f t="shared" si="102"/>
        <v>1234550</v>
      </c>
      <c r="E366" s="1042">
        <f t="shared" si="103"/>
        <v>61727.5</v>
      </c>
      <c r="F366" s="1042">
        <f t="shared" si="104"/>
        <v>61727.5</v>
      </c>
      <c r="G366" s="1042">
        <f t="shared" si="105"/>
        <v>61727.5</v>
      </c>
      <c r="H366" s="1042">
        <v>500000</v>
      </c>
      <c r="I366" s="1042">
        <v>100000</v>
      </c>
      <c r="J366" s="1042">
        <f t="shared" si="109"/>
        <v>500000</v>
      </c>
      <c r="K366" s="1042">
        <f t="shared" si="106"/>
        <v>40000</v>
      </c>
      <c r="L366" s="1043">
        <f>IF('[1]TMB 050'!$G$30&gt;=50000,50000,'[1]TMB 050'!$G$30*50%)</f>
        <v>50000</v>
      </c>
      <c r="M366" s="1042">
        <f t="shared" si="107"/>
        <v>100000</v>
      </c>
      <c r="N366" s="1041">
        <f t="shared" si="108"/>
        <v>100000</v>
      </c>
      <c r="O366" s="1061"/>
      <c r="P366" s="1035" t="str">
        <f t="shared" si="100"/>
        <v xml:space="preserve">SHOPPING LIGHT </v>
      </c>
      <c r="Q366" s="1064"/>
      <c r="R366" s="1064"/>
      <c r="S366" s="1064" t="s">
        <v>527</v>
      </c>
      <c r="T366" s="1064" t="s">
        <v>506</v>
      </c>
      <c r="U366" s="1064" t="s">
        <v>505</v>
      </c>
      <c r="V366" s="1064"/>
      <c r="W366" s="1064"/>
      <c r="X366" s="1001"/>
      <c r="Y366" s="1031"/>
      <c r="Z366" s="1030"/>
      <c r="AA366" s="1030"/>
      <c r="AB366" s="1030"/>
      <c r="AC366" s="1030"/>
      <c r="AD366" s="1030"/>
      <c r="AE366" s="1030"/>
      <c r="AF366" s="1030"/>
      <c r="AG366" s="1030"/>
      <c r="AH366" s="1030"/>
      <c r="AI366" s="1030"/>
      <c r="AJ366" s="1030"/>
      <c r="AK366" s="1030"/>
      <c r="AL366" s="1030"/>
      <c r="AM366" s="1029"/>
      <c r="AN366" s="1029"/>
      <c r="AO366" s="1029"/>
      <c r="AP366" s="1029"/>
      <c r="AQ366" s="1029"/>
      <c r="AR366" s="1029"/>
      <c r="AS366" s="1029"/>
      <c r="AT366" s="1029"/>
      <c r="AU366" s="1028"/>
      <c r="AV366" s="1028"/>
      <c r="AW366" s="1028"/>
      <c r="AX366" s="1028"/>
      <c r="AY366" s="1028"/>
      <c r="AZ366" s="1028"/>
      <c r="BA366" s="1028"/>
      <c r="BB366" s="1028"/>
      <c r="BC366" s="1028"/>
      <c r="BD366" s="1028"/>
      <c r="BE366" s="1028"/>
      <c r="BF366" s="1028"/>
      <c r="BG366" s="1028"/>
      <c r="BH366" s="1028"/>
      <c r="BI366" s="1028"/>
      <c r="BJ366" s="1028"/>
      <c r="BK366" s="1028"/>
      <c r="BL366" s="1028"/>
      <c r="BM366" s="1028"/>
      <c r="BN366" s="1028"/>
      <c r="BO366" s="1028"/>
      <c r="BP366" s="1028"/>
      <c r="BQ366" s="1028"/>
      <c r="BR366" s="1028"/>
      <c r="BS366" s="1028"/>
      <c r="BT366" s="1028"/>
      <c r="BU366" s="1028"/>
      <c r="BV366" s="1028"/>
      <c r="BW366" s="1028"/>
      <c r="BX366" s="1028"/>
      <c r="BY366" s="1028"/>
      <c r="BZ366" s="1028"/>
      <c r="CA366" s="1028"/>
      <c r="CB366" s="1028"/>
      <c r="CC366" s="1028"/>
      <c r="CD366" s="1028"/>
      <c r="CE366" s="1028"/>
      <c r="CF366" s="1028"/>
      <c r="CG366" s="1028"/>
      <c r="CH366" s="1028"/>
      <c r="CI366" s="1028"/>
      <c r="CJ366" s="1028"/>
      <c r="CK366" s="1028"/>
      <c r="CL366" s="1028"/>
      <c r="CM366" s="1028"/>
      <c r="CN366" s="1028"/>
      <c r="CO366" s="1028"/>
      <c r="CP366" s="1028"/>
      <c r="CQ366" s="1028"/>
      <c r="CR366" s="1028"/>
      <c r="CS366" s="1028"/>
      <c r="CT366" s="1028"/>
      <c r="CU366" s="1028"/>
      <c r="CV366" s="1028"/>
      <c r="CW366" s="1028"/>
      <c r="CX366" s="1028"/>
      <c r="CY366" s="1028"/>
      <c r="CZ366" s="1028"/>
      <c r="DA366" s="1028"/>
      <c r="DB366" s="1028"/>
      <c r="DC366" s="1028"/>
      <c r="DD366" s="1028"/>
      <c r="DE366" s="1028"/>
      <c r="DF366" s="1028"/>
      <c r="DG366" s="1028"/>
      <c r="DH366" s="1028"/>
      <c r="DI366" s="1028"/>
      <c r="DJ366" s="1028"/>
      <c r="DK366" s="1028"/>
      <c r="DL366" s="1028"/>
      <c r="DM366" s="1028"/>
      <c r="DN366" s="1028"/>
      <c r="DO366" s="1028"/>
      <c r="DP366" s="1028"/>
      <c r="DQ366" s="1028"/>
      <c r="DR366" s="1028"/>
      <c r="DS366" s="1028"/>
      <c r="DT366" s="1028"/>
      <c r="DU366" s="1028"/>
      <c r="DV366" s="1028"/>
      <c r="DW366" s="1028"/>
      <c r="DX366" s="1028"/>
      <c r="DY366" s="1028"/>
      <c r="DZ366" s="1028"/>
      <c r="EA366" s="1028"/>
      <c r="EB366" s="1028"/>
      <c r="EC366" s="1028"/>
      <c r="ED366" s="1028"/>
      <c r="EE366" s="1028"/>
      <c r="EF366" s="1028"/>
      <c r="EG366" s="1028"/>
      <c r="EH366" s="1028"/>
      <c r="EI366" s="1028"/>
      <c r="EJ366" s="1028"/>
      <c r="EK366" s="1028"/>
      <c r="EL366" s="1028"/>
    </row>
    <row r="367" spans="1:142" s="1027" customFormat="1">
      <c r="A367" s="1040">
        <v>364</v>
      </c>
      <c r="B367" s="1063" t="s">
        <v>901</v>
      </c>
      <c r="C367" s="1044">
        <f>'TMB 050'!$G$30</f>
        <v>1234550</v>
      </c>
      <c r="D367" s="1042">
        <f t="shared" si="102"/>
        <v>1234550</v>
      </c>
      <c r="E367" s="1042">
        <f t="shared" si="103"/>
        <v>61727.5</v>
      </c>
      <c r="F367" s="1042">
        <f t="shared" si="104"/>
        <v>61727.5</v>
      </c>
      <c r="G367" s="1042">
        <f t="shared" si="105"/>
        <v>61727.5</v>
      </c>
      <c r="H367" s="1042">
        <v>500000</v>
      </c>
      <c r="I367" s="1042">
        <v>100000</v>
      </c>
      <c r="J367" s="1042">
        <f t="shared" si="109"/>
        <v>500000</v>
      </c>
      <c r="K367" s="1042">
        <f t="shared" si="106"/>
        <v>40000</v>
      </c>
      <c r="L367" s="1043">
        <f>IF('[1]TMB 050'!$G$30&gt;=50000,50000,'[1]TMB 050'!$G$30*50%)</f>
        <v>50000</v>
      </c>
      <c r="M367" s="1042">
        <f t="shared" si="107"/>
        <v>100000</v>
      </c>
      <c r="N367" s="1041">
        <f t="shared" si="108"/>
        <v>100000</v>
      </c>
      <c r="O367" s="1061"/>
      <c r="P367" s="1035" t="str">
        <f t="shared" si="100"/>
        <v>SHOPPING LIMEIRA</v>
      </c>
      <c r="Q367" s="1035" t="s">
        <v>900</v>
      </c>
      <c r="R367" s="1035"/>
      <c r="S367" s="1035" t="s">
        <v>899</v>
      </c>
      <c r="T367" s="1035" t="s">
        <v>773</v>
      </c>
      <c r="U367" s="1035" t="s">
        <v>505</v>
      </c>
      <c r="V367" s="1035" t="s">
        <v>898</v>
      </c>
      <c r="W367" s="1060" t="s">
        <v>897</v>
      </c>
      <c r="X367" s="1001"/>
      <c r="Y367" s="1031"/>
      <c r="Z367" s="1030"/>
      <c r="AA367" s="1030"/>
      <c r="AB367" s="1030"/>
      <c r="AC367" s="1030"/>
      <c r="AD367" s="1030"/>
      <c r="AE367" s="1030"/>
      <c r="AF367" s="1030"/>
      <c r="AG367" s="1030"/>
      <c r="AH367" s="1030"/>
      <c r="AI367" s="1030"/>
      <c r="AJ367" s="1030"/>
      <c r="AK367" s="1030"/>
      <c r="AL367" s="1030"/>
      <c r="AM367" s="1029"/>
      <c r="AN367" s="1029"/>
      <c r="AO367" s="1029"/>
      <c r="AP367" s="1029"/>
      <c r="AQ367" s="1029"/>
      <c r="AR367" s="1029"/>
      <c r="AS367" s="1029"/>
      <c r="AT367" s="1029"/>
      <c r="AU367" s="1028"/>
      <c r="AV367" s="1028"/>
      <c r="AW367" s="1028"/>
      <c r="AX367" s="1028"/>
      <c r="AY367" s="1028"/>
      <c r="AZ367" s="1028"/>
      <c r="BA367" s="1028"/>
      <c r="BB367" s="1028"/>
      <c r="BC367" s="1028"/>
      <c r="BD367" s="1028"/>
      <c r="BE367" s="1028"/>
      <c r="BF367" s="1028"/>
      <c r="BG367" s="1028"/>
      <c r="BH367" s="1028"/>
      <c r="BI367" s="1028"/>
      <c r="BJ367" s="1028"/>
      <c r="BK367" s="1028"/>
      <c r="BL367" s="1028"/>
      <c r="BM367" s="1028"/>
      <c r="BN367" s="1028"/>
      <c r="BO367" s="1028"/>
      <c r="BP367" s="1028"/>
      <c r="BQ367" s="1028"/>
      <c r="BR367" s="1028"/>
      <c r="BS367" s="1028"/>
      <c r="BT367" s="1028"/>
      <c r="BU367" s="1028"/>
      <c r="BV367" s="1028"/>
      <c r="BW367" s="1028"/>
      <c r="BX367" s="1028"/>
      <c r="BY367" s="1028"/>
      <c r="BZ367" s="1028"/>
      <c r="CA367" s="1028"/>
      <c r="CB367" s="1028"/>
      <c r="CC367" s="1028"/>
      <c r="CD367" s="1028"/>
      <c r="CE367" s="1028"/>
      <c r="CF367" s="1028"/>
      <c r="CG367" s="1028"/>
      <c r="CH367" s="1028"/>
      <c r="CI367" s="1028"/>
      <c r="CJ367" s="1028"/>
      <c r="CK367" s="1028"/>
      <c r="CL367" s="1028"/>
      <c r="CM367" s="1028"/>
      <c r="CN367" s="1028"/>
      <c r="CO367" s="1028"/>
      <c r="CP367" s="1028"/>
      <c r="CQ367" s="1028"/>
      <c r="CR367" s="1028"/>
      <c r="CS367" s="1028"/>
      <c r="CT367" s="1028"/>
      <c r="CU367" s="1028"/>
      <c r="CV367" s="1028"/>
      <c r="CW367" s="1028"/>
      <c r="CX367" s="1028"/>
      <c r="CY367" s="1028"/>
      <c r="CZ367" s="1028"/>
      <c r="DA367" s="1028"/>
      <c r="DB367" s="1028"/>
      <c r="DC367" s="1028"/>
      <c r="DD367" s="1028"/>
      <c r="DE367" s="1028"/>
      <c r="DF367" s="1028"/>
      <c r="DG367" s="1028"/>
      <c r="DH367" s="1028"/>
      <c r="DI367" s="1028"/>
      <c r="DJ367" s="1028"/>
      <c r="DK367" s="1028"/>
      <c r="DL367" s="1028"/>
      <c r="DM367" s="1028"/>
      <c r="DN367" s="1028"/>
      <c r="DO367" s="1028"/>
      <c r="DP367" s="1028"/>
      <c r="DQ367" s="1028"/>
      <c r="DR367" s="1028"/>
      <c r="DS367" s="1028"/>
      <c r="DT367" s="1028"/>
      <c r="DU367" s="1028"/>
      <c r="DV367" s="1028"/>
      <c r="DW367" s="1028"/>
      <c r="DX367" s="1028"/>
      <c r="DY367" s="1028"/>
      <c r="DZ367" s="1028"/>
      <c r="EA367" s="1028"/>
      <c r="EB367" s="1028"/>
      <c r="EC367" s="1028"/>
      <c r="ED367" s="1028"/>
      <c r="EE367" s="1028"/>
      <c r="EF367" s="1028"/>
      <c r="EG367" s="1028"/>
      <c r="EH367" s="1028"/>
      <c r="EI367" s="1028"/>
      <c r="EJ367" s="1028"/>
      <c r="EK367" s="1028"/>
      <c r="EL367" s="1028"/>
    </row>
    <row r="368" spans="1:142" s="1027" customFormat="1" ht="12.75" customHeight="1">
      <c r="A368" s="1040">
        <v>365</v>
      </c>
      <c r="B368" s="1088" t="s">
        <v>896</v>
      </c>
      <c r="C368" s="1044">
        <f>'TMB 050'!$G$30</f>
        <v>1234550</v>
      </c>
      <c r="D368" s="1053">
        <f t="shared" si="102"/>
        <v>1234550</v>
      </c>
      <c r="E368" s="1042">
        <f t="shared" si="103"/>
        <v>61727.5</v>
      </c>
      <c r="F368" s="1053">
        <f t="shared" si="104"/>
        <v>61727.5</v>
      </c>
      <c r="G368" s="1053">
        <f t="shared" si="105"/>
        <v>61727.5</v>
      </c>
      <c r="H368" s="1053">
        <v>500000</v>
      </c>
      <c r="I368" s="1053">
        <v>100000</v>
      </c>
      <c r="J368" s="1053">
        <f t="shared" si="109"/>
        <v>500000</v>
      </c>
      <c r="K368" s="1053">
        <f t="shared" si="106"/>
        <v>40000</v>
      </c>
      <c r="L368" s="1054">
        <f>IF('[1]TMB 050'!$G$30&gt;=50000,50000,'[1]TMB 050'!$G$30*50%)</f>
        <v>50000</v>
      </c>
      <c r="M368" s="1053">
        <f t="shared" si="107"/>
        <v>100000</v>
      </c>
      <c r="N368" s="1052">
        <f t="shared" si="108"/>
        <v>100000</v>
      </c>
      <c r="O368" s="1001"/>
      <c r="P368" s="1035" t="str">
        <f t="shared" si="100"/>
        <v>SHOPPING LONDRINA NORTE(*)</v>
      </c>
      <c r="Q368" s="1087" t="s">
        <v>895</v>
      </c>
      <c r="R368" s="1087"/>
      <c r="S368" s="1033" t="s">
        <v>894</v>
      </c>
      <c r="T368" s="1033" t="s">
        <v>893</v>
      </c>
      <c r="U368" s="1033" t="s">
        <v>892</v>
      </c>
      <c r="V368" s="1033" t="s">
        <v>891</v>
      </c>
      <c r="W368" s="1032"/>
      <c r="X368" s="1001"/>
      <c r="Y368" s="1031"/>
      <c r="Z368" s="1030"/>
      <c r="AA368" s="1030"/>
      <c r="AB368" s="1030"/>
      <c r="AC368" s="1030"/>
      <c r="AD368" s="1030"/>
      <c r="AE368" s="1030"/>
      <c r="AF368" s="1030"/>
      <c r="AG368" s="1030"/>
      <c r="AH368" s="1030"/>
      <c r="AI368" s="1030"/>
      <c r="AJ368" s="1030"/>
      <c r="AK368" s="1030"/>
      <c r="AL368" s="1030"/>
      <c r="AM368" s="1029"/>
      <c r="AN368" s="1029"/>
      <c r="AO368" s="1029"/>
      <c r="AP368" s="1029"/>
      <c r="AQ368" s="1029"/>
      <c r="AR368" s="1029"/>
      <c r="AS368" s="1029"/>
      <c r="AT368" s="1029"/>
      <c r="AU368" s="1028"/>
      <c r="AV368" s="1028"/>
      <c r="AW368" s="1028"/>
      <c r="AX368" s="1028"/>
      <c r="AY368" s="1028"/>
      <c r="AZ368" s="1028"/>
      <c r="BA368" s="1028"/>
      <c r="BB368" s="1028"/>
      <c r="BC368" s="1028"/>
      <c r="BD368" s="1028"/>
      <c r="BE368" s="1028"/>
      <c r="BF368" s="1028"/>
      <c r="BG368" s="1028"/>
      <c r="BH368" s="1028"/>
      <c r="BI368" s="1028"/>
      <c r="BJ368" s="1028"/>
      <c r="BK368" s="1028"/>
      <c r="BL368" s="1028"/>
      <c r="BM368" s="1028"/>
      <c r="BN368" s="1028"/>
      <c r="BO368" s="1028"/>
      <c r="BP368" s="1028"/>
      <c r="BQ368" s="1028"/>
      <c r="BR368" s="1028"/>
      <c r="BS368" s="1028"/>
      <c r="BT368" s="1028"/>
      <c r="BU368" s="1028"/>
      <c r="BV368" s="1028"/>
      <c r="BW368" s="1028"/>
      <c r="BX368" s="1028"/>
      <c r="BY368" s="1028"/>
      <c r="BZ368" s="1028"/>
      <c r="CA368" s="1028"/>
      <c r="CB368" s="1028"/>
      <c r="CC368" s="1028"/>
      <c r="CD368" s="1028"/>
      <c r="CE368" s="1028"/>
      <c r="CF368" s="1028"/>
      <c r="CG368" s="1028"/>
      <c r="CH368" s="1028"/>
      <c r="CI368" s="1028"/>
      <c r="CJ368" s="1028"/>
      <c r="CK368" s="1028"/>
      <c r="CL368" s="1028"/>
      <c r="CM368" s="1028"/>
      <c r="CN368" s="1028"/>
      <c r="CO368" s="1028"/>
      <c r="CP368" s="1028"/>
      <c r="CQ368" s="1028"/>
      <c r="CR368" s="1028"/>
      <c r="CS368" s="1028"/>
      <c r="CT368" s="1028"/>
      <c r="CU368" s="1028"/>
      <c r="CV368" s="1028"/>
      <c r="CW368" s="1028"/>
      <c r="CX368" s="1028"/>
      <c r="CY368" s="1028"/>
      <c r="CZ368" s="1028"/>
      <c r="DA368" s="1028"/>
      <c r="DB368" s="1028"/>
      <c r="DC368" s="1028"/>
      <c r="DD368" s="1028"/>
      <c r="DE368" s="1028"/>
      <c r="DF368" s="1028"/>
      <c r="DG368" s="1028"/>
      <c r="DH368" s="1028"/>
      <c r="DI368" s="1028"/>
      <c r="DJ368" s="1028"/>
      <c r="DK368" s="1028"/>
      <c r="DL368" s="1028"/>
      <c r="DM368" s="1028"/>
      <c r="DN368" s="1028"/>
      <c r="DO368" s="1028"/>
      <c r="DP368" s="1028"/>
      <c r="DQ368" s="1028"/>
      <c r="DR368" s="1028"/>
      <c r="DS368" s="1028"/>
      <c r="DT368" s="1028"/>
      <c r="DU368" s="1028"/>
      <c r="DV368" s="1028"/>
      <c r="DW368" s="1028"/>
      <c r="DX368" s="1028"/>
      <c r="DY368" s="1028"/>
      <c r="DZ368" s="1028"/>
      <c r="EA368" s="1028"/>
      <c r="EB368" s="1028"/>
      <c r="EC368" s="1028"/>
      <c r="ED368" s="1028"/>
      <c r="EE368" s="1028"/>
      <c r="EF368" s="1028"/>
      <c r="EG368" s="1028"/>
      <c r="EH368" s="1028"/>
      <c r="EI368" s="1028"/>
      <c r="EJ368" s="1028"/>
      <c r="EK368" s="1028"/>
      <c r="EL368" s="1028"/>
    </row>
    <row r="369" spans="1:142" s="1027" customFormat="1">
      <c r="A369" s="1040">
        <v>366</v>
      </c>
      <c r="B369" s="1066" t="s">
        <v>890</v>
      </c>
      <c r="C369" s="1044">
        <f>'TMB 050'!$G$30</f>
        <v>1234550</v>
      </c>
      <c r="D369" s="1042">
        <f t="shared" si="102"/>
        <v>1234550</v>
      </c>
      <c r="E369" s="1042">
        <f t="shared" si="103"/>
        <v>61727.5</v>
      </c>
      <c r="F369" s="1042">
        <f t="shared" si="104"/>
        <v>61727.5</v>
      </c>
      <c r="G369" s="1042">
        <f t="shared" si="105"/>
        <v>61727.5</v>
      </c>
      <c r="H369" s="1042">
        <v>500000</v>
      </c>
      <c r="I369" s="1042">
        <v>100000</v>
      </c>
      <c r="J369" s="1042">
        <f t="shared" si="109"/>
        <v>500000</v>
      </c>
      <c r="K369" s="1042">
        <f t="shared" si="106"/>
        <v>40000</v>
      </c>
      <c r="L369" s="1043">
        <f>IF('[1]TMB 050'!$G$30&gt;=50000,50000,'[1]TMB 050'!$G$30*50%)</f>
        <v>50000</v>
      </c>
      <c r="M369" s="1042">
        <f t="shared" si="107"/>
        <v>100000</v>
      </c>
      <c r="N369" s="1041">
        <f t="shared" si="108"/>
        <v>100000</v>
      </c>
      <c r="O369" s="1061"/>
      <c r="P369" s="1035" t="str">
        <f t="shared" si="100"/>
        <v>SHOPPING LORENA</v>
      </c>
      <c r="Q369" s="1064"/>
      <c r="R369" s="1064"/>
      <c r="S369" s="1064"/>
      <c r="T369" s="1065" t="s">
        <v>889</v>
      </c>
      <c r="U369" s="1064" t="s">
        <v>505</v>
      </c>
      <c r="V369" s="1064"/>
      <c r="W369" s="1064"/>
      <c r="X369" s="1001"/>
      <c r="Y369" s="1031"/>
      <c r="Z369" s="1030"/>
      <c r="AA369" s="1030"/>
      <c r="AB369" s="1030"/>
      <c r="AC369" s="1030"/>
      <c r="AD369" s="1030"/>
      <c r="AE369" s="1030"/>
      <c r="AF369" s="1030"/>
      <c r="AG369" s="1030"/>
      <c r="AH369" s="1030"/>
      <c r="AI369" s="1030"/>
      <c r="AJ369" s="1030"/>
      <c r="AK369" s="1030"/>
      <c r="AL369" s="1030"/>
      <c r="AM369" s="1029"/>
      <c r="AN369" s="1029"/>
      <c r="AO369" s="1029"/>
      <c r="AP369" s="1029"/>
      <c r="AQ369" s="1029"/>
      <c r="AR369" s="1029"/>
      <c r="AS369" s="1029"/>
      <c r="AT369" s="1029"/>
      <c r="AU369" s="1028"/>
      <c r="AV369" s="1028"/>
      <c r="AW369" s="1028"/>
      <c r="AX369" s="1028"/>
      <c r="AY369" s="1028"/>
      <c r="AZ369" s="1028"/>
      <c r="BA369" s="1028"/>
      <c r="BB369" s="1028"/>
      <c r="BC369" s="1028"/>
      <c r="BD369" s="1028"/>
      <c r="BE369" s="1028"/>
      <c r="BF369" s="1028"/>
      <c r="BG369" s="1028"/>
      <c r="BH369" s="1028"/>
      <c r="BI369" s="1028"/>
      <c r="BJ369" s="1028"/>
      <c r="BK369" s="1028"/>
      <c r="BL369" s="1028"/>
      <c r="BM369" s="1028"/>
      <c r="BN369" s="1028"/>
      <c r="BO369" s="1028"/>
      <c r="BP369" s="1028"/>
      <c r="BQ369" s="1028"/>
      <c r="BR369" s="1028"/>
      <c r="BS369" s="1028"/>
      <c r="BT369" s="1028"/>
      <c r="BU369" s="1028"/>
      <c r="BV369" s="1028"/>
      <c r="BW369" s="1028"/>
      <c r="BX369" s="1028"/>
      <c r="BY369" s="1028"/>
      <c r="BZ369" s="1028"/>
      <c r="CA369" s="1028"/>
      <c r="CB369" s="1028"/>
      <c r="CC369" s="1028"/>
      <c r="CD369" s="1028"/>
      <c r="CE369" s="1028"/>
      <c r="CF369" s="1028"/>
      <c r="CG369" s="1028"/>
      <c r="CH369" s="1028"/>
      <c r="CI369" s="1028"/>
      <c r="CJ369" s="1028"/>
      <c r="CK369" s="1028"/>
      <c r="CL369" s="1028"/>
      <c r="CM369" s="1028"/>
      <c r="CN369" s="1028"/>
      <c r="CO369" s="1028"/>
      <c r="CP369" s="1028"/>
      <c r="CQ369" s="1028"/>
      <c r="CR369" s="1028"/>
      <c r="CS369" s="1028"/>
      <c r="CT369" s="1028"/>
      <c r="CU369" s="1028"/>
      <c r="CV369" s="1028"/>
      <c r="CW369" s="1028"/>
      <c r="CX369" s="1028"/>
      <c r="CY369" s="1028"/>
      <c r="CZ369" s="1028"/>
      <c r="DA369" s="1028"/>
      <c r="DB369" s="1028"/>
      <c r="DC369" s="1028"/>
      <c r="DD369" s="1028"/>
      <c r="DE369" s="1028"/>
      <c r="DF369" s="1028"/>
      <c r="DG369" s="1028"/>
      <c r="DH369" s="1028"/>
      <c r="DI369" s="1028"/>
      <c r="DJ369" s="1028"/>
      <c r="DK369" s="1028"/>
      <c r="DL369" s="1028"/>
      <c r="DM369" s="1028"/>
      <c r="DN369" s="1028"/>
      <c r="DO369" s="1028"/>
      <c r="DP369" s="1028"/>
      <c r="DQ369" s="1028"/>
      <c r="DR369" s="1028"/>
      <c r="DS369" s="1028"/>
      <c r="DT369" s="1028"/>
      <c r="DU369" s="1028"/>
      <c r="DV369" s="1028"/>
      <c r="DW369" s="1028"/>
      <c r="DX369" s="1028"/>
      <c r="DY369" s="1028"/>
      <c r="DZ369" s="1028"/>
      <c r="EA369" s="1028"/>
      <c r="EB369" s="1028"/>
      <c r="EC369" s="1028"/>
      <c r="ED369" s="1028"/>
      <c r="EE369" s="1028"/>
      <c r="EF369" s="1028"/>
      <c r="EG369" s="1028"/>
      <c r="EH369" s="1028"/>
      <c r="EI369" s="1028"/>
      <c r="EJ369" s="1028"/>
      <c r="EK369" s="1028"/>
      <c r="EL369" s="1028"/>
    </row>
    <row r="370" spans="1:142" s="1027" customFormat="1">
      <c r="A370" s="1040">
        <v>367</v>
      </c>
      <c r="B370" s="1066" t="s">
        <v>888</v>
      </c>
      <c r="C370" s="1044">
        <f>'TMB 050'!$G$30</f>
        <v>1234550</v>
      </c>
      <c r="D370" s="1042">
        <f t="shared" si="102"/>
        <v>1234550</v>
      </c>
      <c r="E370" s="1042">
        <f t="shared" si="103"/>
        <v>61727.5</v>
      </c>
      <c r="F370" s="1042">
        <f t="shared" si="104"/>
        <v>61727.5</v>
      </c>
      <c r="G370" s="1042">
        <f t="shared" si="105"/>
        <v>61727.5</v>
      </c>
      <c r="H370" s="1042">
        <v>500000</v>
      </c>
      <c r="I370" s="1042">
        <v>100000</v>
      </c>
      <c r="J370" s="1042">
        <f t="shared" si="109"/>
        <v>500000</v>
      </c>
      <c r="K370" s="1042">
        <f t="shared" si="106"/>
        <v>40000</v>
      </c>
      <c r="L370" s="1043">
        <f>IF('[1]TMB 050'!$G$30&gt;=50000,50000,'[1]TMB 050'!$G$30*50%)</f>
        <v>50000</v>
      </c>
      <c r="M370" s="1042">
        <f t="shared" si="107"/>
        <v>100000</v>
      </c>
      <c r="N370" s="1041">
        <f t="shared" si="108"/>
        <v>100000</v>
      </c>
      <c r="O370" s="1061"/>
      <c r="P370" s="1035" t="str">
        <f t="shared" si="100"/>
        <v>SHOPPING LUPO</v>
      </c>
      <c r="Q370" s="1064"/>
      <c r="R370" s="1064"/>
      <c r="S370" s="1064"/>
      <c r="T370" s="1035" t="s">
        <v>574</v>
      </c>
      <c r="U370" s="1064" t="s">
        <v>505</v>
      </c>
      <c r="V370" s="1064"/>
      <c r="W370" s="1064"/>
      <c r="X370" s="1001"/>
      <c r="Y370" s="1031"/>
      <c r="Z370" s="1030"/>
      <c r="AA370" s="1030"/>
      <c r="AB370" s="1030"/>
      <c r="AC370" s="1030"/>
      <c r="AD370" s="1030"/>
      <c r="AE370" s="1030"/>
      <c r="AF370" s="1030"/>
      <c r="AG370" s="1030"/>
      <c r="AH370" s="1030"/>
      <c r="AI370" s="1030"/>
      <c r="AJ370" s="1030"/>
      <c r="AK370" s="1030"/>
      <c r="AL370" s="1030"/>
      <c r="AM370" s="1029"/>
      <c r="AN370" s="1029"/>
      <c r="AO370" s="1029"/>
      <c r="AP370" s="1029"/>
      <c r="AQ370" s="1029"/>
      <c r="AR370" s="1029"/>
      <c r="AS370" s="1029"/>
      <c r="AT370" s="1029"/>
      <c r="AU370" s="1028"/>
      <c r="AV370" s="1028"/>
      <c r="AW370" s="1028"/>
      <c r="AX370" s="1028"/>
      <c r="AY370" s="1028"/>
      <c r="AZ370" s="1028"/>
      <c r="BA370" s="1028"/>
      <c r="BB370" s="1028"/>
      <c r="BC370" s="1028"/>
      <c r="BD370" s="1028"/>
      <c r="BE370" s="1028"/>
      <c r="BF370" s="1028"/>
      <c r="BG370" s="1028"/>
      <c r="BH370" s="1028"/>
      <c r="BI370" s="1028"/>
      <c r="BJ370" s="1028"/>
      <c r="BK370" s="1028"/>
      <c r="BL370" s="1028"/>
      <c r="BM370" s="1028"/>
      <c r="BN370" s="1028"/>
      <c r="BO370" s="1028"/>
      <c r="BP370" s="1028"/>
      <c r="BQ370" s="1028"/>
      <c r="BR370" s="1028"/>
      <c r="BS370" s="1028"/>
      <c r="BT370" s="1028"/>
      <c r="BU370" s="1028"/>
      <c r="BV370" s="1028"/>
      <c r="BW370" s="1028"/>
      <c r="BX370" s="1028"/>
      <c r="BY370" s="1028"/>
      <c r="BZ370" s="1028"/>
      <c r="CA370" s="1028"/>
      <c r="CB370" s="1028"/>
      <c r="CC370" s="1028"/>
      <c r="CD370" s="1028"/>
      <c r="CE370" s="1028"/>
      <c r="CF370" s="1028"/>
      <c r="CG370" s="1028"/>
      <c r="CH370" s="1028"/>
      <c r="CI370" s="1028"/>
      <c r="CJ370" s="1028"/>
      <c r="CK370" s="1028"/>
      <c r="CL370" s="1028"/>
      <c r="CM370" s="1028"/>
      <c r="CN370" s="1028"/>
      <c r="CO370" s="1028"/>
      <c r="CP370" s="1028"/>
      <c r="CQ370" s="1028"/>
      <c r="CR370" s="1028"/>
      <c r="CS370" s="1028"/>
      <c r="CT370" s="1028"/>
      <c r="CU370" s="1028"/>
      <c r="CV370" s="1028"/>
      <c r="CW370" s="1028"/>
      <c r="CX370" s="1028"/>
      <c r="CY370" s="1028"/>
      <c r="CZ370" s="1028"/>
      <c r="DA370" s="1028"/>
      <c r="DB370" s="1028"/>
      <c r="DC370" s="1028"/>
      <c r="DD370" s="1028"/>
      <c r="DE370" s="1028"/>
      <c r="DF370" s="1028"/>
      <c r="DG370" s="1028"/>
      <c r="DH370" s="1028"/>
      <c r="DI370" s="1028"/>
      <c r="DJ370" s="1028"/>
      <c r="DK370" s="1028"/>
      <c r="DL370" s="1028"/>
      <c r="DM370" s="1028"/>
      <c r="DN370" s="1028"/>
      <c r="DO370" s="1028"/>
      <c r="DP370" s="1028"/>
      <c r="DQ370" s="1028"/>
      <c r="DR370" s="1028"/>
      <c r="DS370" s="1028"/>
      <c r="DT370" s="1028"/>
      <c r="DU370" s="1028"/>
      <c r="DV370" s="1028"/>
      <c r="DW370" s="1028"/>
      <c r="DX370" s="1028"/>
      <c r="DY370" s="1028"/>
      <c r="DZ370" s="1028"/>
      <c r="EA370" s="1028"/>
      <c r="EB370" s="1028"/>
      <c r="EC370" s="1028"/>
      <c r="ED370" s="1028"/>
      <c r="EE370" s="1028"/>
      <c r="EF370" s="1028"/>
      <c r="EG370" s="1028"/>
      <c r="EH370" s="1028"/>
      <c r="EI370" s="1028"/>
      <c r="EJ370" s="1028"/>
      <c r="EK370" s="1028"/>
      <c r="EL370" s="1028"/>
    </row>
    <row r="371" spans="1:142" s="1027" customFormat="1">
      <c r="A371" s="1040">
        <v>368</v>
      </c>
      <c r="B371" s="1063" t="s">
        <v>887</v>
      </c>
      <c r="C371" s="1044">
        <f>'TMB 050'!$G$30</f>
        <v>1234550</v>
      </c>
      <c r="D371" s="1042">
        <f t="shared" si="102"/>
        <v>1234550</v>
      </c>
      <c r="E371" s="1042">
        <f t="shared" si="103"/>
        <v>61727.5</v>
      </c>
      <c r="F371" s="1042">
        <f t="shared" si="104"/>
        <v>61727.5</v>
      </c>
      <c r="G371" s="1042">
        <f t="shared" si="105"/>
        <v>61727.5</v>
      </c>
      <c r="H371" s="1042">
        <v>500000</v>
      </c>
      <c r="I371" s="1042">
        <v>100000</v>
      </c>
      <c r="J371" s="1042">
        <f t="shared" si="109"/>
        <v>500000</v>
      </c>
      <c r="K371" s="1042">
        <f t="shared" si="106"/>
        <v>40000</v>
      </c>
      <c r="L371" s="1043">
        <f>IF('[1]TMB 050'!$G$30&gt;=50000,50000,'[1]TMB 050'!$G$30*50%)</f>
        <v>50000</v>
      </c>
      <c r="M371" s="1042">
        <f t="shared" si="107"/>
        <v>100000</v>
      </c>
      <c r="N371" s="1041">
        <f t="shared" si="108"/>
        <v>100000</v>
      </c>
      <c r="O371" s="1061"/>
      <c r="P371" s="1035" t="str">
        <f t="shared" si="100"/>
        <v>SHOPPING MADUREIRA</v>
      </c>
      <c r="Q371" s="1035" t="s">
        <v>886</v>
      </c>
      <c r="R371" s="1035"/>
      <c r="S371" s="1035" t="s">
        <v>885</v>
      </c>
      <c r="T371" s="1035" t="s">
        <v>503</v>
      </c>
      <c r="U371" s="1035" t="s">
        <v>502</v>
      </c>
      <c r="V371" s="1035" t="s">
        <v>884</v>
      </c>
      <c r="W371" s="1060" t="s">
        <v>883</v>
      </c>
      <c r="X371" s="1001"/>
      <c r="Y371" s="1031"/>
      <c r="Z371" s="1030"/>
      <c r="AA371" s="1030"/>
      <c r="AB371" s="1030"/>
      <c r="AC371" s="1030"/>
      <c r="AD371" s="1030"/>
      <c r="AE371" s="1030"/>
      <c r="AF371" s="1030"/>
      <c r="AG371" s="1030"/>
      <c r="AH371" s="1030"/>
      <c r="AI371" s="1030"/>
      <c r="AJ371" s="1030"/>
      <c r="AK371" s="1030"/>
      <c r="AL371" s="1030"/>
      <c r="AM371" s="1029"/>
      <c r="AN371" s="1029"/>
      <c r="AO371" s="1029"/>
      <c r="AP371" s="1029"/>
      <c r="AQ371" s="1029"/>
      <c r="AR371" s="1029"/>
      <c r="AS371" s="1029"/>
      <c r="AT371" s="1029"/>
      <c r="AU371" s="1028"/>
      <c r="AV371" s="1028"/>
      <c r="AW371" s="1028"/>
      <c r="AX371" s="1028"/>
      <c r="AY371" s="1028"/>
      <c r="AZ371" s="1028"/>
      <c r="BA371" s="1028"/>
      <c r="BB371" s="1028"/>
      <c r="BC371" s="1028"/>
      <c r="BD371" s="1028"/>
      <c r="BE371" s="1028"/>
      <c r="BF371" s="1028"/>
      <c r="BG371" s="1028"/>
      <c r="BH371" s="1028"/>
      <c r="BI371" s="1028"/>
      <c r="BJ371" s="1028"/>
      <c r="BK371" s="1028"/>
      <c r="BL371" s="1028"/>
      <c r="BM371" s="1028"/>
      <c r="BN371" s="1028"/>
      <c r="BO371" s="1028"/>
      <c r="BP371" s="1028"/>
      <c r="BQ371" s="1028"/>
      <c r="BR371" s="1028"/>
      <c r="BS371" s="1028"/>
      <c r="BT371" s="1028"/>
      <c r="BU371" s="1028"/>
      <c r="BV371" s="1028"/>
      <c r="BW371" s="1028"/>
      <c r="BX371" s="1028"/>
      <c r="BY371" s="1028"/>
      <c r="BZ371" s="1028"/>
      <c r="CA371" s="1028"/>
      <c r="CB371" s="1028"/>
      <c r="CC371" s="1028"/>
      <c r="CD371" s="1028"/>
      <c r="CE371" s="1028"/>
      <c r="CF371" s="1028"/>
      <c r="CG371" s="1028"/>
      <c r="CH371" s="1028"/>
      <c r="CI371" s="1028"/>
      <c r="CJ371" s="1028"/>
      <c r="CK371" s="1028"/>
      <c r="CL371" s="1028"/>
      <c r="CM371" s="1028"/>
      <c r="CN371" s="1028"/>
      <c r="CO371" s="1028"/>
      <c r="CP371" s="1028"/>
      <c r="CQ371" s="1028"/>
      <c r="CR371" s="1028"/>
      <c r="CS371" s="1028"/>
      <c r="CT371" s="1028"/>
      <c r="CU371" s="1028"/>
      <c r="CV371" s="1028"/>
      <c r="CW371" s="1028"/>
      <c r="CX371" s="1028"/>
      <c r="CY371" s="1028"/>
      <c r="CZ371" s="1028"/>
      <c r="DA371" s="1028"/>
      <c r="DB371" s="1028"/>
      <c r="DC371" s="1028"/>
      <c r="DD371" s="1028"/>
      <c r="DE371" s="1028"/>
      <c r="DF371" s="1028"/>
      <c r="DG371" s="1028"/>
      <c r="DH371" s="1028"/>
      <c r="DI371" s="1028"/>
      <c r="DJ371" s="1028"/>
      <c r="DK371" s="1028"/>
      <c r="DL371" s="1028"/>
      <c r="DM371" s="1028"/>
      <c r="DN371" s="1028"/>
      <c r="DO371" s="1028"/>
      <c r="DP371" s="1028"/>
      <c r="DQ371" s="1028"/>
      <c r="DR371" s="1028"/>
      <c r="DS371" s="1028"/>
      <c r="DT371" s="1028"/>
      <c r="DU371" s="1028"/>
      <c r="DV371" s="1028"/>
      <c r="DW371" s="1028"/>
      <c r="DX371" s="1028"/>
      <c r="DY371" s="1028"/>
      <c r="DZ371" s="1028"/>
      <c r="EA371" s="1028"/>
      <c r="EB371" s="1028"/>
      <c r="EC371" s="1028"/>
      <c r="ED371" s="1028"/>
      <c r="EE371" s="1028"/>
      <c r="EF371" s="1028"/>
      <c r="EG371" s="1028"/>
      <c r="EH371" s="1028"/>
      <c r="EI371" s="1028"/>
      <c r="EJ371" s="1028"/>
      <c r="EK371" s="1028"/>
      <c r="EL371" s="1028"/>
    </row>
    <row r="372" spans="1:142" s="1027" customFormat="1">
      <c r="A372" s="1040">
        <v>369</v>
      </c>
      <c r="B372" s="1063" t="s">
        <v>882</v>
      </c>
      <c r="C372" s="1044">
        <f>'TMB 050'!$G$30</f>
        <v>1234550</v>
      </c>
      <c r="D372" s="1042">
        <f t="shared" si="102"/>
        <v>1234550</v>
      </c>
      <c r="E372" s="1042">
        <f t="shared" si="103"/>
        <v>61727.5</v>
      </c>
      <c r="F372" s="1042">
        <f t="shared" si="104"/>
        <v>61727.5</v>
      </c>
      <c r="G372" s="1042">
        <f t="shared" si="105"/>
        <v>61727.5</v>
      </c>
      <c r="H372" s="1042">
        <v>500000</v>
      </c>
      <c r="I372" s="1042">
        <v>100000</v>
      </c>
      <c r="J372" s="1042">
        <f t="shared" si="109"/>
        <v>500000</v>
      </c>
      <c r="K372" s="1042">
        <f t="shared" si="106"/>
        <v>40000</v>
      </c>
      <c r="L372" s="1043">
        <f>IF('[1]TMB 050'!$G$30&gt;=50000,50000,'[1]TMB 050'!$G$30*50%)</f>
        <v>50000</v>
      </c>
      <c r="M372" s="1042">
        <f t="shared" si="107"/>
        <v>100000</v>
      </c>
      <c r="N372" s="1041">
        <f t="shared" si="108"/>
        <v>100000</v>
      </c>
      <c r="O372" s="1061"/>
      <c r="P372" s="1035" t="str">
        <f t="shared" si="100"/>
        <v>SHOPPING MANAURA</v>
      </c>
      <c r="Q372" s="1035" t="s">
        <v>881</v>
      </c>
      <c r="R372" s="1035"/>
      <c r="S372" s="1035" t="s">
        <v>880</v>
      </c>
      <c r="T372" s="1035" t="s">
        <v>566</v>
      </c>
      <c r="U372" s="1035" t="s">
        <v>565</v>
      </c>
      <c r="V372" s="1035">
        <v>69057002</v>
      </c>
      <c r="W372" s="1060" t="s">
        <v>879</v>
      </c>
      <c r="X372" s="1001"/>
      <c r="Y372" s="1031"/>
      <c r="Z372" s="1030"/>
      <c r="AA372" s="1030"/>
      <c r="AB372" s="1030"/>
      <c r="AC372" s="1030"/>
      <c r="AD372" s="1030"/>
      <c r="AE372" s="1030"/>
      <c r="AF372" s="1030"/>
      <c r="AG372" s="1030"/>
      <c r="AH372" s="1030"/>
      <c r="AI372" s="1030"/>
      <c r="AJ372" s="1030"/>
      <c r="AK372" s="1030"/>
      <c r="AL372" s="1030"/>
      <c r="AM372" s="1029"/>
      <c r="AN372" s="1029"/>
      <c r="AO372" s="1029"/>
      <c r="AP372" s="1029"/>
      <c r="AQ372" s="1029"/>
      <c r="AR372" s="1029"/>
      <c r="AS372" s="1029"/>
      <c r="AT372" s="1029"/>
      <c r="AU372" s="1028"/>
      <c r="AV372" s="1028"/>
      <c r="AW372" s="1028"/>
      <c r="AX372" s="1028"/>
      <c r="AY372" s="1028"/>
      <c r="AZ372" s="1028"/>
      <c r="BA372" s="1028"/>
      <c r="BB372" s="1028"/>
      <c r="BC372" s="1028"/>
      <c r="BD372" s="1028"/>
      <c r="BE372" s="1028"/>
      <c r="BF372" s="1028"/>
      <c r="BG372" s="1028"/>
      <c r="BH372" s="1028"/>
      <c r="BI372" s="1028"/>
      <c r="BJ372" s="1028"/>
      <c r="BK372" s="1028"/>
      <c r="BL372" s="1028"/>
      <c r="BM372" s="1028"/>
      <c r="BN372" s="1028"/>
      <c r="BO372" s="1028"/>
      <c r="BP372" s="1028"/>
      <c r="BQ372" s="1028"/>
      <c r="BR372" s="1028"/>
      <c r="BS372" s="1028"/>
      <c r="BT372" s="1028"/>
      <c r="BU372" s="1028"/>
      <c r="BV372" s="1028"/>
      <c r="BW372" s="1028"/>
      <c r="BX372" s="1028"/>
      <c r="BY372" s="1028"/>
      <c r="BZ372" s="1028"/>
      <c r="CA372" s="1028"/>
      <c r="CB372" s="1028"/>
      <c r="CC372" s="1028"/>
      <c r="CD372" s="1028"/>
      <c r="CE372" s="1028"/>
      <c r="CF372" s="1028"/>
      <c r="CG372" s="1028"/>
      <c r="CH372" s="1028"/>
      <c r="CI372" s="1028"/>
      <c r="CJ372" s="1028"/>
      <c r="CK372" s="1028"/>
      <c r="CL372" s="1028"/>
      <c r="CM372" s="1028"/>
      <c r="CN372" s="1028"/>
      <c r="CO372" s="1028"/>
      <c r="CP372" s="1028"/>
      <c r="CQ372" s="1028"/>
      <c r="CR372" s="1028"/>
      <c r="CS372" s="1028"/>
      <c r="CT372" s="1028"/>
      <c r="CU372" s="1028"/>
      <c r="CV372" s="1028"/>
      <c r="CW372" s="1028"/>
      <c r="CX372" s="1028"/>
      <c r="CY372" s="1028"/>
      <c r="CZ372" s="1028"/>
      <c r="DA372" s="1028"/>
      <c r="DB372" s="1028"/>
      <c r="DC372" s="1028"/>
      <c r="DD372" s="1028"/>
      <c r="DE372" s="1028"/>
      <c r="DF372" s="1028"/>
      <c r="DG372" s="1028"/>
      <c r="DH372" s="1028"/>
      <c r="DI372" s="1028"/>
      <c r="DJ372" s="1028"/>
      <c r="DK372" s="1028"/>
      <c r="DL372" s="1028"/>
      <c r="DM372" s="1028"/>
      <c r="DN372" s="1028"/>
      <c r="DO372" s="1028"/>
      <c r="DP372" s="1028"/>
      <c r="DQ372" s="1028"/>
      <c r="DR372" s="1028"/>
      <c r="DS372" s="1028"/>
      <c r="DT372" s="1028"/>
      <c r="DU372" s="1028"/>
      <c r="DV372" s="1028"/>
      <c r="DW372" s="1028"/>
      <c r="DX372" s="1028"/>
      <c r="DY372" s="1028"/>
      <c r="DZ372" s="1028"/>
      <c r="EA372" s="1028"/>
      <c r="EB372" s="1028"/>
      <c r="EC372" s="1028"/>
      <c r="ED372" s="1028"/>
      <c r="EE372" s="1028"/>
      <c r="EF372" s="1028"/>
      <c r="EG372" s="1028"/>
      <c r="EH372" s="1028"/>
      <c r="EI372" s="1028"/>
      <c r="EJ372" s="1028"/>
      <c r="EK372" s="1028"/>
      <c r="EL372" s="1028"/>
    </row>
    <row r="373" spans="1:142" s="1027" customFormat="1">
      <c r="A373" s="1040">
        <v>370</v>
      </c>
      <c r="B373" s="1068" t="s">
        <v>878</v>
      </c>
      <c r="C373" s="1044">
        <f>'TMB 050'!$G$30</f>
        <v>1234550</v>
      </c>
      <c r="D373" s="1042">
        <f t="shared" si="102"/>
        <v>1234550</v>
      </c>
      <c r="E373" s="1042">
        <f t="shared" si="103"/>
        <v>61727.5</v>
      </c>
      <c r="F373" s="1042">
        <f t="shared" si="104"/>
        <v>61727.5</v>
      </c>
      <c r="G373" s="1042">
        <f t="shared" si="105"/>
        <v>61727.5</v>
      </c>
      <c r="H373" s="1042">
        <v>500000</v>
      </c>
      <c r="I373" s="1042">
        <v>100000</v>
      </c>
      <c r="J373" s="1042">
        <f t="shared" si="109"/>
        <v>500000</v>
      </c>
      <c r="K373" s="1042">
        <f t="shared" si="106"/>
        <v>40000</v>
      </c>
      <c r="L373" s="1043">
        <f>IF('[1]TMB 050'!$G$30&gt;=50000,50000,'[1]TMB 050'!$G$30*50%)</f>
        <v>50000</v>
      </c>
      <c r="M373" s="1042">
        <f t="shared" si="107"/>
        <v>100000</v>
      </c>
      <c r="N373" s="1041">
        <f t="shared" si="108"/>
        <v>100000</v>
      </c>
      <c r="O373" s="1061"/>
      <c r="P373" s="1035" t="str">
        <f t="shared" si="100"/>
        <v xml:space="preserve">SHOPPING MART CENTER </v>
      </c>
      <c r="Q373" s="1064"/>
      <c r="R373" s="1064"/>
      <c r="S373" s="1064"/>
      <c r="T373" s="1064" t="s">
        <v>506</v>
      </c>
      <c r="U373" s="1064" t="s">
        <v>505</v>
      </c>
      <c r="V373" s="1064"/>
      <c r="W373" s="1064"/>
      <c r="X373" s="1001"/>
      <c r="Y373" s="1031"/>
      <c r="Z373" s="1030"/>
      <c r="AA373" s="1030"/>
      <c r="AB373" s="1030"/>
      <c r="AC373" s="1030"/>
      <c r="AD373" s="1030"/>
      <c r="AE373" s="1030"/>
      <c r="AF373" s="1030"/>
      <c r="AG373" s="1030"/>
      <c r="AH373" s="1030"/>
      <c r="AI373" s="1030"/>
      <c r="AJ373" s="1030"/>
      <c r="AK373" s="1030"/>
      <c r="AL373" s="1030"/>
      <c r="AM373" s="1029"/>
      <c r="AN373" s="1029"/>
      <c r="AO373" s="1029"/>
      <c r="AP373" s="1029"/>
      <c r="AQ373" s="1029"/>
      <c r="AR373" s="1029"/>
      <c r="AS373" s="1029"/>
      <c r="AT373" s="1029"/>
      <c r="AU373" s="1028"/>
      <c r="AV373" s="1028"/>
      <c r="AW373" s="1028"/>
      <c r="AX373" s="1028"/>
      <c r="AY373" s="1028"/>
      <c r="AZ373" s="1028"/>
      <c r="BA373" s="1028"/>
      <c r="BB373" s="1028"/>
      <c r="BC373" s="1028"/>
      <c r="BD373" s="1028"/>
      <c r="BE373" s="1028"/>
      <c r="BF373" s="1028"/>
      <c r="BG373" s="1028"/>
      <c r="BH373" s="1028"/>
      <c r="BI373" s="1028"/>
      <c r="BJ373" s="1028"/>
      <c r="BK373" s="1028"/>
      <c r="BL373" s="1028"/>
      <c r="BM373" s="1028"/>
      <c r="BN373" s="1028"/>
      <c r="BO373" s="1028"/>
      <c r="BP373" s="1028"/>
      <c r="BQ373" s="1028"/>
      <c r="BR373" s="1028"/>
      <c r="BS373" s="1028"/>
      <c r="BT373" s="1028"/>
      <c r="BU373" s="1028"/>
      <c r="BV373" s="1028"/>
      <c r="BW373" s="1028"/>
      <c r="BX373" s="1028"/>
      <c r="BY373" s="1028"/>
      <c r="BZ373" s="1028"/>
      <c r="CA373" s="1028"/>
      <c r="CB373" s="1028"/>
      <c r="CC373" s="1028"/>
      <c r="CD373" s="1028"/>
      <c r="CE373" s="1028"/>
      <c r="CF373" s="1028"/>
      <c r="CG373" s="1028"/>
      <c r="CH373" s="1028"/>
      <c r="CI373" s="1028"/>
      <c r="CJ373" s="1028"/>
      <c r="CK373" s="1028"/>
      <c r="CL373" s="1028"/>
      <c r="CM373" s="1028"/>
      <c r="CN373" s="1028"/>
      <c r="CO373" s="1028"/>
      <c r="CP373" s="1028"/>
      <c r="CQ373" s="1028"/>
      <c r="CR373" s="1028"/>
      <c r="CS373" s="1028"/>
      <c r="CT373" s="1028"/>
      <c r="CU373" s="1028"/>
      <c r="CV373" s="1028"/>
      <c r="CW373" s="1028"/>
      <c r="CX373" s="1028"/>
      <c r="CY373" s="1028"/>
      <c r="CZ373" s="1028"/>
      <c r="DA373" s="1028"/>
      <c r="DB373" s="1028"/>
      <c r="DC373" s="1028"/>
      <c r="DD373" s="1028"/>
      <c r="DE373" s="1028"/>
      <c r="DF373" s="1028"/>
      <c r="DG373" s="1028"/>
      <c r="DH373" s="1028"/>
      <c r="DI373" s="1028"/>
      <c r="DJ373" s="1028"/>
      <c r="DK373" s="1028"/>
      <c r="DL373" s="1028"/>
      <c r="DM373" s="1028"/>
      <c r="DN373" s="1028"/>
      <c r="DO373" s="1028"/>
      <c r="DP373" s="1028"/>
      <c r="DQ373" s="1028"/>
      <c r="DR373" s="1028"/>
      <c r="DS373" s="1028"/>
      <c r="DT373" s="1028"/>
      <c r="DU373" s="1028"/>
      <c r="DV373" s="1028"/>
      <c r="DW373" s="1028"/>
      <c r="DX373" s="1028"/>
      <c r="DY373" s="1028"/>
      <c r="DZ373" s="1028"/>
      <c r="EA373" s="1028"/>
      <c r="EB373" s="1028"/>
      <c r="EC373" s="1028"/>
      <c r="ED373" s="1028"/>
      <c r="EE373" s="1028"/>
      <c r="EF373" s="1028"/>
      <c r="EG373" s="1028"/>
      <c r="EH373" s="1028"/>
      <c r="EI373" s="1028"/>
      <c r="EJ373" s="1028"/>
      <c r="EK373" s="1028"/>
      <c r="EL373" s="1028"/>
    </row>
    <row r="374" spans="1:142" s="1027" customFormat="1">
      <c r="A374" s="1040">
        <v>371</v>
      </c>
      <c r="B374" s="1063" t="s">
        <v>877</v>
      </c>
      <c r="C374" s="1044">
        <f>'TMB 050'!$G$30</f>
        <v>1234550</v>
      </c>
      <c r="D374" s="1042">
        <f t="shared" si="102"/>
        <v>1234550</v>
      </c>
      <c r="E374" s="1042">
        <f t="shared" si="103"/>
        <v>61727.5</v>
      </c>
      <c r="F374" s="1042">
        <f t="shared" si="104"/>
        <v>61727.5</v>
      </c>
      <c r="G374" s="1042">
        <f t="shared" si="105"/>
        <v>61727.5</v>
      </c>
      <c r="H374" s="1042">
        <v>500000</v>
      </c>
      <c r="I374" s="1042">
        <v>100000</v>
      </c>
      <c r="J374" s="1042">
        <f t="shared" si="109"/>
        <v>500000</v>
      </c>
      <c r="K374" s="1042">
        <f t="shared" si="106"/>
        <v>40000</v>
      </c>
      <c r="L374" s="1043">
        <f>IF('[1]TMB 050'!$G$30&gt;=50000,50000,'[1]TMB 050'!$G$30*50%)</f>
        <v>50000</v>
      </c>
      <c r="M374" s="1042">
        <f t="shared" si="107"/>
        <v>100000</v>
      </c>
      <c r="N374" s="1041">
        <f t="shared" si="108"/>
        <v>100000</v>
      </c>
      <c r="O374" s="1061"/>
      <c r="P374" s="1035" t="str">
        <f t="shared" si="100"/>
        <v xml:space="preserve">SHOPPING MESTRE ALVARO </v>
      </c>
      <c r="Q374" s="1035" t="s">
        <v>876</v>
      </c>
      <c r="R374" s="1035"/>
      <c r="S374" s="1035" t="s">
        <v>875</v>
      </c>
      <c r="T374" s="1035" t="s">
        <v>874</v>
      </c>
      <c r="U374" s="1035" t="s">
        <v>636</v>
      </c>
      <c r="V374" s="1035" t="s">
        <v>873</v>
      </c>
      <c r="W374" s="1060" t="s">
        <v>872</v>
      </c>
      <c r="X374" s="1001"/>
      <c r="Y374" s="1031"/>
      <c r="Z374" s="1030"/>
      <c r="AA374" s="1030"/>
      <c r="AB374" s="1030"/>
      <c r="AC374" s="1030"/>
      <c r="AD374" s="1030"/>
      <c r="AE374" s="1030"/>
      <c r="AF374" s="1030"/>
      <c r="AG374" s="1030"/>
      <c r="AH374" s="1030"/>
      <c r="AI374" s="1030"/>
      <c r="AJ374" s="1030"/>
      <c r="AK374" s="1030"/>
      <c r="AL374" s="1030"/>
      <c r="AM374" s="1029"/>
      <c r="AN374" s="1029"/>
      <c r="AO374" s="1029"/>
      <c r="AP374" s="1029"/>
      <c r="AQ374" s="1029"/>
      <c r="AR374" s="1029"/>
      <c r="AS374" s="1029"/>
      <c r="AT374" s="1029"/>
      <c r="AU374" s="1028"/>
      <c r="AV374" s="1028"/>
      <c r="AW374" s="1028"/>
      <c r="AX374" s="1028"/>
      <c r="AY374" s="1028"/>
      <c r="AZ374" s="1028"/>
      <c r="BA374" s="1028"/>
      <c r="BB374" s="1028"/>
      <c r="BC374" s="1028"/>
      <c r="BD374" s="1028"/>
      <c r="BE374" s="1028"/>
      <c r="BF374" s="1028"/>
      <c r="BG374" s="1028"/>
      <c r="BH374" s="1028"/>
      <c r="BI374" s="1028"/>
      <c r="BJ374" s="1028"/>
      <c r="BK374" s="1028"/>
      <c r="BL374" s="1028"/>
      <c r="BM374" s="1028"/>
      <c r="BN374" s="1028"/>
      <c r="BO374" s="1028"/>
      <c r="BP374" s="1028"/>
      <c r="BQ374" s="1028"/>
      <c r="BR374" s="1028"/>
      <c r="BS374" s="1028"/>
      <c r="BT374" s="1028"/>
      <c r="BU374" s="1028"/>
      <c r="BV374" s="1028"/>
      <c r="BW374" s="1028"/>
      <c r="BX374" s="1028"/>
      <c r="BY374" s="1028"/>
      <c r="BZ374" s="1028"/>
      <c r="CA374" s="1028"/>
      <c r="CB374" s="1028"/>
      <c r="CC374" s="1028"/>
      <c r="CD374" s="1028"/>
      <c r="CE374" s="1028"/>
      <c r="CF374" s="1028"/>
      <c r="CG374" s="1028"/>
      <c r="CH374" s="1028"/>
      <c r="CI374" s="1028"/>
      <c r="CJ374" s="1028"/>
      <c r="CK374" s="1028"/>
      <c r="CL374" s="1028"/>
      <c r="CM374" s="1028"/>
      <c r="CN374" s="1028"/>
      <c r="CO374" s="1028"/>
      <c r="CP374" s="1028"/>
      <c r="CQ374" s="1028"/>
      <c r="CR374" s="1028"/>
      <c r="CS374" s="1028"/>
      <c r="CT374" s="1028"/>
      <c r="CU374" s="1028"/>
      <c r="CV374" s="1028"/>
      <c r="CW374" s="1028"/>
      <c r="CX374" s="1028"/>
      <c r="CY374" s="1028"/>
      <c r="CZ374" s="1028"/>
      <c r="DA374" s="1028"/>
      <c r="DB374" s="1028"/>
      <c r="DC374" s="1028"/>
      <c r="DD374" s="1028"/>
      <c r="DE374" s="1028"/>
      <c r="DF374" s="1028"/>
      <c r="DG374" s="1028"/>
      <c r="DH374" s="1028"/>
      <c r="DI374" s="1028"/>
      <c r="DJ374" s="1028"/>
      <c r="DK374" s="1028"/>
      <c r="DL374" s="1028"/>
      <c r="DM374" s="1028"/>
      <c r="DN374" s="1028"/>
      <c r="DO374" s="1028"/>
      <c r="DP374" s="1028"/>
      <c r="DQ374" s="1028"/>
      <c r="DR374" s="1028"/>
      <c r="DS374" s="1028"/>
      <c r="DT374" s="1028"/>
      <c r="DU374" s="1028"/>
      <c r="DV374" s="1028"/>
      <c r="DW374" s="1028"/>
      <c r="DX374" s="1028"/>
      <c r="DY374" s="1028"/>
      <c r="DZ374" s="1028"/>
      <c r="EA374" s="1028"/>
      <c r="EB374" s="1028"/>
      <c r="EC374" s="1028"/>
      <c r="ED374" s="1028"/>
      <c r="EE374" s="1028"/>
      <c r="EF374" s="1028"/>
      <c r="EG374" s="1028"/>
      <c r="EH374" s="1028"/>
      <c r="EI374" s="1028"/>
      <c r="EJ374" s="1028"/>
      <c r="EK374" s="1028"/>
      <c r="EL374" s="1028"/>
    </row>
    <row r="375" spans="1:142" s="1027" customFormat="1">
      <c r="A375" s="1040">
        <v>372</v>
      </c>
      <c r="B375" s="1063" t="s">
        <v>871</v>
      </c>
      <c r="C375" s="1044">
        <f>'TMB 050'!$G$30</f>
        <v>1234550</v>
      </c>
      <c r="D375" s="1042">
        <f t="shared" ref="D375:D406" si="110">C375</f>
        <v>1234550</v>
      </c>
      <c r="E375" s="1042">
        <f t="shared" si="103"/>
        <v>61727.5</v>
      </c>
      <c r="F375" s="1042">
        <f t="shared" si="104"/>
        <v>61727.5</v>
      </c>
      <c r="G375" s="1042">
        <f t="shared" si="105"/>
        <v>61727.5</v>
      </c>
      <c r="H375" s="1042">
        <v>500000</v>
      </c>
      <c r="I375" s="1042">
        <v>100000</v>
      </c>
      <c r="J375" s="1042">
        <f t="shared" si="109"/>
        <v>500000</v>
      </c>
      <c r="K375" s="1042">
        <f t="shared" si="106"/>
        <v>40000</v>
      </c>
      <c r="L375" s="1043">
        <f>IF('[1]TMB 050'!$G$30&gt;=50000,50000,'[1]TMB 050'!$G$30*50%)</f>
        <v>50000</v>
      </c>
      <c r="M375" s="1042">
        <f t="shared" ref="M375:M406" si="111">IF(H375&lt;=500000,H375*20%,100000)</f>
        <v>100000</v>
      </c>
      <c r="N375" s="1041">
        <f t="shared" si="108"/>
        <v>100000</v>
      </c>
      <c r="O375" s="1061"/>
      <c r="P375" s="1035" t="str">
        <f t="shared" si="100"/>
        <v>SHOPPING METRO BOULEVARD TATUAPÉ</v>
      </c>
      <c r="Q375" s="1035" t="s">
        <v>870</v>
      </c>
      <c r="R375" s="1035"/>
      <c r="S375" s="1035" t="s">
        <v>855</v>
      </c>
      <c r="T375" s="1035" t="s">
        <v>506</v>
      </c>
      <c r="U375" s="1035" t="s">
        <v>505</v>
      </c>
      <c r="V375" s="1035" t="s">
        <v>869</v>
      </c>
      <c r="W375" s="1035" t="s">
        <v>868</v>
      </c>
      <c r="X375" s="1001"/>
      <c r="Y375" s="1031"/>
      <c r="Z375" s="1030"/>
      <c r="AA375" s="1030"/>
      <c r="AB375" s="1030"/>
      <c r="AC375" s="1030"/>
      <c r="AD375" s="1030"/>
      <c r="AE375" s="1030"/>
      <c r="AF375" s="1030"/>
      <c r="AG375" s="1030"/>
      <c r="AH375" s="1030"/>
      <c r="AI375" s="1030"/>
      <c r="AJ375" s="1030"/>
      <c r="AK375" s="1030"/>
      <c r="AL375" s="1030"/>
      <c r="AM375" s="1029"/>
      <c r="AN375" s="1029"/>
      <c r="AO375" s="1029"/>
      <c r="AP375" s="1029"/>
      <c r="AQ375" s="1029"/>
      <c r="AR375" s="1029"/>
      <c r="AS375" s="1029"/>
      <c r="AT375" s="1029"/>
      <c r="AU375" s="1028"/>
      <c r="AV375" s="1028"/>
      <c r="AW375" s="1028"/>
      <c r="AX375" s="1028"/>
      <c r="AY375" s="1028"/>
      <c r="AZ375" s="1028"/>
      <c r="BA375" s="1028"/>
      <c r="BB375" s="1028"/>
      <c r="BC375" s="1028"/>
      <c r="BD375" s="1028"/>
      <c r="BE375" s="1028"/>
      <c r="BF375" s="1028"/>
      <c r="BG375" s="1028"/>
      <c r="BH375" s="1028"/>
      <c r="BI375" s="1028"/>
      <c r="BJ375" s="1028"/>
      <c r="BK375" s="1028"/>
      <c r="BL375" s="1028"/>
      <c r="BM375" s="1028"/>
      <c r="BN375" s="1028"/>
      <c r="BO375" s="1028"/>
      <c r="BP375" s="1028"/>
      <c r="BQ375" s="1028"/>
      <c r="BR375" s="1028"/>
      <c r="BS375" s="1028"/>
      <c r="BT375" s="1028"/>
      <c r="BU375" s="1028"/>
      <c r="BV375" s="1028"/>
      <c r="BW375" s="1028"/>
      <c r="BX375" s="1028"/>
      <c r="BY375" s="1028"/>
      <c r="BZ375" s="1028"/>
      <c r="CA375" s="1028"/>
      <c r="CB375" s="1028"/>
      <c r="CC375" s="1028"/>
      <c r="CD375" s="1028"/>
      <c r="CE375" s="1028"/>
      <c r="CF375" s="1028"/>
      <c r="CG375" s="1028"/>
      <c r="CH375" s="1028"/>
      <c r="CI375" s="1028"/>
      <c r="CJ375" s="1028"/>
      <c r="CK375" s="1028"/>
      <c r="CL375" s="1028"/>
      <c r="CM375" s="1028"/>
      <c r="CN375" s="1028"/>
      <c r="CO375" s="1028"/>
      <c r="CP375" s="1028"/>
      <c r="CQ375" s="1028"/>
      <c r="CR375" s="1028"/>
      <c r="CS375" s="1028"/>
      <c r="CT375" s="1028"/>
      <c r="CU375" s="1028"/>
      <c r="CV375" s="1028"/>
      <c r="CW375" s="1028"/>
      <c r="CX375" s="1028"/>
      <c r="CY375" s="1028"/>
      <c r="CZ375" s="1028"/>
      <c r="DA375" s="1028"/>
      <c r="DB375" s="1028"/>
      <c r="DC375" s="1028"/>
      <c r="DD375" s="1028"/>
      <c r="DE375" s="1028"/>
      <c r="DF375" s="1028"/>
      <c r="DG375" s="1028"/>
      <c r="DH375" s="1028"/>
      <c r="DI375" s="1028"/>
      <c r="DJ375" s="1028"/>
      <c r="DK375" s="1028"/>
      <c r="DL375" s="1028"/>
      <c r="DM375" s="1028"/>
      <c r="DN375" s="1028"/>
      <c r="DO375" s="1028"/>
      <c r="DP375" s="1028"/>
      <c r="DQ375" s="1028"/>
      <c r="DR375" s="1028"/>
      <c r="DS375" s="1028"/>
      <c r="DT375" s="1028"/>
      <c r="DU375" s="1028"/>
      <c r="DV375" s="1028"/>
      <c r="DW375" s="1028"/>
      <c r="DX375" s="1028"/>
      <c r="DY375" s="1028"/>
      <c r="DZ375" s="1028"/>
      <c r="EA375" s="1028"/>
      <c r="EB375" s="1028"/>
      <c r="EC375" s="1028"/>
      <c r="ED375" s="1028"/>
      <c r="EE375" s="1028"/>
      <c r="EF375" s="1028"/>
      <c r="EG375" s="1028"/>
      <c r="EH375" s="1028"/>
      <c r="EI375" s="1028"/>
      <c r="EJ375" s="1028"/>
      <c r="EK375" s="1028"/>
      <c r="EL375" s="1028"/>
    </row>
    <row r="376" spans="1:142" s="1027" customFormat="1">
      <c r="A376" s="1040">
        <v>373</v>
      </c>
      <c r="B376" s="1063" t="s">
        <v>867</v>
      </c>
      <c r="C376" s="1044">
        <f>'TMB 050'!$G$30</f>
        <v>1234550</v>
      </c>
      <c r="D376" s="1042">
        <f t="shared" si="110"/>
        <v>1234550</v>
      </c>
      <c r="E376" s="1042">
        <f t="shared" si="103"/>
        <v>61727.5</v>
      </c>
      <c r="F376" s="1042">
        <f t="shared" si="104"/>
        <v>61727.5</v>
      </c>
      <c r="G376" s="1042">
        <f t="shared" si="105"/>
        <v>61727.5</v>
      </c>
      <c r="H376" s="1042">
        <v>500000</v>
      </c>
      <c r="I376" s="1042">
        <v>100000</v>
      </c>
      <c r="J376" s="1042">
        <f t="shared" si="109"/>
        <v>500000</v>
      </c>
      <c r="K376" s="1042">
        <f t="shared" si="106"/>
        <v>40000</v>
      </c>
      <c r="L376" s="1043">
        <f>IF('[1]TMB 050'!$G$30&gt;=50000,50000,'[1]TMB 050'!$G$30*50%)</f>
        <v>50000</v>
      </c>
      <c r="M376" s="1042">
        <f t="shared" si="111"/>
        <v>100000</v>
      </c>
      <c r="N376" s="1041">
        <f t="shared" si="108"/>
        <v>100000</v>
      </c>
      <c r="O376" s="1061"/>
      <c r="P376" s="1035" t="str">
        <f t="shared" si="100"/>
        <v>SHOPPING METRÔ ITAQUERA</v>
      </c>
      <c r="Q376" s="1035" t="s">
        <v>866</v>
      </c>
      <c r="R376" s="1035"/>
      <c r="S376" s="1035" t="s">
        <v>865</v>
      </c>
      <c r="T376" s="1035" t="s">
        <v>506</v>
      </c>
      <c r="U376" s="1035" t="s">
        <v>505</v>
      </c>
      <c r="V376" s="1035" t="s">
        <v>864</v>
      </c>
      <c r="W376" s="1060" t="s">
        <v>863</v>
      </c>
      <c r="X376" s="1001"/>
      <c r="Y376" s="1031"/>
      <c r="Z376" s="1030"/>
      <c r="AA376" s="1030"/>
      <c r="AB376" s="1030"/>
      <c r="AC376" s="1030"/>
      <c r="AD376" s="1030"/>
      <c r="AE376" s="1030"/>
      <c r="AF376" s="1030"/>
      <c r="AG376" s="1030"/>
      <c r="AH376" s="1030"/>
      <c r="AI376" s="1030"/>
      <c r="AJ376" s="1030"/>
      <c r="AK376" s="1030"/>
      <c r="AL376" s="1030"/>
      <c r="AM376" s="1029"/>
      <c r="AN376" s="1029"/>
      <c r="AO376" s="1029"/>
      <c r="AP376" s="1029"/>
      <c r="AQ376" s="1029"/>
      <c r="AR376" s="1029"/>
      <c r="AS376" s="1029"/>
      <c r="AT376" s="1029"/>
      <c r="AU376" s="1028"/>
      <c r="AV376" s="1028"/>
      <c r="AW376" s="1028"/>
      <c r="AX376" s="1028"/>
      <c r="AY376" s="1028"/>
      <c r="AZ376" s="1028"/>
      <c r="BA376" s="1028"/>
      <c r="BB376" s="1028"/>
      <c r="BC376" s="1028"/>
      <c r="BD376" s="1028"/>
      <c r="BE376" s="1028"/>
      <c r="BF376" s="1028"/>
      <c r="BG376" s="1028"/>
      <c r="BH376" s="1028"/>
      <c r="BI376" s="1028"/>
      <c r="BJ376" s="1028"/>
      <c r="BK376" s="1028"/>
      <c r="BL376" s="1028"/>
      <c r="BM376" s="1028"/>
      <c r="BN376" s="1028"/>
      <c r="BO376" s="1028"/>
      <c r="BP376" s="1028"/>
      <c r="BQ376" s="1028"/>
      <c r="BR376" s="1028"/>
      <c r="BS376" s="1028"/>
      <c r="BT376" s="1028"/>
      <c r="BU376" s="1028"/>
      <c r="BV376" s="1028"/>
      <c r="BW376" s="1028"/>
      <c r="BX376" s="1028"/>
      <c r="BY376" s="1028"/>
      <c r="BZ376" s="1028"/>
      <c r="CA376" s="1028"/>
      <c r="CB376" s="1028"/>
      <c r="CC376" s="1028"/>
      <c r="CD376" s="1028"/>
      <c r="CE376" s="1028"/>
      <c r="CF376" s="1028"/>
      <c r="CG376" s="1028"/>
      <c r="CH376" s="1028"/>
      <c r="CI376" s="1028"/>
      <c r="CJ376" s="1028"/>
      <c r="CK376" s="1028"/>
      <c r="CL376" s="1028"/>
      <c r="CM376" s="1028"/>
      <c r="CN376" s="1028"/>
      <c r="CO376" s="1028"/>
      <c r="CP376" s="1028"/>
      <c r="CQ376" s="1028"/>
      <c r="CR376" s="1028"/>
      <c r="CS376" s="1028"/>
      <c r="CT376" s="1028"/>
      <c r="CU376" s="1028"/>
      <c r="CV376" s="1028"/>
      <c r="CW376" s="1028"/>
      <c r="CX376" s="1028"/>
      <c r="CY376" s="1028"/>
      <c r="CZ376" s="1028"/>
      <c r="DA376" s="1028"/>
      <c r="DB376" s="1028"/>
      <c r="DC376" s="1028"/>
      <c r="DD376" s="1028"/>
      <c r="DE376" s="1028"/>
      <c r="DF376" s="1028"/>
      <c r="DG376" s="1028"/>
      <c r="DH376" s="1028"/>
      <c r="DI376" s="1028"/>
      <c r="DJ376" s="1028"/>
      <c r="DK376" s="1028"/>
      <c r="DL376" s="1028"/>
      <c r="DM376" s="1028"/>
      <c r="DN376" s="1028"/>
      <c r="DO376" s="1028"/>
      <c r="DP376" s="1028"/>
      <c r="DQ376" s="1028"/>
      <c r="DR376" s="1028"/>
      <c r="DS376" s="1028"/>
      <c r="DT376" s="1028"/>
      <c r="DU376" s="1028"/>
      <c r="DV376" s="1028"/>
      <c r="DW376" s="1028"/>
      <c r="DX376" s="1028"/>
      <c r="DY376" s="1028"/>
      <c r="DZ376" s="1028"/>
      <c r="EA376" s="1028"/>
      <c r="EB376" s="1028"/>
      <c r="EC376" s="1028"/>
      <c r="ED376" s="1028"/>
      <c r="EE376" s="1028"/>
      <c r="EF376" s="1028"/>
      <c r="EG376" s="1028"/>
      <c r="EH376" s="1028"/>
      <c r="EI376" s="1028"/>
      <c r="EJ376" s="1028"/>
      <c r="EK376" s="1028"/>
      <c r="EL376" s="1028"/>
    </row>
    <row r="377" spans="1:142" s="1027" customFormat="1">
      <c r="A377" s="1040">
        <v>374</v>
      </c>
      <c r="B377" s="1063" t="s">
        <v>862</v>
      </c>
      <c r="C377" s="1044">
        <f>'TMB 050'!$G$30</f>
        <v>1234550</v>
      </c>
      <c r="D377" s="1042">
        <f t="shared" si="110"/>
        <v>1234550</v>
      </c>
      <c r="E377" s="1042">
        <f t="shared" si="103"/>
        <v>61727.5</v>
      </c>
      <c r="F377" s="1042">
        <f t="shared" si="104"/>
        <v>61727.5</v>
      </c>
      <c r="G377" s="1042">
        <f t="shared" si="105"/>
        <v>61727.5</v>
      </c>
      <c r="H377" s="1042">
        <v>500000</v>
      </c>
      <c r="I377" s="1042">
        <v>100000</v>
      </c>
      <c r="J377" s="1042">
        <f t="shared" si="109"/>
        <v>500000</v>
      </c>
      <c r="K377" s="1042">
        <f t="shared" si="106"/>
        <v>40000</v>
      </c>
      <c r="L377" s="1043">
        <f>IF('[1]TMB 050'!$G$30&gt;=50000,50000,'[1]TMB 050'!$G$30*50%)</f>
        <v>50000</v>
      </c>
      <c r="M377" s="1042">
        <f t="shared" si="111"/>
        <v>100000</v>
      </c>
      <c r="N377" s="1041">
        <f t="shared" si="108"/>
        <v>100000</v>
      </c>
      <c r="O377" s="1061"/>
      <c r="P377" s="1035" t="str">
        <f t="shared" si="100"/>
        <v>SHOPPING METRÔ SANTA CRUZ</v>
      </c>
      <c r="Q377" s="1035" t="s">
        <v>861</v>
      </c>
      <c r="R377" s="1035"/>
      <c r="S377" s="1035" t="s">
        <v>860</v>
      </c>
      <c r="T377" s="1035" t="s">
        <v>506</v>
      </c>
      <c r="U377" s="1035" t="s">
        <v>505</v>
      </c>
      <c r="V377" s="1035" t="s">
        <v>859</v>
      </c>
      <c r="W377" s="1035" t="s">
        <v>858</v>
      </c>
      <c r="X377" s="1001"/>
      <c r="Y377" s="1031"/>
      <c r="Z377" s="1030"/>
      <c r="AA377" s="1030"/>
      <c r="AB377" s="1030"/>
      <c r="AC377" s="1030"/>
      <c r="AD377" s="1030"/>
      <c r="AE377" s="1030"/>
      <c r="AF377" s="1030"/>
      <c r="AG377" s="1030"/>
      <c r="AH377" s="1030"/>
      <c r="AI377" s="1030"/>
      <c r="AJ377" s="1030"/>
      <c r="AK377" s="1030"/>
      <c r="AL377" s="1030"/>
      <c r="AM377" s="1029"/>
      <c r="AN377" s="1029"/>
      <c r="AO377" s="1029"/>
      <c r="AP377" s="1029"/>
      <c r="AQ377" s="1029"/>
      <c r="AR377" s="1029"/>
      <c r="AS377" s="1029"/>
      <c r="AT377" s="1029"/>
      <c r="AU377" s="1028"/>
      <c r="AV377" s="1028"/>
      <c r="AW377" s="1028"/>
      <c r="AX377" s="1028"/>
      <c r="AY377" s="1028"/>
      <c r="AZ377" s="1028"/>
      <c r="BA377" s="1028"/>
      <c r="BB377" s="1028"/>
      <c r="BC377" s="1028"/>
      <c r="BD377" s="1028"/>
      <c r="BE377" s="1028"/>
      <c r="BF377" s="1028"/>
      <c r="BG377" s="1028"/>
      <c r="BH377" s="1028"/>
      <c r="BI377" s="1028"/>
      <c r="BJ377" s="1028"/>
      <c r="BK377" s="1028"/>
      <c r="BL377" s="1028"/>
      <c r="BM377" s="1028"/>
      <c r="BN377" s="1028"/>
      <c r="BO377" s="1028"/>
      <c r="BP377" s="1028"/>
      <c r="BQ377" s="1028"/>
      <c r="BR377" s="1028"/>
      <c r="BS377" s="1028"/>
      <c r="BT377" s="1028"/>
      <c r="BU377" s="1028"/>
      <c r="BV377" s="1028"/>
      <c r="BW377" s="1028"/>
      <c r="BX377" s="1028"/>
      <c r="BY377" s="1028"/>
      <c r="BZ377" s="1028"/>
      <c r="CA377" s="1028"/>
      <c r="CB377" s="1028"/>
      <c r="CC377" s="1028"/>
      <c r="CD377" s="1028"/>
      <c r="CE377" s="1028"/>
      <c r="CF377" s="1028"/>
      <c r="CG377" s="1028"/>
      <c r="CH377" s="1028"/>
      <c r="CI377" s="1028"/>
      <c r="CJ377" s="1028"/>
      <c r="CK377" s="1028"/>
      <c r="CL377" s="1028"/>
      <c r="CM377" s="1028"/>
      <c r="CN377" s="1028"/>
      <c r="CO377" s="1028"/>
      <c r="CP377" s="1028"/>
      <c r="CQ377" s="1028"/>
      <c r="CR377" s="1028"/>
      <c r="CS377" s="1028"/>
      <c r="CT377" s="1028"/>
      <c r="CU377" s="1028"/>
      <c r="CV377" s="1028"/>
      <c r="CW377" s="1028"/>
      <c r="CX377" s="1028"/>
      <c r="CY377" s="1028"/>
      <c r="CZ377" s="1028"/>
      <c r="DA377" s="1028"/>
      <c r="DB377" s="1028"/>
      <c r="DC377" s="1028"/>
      <c r="DD377" s="1028"/>
      <c r="DE377" s="1028"/>
      <c r="DF377" s="1028"/>
      <c r="DG377" s="1028"/>
      <c r="DH377" s="1028"/>
      <c r="DI377" s="1028"/>
      <c r="DJ377" s="1028"/>
      <c r="DK377" s="1028"/>
      <c r="DL377" s="1028"/>
      <c r="DM377" s="1028"/>
      <c r="DN377" s="1028"/>
      <c r="DO377" s="1028"/>
      <c r="DP377" s="1028"/>
      <c r="DQ377" s="1028"/>
      <c r="DR377" s="1028"/>
      <c r="DS377" s="1028"/>
      <c r="DT377" s="1028"/>
      <c r="DU377" s="1028"/>
      <c r="DV377" s="1028"/>
      <c r="DW377" s="1028"/>
      <c r="DX377" s="1028"/>
      <c r="DY377" s="1028"/>
      <c r="DZ377" s="1028"/>
      <c r="EA377" s="1028"/>
      <c r="EB377" s="1028"/>
      <c r="EC377" s="1028"/>
      <c r="ED377" s="1028"/>
      <c r="EE377" s="1028"/>
      <c r="EF377" s="1028"/>
      <c r="EG377" s="1028"/>
      <c r="EH377" s="1028"/>
      <c r="EI377" s="1028"/>
      <c r="EJ377" s="1028"/>
      <c r="EK377" s="1028"/>
      <c r="EL377" s="1028"/>
    </row>
    <row r="378" spans="1:142" s="1027" customFormat="1">
      <c r="A378" s="1040">
        <v>375</v>
      </c>
      <c r="B378" s="1063" t="s">
        <v>857</v>
      </c>
      <c r="C378" s="1044">
        <f>'TMB 050'!$G$30</f>
        <v>1234550</v>
      </c>
      <c r="D378" s="1042">
        <f t="shared" si="110"/>
        <v>1234550</v>
      </c>
      <c r="E378" s="1042">
        <f t="shared" si="103"/>
        <v>61727.5</v>
      </c>
      <c r="F378" s="1042">
        <f t="shared" si="104"/>
        <v>61727.5</v>
      </c>
      <c r="G378" s="1042">
        <f t="shared" si="105"/>
        <v>61727.5</v>
      </c>
      <c r="H378" s="1042">
        <v>500000</v>
      </c>
      <c r="I378" s="1042">
        <v>100000</v>
      </c>
      <c r="J378" s="1042">
        <f t="shared" si="109"/>
        <v>500000</v>
      </c>
      <c r="K378" s="1042">
        <f t="shared" si="106"/>
        <v>40000</v>
      </c>
      <c r="L378" s="1043">
        <f>IF('[1]TMB 050'!$G$30&gt;=50000,50000,'[1]TMB 050'!$G$30*50%)</f>
        <v>50000</v>
      </c>
      <c r="M378" s="1042">
        <f t="shared" si="111"/>
        <v>100000</v>
      </c>
      <c r="N378" s="1041">
        <f t="shared" si="108"/>
        <v>100000</v>
      </c>
      <c r="O378" s="1061"/>
      <c r="P378" s="1035" t="str">
        <f t="shared" si="100"/>
        <v>SHOPPING METRÔ TATUAPÉ</v>
      </c>
      <c r="Q378" s="1035" t="s">
        <v>856</v>
      </c>
      <c r="R378" s="1035"/>
      <c r="S378" s="1035" t="s">
        <v>855</v>
      </c>
      <c r="T378" s="1071" t="s">
        <v>506</v>
      </c>
      <c r="U378" s="1035" t="s">
        <v>505</v>
      </c>
      <c r="V378" s="1035" t="s">
        <v>854</v>
      </c>
      <c r="W378" s="1060" t="s">
        <v>853</v>
      </c>
      <c r="X378" s="1001"/>
      <c r="Y378" s="1031"/>
      <c r="Z378" s="1030"/>
      <c r="AA378" s="1030"/>
      <c r="AB378" s="1030"/>
      <c r="AC378" s="1030"/>
      <c r="AD378" s="1030"/>
      <c r="AE378" s="1030"/>
      <c r="AF378" s="1030"/>
      <c r="AG378" s="1030"/>
      <c r="AH378" s="1030"/>
      <c r="AI378" s="1030"/>
      <c r="AJ378" s="1030"/>
      <c r="AK378" s="1030"/>
      <c r="AL378" s="1030"/>
      <c r="AM378" s="1029"/>
      <c r="AN378" s="1029"/>
      <c r="AO378" s="1029"/>
      <c r="AP378" s="1029"/>
      <c r="AQ378" s="1029"/>
      <c r="AR378" s="1029"/>
      <c r="AS378" s="1029"/>
      <c r="AT378" s="1029"/>
      <c r="AU378" s="1028"/>
      <c r="AV378" s="1028"/>
      <c r="AW378" s="1028"/>
      <c r="AX378" s="1028"/>
      <c r="AY378" s="1028"/>
      <c r="AZ378" s="1028"/>
      <c r="BA378" s="1028"/>
      <c r="BB378" s="1028"/>
      <c r="BC378" s="1028"/>
      <c r="BD378" s="1028"/>
      <c r="BE378" s="1028"/>
      <c r="BF378" s="1028"/>
      <c r="BG378" s="1028"/>
      <c r="BH378" s="1028"/>
      <c r="BI378" s="1028"/>
      <c r="BJ378" s="1028"/>
      <c r="BK378" s="1028"/>
      <c r="BL378" s="1028"/>
      <c r="BM378" s="1028"/>
      <c r="BN378" s="1028"/>
      <c r="BO378" s="1028"/>
      <c r="BP378" s="1028"/>
      <c r="BQ378" s="1028"/>
      <c r="BR378" s="1028"/>
      <c r="BS378" s="1028"/>
      <c r="BT378" s="1028"/>
      <c r="BU378" s="1028"/>
      <c r="BV378" s="1028"/>
      <c r="BW378" s="1028"/>
      <c r="BX378" s="1028"/>
      <c r="BY378" s="1028"/>
      <c r="BZ378" s="1028"/>
      <c r="CA378" s="1028"/>
      <c r="CB378" s="1028"/>
      <c r="CC378" s="1028"/>
      <c r="CD378" s="1028"/>
      <c r="CE378" s="1028"/>
      <c r="CF378" s="1028"/>
      <c r="CG378" s="1028"/>
      <c r="CH378" s="1028"/>
      <c r="CI378" s="1028"/>
      <c r="CJ378" s="1028"/>
      <c r="CK378" s="1028"/>
      <c r="CL378" s="1028"/>
      <c r="CM378" s="1028"/>
      <c r="CN378" s="1028"/>
      <c r="CO378" s="1028"/>
      <c r="CP378" s="1028"/>
      <c r="CQ378" s="1028"/>
      <c r="CR378" s="1028"/>
      <c r="CS378" s="1028"/>
      <c r="CT378" s="1028"/>
      <c r="CU378" s="1028"/>
      <c r="CV378" s="1028"/>
      <c r="CW378" s="1028"/>
      <c r="CX378" s="1028"/>
      <c r="CY378" s="1028"/>
      <c r="CZ378" s="1028"/>
      <c r="DA378" s="1028"/>
      <c r="DB378" s="1028"/>
      <c r="DC378" s="1028"/>
      <c r="DD378" s="1028"/>
      <c r="DE378" s="1028"/>
      <c r="DF378" s="1028"/>
      <c r="DG378" s="1028"/>
      <c r="DH378" s="1028"/>
      <c r="DI378" s="1028"/>
      <c r="DJ378" s="1028"/>
      <c r="DK378" s="1028"/>
      <c r="DL378" s="1028"/>
      <c r="DM378" s="1028"/>
      <c r="DN378" s="1028"/>
      <c r="DO378" s="1028"/>
      <c r="DP378" s="1028"/>
      <c r="DQ378" s="1028"/>
      <c r="DR378" s="1028"/>
      <c r="DS378" s="1028"/>
      <c r="DT378" s="1028"/>
      <c r="DU378" s="1028"/>
      <c r="DV378" s="1028"/>
      <c r="DW378" s="1028"/>
      <c r="DX378" s="1028"/>
      <c r="DY378" s="1028"/>
      <c r="DZ378" s="1028"/>
      <c r="EA378" s="1028"/>
      <c r="EB378" s="1028"/>
      <c r="EC378" s="1028"/>
      <c r="ED378" s="1028"/>
      <c r="EE378" s="1028"/>
      <c r="EF378" s="1028"/>
      <c r="EG378" s="1028"/>
      <c r="EH378" s="1028"/>
      <c r="EI378" s="1028"/>
      <c r="EJ378" s="1028"/>
      <c r="EK378" s="1028"/>
      <c r="EL378" s="1028"/>
    </row>
    <row r="379" spans="1:142" s="1027" customFormat="1">
      <c r="A379" s="1040">
        <v>376</v>
      </c>
      <c r="B379" s="1086" t="s">
        <v>852</v>
      </c>
      <c r="C379" s="1044">
        <f>'TMB 050'!$G$30</f>
        <v>1234550</v>
      </c>
      <c r="D379" s="1053">
        <f t="shared" si="110"/>
        <v>1234550</v>
      </c>
      <c r="E379" s="1053">
        <f t="shared" si="103"/>
        <v>61727.5</v>
      </c>
      <c r="F379" s="1053">
        <f t="shared" si="104"/>
        <v>61727.5</v>
      </c>
      <c r="G379" s="1053">
        <f t="shared" si="105"/>
        <v>61727.5</v>
      </c>
      <c r="H379" s="1053">
        <f>C379</f>
        <v>1234550</v>
      </c>
      <c r="I379" s="1053">
        <v>100000</v>
      </c>
      <c r="J379" s="1053">
        <f>C379</f>
        <v>1234550</v>
      </c>
      <c r="K379" s="1053">
        <v>100000</v>
      </c>
      <c r="L379" s="1054">
        <f>IF('[1]TMB 050'!$G$30&gt;=50000,50000,'[1]TMB 050'!$G$30*50%)</f>
        <v>50000</v>
      </c>
      <c r="M379" s="1053">
        <f t="shared" si="111"/>
        <v>100000</v>
      </c>
      <c r="N379" s="1052">
        <f t="shared" si="108"/>
        <v>100000</v>
      </c>
      <c r="O379" s="1073"/>
      <c r="P379" s="1050" t="str">
        <f t="shared" si="100"/>
        <v>SHOPPING METRÔ TUCURUVI(*)</v>
      </c>
      <c r="Q379" s="1050" t="s">
        <v>851</v>
      </c>
      <c r="R379" s="1050"/>
      <c r="S379" s="1050" t="s">
        <v>850</v>
      </c>
      <c r="T379" s="1085" t="s">
        <v>506</v>
      </c>
      <c r="U379" s="1050" t="s">
        <v>505</v>
      </c>
      <c r="V379" s="1050" t="s">
        <v>849</v>
      </c>
      <c r="W379" s="1050"/>
      <c r="X379" s="1001"/>
      <c r="Y379" s="1031"/>
      <c r="Z379" s="1030"/>
      <c r="AA379" s="1030"/>
      <c r="AB379" s="1030"/>
      <c r="AC379" s="1030"/>
      <c r="AD379" s="1030"/>
      <c r="AE379" s="1030"/>
      <c r="AF379" s="1030"/>
      <c r="AG379" s="1030"/>
      <c r="AH379" s="1030"/>
      <c r="AI379" s="1030"/>
      <c r="AJ379" s="1030"/>
      <c r="AK379" s="1030"/>
      <c r="AL379" s="1030"/>
      <c r="AM379" s="1029"/>
      <c r="AN379" s="1029"/>
      <c r="AO379" s="1029"/>
      <c r="AP379" s="1029"/>
      <c r="AQ379" s="1029"/>
      <c r="AR379" s="1029"/>
      <c r="AS379" s="1029"/>
      <c r="AT379" s="1029"/>
      <c r="AU379" s="1028"/>
      <c r="AV379" s="1028"/>
      <c r="AW379" s="1028"/>
      <c r="AX379" s="1028"/>
      <c r="AY379" s="1028"/>
      <c r="AZ379" s="1028"/>
      <c r="BA379" s="1028"/>
      <c r="BB379" s="1028"/>
      <c r="BC379" s="1028"/>
      <c r="BD379" s="1028"/>
      <c r="BE379" s="1028"/>
      <c r="BF379" s="1028"/>
      <c r="BG379" s="1028"/>
      <c r="BH379" s="1028"/>
      <c r="BI379" s="1028"/>
      <c r="BJ379" s="1028"/>
      <c r="BK379" s="1028"/>
      <c r="BL379" s="1028"/>
      <c r="BM379" s="1028"/>
      <c r="BN379" s="1028"/>
      <c r="BO379" s="1028"/>
      <c r="BP379" s="1028"/>
      <c r="BQ379" s="1028"/>
      <c r="BR379" s="1028"/>
      <c r="BS379" s="1028"/>
      <c r="BT379" s="1028"/>
      <c r="BU379" s="1028"/>
      <c r="BV379" s="1028"/>
      <c r="BW379" s="1028"/>
      <c r="BX379" s="1028"/>
      <c r="BY379" s="1028"/>
      <c r="BZ379" s="1028"/>
      <c r="CA379" s="1028"/>
      <c r="CB379" s="1028"/>
      <c r="CC379" s="1028"/>
      <c r="CD379" s="1028"/>
      <c r="CE379" s="1028"/>
      <c r="CF379" s="1028"/>
      <c r="CG379" s="1028"/>
      <c r="CH379" s="1028"/>
      <c r="CI379" s="1028"/>
      <c r="CJ379" s="1028"/>
      <c r="CK379" s="1028"/>
      <c r="CL379" s="1028"/>
      <c r="CM379" s="1028"/>
      <c r="CN379" s="1028"/>
      <c r="CO379" s="1028"/>
      <c r="CP379" s="1028"/>
      <c r="CQ379" s="1028"/>
      <c r="CR379" s="1028"/>
      <c r="CS379" s="1028"/>
      <c r="CT379" s="1028"/>
      <c r="CU379" s="1028"/>
      <c r="CV379" s="1028"/>
      <c r="CW379" s="1028"/>
      <c r="CX379" s="1028"/>
      <c r="CY379" s="1028"/>
      <c r="CZ379" s="1028"/>
      <c r="DA379" s="1028"/>
      <c r="DB379" s="1028"/>
      <c r="DC379" s="1028"/>
      <c r="DD379" s="1028"/>
      <c r="DE379" s="1028"/>
      <c r="DF379" s="1028"/>
      <c r="DG379" s="1028"/>
      <c r="DH379" s="1028"/>
      <c r="DI379" s="1028"/>
      <c r="DJ379" s="1028"/>
      <c r="DK379" s="1028"/>
      <c r="DL379" s="1028"/>
      <c r="DM379" s="1028"/>
      <c r="DN379" s="1028"/>
      <c r="DO379" s="1028"/>
      <c r="DP379" s="1028"/>
      <c r="DQ379" s="1028"/>
      <c r="DR379" s="1028"/>
      <c r="DS379" s="1028"/>
      <c r="DT379" s="1028"/>
      <c r="DU379" s="1028"/>
      <c r="DV379" s="1028"/>
      <c r="DW379" s="1028"/>
      <c r="DX379" s="1028"/>
      <c r="DY379" s="1028"/>
      <c r="DZ379" s="1028"/>
      <c r="EA379" s="1028"/>
      <c r="EB379" s="1028"/>
      <c r="EC379" s="1028"/>
      <c r="ED379" s="1028"/>
      <c r="EE379" s="1028"/>
      <c r="EF379" s="1028"/>
      <c r="EG379" s="1028"/>
      <c r="EH379" s="1028"/>
      <c r="EI379" s="1028"/>
      <c r="EJ379" s="1028"/>
      <c r="EK379" s="1028"/>
      <c r="EL379" s="1028"/>
    </row>
    <row r="380" spans="1:142" s="1027" customFormat="1">
      <c r="A380" s="1040">
        <v>377</v>
      </c>
      <c r="B380" s="1063" t="s">
        <v>845</v>
      </c>
      <c r="C380" s="1044">
        <f>'TMB 050'!$G$30</f>
        <v>1234550</v>
      </c>
      <c r="D380" s="1042">
        <f t="shared" si="110"/>
        <v>1234550</v>
      </c>
      <c r="E380" s="1042">
        <f t="shared" si="103"/>
        <v>61727.5</v>
      </c>
      <c r="F380" s="1042">
        <f t="shared" si="104"/>
        <v>61727.5</v>
      </c>
      <c r="G380" s="1042">
        <f t="shared" si="105"/>
        <v>61727.5</v>
      </c>
      <c r="H380" s="1042">
        <v>500000</v>
      </c>
      <c r="I380" s="1042">
        <v>100000</v>
      </c>
      <c r="J380" s="1042">
        <f>H380</f>
        <v>500000</v>
      </c>
      <c r="K380" s="1042">
        <f t="shared" ref="K380:K386" si="112">IF(H380&gt;40000,40000,H380)</f>
        <v>40000</v>
      </c>
      <c r="L380" s="1043">
        <f>IF('[1]TMB 050'!$G$30&gt;=50000,50000,'[1]TMB 050'!$G$30*50%)</f>
        <v>50000</v>
      </c>
      <c r="M380" s="1042">
        <f t="shared" si="111"/>
        <v>100000</v>
      </c>
      <c r="N380" s="1041">
        <f t="shared" si="108"/>
        <v>100000</v>
      </c>
      <c r="O380" s="1061"/>
      <c r="P380" s="1035" t="str">
        <f t="shared" si="100"/>
        <v>SHOPPING METRÓPOLE</v>
      </c>
      <c r="Q380" s="1035" t="s">
        <v>848</v>
      </c>
      <c r="R380" s="1035"/>
      <c r="S380" s="1035" t="s">
        <v>527</v>
      </c>
      <c r="T380" s="1035" t="s">
        <v>844</v>
      </c>
      <c r="U380" s="1035" t="s">
        <v>505</v>
      </c>
      <c r="V380" s="1035" t="s">
        <v>847</v>
      </c>
      <c r="W380" s="1060" t="s">
        <v>846</v>
      </c>
      <c r="X380" s="1001"/>
      <c r="Y380" s="1031"/>
      <c r="Z380" s="1030"/>
      <c r="AA380" s="1030"/>
      <c r="AB380" s="1030"/>
      <c r="AC380" s="1030"/>
      <c r="AD380" s="1030"/>
      <c r="AE380" s="1030"/>
      <c r="AF380" s="1030"/>
      <c r="AG380" s="1030"/>
      <c r="AH380" s="1030"/>
      <c r="AI380" s="1030"/>
      <c r="AJ380" s="1030"/>
      <c r="AK380" s="1030"/>
      <c r="AL380" s="1030"/>
      <c r="AM380" s="1029"/>
      <c r="AN380" s="1029"/>
      <c r="AO380" s="1029"/>
      <c r="AP380" s="1029"/>
      <c r="AQ380" s="1029"/>
      <c r="AR380" s="1029"/>
      <c r="AS380" s="1029"/>
      <c r="AT380" s="1029"/>
      <c r="AU380" s="1028"/>
      <c r="AV380" s="1028"/>
      <c r="AW380" s="1028"/>
      <c r="AX380" s="1028"/>
      <c r="AY380" s="1028"/>
      <c r="AZ380" s="1028"/>
      <c r="BA380" s="1028"/>
      <c r="BB380" s="1028"/>
      <c r="BC380" s="1028"/>
      <c r="BD380" s="1028"/>
      <c r="BE380" s="1028"/>
      <c r="BF380" s="1028"/>
      <c r="BG380" s="1028"/>
      <c r="BH380" s="1028"/>
      <c r="BI380" s="1028"/>
      <c r="BJ380" s="1028"/>
      <c r="BK380" s="1028"/>
      <c r="BL380" s="1028"/>
      <c r="BM380" s="1028"/>
      <c r="BN380" s="1028"/>
      <c r="BO380" s="1028"/>
      <c r="BP380" s="1028"/>
      <c r="BQ380" s="1028"/>
      <c r="BR380" s="1028"/>
      <c r="BS380" s="1028"/>
      <c r="BT380" s="1028"/>
      <c r="BU380" s="1028"/>
      <c r="BV380" s="1028"/>
      <c r="BW380" s="1028"/>
      <c r="BX380" s="1028"/>
      <c r="BY380" s="1028"/>
      <c r="BZ380" s="1028"/>
      <c r="CA380" s="1028"/>
      <c r="CB380" s="1028"/>
      <c r="CC380" s="1028"/>
      <c r="CD380" s="1028"/>
      <c r="CE380" s="1028"/>
      <c r="CF380" s="1028"/>
      <c r="CG380" s="1028"/>
      <c r="CH380" s="1028"/>
      <c r="CI380" s="1028"/>
      <c r="CJ380" s="1028"/>
      <c r="CK380" s="1028"/>
      <c r="CL380" s="1028"/>
      <c r="CM380" s="1028"/>
      <c r="CN380" s="1028"/>
      <c r="CO380" s="1028"/>
      <c r="CP380" s="1028"/>
      <c r="CQ380" s="1028"/>
      <c r="CR380" s="1028"/>
      <c r="CS380" s="1028"/>
      <c r="CT380" s="1028"/>
      <c r="CU380" s="1028"/>
      <c r="CV380" s="1028"/>
      <c r="CW380" s="1028"/>
      <c r="CX380" s="1028"/>
      <c r="CY380" s="1028"/>
      <c r="CZ380" s="1028"/>
      <c r="DA380" s="1028"/>
      <c r="DB380" s="1028"/>
      <c r="DC380" s="1028"/>
      <c r="DD380" s="1028"/>
      <c r="DE380" s="1028"/>
      <c r="DF380" s="1028"/>
      <c r="DG380" s="1028"/>
      <c r="DH380" s="1028"/>
      <c r="DI380" s="1028"/>
      <c r="DJ380" s="1028"/>
      <c r="DK380" s="1028"/>
      <c r="DL380" s="1028"/>
      <c r="DM380" s="1028"/>
      <c r="DN380" s="1028"/>
      <c r="DO380" s="1028"/>
      <c r="DP380" s="1028"/>
      <c r="DQ380" s="1028"/>
      <c r="DR380" s="1028"/>
      <c r="DS380" s="1028"/>
      <c r="DT380" s="1028"/>
      <c r="DU380" s="1028"/>
      <c r="DV380" s="1028"/>
      <c r="DW380" s="1028"/>
      <c r="DX380" s="1028"/>
      <c r="DY380" s="1028"/>
      <c r="DZ380" s="1028"/>
      <c r="EA380" s="1028"/>
      <c r="EB380" s="1028"/>
      <c r="EC380" s="1028"/>
      <c r="ED380" s="1028"/>
      <c r="EE380" s="1028"/>
      <c r="EF380" s="1028"/>
      <c r="EG380" s="1028"/>
      <c r="EH380" s="1028"/>
      <c r="EI380" s="1028"/>
      <c r="EJ380" s="1028"/>
      <c r="EK380" s="1028"/>
      <c r="EL380" s="1028"/>
    </row>
    <row r="381" spans="1:142" s="1027" customFormat="1">
      <c r="A381" s="1040">
        <v>378</v>
      </c>
      <c r="B381" s="1066" t="s">
        <v>845</v>
      </c>
      <c r="C381" s="1044">
        <f>'TMB 050'!$G$30</f>
        <v>1234550</v>
      </c>
      <c r="D381" s="1042">
        <f t="shared" si="110"/>
        <v>1234550</v>
      </c>
      <c r="E381" s="1042">
        <f t="shared" si="103"/>
        <v>61727.5</v>
      </c>
      <c r="F381" s="1042">
        <f t="shared" si="104"/>
        <v>61727.5</v>
      </c>
      <c r="G381" s="1042">
        <f t="shared" si="105"/>
        <v>61727.5</v>
      </c>
      <c r="H381" s="1042">
        <v>500000</v>
      </c>
      <c r="I381" s="1042">
        <v>100000</v>
      </c>
      <c r="J381" s="1042">
        <f>H381</f>
        <v>500000</v>
      </c>
      <c r="K381" s="1042">
        <f t="shared" si="112"/>
        <v>40000</v>
      </c>
      <c r="L381" s="1043">
        <f>IF('[1]TMB 050'!$G$30&gt;=50000,50000,'[1]TMB 050'!$G$30*50%)</f>
        <v>50000</v>
      </c>
      <c r="M381" s="1042">
        <f t="shared" si="111"/>
        <v>100000</v>
      </c>
      <c r="N381" s="1041">
        <f t="shared" si="108"/>
        <v>100000</v>
      </c>
      <c r="O381" s="1061"/>
      <c r="P381" s="1035" t="str">
        <f t="shared" si="100"/>
        <v>SHOPPING METRÓPOLE</v>
      </c>
      <c r="Q381" s="1064"/>
      <c r="R381" s="1064"/>
      <c r="S381" s="1064"/>
      <c r="T381" s="1065" t="s">
        <v>844</v>
      </c>
      <c r="U381" s="1064" t="s">
        <v>505</v>
      </c>
      <c r="V381" s="1064"/>
      <c r="W381" s="1064"/>
      <c r="X381" s="1001"/>
      <c r="Y381" s="1031"/>
      <c r="Z381" s="1030"/>
      <c r="AA381" s="1030"/>
      <c r="AB381" s="1030"/>
      <c r="AC381" s="1030"/>
      <c r="AD381" s="1030"/>
      <c r="AE381" s="1030"/>
      <c r="AF381" s="1030"/>
      <c r="AG381" s="1030"/>
      <c r="AH381" s="1030"/>
      <c r="AI381" s="1030"/>
      <c r="AJ381" s="1030"/>
      <c r="AK381" s="1030"/>
      <c r="AL381" s="1030"/>
      <c r="AM381" s="1029"/>
      <c r="AN381" s="1029"/>
      <c r="AO381" s="1029"/>
      <c r="AP381" s="1029"/>
      <c r="AQ381" s="1029"/>
      <c r="AR381" s="1029"/>
      <c r="AS381" s="1029"/>
      <c r="AT381" s="1029"/>
      <c r="AU381" s="1028"/>
      <c r="AV381" s="1028"/>
      <c r="AW381" s="1028"/>
      <c r="AX381" s="1028"/>
      <c r="AY381" s="1028"/>
      <c r="AZ381" s="1028"/>
      <c r="BA381" s="1028"/>
      <c r="BB381" s="1028"/>
      <c r="BC381" s="1028"/>
      <c r="BD381" s="1028"/>
      <c r="BE381" s="1028"/>
      <c r="BF381" s="1028"/>
      <c r="BG381" s="1028"/>
      <c r="BH381" s="1028"/>
      <c r="BI381" s="1028"/>
      <c r="BJ381" s="1028"/>
      <c r="BK381" s="1028"/>
      <c r="BL381" s="1028"/>
      <c r="BM381" s="1028"/>
      <c r="BN381" s="1028"/>
      <c r="BO381" s="1028"/>
      <c r="BP381" s="1028"/>
      <c r="BQ381" s="1028"/>
      <c r="BR381" s="1028"/>
      <c r="BS381" s="1028"/>
      <c r="BT381" s="1028"/>
      <c r="BU381" s="1028"/>
      <c r="BV381" s="1028"/>
      <c r="BW381" s="1028"/>
      <c r="BX381" s="1028"/>
      <c r="BY381" s="1028"/>
      <c r="BZ381" s="1028"/>
      <c r="CA381" s="1028"/>
      <c r="CB381" s="1028"/>
      <c r="CC381" s="1028"/>
      <c r="CD381" s="1028"/>
      <c r="CE381" s="1028"/>
      <c r="CF381" s="1028"/>
      <c r="CG381" s="1028"/>
      <c r="CH381" s="1028"/>
      <c r="CI381" s="1028"/>
      <c r="CJ381" s="1028"/>
      <c r="CK381" s="1028"/>
      <c r="CL381" s="1028"/>
      <c r="CM381" s="1028"/>
      <c r="CN381" s="1028"/>
      <c r="CO381" s="1028"/>
      <c r="CP381" s="1028"/>
      <c r="CQ381" s="1028"/>
      <c r="CR381" s="1028"/>
      <c r="CS381" s="1028"/>
      <c r="CT381" s="1028"/>
      <c r="CU381" s="1028"/>
      <c r="CV381" s="1028"/>
      <c r="CW381" s="1028"/>
      <c r="CX381" s="1028"/>
      <c r="CY381" s="1028"/>
      <c r="CZ381" s="1028"/>
      <c r="DA381" s="1028"/>
      <c r="DB381" s="1028"/>
      <c r="DC381" s="1028"/>
      <c r="DD381" s="1028"/>
      <c r="DE381" s="1028"/>
      <c r="DF381" s="1028"/>
      <c r="DG381" s="1028"/>
      <c r="DH381" s="1028"/>
      <c r="DI381" s="1028"/>
      <c r="DJ381" s="1028"/>
      <c r="DK381" s="1028"/>
      <c r="DL381" s="1028"/>
      <c r="DM381" s="1028"/>
      <c r="DN381" s="1028"/>
      <c r="DO381" s="1028"/>
      <c r="DP381" s="1028"/>
      <c r="DQ381" s="1028"/>
      <c r="DR381" s="1028"/>
      <c r="DS381" s="1028"/>
      <c r="DT381" s="1028"/>
      <c r="DU381" s="1028"/>
      <c r="DV381" s="1028"/>
      <c r="DW381" s="1028"/>
      <c r="DX381" s="1028"/>
      <c r="DY381" s="1028"/>
      <c r="DZ381" s="1028"/>
      <c r="EA381" s="1028"/>
      <c r="EB381" s="1028"/>
      <c r="EC381" s="1028"/>
      <c r="ED381" s="1028"/>
      <c r="EE381" s="1028"/>
      <c r="EF381" s="1028"/>
      <c r="EG381" s="1028"/>
      <c r="EH381" s="1028"/>
      <c r="EI381" s="1028"/>
      <c r="EJ381" s="1028"/>
      <c r="EK381" s="1028"/>
      <c r="EL381" s="1028"/>
    </row>
    <row r="382" spans="1:142" s="1027" customFormat="1">
      <c r="A382" s="1040">
        <v>379</v>
      </c>
      <c r="B382" s="1062" t="s">
        <v>843</v>
      </c>
      <c r="C382" s="1044">
        <f>'TMB 050'!$G$30</f>
        <v>1234550</v>
      </c>
      <c r="D382" s="1042">
        <f t="shared" si="110"/>
        <v>1234550</v>
      </c>
      <c r="E382" s="1042">
        <f t="shared" si="103"/>
        <v>61727.5</v>
      </c>
      <c r="F382" s="1042">
        <f t="shared" si="104"/>
        <v>61727.5</v>
      </c>
      <c r="G382" s="1042">
        <f t="shared" si="105"/>
        <v>61727.5</v>
      </c>
      <c r="H382" s="1042">
        <v>500000</v>
      </c>
      <c r="I382" s="1042">
        <v>100000</v>
      </c>
      <c r="J382" s="1042">
        <f>H382</f>
        <v>500000</v>
      </c>
      <c r="K382" s="1042">
        <f t="shared" si="112"/>
        <v>40000</v>
      </c>
      <c r="L382" s="1043">
        <f>IF('[1]TMB 050'!$G$30&gt;=50000,50000,'[1]TMB 050'!$G$30*50%)</f>
        <v>50000</v>
      </c>
      <c r="M382" s="1042">
        <f t="shared" si="111"/>
        <v>100000</v>
      </c>
      <c r="N382" s="1041">
        <f t="shared" si="108"/>
        <v>100000</v>
      </c>
      <c r="O382" s="1061"/>
      <c r="P382" s="1035" t="str">
        <f t="shared" ref="P382:P445" si="113">B382</f>
        <v>SHOPPING METRÓPOLE - PA</v>
      </c>
      <c r="Q382" s="1060"/>
      <c r="R382" s="1060"/>
      <c r="S382" s="1060"/>
      <c r="T382" s="1060" t="s">
        <v>842</v>
      </c>
      <c r="U382" s="1035" t="s">
        <v>556</v>
      </c>
      <c r="V382" s="1035"/>
      <c r="W382" s="1060" t="s">
        <v>841</v>
      </c>
      <c r="X382" s="1001"/>
      <c r="Y382" s="1031"/>
      <c r="Z382" s="1030"/>
      <c r="AA382" s="1030"/>
      <c r="AB382" s="1030"/>
      <c r="AC382" s="1030"/>
      <c r="AD382" s="1030"/>
      <c r="AE382" s="1030"/>
      <c r="AF382" s="1030"/>
      <c r="AG382" s="1030"/>
      <c r="AH382" s="1030"/>
      <c r="AI382" s="1030"/>
      <c r="AJ382" s="1030"/>
      <c r="AK382" s="1030"/>
      <c r="AL382" s="1030"/>
      <c r="AM382" s="1029"/>
      <c r="AN382" s="1029"/>
      <c r="AO382" s="1029"/>
      <c r="AP382" s="1029"/>
      <c r="AQ382" s="1029"/>
      <c r="AR382" s="1029"/>
      <c r="AS382" s="1029"/>
      <c r="AT382" s="1029"/>
      <c r="AU382" s="1028"/>
      <c r="AV382" s="1028"/>
      <c r="AW382" s="1028"/>
      <c r="AX382" s="1028"/>
      <c r="AY382" s="1028"/>
      <c r="AZ382" s="1028"/>
      <c r="BA382" s="1028"/>
      <c r="BB382" s="1028"/>
      <c r="BC382" s="1028"/>
      <c r="BD382" s="1028"/>
      <c r="BE382" s="1028"/>
      <c r="BF382" s="1028"/>
      <c r="BG382" s="1028"/>
      <c r="BH382" s="1028"/>
      <c r="BI382" s="1028"/>
      <c r="BJ382" s="1028"/>
      <c r="BK382" s="1028"/>
      <c r="BL382" s="1028"/>
      <c r="BM382" s="1028"/>
      <c r="BN382" s="1028"/>
      <c r="BO382" s="1028"/>
      <c r="BP382" s="1028"/>
      <c r="BQ382" s="1028"/>
      <c r="BR382" s="1028"/>
      <c r="BS382" s="1028"/>
      <c r="BT382" s="1028"/>
      <c r="BU382" s="1028"/>
      <c r="BV382" s="1028"/>
      <c r="BW382" s="1028"/>
      <c r="BX382" s="1028"/>
      <c r="BY382" s="1028"/>
      <c r="BZ382" s="1028"/>
      <c r="CA382" s="1028"/>
      <c r="CB382" s="1028"/>
      <c r="CC382" s="1028"/>
      <c r="CD382" s="1028"/>
      <c r="CE382" s="1028"/>
      <c r="CF382" s="1028"/>
      <c r="CG382" s="1028"/>
      <c r="CH382" s="1028"/>
      <c r="CI382" s="1028"/>
      <c r="CJ382" s="1028"/>
      <c r="CK382" s="1028"/>
      <c r="CL382" s="1028"/>
      <c r="CM382" s="1028"/>
      <c r="CN382" s="1028"/>
      <c r="CO382" s="1028"/>
      <c r="CP382" s="1028"/>
      <c r="CQ382" s="1028"/>
      <c r="CR382" s="1028"/>
      <c r="CS382" s="1028"/>
      <c r="CT382" s="1028"/>
      <c r="CU382" s="1028"/>
      <c r="CV382" s="1028"/>
      <c r="CW382" s="1028"/>
      <c r="CX382" s="1028"/>
      <c r="CY382" s="1028"/>
      <c r="CZ382" s="1028"/>
      <c r="DA382" s="1028"/>
      <c r="DB382" s="1028"/>
      <c r="DC382" s="1028"/>
      <c r="DD382" s="1028"/>
      <c r="DE382" s="1028"/>
      <c r="DF382" s="1028"/>
      <c r="DG382" s="1028"/>
      <c r="DH382" s="1028"/>
      <c r="DI382" s="1028"/>
      <c r="DJ382" s="1028"/>
      <c r="DK382" s="1028"/>
      <c r="DL382" s="1028"/>
      <c r="DM382" s="1028"/>
      <c r="DN382" s="1028"/>
      <c r="DO382" s="1028"/>
      <c r="DP382" s="1028"/>
      <c r="DQ382" s="1028"/>
      <c r="DR382" s="1028"/>
      <c r="DS382" s="1028"/>
      <c r="DT382" s="1028"/>
      <c r="DU382" s="1028"/>
      <c r="DV382" s="1028"/>
      <c r="DW382" s="1028"/>
      <c r="DX382" s="1028"/>
      <c r="DY382" s="1028"/>
      <c r="DZ382" s="1028"/>
      <c r="EA382" s="1028"/>
      <c r="EB382" s="1028"/>
      <c r="EC382" s="1028"/>
      <c r="ED382" s="1028"/>
      <c r="EE382" s="1028"/>
      <c r="EF382" s="1028"/>
      <c r="EG382" s="1028"/>
      <c r="EH382" s="1028"/>
      <c r="EI382" s="1028"/>
      <c r="EJ382" s="1028"/>
      <c r="EK382" s="1028"/>
      <c r="EL382" s="1028"/>
    </row>
    <row r="383" spans="1:142" s="1027" customFormat="1">
      <c r="A383" s="1040">
        <v>380</v>
      </c>
      <c r="B383" s="1062" t="s">
        <v>840</v>
      </c>
      <c r="C383" s="1044">
        <f>'TMB 050'!$G$30</f>
        <v>1234550</v>
      </c>
      <c r="D383" s="1042">
        <f t="shared" si="110"/>
        <v>1234550</v>
      </c>
      <c r="E383" s="1042">
        <f t="shared" si="103"/>
        <v>61727.5</v>
      </c>
      <c r="F383" s="1042">
        <f t="shared" si="104"/>
        <v>61727.5</v>
      </c>
      <c r="G383" s="1042">
        <f t="shared" si="105"/>
        <v>61727.5</v>
      </c>
      <c r="H383" s="1042">
        <v>500000</v>
      </c>
      <c r="I383" s="1042">
        <v>100000</v>
      </c>
      <c r="J383" s="1042">
        <f>H383</f>
        <v>500000</v>
      </c>
      <c r="K383" s="1042">
        <f t="shared" si="112"/>
        <v>40000</v>
      </c>
      <c r="L383" s="1043">
        <f>IF('[1]TMB 050'!$G$30&gt;=50000,50000,'[1]TMB 050'!$G$30*50%)</f>
        <v>50000</v>
      </c>
      <c r="M383" s="1042">
        <f t="shared" si="111"/>
        <v>100000</v>
      </c>
      <c r="N383" s="1041">
        <f t="shared" si="108"/>
        <v>100000</v>
      </c>
      <c r="O383" s="1061"/>
      <c r="P383" s="1035" t="str">
        <f t="shared" si="113"/>
        <v>SHOPPING MINAS SUL</v>
      </c>
      <c r="Q383" s="1060" t="s">
        <v>839</v>
      </c>
      <c r="R383" s="1060"/>
      <c r="S383" s="1060" t="s">
        <v>838</v>
      </c>
      <c r="T383" s="1060" t="s">
        <v>837</v>
      </c>
      <c r="U383" s="1035" t="s">
        <v>537</v>
      </c>
      <c r="V383" s="1035" t="s">
        <v>836</v>
      </c>
      <c r="W383" s="1060"/>
      <c r="X383" s="1001"/>
      <c r="Y383" s="1031"/>
      <c r="Z383" s="1030"/>
      <c r="AA383" s="1030"/>
      <c r="AB383" s="1030"/>
      <c r="AC383" s="1030"/>
      <c r="AD383" s="1030"/>
      <c r="AE383" s="1030"/>
      <c r="AF383" s="1030"/>
      <c r="AG383" s="1030"/>
      <c r="AH383" s="1030"/>
      <c r="AI383" s="1030"/>
      <c r="AJ383" s="1030"/>
      <c r="AK383" s="1030"/>
      <c r="AL383" s="1030"/>
      <c r="AM383" s="1029"/>
      <c r="AN383" s="1029"/>
      <c r="AO383" s="1029"/>
      <c r="AP383" s="1029"/>
      <c r="AQ383" s="1029"/>
      <c r="AR383" s="1029"/>
      <c r="AS383" s="1029"/>
      <c r="AT383" s="1029"/>
      <c r="AU383" s="1028"/>
      <c r="AV383" s="1028"/>
      <c r="AW383" s="1028"/>
      <c r="AX383" s="1028"/>
      <c r="AY383" s="1028"/>
      <c r="AZ383" s="1028"/>
      <c r="BA383" s="1028"/>
      <c r="BB383" s="1028"/>
      <c r="BC383" s="1028"/>
      <c r="BD383" s="1028"/>
      <c r="BE383" s="1028"/>
      <c r="BF383" s="1028"/>
      <c r="BG383" s="1028"/>
      <c r="BH383" s="1028"/>
      <c r="BI383" s="1028"/>
      <c r="BJ383" s="1028"/>
      <c r="BK383" s="1028"/>
      <c r="BL383" s="1028"/>
      <c r="BM383" s="1028"/>
      <c r="BN383" s="1028"/>
      <c r="BO383" s="1028"/>
      <c r="BP383" s="1028"/>
      <c r="BQ383" s="1028"/>
      <c r="BR383" s="1028"/>
      <c r="BS383" s="1028"/>
      <c r="BT383" s="1028"/>
      <c r="BU383" s="1028"/>
      <c r="BV383" s="1028"/>
      <c r="BW383" s="1028"/>
      <c r="BX383" s="1028"/>
      <c r="BY383" s="1028"/>
      <c r="BZ383" s="1028"/>
      <c r="CA383" s="1028"/>
      <c r="CB383" s="1028"/>
      <c r="CC383" s="1028"/>
      <c r="CD383" s="1028"/>
      <c r="CE383" s="1028"/>
      <c r="CF383" s="1028"/>
      <c r="CG383" s="1028"/>
      <c r="CH383" s="1028"/>
      <c r="CI383" s="1028"/>
      <c r="CJ383" s="1028"/>
      <c r="CK383" s="1028"/>
      <c r="CL383" s="1028"/>
      <c r="CM383" s="1028"/>
      <c r="CN383" s="1028"/>
      <c r="CO383" s="1028"/>
      <c r="CP383" s="1028"/>
      <c r="CQ383" s="1028"/>
      <c r="CR383" s="1028"/>
      <c r="CS383" s="1028"/>
      <c r="CT383" s="1028"/>
      <c r="CU383" s="1028"/>
      <c r="CV383" s="1028"/>
      <c r="CW383" s="1028"/>
      <c r="CX383" s="1028"/>
      <c r="CY383" s="1028"/>
      <c r="CZ383" s="1028"/>
      <c r="DA383" s="1028"/>
      <c r="DB383" s="1028"/>
      <c r="DC383" s="1028"/>
      <c r="DD383" s="1028"/>
      <c r="DE383" s="1028"/>
      <c r="DF383" s="1028"/>
      <c r="DG383" s="1028"/>
      <c r="DH383" s="1028"/>
      <c r="DI383" s="1028"/>
      <c r="DJ383" s="1028"/>
      <c r="DK383" s="1028"/>
      <c r="DL383" s="1028"/>
      <c r="DM383" s="1028"/>
      <c r="DN383" s="1028"/>
      <c r="DO383" s="1028"/>
      <c r="DP383" s="1028"/>
      <c r="DQ383" s="1028"/>
      <c r="DR383" s="1028"/>
      <c r="DS383" s="1028"/>
      <c r="DT383" s="1028"/>
      <c r="DU383" s="1028"/>
      <c r="DV383" s="1028"/>
      <c r="DW383" s="1028"/>
      <c r="DX383" s="1028"/>
      <c r="DY383" s="1028"/>
      <c r="DZ383" s="1028"/>
      <c r="EA383" s="1028"/>
      <c r="EB383" s="1028"/>
      <c r="EC383" s="1028"/>
      <c r="ED383" s="1028"/>
      <c r="EE383" s="1028"/>
      <c r="EF383" s="1028"/>
      <c r="EG383" s="1028"/>
      <c r="EH383" s="1028"/>
      <c r="EI383" s="1028"/>
      <c r="EJ383" s="1028"/>
      <c r="EK383" s="1028"/>
      <c r="EL383" s="1028"/>
    </row>
    <row r="384" spans="1:142" s="1027" customFormat="1">
      <c r="A384" s="1040">
        <v>381</v>
      </c>
      <c r="B384" s="1062" t="s">
        <v>835</v>
      </c>
      <c r="C384" s="1044">
        <f>'TMB 050'!$G$30</f>
        <v>1234550</v>
      </c>
      <c r="D384" s="1042">
        <f t="shared" si="110"/>
        <v>1234550</v>
      </c>
      <c r="E384" s="1042">
        <f t="shared" si="103"/>
        <v>61727.5</v>
      </c>
      <c r="F384" s="1042">
        <f t="shared" si="104"/>
        <v>61727.5</v>
      </c>
      <c r="G384" s="1042">
        <f t="shared" si="105"/>
        <v>61727.5</v>
      </c>
      <c r="H384" s="1042">
        <v>500000</v>
      </c>
      <c r="I384" s="1042">
        <v>100000</v>
      </c>
      <c r="J384" s="1042">
        <f>H384</f>
        <v>500000</v>
      </c>
      <c r="K384" s="1042">
        <f t="shared" si="112"/>
        <v>40000</v>
      </c>
      <c r="L384" s="1043">
        <f>IF('[1]TMB 050'!$G$30&gt;=50000,50000,'[1]TMB 050'!$G$30*50%)</f>
        <v>50000</v>
      </c>
      <c r="M384" s="1042">
        <f t="shared" si="111"/>
        <v>100000</v>
      </c>
      <c r="N384" s="1041">
        <f t="shared" si="108"/>
        <v>100000</v>
      </c>
      <c r="O384" s="1061"/>
      <c r="P384" s="1035" t="str">
        <f t="shared" si="113"/>
        <v>SHOPPING MODELO</v>
      </c>
      <c r="Q384" s="1060"/>
      <c r="R384" s="1060"/>
      <c r="S384" s="1060"/>
      <c r="T384" s="1060" t="s">
        <v>834</v>
      </c>
      <c r="U384" s="1035" t="s">
        <v>556</v>
      </c>
      <c r="V384" s="1035"/>
      <c r="W384" s="1060" t="s">
        <v>833</v>
      </c>
      <c r="X384" s="1001"/>
      <c r="Y384" s="1031"/>
      <c r="Z384" s="1030"/>
      <c r="AA384" s="1030"/>
      <c r="AB384" s="1030"/>
      <c r="AC384" s="1030"/>
      <c r="AD384" s="1030"/>
      <c r="AE384" s="1030"/>
      <c r="AF384" s="1030"/>
      <c r="AG384" s="1030"/>
      <c r="AH384" s="1030"/>
      <c r="AI384" s="1030"/>
      <c r="AJ384" s="1030"/>
      <c r="AK384" s="1030"/>
      <c r="AL384" s="1030"/>
      <c r="AM384" s="1029"/>
      <c r="AN384" s="1029"/>
      <c r="AO384" s="1029"/>
      <c r="AP384" s="1029"/>
      <c r="AQ384" s="1029"/>
      <c r="AR384" s="1029"/>
      <c r="AS384" s="1029"/>
      <c r="AT384" s="1029"/>
      <c r="AU384" s="1028"/>
      <c r="AV384" s="1028"/>
      <c r="AW384" s="1028"/>
      <c r="AX384" s="1028"/>
      <c r="AY384" s="1028"/>
      <c r="AZ384" s="1028"/>
      <c r="BA384" s="1028"/>
      <c r="BB384" s="1028"/>
      <c r="BC384" s="1028"/>
      <c r="BD384" s="1028"/>
      <c r="BE384" s="1028"/>
      <c r="BF384" s="1028"/>
      <c r="BG384" s="1028"/>
      <c r="BH384" s="1028"/>
      <c r="BI384" s="1028"/>
      <c r="BJ384" s="1028"/>
      <c r="BK384" s="1028"/>
      <c r="BL384" s="1028"/>
      <c r="BM384" s="1028"/>
      <c r="BN384" s="1028"/>
      <c r="BO384" s="1028"/>
      <c r="BP384" s="1028"/>
      <c r="BQ384" s="1028"/>
      <c r="BR384" s="1028"/>
      <c r="BS384" s="1028"/>
      <c r="BT384" s="1028"/>
      <c r="BU384" s="1028"/>
      <c r="BV384" s="1028"/>
      <c r="BW384" s="1028"/>
      <c r="BX384" s="1028"/>
      <c r="BY384" s="1028"/>
      <c r="BZ384" s="1028"/>
      <c r="CA384" s="1028"/>
      <c r="CB384" s="1028"/>
      <c r="CC384" s="1028"/>
      <c r="CD384" s="1028"/>
      <c r="CE384" s="1028"/>
      <c r="CF384" s="1028"/>
      <c r="CG384" s="1028"/>
      <c r="CH384" s="1028"/>
      <c r="CI384" s="1028"/>
      <c r="CJ384" s="1028"/>
      <c r="CK384" s="1028"/>
      <c r="CL384" s="1028"/>
      <c r="CM384" s="1028"/>
      <c r="CN384" s="1028"/>
      <c r="CO384" s="1028"/>
      <c r="CP384" s="1028"/>
      <c r="CQ384" s="1028"/>
      <c r="CR384" s="1028"/>
      <c r="CS384" s="1028"/>
      <c r="CT384" s="1028"/>
      <c r="CU384" s="1028"/>
      <c r="CV384" s="1028"/>
      <c r="CW384" s="1028"/>
      <c r="CX384" s="1028"/>
      <c r="CY384" s="1028"/>
      <c r="CZ384" s="1028"/>
      <c r="DA384" s="1028"/>
      <c r="DB384" s="1028"/>
      <c r="DC384" s="1028"/>
      <c r="DD384" s="1028"/>
      <c r="DE384" s="1028"/>
      <c r="DF384" s="1028"/>
      <c r="DG384" s="1028"/>
      <c r="DH384" s="1028"/>
      <c r="DI384" s="1028"/>
      <c r="DJ384" s="1028"/>
      <c r="DK384" s="1028"/>
      <c r="DL384" s="1028"/>
      <c r="DM384" s="1028"/>
      <c r="DN384" s="1028"/>
      <c r="DO384" s="1028"/>
      <c r="DP384" s="1028"/>
      <c r="DQ384" s="1028"/>
      <c r="DR384" s="1028"/>
      <c r="DS384" s="1028"/>
      <c r="DT384" s="1028"/>
      <c r="DU384" s="1028"/>
      <c r="DV384" s="1028"/>
      <c r="DW384" s="1028"/>
      <c r="DX384" s="1028"/>
      <c r="DY384" s="1028"/>
      <c r="DZ384" s="1028"/>
      <c r="EA384" s="1028"/>
      <c r="EB384" s="1028"/>
      <c r="EC384" s="1028"/>
      <c r="ED384" s="1028"/>
      <c r="EE384" s="1028"/>
      <c r="EF384" s="1028"/>
      <c r="EG384" s="1028"/>
      <c r="EH384" s="1028"/>
      <c r="EI384" s="1028"/>
      <c r="EJ384" s="1028"/>
      <c r="EK384" s="1028"/>
      <c r="EL384" s="1028"/>
    </row>
    <row r="385" spans="1:142" s="1028" customFormat="1">
      <c r="A385" s="1040">
        <v>382</v>
      </c>
      <c r="B385" s="1063" t="s">
        <v>832</v>
      </c>
      <c r="C385" s="1044">
        <f>'TMB 050'!$G$30</f>
        <v>1234550</v>
      </c>
      <c r="D385" s="1042">
        <f t="shared" si="110"/>
        <v>1234550</v>
      </c>
      <c r="E385" s="1042">
        <f t="shared" si="103"/>
        <v>61727.5</v>
      </c>
      <c r="F385" s="1042">
        <f t="shared" si="104"/>
        <v>61727.5</v>
      </c>
      <c r="G385" s="1042">
        <f t="shared" si="105"/>
        <v>61727.5</v>
      </c>
      <c r="H385" s="1054">
        <v>200000</v>
      </c>
      <c r="I385" s="1054">
        <v>100000</v>
      </c>
      <c r="J385" s="1054">
        <v>200000</v>
      </c>
      <c r="K385" s="1042">
        <f t="shared" si="112"/>
        <v>40000</v>
      </c>
      <c r="L385" s="1054">
        <f>IF('[1]TMB 050'!$G$30&gt;=50000,50000,'[1]TMB 050'!$G$30*50%)</f>
        <v>50000</v>
      </c>
      <c r="M385" s="1054">
        <f t="shared" si="111"/>
        <v>40000</v>
      </c>
      <c r="N385" s="1041">
        <f t="shared" si="108"/>
        <v>40000</v>
      </c>
      <c r="O385" s="1076"/>
      <c r="P385" s="1075" t="str">
        <f t="shared" si="113"/>
        <v>SHOPPING MOOCA</v>
      </c>
      <c r="Q385" s="1075" t="s">
        <v>831</v>
      </c>
      <c r="R385" s="1075"/>
      <c r="S385" s="1075" t="s">
        <v>830</v>
      </c>
      <c r="T385" s="1084" t="s">
        <v>506</v>
      </c>
      <c r="U385" s="1075" t="s">
        <v>505</v>
      </c>
      <c r="V385" s="1075" t="s">
        <v>829</v>
      </c>
      <c r="W385" s="1075"/>
      <c r="X385" s="62"/>
      <c r="Y385" s="1078"/>
      <c r="Z385" s="1029"/>
      <c r="AA385" s="1029"/>
      <c r="AB385" s="1029"/>
      <c r="AC385" s="1029"/>
      <c r="AD385" s="1029"/>
      <c r="AE385" s="1029"/>
      <c r="AF385" s="1029"/>
      <c r="AG385" s="1029"/>
      <c r="AH385" s="1029"/>
      <c r="AI385" s="1029"/>
      <c r="AJ385" s="1029"/>
      <c r="AK385" s="1029"/>
      <c r="AL385" s="1029"/>
      <c r="AM385" s="1029"/>
      <c r="AN385" s="1029"/>
      <c r="AO385" s="1029"/>
      <c r="AP385" s="1029"/>
      <c r="AQ385" s="1029"/>
      <c r="AR385" s="1029"/>
      <c r="AS385" s="1029"/>
      <c r="AT385" s="1029"/>
    </row>
    <row r="386" spans="1:142" s="1027" customFormat="1">
      <c r="A386" s="1040">
        <v>383</v>
      </c>
      <c r="B386" s="1062" t="s">
        <v>828</v>
      </c>
      <c r="C386" s="1044">
        <f>'TMB 050'!$G$30</f>
        <v>1234550</v>
      </c>
      <c r="D386" s="1042">
        <f t="shared" si="110"/>
        <v>1234550</v>
      </c>
      <c r="E386" s="1042">
        <f t="shared" si="103"/>
        <v>61727.5</v>
      </c>
      <c r="F386" s="1042">
        <f t="shared" si="104"/>
        <v>61727.5</v>
      </c>
      <c r="G386" s="1042">
        <f t="shared" si="105"/>
        <v>61727.5</v>
      </c>
      <c r="H386" s="1042">
        <v>500000</v>
      </c>
      <c r="I386" s="1042">
        <v>100000</v>
      </c>
      <c r="J386" s="1042">
        <f>H386</f>
        <v>500000</v>
      </c>
      <c r="K386" s="1042">
        <f t="shared" si="112"/>
        <v>40000</v>
      </c>
      <c r="L386" s="1043">
        <f>IF('[1]TMB 050'!$G$30&gt;=50000,50000,'[1]TMB 050'!$G$30*50%)</f>
        <v>50000</v>
      </c>
      <c r="M386" s="1042">
        <f t="shared" si="111"/>
        <v>100000</v>
      </c>
      <c r="N386" s="1041">
        <f t="shared" si="108"/>
        <v>100000</v>
      </c>
      <c r="O386" s="1061"/>
      <c r="P386" s="1035" t="str">
        <f t="shared" si="113"/>
        <v>SHOPPING MUELLER JOINVILLE</v>
      </c>
      <c r="Q386" s="1060"/>
      <c r="R386" s="1060"/>
      <c r="S386" s="1060"/>
      <c r="T386" s="1060" t="s">
        <v>827</v>
      </c>
      <c r="U386" s="1035" t="s">
        <v>826</v>
      </c>
      <c r="V386" s="1035"/>
      <c r="W386" s="1060" t="s">
        <v>825</v>
      </c>
      <c r="X386" s="1001"/>
      <c r="Y386" s="1031"/>
      <c r="Z386" s="1030"/>
      <c r="AA386" s="1030"/>
      <c r="AB386" s="1030"/>
      <c r="AC386" s="1030"/>
      <c r="AD386" s="1030"/>
      <c r="AE386" s="1030"/>
      <c r="AF386" s="1030"/>
      <c r="AG386" s="1030"/>
      <c r="AH386" s="1030"/>
      <c r="AI386" s="1030"/>
      <c r="AJ386" s="1030"/>
      <c r="AK386" s="1030"/>
      <c r="AL386" s="1030"/>
      <c r="AM386" s="1029"/>
      <c r="AN386" s="1029"/>
      <c r="AO386" s="1029"/>
      <c r="AP386" s="1029"/>
      <c r="AQ386" s="1029"/>
      <c r="AR386" s="1029"/>
      <c r="AS386" s="1029"/>
      <c r="AT386" s="1029"/>
      <c r="AU386" s="1028"/>
      <c r="AV386" s="1028"/>
      <c r="AW386" s="1028"/>
      <c r="AX386" s="1028"/>
      <c r="AY386" s="1028"/>
      <c r="AZ386" s="1028"/>
      <c r="BA386" s="1028"/>
      <c r="BB386" s="1028"/>
      <c r="BC386" s="1028"/>
      <c r="BD386" s="1028"/>
      <c r="BE386" s="1028"/>
      <c r="BF386" s="1028"/>
      <c r="BG386" s="1028"/>
      <c r="BH386" s="1028"/>
      <c r="BI386" s="1028"/>
      <c r="BJ386" s="1028"/>
      <c r="BK386" s="1028"/>
      <c r="BL386" s="1028"/>
      <c r="BM386" s="1028"/>
      <c r="BN386" s="1028"/>
      <c r="BO386" s="1028"/>
      <c r="BP386" s="1028"/>
      <c r="BQ386" s="1028"/>
      <c r="BR386" s="1028"/>
      <c r="BS386" s="1028"/>
      <c r="BT386" s="1028"/>
      <c r="BU386" s="1028"/>
      <c r="BV386" s="1028"/>
      <c r="BW386" s="1028"/>
      <c r="BX386" s="1028"/>
      <c r="BY386" s="1028"/>
      <c r="BZ386" s="1028"/>
      <c r="CA386" s="1028"/>
      <c r="CB386" s="1028"/>
      <c r="CC386" s="1028"/>
      <c r="CD386" s="1028"/>
      <c r="CE386" s="1028"/>
      <c r="CF386" s="1028"/>
      <c r="CG386" s="1028"/>
      <c r="CH386" s="1028"/>
      <c r="CI386" s="1028"/>
      <c r="CJ386" s="1028"/>
      <c r="CK386" s="1028"/>
      <c r="CL386" s="1028"/>
      <c r="CM386" s="1028"/>
      <c r="CN386" s="1028"/>
      <c r="CO386" s="1028"/>
      <c r="CP386" s="1028"/>
      <c r="CQ386" s="1028"/>
      <c r="CR386" s="1028"/>
      <c r="CS386" s="1028"/>
      <c r="CT386" s="1028"/>
      <c r="CU386" s="1028"/>
      <c r="CV386" s="1028"/>
      <c r="CW386" s="1028"/>
      <c r="CX386" s="1028"/>
      <c r="CY386" s="1028"/>
      <c r="CZ386" s="1028"/>
      <c r="DA386" s="1028"/>
      <c r="DB386" s="1028"/>
      <c r="DC386" s="1028"/>
      <c r="DD386" s="1028"/>
      <c r="DE386" s="1028"/>
      <c r="DF386" s="1028"/>
      <c r="DG386" s="1028"/>
      <c r="DH386" s="1028"/>
      <c r="DI386" s="1028"/>
      <c r="DJ386" s="1028"/>
      <c r="DK386" s="1028"/>
      <c r="DL386" s="1028"/>
      <c r="DM386" s="1028"/>
      <c r="DN386" s="1028"/>
      <c r="DO386" s="1028"/>
      <c r="DP386" s="1028"/>
      <c r="DQ386" s="1028"/>
      <c r="DR386" s="1028"/>
      <c r="DS386" s="1028"/>
      <c r="DT386" s="1028"/>
      <c r="DU386" s="1028"/>
      <c r="DV386" s="1028"/>
      <c r="DW386" s="1028"/>
      <c r="DX386" s="1028"/>
      <c r="DY386" s="1028"/>
      <c r="DZ386" s="1028"/>
      <c r="EA386" s="1028"/>
      <c r="EB386" s="1028"/>
      <c r="EC386" s="1028"/>
      <c r="ED386" s="1028"/>
      <c r="EE386" s="1028"/>
      <c r="EF386" s="1028"/>
      <c r="EG386" s="1028"/>
      <c r="EH386" s="1028"/>
      <c r="EI386" s="1028"/>
      <c r="EJ386" s="1028"/>
      <c r="EK386" s="1028"/>
      <c r="EL386" s="1028"/>
    </row>
    <row r="387" spans="1:142" s="1027" customFormat="1">
      <c r="A387" s="1040">
        <v>384</v>
      </c>
      <c r="B387" s="1070" t="s">
        <v>824</v>
      </c>
      <c r="C387" s="1044">
        <f>'TMB 050'!$G$30</f>
        <v>1234550</v>
      </c>
      <c r="D387" s="1054">
        <f t="shared" si="110"/>
        <v>1234550</v>
      </c>
      <c r="E387" s="1054">
        <f>20000</f>
        <v>20000</v>
      </c>
      <c r="F387" s="1054">
        <v>0</v>
      </c>
      <c r="G387" s="1054">
        <v>0</v>
      </c>
      <c r="H387" s="1054">
        <v>500000</v>
      </c>
      <c r="I387" s="1054">
        <v>100000</v>
      </c>
      <c r="J387" s="1054">
        <f>200000</f>
        <v>200000</v>
      </c>
      <c r="K387" s="1054">
        <f>100000</f>
        <v>100000</v>
      </c>
      <c r="L387" s="1054">
        <f>IF('[1]TMB 050'!$G$30&gt;=50000,50000,'[1]TMB 050'!$G$30*50%)</f>
        <v>50000</v>
      </c>
      <c r="M387" s="1054">
        <f t="shared" si="111"/>
        <v>100000</v>
      </c>
      <c r="N387" s="1083">
        <f>100000</f>
        <v>100000</v>
      </c>
      <c r="O387" s="1073"/>
      <c r="P387" s="1050" t="str">
        <f t="shared" si="113"/>
        <v>SHOPPING NAÇÕES BAURU(*)</v>
      </c>
      <c r="Q387" s="1072" t="s">
        <v>823</v>
      </c>
      <c r="R387" s="1072"/>
      <c r="S387" s="1072" t="s">
        <v>527</v>
      </c>
      <c r="T387" s="1072" t="s">
        <v>822</v>
      </c>
      <c r="U387" s="1050" t="s">
        <v>505</v>
      </c>
      <c r="V387" s="1050" t="s">
        <v>821</v>
      </c>
      <c r="W387" s="1072"/>
      <c r="X387" s="1001"/>
      <c r="Y387" s="1031"/>
      <c r="Z387" s="1030"/>
      <c r="AA387" s="1030"/>
      <c r="AB387" s="1030"/>
      <c r="AC387" s="1030"/>
      <c r="AD387" s="1030"/>
      <c r="AE387" s="1030"/>
      <c r="AF387" s="1030"/>
      <c r="AG387" s="1030"/>
      <c r="AH387" s="1030"/>
      <c r="AI387" s="1030"/>
      <c r="AJ387" s="1030"/>
      <c r="AK387" s="1030"/>
      <c r="AL387" s="1030"/>
      <c r="AM387" s="1029"/>
      <c r="AN387" s="1029"/>
      <c r="AO387" s="1029"/>
      <c r="AP387" s="1029"/>
      <c r="AQ387" s="1029"/>
      <c r="AR387" s="1029"/>
      <c r="AS387" s="1029"/>
      <c r="AT387" s="1029"/>
      <c r="AU387" s="1028"/>
      <c r="AV387" s="1028"/>
      <c r="AW387" s="1028"/>
      <c r="AX387" s="1028"/>
      <c r="AY387" s="1028"/>
      <c r="AZ387" s="1028"/>
      <c r="BA387" s="1028"/>
      <c r="BB387" s="1028"/>
      <c r="BC387" s="1028"/>
      <c r="BD387" s="1028"/>
      <c r="BE387" s="1028"/>
      <c r="BF387" s="1028"/>
      <c r="BG387" s="1028"/>
      <c r="BH387" s="1028"/>
      <c r="BI387" s="1028"/>
      <c r="BJ387" s="1028"/>
      <c r="BK387" s="1028"/>
      <c r="BL387" s="1028"/>
      <c r="BM387" s="1028"/>
      <c r="BN387" s="1028"/>
      <c r="BO387" s="1028"/>
      <c r="BP387" s="1028"/>
      <c r="BQ387" s="1028"/>
      <c r="BR387" s="1028"/>
      <c r="BS387" s="1028"/>
      <c r="BT387" s="1028"/>
      <c r="BU387" s="1028"/>
      <c r="BV387" s="1028"/>
      <c r="BW387" s="1028"/>
      <c r="BX387" s="1028"/>
      <c r="BY387" s="1028"/>
      <c r="BZ387" s="1028"/>
      <c r="CA387" s="1028"/>
      <c r="CB387" s="1028"/>
      <c r="CC387" s="1028"/>
      <c r="CD387" s="1028"/>
      <c r="CE387" s="1028"/>
      <c r="CF387" s="1028"/>
      <c r="CG387" s="1028"/>
      <c r="CH387" s="1028"/>
      <c r="CI387" s="1028"/>
      <c r="CJ387" s="1028"/>
      <c r="CK387" s="1028"/>
      <c r="CL387" s="1028"/>
      <c r="CM387" s="1028"/>
      <c r="CN387" s="1028"/>
      <c r="CO387" s="1028"/>
      <c r="CP387" s="1028"/>
      <c r="CQ387" s="1028"/>
      <c r="CR387" s="1028"/>
      <c r="CS387" s="1028"/>
      <c r="CT387" s="1028"/>
      <c r="CU387" s="1028"/>
      <c r="CV387" s="1028"/>
      <c r="CW387" s="1028"/>
      <c r="CX387" s="1028"/>
      <c r="CY387" s="1028"/>
      <c r="CZ387" s="1028"/>
      <c r="DA387" s="1028"/>
      <c r="DB387" s="1028"/>
      <c r="DC387" s="1028"/>
      <c r="DD387" s="1028"/>
      <c r="DE387" s="1028"/>
      <c r="DF387" s="1028"/>
      <c r="DG387" s="1028"/>
      <c r="DH387" s="1028"/>
      <c r="DI387" s="1028"/>
      <c r="DJ387" s="1028"/>
      <c r="DK387" s="1028"/>
      <c r="DL387" s="1028"/>
      <c r="DM387" s="1028"/>
      <c r="DN387" s="1028"/>
      <c r="DO387" s="1028"/>
      <c r="DP387" s="1028"/>
      <c r="DQ387" s="1028"/>
      <c r="DR387" s="1028"/>
      <c r="DS387" s="1028"/>
      <c r="DT387" s="1028"/>
      <c r="DU387" s="1028"/>
      <c r="DV387" s="1028"/>
      <c r="DW387" s="1028"/>
      <c r="DX387" s="1028"/>
      <c r="DY387" s="1028"/>
      <c r="DZ387" s="1028"/>
      <c r="EA387" s="1028"/>
      <c r="EB387" s="1028"/>
      <c r="EC387" s="1028"/>
      <c r="ED387" s="1028"/>
      <c r="EE387" s="1028"/>
      <c r="EF387" s="1028"/>
      <c r="EG387" s="1028"/>
      <c r="EH387" s="1028"/>
      <c r="EI387" s="1028"/>
      <c r="EJ387" s="1028"/>
      <c r="EK387" s="1028"/>
      <c r="EL387" s="1028"/>
    </row>
    <row r="388" spans="1:142" s="1027" customFormat="1">
      <c r="A388" s="1040">
        <v>385</v>
      </c>
      <c r="B388" s="1063" t="s">
        <v>820</v>
      </c>
      <c r="C388" s="1044">
        <f>'TMB 050'!$G$30</f>
        <v>1234550</v>
      </c>
      <c r="D388" s="1042">
        <f t="shared" si="110"/>
        <v>1234550</v>
      </c>
      <c r="E388" s="1042">
        <f t="shared" ref="E388:E419" si="114">C388*5%</f>
        <v>61727.5</v>
      </c>
      <c r="F388" s="1042">
        <f t="shared" ref="F388:F419" si="115">C388*5%</f>
        <v>61727.5</v>
      </c>
      <c r="G388" s="1042">
        <f t="shared" ref="G388:G419" si="116">C388*5%</f>
        <v>61727.5</v>
      </c>
      <c r="H388" s="1042">
        <v>500000</v>
      </c>
      <c r="I388" s="1042">
        <v>100000</v>
      </c>
      <c r="J388" s="1042">
        <f t="shared" ref="J388:J396" si="117">H388</f>
        <v>500000</v>
      </c>
      <c r="K388" s="1042">
        <f t="shared" ref="K388:K419" si="118">IF(H388&gt;40000,40000,H388)</f>
        <v>40000</v>
      </c>
      <c r="L388" s="1043">
        <f>IF('[1]TMB 050'!$G$30&gt;=50000,50000,'[1]TMB 050'!$G$30*50%)</f>
        <v>50000</v>
      </c>
      <c r="M388" s="1042">
        <f t="shared" si="111"/>
        <v>100000</v>
      </c>
      <c r="N388" s="1041">
        <f t="shared" ref="N388:N419" si="119">IF(J388&lt;=200000,J388*20%,100000)</f>
        <v>100000</v>
      </c>
      <c r="O388" s="1061"/>
      <c r="P388" s="1035" t="str">
        <f t="shared" si="113"/>
        <v>SHOPPING NAÇÕES UNIDAS</v>
      </c>
      <c r="Q388" s="1035" t="s">
        <v>819</v>
      </c>
      <c r="R388" s="1035"/>
      <c r="S388" s="1035" t="s">
        <v>818</v>
      </c>
      <c r="T388" s="1071" t="s">
        <v>506</v>
      </c>
      <c r="U388" s="1035" t="s">
        <v>505</v>
      </c>
      <c r="V388" s="1035" t="s">
        <v>817</v>
      </c>
      <c r="W388" s="1060" t="s">
        <v>816</v>
      </c>
      <c r="X388" s="1001"/>
      <c r="Y388" s="1031"/>
      <c r="Z388" s="1030"/>
      <c r="AA388" s="1030"/>
      <c r="AB388" s="1030"/>
      <c r="AC388" s="1030"/>
      <c r="AD388" s="1030"/>
      <c r="AE388" s="1030"/>
      <c r="AF388" s="1030"/>
      <c r="AG388" s="1030"/>
      <c r="AH388" s="1030"/>
      <c r="AI388" s="1030"/>
      <c r="AJ388" s="1030"/>
      <c r="AK388" s="1030"/>
      <c r="AL388" s="1030"/>
      <c r="AM388" s="1029"/>
      <c r="AN388" s="1029"/>
      <c r="AO388" s="1029"/>
      <c r="AP388" s="1029"/>
      <c r="AQ388" s="1029"/>
      <c r="AR388" s="1029"/>
      <c r="AS388" s="1029"/>
      <c r="AT388" s="1029"/>
      <c r="AU388" s="1028"/>
      <c r="AV388" s="1028"/>
      <c r="AW388" s="1028"/>
      <c r="AX388" s="1028"/>
      <c r="AY388" s="1028"/>
      <c r="AZ388" s="1028"/>
      <c r="BA388" s="1028"/>
      <c r="BB388" s="1028"/>
      <c r="BC388" s="1028"/>
      <c r="BD388" s="1028"/>
      <c r="BE388" s="1028"/>
      <c r="BF388" s="1028"/>
      <c r="BG388" s="1028"/>
      <c r="BH388" s="1028"/>
      <c r="BI388" s="1028"/>
      <c r="BJ388" s="1028"/>
      <c r="BK388" s="1028"/>
      <c r="BL388" s="1028"/>
      <c r="BM388" s="1028"/>
      <c r="BN388" s="1028"/>
      <c r="BO388" s="1028"/>
      <c r="BP388" s="1028"/>
      <c r="BQ388" s="1028"/>
      <c r="BR388" s="1028"/>
      <c r="BS388" s="1028"/>
      <c r="BT388" s="1028"/>
      <c r="BU388" s="1028"/>
      <c r="BV388" s="1028"/>
      <c r="BW388" s="1028"/>
      <c r="BX388" s="1028"/>
      <c r="BY388" s="1028"/>
      <c r="BZ388" s="1028"/>
      <c r="CA388" s="1028"/>
      <c r="CB388" s="1028"/>
      <c r="CC388" s="1028"/>
      <c r="CD388" s="1028"/>
      <c r="CE388" s="1028"/>
      <c r="CF388" s="1028"/>
      <c r="CG388" s="1028"/>
      <c r="CH388" s="1028"/>
      <c r="CI388" s="1028"/>
      <c r="CJ388" s="1028"/>
      <c r="CK388" s="1028"/>
      <c r="CL388" s="1028"/>
      <c r="CM388" s="1028"/>
      <c r="CN388" s="1028"/>
      <c r="CO388" s="1028"/>
      <c r="CP388" s="1028"/>
      <c r="CQ388" s="1028"/>
      <c r="CR388" s="1028"/>
      <c r="CS388" s="1028"/>
      <c r="CT388" s="1028"/>
      <c r="CU388" s="1028"/>
      <c r="CV388" s="1028"/>
      <c r="CW388" s="1028"/>
      <c r="CX388" s="1028"/>
      <c r="CY388" s="1028"/>
      <c r="CZ388" s="1028"/>
      <c r="DA388" s="1028"/>
      <c r="DB388" s="1028"/>
      <c r="DC388" s="1028"/>
      <c r="DD388" s="1028"/>
      <c r="DE388" s="1028"/>
      <c r="DF388" s="1028"/>
      <c r="DG388" s="1028"/>
      <c r="DH388" s="1028"/>
      <c r="DI388" s="1028"/>
      <c r="DJ388" s="1028"/>
      <c r="DK388" s="1028"/>
      <c r="DL388" s="1028"/>
      <c r="DM388" s="1028"/>
      <c r="DN388" s="1028"/>
      <c r="DO388" s="1028"/>
      <c r="DP388" s="1028"/>
      <c r="DQ388" s="1028"/>
      <c r="DR388" s="1028"/>
      <c r="DS388" s="1028"/>
      <c r="DT388" s="1028"/>
      <c r="DU388" s="1028"/>
      <c r="DV388" s="1028"/>
      <c r="DW388" s="1028"/>
      <c r="DX388" s="1028"/>
      <c r="DY388" s="1028"/>
      <c r="DZ388" s="1028"/>
      <c r="EA388" s="1028"/>
      <c r="EB388" s="1028"/>
      <c r="EC388" s="1028"/>
      <c r="ED388" s="1028"/>
      <c r="EE388" s="1028"/>
      <c r="EF388" s="1028"/>
      <c r="EG388" s="1028"/>
      <c r="EH388" s="1028"/>
      <c r="EI388" s="1028"/>
      <c r="EJ388" s="1028"/>
      <c r="EK388" s="1028"/>
      <c r="EL388" s="1028"/>
    </row>
    <row r="389" spans="1:142" s="1027" customFormat="1">
      <c r="A389" s="1040">
        <v>386</v>
      </c>
      <c r="B389" s="1063" t="s">
        <v>815</v>
      </c>
      <c r="C389" s="1044">
        <f>'TMB 050'!$G$30</f>
        <v>1234550</v>
      </c>
      <c r="D389" s="1042">
        <f t="shared" si="110"/>
        <v>1234550</v>
      </c>
      <c r="E389" s="1042">
        <f t="shared" si="114"/>
        <v>61727.5</v>
      </c>
      <c r="F389" s="1042">
        <f t="shared" si="115"/>
        <v>61727.5</v>
      </c>
      <c r="G389" s="1042">
        <f t="shared" si="116"/>
        <v>61727.5</v>
      </c>
      <c r="H389" s="1042">
        <v>500000</v>
      </c>
      <c r="I389" s="1042">
        <v>100000</v>
      </c>
      <c r="J389" s="1042">
        <f t="shared" si="117"/>
        <v>500000</v>
      </c>
      <c r="K389" s="1042">
        <f t="shared" si="118"/>
        <v>40000</v>
      </c>
      <c r="L389" s="1043">
        <f>IF('[1]TMB 050'!$G$30&gt;=50000,50000,'[1]TMB 050'!$G$30*50%)</f>
        <v>50000</v>
      </c>
      <c r="M389" s="1042">
        <f t="shared" si="111"/>
        <v>100000</v>
      </c>
      <c r="N389" s="1041">
        <f t="shared" si="119"/>
        <v>100000</v>
      </c>
      <c r="O389" s="1061"/>
      <c r="P389" s="1035" t="str">
        <f t="shared" si="113"/>
        <v>SHOPPING NORTE SUL PLAZA</v>
      </c>
      <c r="Q389" s="1035" t="s">
        <v>814</v>
      </c>
      <c r="R389" s="1035"/>
      <c r="S389" s="1035" t="s">
        <v>813</v>
      </c>
      <c r="T389" s="1060" t="s">
        <v>812</v>
      </c>
      <c r="U389" s="1035" t="s">
        <v>811</v>
      </c>
      <c r="V389" s="1035" t="s">
        <v>810</v>
      </c>
      <c r="W389" s="1035" t="s">
        <v>809</v>
      </c>
      <c r="X389" s="1001"/>
      <c r="Y389" s="1031"/>
      <c r="Z389" s="1030"/>
      <c r="AA389" s="1030"/>
      <c r="AB389" s="1030"/>
      <c r="AC389" s="1030"/>
      <c r="AD389" s="1030"/>
      <c r="AE389" s="1030"/>
      <c r="AF389" s="1030"/>
      <c r="AG389" s="1030"/>
      <c r="AH389" s="1030"/>
      <c r="AI389" s="1030"/>
      <c r="AJ389" s="1030"/>
      <c r="AK389" s="1030"/>
      <c r="AL389" s="1030"/>
      <c r="AM389" s="1029"/>
      <c r="AN389" s="1029"/>
      <c r="AO389" s="1029"/>
      <c r="AP389" s="1029"/>
      <c r="AQ389" s="1029"/>
      <c r="AR389" s="1029"/>
      <c r="AS389" s="1029"/>
      <c r="AT389" s="1029"/>
      <c r="AU389" s="1028"/>
      <c r="AV389" s="1028"/>
      <c r="AW389" s="1028"/>
      <c r="AX389" s="1028"/>
      <c r="AY389" s="1028"/>
      <c r="AZ389" s="1028"/>
      <c r="BA389" s="1028"/>
      <c r="BB389" s="1028"/>
      <c r="BC389" s="1028"/>
      <c r="BD389" s="1028"/>
      <c r="BE389" s="1028"/>
      <c r="BF389" s="1028"/>
      <c r="BG389" s="1028"/>
      <c r="BH389" s="1028"/>
      <c r="BI389" s="1028"/>
      <c r="BJ389" s="1028"/>
      <c r="BK389" s="1028"/>
      <c r="BL389" s="1028"/>
      <c r="BM389" s="1028"/>
      <c r="BN389" s="1028"/>
      <c r="BO389" s="1028"/>
      <c r="BP389" s="1028"/>
      <c r="BQ389" s="1028"/>
      <c r="BR389" s="1028"/>
      <c r="BS389" s="1028"/>
      <c r="BT389" s="1028"/>
      <c r="BU389" s="1028"/>
      <c r="BV389" s="1028"/>
      <c r="BW389" s="1028"/>
      <c r="BX389" s="1028"/>
      <c r="BY389" s="1028"/>
      <c r="BZ389" s="1028"/>
      <c r="CA389" s="1028"/>
      <c r="CB389" s="1028"/>
      <c r="CC389" s="1028"/>
      <c r="CD389" s="1028"/>
      <c r="CE389" s="1028"/>
      <c r="CF389" s="1028"/>
      <c r="CG389" s="1028"/>
      <c r="CH389" s="1028"/>
      <c r="CI389" s="1028"/>
      <c r="CJ389" s="1028"/>
      <c r="CK389" s="1028"/>
      <c r="CL389" s="1028"/>
      <c r="CM389" s="1028"/>
      <c r="CN389" s="1028"/>
      <c r="CO389" s="1028"/>
      <c r="CP389" s="1028"/>
      <c r="CQ389" s="1028"/>
      <c r="CR389" s="1028"/>
      <c r="CS389" s="1028"/>
      <c r="CT389" s="1028"/>
      <c r="CU389" s="1028"/>
      <c r="CV389" s="1028"/>
      <c r="CW389" s="1028"/>
      <c r="CX389" s="1028"/>
      <c r="CY389" s="1028"/>
      <c r="CZ389" s="1028"/>
      <c r="DA389" s="1028"/>
      <c r="DB389" s="1028"/>
      <c r="DC389" s="1028"/>
      <c r="DD389" s="1028"/>
      <c r="DE389" s="1028"/>
      <c r="DF389" s="1028"/>
      <c r="DG389" s="1028"/>
      <c r="DH389" s="1028"/>
      <c r="DI389" s="1028"/>
      <c r="DJ389" s="1028"/>
      <c r="DK389" s="1028"/>
      <c r="DL389" s="1028"/>
      <c r="DM389" s="1028"/>
      <c r="DN389" s="1028"/>
      <c r="DO389" s="1028"/>
      <c r="DP389" s="1028"/>
      <c r="DQ389" s="1028"/>
      <c r="DR389" s="1028"/>
      <c r="DS389" s="1028"/>
      <c r="DT389" s="1028"/>
      <c r="DU389" s="1028"/>
      <c r="DV389" s="1028"/>
      <c r="DW389" s="1028"/>
      <c r="DX389" s="1028"/>
      <c r="DY389" s="1028"/>
      <c r="DZ389" s="1028"/>
      <c r="EA389" s="1028"/>
      <c r="EB389" s="1028"/>
      <c r="EC389" s="1028"/>
      <c r="ED389" s="1028"/>
      <c r="EE389" s="1028"/>
      <c r="EF389" s="1028"/>
      <c r="EG389" s="1028"/>
      <c r="EH389" s="1028"/>
      <c r="EI389" s="1028"/>
      <c r="EJ389" s="1028"/>
      <c r="EK389" s="1028"/>
      <c r="EL389" s="1028"/>
    </row>
    <row r="390" spans="1:142" s="1027" customFormat="1">
      <c r="A390" s="1040">
        <v>387</v>
      </c>
      <c r="B390" s="1062" t="s">
        <v>808</v>
      </c>
      <c r="C390" s="1044">
        <f>'TMB 050'!$G$30</f>
        <v>1234550</v>
      </c>
      <c r="D390" s="1042">
        <f t="shared" si="110"/>
        <v>1234550</v>
      </c>
      <c r="E390" s="1042">
        <f t="shared" si="114"/>
        <v>61727.5</v>
      </c>
      <c r="F390" s="1042">
        <f t="shared" si="115"/>
        <v>61727.5</v>
      </c>
      <c r="G390" s="1042">
        <f t="shared" si="116"/>
        <v>61727.5</v>
      </c>
      <c r="H390" s="1042">
        <v>500000</v>
      </c>
      <c r="I390" s="1042">
        <v>100000</v>
      </c>
      <c r="J390" s="1042">
        <f t="shared" si="117"/>
        <v>500000</v>
      </c>
      <c r="K390" s="1042">
        <f t="shared" si="118"/>
        <v>40000</v>
      </c>
      <c r="L390" s="1043">
        <f>IF('[1]TMB 050'!$G$30&gt;=50000,50000,'[1]TMB 050'!$G$30*50%)</f>
        <v>50000</v>
      </c>
      <c r="M390" s="1042">
        <f t="shared" si="111"/>
        <v>100000</v>
      </c>
      <c r="N390" s="1041">
        <f t="shared" si="119"/>
        <v>100000</v>
      </c>
      <c r="O390" s="1061"/>
      <c r="P390" s="1035" t="str">
        <f t="shared" si="113"/>
        <v>SHOPPING NOVA AMÉRICA</v>
      </c>
      <c r="Q390" s="1060"/>
      <c r="R390" s="1060"/>
      <c r="S390" s="1060"/>
      <c r="T390" s="1035" t="s">
        <v>503</v>
      </c>
      <c r="U390" s="1035" t="s">
        <v>502</v>
      </c>
      <c r="V390" s="1035"/>
      <c r="W390" s="1035" t="s">
        <v>807</v>
      </c>
      <c r="X390" s="1001"/>
      <c r="Y390" s="1031"/>
      <c r="Z390" s="1030"/>
      <c r="AA390" s="1030"/>
      <c r="AB390" s="1030"/>
      <c r="AC390" s="1030"/>
      <c r="AD390" s="1030"/>
      <c r="AE390" s="1030"/>
      <c r="AF390" s="1030"/>
      <c r="AG390" s="1030"/>
      <c r="AH390" s="1030"/>
      <c r="AI390" s="1030"/>
      <c r="AJ390" s="1030"/>
      <c r="AK390" s="1030"/>
      <c r="AL390" s="1030"/>
      <c r="AM390" s="1029"/>
      <c r="AN390" s="1029"/>
      <c r="AO390" s="1029"/>
      <c r="AP390" s="1029"/>
      <c r="AQ390" s="1029"/>
      <c r="AR390" s="1029"/>
      <c r="AS390" s="1029"/>
      <c r="AT390" s="1029"/>
      <c r="AU390" s="1028"/>
      <c r="AV390" s="1028"/>
      <c r="AW390" s="1028"/>
      <c r="AX390" s="1028"/>
      <c r="AY390" s="1028"/>
      <c r="AZ390" s="1028"/>
      <c r="BA390" s="1028"/>
      <c r="BB390" s="1028"/>
      <c r="BC390" s="1028"/>
      <c r="BD390" s="1028"/>
      <c r="BE390" s="1028"/>
      <c r="BF390" s="1028"/>
      <c r="BG390" s="1028"/>
      <c r="BH390" s="1028"/>
      <c r="BI390" s="1028"/>
      <c r="BJ390" s="1028"/>
      <c r="BK390" s="1028"/>
      <c r="BL390" s="1028"/>
      <c r="BM390" s="1028"/>
      <c r="BN390" s="1028"/>
      <c r="BO390" s="1028"/>
      <c r="BP390" s="1028"/>
      <c r="BQ390" s="1028"/>
      <c r="BR390" s="1028"/>
      <c r="BS390" s="1028"/>
      <c r="BT390" s="1028"/>
      <c r="BU390" s="1028"/>
      <c r="BV390" s="1028"/>
      <c r="BW390" s="1028"/>
      <c r="BX390" s="1028"/>
      <c r="BY390" s="1028"/>
      <c r="BZ390" s="1028"/>
      <c r="CA390" s="1028"/>
      <c r="CB390" s="1028"/>
      <c r="CC390" s="1028"/>
      <c r="CD390" s="1028"/>
      <c r="CE390" s="1028"/>
      <c r="CF390" s="1028"/>
      <c r="CG390" s="1028"/>
      <c r="CH390" s="1028"/>
      <c r="CI390" s="1028"/>
      <c r="CJ390" s="1028"/>
      <c r="CK390" s="1028"/>
      <c r="CL390" s="1028"/>
      <c r="CM390" s="1028"/>
      <c r="CN390" s="1028"/>
      <c r="CO390" s="1028"/>
      <c r="CP390" s="1028"/>
      <c r="CQ390" s="1028"/>
      <c r="CR390" s="1028"/>
      <c r="CS390" s="1028"/>
      <c r="CT390" s="1028"/>
      <c r="CU390" s="1028"/>
      <c r="CV390" s="1028"/>
      <c r="CW390" s="1028"/>
      <c r="CX390" s="1028"/>
      <c r="CY390" s="1028"/>
      <c r="CZ390" s="1028"/>
      <c r="DA390" s="1028"/>
      <c r="DB390" s="1028"/>
      <c r="DC390" s="1028"/>
      <c r="DD390" s="1028"/>
      <c r="DE390" s="1028"/>
      <c r="DF390" s="1028"/>
      <c r="DG390" s="1028"/>
      <c r="DH390" s="1028"/>
      <c r="DI390" s="1028"/>
      <c r="DJ390" s="1028"/>
      <c r="DK390" s="1028"/>
      <c r="DL390" s="1028"/>
      <c r="DM390" s="1028"/>
      <c r="DN390" s="1028"/>
      <c r="DO390" s="1028"/>
      <c r="DP390" s="1028"/>
      <c r="DQ390" s="1028"/>
      <c r="DR390" s="1028"/>
      <c r="DS390" s="1028"/>
      <c r="DT390" s="1028"/>
      <c r="DU390" s="1028"/>
      <c r="DV390" s="1028"/>
      <c r="DW390" s="1028"/>
      <c r="DX390" s="1028"/>
      <c r="DY390" s="1028"/>
      <c r="DZ390" s="1028"/>
      <c r="EA390" s="1028"/>
      <c r="EB390" s="1028"/>
      <c r="EC390" s="1028"/>
      <c r="ED390" s="1028"/>
      <c r="EE390" s="1028"/>
      <c r="EF390" s="1028"/>
      <c r="EG390" s="1028"/>
      <c r="EH390" s="1028"/>
      <c r="EI390" s="1028"/>
      <c r="EJ390" s="1028"/>
      <c r="EK390" s="1028"/>
      <c r="EL390" s="1028"/>
    </row>
    <row r="391" spans="1:142" s="1027" customFormat="1">
      <c r="A391" s="1040">
        <v>388</v>
      </c>
      <c r="B391" s="1062" t="s">
        <v>806</v>
      </c>
      <c r="C391" s="1044">
        <f>'TMB 050'!$G$30</f>
        <v>1234550</v>
      </c>
      <c r="D391" s="1042">
        <f t="shared" si="110"/>
        <v>1234550</v>
      </c>
      <c r="E391" s="1042">
        <f t="shared" si="114"/>
        <v>61727.5</v>
      </c>
      <c r="F391" s="1042">
        <f t="shared" si="115"/>
        <v>61727.5</v>
      </c>
      <c r="G391" s="1042">
        <f t="shared" si="116"/>
        <v>61727.5</v>
      </c>
      <c r="H391" s="1042">
        <v>500000</v>
      </c>
      <c r="I391" s="1042">
        <v>100000</v>
      </c>
      <c r="J391" s="1042">
        <f t="shared" si="117"/>
        <v>500000</v>
      </c>
      <c r="K391" s="1042">
        <f t="shared" si="118"/>
        <v>40000</v>
      </c>
      <c r="L391" s="1043">
        <f>IF('[1]TMB 050'!$G$30&gt;=50000,50000,'[1]TMB 050'!$G$30*50%)</f>
        <v>50000</v>
      </c>
      <c r="M391" s="1042">
        <f t="shared" si="111"/>
        <v>100000</v>
      </c>
      <c r="N391" s="1041">
        <f t="shared" si="119"/>
        <v>100000</v>
      </c>
      <c r="O391" s="1061"/>
      <c r="P391" s="1035" t="str">
        <f t="shared" si="113"/>
        <v>SHOPPING PAÇO ALFÂNDEGA</v>
      </c>
      <c r="Q391" s="1060"/>
      <c r="R391" s="1060"/>
      <c r="S391" s="1060"/>
      <c r="T391" s="1035" t="s">
        <v>685</v>
      </c>
      <c r="U391" s="1035" t="s">
        <v>684</v>
      </c>
      <c r="V391" s="1035"/>
      <c r="W391" s="1060" t="s">
        <v>805</v>
      </c>
      <c r="X391" s="1001"/>
      <c r="Y391" s="1031"/>
      <c r="Z391" s="1030"/>
      <c r="AA391" s="1030"/>
      <c r="AB391" s="1030"/>
      <c r="AC391" s="1030"/>
      <c r="AD391" s="1030"/>
      <c r="AE391" s="1030"/>
      <c r="AF391" s="1030"/>
      <c r="AG391" s="1030"/>
      <c r="AH391" s="1030"/>
      <c r="AI391" s="1030"/>
      <c r="AJ391" s="1030"/>
      <c r="AK391" s="1030"/>
      <c r="AL391" s="1030"/>
      <c r="AM391" s="1029"/>
      <c r="AN391" s="1029"/>
      <c r="AO391" s="1029"/>
      <c r="AP391" s="1029"/>
      <c r="AQ391" s="1029"/>
      <c r="AR391" s="1029"/>
      <c r="AS391" s="1029"/>
      <c r="AT391" s="1029"/>
      <c r="AU391" s="1028"/>
      <c r="AV391" s="1028"/>
      <c r="AW391" s="1028"/>
      <c r="AX391" s="1028"/>
      <c r="AY391" s="1028"/>
      <c r="AZ391" s="1028"/>
      <c r="BA391" s="1028"/>
      <c r="BB391" s="1028"/>
      <c r="BC391" s="1028"/>
      <c r="BD391" s="1028"/>
      <c r="BE391" s="1028"/>
      <c r="BF391" s="1028"/>
      <c r="BG391" s="1028"/>
      <c r="BH391" s="1028"/>
      <c r="BI391" s="1028"/>
      <c r="BJ391" s="1028"/>
      <c r="BK391" s="1028"/>
      <c r="BL391" s="1028"/>
      <c r="BM391" s="1028"/>
      <c r="BN391" s="1028"/>
      <c r="BO391" s="1028"/>
      <c r="BP391" s="1028"/>
      <c r="BQ391" s="1028"/>
      <c r="BR391" s="1028"/>
      <c r="BS391" s="1028"/>
      <c r="BT391" s="1028"/>
      <c r="BU391" s="1028"/>
      <c r="BV391" s="1028"/>
      <c r="BW391" s="1028"/>
      <c r="BX391" s="1028"/>
      <c r="BY391" s="1028"/>
      <c r="BZ391" s="1028"/>
      <c r="CA391" s="1028"/>
      <c r="CB391" s="1028"/>
      <c r="CC391" s="1028"/>
      <c r="CD391" s="1028"/>
      <c r="CE391" s="1028"/>
      <c r="CF391" s="1028"/>
      <c r="CG391" s="1028"/>
      <c r="CH391" s="1028"/>
      <c r="CI391" s="1028"/>
      <c r="CJ391" s="1028"/>
      <c r="CK391" s="1028"/>
      <c r="CL391" s="1028"/>
      <c r="CM391" s="1028"/>
      <c r="CN391" s="1028"/>
      <c r="CO391" s="1028"/>
      <c r="CP391" s="1028"/>
      <c r="CQ391" s="1028"/>
      <c r="CR391" s="1028"/>
      <c r="CS391" s="1028"/>
      <c r="CT391" s="1028"/>
      <c r="CU391" s="1028"/>
      <c r="CV391" s="1028"/>
      <c r="CW391" s="1028"/>
      <c r="CX391" s="1028"/>
      <c r="CY391" s="1028"/>
      <c r="CZ391" s="1028"/>
      <c r="DA391" s="1028"/>
      <c r="DB391" s="1028"/>
      <c r="DC391" s="1028"/>
      <c r="DD391" s="1028"/>
      <c r="DE391" s="1028"/>
      <c r="DF391" s="1028"/>
      <c r="DG391" s="1028"/>
      <c r="DH391" s="1028"/>
      <c r="DI391" s="1028"/>
      <c r="DJ391" s="1028"/>
      <c r="DK391" s="1028"/>
      <c r="DL391" s="1028"/>
      <c r="DM391" s="1028"/>
      <c r="DN391" s="1028"/>
      <c r="DO391" s="1028"/>
      <c r="DP391" s="1028"/>
      <c r="DQ391" s="1028"/>
      <c r="DR391" s="1028"/>
      <c r="DS391" s="1028"/>
      <c r="DT391" s="1028"/>
      <c r="DU391" s="1028"/>
      <c r="DV391" s="1028"/>
      <c r="DW391" s="1028"/>
      <c r="DX391" s="1028"/>
      <c r="DY391" s="1028"/>
      <c r="DZ391" s="1028"/>
      <c r="EA391" s="1028"/>
      <c r="EB391" s="1028"/>
      <c r="EC391" s="1028"/>
      <c r="ED391" s="1028"/>
      <c r="EE391" s="1028"/>
      <c r="EF391" s="1028"/>
      <c r="EG391" s="1028"/>
      <c r="EH391" s="1028"/>
      <c r="EI391" s="1028"/>
      <c r="EJ391" s="1028"/>
      <c r="EK391" s="1028"/>
      <c r="EL391" s="1028"/>
    </row>
    <row r="392" spans="1:142" s="1027" customFormat="1">
      <c r="A392" s="1040">
        <v>389</v>
      </c>
      <c r="B392" s="1066" t="s">
        <v>804</v>
      </c>
      <c r="C392" s="1044">
        <f>'TMB 050'!$G$30</f>
        <v>1234550</v>
      </c>
      <c r="D392" s="1042">
        <f t="shared" si="110"/>
        <v>1234550</v>
      </c>
      <c r="E392" s="1042">
        <f t="shared" si="114"/>
        <v>61727.5</v>
      </c>
      <c r="F392" s="1042">
        <f t="shared" si="115"/>
        <v>61727.5</v>
      </c>
      <c r="G392" s="1042">
        <f t="shared" si="116"/>
        <v>61727.5</v>
      </c>
      <c r="H392" s="1042">
        <v>500000</v>
      </c>
      <c r="I392" s="1042">
        <v>100000</v>
      </c>
      <c r="J392" s="1042">
        <f t="shared" si="117"/>
        <v>500000</v>
      </c>
      <c r="K392" s="1042">
        <f t="shared" si="118"/>
        <v>40000</v>
      </c>
      <c r="L392" s="1043">
        <f>IF('[1]TMB 050'!$G$30&gt;=50000,50000,'[1]TMB 050'!$G$30*50%)</f>
        <v>50000</v>
      </c>
      <c r="M392" s="1042">
        <f t="shared" si="111"/>
        <v>100000</v>
      </c>
      <c r="N392" s="1041">
        <f t="shared" si="119"/>
        <v>100000</v>
      </c>
      <c r="O392" s="1061"/>
      <c r="P392" s="1035" t="str">
        <f t="shared" si="113"/>
        <v>SHOPPING PAINEIRAS</v>
      </c>
      <c r="Q392" s="1064"/>
      <c r="R392" s="1064"/>
      <c r="S392" s="1064"/>
      <c r="T392" s="1035" t="s">
        <v>803</v>
      </c>
      <c r="U392" s="1064" t="s">
        <v>505</v>
      </c>
      <c r="V392" s="1064"/>
      <c r="W392" s="1064"/>
      <c r="X392" s="1001"/>
      <c r="Y392" s="1031"/>
      <c r="Z392" s="1030"/>
      <c r="AA392" s="1030"/>
      <c r="AB392" s="1030"/>
      <c r="AC392" s="1030"/>
      <c r="AD392" s="1030"/>
      <c r="AE392" s="1030"/>
      <c r="AF392" s="1030"/>
      <c r="AG392" s="1030"/>
      <c r="AH392" s="1030"/>
      <c r="AI392" s="1030"/>
      <c r="AJ392" s="1030"/>
      <c r="AK392" s="1030"/>
      <c r="AL392" s="1030"/>
      <c r="AM392" s="1029"/>
      <c r="AN392" s="1029"/>
      <c r="AO392" s="1029"/>
      <c r="AP392" s="1029"/>
      <c r="AQ392" s="1029"/>
      <c r="AR392" s="1029"/>
      <c r="AS392" s="1029"/>
      <c r="AT392" s="1029"/>
      <c r="AU392" s="1028"/>
      <c r="AV392" s="1028"/>
      <c r="AW392" s="1028"/>
      <c r="AX392" s="1028"/>
      <c r="AY392" s="1028"/>
      <c r="AZ392" s="1028"/>
      <c r="BA392" s="1028"/>
      <c r="BB392" s="1028"/>
      <c r="BC392" s="1028"/>
      <c r="BD392" s="1028"/>
      <c r="BE392" s="1028"/>
      <c r="BF392" s="1028"/>
      <c r="BG392" s="1028"/>
      <c r="BH392" s="1028"/>
      <c r="BI392" s="1028"/>
      <c r="BJ392" s="1028"/>
      <c r="BK392" s="1028"/>
      <c r="BL392" s="1028"/>
      <c r="BM392" s="1028"/>
      <c r="BN392" s="1028"/>
      <c r="BO392" s="1028"/>
      <c r="BP392" s="1028"/>
      <c r="BQ392" s="1028"/>
      <c r="BR392" s="1028"/>
      <c r="BS392" s="1028"/>
      <c r="BT392" s="1028"/>
      <c r="BU392" s="1028"/>
      <c r="BV392" s="1028"/>
      <c r="BW392" s="1028"/>
      <c r="BX392" s="1028"/>
      <c r="BY392" s="1028"/>
      <c r="BZ392" s="1028"/>
      <c r="CA392" s="1028"/>
      <c r="CB392" s="1028"/>
      <c r="CC392" s="1028"/>
      <c r="CD392" s="1028"/>
      <c r="CE392" s="1028"/>
      <c r="CF392" s="1028"/>
      <c r="CG392" s="1028"/>
      <c r="CH392" s="1028"/>
      <c r="CI392" s="1028"/>
      <c r="CJ392" s="1028"/>
      <c r="CK392" s="1028"/>
      <c r="CL392" s="1028"/>
      <c r="CM392" s="1028"/>
      <c r="CN392" s="1028"/>
      <c r="CO392" s="1028"/>
      <c r="CP392" s="1028"/>
      <c r="CQ392" s="1028"/>
      <c r="CR392" s="1028"/>
      <c r="CS392" s="1028"/>
      <c r="CT392" s="1028"/>
      <c r="CU392" s="1028"/>
      <c r="CV392" s="1028"/>
      <c r="CW392" s="1028"/>
      <c r="CX392" s="1028"/>
      <c r="CY392" s="1028"/>
      <c r="CZ392" s="1028"/>
      <c r="DA392" s="1028"/>
      <c r="DB392" s="1028"/>
      <c r="DC392" s="1028"/>
      <c r="DD392" s="1028"/>
      <c r="DE392" s="1028"/>
      <c r="DF392" s="1028"/>
      <c r="DG392" s="1028"/>
      <c r="DH392" s="1028"/>
      <c r="DI392" s="1028"/>
      <c r="DJ392" s="1028"/>
      <c r="DK392" s="1028"/>
      <c r="DL392" s="1028"/>
      <c r="DM392" s="1028"/>
      <c r="DN392" s="1028"/>
      <c r="DO392" s="1028"/>
      <c r="DP392" s="1028"/>
      <c r="DQ392" s="1028"/>
      <c r="DR392" s="1028"/>
      <c r="DS392" s="1028"/>
      <c r="DT392" s="1028"/>
      <c r="DU392" s="1028"/>
      <c r="DV392" s="1028"/>
      <c r="DW392" s="1028"/>
      <c r="DX392" s="1028"/>
      <c r="DY392" s="1028"/>
      <c r="DZ392" s="1028"/>
      <c r="EA392" s="1028"/>
      <c r="EB392" s="1028"/>
      <c r="EC392" s="1028"/>
      <c r="ED392" s="1028"/>
      <c r="EE392" s="1028"/>
      <c r="EF392" s="1028"/>
      <c r="EG392" s="1028"/>
      <c r="EH392" s="1028"/>
      <c r="EI392" s="1028"/>
      <c r="EJ392" s="1028"/>
      <c r="EK392" s="1028"/>
      <c r="EL392" s="1028"/>
    </row>
    <row r="393" spans="1:142" s="1027" customFormat="1">
      <c r="A393" s="1040">
        <v>390</v>
      </c>
      <c r="B393" s="1066" t="s">
        <v>802</v>
      </c>
      <c r="C393" s="1044">
        <f>'TMB 050'!$G$30</f>
        <v>1234550</v>
      </c>
      <c r="D393" s="1042">
        <f t="shared" si="110"/>
        <v>1234550</v>
      </c>
      <c r="E393" s="1042">
        <f t="shared" si="114"/>
        <v>61727.5</v>
      </c>
      <c r="F393" s="1042">
        <f t="shared" si="115"/>
        <v>61727.5</v>
      </c>
      <c r="G393" s="1042">
        <f t="shared" si="116"/>
        <v>61727.5</v>
      </c>
      <c r="H393" s="1042">
        <v>500000</v>
      </c>
      <c r="I393" s="1042">
        <v>100000</v>
      </c>
      <c r="J393" s="1042">
        <f t="shared" si="117"/>
        <v>500000</v>
      </c>
      <c r="K393" s="1042">
        <f t="shared" si="118"/>
        <v>40000</v>
      </c>
      <c r="L393" s="1043">
        <f>IF('[1]TMB 050'!$G$30&gt;=50000,50000,'[1]TMB 050'!$G$30*50%)</f>
        <v>50000</v>
      </c>
      <c r="M393" s="1042">
        <f t="shared" si="111"/>
        <v>100000</v>
      </c>
      <c r="N393" s="1041">
        <f t="shared" si="119"/>
        <v>100000</v>
      </c>
      <c r="O393" s="1061"/>
      <c r="P393" s="1035" t="str">
        <f t="shared" si="113"/>
        <v>SHOPPING PANORÂMICO</v>
      </c>
      <c r="Q393" s="1064"/>
      <c r="R393" s="1064"/>
      <c r="S393" s="1064"/>
      <c r="T393" s="1065" t="s">
        <v>514</v>
      </c>
      <c r="U393" s="1064" t="s">
        <v>505</v>
      </c>
      <c r="V393" s="1064"/>
      <c r="W393" s="1064"/>
      <c r="X393" s="1001"/>
      <c r="Y393" s="1031"/>
      <c r="Z393" s="1030"/>
      <c r="AA393" s="1030"/>
      <c r="AB393" s="1030"/>
      <c r="AC393" s="1030"/>
      <c r="AD393" s="1030"/>
      <c r="AE393" s="1030"/>
      <c r="AF393" s="1030"/>
      <c r="AG393" s="1030"/>
      <c r="AH393" s="1030"/>
      <c r="AI393" s="1030"/>
      <c r="AJ393" s="1030"/>
      <c r="AK393" s="1030"/>
      <c r="AL393" s="1030"/>
      <c r="AM393" s="1029"/>
      <c r="AN393" s="1029"/>
      <c r="AO393" s="1029"/>
      <c r="AP393" s="1029"/>
      <c r="AQ393" s="1029"/>
      <c r="AR393" s="1029"/>
      <c r="AS393" s="1029"/>
      <c r="AT393" s="1029"/>
      <c r="AU393" s="1028"/>
      <c r="AV393" s="1028"/>
      <c r="AW393" s="1028"/>
      <c r="AX393" s="1028"/>
      <c r="AY393" s="1028"/>
      <c r="AZ393" s="1028"/>
      <c r="BA393" s="1028"/>
      <c r="BB393" s="1028"/>
      <c r="BC393" s="1028"/>
      <c r="BD393" s="1028"/>
      <c r="BE393" s="1028"/>
      <c r="BF393" s="1028"/>
      <c r="BG393" s="1028"/>
      <c r="BH393" s="1028"/>
      <c r="BI393" s="1028"/>
      <c r="BJ393" s="1028"/>
      <c r="BK393" s="1028"/>
      <c r="BL393" s="1028"/>
      <c r="BM393" s="1028"/>
      <c r="BN393" s="1028"/>
      <c r="BO393" s="1028"/>
      <c r="BP393" s="1028"/>
      <c r="BQ393" s="1028"/>
      <c r="BR393" s="1028"/>
      <c r="BS393" s="1028"/>
      <c r="BT393" s="1028"/>
      <c r="BU393" s="1028"/>
      <c r="BV393" s="1028"/>
      <c r="BW393" s="1028"/>
      <c r="BX393" s="1028"/>
      <c r="BY393" s="1028"/>
      <c r="BZ393" s="1028"/>
      <c r="CA393" s="1028"/>
      <c r="CB393" s="1028"/>
      <c r="CC393" s="1028"/>
      <c r="CD393" s="1028"/>
      <c r="CE393" s="1028"/>
      <c r="CF393" s="1028"/>
      <c r="CG393" s="1028"/>
      <c r="CH393" s="1028"/>
      <c r="CI393" s="1028"/>
      <c r="CJ393" s="1028"/>
      <c r="CK393" s="1028"/>
      <c r="CL393" s="1028"/>
      <c r="CM393" s="1028"/>
      <c r="CN393" s="1028"/>
      <c r="CO393" s="1028"/>
      <c r="CP393" s="1028"/>
      <c r="CQ393" s="1028"/>
      <c r="CR393" s="1028"/>
      <c r="CS393" s="1028"/>
      <c r="CT393" s="1028"/>
      <c r="CU393" s="1028"/>
      <c r="CV393" s="1028"/>
      <c r="CW393" s="1028"/>
      <c r="CX393" s="1028"/>
      <c r="CY393" s="1028"/>
      <c r="CZ393" s="1028"/>
      <c r="DA393" s="1028"/>
      <c r="DB393" s="1028"/>
      <c r="DC393" s="1028"/>
      <c r="DD393" s="1028"/>
      <c r="DE393" s="1028"/>
      <c r="DF393" s="1028"/>
      <c r="DG393" s="1028"/>
      <c r="DH393" s="1028"/>
      <c r="DI393" s="1028"/>
      <c r="DJ393" s="1028"/>
      <c r="DK393" s="1028"/>
      <c r="DL393" s="1028"/>
      <c r="DM393" s="1028"/>
      <c r="DN393" s="1028"/>
      <c r="DO393" s="1028"/>
      <c r="DP393" s="1028"/>
      <c r="DQ393" s="1028"/>
      <c r="DR393" s="1028"/>
      <c r="DS393" s="1028"/>
      <c r="DT393" s="1028"/>
      <c r="DU393" s="1028"/>
      <c r="DV393" s="1028"/>
      <c r="DW393" s="1028"/>
      <c r="DX393" s="1028"/>
      <c r="DY393" s="1028"/>
      <c r="DZ393" s="1028"/>
      <c r="EA393" s="1028"/>
      <c r="EB393" s="1028"/>
      <c r="EC393" s="1028"/>
      <c r="ED393" s="1028"/>
      <c r="EE393" s="1028"/>
      <c r="EF393" s="1028"/>
      <c r="EG393" s="1028"/>
      <c r="EH393" s="1028"/>
      <c r="EI393" s="1028"/>
      <c r="EJ393" s="1028"/>
      <c r="EK393" s="1028"/>
      <c r="EL393" s="1028"/>
    </row>
    <row r="394" spans="1:142" s="1027" customFormat="1">
      <c r="A394" s="1040">
        <v>391</v>
      </c>
      <c r="B394" s="1066" t="s">
        <v>801</v>
      </c>
      <c r="C394" s="1044">
        <f>'TMB 050'!$G$30</f>
        <v>1234550</v>
      </c>
      <c r="D394" s="1042">
        <f t="shared" si="110"/>
        <v>1234550</v>
      </c>
      <c r="E394" s="1042">
        <f t="shared" si="114"/>
        <v>61727.5</v>
      </c>
      <c r="F394" s="1042">
        <f t="shared" si="115"/>
        <v>61727.5</v>
      </c>
      <c r="G394" s="1042">
        <f t="shared" si="116"/>
        <v>61727.5</v>
      </c>
      <c r="H394" s="1042">
        <v>500000</v>
      </c>
      <c r="I394" s="1042">
        <v>100000</v>
      </c>
      <c r="J394" s="1042">
        <f t="shared" si="117"/>
        <v>500000</v>
      </c>
      <c r="K394" s="1042">
        <f t="shared" si="118"/>
        <v>40000</v>
      </c>
      <c r="L394" s="1043">
        <f>IF('[1]TMB 050'!$G$30&gt;=50000,50000,'[1]TMB 050'!$G$30*50%)</f>
        <v>50000</v>
      </c>
      <c r="M394" s="1042">
        <f t="shared" si="111"/>
        <v>100000</v>
      </c>
      <c r="N394" s="1041">
        <f t="shared" si="119"/>
        <v>100000</v>
      </c>
      <c r="O394" s="1061"/>
      <c r="P394" s="1035" t="str">
        <f t="shared" si="113"/>
        <v>SHOPPING PARK CENTER</v>
      </c>
      <c r="Q394" s="1064"/>
      <c r="R394" s="1064"/>
      <c r="S394" s="1064"/>
      <c r="T394" s="1035" t="s">
        <v>800</v>
      </c>
      <c r="U394" s="1064" t="s">
        <v>505</v>
      </c>
      <c r="V394" s="1064"/>
      <c r="W394" s="1064"/>
      <c r="X394" s="1001"/>
      <c r="Y394" s="1031"/>
      <c r="Z394" s="1030"/>
      <c r="AA394" s="1030"/>
      <c r="AB394" s="1030"/>
      <c r="AC394" s="1030"/>
      <c r="AD394" s="1030"/>
      <c r="AE394" s="1030"/>
      <c r="AF394" s="1030"/>
      <c r="AG394" s="1030"/>
      <c r="AH394" s="1030"/>
      <c r="AI394" s="1030"/>
      <c r="AJ394" s="1030"/>
      <c r="AK394" s="1030"/>
      <c r="AL394" s="1030"/>
      <c r="AM394" s="1029"/>
      <c r="AN394" s="1029"/>
      <c r="AO394" s="1029"/>
      <c r="AP394" s="1029"/>
      <c r="AQ394" s="1029"/>
      <c r="AR394" s="1029"/>
      <c r="AS394" s="1029"/>
      <c r="AT394" s="1029"/>
      <c r="AU394" s="1028"/>
      <c r="AV394" s="1028"/>
      <c r="AW394" s="1028"/>
      <c r="AX394" s="1028"/>
      <c r="AY394" s="1028"/>
      <c r="AZ394" s="1028"/>
      <c r="BA394" s="1028"/>
      <c r="BB394" s="1028"/>
      <c r="BC394" s="1028"/>
      <c r="BD394" s="1028"/>
      <c r="BE394" s="1028"/>
      <c r="BF394" s="1028"/>
      <c r="BG394" s="1028"/>
      <c r="BH394" s="1028"/>
      <c r="BI394" s="1028"/>
      <c r="BJ394" s="1028"/>
      <c r="BK394" s="1028"/>
      <c r="BL394" s="1028"/>
      <c r="BM394" s="1028"/>
      <c r="BN394" s="1028"/>
      <c r="BO394" s="1028"/>
      <c r="BP394" s="1028"/>
      <c r="BQ394" s="1028"/>
      <c r="BR394" s="1028"/>
      <c r="BS394" s="1028"/>
      <c r="BT394" s="1028"/>
      <c r="BU394" s="1028"/>
      <c r="BV394" s="1028"/>
      <c r="BW394" s="1028"/>
      <c r="BX394" s="1028"/>
      <c r="BY394" s="1028"/>
      <c r="BZ394" s="1028"/>
      <c r="CA394" s="1028"/>
      <c r="CB394" s="1028"/>
      <c r="CC394" s="1028"/>
      <c r="CD394" s="1028"/>
      <c r="CE394" s="1028"/>
      <c r="CF394" s="1028"/>
      <c r="CG394" s="1028"/>
      <c r="CH394" s="1028"/>
      <c r="CI394" s="1028"/>
      <c r="CJ394" s="1028"/>
      <c r="CK394" s="1028"/>
      <c r="CL394" s="1028"/>
      <c r="CM394" s="1028"/>
      <c r="CN394" s="1028"/>
      <c r="CO394" s="1028"/>
      <c r="CP394" s="1028"/>
      <c r="CQ394" s="1028"/>
      <c r="CR394" s="1028"/>
      <c r="CS394" s="1028"/>
      <c r="CT394" s="1028"/>
      <c r="CU394" s="1028"/>
      <c r="CV394" s="1028"/>
      <c r="CW394" s="1028"/>
      <c r="CX394" s="1028"/>
      <c r="CY394" s="1028"/>
      <c r="CZ394" s="1028"/>
      <c r="DA394" s="1028"/>
      <c r="DB394" s="1028"/>
      <c r="DC394" s="1028"/>
      <c r="DD394" s="1028"/>
      <c r="DE394" s="1028"/>
      <c r="DF394" s="1028"/>
      <c r="DG394" s="1028"/>
      <c r="DH394" s="1028"/>
      <c r="DI394" s="1028"/>
      <c r="DJ394" s="1028"/>
      <c r="DK394" s="1028"/>
      <c r="DL394" s="1028"/>
      <c r="DM394" s="1028"/>
      <c r="DN394" s="1028"/>
      <c r="DO394" s="1028"/>
      <c r="DP394" s="1028"/>
      <c r="DQ394" s="1028"/>
      <c r="DR394" s="1028"/>
      <c r="DS394" s="1028"/>
      <c r="DT394" s="1028"/>
      <c r="DU394" s="1028"/>
      <c r="DV394" s="1028"/>
      <c r="DW394" s="1028"/>
      <c r="DX394" s="1028"/>
      <c r="DY394" s="1028"/>
      <c r="DZ394" s="1028"/>
      <c r="EA394" s="1028"/>
      <c r="EB394" s="1028"/>
      <c r="EC394" s="1028"/>
      <c r="ED394" s="1028"/>
      <c r="EE394" s="1028"/>
      <c r="EF394" s="1028"/>
      <c r="EG394" s="1028"/>
      <c r="EH394" s="1028"/>
      <c r="EI394" s="1028"/>
      <c r="EJ394" s="1028"/>
      <c r="EK394" s="1028"/>
      <c r="EL394" s="1028"/>
    </row>
    <row r="395" spans="1:142" s="1027" customFormat="1">
      <c r="A395" s="1040">
        <v>392</v>
      </c>
      <c r="B395" s="1066" t="s">
        <v>799</v>
      </c>
      <c r="C395" s="1044">
        <f>'TMB 050'!$G$30</f>
        <v>1234550</v>
      </c>
      <c r="D395" s="1042">
        <f t="shared" si="110"/>
        <v>1234550</v>
      </c>
      <c r="E395" s="1042">
        <f t="shared" si="114"/>
        <v>61727.5</v>
      </c>
      <c r="F395" s="1042">
        <f t="shared" si="115"/>
        <v>61727.5</v>
      </c>
      <c r="G395" s="1042">
        <f t="shared" si="116"/>
        <v>61727.5</v>
      </c>
      <c r="H395" s="1042">
        <v>500000</v>
      </c>
      <c r="I395" s="1042">
        <v>100000</v>
      </c>
      <c r="J395" s="1042">
        <f t="shared" si="117"/>
        <v>500000</v>
      </c>
      <c r="K395" s="1042">
        <f t="shared" si="118"/>
        <v>40000</v>
      </c>
      <c r="L395" s="1043">
        <f>IF('[1]TMB 050'!$G$30&gt;=50000,50000,'[1]TMB 050'!$G$30*50%)</f>
        <v>50000</v>
      </c>
      <c r="M395" s="1042">
        <f t="shared" si="111"/>
        <v>100000</v>
      </c>
      <c r="N395" s="1041">
        <f t="shared" si="119"/>
        <v>100000</v>
      </c>
      <c r="O395" s="1061"/>
      <c r="P395" s="1035" t="str">
        <f t="shared" si="113"/>
        <v>SHOPPING PARQUE BALNEÁRIO</v>
      </c>
      <c r="Q395" s="1064"/>
      <c r="R395" s="1064"/>
      <c r="S395" s="1064"/>
      <c r="T395" s="1064" t="s">
        <v>614</v>
      </c>
      <c r="U395" s="1064" t="s">
        <v>505</v>
      </c>
      <c r="V395" s="1064"/>
      <c r="W395" s="1064"/>
      <c r="X395" s="1001"/>
      <c r="Y395" s="1031"/>
      <c r="Z395" s="1030"/>
      <c r="AA395" s="1030"/>
      <c r="AB395" s="1030"/>
      <c r="AC395" s="1030"/>
      <c r="AD395" s="1030"/>
      <c r="AE395" s="1030"/>
      <c r="AF395" s="1030"/>
      <c r="AG395" s="1030"/>
      <c r="AH395" s="1030"/>
      <c r="AI395" s="1030"/>
      <c r="AJ395" s="1030"/>
      <c r="AK395" s="1030"/>
      <c r="AL395" s="1030"/>
      <c r="AM395" s="1029"/>
      <c r="AN395" s="1029"/>
      <c r="AO395" s="1029"/>
      <c r="AP395" s="1029"/>
      <c r="AQ395" s="1029"/>
      <c r="AR395" s="1029"/>
      <c r="AS395" s="1029"/>
      <c r="AT395" s="1029"/>
      <c r="AU395" s="1028"/>
      <c r="AV395" s="1028"/>
      <c r="AW395" s="1028"/>
      <c r="AX395" s="1028"/>
      <c r="AY395" s="1028"/>
      <c r="AZ395" s="1028"/>
      <c r="BA395" s="1028"/>
      <c r="BB395" s="1028"/>
      <c r="BC395" s="1028"/>
      <c r="BD395" s="1028"/>
      <c r="BE395" s="1028"/>
      <c r="BF395" s="1028"/>
      <c r="BG395" s="1028"/>
      <c r="BH395" s="1028"/>
      <c r="BI395" s="1028"/>
      <c r="BJ395" s="1028"/>
      <c r="BK395" s="1028"/>
      <c r="BL395" s="1028"/>
      <c r="BM395" s="1028"/>
      <c r="BN395" s="1028"/>
      <c r="BO395" s="1028"/>
      <c r="BP395" s="1028"/>
      <c r="BQ395" s="1028"/>
      <c r="BR395" s="1028"/>
      <c r="BS395" s="1028"/>
      <c r="BT395" s="1028"/>
      <c r="BU395" s="1028"/>
      <c r="BV395" s="1028"/>
      <c r="BW395" s="1028"/>
      <c r="BX395" s="1028"/>
      <c r="BY395" s="1028"/>
      <c r="BZ395" s="1028"/>
      <c r="CA395" s="1028"/>
      <c r="CB395" s="1028"/>
      <c r="CC395" s="1028"/>
      <c r="CD395" s="1028"/>
      <c r="CE395" s="1028"/>
      <c r="CF395" s="1028"/>
      <c r="CG395" s="1028"/>
      <c r="CH395" s="1028"/>
      <c r="CI395" s="1028"/>
      <c r="CJ395" s="1028"/>
      <c r="CK395" s="1028"/>
      <c r="CL395" s="1028"/>
      <c r="CM395" s="1028"/>
      <c r="CN395" s="1028"/>
      <c r="CO395" s="1028"/>
      <c r="CP395" s="1028"/>
      <c r="CQ395" s="1028"/>
      <c r="CR395" s="1028"/>
      <c r="CS395" s="1028"/>
      <c r="CT395" s="1028"/>
      <c r="CU395" s="1028"/>
      <c r="CV395" s="1028"/>
      <c r="CW395" s="1028"/>
      <c r="CX395" s="1028"/>
      <c r="CY395" s="1028"/>
      <c r="CZ395" s="1028"/>
      <c r="DA395" s="1028"/>
      <c r="DB395" s="1028"/>
      <c r="DC395" s="1028"/>
      <c r="DD395" s="1028"/>
      <c r="DE395" s="1028"/>
      <c r="DF395" s="1028"/>
      <c r="DG395" s="1028"/>
      <c r="DH395" s="1028"/>
      <c r="DI395" s="1028"/>
      <c r="DJ395" s="1028"/>
      <c r="DK395" s="1028"/>
      <c r="DL395" s="1028"/>
      <c r="DM395" s="1028"/>
      <c r="DN395" s="1028"/>
      <c r="DO395" s="1028"/>
      <c r="DP395" s="1028"/>
      <c r="DQ395" s="1028"/>
      <c r="DR395" s="1028"/>
      <c r="DS395" s="1028"/>
      <c r="DT395" s="1028"/>
      <c r="DU395" s="1028"/>
      <c r="DV395" s="1028"/>
      <c r="DW395" s="1028"/>
      <c r="DX395" s="1028"/>
      <c r="DY395" s="1028"/>
      <c r="DZ395" s="1028"/>
      <c r="EA395" s="1028"/>
      <c r="EB395" s="1028"/>
      <c r="EC395" s="1028"/>
      <c r="ED395" s="1028"/>
      <c r="EE395" s="1028"/>
      <c r="EF395" s="1028"/>
      <c r="EG395" s="1028"/>
      <c r="EH395" s="1028"/>
      <c r="EI395" s="1028"/>
      <c r="EJ395" s="1028"/>
      <c r="EK395" s="1028"/>
      <c r="EL395" s="1028"/>
    </row>
    <row r="396" spans="1:142" s="1027" customFormat="1">
      <c r="A396" s="1040">
        <v>393</v>
      </c>
      <c r="B396" s="1062" t="s">
        <v>798</v>
      </c>
      <c r="C396" s="1044">
        <f>'TMB 050'!$G$30</f>
        <v>1234550</v>
      </c>
      <c r="D396" s="1042">
        <f t="shared" si="110"/>
        <v>1234550</v>
      </c>
      <c r="E396" s="1042">
        <f t="shared" si="114"/>
        <v>61727.5</v>
      </c>
      <c r="F396" s="1042">
        <f t="shared" si="115"/>
        <v>61727.5</v>
      </c>
      <c r="G396" s="1042">
        <f t="shared" si="116"/>
        <v>61727.5</v>
      </c>
      <c r="H396" s="1042">
        <v>500000</v>
      </c>
      <c r="I396" s="1042">
        <v>100000</v>
      </c>
      <c r="J396" s="1042">
        <f t="shared" si="117"/>
        <v>500000</v>
      </c>
      <c r="K396" s="1042">
        <f t="shared" si="118"/>
        <v>40000</v>
      </c>
      <c r="L396" s="1043">
        <f>IF('[1]TMB 050'!$G$30&gt;=50000,50000,'[1]TMB 050'!$G$30*50%)</f>
        <v>50000</v>
      </c>
      <c r="M396" s="1042">
        <f t="shared" si="111"/>
        <v>100000</v>
      </c>
      <c r="N396" s="1041">
        <f t="shared" si="119"/>
        <v>100000</v>
      </c>
      <c r="O396" s="1061"/>
      <c r="P396" s="1035" t="str">
        <f t="shared" si="113"/>
        <v>SHOPPING PARQUE DAS BANDEIRAS</v>
      </c>
      <c r="Q396" s="1060"/>
      <c r="R396" s="1060"/>
      <c r="S396" s="1060"/>
      <c r="T396" s="1035" t="s">
        <v>546</v>
      </c>
      <c r="U396" s="1035" t="s">
        <v>505</v>
      </c>
      <c r="V396" s="1035"/>
      <c r="W396" s="1035" t="s">
        <v>797</v>
      </c>
      <c r="X396" s="1001"/>
      <c r="Y396" s="1031"/>
      <c r="Z396" s="1030"/>
      <c r="AA396" s="1030"/>
      <c r="AB396" s="1030"/>
      <c r="AC396" s="1030"/>
      <c r="AD396" s="1030"/>
      <c r="AE396" s="1030"/>
      <c r="AF396" s="1030"/>
      <c r="AG396" s="1030"/>
      <c r="AH396" s="1030"/>
      <c r="AI396" s="1030"/>
      <c r="AJ396" s="1030"/>
      <c r="AK396" s="1030"/>
      <c r="AL396" s="1030"/>
      <c r="AM396" s="1029"/>
      <c r="AN396" s="1029"/>
      <c r="AO396" s="1029"/>
      <c r="AP396" s="1029"/>
      <c r="AQ396" s="1029"/>
      <c r="AR396" s="1029"/>
      <c r="AS396" s="1029"/>
      <c r="AT396" s="1029"/>
      <c r="AU396" s="1028"/>
      <c r="AV396" s="1028"/>
      <c r="AW396" s="1028"/>
      <c r="AX396" s="1028"/>
      <c r="AY396" s="1028"/>
      <c r="AZ396" s="1028"/>
      <c r="BA396" s="1028"/>
      <c r="BB396" s="1028"/>
      <c r="BC396" s="1028"/>
      <c r="BD396" s="1028"/>
      <c r="BE396" s="1028"/>
      <c r="BF396" s="1028"/>
      <c r="BG396" s="1028"/>
      <c r="BH396" s="1028"/>
      <c r="BI396" s="1028"/>
      <c r="BJ396" s="1028"/>
      <c r="BK396" s="1028"/>
      <c r="BL396" s="1028"/>
      <c r="BM396" s="1028"/>
      <c r="BN396" s="1028"/>
      <c r="BO396" s="1028"/>
      <c r="BP396" s="1028"/>
      <c r="BQ396" s="1028"/>
      <c r="BR396" s="1028"/>
      <c r="BS396" s="1028"/>
      <c r="BT396" s="1028"/>
      <c r="BU396" s="1028"/>
      <c r="BV396" s="1028"/>
      <c r="BW396" s="1028"/>
      <c r="BX396" s="1028"/>
      <c r="BY396" s="1028"/>
      <c r="BZ396" s="1028"/>
      <c r="CA396" s="1028"/>
      <c r="CB396" s="1028"/>
      <c r="CC396" s="1028"/>
      <c r="CD396" s="1028"/>
      <c r="CE396" s="1028"/>
      <c r="CF396" s="1028"/>
      <c r="CG396" s="1028"/>
      <c r="CH396" s="1028"/>
      <c r="CI396" s="1028"/>
      <c r="CJ396" s="1028"/>
      <c r="CK396" s="1028"/>
      <c r="CL396" s="1028"/>
      <c r="CM396" s="1028"/>
      <c r="CN396" s="1028"/>
      <c r="CO396" s="1028"/>
      <c r="CP396" s="1028"/>
      <c r="CQ396" s="1028"/>
      <c r="CR396" s="1028"/>
      <c r="CS396" s="1028"/>
      <c r="CT396" s="1028"/>
      <c r="CU396" s="1028"/>
      <c r="CV396" s="1028"/>
      <c r="CW396" s="1028"/>
      <c r="CX396" s="1028"/>
      <c r="CY396" s="1028"/>
      <c r="CZ396" s="1028"/>
      <c r="DA396" s="1028"/>
      <c r="DB396" s="1028"/>
      <c r="DC396" s="1028"/>
      <c r="DD396" s="1028"/>
      <c r="DE396" s="1028"/>
      <c r="DF396" s="1028"/>
      <c r="DG396" s="1028"/>
      <c r="DH396" s="1028"/>
      <c r="DI396" s="1028"/>
      <c r="DJ396" s="1028"/>
      <c r="DK396" s="1028"/>
      <c r="DL396" s="1028"/>
      <c r="DM396" s="1028"/>
      <c r="DN396" s="1028"/>
      <c r="DO396" s="1028"/>
      <c r="DP396" s="1028"/>
      <c r="DQ396" s="1028"/>
      <c r="DR396" s="1028"/>
      <c r="DS396" s="1028"/>
      <c r="DT396" s="1028"/>
      <c r="DU396" s="1028"/>
      <c r="DV396" s="1028"/>
      <c r="DW396" s="1028"/>
      <c r="DX396" s="1028"/>
      <c r="DY396" s="1028"/>
      <c r="DZ396" s="1028"/>
      <c r="EA396" s="1028"/>
      <c r="EB396" s="1028"/>
      <c r="EC396" s="1028"/>
      <c r="ED396" s="1028"/>
      <c r="EE396" s="1028"/>
      <c r="EF396" s="1028"/>
      <c r="EG396" s="1028"/>
      <c r="EH396" s="1028"/>
      <c r="EI396" s="1028"/>
      <c r="EJ396" s="1028"/>
      <c r="EK396" s="1028"/>
      <c r="EL396" s="1028"/>
    </row>
    <row r="397" spans="1:142" s="1027" customFormat="1">
      <c r="A397" s="1040">
        <v>394</v>
      </c>
      <c r="B397" s="1082" t="s">
        <v>796</v>
      </c>
      <c r="C397" s="1044">
        <f>'TMB 050'!$G$30</f>
        <v>1234550</v>
      </c>
      <c r="D397" s="1042">
        <f t="shared" si="110"/>
        <v>1234550</v>
      </c>
      <c r="E397" s="1042">
        <f t="shared" si="114"/>
        <v>61727.5</v>
      </c>
      <c r="F397" s="1042">
        <f t="shared" si="115"/>
        <v>61727.5</v>
      </c>
      <c r="G397" s="1042">
        <f t="shared" si="116"/>
        <v>61727.5</v>
      </c>
      <c r="H397" s="1042">
        <v>1000000</v>
      </c>
      <c r="I397" s="1042">
        <v>100000</v>
      </c>
      <c r="J397" s="1042">
        <f>I397</f>
        <v>100000</v>
      </c>
      <c r="K397" s="1042">
        <f t="shared" si="118"/>
        <v>40000</v>
      </c>
      <c r="L397" s="1043">
        <f>IF('[1]TMB 050'!$G$30&gt;=50000,50000,'[1]TMB 050'!$G$30*50%)</f>
        <v>50000</v>
      </c>
      <c r="M397" s="1042">
        <f t="shared" si="111"/>
        <v>100000</v>
      </c>
      <c r="N397" s="1041">
        <f t="shared" si="119"/>
        <v>20000</v>
      </c>
      <c r="O397" s="1001"/>
      <c r="P397" s="1035" t="str">
        <f t="shared" si="113"/>
        <v>SHOPPING PARQUE DOM PEDRO</v>
      </c>
      <c r="Q397" s="1081" t="s">
        <v>795</v>
      </c>
      <c r="R397" s="1081"/>
      <c r="S397" s="1081" t="s">
        <v>794</v>
      </c>
      <c r="T397" s="1081" t="s">
        <v>546</v>
      </c>
      <c r="U397" s="1081" t="s">
        <v>505</v>
      </c>
      <c r="V397" s="1081" t="s">
        <v>793</v>
      </c>
      <c r="W397" s="1080"/>
      <c r="X397" s="1001"/>
      <c r="Y397" s="1031"/>
      <c r="Z397" s="1030"/>
      <c r="AA397" s="1030"/>
      <c r="AB397" s="1030"/>
      <c r="AC397" s="1030"/>
      <c r="AD397" s="1030"/>
      <c r="AE397" s="1030"/>
      <c r="AF397" s="1030"/>
      <c r="AG397" s="1030"/>
      <c r="AH397" s="1030"/>
      <c r="AI397" s="1030"/>
      <c r="AJ397" s="1030"/>
      <c r="AK397" s="1030"/>
      <c r="AL397" s="1030"/>
      <c r="AM397" s="1029"/>
      <c r="AN397" s="1029"/>
      <c r="AO397" s="1029"/>
      <c r="AP397" s="1029"/>
      <c r="AQ397" s="1029"/>
      <c r="AR397" s="1029"/>
      <c r="AS397" s="1029"/>
      <c r="AT397" s="1029"/>
      <c r="AU397" s="1028"/>
      <c r="AV397" s="1028"/>
      <c r="AW397" s="1028"/>
      <c r="AX397" s="1028"/>
      <c r="AY397" s="1028"/>
      <c r="AZ397" s="1028"/>
      <c r="BA397" s="1028"/>
      <c r="BB397" s="1028"/>
      <c r="BC397" s="1028"/>
      <c r="BD397" s="1028"/>
      <c r="BE397" s="1028"/>
      <c r="BF397" s="1028"/>
      <c r="BG397" s="1028"/>
      <c r="BH397" s="1028"/>
      <c r="BI397" s="1028"/>
      <c r="BJ397" s="1028"/>
      <c r="BK397" s="1028"/>
      <c r="BL397" s="1028"/>
      <c r="BM397" s="1028"/>
      <c r="BN397" s="1028"/>
      <c r="BO397" s="1028"/>
      <c r="BP397" s="1028"/>
      <c r="BQ397" s="1028"/>
      <c r="BR397" s="1028"/>
      <c r="BS397" s="1028"/>
      <c r="BT397" s="1028"/>
      <c r="BU397" s="1028"/>
      <c r="BV397" s="1028"/>
      <c r="BW397" s="1028"/>
      <c r="BX397" s="1028"/>
      <c r="BY397" s="1028"/>
      <c r="BZ397" s="1028"/>
      <c r="CA397" s="1028"/>
      <c r="CB397" s="1028"/>
      <c r="CC397" s="1028"/>
      <c r="CD397" s="1028"/>
      <c r="CE397" s="1028"/>
      <c r="CF397" s="1028"/>
      <c r="CG397" s="1028"/>
      <c r="CH397" s="1028"/>
      <c r="CI397" s="1028"/>
      <c r="CJ397" s="1028"/>
      <c r="CK397" s="1028"/>
      <c r="CL397" s="1028"/>
      <c r="CM397" s="1028"/>
      <c r="CN397" s="1028"/>
      <c r="CO397" s="1028"/>
      <c r="CP397" s="1028"/>
      <c r="CQ397" s="1028"/>
      <c r="CR397" s="1028"/>
      <c r="CS397" s="1028"/>
      <c r="CT397" s="1028"/>
      <c r="CU397" s="1028"/>
      <c r="CV397" s="1028"/>
      <c r="CW397" s="1028"/>
      <c r="CX397" s="1028"/>
      <c r="CY397" s="1028"/>
      <c r="CZ397" s="1028"/>
      <c r="DA397" s="1028"/>
      <c r="DB397" s="1028"/>
      <c r="DC397" s="1028"/>
      <c r="DD397" s="1028"/>
      <c r="DE397" s="1028"/>
      <c r="DF397" s="1028"/>
      <c r="DG397" s="1028"/>
      <c r="DH397" s="1028"/>
      <c r="DI397" s="1028"/>
      <c r="DJ397" s="1028"/>
      <c r="DK397" s="1028"/>
      <c r="DL397" s="1028"/>
      <c r="DM397" s="1028"/>
      <c r="DN397" s="1028"/>
      <c r="DO397" s="1028"/>
      <c r="DP397" s="1028"/>
      <c r="DQ397" s="1028"/>
      <c r="DR397" s="1028"/>
      <c r="DS397" s="1028"/>
      <c r="DT397" s="1028"/>
      <c r="DU397" s="1028"/>
      <c r="DV397" s="1028"/>
      <c r="DW397" s="1028"/>
      <c r="DX397" s="1028"/>
      <c r="DY397" s="1028"/>
      <c r="DZ397" s="1028"/>
      <c r="EA397" s="1028"/>
      <c r="EB397" s="1028"/>
      <c r="EC397" s="1028"/>
      <c r="ED397" s="1028"/>
      <c r="EE397" s="1028"/>
      <c r="EF397" s="1028"/>
      <c r="EG397" s="1028"/>
      <c r="EH397" s="1028"/>
      <c r="EI397" s="1028"/>
      <c r="EJ397" s="1028"/>
      <c r="EK397" s="1028"/>
      <c r="EL397" s="1028"/>
    </row>
    <row r="398" spans="1:142" s="1027" customFormat="1">
      <c r="A398" s="1040">
        <v>395</v>
      </c>
      <c r="B398" s="1063" t="s">
        <v>792</v>
      </c>
      <c r="C398" s="1044">
        <f>'TMB 050'!$G$30</f>
        <v>1234550</v>
      </c>
      <c r="D398" s="1042">
        <f t="shared" si="110"/>
        <v>1234550</v>
      </c>
      <c r="E398" s="1042">
        <f t="shared" si="114"/>
        <v>61727.5</v>
      </c>
      <c r="F398" s="1042">
        <f t="shared" si="115"/>
        <v>61727.5</v>
      </c>
      <c r="G398" s="1042">
        <f t="shared" si="116"/>
        <v>61727.5</v>
      </c>
      <c r="H398" s="1042">
        <v>500000</v>
      </c>
      <c r="I398" s="1042">
        <v>100000</v>
      </c>
      <c r="J398" s="1042">
        <f t="shared" ref="J398:J404" si="120">H398</f>
        <v>500000</v>
      </c>
      <c r="K398" s="1042">
        <f t="shared" si="118"/>
        <v>40000</v>
      </c>
      <c r="L398" s="1043">
        <f>IF('[1]TMB 050'!$G$30&gt;=50000,50000,'[1]TMB 050'!$G$30*50%)</f>
        <v>50000</v>
      </c>
      <c r="M398" s="1042">
        <f t="shared" si="111"/>
        <v>100000</v>
      </c>
      <c r="N398" s="1041">
        <f t="shared" si="119"/>
        <v>100000</v>
      </c>
      <c r="O398" s="1061"/>
      <c r="P398" s="1035" t="str">
        <f t="shared" si="113"/>
        <v>SHOPPING PÁTIO ARAPIRACA</v>
      </c>
      <c r="Q398" s="1060" t="s">
        <v>791</v>
      </c>
      <c r="R398" s="1060"/>
      <c r="S398" s="1035" t="s">
        <v>790</v>
      </c>
      <c r="T398" s="1035" t="s">
        <v>789</v>
      </c>
      <c r="U398" s="1035" t="s">
        <v>788</v>
      </c>
      <c r="V398" s="1060" t="s">
        <v>787</v>
      </c>
      <c r="W398" s="1060"/>
      <c r="X398" s="1001"/>
      <c r="Y398" s="1031"/>
      <c r="Z398" s="1030"/>
      <c r="AA398" s="1030"/>
      <c r="AB398" s="1030"/>
      <c r="AC398" s="1030"/>
      <c r="AD398" s="1030"/>
      <c r="AE398" s="1030"/>
      <c r="AF398" s="1030"/>
      <c r="AG398" s="1030"/>
      <c r="AH398" s="1030"/>
      <c r="AI398" s="1030"/>
      <c r="AJ398" s="1030"/>
      <c r="AK398" s="1030"/>
      <c r="AL398" s="1030"/>
      <c r="AM398" s="1029"/>
      <c r="AN398" s="1029"/>
      <c r="AO398" s="1029"/>
      <c r="AP398" s="1029"/>
      <c r="AQ398" s="1029"/>
      <c r="AR398" s="1029"/>
      <c r="AS398" s="1029"/>
      <c r="AT398" s="1029"/>
      <c r="AU398" s="1028"/>
      <c r="AV398" s="1028"/>
      <c r="AW398" s="1028"/>
      <c r="AX398" s="1028"/>
      <c r="AY398" s="1028"/>
      <c r="AZ398" s="1028"/>
      <c r="BA398" s="1028"/>
      <c r="BB398" s="1028"/>
      <c r="BC398" s="1028"/>
      <c r="BD398" s="1028"/>
      <c r="BE398" s="1028"/>
      <c r="BF398" s="1028"/>
      <c r="BG398" s="1028"/>
      <c r="BH398" s="1028"/>
      <c r="BI398" s="1028"/>
      <c r="BJ398" s="1028"/>
      <c r="BK398" s="1028"/>
      <c r="BL398" s="1028"/>
      <c r="BM398" s="1028"/>
      <c r="BN398" s="1028"/>
      <c r="BO398" s="1028"/>
      <c r="BP398" s="1028"/>
      <c r="BQ398" s="1028"/>
      <c r="BR398" s="1028"/>
      <c r="BS398" s="1028"/>
      <c r="BT398" s="1028"/>
      <c r="BU398" s="1028"/>
      <c r="BV398" s="1028"/>
      <c r="BW398" s="1028"/>
      <c r="BX398" s="1028"/>
      <c r="BY398" s="1028"/>
      <c r="BZ398" s="1028"/>
      <c r="CA398" s="1028"/>
      <c r="CB398" s="1028"/>
      <c r="CC398" s="1028"/>
      <c r="CD398" s="1028"/>
      <c r="CE398" s="1028"/>
      <c r="CF398" s="1028"/>
      <c r="CG398" s="1028"/>
      <c r="CH398" s="1028"/>
      <c r="CI398" s="1028"/>
      <c r="CJ398" s="1028"/>
      <c r="CK398" s="1028"/>
      <c r="CL398" s="1028"/>
      <c r="CM398" s="1028"/>
      <c r="CN398" s="1028"/>
      <c r="CO398" s="1028"/>
      <c r="CP398" s="1028"/>
      <c r="CQ398" s="1028"/>
      <c r="CR398" s="1028"/>
      <c r="CS398" s="1028"/>
      <c r="CT398" s="1028"/>
      <c r="CU398" s="1028"/>
      <c r="CV398" s="1028"/>
      <c r="CW398" s="1028"/>
      <c r="CX398" s="1028"/>
      <c r="CY398" s="1028"/>
      <c r="CZ398" s="1028"/>
      <c r="DA398" s="1028"/>
      <c r="DB398" s="1028"/>
      <c r="DC398" s="1028"/>
      <c r="DD398" s="1028"/>
      <c r="DE398" s="1028"/>
      <c r="DF398" s="1028"/>
      <c r="DG398" s="1028"/>
      <c r="DH398" s="1028"/>
      <c r="DI398" s="1028"/>
      <c r="DJ398" s="1028"/>
      <c r="DK398" s="1028"/>
      <c r="DL398" s="1028"/>
      <c r="DM398" s="1028"/>
      <c r="DN398" s="1028"/>
      <c r="DO398" s="1028"/>
      <c r="DP398" s="1028"/>
      <c r="DQ398" s="1028"/>
      <c r="DR398" s="1028"/>
      <c r="DS398" s="1028"/>
      <c r="DT398" s="1028"/>
      <c r="DU398" s="1028"/>
      <c r="DV398" s="1028"/>
      <c r="DW398" s="1028"/>
      <c r="DX398" s="1028"/>
      <c r="DY398" s="1028"/>
      <c r="DZ398" s="1028"/>
      <c r="EA398" s="1028"/>
      <c r="EB398" s="1028"/>
      <c r="EC398" s="1028"/>
      <c r="ED398" s="1028"/>
      <c r="EE398" s="1028"/>
      <c r="EF398" s="1028"/>
      <c r="EG398" s="1028"/>
      <c r="EH398" s="1028"/>
      <c r="EI398" s="1028"/>
      <c r="EJ398" s="1028"/>
      <c r="EK398" s="1028"/>
      <c r="EL398" s="1028"/>
    </row>
    <row r="399" spans="1:142" s="1027" customFormat="1">
      <c r="A399" s="1040">
        <v>396</v>
      </c>
      <c r="B399" s="1062" t="s">
        <v>786</v>
      </c>
      <c r="C399" s="1044">
        <f>'TMB 050'!$G$30</f>
        <v>1234550</v>
      </c>
      <c r="D399" s="1042">
        <f t="shared" si="110"/>
        <v>1234550</v>
      </c>
      <c r="E399" s="1042">
        <f t="shared" si="114"/>
        <v>61727.5</v>
      </c>
      <c r="F399" s="1042">
        <f t="shared" si="115"/>
        <v>61727.5</v>
      </c>
      <c r="G399" s="1042">
        <f t="shared" si="116"/>
        <v>61727.5</v>
      </c>
      <c r="H399" s="1042">
        <v>500000</v>
      </c>
      <c r="I399" s="1042">
        <v>100000</v>
      </c>
      <c r="J399" s="1042">
        <f t="shared" si="120"/>
        <v>500000</v>
      </c>
      <c r="K399" s="1042">
        <f t="shared" si="118"/>
        <v>40000</v>
      </c>
      <c r="L399" s="1043">
        <f>IF('[1]TMB 050'!$G$30&gt;=50000,50000,'[1]TMB 050'!$G$30*50%)</f>
        <v>50000</v>
      </c>
      <c r="M399" s="1042">
        <f t="shared" si="111"/>
        <v>100000</v>
      </c>
      <c r="N399" s="1041">
        <f t="shared" si="119"/>
        <v>100000</v>
      </c>
      <c r="O399" s="1061"/>
      <c r="P399" s="1035" t="str">
        <f t="shared" si="113"/>
        <v>SHOPPING PÁTIO BELÉM</v>
      </c>
      <c r="Q399" s="1060"/>
      <c r="R399" s="1060"/>
      <c r="S399" s="1060"/>
      <c r="T399" s="1060" t="s">
        <v>785</v>
      </c>
      <c r="U399" s="1035" t="s">
        <v>556</v>
      </c>
      <c r="V399" s="1035"/>
      <c r="W399" s="1060" t="s">
        <v>784</v>
      </c>
      <c r="X399" s="1001"/>
      <c r="Y399" s="1031"/>
      <c r="Z399" s="1030"/>
      <c r="AA399" s="1030"/>
      <c r="AB399" s="1030"/>
      <c r="AC399" s="1030"/>
      <c r="AD399" s="1030"/>
      <c r="AE399" s="1030"/>
      <c r="AF399" s="1030"/>
      <c r="AG399" s="1030"/>
      <c r="AH399" s="1030"/>
      <c r="AI399" s="1030"/>
      <c r="AJ399" s="1030"/>
      <c r="AK399" s="1030"/>
      <c r="AL399" s="1030"/>
      <c r="AM399" s="1029"/>
      <c r="AN399" s="1029"/>
      <c r="AO399" s="1029"/>
      <c r="AP399" s="1029"/>
      <c r="AQ399" s="1029"/>
      <c r="AR399" s="1029"/>
      <c r="AS399" s="1029"/>
      <c r="AT399" s="1029"/>
      <c r="AU399" s="1028"/>
      <c r="AV399" s="1028"/>
      <c r="AW399" s="1028"/>
      <c r="AX399" s="1028"/>
      <c r="AY399" s="1028"/>
      <c r="AZ399" s="1028"/>
      <c r="BA399" s="1028"/>
      <c r="BB399" s="1028"/>
      <c r="BC399" s="1028"/>
      <c r="BD399" s="1028"/>
      <c r="BE399" s="1028"/>
      <c r="BF399" s="1028"/>
      <c r="BG399" s="1028"/>
      <c r="BH399" s="1028"/>
      <c r="BI399" s="1028"/>
      <c r="BJ399" s="1028"/>
      <c r="BK399" s="1028"/>
      <c r="BL399" s="1028"/>
      <c r="BM399" s="1028"/>
      <c r="BN399" s="1028"/>
      <c r="BO399" s="1028"/>
      <c r="BP399" s="1028"/>
      <c r="BQ399" s="1028"/>
      <c r="BR399" s="1028"/>
      <c r="BS399" s="1028"/>
      <c r="BT399" s="1028"/>
      <c r="BU399" s="1028"/>
      <c r="BV399" s="1028"/>
      <c r="BW399" s="1028"/>
      <c r="BX399" s="1028"/>
      <c r="BY399" s="1028"/>
      <c r="BZ399" s="1028"/>
      <c r="CA399" s="1028"/>
      <c r="CB399" s="1028"/>
      <c r="CC399" s="1028"/>
      <c r="CD399" s="1028"/>
      <c r="CE399" s="1028"/>
      <c r="CF399" s="1028"/>
      <c r="CG399" s="1028"/>
      <c r="CH399" s="1028"/>
      <c r="CI399" s="1028"/>
      <c r="CJ399" s="1028"/>
      <c r="CK399" s="1028"/>
      <c r="CL399" s="1028"/>
      <c r="CM399" s="1028"/>
      <c r="CN399" s="1028"/>
      <c r="CO399" s="1028"/>
      <c r="CP399" s="1028"/>
      <c r="CQ399" s="1028"/>
      <c r="CR399" s="1028"/>
      <c r="CS399" s="1028"/>
      <c r="CT399" s="1028"/>
      <c r="CU399" s="1028"/>
      <c r="CV399" s="1028"/>
      <c r="CW399" s="1028"/>
      <c r="CX399" s="1028"/>
      <c r="CY399" s="1028"/>
      <c r="CZ399" s="1028"/>
      <c r="DA399" s="1028"/>
      <c r="DB399" s="1028"/>
      <c r="DC399" s="1028"/>
      <c r="DD399" s="1028"/>
      <c r="DE399" s="1028"/>
      <c r="DF399" s="1028"/>
      <c r="DG399" s="1028"/>
      <c r="DH399" s="1028"/>
      <c r="DI399" s="1028"/>
      <c r="DJ399" s="1028"/>
      <c r="DK399" s="1028"/>
      <c r="DL399" s="1028"/>
      <c r="DM399" s="1028"/>
      <c r="DN399" s="1028"/>
      <c r="DO399" s="1028"/>
      <c r="DP399" s="1028"/>
      <c r="DQ399" s="1028"/>
      <c r="DR399" s="1028"/>
      <c r="DS399" s="1028"/>
      <c r="DT399" s="1028"/>
      <c r="DU399" s="1028"/>
      <c r="DV399" s="1028"/>
      <c r="DW399" s="1028"/>
      <c r="DX399" s="1028"/>
      <c r="DY399" s="1028"/>
      <c r="DZ399" s="1028"/>
      <c r="EA399" s="1028"/>
      <c r="EB399" s="1028"/>
      <c r="EC399" s="1028"/>
      <c r="ED399" s="1028"/>
      <c r="EE399" s="1028"/>
      <c r="EF399" s="1028"/>
      <c r="EG399" s="1028"/>
      <c r="EH399" s="1028"/>
      <c r="EI399" s="1028"/>
      <c r="EJ399" s="1028"/>
      <c r="EK399" s="1028"/>
      <c r="EL399" s="1028"/>
    </row>
    <row r="400" spans="1:142" s="1027" customFormat="1">
      <c r="A400" s="1040">
        <v>397</v>
      </c>
      <c r="B400" s="1066" t="s">
        <v>783</v>
      </c>
      <c r="C400" s="1044">
        <f>'TMB 050'!$G$30</f>
        <v>1234550</v>
      </c>
      <c r="D400" s="1042">
        <f t="shared" si="110"/>
        <v>1234550</v>
      </c>
      <c r="E400" s="1042">
        <f t="shared" si="114"/>
        <v>61727.5</v>
      </c>
      <c r="F400" s="1042">
        <f t="shared" si="115"/>
        <v>61727.5</v>
      </c>
      <c r="G400" s="1042">
        <f t="shared" si="116"/>
        <v>61727.5</v>
      </c>
      <c r="H400" s="1042">
        <v>500000</v>
      </c>
      <c r="I400" s="1042">
        <v>100000</v>
      </c>
      <c r="J400" s="1042">
        <f t="shared" si="120"/>
        <v>500000</v>
      </c>
      <c r="K400" s="1042">
        <f t="shared" si="118"/>
        <v>40000</v>
      </c>
      <c r="L400" s="1043">
        <f>IF('[1]TMB 050'!$G$30&gt;=50000,50000,'[1]TMB 050'!$G$30*50%)</f>
        <v>50000</v>
      </c>
      <c r="M400" s="1042">
        <f t="shared" si="111"/>
        <v>100000</v>
      </c>
      <c r="N400" s="1041">
        <f t="shared" si="119"/>
        <v>100000</v>
      </c>
      <c r="O400" s="1061"/>
      <c r="P400" s="1035" t="str">
        <f t="shared" si="113"/>
        <v>SHOPPING PÁTIO CIANÊ</v>
      </c>
      <c r="Q400" s="1064"/>
      <c r="R400" s="1064"/>
      <c r="S400" s="1064"/>
      <c r="T400" s="1065" t="s">
        <v>514</v>
      </c>
      <c r="U400" s="1064" t="s">
        <v>505</v>
      </c>
      <c r="V400" s="1064"/>
      <c r="W400" s="1064"/>
      <c r="X400" s="1001"/>
      <c r="Y400" s="1031"/>
      <c r="Z400" s="1030"/>
      <c r="AA400" s="1030"/>
      <c r="AB400" s="1030"/>
      <c r="AC400" s="1030"/>
      <c r="AD400" s="1030"/>
      <c r="AE400" s="1030"/>
      <c r="AF400" s="1030"/>
      <c r="AG400" s="1030"/>
      <c r="AH400" s="1030"/>
      <c r="AI400" s="1030"/>
      <c r="AJ400" s="1030"/>
      <c r="AK400" s="1030"/>
      <c r="AL400" s="1030"/>
      <c r="AM400" s="1029"/>
      <c r="AN400" s="1029"/>
      <c r="AO400" s="1029"/>
      <c r="AP400" s="1029"/>
      <c r="AQ400" s="1029"/>
      <c r="AR400" s="1029"/>
      <c r="AS400" s="1029"/>
      <c r="AT400" s="1029"/>
      <c r="AU400" s="1028"/>
      <c r="AV400" s="1028"/>
      <c r="AW400" s="1028"/>
      <c r="AX400" s="1028"/>
      <c r="AY400" s="1028"/>
      <c r="AZ400" s="1028"/>
      <c r="BA400" s="1028"/>
      <c r="BB400" s="1028"/>
      <c r="BC400" s="1028"/>
      <c r="BD400" s="1028"/>
      <c r="BE400" s="1028"/>
      <c r="BF400" s="1028"/>
      <c r="BG400" s="1028"/>
      <c r="BH400" s="1028"/>
      <c r="BI400" s="1028"/>
      <c r="BJ400" s="1028"/>
      <c r="BK400" s="1028"/>
      <c r="BL400" s="1028"/>
      <c r="BM400" s="1028"/>
      <c r="BN400" s="1028"/>
      <c r="BO400" s="1028"/>
      <c r="BP400" s="1028"/>
      <c r="BQ400" s="1028"/>
      <c r="BR400" s="1028"/>
      <c r="BS400" s="1028"/>
      <c r="BT400" s="1028"/>
      <c r="BU400" s="1028"/>
      <c r="BV400" s="1028"/>
      <c r="BW400" s="1028"/>
      <c r="BX400" s="1028"/>
      <c r="BY400" s="1028"/>
      <c r="BZ400" s="1028"/>
      <c r="CA400" s="1028"/>
      <c r="CB400" s="1028"/>
      <c r="CC400" s="1028"/>
      <c r="CD400" s="1028"/>
      <c r="CE400" s="1028"/>
      <c r="CF400" s="1028"/>
      <c r="CG400" s="1028"/>
      <c r="CH400" s="1028"/>
      <c r="CI400" s="1028"/>
      <c r="CJ400" s="1028"/>
      <c r="CK400" s="1028"/>
      <c r="CL400" s="1028"/>
      <c r="CM400" s="1028"/>
      <c r="CN400" s="1028"/>
      <c r="CO400" s="1028"/>
      <c r="CP400" s="1028"/>
      <c r="CQ400" s="1028"/>
      <c r="CR400" s="1028"/>
      <c r="CS400" s="1028"/>
      <c r="CT400" s="1028"/>
      <c r="CU400" s="1028"/>
      <c r="CV400" s="1028"/>
      <c r="CW400" s="1028"/>
      <c r="CX400" s="1028"/>
      <c r="CY400" s="1028"/>
      <c r="CZ400" s="1028"/>
      <c r="DA400" s="1028"/>
      <c r="DB400" s="1028"/>
      <c r="DC400" s="1028"/>
      <c r="DD400" s="1028"/>
      <c r="DE400" s="1028"/>
      <c r="DF400" s="1028"/>
      <c r="DG400" s="1028"/>
      <c r="DH400" s="1028"/>
      <c r="DI400" s="1028"/>
      <c r="DJ400" s="1028"/>
      <c r="DK400" s="1028"/>
      <c r="DL400" s="1028"/>
      <c r="DM400" s="1028"/>
      <c r="DN400" s="1028"/>
      <c r="DO400" s="1028"/>
      <c r="DP400" s="1028"/>
      <c r="DQ400" s="1028"/>
      <c r="DR400" s="1028"/>
      <c r="DS400" s="1028"/>
      <c r="DT400" s="1028"/>
      <c r="DU400" s="1028"/>
      <c r="DV400" s="1028"/>
      <c r="DW400" s="1028"/>
      <c r="DX400" s="1028"/>
      <c r="DY400" s="1028"/>
      <c r="DZ400" s="1028"/>
      <c r="EA400" s="1028"/>
      <c r="EB400" s="1028"/>
      <c r="EC400" s="1028"/>
      <c r="ED400" s="1028"/>
      <c r="EE400" s="1028"/>
      <c r="EF400" s="1028"/>
      <c r="EG400" s="1028"/>
      <c r="EH400" s="1028"/>
      <c r="EI400" s="1028"/>
      <c r="EJ400" s="1028"/>
      <c r="EK400" s="1028"/>
      <c r="EL400" s="1028"/>
    </row>
    <row r="401" spans="1:142" s="1027" customFormat="1">
      <c r="A401" s="1040">
        <v>398</v>
      </c>
      <c r="B401" s="1066" t="s">
        <v>782</v>
      </c>
      <c r="C401" s="1044">
        <f>'TMB 050'!$G$30</f>
        <v>1234550</v>
      </c>
      <c r="D401" s="1042">
        <f t="shared" si="110"/>
        <v>1234550</v>
      </c>
      <c r="E401" s="1042">
        <f t="shared" si="114"/>
        <v>61727.5</v>
      </c>
      <c r="F401" s="1042">
        <f t="shared" si="115"/>
        <v>61727.5</v>
      </c>
      <c r="G401" s="1042">
        <f t="shared" si="116"/>
        <v>61727.5</v>
      </c>
      <c r="H401" s="1042">
        <v>500000</v>
      </c>
      <c r="I401" s="1042">
        <v>100000</v>
      </c>
      <c r="J401" s="1042">
        <f t="shared" si="120"/>
        <v>500000</v>
      </c>
      <c r="K401" s="1042">
        <f t="shared" si="118"/>
        <v>40000</v>
      </c>
      <c r="L401" s="1043">
        <f>IF('[1]TMB 050'!$G$30&gt;=50000,50000,'[1]TMB 050'!$G$30*50%)</f>
        <v>50000</v>
      </c>
      <c r="M401" s="1042">
        <f t="shared" si="111"/>
        <v>100000</v>
      </c>
      <c r="N401" s="1041">
        <f t="shared" si="119"/>
        <v>100000</v>
      </c>
      <c r="O401" s="1061"/>
      <c r="P401" s="1035" t="str">
        <f t="shared" si="113"/>
        <v>SHOPPING PÁTIO DO SOL</v>
      </c>
      <c r="Q401" s="1064"/>
      <c r="R401" s="1064"/>
      <c r="S401" s="1064"/>
      <c r="T401" s="1064" t="s">
        <v>645</v>
      </c>
      <c r="U401" s="1064" t="s">
        <v>505</v>
      </c>
      <c r="V401" s="1064"/>
      <c r="W401" s="1064"/>
      <c r="X401" s="1001"/>
      <c r="Y401" s="1031"/>
      <c r="Z401" s="1030"/>
      <c r="AA401" s="1030"/>
      <c r="AB401" s="1030"/>
      <c r="AC401" s="1030"/>
      <c r="AD401" s="1030"/>
      <c r="AE401" s="1030"/>
      <c r="AF401" s="1030"/>
      <c r="AG401" s="1030"/>
      <c r="AH401" s="1030"/>
      <c r="AI401" s="1030"/>
      <c r="AJ401" s="1030"/>
      <c r="AK401" s="1030"/>
      <c r="AL401" s="1030"/>
      <c r="AM401" s="1029"/>
      <c r="AN401" s="1029"/>
      <c r="AO401" s="1029"/>
      <c r="AP401" s="1029"/>
      <c r="AQ401" s="1029"/>
      <c r="AR401" s="1029"/>
      <c r="AS401" s="1029"/>
      <c r="AT401" s="1029"/>
      <c r="AU401" s="1028"/>
      <c r="AV401" s="1028"/>
      <c r="AW401" s="1028"/>
      <c r="AX401" s="1028"/>
      <c r="AY401" s="1028"/>
      <c r="AZ401" s="1028"/>
      <c r="BA401" s="1028"/>
      <c r="BB401" s="1028"/>
      <c r="BC401" s="1028"/>
      <c r="BD401" s="1028"/>
      <c r="BE401" s="1028"/>
      <c r="BF401" s="1028"/>
      <c r="BG401" s="1028"/>
      <c r="BH401" s="1028"/>
      <c r="BI401" s="1028"/>
      <c r="BJ401" s="1028"/>
      <c r="BK401" s="1028"/>
      <c r="BL401" s="1028"/>
      <c r="BM401" s="1028"/>
      <c r="BN401" s="1028"/>
      <c r="BO401" s="1028"/>
      <c r="BP401" s="1028"/>
      <c r="BQ401" s="1028"/>
      <c r="BR401" s="1028"/>
      <c r="BS401" s="1028"/>
      <c r="BT401" s="1028"/>
      <c r="BU401" s="1028"/>
      <c r="BV401" s="1028"/>
      <c r="BW401" s="1028"/>
      <c r="BX401" s="1028"/>
      <c r="BY401" s="1028"/>
      <c r="BZ401" s="1028"/>
      <c r="CA401" s="1028"/>
      <c r="CB401" s="1028"/>
      <c r="CC401" s="1028"/>
      <c r="CD401" s="1028"/>
      <c r="CE401" s="1028"/>
      <c r="CF401" s="1028"/>
      <c r="CG401" s="1028"/>
      <c r="CH401" s="1028"/>
      <c r="CI401" s="1028"/>
      <c r="CJ401" s="1028"/>
      <c r="CK401" s="1028"/>
      <c r="CL401" s="1028"/>
      <c r="CM401" s="1028"/>
      <c r="CN401" s="1028"/>
      <c r="CO401" s="1028"/>
      <c r="CP401" s="1028"/>
      <c r="CQ401" s="1028"/>
      <c r="CR401" s="1028"/>
      <c r="CS401" s="1028"/>
      <c r="CT401" s="1028"/>
      <c r="CU401" s="1028"/>
      <c r="CV401" s="1028"/>
      <c r="CW401" s="1028"/>
      <c r="CX401" s="1028"/>
      <c r="CY401" s="1028"/>
      <c r="CZ401" s="1028"/>
      <c r="DA401" s="1028"/>
      <c r="DB401" s="1028"/>
      <c r="DC401" s="1028"/>
      <c r="DD401" s="1028"/>
      <c r="DE401" s="1028"/>
      <c r="DF401" s="1028"/>
      <c r="DG401" s="1028"/>
      <c r="DH401" s="1028"/>
      <c r="DI401" s="1028"/>
      <c r="DJ401" s="1028"/>
      <c r="DK401" s="1028"/>
      <c r="DL401" s="1028"/>
      <c r="DM401" s="1028"/>
      <c r="DN401" s="1028"/>
      <c r="DO401" s="1028"/>
      <c r="DP401" s="1028"/>
      <c r="DQ401" s="1028"/>
      <c r="DR401" s="1028"/>
      <c r="DS401" s="1028"/>
      <c r="DT401" s="1028"/>
      <c r="DU401" s="1028"/>
      <c r="DV401" s="1028"/>
      <c r="DW401" s="1028"/>
      <c r="DX401" s="1028"/>
      <c r="DY401" s="1028"/>
      <c r="DZ401" s="1028"/>
      <c r="EA401" s="1028"/>
      <c r="EB401" s="1028"/>
      <c r="EC401" s="1028"/>
      <c r="ED401" s="1028"/>
      <c r="EE401" s="1028"/>
      <c r="EF401" s="1028"/>
      <c r="EG401" s="1028"/>
      <c r="EH401" s="1028"/>
      <c r="EI401" s="1028"/>
      <c r="EJ401" s="1028"/>
      <c r="EK401" s="1028"/>
      <c r="EL401" s="1028"/>
    </row>
    <row r="402" spans="1:142" s="1027" customFormat="1">
      <c r="A402" s="1040">
        <v>399</v>
      </c>
      <c r="B402" s="1062" t="s">
        <v>781</v>
      </c>
      <c r="C402" s="1044">
        <f>'TMB 050'!$G$30</f>
        <v>1234550</v>
      </c>
      <c r="D402" s="1042">
        <f t="shared" si="110"/>
        <v>1234550</v>
      </c>
      <c r="E402" s="1042">
        <f t="shared" si="114"/>
        <v>61727.5</v>
      </c>
      <c r="F402" s="1042">
        <f t="shared" si="115"/>
        <v>61727.5</v>
      </c>
      <c r="G402" s="1042">
        <f t="shared" si="116"/>
        <v>61727.5</v>
      </c>
      <c r="H402" s="1042">
        <v>500000</v>
      </c>
      <c r="I402" s="1042">
        <v>100000</v>
      </c>
      <c r="J402" s="1042">
        <f t="shared" si="120"/>
        <v>500000</v>
      </c>
      <c r="K402" s="1042">
        <f t="shared" si="118"/>
        <v>40000</v>
      </c>
      <c r="L402" s="1043">
        <f>IF('[1]TMB 050'!$G$30&gt;=50000,50000,'[1]TMB 050'!$G$30*50%)</f>
        <v>50000</v>
      </c>
      <c r="M402" s="1042">
        <f t="shared" si="111"/>
        <v>100000</v>
      </c>
      <c r="N402" s="1041">
        <f t="shared" si="119"/>
        <v>100000</v>
      </c>
      <c r="O402" s="1061"/>
      <c r="P402" s="1035" t="str">
        <f t="shared" si="113"/>
        <v>SHOPPING PÁTIO DOM LUIS</v>
      </c>
      <c r="Q402" s="1060"/>
      <c r="R402" s="1060"/>
      <c r="S402" s="1060"/>
      <c r="T402" s="1035" t="s">
        <v>780</v>
      </c>
      <c r="U402" s="1035" t="s">
        <v>625</v>
      </c>
      <c r="V402" s="1035"/>
      <c r="W402" s="1035" t="s">
        <v>564</v>
      </c>
      <c r="X402" s="1001"/>
      <c r="Y402" s="1031"/>
      <c r="Z402" s="1030"/>
      <c r="AA402" s="1030"/>
      <c r="AB402" s="1030"/>
      <c r="AC402" s="1030"/>
      <c r="AD402" s="1030"/>
      <c r="AE402" s="1030"/>
      <c r="AF402" s="1030"/>
      <c r="AG402" s="1030"/>
      <c r="AH402" s="1030"/>
      <c r="AI402" s="1030"/>
      <c r="AJ402" s="1030"/>
      <c r="AK402" s="1030"/>
      <c r="AL402" s="1030"/>
      <c r="AM402" s="1029"/>
      <c r="AN402" s="1029"/>
      <c r="AO402" s="1029"/>
      <c r="AP402" s="1029"/>
      <c r="AQ402" s="1029"/>
      <c r="AR402" s="1029"/>
      <c r="AS402" s="1029"/>
      <c r="AT402" s="1029"/>
      <c r="AU402" s="1028"/>
      <c r="AV402" s="1028"/>
      <c r="AW402" s="1028"/>
      <c r="AX402" s="1028"/>
      <c r="AY402" s="1028"/>
      <c r="AZ402" s="1028"/>
      <c r="BA402" s="1028"/>
      <c r="BB402" s="1028"/>
      <c r="BC402" s="1028"/>
      <c r="BD402" s="1028"/>
      <c r="BE402" s="1028"/>
      <c r="BF402" s="1028"/>
      <c r="BG402" s="1028"/>
      <c r="BH402" s="1028"/>
      <c r="BI402" s="1028"/>
      <c r="BJ402" s="1028"/>
      <c r="BK402" s="1028"/>
      <c r="BL402" s="1028"/>
      <c r="BM402" s="1028"/>
      <c r="BN402" s="1028"/>
      <c r="BO402" s="1028"/>
      <c r="BP402" s="1028"/>
      <c r="BQ402" s="1028"/>
      <c r="BR402" s="1028"/>
      <c r="BS402" s="1028"/>
      <c r="BT402" s="1028"/>
      <c r="BU402" s="1028"/>
      <c r="BV402" s="1028"/>
      <c r="BW402" s="1028"/>
      <c r="BX402" s="1028"/>
      <c r="BY402" s="1028"/>
      <c r="BZ402" s="1028"/>
      <c r="CA402" s="1028"/>
      <c r="CB402" s="1028"/>
      <c r="CC402" s="1028"/>
      <c r="CD402" s="1028"/>
      <c r="CE402" s="1028"/>
      <c r="CF402" s="1028"/>
      <c r="CG402" s="1028"/>
      <c r="CH402" s="1028"/>
      <c r="CI402" s="1028"/>
      <c r="CJ402" s="1028"/>
      <c r="CK402" s="1028"/>
      <c r="CL402" s="1028"/>
      <c r="CM402" s="1028"/>
      <c r="CN402" s="1028"/>
      <c r="CO402" s="1028"/>
      <c r="CP402" s="1028"/>
      <c r="CQ402" s="1028"/>
      <c r="CR402" s="1028"/>
      <c r="CS402" s="1028"/>
      <c r="CT402" s="1028"/>
      <c r="CU402" s="1028"/>
      <c r="CV402" s="1028"/>
      <c r="CW402" s="1028"/>
      <c r="CX402" s="1028"/>
      <c r="CY402" s="1028"/>
      <c r="CZ402" s="1028"/>
      <c r="DA402" s="1028"/>
      <c r="DB402" s="1028"/>
      <c r="DC402" s="1028"/>
      <c r="DD402" s="1028"/>
      <c r="DE402" s="1028"/>
      <c r="DF402" s="1028"/>
      <c r="DG402" s="1028"/>
      <c r="DH402" s="1028"/>
      <c r="DI402" s="1028"/>
      <c r="DJ402" s="1028"/>
      <c r="DK402" s="1028"/>
      <c r="DL402" s="1028"/>
      <c r="DM402" s="1028"/>
      <c r="DN402" s="1028"/>
      <c r="DO402" s="1028"/>
      <c r="DP402" s="1028"/>
      <c r="DQ402" s="1028"/>
      <c r="DR402" s="1028"/>
      <c r="DS402" s="1028"/>
      <c r="DT402" s="1028"/>
      <c r="DU402" s="1028"/>
      <c r="DV402" s="1028"/>
      <c r="DW402" s="1028"/>
      <c r="DX402" s="1028"/>
      <c r="DY402" s="1028"/>
      <c r="DZ402" s="1028"/>
      <c r="EA402" s="1028"/>
      <c r="EB402" s="1028"/>
      <c r="EC402" s="1028"/>
      <c r="ED402" s="1028"/>
      <c r="EE402" s="1028"/>
      <c r="EF402" s="1028"/>
      <c r="EG402" s="1028"/>
      <c r="EH402" s="1028"/>
      <c r="EI402" s="1028"/>
      <c r="EJ402" s="1028"/>
      <c r="EK402" s="1028"/>
      <c r="EL402" s="1028"/>
    </row>
    <row r="403" spans="1:142" s="1027" customFormat="1">
      <c r="A403" s="1040">
        <v>400</v>
      </c>
      <c r="B403" s="1063" t="s">
        <v>779</v>
      </c>
      <c r="C403" s="1044">
        <f>'TMB 050'!$G$30</f>
        <v>1234550</v>
      </c>
      <c r="D403" s="1042">
        <f t="shared" si="110"/>
        <v>1234550</v>
      </c>
      <c r="E403" s="1042">
        <f t="shared" si="114"/>
        <v>61727.5</v>
      </c>
      <c r="F403" s="1042">
        <f t="shared" si="115"/>
        <v>61727.5</v>
      </c>
      <c r="G403" s="1042">
        <f t="shared" si="116"/>
        <v>61727.5</v>
      </c>
      <c r="H403" s="1042">
        <v>500000</v>
      </c>
      <c r="I403" s="1042">
        <v>100000</v>
      </c>
      <c r="J403" s="1042">
        <f t="shared" si="120"/>
        <v>500000</v>
      </c>
      <c r="K403" s="1042">
        <f t="shared" si="118"/>
        <v>40000</v>
      </c>
      <c r="L403" s="1043">
        <f>IF('[1]TMB 050'!$G$30&gt;=50000,50000,'[1]TMB 050'!$G$30*50%)</f>
        <v>50000</v>
      </c>
      <c r="M403" s="1042">
        <f t="shared" si="111"/>
        <v>100000</v>
      </c>
      <c r="N403" s="1041">
        <f t="shared" si="119"/>
        <v>100000</v>
      </c>
      <c r="O403" s="1061"/>
      <c r="P403" s="1035" t="str">
        <f t="shared" si="113"/>
        <v>SHOPPING PÁTIO HIGIENÓPOLIS</v>
      </c>
      <c r="Q403" s="1035" t="s">
        <v>778</v>
      </c>
      <c r="R403" s="1035"/>
      <c r="S403" s="1035" t="s">
        <v>777</v>
      </c>
      <c r="T403" s="1071" t="s">
        <v>506</v>
      </c>
      <c r="U403" s="1035" t="s">
        <v>505</v>
      </c>
      <c r="V403" s="1035" t="s">
        <v>776</v>
      </c>
      <c r="W403" s="1035" t="s">
        <v>775</v>
      </c>
      <c r="X403" s="1001"/>
      <c r="Y403" s="1031"/>
      <c r="Z403" s="1030"/>
      <c r="AA403" s="1030"/>
      <c r="AB403" s="1030"/>
      <c r="AC403" s="1030"/>
      <c r="AD403" s="1030"/>
      <c r="AE403" s="1030"/>
      <c r="AF403" s="1030"/>
      <c r="AG403" s="1030"/>
      <c r="AH403" s="1030"/>
      <c r="AI403" s="1030"/>
      <c r="AJ403" s="1030"/>
      <c r="AK403" s="1030"/>
      <c r="AL403" s="1030"/>
      <c r="AM403" s="1029"/>
      <c r="AN403" s="1029"/>
      <c r="AO403" s="1029"/>
      <c r="AP403" s="1029"/>
      <c r="AQ403" s="1029"/>
      <c r="AR403" s="1029"/>
      <c r="AS403" s="1029"/>
      <c r="AT403" s="1029"/>
      <c r="AU403" s="1028"/>
      <c r="AV403" s="1028"/>
      <c r="AW403" s="1028"/>
      <c r="AX403" s="1028"/>
      <c r="AY403" s="1028"/>
      <c r="AZ403" s="1028"/>
      <c r="BA403" s="1028"/>
      <c r="BB403" s="1028"/>
      <c r="BC403" s="1028"/>
      <c r="BD403" s="1028"/>
      <c r="BE403" s="1028"/>
      <c r="BF403" s="1028"/>
      <c r="BG403" s="1028"/>
      <c r="BH403" s="1028"/>
      <c r="BI403" s="1028"/>
      <c r="BJ403" s="1028"/>
      <c r="BK403" s="1028"/>
      <c r="BL403" s="1028"/>
      <c r="BM403" s="1028"/>
      <c r="BN403" s="1028"/>
      <c r="BO403" s="1028"/>
      <c r="BP403" s="1028"/>
      <c r="BQ403" s="1028"/>
      <c r="BR403" s="1028"/>
      <c r="BS403" s="1028"/>
      <c r="BT403" s="1028"/>
      <c r="BU403" s="1028"/>
      <c r="BV403" s="1028"/>
      <c r="BW403" s="1028"/>
      <c r="BX403" s="1028"/>
      <c r="BY403" s="1028"/>
      <c r="BZ403" s="1028"/>
      <c r="CA403" s="1028"/>
      <c r="CB403" s="1028"/>
      <c r="CC403" s="1028"/>
      <c r="CD403" s="1028"/>
      <c r="CE403" s="1028"/>
      <c r="CF403" s="1028"/>
      <c r="CG403" s="1028"/>
      <c r="CH403" s="1028"/>
      <c r="CI403" s="1028"/>
      <c r="CJ403" s="1028"/>
      <c r="CK403" s="1028"/>
      <c r="CL403" s="1028"/>
      <c r="CM403" s="1028"/>
      <c r="CN403" s="1028"/>
      <c r="CO403" s="1028"/>
      <c r="CP403" s="1028"/>
      <c r="CQ403" s="1028"/>
      <c r="CR403" s="1028"/>
      <c r="CS403" s="1028"/>
      <c r="CT403" s="1028"/>
      <c r="CU403" s="1028"/>
      <c r="CV403" s="1028"/>
      <c r="CW403" s="1028"/>
      <c r="CX403" s="1028"/>
      <c r="CY403" s="1028"/>
      <c r="CZ403" s="1028"/>
      <c r="DA403" s="1028"/>
      <c r="DB403" s="1028"/>
      <c r="DC403" s="1028"/>
      <c r="DD403" s="1028"/>
      <c r="DE403" s="1028"/>
      <c r="DF403" s="1028"/>
      <c r="DG403" s="1028"/>
      <c r="DH403" s="1028"/>
      <c r="DI403" s="1028"/>
      <c r="DJ403" s="1028"/>
      <c r="DK403" s="1028"/>
      <c r="DL403" s="1028"/>
      <c r="DM403" s="1028"/>
      <c r="DN403" s="1028"/>
      <c r="DO403" s="1028"/>
      <c r="DP403" s="1028"/>
      <c r="DQ403" s="1028"/>
      <c r="DR403" s="1028"/>
      <c r="DS403" s="1028"/>
      <c r="DT403" s="1028"/>
      <c r="DU403" s="1028"/>
      <c r="DV403" s="1028"/>
      <c r="DW403" s="1028"/>
      <c r="DX403" s="1028"/>
      <c r="DY403" s="1028"/>
      <c r="DZ403" s="1028"/>
      <c r="EA403" s="1028"/>
      <c r="EB403" s="1028"/>
      <c r="EC403" s="1028"/>
      <c r="ED403" s="1028"/>
      <c r="EE403" s="1028"/>
      <c r="EF403" s="1028"/>
      <c r="EG403" s="1028"/>
      <c r="EH403" s="1028"/>
      <c r="EI403" s="1028"/>
      <c r="EJ403" s="1028"/>
      <c r="EK403" s="1028"/>
      <c r="EL403" s="1028"/>
    </row>
    <row r="404" spans="1:142" s="1028" customFormat="1">
      <c r="A404" s="1040">
        <v>401</v>
      </c>
      <c r="B404" s="1066" t="s">
        <v>774</v>
      </c>
      <c r="C404" s="1044">
        <f>'TMB 050'!$G$30</f>
        <v>1234550</v>
      </c>
      <c r="D404" s="1042">
        <f t="shared" si="110"/>
        <v>1234550</v>
      </c>
      <c r="E404" s="1042">
        <f t="shared" si="114"/>
        <v>61727.5</v>
      </c>
      <c r="F404" s="1042">
        <f t="shared" si="115"/>
        <v>61727.5</v>
      </c>
      <c r="G404" s="1042">
        <f t="shared" si="116"/>
        <v>61727.5</v>
      </c>
      <c r="H404" s="1042">
        <v>500000</v>
      </c>
      <c r="I404" s="1042">
        <v>100000</v>
      </c>
      <c r="J404" s="1042">
        <f t="shared" si="120"/>
        <v>500000</v>
      </c>
      <c r="K404" s="1042">
        <f t="shared" si="118"/>
        <v>40000</v>
      </c>
      <c r="L404" s="1043">
        <f>IF('[1]TMB 050'!$G$30&gt;=50000,50000,'[1]TMB 050'!$G$30*50%)</f>
        <v>50000</v>
      </c>
      <c r="M404" s="1042">
        <f t="shared" si="111"/>
        <v>100000</v>
      </c>
      <c r="N404" s="1041">
        <f t="shared" si="119"/>
        <v>100000</v>
      </c>
      <c r="O404" s="1061"/>
      <c r="P404" s="1035" t="str">
        <f t="shared" si="113"/>
        <v>SHOPPING PÁTIO LIMEIRA</v>
      </c>
      <c r="Q404" s="1064"/>
      <c r="R404" s="1064"/>
      <c r="S404" s="1064"/>
      <c r="T404" s="1065" t="s">
        <v>773</v>
      </c>
      <c r="U404" s="1064" t="s">
        <v>505</v>
      </c>
      <c r="V404" s="1064"/>
      <c r="W404" s="1064"/>
      <c r="X404" s="62"/>
      <c r="Y404" s="1078"/>
      <c r="Z404" s="1029"/>
      <c r="AA404" s="1029"/>
      <c r="AB404" s="1029"/>
      <c r="AC404" s="1029"/>
      <c r="AD404" s="1029"/>
      <c r="AE404" s="1029"/>
      <c r="AF404" s="1029"/>
      <c r="AG404" s="1029"/>
      <c r="AH404" s="1029"/>
      <c r="AI404" s="1029"/>
      <c r="AJ404" s="1029"/>
      <c r="AK404" s="1029"/>
      <c r="AL404" s="1029"/>
      <c r="AM404" s="1029"/>
      <c r="AN404" s="1029"/>
      <c r="AO404" s="1029"/>
      <c r="AP404" s="1029"/>
      <c r="AQ404" s="1029"/>
      <c r="AR404" s="1029"/>
      <c r="AS404" s="1029"/>
      <c r="AT404" s="1029"/>
    </row>
    <row r="405" spans="1:142" s="1027" customFormat="1">
      <c r="A405" s="1040">
        <v>402</v>
      </c>
      <c r="B405" s="1070" t="s">
        <v>772</v>
      </c>
      <c r="C405" s="1044">
        <f>'TMB 050'!$G$30</f>
        <v>1234550</v>
      </c>
      <c r="D405" s="1042">
        <f t="shared" si="110"/>
        <v>1234550</v>
      </c>
      <c r="E405" s="1042">
        <f t="shared" si="114"/>
        <v>61727.5</v>
      </c>
      <c r="F405" s="1042">
        <f t="shared" si="115"/>
        <v>61727.5</v>
      </c>
      <c r="G405" s="1042">
        <f t="shared" si="116"/>
        <v>61727.5</v>
      </c>
      <c r="H405" s="1054">
        <v>300000</v>
      </c>
      <c r="I405" s="1054">
        <v>60000</v>
      </c>
      <c r="J405" s="1054">
        <v>300000</v>
      </c>
      <c r="K405" s="1042">
        <f t="shared" si="118"/>
        <v>40000</v>
      </c>
      <c r="L405" s="1054">
        <f>IF('[1]TMB 050'!$G$30&gt;=50000,50000,'[1]TMB 050'!$G$30*50%)</f>
        <v>50000</v>
      </c>
      <c r="M405" s="1054">
        <f t="shared" si="111"/>
        <v>60000</v>
      </c>
      <c r="N405" s="1041">
        <f t="shared" si="119"/>
        <v>100000</v>
      </c>
      <c r="O405" s="1076"/>
      <c r="P405" s="1075" t="str">
        <f t="shared" si="113"/>
        <v>SHOPPING PATIO MARABÁ (*)</v>
      </c>
      <c r="Q405" s="1079" t="s">
        <v>771</v>
      </c>
      <c r="R405" s="1079"/>
      <c r="S405" s="1079" t="s">
        <v>770</v>
      </c>
      <c r="T405" s="1079" t="s">
        <v>656</v>
      </c>
      <c r="U405" s="1075" t="s">
        <v>556</v>
      </c>
      <c r="V405" s="1075" t="s">
        <v>769</v>
      </c>
      <c r="W405" s="1079"/>
      <c r="X405" s="1001"/>
      <c r="Y405" s="1031"/>
      <c r="Z405" s="1030"/>
      <c r="AA405" s="1030"/>
      <c r="AB405" s="1030"/>
      <c r="AC405" s="1030"/>
      <c r="AD405" s="1030"/>
      <c r="AE405" s="1030"/>
      <c r="AF405" s="1030"/>
      <c r="AG405" s="1030"/>
      <c r="AH405" s="1030"/>
      <c r="AI405" s="1030"/>
      <c r="AJ405" s="1030"/>
      <c r="AK405" s="1030"/>
      <c r="AL405" s="1030"/>
      <c r="AM405" s="1029"/>
      <c r="AN405" s="1029"/>
      <c r="AO405" s="1029"/>
      <c r="AP405" s="1029"/>
      <c r="AQ405" s="1029"/>
      <c r="AR405" s="1029"/>
      <c r="AS405" s="1029"/>
      <c r="AT405" s="1029"/>
      <c r="AU405" s="1028"/>
      <c r="AV405" s="1028"/>
      <c r="AW405" s="1028"/>
      <c r="AX405" s="1028"/>
      <c r="AY405" s="1028"/>
      <c r="AZ405" s="1028"/>
      <c r="BA405" s="1028"/>
      <c r="BB405" s="1028"/>
      <c r="BC405" s="1028"/>
      <c r="BD405" s="1028"/>
      <c r="BE405" s="1028"/>
      <c r="BF405" s="1028"/>
      <c r="BG405" s="1028"/>
      <c r="BH405" s="1028"/>
      <c r="BI405" s="1028"/>
      <c r="BJ405" s="1028"/>
      <c r="BK405" s="1028"/>
      <c r="BL405" s="1028"/>
      <c r="BM405" s="1028"/>
      <c r="BN405" s="1028"/>
      <c r="BO405" s="1028"/>
      <c r="BP405" s="1028"/>
      <c r="BQ405" s="1028"/>
      <c r="BR405" s="1028"/>
      <c r="BS405" s="1028"/>
      <c r="BT405" s="1028"/>
      <c r="BU405" s="1028"/>
      <c r="BV405" s="1028"/>
      <c r="BW405" s="1028"/>
      <c r="BX405" s="1028"/>
      <c r="BY405" s="1028"/>
      <c r="BZ405" s="1028"/>
      <c r="CA405" s="1028"/>
      <c r="CB405" s="1028"/>
      <c r="CC405" s="1028"/>
      <c r="CD405" s="1028"/>
      <c r="CE405" s="1028"/>
      <c r="CF405" s="1028"/>
      <c r="CG405" s="1028"/>
      <c r="CH405" s="1028"/>
      <c r="CI405" s="1028"/>
      <c r="CJ405" s="1028"/>
      <c r="CK405" s="1028"/>
      <c r="CL405" s="1028"/>
      <c r="CM405" s="1028"/>
      <c r="CN405" s="1028"/>
      <c r="CO405" s="1028"/>
      <c r="CP405" s="1028"/>
      <c r="CQ405" s="1028"/>
      <c r="CR405" s="1028"/>
      <c r="CS405" s="1028"/>
      <c r="CT405" s="1028"/>
      <c r="CU405" s="1028"/>
      <c r="CV405" s="1028"/>
      <c r="CW405" s="1028"/>
      <c r="CX405" s="1028"/>
      <c r="CY405" s="1028"/>
      <c r="CZ405" s="1028"/>
      <c r="DA405" s="1028"/>
      <c r="DB405" s="1028"/>
      <c r="DC405" s="1028"/>
      <c r="DD405" s="1028"/>
      <c r="DE405" s="1028"/>
      <c r="DF405" s="1028"/>
      <c r="DG405" s="1028"/>
      <c r="DH405" s="1028"/>
      <c r="DI405" s="1028"/>
      <c r="DJ405" s="1028"/>
      <c r="DK405" s="1028"/>
      <c r="DL405" s="1028"/>
      <c r="DM405" s="1028"/>
      <c r="DN405" s="1028"/>
      <c r="DO405" s="1028"/>
      <c r="DP405" s="1028"/>
      <c r="DQ405" s="1028"/>
      <c r="DR405" s="1028"/>
      <c r="DS405" s="1028"/>
      <c r="DT405" s="1028"/>
      <c r="DU405" s="1028"/>
      <c r="DV405" s="1028"/>
      <c r="DW405" s="1028"/>
      <c r="DX405" s="1028"/>
      <c r="DY405" s="1028"/>
      <c r="DZ405" s="1028"/>
      <c r="EA405" s="1028"/>
      <c r="EB405" s="1028"/>
      <c r="EC405" s="1028"/>
      <c r="ED405" s="1028"/>
      <c r="EE405" s="1028"/>
      <c r="EF405" s="1028"/>
      <c r="EG405" s="1028"/>
      <c r="EH405" s="1028"/>
      <c r="EI405" s="1028"/>
      <c r="EJ405" s="1028"/>
      <c r="EK405" s="1028"/>
      <c r="EL405" s="1028"/>
    </row>
    <row r="406" spans="1:142" s="1027" customFormat="1">
      <c r="A406" s="1040">
        <v>403</v>
      </c>
      <c r="B406" s="1063" t="s">
        <v>768</v>
      </c>
      <c r="C406" s="1044">
        <f>'TMB 050'!$G$30</f>
        <v>1234550</v>
      </c>
      <c r="D406" s="1042">
        <f t="shared" si="110"/>
        <v>1234550</v>
      </c>
      <c r="E406" s="1042">
        <f t="shared" si="114"/>
        <v>61727.5</v>
      </c>
      <c r="F406" s="1042">
        <f t="shared" si="115"/>
        <v>61727.5</v>
      </c>
      <c r="G406" s="1042">
        <f t="shared" si="116"/>
        <v>61727.5</v>
      </c>
      <c r="H406" s="1042">
        <v>500000</v>
      </c>
      <c r="I406" s="1042">
        <v>100000</v>
      </c>
      <c r="J406" s="1042">
        <f t="shared" ref="J406:J424" si="121">H406</f>
        <v>500000</v>
      </c>
      <c r="K406" s="1042">
        <f t="shared" si="118"/>
        <v>40000</v>
      </c>
      <c r="L406" s="1043">
        <f>IF('[1]TMB 050'!$G$30&gt;=50000,50000,'[1]TMB 050'!$G$30*50%)</f>
        <v>50000</v>
      </c>
      <c r="M406" s="1042">
        <f t="shared" si="111"/>
        <v>100000</v>
      </c>
      <c r="N406" s="1041">
        <f t="shared" si="119"/>
        <v>100000</v>
      </c>
      <c r="O406" s="1061"/>
      <c r="P406" s="1035" t="str">
        <f t="shared" si="113"/>
        <v>SHOPPING PÁTIO PAULISTA</v>
      </c>
      <c r="Q406" s="1035" t="s">
        <v>767</v>
      </c>
      <c r="R406" s="1035"/>
      <c r="S406" s="1035" t="s">
        <v>766</v>
      </c>
      <c r="T406" s="1071" t="s">
        <v>506</v>
      </c>
      <c r="U406" s="1035" t="s">
        <v>505</v>
      </c>
      <c r="V406" s="1035">
        <v>1327001</v>
      </c>
      <c r="W406" s="1060" t="s">
        <v>765</v>
      </c>
      <c r="X406" s="1001"/>
      <c r="Y406" s="1031"/>
      <c r="Z406" s="1030"/>
      <c r="AA406" s="1030"/>
      <c r="AB406" s="1030"/>
      <c r="AC406" s="1030"/>
      <c r="AD406" s="1030"/>
      <c r="AE406" s="1030"/>
      <c r="AF406" s="1030"/>
      <c r="AG406" s="1030"/>
      <c r="AH406" s="1030"/>
      <c r="AI406" s="1030"/>
      <c r="AJ406" s="1030"/>
      <c r="AK406" s="1030"/>
      <c r="AL406" s="1030"/>
      <c r="AM406" s="1029"/>
      <c r="AN406" s="1029"/>
      <c r="AO406" s="1029"/>
      <c r="AP406" s="1029"/>
      <c r="AQ406" s="1029"/>
      <c r="AR406" s="1029"/>
      <c r="AS406" s="1029"/>
      <c r="AT406" s="1029"/>
      <c r="AU406" s="1028"/>
      <c r="AV406" s="1028"/>
      <c r="AW406" s="1028"/>
      <c r="AX406" s="1028"/>
      <c r="AY406" s="1028"/>
      <c r="AZ406" s="1028"/>
      <c r="BA406" s="1028"/>
      <c r="BB406" s="1028"/>
      <c r="BC406" s="1028"/>
      <c r="BD406" s="1028"/>
      <c r="BE406" s="1028"/>
      <c r="BF406" s="1028"/>
      <c r="BG406" s="1028"/>
      <c r="BH406" s="1028"/>
      <c r="BI406" s="1028"/>
      <c r="BJ406" s="1028"/>
      <c r="BK406" s="1028"/>
      <c r="BL406" s="1028"/>
      <c r="BM406" s="1028"/>
      <c r="BN406" s="1028"/>
      <c r="BO406" s="1028"/>
      <c r="BP406" s="1028"/>
      <c r="BQ406" s="1028"/>
      <c r="BR406" s="1028"/>
      <c r="BS406" s="1028"/>
      <c r="BT406" s="1028"/>
      <c r="BU406" s="1028"/>
      <c r="BV406" s="1028"/>
      <c r="BW406" s="1028"/>
      <c r="BX406" s="1028"/>
      <c r="BY406" s="1028"/>
      <c r="BZ406" s="1028"/>
      <c r="CA406" s="1028"/>
      <c r="CB406" s="1028"/>
      <c r="CC406" s="1028"/>
      <c r="CD406" s="1028"/>
      <c r="CE406" s="1028"/>
      <c r="CF406" s="1028"/>
      <c r="CG406" s="1028"/>
      <c r="CH406" s="1028"/>
      <c r="CI406" s="1028"/>
      <c r="CJ406" s="1028"/>
      <c r="CK406" s="1028"/>
      <c r="CL406" s="1028"/>
      <c r="CM406" s="1028"/>
      <c r="CN406" s="1028"/>
      <c r="CO406" s="1028"/>
      <c r="CP406" s="1028"/>
      <c r="CQ406" s="1028"/>
      <c r="CR406" s="1028"/>
      <c r="CS406" s="1028"/>
      <c r="CT406" s="1028"/>
      <c r="CU406" s="1028"/>
      <c r="CV406" s="1028"/>
      <c r="CW406" s="1028"/>
      <c r="CX406" s="1028"/>
      <c r="CY406" s="1028"/>
      <c r="CZ406" s="1028"/>
      <c r="DA406" s="1028"/>
      <c r="DB406" s="1028"/>
      <c r="DC406" s="1028"/>
      <c r="DD406" s="1028"/>
      <c r="DE406" s="1028"/>
      <c r="DF406" s="1028"/>
      <c r="DG406" s="1028"/>
      <c r="DH406" s="1028"/>
      <c r="DI406" s="1028"/>
      <c r="DJ406" s="1028"/>
      <c r="DK406" s="1028"/>
      <c r="DL406" s="1028"/>
      <c r="DM406" s="1028"/>
      <c r="DN406" s="1028"/>
      <c r="DO406" s="1028"/>
      <c r="DP406" s="1028"/>
      <c r="DQ406" s="1028"/>
      <c r="DR406" s="1028"/>
      <c r="DS406" s="1028"/>
      <c r="DT406" s="1028"/>
      <c r="DU406" s="1028"/>
      <c r="DV406" s="1028"/>
      <c r="DW406" s="1028"/>
      <c r="DX406" s="1028"/>
      <c r="DY406" s="1028"/>
      <c r="DZ406" s="1028"/>
      <c r="EA406" s="1028"/>
      <c r="EB406" s="1028"/>
      <c r="EC406" s="1028"/>
      <c r="ED406" s="1028"/>
      <c r="EE406" s="1028"/>
      <c r="EF406" s="1028"/>
      <c r="EG406" s="1028"/>
      <c r="EH406" s="1028"/>
      <c r="EI406" s="1028"/>
      <c r="EJ406" s="1028"/>
      <c r="EK406" s="1028"/>
      <c r="EL406" s="1028"/>
    </row>
    <row r="407" spans="1:142" s="1027" customFormat="1">
      <c r="A407" s="1040">
        <v>404</v>
      </c>
      <c r="B407" s="1062" t="s">
        <v>764</v>
      </c>
      <c r="C407" s="1044">
        <f>'TMB 050'!$G$30</f>
        <v>1234550</v>
      </c>
      <c r="D407" s="1042">
        <f t="shared" ref="D407:D438" si="122">C407</f>
        <v>1234550</v>
      </c>
      <c r="E407" s="1042">
        <f t="shared" si="114"/>
        <v>61727.5</v>
      </c>
      <c r="F407" s="1042">
        <f t="shared" si="115"/>
        <v>61727.5</v>
      </c>
      <c r="G407" s="1042">
        <f t="shared" si="116"/>
        <v>61727.5</v>
      </c>
      <c r="H407" s="1042">
        <v>500000</v>
      </c>
      <c r="I407" s="1042">
        <v>100000</v>
      </c>
      <c r="J407" s="1042">
        <f t="shared" si="121"/>
        <v>500000</v>
      </c>
      <c r="K407" s="1042">
        <f t="shared" si="118"/>
        <v>40000</v>
      </c>
      <c r="L407" s="1043">
        <f>IF('[1]TMB 050'!$G$30&gt;=50000,50000,'[1]TMB 050'!$G$30*50%)</f>
        <v>50000</v>
      </c>
      <c r="M407" s="1042">
        <f t="shared" ref="M407:M437" si="123">IF(H407&lt;=500000,H407*20%,100000)</f>
        <v>100000</v>
      </c>
      <c r="N407" s="1041">
        <f t="shared" si="119"/>
        <v>100000</v>
      </c>
      <c r="O407" s="1061"/>
      <c r="P407" s="1035" t="str">
        <f t="shared" si="113"/>
        <v>SHOPPING PÁTIO SAVASSI</v>
      </c>
      <c r="Q407" s="1060"/>
      <c r="R407" s="1060"/>
      <c r="S407" s="1060"/>
      <c r="T407" s="1060" t="s">
        <v>538</v>
      </c>
      <c r="U407" s="1035" t="s">
        <v>537</v>
      </c>
      <c r="V407" s="1035"/>
      <c r="W407" s="1060" t="s">
        <v>763</v>
      </c>
      <c r="X407" s="1001"/>
      <c r="Y407" s="1031"/>
      <c r="Z407" s="1030"/>
      <c r="AA407" s="1030"/>
      <c r="AB407" s="1030"/>
      <c r="AC407" s="1030"/>
      <c r="AD407" s="1030"/>
      <c r="AE407" s="1030"/>
      <c r="AF407" s="1030"/>
      <c r="AG407" s="1030"/>
      <c r="AH407" s="1030"/>
      <c r="AI407" s="1030"/>
      <c r="AJ407" s="1030"/>
      <c r="AK407" s="1030"/>
      <c r="AL407" s="1030"/>
      <c r="AM407" s="1029"/>
      <c r="AN407" s="1029"/>
      <c r="AO407" s="1029"/>
      <c r="AP407" s="1029"/>
      <c r="AQ407" s="1029"/>
      <c r="AR407" s="1029"/>
      <c r="AS407" s="1029"/>
      <c r="AT407" s="1029"/>
      <c r="AU407" s="1028"/>
      <c r="AV407" s="1028"/>
      <c r="AW407" s="1028"/>
      <c r="AX407" s="1028"/>
      <c r="AY407" s="1028"/>
      <c r="AZ407" s="1028"/>
      <c r="BA407" s="1028"/>
      <c r="BB407" s="1028"/>
      <c r="BC407" s="1028"/>
      <c r="BD407" s="1028"/>
      <c r="BE407" s="1028"/>
      <c r="BF407" s="1028"/>
      <c r="BG407" s="1028"/>
      <c r="BH407" s="1028"/>
      <c r="BI407" s="1028"/>
      <c r="BJ407" s="1028"/>
      <c r="BK407" s="1028"/>
      <c r="BL407" s="1028"/>
      <c r="BM407" s="1028"/>
      <c r="BN407" s="1028"/>
      <c r="BO407" s="1028"/>
      <c r="BP407" s="1028"/>
      <c r="BQ407" s="1028"/>
      <c r="BR407" s="1028"/>
      <c r="BS407" s="1028"/>
      <c r="BT407" s="1028"/>
      <c r="BU407" s="1028"/>
      <c r="BV407" s="1028"/>
      <c r="BW407" s="1028"/>
      <c r="BX407" s="1028"/>
      <c r="BY407" s="1028"/>
      <c r="BZ407" s="1028"/>
      <c r="CA407" s="1028"/>
      <c r="CB407" s="1028"/>
      <c r="CC407" s="1028"/>
      <c r="CD407" s="1028"/>
      <c r="CE407" s="1028"/>
      <c r="CF407" s="1028"/>
      <c r="CG407" s="1028"/>
      <c r="CH407" s="1028"/>
      <c r="CI407" s="1028"/>
      <c r="CJ407" s="1028"/>
      <c r="CK407" s="1028"/>
      <c r="CL407" s="1028"/>
      <c r="CM407" s="1028"/>
      <c r="CN407" s="1028"/>
      <c r="CO407" s="1028"/>
      <c r="CP407" s="1028"/>
      <c r="CQ407" s="1028"/>
      <c r="CR407" s="1028"/>
      <c r="CS407" s="1028"/>
      <c r="CT407" s="1028"/>
      <c r="CU407" s="1028"/>
      <c r="CV407" s="1028"/>
      <c r="CW407" s="1028"/>
      <c r="CX407" s="1028"/>
      <c r="CY407" s="1028"/>
      <c r="CZ407" s="1028"/>
      <c r="DA407" s="1028"/>
      <c r="DB407" s="1028"/>
      <c r="DC407" s="1028"/>
      <c r="DD407" s="1028"/>
      <c r="DE407" s="1028"/>
      <c r="DF407" s="1028"/>
      <c r="DG407" s="1028"/>
      <c r="DH407" s="1028"/>
      <c r="DI407" s="1028"/>
      <c r="DJ407" s="1028"/>
      <c r="DK407" s="1028"/>
      <c r="DL407" s="1028"/>
      <c r="DM407" s="1028"/>
      <c r="DN407" s="1028"/>
      <c r="DO407" s="1028"/>
      <c r="DP407" s="1028"/>
      <c r="DQ407" s="1028"/>
      <c r="DR407" s="1028"/>
      <c r="DS407" s="1028"/>
      <c r="DT407" s="1028"/>
      <c r="DU407" s="1028"/>
      <c r="DV407" s="1028"/>
      <c r="DW407" s="1028"/>
      <c r="DX407" s="1028"/>
      <c r="DY407" s="1028"/>
      <c r="DZ407" s="1028"/>
      <c r="EA407" s="1028"/>
      <c r="EB407" s="1028"/>
      <c r="EC407" s="1028"/>
      <c r="ED407" s="1028"/>
      <c r="EE407" s="1028"/>
      <c r="EF407" s="1028"/>
      <c r="EG407" s="1028"/>
      <c r="EH407" s="1028"/>
      <c r="EI407" s="1028"/>
      <c r="EJ407" s="1028"/>
      <c r="EK407" s="1028"/>
      <c r="EL407" s="1028"/>
    </row>
    <row r="408" spans="1:142" s="1027" customFormat="1">
      <c r="A408" s="1040">
        <v>405</v>
      </c>
      <c r="B408" s="1066" t="s">
        <v>762</v>
      </c>
      <c r="C408" s="1044">
        <f>'TMB 050'!$G$30</f>
        <v>1234550</v>
      </c>
      <c r="D408" s="1042">
        <f t="shared" si="122"/>
        <v>1234550</v>
      </c>
      <c r="E408" s="1042">
        <f t="shared" si="114"/>
        <v>61727.5</v>
      </c>
      <c r="F408" s="1042">
        <f t="shared" si="115"/>
        <v>61727.5</v>
      </c>
      <c r="G408" s="1042">
        <f t="shared" si="116"/>
        <v>61727.5</v>
      </c>
      <c r="H408" s="1042">
        <v>500000</v>
      </c>
      <c r="I408" s="1042">
        <v>100000</v>
      </c>
      <c r="J408" s="1042">
        <f t="shared" si="121"/>
        <v>500000</v>
      </c>
      <c r="K408" s="1042">
        <f t="shared" si="118"/>
        <v>40000</v>
      </c>
      <c r="L408" s="1043">
        <f>IF('[1]TMB 050'!$G$30&gt;=50000,50000,'[1]TMB 050'!$G$30*50%)</f>
        <v>50000</v>
      </c>
      <c r="M408" s="1042">
        <f t="shared" si="123"/>
        <v>100000</v>
      </c>
      <c r="N408" s="1041">
        <f t="shared" si="119"/>
        <v>100000</v>
      </c>
      <c r="O408" s="1061"/>
      <c r="P408" s="1035" t="str">
        <f t="shared" si="113"/>
        <v>SHOPPING PAULISTAR</v>
      </c>
      <c r="Q408" s="1064"/>
      <c r="R408" s="1064"/>
      <c r="S408" s="1064"/>
      <c r="T408" s="1065" t="s">
        <v>755</v>
      </c>
      <c r="U408" s="1064" t="s">
        <v>505</v>
      </c>
      <c r="V408" s="1064"/>
      <c r="W408" s="1064"/>
      <c r="X408" s="1001"/>
      <c r="Y408" s="1031"/>
      <c r="Z408" s="1030"/>
      <c r="AA408" s="1030"/>
      <c r="AB408" s="1030"/>
      <c r="AC408" s="1030"/>
      <c r="AD408" s="1030"/>
      <c r="AE408" s="1030"/>
      <c r="AF408" s="1030"/>
      <c r="AG408" s="1030"/>
      <c r="AH408" s="1030"/>
      <c r="AI408" s="1030"/>
      <c r="AJ408" s="1030"/>
      <c r="AK408" s="1030"/>
      <c r="AL408" s="1030"/>
      <c r="AM408" s="1029"/>
      <c r="AN408" s="1029"/>
      <c r="AO408" s="1029"/>
      <c r="AP408" s="1029"/>
      <c r="AQ408" s="1029"/>
      <c r="AR408" s="1029"/>
      <c r="AS408" s="1029"/>
      <c r="AT408" s="1029"/>
      <c r="AU408" s="1028"/>
      <c r="AV408" s="1028"/>
      <c r="AW408" s="1028"/>
      <c r="AX408" s="1028"/>
      <c r="AY408" s="1028"/>
      <c r="AZ408" s="1028"/>
      <c r="BA408" s="1028"/>
      <c r="BB408" s="1028"/>
      <c r="BC408" s="1028"/>
      <c r="BD408" s="1028"/>
      <c r="BE408" s="1028"/>
      <c r="BF408" s="1028"/>
      <c r="BG408" s="1028"/>
      <c r="BH408" s="1028"/>
      <c r="BI408" s="1028"/>
      <c r="BJ408" s="1028"/>
      <c r="BK408" s="1028"/>
      <c r="BL408" s="1028"/>
      <c r="BM408" s="1028"/>
      <c r="BN408" s="1028"/>
      <c r="BO408" s="1028"/>
      <c r="BP408" s="1028"/>
      <c r="BQ408" s="1028"/>
      <c r="BR408" s="1028"/>
      <c r="BS408" s="1028"/>
      <c r="BT408" s="1028"/>
      <c r="BU408" s="1028"/>
      <c r="BV408" s="1028"/>
      <c r="BW408" s="1028"/>
      <c r="BX408" s="1028"/>
      <c r="BY408" s="1028"/>
      <c r="BZ408" s="1028"/>
      <c r="CA408" s="1028"/>
      <c r="CB408" s="1028"/>
      <c r="CC408" s="1028"/>
      <c r="CD408" s="1028"/>
      <c r="CE408" s="1028"/>
      <c r="CF408" s="1028"/>
      <c r="CG408" s="1028"/>
      <c r="CH408" s="1028"/>
      <c r="CI408" s="1028"/>
      <c r="CJ408" s="1028"/>
      <c r="CK408" s="1028"/>
      <c r="CL408" s="1028"/>
      <c r="CM408" s="1028"/>
      <c r="CN408" s="1028"/>
      <c r="CO408" s="1028"/>
      <c r="CP408" s="1028"/>
      <c r="CQ408" s="1028"/>
      <c r="CR408" s="1028"/>
      <c r="CS408" s="1028"/>
      <c r="CT408" s="1028"/>
      <c r="CU408" s="1028"/>
      <c r="CV408" s="1028"/>
      <c r="CW408" s="1028"/>
      <c r="CX408" s="1028"/>
      <c r="CY408" s="1028"/>
      <c r="CZ408" s="1028"/>
      <c r="DA408" s="1028"/>
      <c r="DB408" s="1028"/>
      <c r="DC408" s="1028"/>
      <c r="DD408" s="1028"/>
      <c r="DE408" s="1028"/>
      <c r="DF408" s="1028"/>
      <c r="DG408" s="1028"/>
      <c r="DH408" s="1028"/>
      <c r="DI408" s="1028"/>
      <c r="DJ408" s="1028"/>
      <c r="DK408" s="1028"/>
      <c r="DL408" s="1028"/>
      <c r="DM408" s="1028"/>
      <c r="DN408" s="1028"/>
      <c r="DO408" s="1028"/>
      <c r="DP408" s="1028"/>
      <c r="DQ408" s="1028"/>
      <c r="DR408" s="1028"/>
      <c r="DS408" s="1028"/>
      <c r="DT408" s="1028"/>
      <c r="DU408" s="1028"/>
      <c r="DV408" s="1028"/>
      <c r="DW408" s="1028"/>
      <c r="DX408" s="1028"/>
      <c r="DY408" s="1028"/>
      <c r="DZ408" s="1028"/>
      <c r="EA408" s="1028"/>
      <c r="EB408" s="1028"/>
      <c r="EC408" s="1028"/>
      <c r="ED408" s="1028"/>
      <c r="EE408" s="1028"/>
      <c r="EF408" s="1028"/>
      <c r="EG408" s="1028"/>
      <c r="EH408" s="1028"/>
      <c r="EI408" s="1028"/>
      <c r="EJ408" s="1028"/>
      <c r="EK408" s="1028"/>
      <c r="EL408" s="1028"/>
    </row>
    <row r="409" spans="1:142" s="1027" customFormat="1">
      <c r="A409" s="1040">
        <v>406</v>
      </c>
      <c r="B409" s="1062" t="s">
        <v>761</v>
      </c>
      <c r="C409" s="1044">
        <f>'TMB 050'!$G$30</f>
        <v>1234550</v>
      </c>
      <c r="D409" s="1042">
        <f t="shared" si="122"/>
        <v>1234550</v>
      </c>
      <c r="E409" s="1042">
        <f t="shared" si="114"/>
        <v>61727.5</v>
      </c>
      <c r="F409" s="1042">
        <f t="shared" si="115"/>
        <v>61727.5</v>
      </c>
      <c r="G409" s="1042">
        <f t="shared" si="116"/>
        <v>61727.5</v>
      </c>
      <c r="H409" s="1042">
        <v>500000</v>
      </c>
      <c r="I409" s="1042">
        <v>100000</v>
      </c>
      <c r="J409" s="1042">
        <f t="shared" si="121"/>
        <v>500000</v>
      </c>
      <c r="K409" s="1042">
        <f t="shared" si="118"/>
        <v>40000</v>
      </c>
      <c r="L409" s="1043">
        <f>IF('[1]TMB 050'!$G$30&gt;=50000,50000,'[1]TMB 050'!$G$30*50%)</f>
        <v>50000</v>
      </c>
      <c r="M409" s="1042">
        <f t="shared" si="123"/>
        <v>100000</v>
      </c>
      <c r="N409" s="1041">
        <f t="shared" si="119"/>
        <v>100000</v>
      </c>
      <c r="O409" s="1061"/>
      <c r="P409" s="1035" t="str">
        <f t="shared" si="113"/>
        <v>SHOPPING PELOTAS</v>
      </c>
      <c r="Q409" s="1060"/>
      <c r="R409" s="1060"/>
      <c r="S409" s="1060"/>
      <c r="T409" s="1060" t="s">
        <v>760</v>
      </c>
      <c r="U409" s="1035" t="s">
        <v>672</v>
      </c>
      <c r="V409" s="1035"/>
      <c r="W409" s="1060" t="s">
        <v>759</v>
      </c>
      <c r="X409" s="1001"/>
      <c r="Y409" s="1031"/>
      <c r="Z409" s="1030"/>
      <c r="AA409" s="1030"/>
      <c r="AB409" s="1030"/>
      <c r="AC409" s="1030"/>
      <c r="AD409" s="1030"/>
      <c r="AE409" s="1030"/>
      <c r="AF409" s="1030"/>
      <c r="AG409" s="1030"/>
      <c r="AH409" s="1030"/>
      <c r="AI409" s="1030"/>
      <c r="AJ409" s="1030"/>
      <c r="AK409" s="1030"/>
      <c r="AL409" s="1030"/>
      <c r="AM409" s="1029"/>
      <c r="AN409" s="1029"/>
      <c r="AO409" s="1029"/>
      <c r="AP409" s="1029"/>
      <c r="AQ409" s="1029"/>
      <c r="AR409" s="1029"/>
      <c r="AS409" s="1029"/>
      <c r="AT409" s="1029"/>
      <c r="AU409" s="1028"/>
      <c r="AV409" s="1028"/>
      <c r="AW409" s="1028"/>
      <c r="AX409" s="1028"/>
      <c r="AY409" s="1028"/>
      <c r="AZ409" s="1028"/>
      <c r="BA409" s="1028"/>
      <c r="BB409" s="1028"/>
      <c r="BC409" s="1028"/>
      <c r="BD409" s="1028"/>
      <c r="BE409" s="1028"/>
      <c r="BF409" s="1028"/>
      <c r="BG409" s="1028"/>
      <c r="BH409" s="1028"/>
      <c r="BI409" s="1028"/>
      <c r="BJ409" s="1028"/>
      <c r="BK409" s="1028"/>
      <c r="BL409" s="1028"/>
      <c r="BM409" s="1028"/>
      <c r="BN409" s="1028"/>
      <c r="BO409" s="1028"/>
      <c r="BP409" s="1028"/>
      <c r="BQ409" s="1028"/>
      <c r="BR409" s="1028"/>
      <c r="BS409" s="1028"/>
      <c r="BT409" s="1028"/>
      <c r="BU409" s="1028"/>
      <c r="BV409" s="1028"/>
      <c r="BW409" s="1028"/>
      <c r="BX409" s="1028"/>
      <c r="BY409" s="1028"/>
      <c r="BZ409" s="1028"/>
      <c r="CA409" s="1028"/>
      <c r="CB409" s="1028"/>
      <c r="CC409" s="1028"/>
      <c r="CD409" s="1028"/>
      <c r="CE409" s="1028"/>
      <c r="CF409" s="1028"/>
      <c r="CG409" s="1028"/>
      <c r="CH409" s="1028"/>
      <c r="CI409" s="1028"/>
      <c r="CJ409" s="1028"/>
      <c r="CK409" s="1028"/>
      <c r="CL409" s="1028"/>
      <c r="CM409" s="1028"/>
      <c r="CN409" s="1028"/>
      <c r="CO409" s="1028"/>
      <c r="CP409" s="1028"/>
      <c r="CQ409" s="1028"/>
      <c r="CR409" s="1028"/>
      <c r="CS409" s="1028"/>
      <c r="CT409" s="1028"/>
      <c r="CU409" s="1028"/>
      <c r="CV409" s="1028"/>
      <c r="CW409" s="1028"/>
      <c r="CX409" s="1028"/>
      <c r="CY409" s="1028"/>
      <c r="CZ409" s="1028"/>
      <c r="DA409" s="1028"/>
      <c r="DB409" s="1028"/>
      <c r="DC409" s="1028"/>
      <c r="DD409" s="1028"/>
      <c r="DE409" s="1028"/>
      <c r="DF409" s="1028"/>
      <c r="DG409" s="1028"/>
      <c r="DH409" s="1028"/>
      <c r="DI409" s="1028"/>
      <c r="DJ409" s="1028"/>
      <c r="DK409" s="1028"/>
      <c r="DL409" s="1028"/>
      <c r="DM409" s="1028"/>
      <c r="DN409" s="1028"/>
      <c r="DO409" s="1028"/>
      <c r="DP409" s="1028"/>
      <c r="DQ409" s="1028"/>
      <c r="DR409" s="1028"/>
      <c r="DS409" s="1028"/>
      <c r="DT409" s="1028"/>
      <c r="DU409" s="1028"/>
      <c r="DV409" s="1028"/>
      <c r="DW409" s="1028"/>
      <c r="DX409" s="1028"/>
      <c r="DY409" s="1028"/>
      <c r="DZ409" s="1028"/>
      <c r="EA409" s="1028"/>
      <c r="EB409" s="1028"/>
      <c r="EC409" s="1028"/>
      <c r="ED409" s="1028"/>
      <c r="EE409" s="1028"/>
      <c r="EF409" s="1028"/>
      <c r="EG409" s="1028"/>
      <c r="EH409" s="1028"/>
      <c r="EI409" s="1028"/>
      <c r="EJ409" s="1028"/>
      <c r="EK409" s="1028"/>
      <c r="EL409" s="1028"/>
    </row>
    <row r="410" spans="1:142" s="1027" customFormat="1">
      <c r="A410" s="1040">
        <v>407</v>
      </c>
      <c r="B410" s="1063" t="s">
        <v>758</v>
      </c>
      <c r="C410" s="1044">
        <f>'TMB 050'!$G$30</f>
        <v>1234550</v>
      </c>
      <c r="D410" s="1042">
        <f t="shared" si="122"/>
        <v>1234550</v>
      </c>
      <c r="E410" s="1042">
        <f t="shared" si="114"/>
        <v>61727.5</v>
      </c>
      <c r="F410" s="1042">
        <f t="shared" si="115"/>
        <v>61727.5</v>
      </c>
      <c r="G410" s="1042">
        <f t="shared" si="116"/>
        <v>61727.5</v>
      </c>
      <c r="H410" s="1042">
        <v>500000</v>
      </c>
      <c r="I410" s="1042">
        <v>100000</v>
      </c>
      <c r="J410" s="1042">
        <f t="shared" si="121"/>
        <v>500000</v>
      </c>
      <c r="K410" s="1042">
        <f t="shared" si="118"/>
        <v>40000</v>
      </c>
      <c r="L410" s="1043">
        <f>IF('[1]TMB 050'!$G$30&gt;=50000,50000,'[1]TMB 050'!$G$30*50%)</f>
        <v>50000</v>
      </c>
      <c r="M410" s="1042">
        <f t="shared" si="123"/>
        <v>100000</v>
      </c>
      <c r="N410" s="1041">
        <f t="shared" si="119"/>
        <v>100000</v>
      </c>
      <c r="O410" s="1061"/>
      <c r="P410" s="1035" t="str">
        <f t="shared" si="113"/>
        <v>SHOPPING PIRACICABA</v>
      </c>
      <c r="Q410" s="1035" t="s">
        <v>757</v>
      </c>
      <c r="R410" s="1035"/>
      <c r="S410" s="1035" t="s">
        <v>756</v>
      </c>
      <c r="T410" s="1035" t="s">
        <v>755</v>
      </c>
      <c r="U410" s="1035" t="s">
        <v>505</v>
      </c>
      <c r="V410" s="1035">
        <v>13414900</v>
      </c>
      <c r="W410" s="1060" t="s">
        <v>754</v>
      </c>
      <c r="X410" s="1001"/>
      <c r="Y410" s="1031"/>
      <c r="Z410" s="1030"/>
      <c r="AA410" s="1030"/>
      <c r="AB410" s="1030"/>
      <c r="AC410" s="1030"/>
      <c r="AD410" s="1030"/>
      <c r="AE410" s="1030"/>
      <c r="AF410" s="1030"/>
      <c r="AG410" s="1030"/>
      <c r="AH410" s="1030"/>
      <c r="AI410" s="1030"/>
      <c r="AJ410" s="1030"/>
      <c r="AK410" s="1030"/>
      <c r="AL410" s="1030"/>
      <c r="AM410" s="1029"/>
      <c r="AN410" s="1029"/>
      <c r="AO410" s="1029"/>
      <c r="AP410" s="1029"/>
      <c r="AQ410" s="1029"/>
      <c r="AR410" s="1029"/>
      <c r="AS410" s="1029"/>
      <c r="AT410" s="1029"/>
      <c r="AU410" s="1028"/>
      <c r="AV410" s="1028"/>
      <c r="AW410" s="1028"/>
      <c r="AX410" s="1028"/>
      <c r="AY410" s="1028"/>
      <c r="AZ410" s="1028"/>
      <c r="BA410" s="1028"/>
      <c r="BB410" s="1028"/>
      <c r="BC410" s="1028"/>
      <c r="BD410" s="1028"/>
      <c r="BE410" s="1028"/>
      <c r="BF410" s="1028"/>
      <c r="BG410" s="1028"/>
      <c r="BH410" s="1028"/>
      <c r="BI410" s="1028"/>
      <c r="BJ410" s="1028"/>
      <c r="BK410" s="1028"/>
      <c r="BL410" s="1028"/>
      <c r="BM410" s="1028"/>
      <c r="BN410" s="1028"/>
      <c r="BO410" s="1028"/>
      <c r="BP410" s="1028"/>
      <c r="BQ410" s="1028"/>
      <c r="BR410" s="1028"/>
      <c r="BS410" s="1028"/>
      <c r="BT410" s="1028"/>
      <c r="BU410" s="1028"/>
      <c r="BV410" s="1028"/>
      <c r="BW410" s="1028"/>
      <c r="BX410" s="1028"/>
      <c r="BY410" s="1028"/>
      <c r="BZ410" s="1028"/>
      <c r="CA410" s="1028"/>
      <c r="CB410" s="1028"/>
      <c r="CC410" s="1028"/>
      <c r="CD410" s="1028"/>
      <c r="CE410" s="1028"/>
      <c r="CF410" s="1028"/>
      <c r="CG410" s="1028"/>
      <c r="CH410" s="1028"/>
      <c r="CI410" s="1028"/>
      <c r="CJ410" s="1028"/>
      <c r="CK410" s="1028"/>
      <c r="CL410" s="1028"/>
      <c r="CM410" s="1028"/>
      <c r="CN410" s="1028"/>
      <c r="CO410" s="1028"/>
      <c r="CP410" s="1028"/>
      <c r="CQ410" s="1028"/>
      <c r="CR410" s="1028"/>
      <c r="CS410" s="1028"/>
      <c r="CT410" s="1028"/>
      <c r="CU410" s="1028"/>
      <c r="CV410" s="1028"/>
      <c r="CW410" s="1028"/>
      <c r="CX410" s="1028"/>
      <c r="CY410" s="1028"/>
      <c r="CZ410" s="1028"/>
      <c r="DA410" s="1028"/>
      <c r="DB410" s="1028"/>
      <c r="DC410" s="1028"/>
      <c r="DD410" s="1028"/>
      <c r="DE410" s="1028"/>
      <c r="DF410" s="1028"/>
      <c r="DG410" s="1028"/>
      <c r="DH410" s="1028"/>
      <c r="DI410" s="1028"/>
      <c r="DJ410" s="1028"/>
      <c r="DK410" s="1028"/>
      <c r="DL410" s="1028"/>
      <c r="DM410" s="1028"/>
      <c r="DN410" s="1028"/>
      <c r="DO410" s="1028"/>
      <c r="DP410" s="1028"/>
      <c r="DQ410" s="1028"/>
      <c r="DR410" s="1028"/>
      <c r="DS410" s="1028"/>
      <c r="DT410" s="1028"/>
      <c r="DU410" s="1028"/>
      <c r="DV410" s="1028"/>
      <c r="DW410" s="1028"/>
      <c r="DX410" s="1028"/>
      <c r="DY410" s="1028"/>
      <c r="DZ410" s="1028"/>
      <c r="EA410" s="1028"/>
      <c r="EB410" s="1028"/>
      <c r="EC410" s="1028"/>
      <c r="ED410" s="1028"/>
      <c r="EE410" s="1028"/>
      <c r="EF410" s="1028"/>
      <c r="EG410" s="1028"/>
      <c r="EH410" s="1028"/>
      <c r="EI410" s="1028"/>
      <c r="EJ410" s="1028"/>
      <c r="EK410" s="1028"/>
      <c r="EL410" s="1028"/>
    </row>
    <row r="411" spans="1:142" s="1027" customFormat="1">
      <c r="A411" s="1040">
        <v>408</v>
      </c>
      <c r="B411" s="1068" t="s">
        <v>753</v>
      </c>
      <c r="C411" s="1044">
        <f>'TMB 050'!$G$30</f>
        <v>1234550</v>
      </c>
      <c r="D411" s="1042">
        <f t="shared" si="122"/>
        <v>1234550</v>
      </c>
      <c r="E411" s="1042">
        <f t="shared" si="114"/>
        <v>61727.5</v>
      </c>
      <c r="F411" s="1042">
        <f t="shared" si="115"/>
        <v>61727.5</v>
      </c>
      <c r="G411" s="1042">
        <f t="shared" si="116"/>
        <v>61727.5</v>
      </c>
      <c r="H411" s="1042">
        <v>500000</v>
      </c>
      <c r="I411" s="1042">
        <v>100000</v>
      </c>
      <c r="J411" s="1042">
        <f t="shared" si="121"/>
        <v>500000</v>
      </c>
      <c r="K411" s="1042">
        <f t="shared" si="118"/>
        <v>40000</v>
      </c>
      <c r="L411" s="1043">
        <f>IF('[1]TMB 050'!$G$30&gt;=50000,50000,'[1]TMB 050'!$G$30*50%)</f>
        <v>50000</v>
      </c>
      <c r="M411" s="1042">
        <f t="shared" si="123"/>
        <v>100000</v>
      </c>
      <c r="N411" s="1041">
        <f t="shared" si="119"/>
        <v>100000</v>
      </c>
      <c r="O411" s="1061"/>
      <c r="P411" s="1035" t="str">
        <f t="shared" si="113"/>
        <v xml:space="preserve">SHOPPING PIRITUBA </v>
      </c>
      <c r="Q411" s="1064"/>
      <c r="R411" s="1064"/>
      <c r="S411" s="1064" t="s">
        <v>752</v>
      </c>
      <c r="T411" s="1064" t="s">
        <v>506</v>
      </c>
      <c r="U411" s="1064" t="s">
        <v>505</v>
      </c>
      <c r="V411" s="1064"/>
      <c r="W411" s="1064"/>
      <c r="X411" s="1001"/>
      <c r="Y411" s="1031"/>
      <c r="Z411" s="1030"/>
      <c r="AA411" s="1030"/>
      <c r="AB411" s="1030"/>
      <c r="AC411" s="1030"/>
      <c r="AD411" s="1030"/>
      <c r="AE411" s="1030"/>
      <c r="AF411" s="1030"/>
      <c r="AG411" s="1030"/>
      <c r="AH411" s="1030"/>
      <c r="AI411" s="1030"/>
      <c r="AJ411" s="1030"/>
      <c r="AK411" s="1030"/>
      <c r="AL411" s="1030"/>
      <c r="AM411" s="1029"/>
      <c r="AN411" s="1029"/>
      <c r="AO411" s="1029"/>
      <c r="AP411" s="1029"/>
      <c r="AQ411" s="1029"/>
      <c r="AR411" s="1029"/>
      <c r="AS411" s="1029"/>
      <c r="AT411" s="1029"/>
      <c r="AU411" s="1028"/>
      <c r="AV411" s="1028"/>
      <c r="AW411" s="1028"/>
      <c r="AX411" s="1028"/>
      <c r="AY411" s="1028"/>
      <c r="AZ411" s="1028"/>
      <c r="BA411" s="1028"/>
      <c r="BB411" s="1028"/>
      <c r="BC411" s="1028"/>
      <c r="BD411" s="1028"/>
      <c r="BE411" s="1028"/>
      <c r="BF411" s="1028"/>
      <c r="BG411" s="1028"/>
      <c r="BH411" s="1028"/>
      <c r="BI411" s="1028"/>
      <c r="BJ411" s="1028"/>
      <c r="BK411" s="1028"/>
      <c r="BL411" s="1028"/>
      <c r="BM411" s="1028"/>
      <c r="BN411" s="1028"/>
      <c r="BO411" s="1028"/>
      <c r="BP411" s="1028"/>
      <c r="BQ411" s="1028"/>
      <c r="BR411" s="1028"/>
      <c r="BS411" s="1028"/>
      <c r="BT411" s="1028"/>
      <c r="BU411" s="1028"/>
      <c r="BV411" s="1028"/>
      <c r="BW411" s="1028"/>
      <c r="BX411" s="1028"/>
      <c r="BY411" s="1028"/>
      <c r="BZ411" s="1028"/>
      <c r="CA411" s="1028"/>
      <c r="CB411" s="1028"/>
      <c r="CC411" s="1028"/>
      <c r="CD411" s="1028"/>
      <c r="CE411" s="1028"/>
      <c r="CF411" s="1028"/>
      <c r="CG411" s="1028"/>
      <c r="CH411" s="1028"/>
      <c r="CI411" s="1028"/>
      <c r="CJ411" s="1028"/>
      <c r="CK411" s="1028"/>
      <c r="CL411" s="1028"/>
      <c r="CM411" s="1028"/>
      <c r="CN411" s="1028"/>
      <c r="CO411" s="1028"/>
      <c r="CP411" s="1028"/>
      <c r="CQ411" s="1028"/>
      <c r="CR411" s="1028"/>
      <c r="CS411" s="1028"/>
      <c r="CT411" s="1028"/>
      <c r="CU411" s="1028"/>
      <c r="CV411" s="1028"/>
      <c r="CW411" s="1028"/>
      <c r="CX411" s="1028"/>
      <c r="CY411" s="1028"/>
      <c r="CZ411" s="1028"/>
      <c r="DA411" s="1028"/>
      <c r="DB411" s="1028"/>
      <c r="DC411" s="1028"/>
      <c r="DD411" s="1028"/>
      <c r="DE411" s="1028"/>
      <c r="DF411" s="1028"/>
      <c r="DG411" s="1028"/>
      <c r="DH411" s="1028"/>
      <c r="DI411" s="1028"/>
      <c r="DJ411" s="1028"/>
      <c r="DK411" s="1028"/>
      <c r="DL411" s="1028"/>
      <c r="DM411" s="1028"/>
      <c r="DN411" s="1028"/>
      <c r="DO411" s="1028"/>
      <c r="DP411" s="1028"/>
      <c r="DQ411" s="1028"/>
      <c r="DR411" s="1028"/>
      <c r="DS411" s="1028"/>
      <c r="DT411" s="1028"/>
      <c r="DU411" s="1028"/>
      <c r="DV411" s="1028"/>
      <c r="DW411" s="1028"/>
      <c r="DX411" s="1028"/>
      <c r="DY411" s="1028"/>
      <c r="DZ411" s="1028"/>
      <c r="EA411" s="1028"/>
      <c r="EB411" s="1028"/>
      <c r="EC411" s="1028"/>
      <c r="ED411" s="1028"/>
      <c r="EE411" s="1028"/>
      <c r="EF411" s="1028"/>
      <c r="EG411" s="1028"/>
      <c r="EH411" s="1028"/>
      <c r="EI411" s="1028"/>
      <c r="EJ411" s="1028"/>
      <c r="EK411" s="1028"/>
      <c r="EL411" s="1028"/>
    </row>
    <row r="412" spans="1:142" s="1027" customFormat="1">
      <c r="A412" s="1040">
        <v>409</v>
      </c>
      <c r="B412" s="1062" t="s">
        <v>751</v>
      </c>
      <c r="C412" s="1044">
        <f>'TMB 050'!$G$30</f>
        <v>1234550</v>
      </c>
      <c r="D412" s="1042">
        <f t="shared" si="122"/>
        <v>1234550</v>
      </c>
      <c r="E412" s="1042">
        <f t="shared" si="114"/>
        <v>61727.5</v>
      </c>
      <c r="F412" s="1042">
        <f t="shared" si="115"/>
        <v>61727.5</v>
      </c>
      <c r="G412" s="1042">
        <f t="shared" si="116"/>
        <v>61727.5</v>
      </c>
      <c r="H412" s="1042">
        <v>500000</v>
      </c>
      <c r="I412" s="1042">
        <v>100000</v>
      </c>
      <c r="J412" s="1042">
        <f t="shared" si="121"/>
        <v>500000</v>
      </c>
      <c r="K412" s="1042">
        <f t="shared" si="118"/>
        <v>40000</v>
      </c>
      <c r="L412" s="1043">
        <f>IF('[1]TMB 050'!$G$30&gt;=50000,50000,'[1]TMB 050'!$G$30*50%)</f>
        <v>50000</v>
      </c>
      <c r="M412" s="1042">
        <f t="shared" si="123"/>
        <v>100000</v>
      </c>
      <c r="N412" s="1041">
        <f t="shared" si="119"/>
        <v>100000</v>
      </c>
      <c r="O412" s="1061"/>
      <c r="P412" s="1035" t="str">
        <f t="shared" si="113"/>
        <v>SHOPPING PLAZA MACAÉ</v>
      </c>
      <c r="Q412" s="1060"/>
      <c r="R412" s="1060"/>
      <c r="S412" s="1060"/>
      <c r="T412" s="1060" t="s">
        <v>750</v>
      </c>
      <c r="U412" s="1035" t="s">
        <v>502</v>
      </c>
      <c r="V412" s="1035"/>
      <c r="W412" s="1035" t="s">
        <v>749</v>
      </c>
      <c r="X412" s="1001"/>
      <c r="Y412" s="1031"/>
      <c r="Z412" s="1030"/>
      <c r="AA412" s="1030"/>
      <c r="AB412" s="1030"/>
      <c r="AC412" s="1030"/>
      <c r="AD412" s="1030"/>
      <c r="AE412" s="1030"/>
      <c r="AF412" s="1030"/>
      <c r="AG412" s="1030"/>
      <c r="AH412" s="1030"/>
      <c r="AI412" s="1030"/>
      <c r="AJ412" s="1030"/>
      <c r="AK412" s="1030"/>
      <c r="AL412" s="1030"/>
      <c r="AM412" s="1029"/>
      <c r="AN412" s="1029"/>
      <c r="AO412" s="1029"/>
      <c r="AP412" s="1029"/>
      <c r="AQ412" s="1029"/>
      <c r="AR412" s="1029"/>
      <c r="AS412" s="1029"/>
      <c r="AT412" s="1029"/>
      <c r="AU412" s="1028"/>
      <c r="AV412" s="1028"/>
      <c r="AW412" s="1028"/>
      <c r="AX412" s="1028"/>
      <c r="AY412" s="1028"/>
      <c r="AZ412" s="1028"/>
      <c r="BA412" s="1028"/>
      <c r="BB412" s="1028"/>
      <c r="BC412" s="1028"/>
      <c r="BD412" s="1028"/>
      <c r="BE412" s="1028"/>
      <c r="BF412" s="1028"/>
      <c r="BG412" s="1028"/>
      <c r="BH412" s="1028"/>
      <c r="BI412" s="1028"/>
      <c r="BJ412" s="1028"/>
      <c r="BK412" s="1028"/>
      <c r="BL412" s="1028"/>
      <c r="BM412" s="1028"/>
      <c r="BN412" s="1028"/>
      <c r="BO412" s="1028"/>
      <c r="BP412" s="1028"/>
      <c r="BQ412" s="1028"/>
      <c r="BR412" s="1028"/>
      <c r="BS412" s="1028"/>
      <c r="BT412" s="1028"/>
      <c r="BU412" s="1028"/>
      <c r="BV412" s="1028"/>
      <c r="BW412" s="1028"/>
      <c r="BX412" s="1028"/>
      <c r="BY412" s="1028"/>
      <c r="BZ412" s="1028"/>
      <c r="CA412" s="1028"/>
      <c r="CB412" s="1028"/>
      <c r="CC412" s="1028"/>
      <c r="CD412" s="1028"/>
      <c r="CE412" s="1028"/>
      <c r="CF412" s="1028"/>
      <c r="CG412" s="1028"/>
      <c r="CH412" s="1028"/>
      <c r="CI412" s="1028"/>
      <c r="CJ412" s="1028"/>
      <c r="CK412" s="1028"/>
      <c r="CL412" s="1028"/>
      <c r="CM412" s="1028"/>
      <c r="CN412" s="1028"/>
      <c r="CO412" s="1028"/>
      <c r="CP412" s="1028"/>
      <c r="CQ412" s="1028"/>
      <c r="CR412" s="1028"/>
      <c r="CS412" s="1028"/>
      <c r="CT412" s="1028"/>
      <c r="CU412" s="1028"/>
      <c r="CV412" s="1028"/>
      <c r="CW412" s="1028"/>
      <c r="CX412" s="1028"/>
      <c r="CY412" s="1028"/>
      <c r="CZ412" s="1028"/>
      <c r="DA412" s="1028"/>
      <c r="DB412" s="1028"/>
      <c r="DC412" s="1028"/>
      <c r="DD412" s="1028"/>
      <c r="DE412" s="1028"/>
      <c r="DF412" s="1028"/>
      <c r="DG412" s="1028"/>
      <c r="DH412" s="1028"/>
      <c r="DI412" s="1028"/>
      <c r="DJ412" s="1028"/>
      <c r="DK412" s="1028"/>
      <c r="DL412" s="1028"/>
      <c r="DM412" s="1028"/>
      <c r="DN412" s="1028"/>
      <c r="DO412" s="1028"/>
      <c r="DP412" s="1028"/>
      <c r="DQ412" s="1028"/>
      <c r="DR412" s="1028"/>
      <c r="DS412" s="1028"/>
      <c r="DT412" s="1028"/>
      <c r="DU412" s="1028"/>
      <c r="DV412" s="1028"/>
      <c r="DW412" s="1028"/>
      <c r="DX412" s="1028"/>
      <c r="DY412" s="1028"/>
      <c r="DZ412" s="1028"/>
      <c r="EA412" s="1028"/>
      <c r="EB412" s="1028"/>
      <c r="EC412" s="1028"/>
      <c r="ED412" s="1028"/>
      <c r="EE412" s="1028"/>
      <c r="EF412" s="1028"/>
      <c r="EG412" s="1028"/>
      <c r="EH412" s="1028"/>
      <c r="EI412" s="1028"/>
      <c r="EJ412" s="1028"/>
      <c r="EK412" s="1028"/>
      <c r="EL412" s="1028"/>
    </row>
    <row r="413" spans="1:142" s="1027" customFormat="1">
      <c r="A413" s="1040">
        <v>410</v>
      </c>
      <c r="B413" s="1063" t="s">
        <v>748</v>
      </c>
      <c r="C413" s="1044">
        <f>'TMB 050'!$G$30</f>
        <v>1234550</v>
      </c>
      <c r="D413" s="1042">
        <f t="shared" si="122"/>
        <v>1234550</v>
      </c>
      <c r="E413" s="1042">
        <f t="shared" si="114"/>
        <v>61727.5</v>
      </c>
      <c r="F413" s="1042">
        <f t="shared" si="115"/>
        <v>61727.5</v>
      </c>
      <c r="G413" s="1042">
        <f t="shared" si="116"/>
        <v>61727.5</v>
      </c>
      <c r="H413" s="1042">
        <v>500000</v>
      </c>
      <c r="I413" s="1042">
        <v>100000</v>
      </c>
      <c r="J413" s="1042">
        <f t="shared" si="121"/>
        <v>500000</v>
      </c>
      <c r="K413" s="1042">
        <f t="shared" si="118"/>
        <v>40000</v>
      </c>
      <c r="L413" s="1043">
        <f>IF('[1]TMB 050'!$G$30&gt;=50000,50000,'[1]TMB 050'!$G$30*50%)</f>
        <v>50000</v>
      </c>
      <c r="M413" s="1042">
        <f t="shared" si="123"/>
        <v>100000</v>
      </c>
      <c r="N413" s="1041">
        <f t="shared" si="119"/>
        <v>100000</v>
      </c>
      <c r="O413" s="1061"/>
      <c r="P413" s="1035" t="str">
        <f t="shared" si="113"/>
        <v>SHOPPING PLAZA SUL</v>
      </c>
      <c r="Q413" s="1035" t="s">
        <v>747</v>
      </c>
      <c r="R413" s="1035"/>
      <c r="S413" s="1035" t="s">
        <v>746</v>
      </c>
      <c r="T413" s="1071" t="s">
        <v>506</v>
      </c>
      <c r="U413" s="1035" t="s">
        <v>505</v>
      </c>
      <c r="V413" s="1035" t="s">
        <v>745</v>
      </c>
      <c r="W413" s="1060" t="s">
        <v>744</v>
      </c>
      <c r="X413" s="1001"/>
      <c r="Y413" s="1031"/>
      <c r="Z413" s="1030"/>
      <c r="AA413" s="1030"/>
      <c r="AB413" s="1030"/>
      <c r="AC413" s="1030"/>
      <c r="AD413" s="1030"/>
      <c r="AE413" s="1030"/>
      <c r="AF413" s="1030"/>
      <c r="AG413" s="1030"/>
      <c r="AH413" s="1030"/>
      <c r="AI413" s="1030"/>
      <c r="AJ413" s="1030"/>
      <c r="AK413" s="1030"/>
      <c r="AL413" s="1030"/>
      <c r="AM413" s="1029"/>
      <c r="AN413" s="1029"/>
      <c r="AO413" s="1029"/>
      <c r="AP413" s="1029"/>
      <c r="AQ413" s="1029"/>
      <c r="AR413" s="1029"/>
      <c r="AS413" s="1029"/>
      <c r="AT413" s="1029"/>
      <c r="AU413" s="1028"/>
      <c r="AV413" s="1028"/>
      <c r="AW413" s="1028"/>
      <c r="AX413" s="1028"/>
      <c r="AY413" s="1028"/>
      <c r="AZ413" s="1028"/>
      <c r="BA413" s="1028"/>
      <c r="BB413" s="1028"/>
      <c r="BC413" s="1028"/>
      <c r="BD413" s="1028"/>
      <c r="BE413" s="1028"/>
      <c r="BF413" s="1028"/>
      <c r="BG413" s="1028"/>
      <c r="BH413" s="1028"/>
      <c r="BI413" s="1028"/>
      <c r="BJ413" s="1028"/>
      <c r="BK413" s="1028"/>
      <c r="BL413" s="1028"/>
      <c r="BM413" s="1028"/>
      <c r="BN413" s="1028"/>
      <c r="BO413" s="1028"/>
      <c r="BP413" s="1028"/>
      <c r="BQ413" s="1028"/>
      <c r="BR413" s="1028"/>
      <c r="BS413" s="1028"/>
      <c r="BT413" s="1028"/>
      <c r="BU413" s="1028"/>
      <c r="BV413" s="1028"/>
      <c r="BW413" s="1028"/>
      <c r="BX413" s="1028"/>
      <c r="BY413" s="1028"/>
      <c r="BZ413" s="1028"/>
      <c r="CA413" s="1028"/>
      <c r="CB413" s="1028"/>
      <c r="CC413" s="1028"/>
      <c r="CD413" s="1028"/>
      <c r="CE413" s="1028"/>
      <c r="CF413" s="1028"/>
      <c r="CG413" s="1028"/>
      <c r="CH413" s="1028"/>
      <c r="CI413" s="1028"/>
      <c r="CJ413" s="1028"/>
      <c r="CK413" s="1028"/>
      <c r="CL413" s="1028"/>
      <c r="CM413" s="1028"/>
      <c r="CN413" s="1028"/>
      <c r="CO413" s="1028"/>
      <c r="CP413" s="1028"/>
      <c r="CQ413" s="1028"/>
      <c r="CR413" s="1028"/>
      <c r="CS413" s="1028"/>
      <c r="CT413" s="1028"/>
      <c r="CU413" s="1028"/>
      <c r="CV413" s="1028"/>
      <c r="CW413" s="1028"/>
      <c r="CX413" s="1028"/>
      <c r="CY413" s="1028"/>
      <c r="CZ413" s="1028"/>
      <c r="DA413" s="1028"/>
      <c r="DB413" s="1028"/>
      <c r="DC413" s="1028"/>
      <c r="DD413" s="1028"/>
      <c r="DE413" s="1028"/>
      <c r="DF413" s="1028"/>
      <c r="DG413" s="1028"/>
      <c r="DH413" s="1028"/>
      <c r="DI413" s="1028"/>
      <c r="DJ413" s="1028"/>
      <c r="DK413" s="1028"/>
      <c r="DL413" s="1028"/>
      <c r="DM413" s="1028"/>
      <c r="DN413" s="1028"/>
      <c r="DO413" s="1028"/>
      <c r="DP413" s="1028"/>
      <c r="DQ413" s="1028"/>
      <c r="DR413" s="1028"/>
      <c r="DS413" s="1028"/>
      <c r="DT413" s="1028"/>
      <c r="DU413" s="1028"/>
      <c r="DV413" s="1028"/>
      <c r="DW413" s="1028"/>
      <c r="DX413" s="1028"/>
      <c r="DY413" s="1028"/>
      <c r="DZ413" s="1028"/>
      <c r="EA413" s="1028"/>
      <c r="EB413" s="1028"/>
      <c r="EC413" s="1028"/>
      <c r="ED413" s="1028"/>
      <c r="EE413" s="1028"/>
      <c r="EF413" s="1028"/>
      <c r="EG413" s="1028"/>
      <c r="EH413" s="1028"/>
      <c r="EI413" s="1028"/>
      <c r="EJ413" s="1028"/>
      <c r="EK413" s="1028"/>
      <c r="EL413" s="1028"/>
    </row>
    <row r="414" spans="1:142" s="1027" customFormat="1">
      <c r="A414" s="1040">
        <v>411</v>
      </c>
      <c r="B414" s="1066" t="s">
        <v>743</v>
      </c>
      <c r="C414" s="1044">
        <f>'TMB 050'!$G$30</f>
        <v>1234550</v>
      </c>
      <c r="D414" s="1042">
        <f t="shared" si="122"/>
        <v>1234550</v>
      </c>
      <c r="E414" s="1042">
        <f t="shared" si="114"/>
        <v>61727.5</v>
      </c>
      <c r="F414" s="1042">
        <f t="shared" si="115"/>
        <v>61727.5</v>
      </c>
      <c r="G414" s="1042">
        <f t="shared" si="116"/>
        <v>61727.5</v>
      </c>
      <c r="H414" s="1042">
        <v>500000</v>
      </c>
      <c r="I414" s="1042">
        <v>100000</v>
      </c>
      <c r="J414" s="1042">
        <f t="shared" si="121"/>
        <v>500000</v>
      </c>
      <c r="K414" s="1042">
        <f t="shared" si="118"/>
        <v>40000</v>
      </c>
      <c r="L414" s="1043">
        <f>IF('[1]TMB 050'!$G$30&gt;=50000,50000,'[1]TMB 050'!$G$30*50%)</f>
        <v>50000</v>
      </c>
      <c r="M414" s="1042">
        <f t="shared" si="123"/>
        <v>100000</v>
      </c>
      <c r="N414" s="1041">
        <f t="shared" si="119"/>
        <v>100000</v>
      </c>
      <c r="O414" s="1061"/>
      <c r="P414" s="1035" t="str">
        <f t="shared" si="113"/>
        <v>SHOPPING POMPEIA NOBRE</v>
      </c>
      <c r="Q414" s="1064"/>
      <c r="R414" s="1064"/>
      <c r="S414" s="1064" t="s">
        <v>742</v>
      </c>
      <c r="T414" s="1064" t="s">
        <v>506</v>
      </c>
      <c r="U414" s="1064" t="s">
        <v>505</v>
      </c>
      <c r="V414" s="1064"/>
      <c r="W414" s="1064"/>
      <c r="X414" s="1001"/>
      <c r="Y414" s="1031"/>
      <c r="Z414" s="1030"/>
      <c r="AA414" s="1030"/>
      <c r="AB414" s="1030"/>
      <c r="AC414" s="1030"/>
      <c r="AD414" s="1030"/>
      <c r="AE414" s="1030"/>
      <c r="AF414" s="1030"/>
      <c r="AG414" s="1030"/>
      <c r="AH414" s="1030"/>
      <c r="AI414" s="1030"/>
      <c r="AJ414" s="1030"/>
      <c r="AK414" s="1030"/>
      <c r="AL414" s="1030"/>
      <c r="AM414" s="1029"/>
      <c r="AN414" s="1029"/>
      <c r="AO414" s="1029"/>
      <c r="AP414" s="1029"/>
      <c r="AQ414" s="1029"/>
      <c r="AR414" s="1029"/>
      <c r="AS414" s="1029"/>
      <c r="AT414" s="1029"/>
      <c r="AU414" s="1028"/>
      <c r="AV414" s="1028"/>
      <c r="AW414" s="1028"/>
      <c r="AX414" s="1028"/>
      <c r="AY414" s="1028"/>
      <c r="AZ414" s="1028"/>
      <c r="BA414" s="1028"/>
      <c r="BB414" s="1028"/>
      <c r="BC414" s="1028"/>
      <c r="BD414" s="1028"/>
      <c r="BE414" s="1028"/>
      <c r="BF414" s="1028"/>
      <c r="BG414" s="1028"/>
      <c r="BH414" s="1028"/>
      <c r="BI414" s="1028"/>
      <c r="BJ414" s="1028"/>
      <c r="BK414" s="1028"/>
      <c r="BL414" s="1028"/>
      <c r="BM414" s="1028"/>
      <c r="BN414" s="1028"/>
      <c r="BO414" s="1028"/>
      <c r="BP414" s="1028"/>
      <c r="BQ414" s="1028"/>
      <c r="BR414" s="1028"/>
      <c r="BS414" s="1028"/>
      <c r="BT414" s="1028"/>
      <c r="BU414" s="1028"/>
      <c r="BV414" s="1028"/>
      <c r="BW414" s="1028"/>
      <c r="BX414" s="1028"/>
      <c r="BY414" s="1028"/>
      <c r="BZ414" s="1028"/>
      <c r="CA414" s="1028"/>
      <c r="CB414" s="1028"/>
      <c r="CC414" s="1028"/>
      <c r="CD414" s="1028"/>
      <c r="CE414" s="1028"/>
      <c r="CF414" s="1028"/>
      <c r="CG414" s="1028"/>
      <c r="CH414" s="1028"/>
      <c r="CI414" s="1028"/>
      <c r="CJ414" s="1028"/>
      <c r="CK414" s="1028"/>
      <c r="CL414" s="1028"/>
      <c r="CM414" s="1028"/>
      <c r="CN414" s="1028"/>
      <c r="CO414" s="1028"/>
      <c r="CP414" s="1028"/>
      <c r="CQ414" s="1028"/>
      <c r="CR414" s="1028"/>
      <c r="CS414" s="1028"/>
      <c r="CT414" s="1028"/>
      <c r="CU414" s="1028"/>
      <c r="CV414" s="1028"/>
      <c r="CW414" s="1028"/>
      <c r="CX414" s="1028"/>
      <c r="CY414" s="1028"/>
      <c r="CZ414" s="1028"/>
      <c r="DA414" s="1028"/>
      <c r="DB414" s="1028"/>
      <c r="DC414" s="1028"/>
      <c r="DD414" s="1028"/>
      <c r="DE414" s="1028"/>
      <c r="DF414" s="1028"/>
      <c r="DG414" s="1028"/>
      <c r="DH414" s="1028"/>
      <c r="DI414" s="1028"/>
      <c r="DJ414" s="1028"/>
      <c r="DK414" s="1028"/>
      <c r="DL414" s="1028"/>
      <c r="DM414" s="1028"/>
      <c r="DN414" s="1028"/>
      <c r="DO414" s="1028"/>
      <c r="DP414" s="1028"/>
      <c r="DQ414" s="1028"/>
      <c r="DR414" s="1028"/>
      <c r="DS414" s="1028"/>
      <c r="DT414" s="1028"/>
      <c r="DU414" s="1028"/>
      <c r="DV414" s="1028"/>
      <c r="DW414" s="1028"/>
      <c r="DX414" s="1028"/>
      <c r="DY414" s="1028"/>
      <c r="DZ414" s="1028"/>
      <c r="EA414" s="1028"/>
      <c r="EB414" s="1028"/>
      <c r="EC414" s="1028"/>
      <c r="ED414" s="1028"/>
      <c r="EE414" s="1028"/>
      <c r="EF414" s="1028"/>
      <c r="EG414" s="1028"/>
      <c r="EH414" s="1028"/>
      <c r="EI414" s="1028"/>
      <c r="EJ414" s="1028"/>
      <c r="EK414" s="1028"/>
      <c r="EL414" s="1028"/>
    </row>
    <row r="415" spans="1:142" s="1027" customFormat="1">
      <c r="A415" s="1040">
        <v>412</v>
      </c>
      <c r="B415" s="1066" t="s">
        <v>741</v>
      </c>
      <c r="C415" s="1044">
        <f>'TMB 050'!$G$30</f>
        <v>1234550</v>
      </c>
      <c r="D415" s="1042">
        <f t="shared" si="122"/>
        <v>1234550</v>
      </c>
      <c r="E415" s="1042">
        <f t="shared" si="114"/>
        <v>61727.5</v>
      </c>
      <c r="F415" s="1042">
        <f t="shared" si="115"/>
        <v>61727.5</v>
      </c>
      <c r="G415" s="1042">
        <f t="shared" si="116"/>
        <v>61727.5</v>
      </c>
      <c r="H415" s="1042">
        <v>500000</v>
      </c>
      <c r="I415" s="1042">
        <v>100000</v>
      </c>
      <c r="J415" s="1042">
        <f t="shared" si="121"/>
        <v>500000</v>
      </c>
      <c r="K415" s="1042">
        <f t="shared" si="118"/>
        <v>40000</v>
      </c>
      <c r="L415" s="1043">
        <f>IF('[1]TMB 050'!$G$30&gt;=50000,50000,'[1]TMB 050'!$G$30*50%)</f>
        <v>50000</v>
      </c>
      <c r="M415" s="1042">
        <f t="shared" si="123"/>
        <v>100000</v>
      </c>
      <c r="N415" s="1041">
        <f t="shared" si="119"/>
        <v>100000</v>
      </c>
      <c r="O415" s="1061"/>
      <c r="P415" s="1035" t="str">
        <f t="shared" si="113"/>
        <v>SHOPPING PORTO ITAGUÁ</v>
      </c>
      <c r="Q415" s="1064"/>
      <c r="R415" s="1064"/>
      <c r="S415" s="1064"/>
      <c r="T415" s="1065" t="s">
        <v>740</v>
      </c>
      <c r="U415" s="1064" t="s">
        <v>505</v>
      </c>
      <c r="V415" s="1064"/>
      <c r="W415" s="1064"/>
      <c r="X415" s="1001"/>
      <c r="Y415" s="1031"/>
      <c r="Z415" s="1030"/>
      <c r="AA415" s="1030"/>
      <c r="AB415" s="1030"/>
      <c r="AC415" s="1030"/>
      <c r="AD415" s="1030"/>
      <c r="AE415" s="1030"/>
      <c r="AF415" s="1030"/>
      <c r="AG415" s="1030"/>
      <c r="AH415" s="1030"/>
      <c r="AI415" s="1030"/>
      <c r="AJ415" s="1030"/>
      <c r="AK415" s="1030"/>
      <c r="AL415" s="1030"/>
      <c r="AM415" s="1029"/>
      <c r="AN415" s="1029"/>
      <c r="AO415" s="1029"/>
      <c r="AP415" s="1029"/>
      <c r="AQ415" s="1029"/>
      <c r="AR415" s="1029"/>
      <c r="AS415" s="1029"/>
      <c r="AT415" s="1029"/>
      <c r="AU415" s="1028"/>
      <c r="AV415" s="1028"/>
      <c r="AW415" s="1028"/>
      <c r="AX415" s="1028"/>
      <c r="AY415" s="1028"/>
      <c r="AZ415" s="1028"/>
      <c r="BA415" s="1028"/>
      <c r="BB415" s="1028"/>
      <c r="BC415" s="1028"/>
      <c r="BD415" s="1028"/>
      <c r="BE415" s="1028"/>
      <c r="BF415" s="1028"/>
      <c r="BG415" s="1028"/>
      <c r="BH415" s="1028"/>
      <c r="BI415" s="1028"/>
      <c r="BJ415" s="1028"/>
      <c r="BK415" s="1028"/>
      <c r="BL415" s="1028"/>
      <c r="BM415" s="1028"/>
      <c r="BN415" s="1028"/>
      <c r="BO415" s="1028"/>
      <c r="BP415" s="1028"/>
      <c r="BQ415" s="1028"/>
      <c r="BR415" s="1028"/>
      <c r="BS415" s="1028"/>
      <c r="BT415" s="1028"/>
      <c r="BU415" s="1028"/>
      <c r="BV415" s="1028"/>
      <c r="BW415" s="1028"/>
      <c r="BX415" s="1028"/>
      <c r="BY415" s="1028"/>
      <c r="BZ415" s="1028"/>
      <c r="CA415" s="1028"/>
      <c r="CB415" s="1028"/>
      <c r="CC415" s="1028"/>
      <c r="CD415" s="1028"/>
      <c r="CE415" s="1028"/>
      <c r="CF415" s="1028"/>
      <c r="CG415" s="1028"/>
      <c r="CH415" s="1028"/>
      <c r="CI415" s="1028"/>
      <c r="CJ415" s="1028"/>
      <c r="CK415" s="1028"/>
      <c r="CL415" s="1028"/>
      <c r="CM415" s="1028"/>
      <c r="CN415" s="1028"/>
      <c r="CO415" s="1028"/>
      <c r="CP415" s="1028"/>
      <c r="CQ415" s="1028"/>
      <c r="CR415" s="1028"/>
      <c r="CS415" s="1028"/>
      <c r="CT415" s="1028"/>
      <c r="CU415" s="1028"/>
      <c r="CV415" s="1028"/>
      <c r="CW415" s="1028"/>
      <c r="CX415" s="1028"/>
      <c r="CY415" s="1028"/>
      <c r="CZ415" s="1028"/>
      <c r="DA415" s="1028"/>
      <c r="DB415" s="1028"/>
      <c r="DC415" s="1028"/>
      <c r="DD415" s="1028"/>
      <c r="DE415" s="1028"/>
      <c r="DF415" s="1028"/>
      <c r="DG415" s="1028"/>
      <c r="DH415" s="1028"/>
      <c r="DI415" s="1028"/>
      <c r="DJ415" s="1028"/>
      <c r="DK415" s="1028"/>
      <c r="DL415" s="1028"/>
      <c r="DM415" s="1028"/>
      <c r="DN415" s="1028"/>
      <c r="DO415" s="1028"/>
      <c r="DP415" s="1028"/>
      <c r="DQ415" s="1028"/>
      <c r="DR415" s="1028"/>
      <c r="DS415" s="1028"/>
      <c r="DT415" s="1028"/>
      <c r="DU415" s="1028"/>
      <c r="DV415" s="1028"/>
      <c r="DW415" s="1028"/>
      <c r="DX415" s="1028"/>
      <c r="DY415" s="1028"/>
      <c r="DZ415" s="1028"/>
      <c r="EA415" s="1028"/>
      <c r="EB415" s="1028"/>
      <c r="EC415" s="1028"/>
      <c r="ED415" s="1028"/>
      <c r="EE415" s="1028"/>
      <c r="EF415" s="1028"/>
      <c r="EG415" s="1028"/>
      <c r="EH415" s="1028"/>
      <c r="EI415" s="1028"/>
      <c r="EJ415" s="1028"/>
      <c r="EK415" s="1028"/>
      <c r="EL415" s="1028"/>
    </row>
    <row r="416" spans="1:142" s="1027" customFormat="1">
      <c r="A416" s="1040">
        <v>413</v>
      </c>
      <c r="B416" s="1066" t="s">
        <v>739</v>
      </c>
      <c r="C416" s="1044">
        <f>'TMB 050'!$G$30</f>
        <v>1234550</v>
      </c>
      <c r="D416" s="1042">
        <f t="shared" si="122"/>
        <v>1234550</v>
      </c>
      <c r="E416" s="1042">
        <f t="shared" si="114"/>
        <v>61727.5</v>
      </c>
      <c r="F416" s="1042">
        <f t="shared" si="115"/>
        <v>61727.5</v>
      </c>
      <c r="G416" s="1042">
        <f t="shared" si="116"/>
        <v>61727.5</v>
      </c>
      <c r="H416" s="1042">
        <v>500000</v>
      </c>
      <c r="I416" s="1042">
        <v>100000</v>
      </c>
      <c r="J416" s="1042">
        <f t="shared" si="121"/>
        <v>500000</v>
      </c>
      <c r="K416" s="1042">
        <f t="shared" si="118"/>
        <v>40000</v>
      </c>
      <c r="L416" s="1043">
        <f>IF('[1]TMB 050'!$G$30&gt;=50000,50000,'[1]TMB 050'!$G$30*50%)</f>
        <v>50000</v>
      </c>
      <c r="M416" s="1042">
        <f t="shared" si="123"/>
        <v>100000</v>
      </c>
      <c r="N416" s="1041">
        <f t="shared" si="119"/>
        <v>100000</v>
      </c>
      <c r="O416" s="1061"/>
      <c r="P416" s="1035" t="str">
        <f t="shared" si="113"/>
        <v>SHOPPING PRAÇA DA MOÇA</v>
      </c>
      <c r="Q416" s="1064"/>
      <c r="R416" s="1064"/>
      <c r="S416" s="1064"/>
      <c r="T416" s="1064" t="s">
        <v>738</v>
      </c>
      <c r="U416" s="1064" t="s">
        <v>505</v>
      </c>
      <c r="V416" s="1064"/>
      <c r="W416" s="1064"/>
      <c r="X416" s="1001"/>
      <c r="Y416" s="1031"/>
      <c r="Z416" s="1030"/>
      <c r="AA416" s="1030"/>
      <c r="AB416" s="1030"/>
      <c r="AC416" s="1030"/>
      <c r="AD416" s="1030"/>
      <c r="AE416" s="1030"/>
      <c r="AF416" s="1030"/>
      <c r="AG416" s="1030"/>
      <c r="AH416" s="1030"/>
      <c r="AI416" s="1030"/>
      <c r="AJ416" s="1030"/>
      <c r="AK416" s="1030"/>
      <c r="AL416" s="1030"/>
      <c r="AM416" s="1029"/>
      <c r="AN416" s="1029"/>
      <c r="AO416" s="1029"/>
      <c r="AP416" s="1029"/>
      <c r="AQ416" s="1029"/>
      <c r="AR416" s="1029"/>
      <c r="AS416" s="1029"/>
      <c r="AT416" s="1029"/>
      <c r="AU416" s="1028"/>
      <c r="AV416" s="1028"/>
      <c r="AW416" s="1028"/>
      <c r="AX416" s="1028"/>
      <c r="AY416" s="1028"/>
      <c r="AZ416" s="1028"/>
      <c r="BA416" s="1028"/>
      <c r="BB416" s="1028"/>
      <c r="BC416" s="1028"/>
      <c r="BD416" s="1028"/>
      <c r="BE416" s="1028"/>
      <c r="BF416" s="1028"/>
      <c r="BG416" s="1028"/>
      <c r="BH416" s="1028"/>
      <c r="BI416" s="1028"/>
      <c r="BJ416" s="1028"/>
      <c r="BK416" s="1028"/>
      <c r="BL416" s="1028"/>
      <c r="BM416" s="1028"/>
      <c r="BN416" s="1028"/>
      <c r="BO416" s="1028"/>
      <c r="BP416" s="1028"/>
      <c r="BQ416" s="1028"/>
      <c r="BR416" s="1028"/>
      <c r="BS416" s="1028"/>
      <c r="BT416" s="1028"/>
      <c r="BU416" s="1028"/>
      <c r="BV416" s="1028"/>
      <c r="BW416" s="1028"/>
      <c r="BX416" s="1028"/>
      <c r="BY416" s="1028"/>
      <c r="BZ416" s="1028"/>
      <c r="CA416" s="1028"/>
      <c r="CB416" s="1028"/>
      <c r="CC416" s="1028"/>
      <c r="CD416" s="1028"/>
      <c r="CE416" s="1028"/>
      <c r="CF416" s="1028"/>
      <c r="CG416" s="1028"/>
      <c r="CH416" s="1028"/>
      <c r="CI416" s="1028"/>
      <c r="CJ416" s="1028"/>
      <c r="CK416" s="1028"/>
      <c r="CL416" s="1028"/>
      <c r="CM416" s="1028"/>
      <c r="CN416" s="1028"/>
      <c r="CO416" s="1028"/>
      <c r="CP416" s="1028"/>
      <c r="CQ416" s="1028"/>
      <c r="CR416" s="1028"/>
      <c r="CS416" s="1028"/>
      <c r="CT416" s="1028"/>
      <c r="CU416" s="1028"/>
      <c r="CV416" s="1028"/>
      <c r="CW416" s="1028"/>
      <c r="CX416" s="1028"/>
      <c r="CY416" s="1028"/>
      <c r="CZ416" s="1028"/>
      <c r="DA416" s="1028"/>
      <c r="DB416" s="1028"/>
      <c r="DC416" s="1028"/>
      <c r="DD416" s="1028"/>
      <c r="DE416" s="1028"/>
      <c r="DF416" s="1028"/>
      <c r="DG416" s="1028"/>
      <c r="DH416" s="1028"/>
      <c r="DI416" s="1028"/>
      <c r="DJ416" s="1028"/>
      <c r="DK416" s="1028"/>
      <c r="DL416" s="1028"/>
      <c r="DM416" s="1028"/>
      <c r="DN416" s="1028"/>
      <c r="DO416" s="1028"/>
      <c r="DP416" s="1028"/>
      <c r="DQ416" s="1028"/>
      <c r="DR416" s="1028"/>
      <c r="DS416" s="1028"/>
      <c r="DT416" s="1028"/>
      <c r="DU416" s="1028"/>
      <c r="DV416" s="1028"/>
      <c r="DW416" s="1028"/>
      <c r="DX416" s="1028"/>
      <c r="DY416" s="1028"/>
      <c r="DZ416" s="1028"/>
      <c r="EA416" s="1028"/>
      <c r="EB416" s="1028"/>
      <c r="EC416" s="1028"/>
      <c r="ED416" s="1028"/>
      <c r="EE416" s="1028"/>
      <c r="EF416" s="1028"/>
      <c r="EG416" s="1028"/>
      <c r="EH416" s="1028"/>
      <c r="EI416" s="1028"/>
      <c r="EJ416" s="1028"/>
      <c r="EK416" s="1028"/>
      <c r="EL416" s="1028"/>
    </row>
    <row r="417" spans="1:142" s="1027" customFormat="1">
      <c r="A417" s="1040">
        <v>414</v>
      </c>
      <c r="B417" s="1068" t="s">
        <v>737</v>
      </c>
      <c r="C417" s="1044">
        <f>'TMB 050'!$G$30</f>
        <v>1234550</v>
      </c>
      <c r="D417" s="1042">
        <f t="shared" si="122"/>
        <v>1234550</v>
      </c>
      <c r="E417" s="1042">
        <f t="shared" si="114"/>
        <v>61727.5</v>
      </c>
      <c r="F417" s="1042">
        <f t="shared" si="115"/>
        <v>61727.5</v>
      </c>
      <c r="G417" s="1042">
        <f t="shared" si="116"/>
        <v>61727.5</v>
      </c>
      <c r="H417" s="1042">
        <v>500000</v>
      </c>
      <c r="I417" s="1042">
        <v>100000</v>
      </c>
      <c r="J417" s="1042">
        <f t="shared" si="121"/>
        <v>500000</v>
      </c>
      <c r="K417" s="1042">
        <f t="shared" si="118"/>
        <v>40000</v>
      </c>
      <c r="L417" s="1043">
        <f>IF('[1]TMB 050'!$G$30&gt;=50000,50000,'[1]TMB 050'!$G$30*50%)</f>
        <v>50000</v>
      </c>
      <c r="M417" s="1042">
        <f t="shared" si="123"/>
        <v>100000</v>
      </c>
      <c r="N417" s="1041">
        <f t="shared" si="119"/>
        <v>100000</v>
      </c>
      <c r="O417" s="1061"/>
      <c r="P417" s="1035" t="str">
        <f t="shared" si="113"/>
        <v xml:space="preserve">SHOPPING PRADO </v>
      </c>
      <c r="Q417" s="1064"/>
      <c r="R417" s="1064"/>
      <c r="S417" s="1064"/>
      <c r="T417" s="1035" t="s">
        <v>546</v>
      </c>
      <c r="U417" s="1064" t="s">
        <v>505</v>
      </c>
      <c r="V417" s="1064"/>
      <c r="W417" s="1064"/>
      <c r="X417" s="1001"/>
      <c r="Y417" s="1031"/>
      <c r="Z417" s="1030"/>
      <c r="AA417" s="1030"/>
      <c r="AB417" s="1030"/>
      <c r="AC417" s="1030"/>
      <c r="AD417" s="1030"/>
      <c r="AE417" s="1030"/>
      <c r="AF417" s="1030"/>
      <c r="AG417" s="1030"/>
      <c r="AH417" s="1030"/>
      <c r="AI417" s="1030"/>
      <c r="AJ417" s="1030"/>
      <c r="AK417" s="1030"/>
      <c r="AL417" s="1030"/>
      <c r="AM417" s="1029"/>
      <c r="AN417" s="1029"/>
      <c r="AO417" s="1029"/>
      <c r="AP417" s="1029"/>
      <c r="AQ417" s="1029"/>
      <c r="AR417" s="1029"/>
      <c r="AS417" s="1029"/>
      <c r="AT417" s="1029"/>
      <c r="AU417" s="1028"/>
      <c r="AV417" s="1028"/>
      <c r="AW417" s="1028"/>
      <c r="AX417" s="1028"/>
      <c r="AY417" s="1028"/>
      <c r="AZ417" s="1028"/>
      <c r="BA417" s="1028"/>
      <c r="BB417" s="1028"/>
      <c r="BC417" s="1028"/>
      <c r="BD417" s="1028"/>
      <c r="BE417" s="1028"/>
      <c r="BF417" s="1028"/>
      <c r="BG417" s="1028"/>
      <c r="BH417" s="1028"/>
      <c r="BI417" s="1028"/>
      <c r="BJ417" s="1028"/>
      <c r="BK417" s="1028"/>
      <c r="BL417" s="1028"/>
      <c r="BM417" s="1028"/>
      <c r="BN417" s="1028"/>
      <c r="BO417" s="1028"/>
      <c r="BP417" s="1028"/>
      <c r="BQ417" s="1028"/>
      <c r="BR417" s="1028"/>
      <c r="BS417" s="1028"/>
      <c r="BT417" s="1028"/>
      <c r="BU417" s="1028"/>
      <c r="BV417" s="1028"/>
      <c r="BW417" s="1028"/>
      <c r="BX417" s="1028"/>
      <c r="BY417" s="1028"/>
      <c r="BZ417" s="1028"/>
      <c r="CA417" s="1028"/>
      <c r="CB417" s="1028"/>
      <c r="CC417" s="1028"/>
      <c r="CD417" s="1028"/>
      <c r="CE417" s="1028"/>
      <c r="CF417" s="1028"/>
      <c r="CG417" s="1028"/>
      <c r="CH417" s="1028"/>
      <c r="CI417" s="1028"/>
      <c r="CJ417" s="1028"/>
      <c r="CK417" s="1028"/>
      <c r="CL417" s="1028"/>
      <c r="CM417" s="1028"/>
      <c r="CN417" s="1028"/>
      <c r="CO417" s="1028"/>
      <c r="CP417" s="1028"/>
      <c r="CQ417" s="1028"/>
      <c r="CR417" s="1028"/>
      <c r="CS417" s="1028"/>
      <c r="CT417" s="1028"/>
      <c r="CU417" s="1028"/>
      <c r="CV417" s="1028"/>
      <c r="CW417" s="1028"/>
      <c r="CX417" s="1028"/>
      <c r="CY417" s="1028"/>
      <c r="CZ417" s="1028"/>
      <c r="DA417" s="1028"/>
      <c r="DB417" s="1028"/>
      <c r="DC417" s="1028"/>
      <c r="DD417" s="1028"/>
      <c r="DE417" s="1028"/>
      <c r="DF417" s="1028"/>
      <c r="DG417" s="1028"/>
      <c r="DH417" s="1028"/>
      <c r="DI417" s="1028"/>
      <c r="DJ417" s="1028"/>
      <c r="DK417" s="1028"/>
      <c r="DL417" s="1028"/>
      <c r="DM417" s="1028"/>
      <c r="DN417" s="1028"/>
      <c r="DO417" s="1028"/>
      <c r="DP417" s="1028"/>
      <c r="DQ417" s="1028"/>
      <c r="DR417" s="1028"/>
      <c r="DS417" s="1028"/>
      <c r="DT417" s="1028"/>
      <c r="DU417" s="1028"/>
      <c r="DV417" s="1028"/>
      <c r="DW417" s="1028"/>
      <c r="DX417" s="1028"/>
      <c r="DY417" s="1028"/>
      <c r="DZ417" s="1028"/>
      <c r="EA417" s="1028"/>
      <c r="EB417" s="1028"/>
      <c r="EC417" s="1028"/>
      <c r="ED417" s="1028"/>
      <c r="EE417" s="1028"/>
      <c r="EF417" s="1028"/>
      <c r="EG417" s="1028"/>
      <c r="EH417" s="1028"/>
      <c r="EI417" s="1028"/>
      <c r="EJ417" s="1028"/>
      <c r="EK417" s="1028"/>
      <c r="EL417" s="1028"/>
    </row>
    <row r="418" spans="1:142" s="1027" customFormat="1">
      <c r="A418" s="1040">
        <v>415</v>
      </c>
      <c r="B418" s="1062" t="s">
        <v>736</v>
      </c>
      <c r="C418" s="1044">
        <f>'TMB 050'!$G$30</f>
        <v>1234550</v>
      </c>
      <c r="D418" s="1042">
        <f t="shared" si="122"/>
        <v>1234550</v>
      </c>
      <c r="E418" s="1042">
        <f t="shared" si="114"/>
        <v>61727.5</v>
      </c>
      <c r="F418" s="1042">
        <f t="shared" si="115"/>
        <v>61727.5</v>
      </c>
      <c r="G418" s="1042">
        <f t="shared" si="116"/>
        <v>61727.5</v>
      </c>
      <c r="H418" s="1042">
        <v>500000</v>
      </c>
      <c r="I418" s="1042">
        <v>100000</v>
      </c>
      <c r="J418" s="1042">
        <f t="shared" si="121"/>
        <v>500000</v>
      </c>
      <c r="K418" s="1042">
        <f t="shared" si="118"/>
        <v>40000</v>
      </c>
      <c r="L418" s="1043">
        <f>IF('[1]TMB 050'!$G$30&gt;=50000,50000,'[1]TMB 050'!$G$30*50%)</f>
        <v>50000</v>
      </c>
      <c r="M418" s="1042">
        <f t="shared" si="123"/>
        <v>100000</v>
      </c>
      <c r="N418" s="1041">
        <f t="shared" si="119"/>
        <v>100000</v>
      </c>
      <c r="O418" s="1061"/>
      <c r="P418" s="1035" t="str">
        <f t="shared" si="113"/>
        <v>SHOPPING PRAIA DA COSTA</v>
      </c>
      <c r="Q418" s="1060" t="s">
        <v>735</v>
      </c>
      <c r="R418" s="1060"/>
      <c r="S418" s="1060" t="s">
        <v>734</v>
      </c>
      <c r="T418" s="1060" t="s">
        <v>733</v>
      </c>
      <c r="U418" s="1035" t="s">
        <v>636</v>
      </c>
      <c r="V418" s="1035" t="s">
        <v>732</v>
      </c>
      <c r="W418" s="1060" t="s">
        <v>731</v>
      </c>
      <c r="X418" s="1001"/>
      <c r="Y418" s="1031"/>
      <c r="Z418" s="1030"/>
      <c r="AA418" s="1030"/>
      <c r="AB418" s="1030"/>
      <c r="AC418" s="1030"/>
      <c r="AD418" s="1030"/>
      <c r="AE418" s="1030"/>
      <c r="AF418" s="1030"/>
      <c r="AG418" s="1030"/>
      <c r="AH418" s="1030"/>
      <c r="AI418" s="1030"/>
      <c r="AJ418" s="1030"/>
      <c r="AK418" s="1030"/>
      <c r="AL418" s="1030"/>
      <c r="AM418" s="1029"/>
      <c r="AN418" s="1029"/>
      <c r="AO418" s="1029"/>
      <c r="AP418" s="1029"/>
      <c r="AQ418" s="1029"/>
      <c r="AR418" s="1029"/>
      <c r="AS418" s="1029"/>
      <c r="AT418" s="1029"/>
      <c r="AU418" s="1028"/>
      <c r="AV418" s="1028"/>
      <c r="AW418" s="1028"/>
      <c r="AX418" s="1028"/>
      <c r="AY418" s="1028"/>
      <c r="AZ418" s="1028"/>
      <c r="BA418" s="1028"/>
      <c r="BB418" s="1028"/>
      <c r="BC418" s="1028"/>
      <c r="BD418" s="1028"/>
      <c r="BE418" s="1028"/>
      <c r="BF418" s="1028"/>
      <c r="BG418" s="1028"/>
      <c r="BH418" s="1028"/>
      <c r="BI418" s="1028"/>
      <c r="BJ418" s="1028"/>
      <c r="BK418" s="1028"/>
      <c r="BL418" s="1028"/>
      <c r="BM418" s="1028"/>
      <c r="BN418" s="1028"/>
      <c r="BO418" s="1028"/>
      <c r="BP418" s="1028"/>
      <c r="BQ418" s="1028"/>
      <c r="BR418" s="1028"/>
      <c r="BS418" s="1028"/>
      <c r="BT418" s="1028"/>
      <c r="BU418" s="1028"/>
      <c r="BV418" s="1028"/>
      <c r="BW418" s="1028"/>
      <c r="BX418" s="1028"/>
      <c r="BY418" s="1028"/>
      <c r="BZ418" s="1028"/>
      <c r="CA418" s="1028"/>
      <c r="CB418" s="1028"/>
      <c r="CC418" s="1028"/>
      <c r="CD418" s="1028"/>
      <c r="CE418" s="1028"/>
      <c r="CF418" s="1028"/>
      <c r="CG418" s="1028"/>
      <c r="CH418" s="1028"/>
      <c r="CI418" s="1028"/>
      <c r="CJ418" s="1028"/>
      <c r="CK418" s="1028"/>
      <c r="CL418" s="1028"/>
      <c r="CM418" s="1028"/>
      <c r="CN418" s="1028"/>
      <c r="CO418" s="1028"/>
      <c r="CP418" s="1028"/>
      <c r="CQ418" s="1028"/>
      <c r="CR418" s="1028"/>
      <c r="CS418" s="1028"/>
      <c r="CT418" s="1028"/>
      <c r="CU418" s="1028"/>
      <c r="CV418" s="1028"/>
      <c r="CW418" s="1028"/>
      <c r="CX418" s="1028"/>
      <c r="CY418" s="1028"/>
      <c r="CZ418" s="1028"/>
      <c r="DA418" s="1028"/>
      <c r="DB418" s="1028"/>
      <c r="DC418" s="1028"/>
      <c r="DD418" s="1028"/>
      <c r="DE418" s="1028"/>
      <c r="DF418" s="1028"/>
      <c r="DG418" s="1028"/>
      <c r="DH418" s="1028"/>
      <c r="DI418" s="1028"/>
      <c r="DJ418" s="1028"/>
      <c r="DK418" s="1028"/>
      <c r="DL418" s="1028"/>
      <c r="DM418" s="1028"/>
      <c r="DN418" s="1028"/>
      <c r="DO418" s="1028"/>
      <c r="DP418" s="1028"/>
      <c r="DQ418" s="1028"/>
      <c r="DR418" s="1028"/>
      <c r="DS418" s="1028"/>
      <c r="DT418" s="1028"/>
      <c r="DU418" s="1028"/>
      <c r="DV418" s="1028"/>
      <c r="DW418" s="1028"/>
      <c r="DX418" s="1028"/>
      <c r="DY418" s="1028"/>
      <c r="DZ418" s="1028"/>
      <c r="EA418" s="1028"/>
      <c r="EB418" s="1028"/>
      <c r="EC418" s="1028"/>
      <c r="ED418" s="1028"/>
      <c r="EE418" s="1028"/>
      <c r="EF418" s="1028"/>
      <c r="EG418" s="1028"/>
      <c r="EH418" s="1028"/>
      <c r="EI418" s="1028"/>
      <c r="EJ418" s="1028"/>
      <c r="EK418" s="1028"/>
      <c r="EL418" s="1028"/>
    </row>
    <row r="419" spans="1:142" s="1027" customFormat="1">
      <c r="A419" s="1040">
        <v>416</v>
      </c>
      <c r="B419" s="1068" t="s">
        <v>730</v>
      </c>
      <c r="C419" s="1044">
        <f>'TMB 050'!$G$30</f>
        <v>1234550</v>
      </c>
      <c r="D419" s="1042">
        <f t="shared" si="122"/>
        <v>1234550</v>
      </c>
      <c r="E419" s="1042">
        <f t="shared" si="114"/>
        <v>61727.5</v>
      </c>
      <c r="F419" s="1042">
        <f t="shared" si="115"/>
        <v>61727.5</v>
      </c>
      <c r="G419" s="1042">
        <f t="shared" si="116"/>
        <v>61727.5</v>
      </c>
      <c r="H419" s="1042">
        <v>500000</v>
      </c>
      <c r="I419" s="1042">
        <v>100000</v>
      </c>
      <c r="J419" s="1042">
        <f t="shared" si="121"/>
        <v>500000</v>
      </c>
      <c r="K419" s="1042">
        <f t="shared" si="118"/>
        <v>40000</v>
      </c>
      <c r="L419" s="1043">
        <f>IF('[1]TMB 050'!$G$30&gt;=50000,50000,'[1]TMB 050'!$G$30*50%)</f>
        <v>50000</v>
      </c>
      <c r="M419" s="1042">
        <f t="shared" si="123"/>
        <v>100000</v>
      </c>
      <c r="N419" s="1041">
        <f t="shared" si="119"/>
        <v>100000</v>
      </c>
      <c r="O419" s="1061"/>
      <c r="P419" s="1035" t="str">
        <f t="shared" si="113"/>
        <v>SHOPPING PRIMITIVA</v>
      </c>
      <c r="Q419" s="1064"/>
      <c r="R419" s="1064"/>
      <c r="S419" s="1064"/>
      <c r="T419" s="1064" t="s">
        <v>611</v>
      </c>
      <c r="U419" s="1064" t="s">
        <v>505</v>
      </c>
      <c r="V419" s="1064"/>
      <c r="W419" s="1064"/>
      <c r="X419" s="1001"/>
      <c r="Y419" s="1031"/>
      <c r="Z419" s="1030"/>
      <c r="AA419" s="1030"/>
      <c r="AB419" s="1030"/>
      <c r="AC419" s="1030"/>
      <c r="AD419" s="1030"/>
      <c r="AE419" s="1030"/>
      <c r="AF419" s="1030"/>
      <c r="AG419" s="1030"/>
      <c r="AH419" s="1030"/>
      <c r="AI419" s="1030"/>
      <c r="AJ419" s="1030"/>
      <c r="AK419" s="1030"/>
      <c r="AL419" s="1030"/>
      <c r="AM419" s="1029"/>
      <c r="AN419" s="1029"/>
      <c r="AO419" s="1029"/>
      <c r="AP419" s="1029"/>
      <c r="AQ419" s="1029"/>
      <c r="AR419" s="1029"/>
      <c r="AS419" s="1029"/>
      <c r="AT419" s="1029"/>
      <c r="AU419" s="1028"/>
      <c r="AV419" s="1028"/>
      <c r="AW419" s="1028"/>
      <c r="AX419" s="1028"/>
      <c r="AY419" s="1028"/>
      <c r="AZ419" s="1028"/>
      <c r="BA419" s="1028"/>
      <c r="BB419" s="1028"/>
      <c r="BC419" s="1028"/>
      <c r="BD419" s="1028"/>
      <c r="BE419" s="1028"/>
      <c r="BF419" s="1028"/>
      <c r="BG419" s="1028"/>
      <c r="BH419" s="1028"/>
      <c r="BI419" s="1028"/>
      <c r="BJ419" s="1028"/>
      <c r="BK419" s="1028"/>
      <c r="BL419" s="1028"/>
      <c r="BM419" s="1028"/>
      <c r="BN419" s="1028"/>
      <c r="BO419" s="1028"/>
      <c r="BP419" s="1028"/>
      <c r="BQ419" s="1028"/>
      <c r="BR419" s="1028"/>
      <c r="BS419" s="1028"/>
      <c r="BT419" s="1028"/>
      <c r="BU419" s="1028"/>
      <c r="BV419" s="1028"/>
      <c r="BW419" s="1028"/>
      <c r="BX419" s="1028"/>
      <c r="BY419" s="1028"/>
      <c r="BZ419" s="1028"/>
      <c r="CA419" s="1028"/>
      <c r="CB419" s="1028"/>
      <c r="CC419" s="1028"/>
      <c r="CD419" s="1028"/>
      <c r="CE419" s="1028"/>
      <c r="CF419" s="1028"/>
      <c r="CG419" s="1028"/>
      <c r="CH419" s="1028"/>
      <c r="CI419" s="1028"/>
      <c r="CJ419" s="1028"/>
      <c r="CK419" s="1028"/>
      <c r="CL419" s="1028"/>
      <c r="CM419" s="1028"/>
      <c r="CN419" s="1028"/>
      <c r="CO419" s="1028"/>
      <c r="CP419" s="1028"/>
      <c r="CQ419" s="1028"/>
      <c r="CR419" s="1028"/>
      <c r="CS419" s="1028"/>
      <c r="CT419" s="1028"/>
      <c r="CU419" s="1028"/>
      <c r="CV419" s="1028"/>
      <c r="CW419" s="1028"/>
      <c r="CX419" s="1028"/>
      <c r="CY419" s="1028"/>
      <c r="CZ419" s="1028"/>
      <c r="DA419" s="1028"/>
      <c r="DB419" s="1028"/>
      <c r="DC419" s="1028"/>
      <c r="DD419" s="1028"/>
      <c r="DE419" s="1028"/>
      <c r="DF419" s="1028"/>
      <c r="DG419" s="1028"/>
      <c r="DH419" s="1028"/>
      <c r="DI419" s="1028"/>
      <c r="DJ419" s="1028"/>
      <c r="DK419" s="1028"/>
      <c r="DL419" s="1028"/>
      <c r="DM419" s="1028"/>
      <c r="DN419" s="1028"/>
      <c r="DO419" s="1028"/>
      <c r="DP419" s="1028"/>
      <c r="DQ419" s="1028"/>
      <c r="DR419" s="1028"/>
      <c r="DS419" s="1028"/>
      <c r="DT419" s="1028"/>
      <c r="DU419" s="1028"/>
      <c r="DV419" s="1028"/>
      <c r="DW419" s="1028"/>
      <c r="DX419" s="1028"/>
      <c r="DY419" s="1028"/>
      <c r="DZ419" s="1028"/>
      <c r="EA419" s="1028"/>
      <c r="EB419" s="1028"/>
      <c r="EC419" s="1028"/>
      <c r="ED419" s="1028"/>
      <c r="EE419" s="1028"/>
      <c r="EF419" s="1028"/>
      <c r="EG419" s="1028"/>
      <c r="EH419" s="1028"/>
      <c r="EI419" s="1028"/>
      <c r="EJ419" s="1028"/>
      <c r="EK419" s="1028"/>
      <c r="EL419" s="1028"/>
    </row>
    <row r="420" spans="1:142" s="1027" customFormat="1">
      <c r="A420" s="1040">
        <v>417</v>
      </c>
      <c r="B420" s="1068" t="s">
        <v>729</v>
      </c>
      <c r="C420" s="1044">
        <f>'TMB 050'!$G$30</f>
        <v>1234550</v>
      </c>
      <c r="D420" s="1042">
        <f t="shared" si="122"/>
        <v>1234550</v>
      </c>
      <c r="E420" s="1042">
        <f t="shared" ref="E420:E451" si="124">C420*5%</f>
        <v>61727.5</v>
      </c>
      <c r="F420" s="1042">
        <f t="shared" ref="F420:F451" si="125">C420*5%</f>
        <v>61727.5</v>
      </c>
      <c r="G420" s="1042">
        <f t="shared" ref="G420:G451" si="126">C420*5%</f>
        <v>61727.5</v>
      </c>
      <c r="H420" s="1042">
        <v>500000</v>
      </c>
      <c r="I420" s="1042">
        <v>100000</v>
      </c>
      <c r="J420" s="1042">
        <f t="shared" si="121"/>
        <v>500000</v>
      </c>
      <c r="K420" s="1042">
        <f t="shared" ref="K420:K451" si="127">IF(H420&gt;40000,40000,H420)</f>
        <v>40000</v>
      </c>
      <c r="L420" s="1043">
        <f>IF('[1]TMB 050'!$G$30&gt;=50000,50000,'[1]TMB 050'!$G$30*50%)</f>
        <v>50000</v>
      </c>
      <c r="M420" s="1042">
        <f t="shared" si="123"/>
        <v>100000</v>
      </c>
      <c r="N420" s="1041">
        <f t="shared" ref="N420:N451" si="128">IF(J420&lt;=200000,J420*20%,100000)</f>
        <v>100000</v>
      </c>
      <c r="O420" s="1061"/>
      <c r="P420" s="1035" t="str">
        <f t="shared" si="113"/>
        <v xml:space="preserve">SHOPPING RAPOSO </v>
      </c>
      <c r="Q420" s="1064"/>
      <c r="R420" s="1064"/>
      <c r="S420" s="1064"/>
      <c r="T420" s="1064" t="s">
        <v>506</v>
      </c>
      <c r="U420" s="1064" t="s">
        <v>505</v>
      </c>
      <c r="V420" s="1064"/>
      <c r="W420" s="1064"/>
      <c r="X420" s="1001"/>
      <c r="Y420" s="1031"/>
      <c r="Z420" s="1030"/>
      <c r="AA420" s="1030"/>
      <c r="AB420" s="1030"/>
      <c r="AC420" s="1030"/>
      <c r="AD420" s="1030"/>
      <c r="AE420" s="1030"/>
      <c r="AF420" s="1030"/>
      <c r="AG420" s="1030"/>
      <c r="AH420" s="1030"/>
      <c r="AI420" s="1030"/>
      <c r="AJ420" s="1030"/>
      <c r="AK420" s="1030"/>
      <c r="AL420" s="1030"/>
      <c r="AM420" s="1029"/>
      <c r="AN420" s="1029"/>
      <c r="AO420" s="1029"/>
      <c r="AP420" s="1029"/>
      <c r="AQ420" s="1029"/>
      <c r="AR420" s="1029"/>
      <c r="AS420" s="1029"/>
      <c r="AT420" s="1029"/>
      <c r="AU420" s="1028"/>
      <c r="AV420" s="1028"/>
      <c r="AW420" s="1028"/>
      <c r="AX420" s="1028"/>
      <c r="AY420" s="1028"/>
      <c r="AZ420" s="1028"/>
      <c r="BA420" s="1028"/>
      <c r="BB420" s="1028"/>
      <c r="BC420" s="1028"/>
      <c r="BD420" s="1028"/>
      <c r="BE420" s="1028"/>
      <c r="BF420" s="1028"/>
      <c r="BG420" s="1028"/>
      <c r="BH420" s="1028"/>
      <c r="BI420" s="1028"/>
      <c r="BJ420" s="1028"/>
      <c r="BK420" s="1028"/>
      <c r="BL420" s="1028"/>
      <c r="BM420" s="1028"/>
      <c r="BN420" s="1028"/>
      <c r="BO420" s="1028"/>
      <c r="BP420" s="1028"/>
      <c r="BQ420" s="1028"/>
      <c r="BR420" s="1028"/>
      <c r="BS420" s="1028"/>
      <c r="BT420" s="1028"/>
      <c r="BU420" s="1028"/>
      <c r="BV420" s="1028"/>
      <c r="BW420" s="1028"/>
      <c r="BX420" s="1028"/>
      <c r="BY420" s="1028"/>
      <c r="BZ420" s="1028"/>
      <c r="CA420" s="1028"/>
      <c r="CB420" s="1028"/>
      <c r="CC420" s="1028"/>
      <c r="CD420" s="1028"/>
      <c r="CE420" s="1028"/>
      <c r="CF420" s="1028"/>
      <c r="CG420" s="1028"/>
      <c r="CH420" s="1028"/>
      <c r="CI420" s="1028"/>
      <c r="CJ420" s="1028"/>
      <c r="CK420" s="1028"/>
      <c r="CL420" s="1028"/>
      <c r="CM420" s="1028"/>
      <c r="CN420" s="1028"/>
      <c r="CO420" s="1028"/>
      <c r="CP420" s="1028"/>
      <c r="CQ420" s="1028"/>
      <c r="CR420" s="1028"/>
      <c r="CS420" s="1028"/>
      <c r="CT420" s="1028"/>
      <c r="CU420" s="1028"/>
      <c r="CV420" s="1028"/>
      <c r="CW420" s="1028"/>
      <c r="CX420" s="1028"/>
      <c r="CY420" s="1028"/>
      <c r="CZ420" s="1028"/>
      <c r="DA420" s="1028"/>
      <c r="DB420" s="1028"/>
      <c r="DC420" s="1028"/>
      <c r="DD420" s="1028"/>
      <c r="DE420" s="1028"/>
      <c r="DF420" s="1028"/>
      <c r="DG420" s="1028"/>
      <c r="DH420" s="1028"/>
      <c r="DI420" s="1028"/>
      <c r="DJ420" s="1028"/>
      <c r="DK420" s="1028"/>
      <c r="DL420" s="1028"/>
      <c r="DM420" s="1028"/>
      <c r="DN420" s="1028"/>
      <c r="DO420" s="1028"/>
      <c r="DP420" s="1028"/>
      <c r="DQ420" s="1028"/>
      <c r="DR420" s="1028"/>
      <c r="DS420" s="1028"/>
      <c r="DT420" s="1028"/>
      <c r="DU420" s="1028"/>
      <c r="DV420" s="1028"/>
      <c r="DW420" s="1028"/>
      <c r="DX420" s="1028"/>
      <c r="DY420" s="1028"/>
      <c r="DZ420" s="1028"/>
      <c r="EA420" s="1028"/>
      <c r="EB420" s="1028"/>
      <c r="EC420" s="1028"/>
      <c r="ED420" s="1028"/>
      <c r="EE420" s="1028"/>
      <c r="EF420" s="1028"/>
      <c r="EG420" s="1028"/>
      <c r="EH420" s="1028"/>
      <c r="EI420" s="1028"/>
      <c r="EJ420" s="1028"/>
      <c r="EK420" s="1028"/>
      <c r="EL420" s="1028"/>
    </row>
    <row r="421" spans="1:142" s="1027" customFormat="1">
      <c r="A421" s="1040">
        <v>418</v>
      </c>
      <c r="B421" s="1063" t="s">
        <v>728</v>
      </c>
      <c r="C421" s="1044">
        <f>'TMB 050'!$G$30</f>
        <v>1234550</v>
      </c>
      <c r="D421" s="1042">
        <f t="shared" si="122"/>
        <v>1234550</v>
      </c>
      <c r="E421" s="1042">
        <f t="shared" si="124"/>
        <v>61727.5</v>
      </c>
      <c r="F421" s="1042">
        <f t="shared" si="125"/>
        <v>61727.5</v>
      </c>
      <c r="G421" s="1042">
        <f t="shared" si="126"/>
        <v>61727.5</v>
      </c>
      <c r="H421" s="1042">
        <v>500000</v>
      </c>
      <c r="I421" s="1042">
        <v>100000</v>
      </c>
      <c r="J421" s="1042">
        <f t="shared" si="121"/>
        <v>500000</v>
      </c>
      <c r="K421" s="1042">
        <f t="shared" si="127"/>
        <v>40000</v>
      </c>
      <c r="L421" s="1043">
        <f>IF('[1]TMB 050'!$G$30&gt;=50000,50000,'[1]TMB 050'!$G$30*50%)</f>
        <v>50000</v>
      </c>
      <c r="M421" s="1042">
        <f t="shared" si="123"/>
        <v>100000</v>
      </c>
      <c r="N421" s="1041">
        <f t="shared" si="128"/>
        <v>100000</v>
      </c>
      <c r="O421" s="1061"/>
      <c r="P421" s="1035" t="str">
        <f t="shared" si="113"/>
        <v>SHOPPING RECIFE</v>
      </c>
      <c r="Q421" s="1035" t="s">
        <v>727</v>
      </c>
      <c r="R421" s="1035"/>
      <c r="S421" s="1035" t="s">
        <v>726</v>
      </c>
      <c r="T421" s="1035" t="s">
        <v>685</v>
      </c>
      <c r="U421" s="1035" t="s">
        <v>684</v>
      </c>
      <c r="V421" s="1035" t="s">
        <v>725</v>
      </c>
      <c r="W421" s="1035" t="s">
        <v>724</v>
      </c>
      <c r="X421" s="1001"/>
      <c r="Y421" s="1031"/>
      <c r="Z421" s="1030"/>
      <c r="AA421" s="1030"/>
      <c r="AB421" s="1030"/>
      <c r="AC421" s="1030"/>
      <c r="AD421" s="1030"/>
      <c r="AE421" s="1030"/>
      <c r="AF421" s="1030"/>
      <c r="AG421" s="1030"/>
      <c r="AH421" s="1030"/>
      <c r="AI421" s="1030"/>
      <c r="AJ421" s="1030"/>
      <c r="AK421" s="1030"/>
      <c r="AL421" s="1030"/>
      <c r="AM421" s="1029"/>
      <c r="AN421" s="1029"/>
      <c r="AO421" s="1029"/>
      <c r="AP421" s="1029"/>
      <c r="AQ421" s="1029"/>
      <c r="AR421" s="1029"/>
      <c r="AS421" s="1029"/>
      <c r="AT421" s="1029"/>
      <c r="AU421" s="1028"/>
      <c r="AV421" s="1028"/>
      <c r="AW421" s="1028"/>
      <c r="AX421" s="1028"/>
      <c r="AY421" s="1028"/>
      <c r="AZ421" s="1028"/>
      <c r="BA421" s="1028"/>
      <c r="BB421" s="1028"/>
      <c r="BC421" s="1028"/>
      <c r="BD421" s="1028"/>
      <c r="BE421" s="1028"/>
      <c r="BF421" s="1028"/>
      <c r="BG421" s="1028"/>
      <c r="BH421" s="1028"/>
      <c r="BI421" s="1028"/>
      <c r="BJ421" s="1028"/>
      <c r="BK421" s="1028"/>
      <c r="BL421" s="1028"/>
      <c r="BM421" s="1028"/>
      <c r="BN421" s="1028"/>
      <c r="BO421" s="1028"/>
      <c r="BP421" s="1028"/>
      <c r="BQ421" s="1028"/>
      <c r="BR421" s="1028"/>
      <c r="BS421" s="1028"/>
      <c r="BT421" s="1028"/>
      <c r="BU421" s="1028"/>
      <c r="BV421" s="1028"/>
      <c r="BW421" s="1028"/>
      <c r="BX421" s="1028"/>
      <c r="BY421" s="1028"/>
      <c r="BZ421" s="1028"/>
      <c r="CA421" s="1028"/>
      <c r="CB421" s="1028"/>
      <c r="CC421" s="1028"/>
      <c r="CD421" s="1028"/>
      <c r="CE421" s="1028"/>
      <c r="CF421" s="1028"/>
      <c r="CG421" s="1028"/>
      <c r="CH421" s="1028"/>
      <c r="CI421" s="1028"/>
      <c r="CJ421" s="1028"/>
      <c r="CK421" s="1028"/>
      <c r="CL421" s="1028"/>
      <c r="CM421" s="1028"/>
      <c r="CN421" s="1028"/>
      <c r="CO421" s="1028"/>
      <c r="CP421" s="1028"/>
      <c r="CQ421" s="1028"/>
      <c r="CR421" s="1028"/>
      <c r="CS421" s="1028"/>
      <c r="CT421" s="1028"/>
      <c r="CU421" s="1028"/>
      <c r="CV421" s="1028"/>
      <c r="CW421" s="1028"/>
      <c r="CX421" s="1028"/>
      <c r="CY421" s="1028"/>
      <c r="CZ421" s="1028"/>
      <c r="DA421" s="1028"/>
      <c r="DB421" s="1028"/>
      <c r="DC421" s="1028"/>
      <c r="DD421" s="1028"/>
      <c r="DE421" s="1028"/>
      <c r="DF421" s="1028"/>
      <c r="DG421" s="1028"/>
      <c r="DH421" s="1028"/>
      <c r="DI421" s="1028"/>
      <c r="DJ421" s="1028"/>
      <c r="DK421" s="1028"/>
      <c r="DL421" s="1028"/>
      <c r="DM421" s="1028"/>
      <c r="DN421" s="1028"/>
      <c r="DO421" s="1028"/>
      <c r="DP421" s="1028"/>
      <c r="DQ421" s="1028"/>
      <c r="DR421" s="1028"/>
      <c r="DS421" s="1028"/>
      <c r="DT421" s="1028"/>
      <c r="DU421" s="1028"/>
      <c r="DV421" s="1028"/>
      <c r="DW421" s="1028"/>
      <c r="DX421" s="1028"/>
      <c r="DY421" s="1028"/>
      <c r="DZ421" s="1028"/>
      <c r="EA421" s="1028"/>
      <c r="EB421" s="1028"/>
      <c r="EC421" s="1028"/>
      <c r="ED421" s="1028"/>
      <c r="EE421" s="1028"/>
      <c r="EF421" s="1028"/>
      <c r="EG421" s="1028"/>
      <c r="EH421" s="1028"/>
      <c r="EI421" s="1028"/>
      <c r="EJ421" s="1028"/>
      <c r="EK421" s="1028"/>
      <c r="EL421" s="1028"/>
    </row>
    <row r="422" spans="1:142" s="1027" customFormat="1">
      <c r="A422" s="1040">
        <v>419</v>
      </c>
      <c r="B422" s="1063" t="s">
        <v>723</v>
      </c>
      <c r="C422" s="1044">
        <f>'TMB 050'!$G$30</f>
        <v>1234550</v>
      </c>
      <c r="D422" s="1042">
        <f t="shared" si="122"/>
        <v>1234550</v>
      </c>
      <c r="E422" s="1042">
        <f t="shared" si="124"/>
        <v>61727.5</v>
      </c>
      <c r="F422" s="1042">
        <f t="shared" si="125"/>
        <v>61727.5</v>
      </c>
      <c r="G422" s="1042">
        <f t="shared" si="126"/>
        <v>61727.5</v>
      </c>
      <c r="H422" s="1042">
        <v>500000</v>
      </c>
      <c r="I422" s="1042">
        <v>100000</v>
      </c>
      <c r="J422" s="1042">
        <f t="shared" si="121"/>
        <v>500000</v>
      </c>
      <c r="K422" s="1042">
        <f t="shared" si="127"/>
        <v>40000</v>
      </c>
      <c r="L422" s="1043">
        <f>IF('[1]TMB 050'!$G$30&gt;=50000,50000,'[1]TMB 050'!$G$30*50%)</f>
        <v>50000</v>
      </c>
      <c r="M422" s="1042">
        <f t="shared" si="123"/>
        <v>100000</v>
      </c>
      <c r="N422" s="1041">
        <f t="shared" si="128"/>
        <v>100000</v>
      </c>
      <c r="O422" s="1061"/>
      <c r="P422" s="1035" t="str">
        <f t="shared" si="113"/>
        <v>SHOPPING RIO MAR</v>
      </c>
      <c r="Q422" s="1035" t="s">
        <v>722</v>
      </c>
      <c r="R422" s="1035"/>
      <c r="S422" s="1035" t="s">
        <v>721</v>
      </c>
      <c r="T422" s="1035" t="s">
        <v>685</v>
      </c>
      <c r="U422" s="1035" t="s">
        <v>684</v>
      </c>
      <c r="V422" s="1035" t="s">
        <v>720</v>
      </c>
      <c r="W422" s="1060" t="s">
        <v>719</v>
      </c>
      <c r="X422" s="1001"/>
      <c r="Y422" s="1031"/>
      <c r="Z422" s="1030"/>
      <c r="AA422" s="1030"/>
      <c r="AB422" s="1030"/>
      <c r="AC422" s="1030"/>
      <c r="AD422" s="1030"/>
      <c r="AE422" s="1030"/>
      <c r="AF422" s="1030"/>
      <c r="AG422" s="1030"/>
      <c r="AH422" s="1030"/>
      <c r="AI422" s="1030"/>
      <c r="AJ422" s="1030"/>
      <c r="AK422" s="1030"/>
      <c r="AL422" s="1030"/>
      <c r="AM422" s="1029"/>
      <c r="AN422" s="1029"/>
      <c r="AO422" s="1029"/>
      <c r="AP422" s="1029"/>
      <c r="AQ422" s="1029"/>
      <c r="AR422" s="1029"/>
      <c r="AS422" s="1029"/>
      <c r="AT422" s="1029"/>
      <c r="AU422" s="1028"/>
      <c r="AV422" s="1028"/>
      <c r="AW422" s="1028"/>
      <c r="AX422" s="1028"/>
      <c r="AY422" s="1028"/>
      <c r="AZ422" s="1028"/>
      <c r="BA422" s="1028"/>
      <c r="BB422" s="1028"/>
      <c r="BC422" s="1028"/>
      <c r="BD422" s="1028"/>
      <c r="BE422" s="1028"/>
      <c r="BF422" s="1028"/>
      <c r="BG422" s="1028"/>
      <c r="BH422" s="1028"/>
      <c r="BI422" s="1028"/>
      <c r="BJ422" s="1028"/>
      <c r="BK422" s="1028"/>
      <c r="BL422" s="1028"/>
      <c r="BM422" s="1028"/>
      <c r="BN422" s="1028"/>
      <c r="BO422" s="1028"/>
      <c r="BP422" s="1028"/>
      <c r="BQ422" s="1028"/>
      <c r="BR422" s="1028"/>
      <c r="BS422" s="1028"/>
      <c r="BT422" s="1028"/>
      <c r="BU422" s="1028"/>
      <c r="BV422" s="1028"/>
      <c r="BW422" s="1028"/>
      <c r="BX422" s="1028"/>
      <c r="BY422" s="1028"/>
      <c r="BZ422" s="1028"/>
      <c r="CA422" s="1028"/>
      <c r="CB422" s="1028"/>
      <c r="CC422" s="1028"/>
      <c r="CD422" s="1028"/>
      <c r="CE422" s="1028"/>
      <c r="CF422" s="1028"/>
      <c r="CG422" s="1028"/>
      <c r="CH422" s="1028"/>
      <c r="CI422" s="1028"/>
      <c r="CJ422" s="1028"/>
      <c r="CK422" s="1028"/>
      <c r="CL422" s="1028"/>
      <c r="CM422" s="1028"/>
      <c r="CN422" s="1028"/>
      <c r="CO422" s="1028"/>
      <c r="CP422" s="1028"/>
      <c r="CQ422" s="1028"/>
      <c r="CR422" s="1028"/>
      <c r="CS422" s="1028"/>
      <c r="CT422" s="1028"/>
      <c r="CU422" s="1028"/>
      <c r="CV422" s="1028"/>
      <c r="CW422" s="1028"/>
      <c r="CX422" s="1028"/>
      <c r="CY422" s="1028"/>
      <c r="CZ422" s="1028"/>
      <c r="DA422" s="1028"/>
      <c r="DB422" s="1028"/>
      <c r="DC422" s="1028"/>
      <c r="DD422" s="1028"/>
      <c r="DE422" s="1028"/>
      <c r="DF422" s="1028"/>
      <c r="DG422" s="1028"/>
      <c r="DH422" s="1028"/>
      <c r="DI422" s="1028"/>
      <c r="DJ422" s="1028"/>
      <c r="DK422" s="1028"/>
      <c r="DL422" s="1028"/>
      <c r="DM422" s="1028"/>
      <c r="DN422" s="1028"/>
      <c r="DO422" s="1028"/>
      <c r="DP422" s="1028"/>
      <c r="DQ422" s="1028"/>
      <c r="DR422" s="1028"/>
      <c r="DS422" s="1028"/>
      <c r="DT422" s="1028"/>
      <c r="DU422" s="1028"/>
      <c r="DV422" s="1028"/>
      <c r="DW422" s="1028"/>
      <c r="DX422" s="1028"/>
      <c r="DY422" s="1028"/>
      <c r="DZ422" s="1028"/>
      <c r="EA422" s="1028"/>
      <c r="EB422" s="1028"/>
      <c r="EC422" s="1028"/>
      <c r="ED422" s="1028"/>
      <c r="EE422" s="1028"/>
      <c r="EF422" s="1028"/>
      <c r="EG422" s="1028"/>
      <c r="EH422" s="1028"/>
      <c r="EI422" s="1028"/>
      <c r="EJ422" s="1028"/>
      <c r="EK422" s="1028"/>
      <c r="EL422" s="1028"/>
    </row>
    <row r="423" spans="1:142" s="1027" customFormat="1">
      <c r="A423" s="1040">
        <v>420</v>
      </c>
      <c r="B423" s="1062" t="s">
        <v>718</v>
      </c>
      <c r="C423" s="1044">
        <f>'TMB 050'!$G$30</f>
        <v>1234550</v>
      </c>
      <c r="D423" s="1042">
        <f t="shared" si="122"/>
        <v>1234550</v>
      </c>
      <c r="E423" s="1042">
        <f t="shared" si="124"/>
        <v>61727.5</v>
      </c>
      <c r="F423" s="1042">
        <f t="shared" si="125"/>
        <v>61727.5</v>
      </c>
      <c r="G423" s="1042">
        <f t="shared" si="126"/>
        <v>61727.5</v>
      </c>
      <c r="H423" s="1042">
        <v>500000</v>
      </c>
      <c r="I423" s="1042">
        <v>100000</v>
      </c>
      <c r="J423" s="1042">
        <f t="shared" si="121"/>
        <v>500000</v>
      </c>
      <c r="K423" s="1042">
        <f t="shared" si="127"/>
        <v>40000</v>
      </c>
      <c r="L423" s="1043">
        <f>IF('[1]TMB 050'!$G$30&gt;=50000,50000,'[1]TMB 050'!$G$30*50%)</f>
        <v>50000</v>
      </c>
      <c r="M423" s="1042">
        <f t="shared" si="123"/>
        <v>100000</v>
      </c>
      <c r="N423" s="1041">
        <f t="shared" si="128"/>
        <v>100000</v>
      </c>
      <c r="O423" s="1061"/>
      <c r="P423" s="1035" t="str">
        <f t="shared" si="113"/>
        <v>SHOPPING RIOMAR ARACAJU</v>
      </c>
      <c r="Q423" s="1060"/>
      <c r="R423" s="1060"/>
      <c r="S423" s="1060"/>
      <c r="T423" s="1060" t="s">
        <v>717</v>
      </c>
      <c r="U423" s="1035" t="s">
        <v>716</v>
      </c>
      <c r="V423" s="1035"/>
      <c r="W423" s="1035"/>
      <c r="X423" s="1001"/>
      <c r="Y423" s="1031"/>
      <c r="Z423" s="1030"/>
      <c r="AA423" s="1030"/>
      <c r="AB423" s="1030"/>
      <c r="AC423" s="1030"/>
      <c r="AD423" s="1030"/>
      <c r="AE423" s="1030"/>
      <c r="AF423" s="1030"/>
      <c r="AG423" s="1030"/>
      <c r="AH423" s="1030"/>
      <c r="AI423" s="1030"/>
      <c r="AJ423" s="1030"/>
      <c r="AK423" s="1030"/>
      <c r="AL423" s="1030"/>
      <c r="AM423" s="1029"/>
      <c r="AN423" s="1029"/>
      <c r="AO423" s="1029"/>
      <c r="AP423" s="1029"/>
      <c r="AQ423" s="1029"/>
      <c r="AR423" s="1029"/>
      <c r="AS423" s="1029"/>
      <c r="AT423" s="1029"/>
      <c r="AU423" s="1028"/>
      <c r="AV423" s="1028"/>
      <c r="AW423" s="1028"/>
      <c r="AX423" s="1028"/>
      <c r="AY423" s="1028"/>
      <c r="AZ423" s="1028"/>
      <c r="BA423" s="1028"/>
      <c r="BB423" s="1028"/>
      <c r="BC423" s="1028"/>
      <c r="BD423" s="1028"/>
      <c r="BE423" s="1028"/>
      <c r="BF423" s="1028"/>
      <c r="BG423" s="1028"/>
      <c r="BH423" s="1028"/>
      <c r="BI423" s="1028"/>
      <c r="BJ423" s="1028"/>
      <c r="BK423" s="1028"/>
      <c r="BL423" s="1028"/>
      <c r="BM423" s="1028"/>
      <c r="BN423" s="1028"/>
      <c r="BO423" s="1028"/>
      <c r="BP423" s="1028"/>
      <c r="BQ423" s="1028"/>
      <c r="BR423" s="1028"/>
      <c r="BS423" s="1028"/>
      <c r="BT423" s="1028"/>
      <c r="BU423" s="1028"/>
      <c r="BV423" s="1028"/>
      <c r="BW423" s="1028"/>
      <c r="BX423" s="1028"/>
      <c r="BY423" s="1028"/>
      <c r="BZ423" s="1028"/>
      <c r="CA423" s="1028"/>
      <c r="CB423" s="1028"/>
      <c r="CC423" s="1028"/>
      <c r="CD423" s="1028"/>
      <c r="CE423" s="1028"/>
      <c r="CF423" s="1028"/>
      <c r="CG423" s="1028"/>
      <c r="CH423" s="1028"/>
      <c r="CI423" s="1028"/>
      <c r="CJ423" s="1028"/>
      <c r="CK423" s="1028"/>
      <c r="CL423" s="1028"/>
      <c r="CM423" s="1028"/>
      <c r="CN423" s="1028"/>
      <c r="CO423" s="1028"/>
      <c r="CP423" s="1028"/>
      <c r="CQ423" s="1028"/>
      <c r="CR423" s="1028"/>
      <c r="CS423" s="1028"/>
      <c r="CT423" s="1028"/>
      <c r="CU423" s="1028"/>
      <c r="CV423" s="1028"/>
      <c r="CW423" s="1028"/>
      <c r="CX423" s="1028"/>
      <c r="CY423" s="1028"/>
      <c r="CZ423" s="1028"/>
      <c r="DA423" s="1028"/>
      <c r="DB423" s="1028"/>
      <c r="DC423" s="1028"/>
      <c r="DD423" s="1028"/>
      <c r="DE423" s="1028"/>
      <c r="DF423" s="1028"/>
      <c r="DG423" s="1028"/>
      <c r="DH423" s="1028"/>
      <c r="DI423" s="1028"/>
      <c r="DJ423" s="1028"/>
      <c r="DK423" s="1028"/>
      <c r="DL423" s="1028"/>
      <c r="DM423" s="1028"/>
      <c r="DN423" s="1028"/>
      <c r="DO423" s="1028"/>
      <c r="DP423" s="1028"/>
      <c r="DQ423" s="1028"/>
      <c r="DR423" s="1028"/>
      <c r="DS423" s="1028"/>
      <c r="DT423" s="1028"/>
      <c r="DU423" s="1028"/>
      <c r="DV423" s="1028"/>
      <c r="DW423" s="1028"/>
      <c r="DX423" s="1028"/>
      <c r="DY423" s="1028"/>
      <c r="DZ423" s="1028"/>
      <c r="EA423" s="1028"/>
      <c r="EB423" s="1028"/>
      <c r="EC423" s="1028"/>
      <c r="ED423" s="1028"/>
      <c r="EE423" s="1028"/>
      <c r="EF423" s="1028"/>
      <c r="EG423" s="1028"/>
      <c r="EH423" s="1028"/>
      <c r="EI423" s="1028"/>
      <c r="EJ423" s="1028"/>
      <c r="EK423" s="1028"/>
      <c r="EL423" s="1028"/>
    </row>
    <row r="424" spans="1:142" s="1028" customFormat="1">
      <c r="A424" s="1040">
        <v>421</v>
      </c>
      <c r="B424" s="1066" t="s">
        <v>715</v>
      </c>
      <c r="C424" s="1044">
        <f>'TMB 050'!$G$30</f>
        <v>1234550</v>
      </c>
      <c r="D424" s="1042">
        <f t="shared" si="122"/>
        <v>1234550</v>
      </c>
      <c r="E424" s="1042">
        <f t="shared" si="124"/>
        <v>61727.5</v>
      </c>
      <c r="F424" s="1042">
        <f t="shared" si="125"/>
        <v>61727.5</v>
      </c>
      <c r="G424" s="1042">
        <f t="shared" si="126"/>
        <v>61727.5</v>
      </c>
      <c r="H424" s="1042">
        <v>500000</v>
      </c>
      <c r="I424" s="1042">
        <v>100000</v>
      </c>
      <c r="J424" s="1042">
        <f t="shared" si="121"/>
        <v>500000</v>
      </c>
      <c r="K424" s="1042">
        <f t="shared" si="127"/>
        <v>40000</v>
      </c>
      <c r="L424" s="1043">
        <f>IF('[1]TMB 050'!$G$30&gt;=50000,50000,'[1]TMB 050'!$G$30*50%)</f>
        <v>50000</v>
      </c>
      <c r="M424" s="1042">
        <f t="shared" si="123"/>
        <v>100000</v>
      </c>
      <c r="N424" s="1041">
        <f t="shared" si="128"/>
        <v>100000</v>
      </c>
      <c r="O424" s="1061"/>
      <c r="P424" s="1035" t="str">
        <f t="shared" si="113"/>
        <v>SHOPPING SANTA ÚRSULA</v>
      </c>
      <c r="Q424" s="1064"/>
      <c r="R424" s="1064"/>
      <c r="S424" s="1064"/>
      <c r="T424" s="1035" t="s">
        <v>714</v>
      </c>
      <c r="U424" s="1064" t="s">
        <v>505</v>
      </c>
      <c r="V424" s="1064"/>
      <c r="W424" s="1064"/>
      <c r="X424" s="62"/>
      <c r="Y424" s="1078"/>
      <c r="Z424" s="1029"/>
      <c r="AA424" s="1029"/>
      <c r="AB424" s="1029"/>
      <c r="AC424" s="1029"/>
      <c r="AD424" s="1029"/>
      <c r="AE424" s="1029"/>
      <c r="AF424" s="1029"/>
      <c r="AG424" s="1029"/>
      <c r="AH424" s="1029"/>
      <c r="AI424" s="1029"/>
      <c r="AJ424" s="1029"/>
      <c r="AK424" s="1029"/>
      <c r="AL424" s="1029"/>
      <c r="AM424" s="1029"/>
      <c r="AN424" s="1029"/>
      <c r="AO424" s="1029"/>
      <c r="AP424" s="1029"/>
      <c r="AQ424" s="1029"/>
      <c r="AR424" s="1029"/>
      <c r="AS424" s="1029"/>
      <c r="AT424" s="1029"/>
    </row>
    <row r="425" spans="1:142" s="1027" customFormat="1">
      <c r="A425" s="1040">
        <v>422</v>
      </c>
      <c r="B425" s="1077" t="s">
        <v>713</v>
      </c>
      <c r="C425" s="1044">
        <f>'TMB 050'!$G$30</f>
        <v>1234550</v>
      </c>
      <c r="D425" s="1054">
        <f t="shared" si="122"/>
        <v>1234550</v>
      </c>
      <c r="E425" s="1042">
        <f t="shared" si="124"/>
        <v>61727.5</v>
      </c>
      <c r="F425" s="1042">
        <f t="shared" si="125"/>
        <v>61727.5</v>
      </c>
      <c r="G425" s="1042">
        <f t="shared" si="126"/>
        <v>61727.5</v>
      </c>
      <c r="H425" s="1054">
        <v>200000</v>
      </c>
      <c r="I425" s="1054">
        <v>200000</v>
      </c>
      <c r="J425" s="1054">
        <v>200000</v>
      </c>
      <c r="K425" s="1042">
        <f t="shared" si="127"/>
        <v>40000</v>
      </c>
      <c r="L425" s="1054">
        <f>IF('[1]TMB 050'!$G$30&gt;=50000,50000,'[1]TMB 050'!$G$30*50%)</f>
        <v>50000</v>
      </c>
      <c r="M425" s="1054">
        <f t="shared" si="123"/>
        <v>40000</v>
      </c>
      <c r="N425" s="1041">
        <f t="shared" si="128"/>
        <v>40000</v>
      </c>
      <c r="O425" s="1076"/>
      <c r="P425" s="1075" t="str">
        <f t="shared" si="113"/>
        <v>SHOPPING SANTO ANDRÉ (*)</v>
      </c>
      <c r="Q425" s="1074" t="s">
        <v>712</v>
      </c>
      <c r="R425" s="1074"/>
      <c r="S425" s="1074" t="s">
        <v>711</v>
      </c>
      <c r="T425" s="1074" t="s">
        <v>710</v>
      </c>
      <c r="U425" s="1074" t="s">
        <v>505</v>
      </c>
      <c r="V425" s="1074" t="s">
        <v>709</v>
      </c>
      <c r="W425" s="1074"/>
      <c r="X425" s="1001"/>
      <c r="Y425" s="1031"/>
      <c r="Z425" s="1030"/>
      <c r="AA425" s="1030"/>
      <c r="AB425" s="1030"/>
      <c r="AC425" s="1030"/>
      <c r="AD425" s="1030"/>
      <c r="AE425" s="1030"/>
      <c r="AF425" s="1030"/>
      <c r="AG425" s="1030"/>
      <c r="AH425" s="1030"/>
      <c r="AI425" s="1030"/>
      <c r="AJ425" s="1030"/>
      <c r="AK425" s="1030"/>
      <c r="AL425" s="1030"/>
      <c r="AM425" s="1029"/>
      <c r="AN425" s="1029"/>
      <c r="AO425" s="1029"/>
      <c r="AP425" s="1029"/>
      <c r="AQ425" s="1029"/>
      <c r="AR425" s="1029"/>
      <c r="AS425" s="1029"/>
      <c r="AT425" s="1029"/>
      <c r="AU425" s="1028"/>
      <c r="AV425" s="1028"/>
      <c r="AW425" s="1028"/>
      <c r="AX425" s="1028"/>
      <c r="AY425" s="1028"/>
      <c r="AZ425" s="1028"/>
      <c r="BA425" s="1028"/>
      <c r="BB425" s="1028"/>
      <c r="BC425" s="1028"/>
      <c r="BD425" s="1028"/>
      <c r="BE425" s="1028"/>
      <c r="BF425" s="1028"/>
      <c r="BG425" s="1028"/>
      <c r="BH425" s="1028"/>
      <c r="BI425" s="1028"/>
      <c r="BJ425" s="1028"/>
      <c r="BK425" s="1028"/>
      <c r="BL425" s="1028"/>
      <c r="BM425" s="1028"/>
      <c r="BN425" s="1028"/>
      <c r="BO425" s="1028"/>
      <c r="BP425" s="1028"/>
      <c r="BQ425" s="1028"/>
      <c r="BR425" s="1028"/>
      <c r="BS425" s="1028"/>
      <c r="BT425" s="1028"/>
      <c r="BU425" s="1028"/>
      <c r="BV425" s="1028"/>
      <c r="BW425" s="1028"/>
      <c r="BX425" s="1028"/>
      <c r="BY425" s="1028"/>
      <c r="BZ425" s="1028"/>
      <c r="CA425" s="1028"/>
      <c r="CB425" s="1028"/>
      <c r="CC425" s="1028"/>
      <c r="CD425" s="1028"/>
      <c r="CE425" s="1028"/>
      <c r="CF425" s="1028"/>
      <c r="CG425" s="1028"/>
      <c r="CH425" s="1028"/>
      <c r="CI425" s="1028"/>
      <c r="CJ425" s="1028"/>
      <c r="CK425" s="1028"/>
      <c r="CL425" s="1028"/>
      <c r="CM425" s="1028"/>
      <c r="CN425" s="1028"/>
      <c r="CO425" s="1028"/>
      <c r="CP425" s="1028"/>
      <c r="CQ425" s="1028"/>
      <c r="CR425" s="1028"/>
      <c r="CS425" s="1028"/>
      <c r="CT425" s="1028"/>
      <c r="CU425" s="1028"/>
      <c r="CV425" s="1028"/>
      <c r="CW425" s="1028"/>
      <c r="CX425" s="1028"/>
      <c r="CY425" s="1028"/>
      <c r="CZ425" s="1028"/>
      <c r="DA425" s="1028"/>
      <c r="DB425" s="1028"/>
      <c r="DC425" s="1028"/>
      <c r="DD425" s="1028"/>
      <c r="DE425" s="1028"/>
      <c r="DF425" s="1028"/>
      <c r="DG425" s="1028"/>
      <c r="DH425" s="1028"/>
      <c r="DI425" s="1028"/>
      <c r="DJ425" s="1028"/>
      <c r="DK425" s="1028"/>
      <c r="DL425" s="1028"/>
      <c r="DM425" s="1028"/>
      <c r="DN425" s="1028"/>
      <c r="DO425" s="1028"/>
      <c r="DP425" s="1028"/>
      <c r="DQ425" s="1028"/>
      <c r="DR425" s="1028"/>
      <c r="DS425" s="1028"/>
      <c r="DT425" s="1028"/>
      <c r="DU425" s="1028"/>
      <c r="DV425" s="1028"/>
      <c r="DW425" s="1028"/>
      <c r="DX425" s="1028"/>
      <c r="DY425" s="1028"/>
      <c r="DZ425" s="1028"/>
      <c r="EA425" s="1028"/>
      <c r="EB425" s="1028"/>
      <c r="EC425" s="1028"/>
      <c r="ED425" s="1028"/>
      <c r="EE425" s="1028"/>
      <c r="EF425" s="1028"/>
      <c r="EG425" s="1028"/>
      <c r="EH425" s="1028"/>
      <c r="EI425" s="1028"/>
      <c r="EJ425" s="1028"/>
      <c r="EK425" s="1028"/>
      <c r="EL425" s="1028"/>
    </row>
    <row r="426" spans="1:142" s="1027" customFormat="1">
      <c r="A426" s="1040">
        <v>423</v>
      </c>
      <c r="B426" s="1066" t="s">
        <v>708</v>
      </c>
      <c r="C426" s="1044">
        <f>'TMB 050'!$G$30</f>
        <v>1234550</v>
      </c>
      <c r="D426" s="1042">
        <f t="shared" si="122"/>
        <v>1234550</v>
      </c>
      <c r="E426" s="1042">
        <f t="shared" si="124"/>
        <v>61727.5</v>
      </c>
      <c r="F426" s="1042">
        <f t="shared" si="125"/>
        <v>61727.5</v>
      </c>
      <c r="G426" s="1042">
        <f t="shared" si="126"/>
        <v>61727.5</v>
      </c>
      <c r="H426" s="1042">
        <v>500000</v>
      </c>
      <c r="I426" s="1042">
        <v>100000</v>
      </c>
      <c r="J426" s="1042">
        <f t="shared" ref="J426:J457" si="129">H426</f>
        <v>500000</v>
      </c>
      <c r="K426" s="1042">
        <f t="shared" si="127"/>
        <v>40000</v>
      </c>
      <c r="L426" s="1043">
        <f>IF('[1]TMB 050'!$G$30&gt;=50000,50000,'[1]TMB 050'!$G$30*50%)</f>
        <v>50000</v>
      </c>
      <c r="M426" s="1042">
        <f t="shared" si="123"/>
        <v>100000</v>
      </c>
      <c r="N426" s="1041">
        <f t="shared" si="128"/>
        <v>100000</v>
      </c>
      <c r="O426" s="1061"/>
      <c r="P426" s="1035" t="str">
        <f t="shared" si="113"/>
        <v>SHOPPING SÃO VICENTE</v>
      </c>
      <c r="Q426" s="1064"/>
      <c r="R426" s="1064"/>
      <c r="S426" s="1064"/>
      <c r="T426" s="1064" t="s">
        <v>707</v>
      </c>
      <c r="U426" s="1064" t="s">
        <v>505</v>
      </c>
      <c r="V426" s="1064"/>
      <c r="W426" s="1064"/>
      <c r="X426" s="1001"/>
      <c r="Y426" s="1031"/>
      <c r="Z426" s="1030"/>
      <c r="AA426" s="1030"/>
      <c r="AB426" s="1030"/>
      <c r="AC426" s="1030"/>
      <c r="AD426" s="1030"/>
      <c r="AE426" s="1030"/>
      <c r="AF426" s="1030"/>
      <c r="AG426" s="1030"/>
      <c r="AH426" s="1030"/>
      <c r="AI426" s="1030"/>
      <c r="AJ426" s="1030"/>
      <c r="AK426" s="1030"/>
      <c r="AL426" s="1030"/>
      <c r="AM426" s="1029"/>
      <c r="AN426" s="1029"/>
      <c r="AO426" s="1029"/>
      <c r="AP426" s="1029"/>
      <c r="AQ426" s="1029"/>
      <c r="AR426" s="1029"/>
      <c r="AS426" s="1029"/>
      <c r="AT426" s="1029"/>
      <c r="AU426" s="1028"/>
      <c r="AV426" s="1028"/>
      <c r="AW426" s="1028"/>
      <c r="AX426" s="1028"/>
      <c r="AY426" s="1028"/>
      <c r="AZ426" s="1028"/>
      <c r="BA426" s="1028"/>
      <c r="BB426" s="1028"/>
      <c r="BC426" s="1028"/>
      <c r="BD426" s="1028"/>
      <c r="BE426" s="1028"/>
      <c r="BF426" s="1028"/>
      <c r="BG426" s="1028"/>
      <c r="BH426" s="1028"/>
      <c r="BI426" s="1028"/>
      <c r="BJ426" s="1028"/>
      <c r="BK426" s="1028"/>
      <c r="BL426" s="1028"/>
      <c r="BM426" s="1028"/>
      <c r="BN426" s="1028"/>
      <c r="BO426" s="1028"/>
      <c r="BP426" s="1028"/>
      <c r="BQ426" s="1028"/>
      <c r="BR426" s="1028"/>
      <c r="BS426" s="1028"/>
      <c r="BT426" s="1028"/>
      <c r="BU426" s="1028"/>
      <c r="BV426" s="1028"/>
      <c r="BW426" s="1028"/>
      <c r="BX426" s="1028"/>
      <c r="BY426" s="1028"/>
      <c r="BZ426" s="1028"/>
      <c r="CA426" s="1028"/>
      <c r="CB426" s="1028"/>
      <c r="CC426" s="1028"/>
      <c r="CD426" s="1028"/>
      <c r="CE426" s="1028"/>
      <c r="CF426" s="1028"/>
      <c r="CG426" s="1028"/>
      <c r="CH426" s="1028"/>
      <c r="CI426" s="1028"/>
      <c r="CJ426" s="1028"/>
      <c r="CK426" s="1028"/>
      <c r="CL426" s="1028"/>
      <c r="CM426" s="1028"/>
      <c r="CN426" s="1028"/>
      <c r="CO426" s="1028"/>
      <c r="CP426" s="1028"/>
      <c r="CQ426" s="1028"/>
      <c r="CR426" s="1028"/>
      <c r="CS426" s="1028"/>
      <c r="CT426" s="1028"/>
      <c r="CU426" s="1028"/>
      <c r="CV426" s="1028"/>
      <c r="CW426" s="1028"/>
      <c r="CX426" s="1028"/>
      <c r="CY426" s="1028"/>
      <c r="CZ426" s="1028"/>
      <c r="DA426" s="1028"/>
      <c r="DB426" s="1028"/>
      <c r="DC426" s="1028"/>
      <c r="DD426" s="1028"/>
      <c r="DE426" s="1028"/>
      <c r="DF426" s="1028"/>
      <c r="DG426" s="1028"/>
      <c r="DH426" s="1028"/>
      <c r="DI426" s="1028"/>
      <c r="DJ426" s="1028"/>
      <c r="DK426" s="1028"/>
      <c r="DL426" s="1028"/>
      <c r="DM426" s="1028"/>
      <c r="DN426" s="1028"/>
      <c r="DO426" s="1028"/>
      <c r="DP426" s="1028"/>
      <c r="DQ426" s="1028"/>
      <c r="DR426" s="1028"/>
      <c r="DS426" s="1028"/>
      <c r="DT426" s="1028"/>
      <c r="DU426" s="1028"/>
      <c r="DV426" s="1028"/>
      <c r="DW426" s="1028"/>
      <c r="DX426" s="1028"/>
      <c r="DY426" s="1028"/>
      <c r="DZ426" s="1028"/>
      <c r="EA426" s="1028"/>
      <c r="EB426" s="1028"/>
      <c r="EC426" s="1028"/>
      <c r="ED426" s="1028"/>
      <c r="EE426" s="1028"/>
      <c r="EF426" s="1028"/>
      <c r="EG426" s="1028"/>
      <c r="EH426" s="1028"/>
      <c r="EI426" s="1028"/>
      <c r="EJ426" s="1028"/>
      <c r="EK426" s="1028"/>
      <c r="EL426" s="1028"/>
    </row>
    <row r="427" spans="1:142" s="1027" customFormat="1">
      <c r="A427" s="1040">
        <v>424</v>
      </c>
      <c r="B427" s="1066" t="s">
        <v>706</v>
      </c>
      <c r="C427" s="1044">
        <f>'TMB 050'!$G$30</f>
        <v>1234550</v>
      </c>
      <c r="D427" s="1042">
        <f t="shared" si="122"/>
        <v>1234550</v>
      </c>
      <c r="E427" s="1042">
        <f t="shared" si="124"/>
        <v>61727.5</v>
      </c>
      <c r="F427" s="1042">
        <f t="shared" si="125"/>
        <v>61727.5</v>
      </c>
      <c r="G427" s="1042">
        <f t="shared" si="126"/>
        <v>61727.5</v>
      </c>
      <c r="H427" s="1042">
        <v>500000</v>
      </c>
      <c r="I427" s="1042">
        <v>100000</v>
      </c>
      <c r="J427" s="1042">
        <f t="shared" si="129"/>
        <v>500000</v>
      </c>
      <c r="K427" s="1042">
        <f t="shared" si="127"/>
        <v>40000</v>
      </c>
      <c r="L427" s="1043">
        <f>IF('[1]TMB 050'!$G$30&gt;=50000,50000,'[1]TMB 050'!$G$30*50%)</f>
        <v>50000</v>
      </c>
      <c r="M427" s="1042">
        <f t="shared" si="123"/>
        <v>100000</v>
      </c>
      <c r="N427" s="1041">
        <f t="shared" si="128"/>
        <v>100000</v>
      </c>
      <c r="O427" s="1061"/>
      <c r="P427" s="1035" t="str">
        <f t="shared" si="113"/>
        <v>SHOPPING SERRA AZUL</v>
      </c>
      <c r="Q427" s="1064"/>
      <c r="R427" s="1064"/>
      <c r="S427" s="1064"/>
      <c r="T427" s="1065" t="s">
        <v>705</v>
      </c>
      <c r="U427" s="1064" t="s">
        <v>505</v>
      </c>
      <c r="V427" s="1064"/>
      <c r="W427" s="1064"/>
      <c r="X427" s="1001"/>
      <c r="Y427" s="1031"/>
      <c r="Z427" s="1030"/>
      <c r="AA427" s="1030"/>
      <c r="AB427" s="1030"/>
      <c r="AC427" s="1030"/>
      <c r="AD427" s="1030"/>
      <c r="AE427" s="1030"/>
      <c r="AF427" s="1030"/>
      <c r="AG427" s="1030"/>
      <c r="AH427" s="1030"/>
      <c r="AI427" s="1030"/>
      <c r="AJ427" s="1030"/>
      <c r="AK427" s="1030"/>
      <c r="AL427" s="1030"/>
      <c r="AM427" s="1029"/>
      <c r="AN427" s="1029"/>
      <c r="AO427" s="1029"/>
      <c r="AP427" s="1029"/>
      <c r="AQ427" s="1029"/>
      <c r="AR427" s="1029"/>
      <c r="AS427" s="1029"/>
      <c r="AT427" s="1029"/>
      <c r="AU427" s="1028"/>
      <c r="AV427" s="1028"/>
      <c r="AW427" s="1028"/>
      <c r="AX427" s="1028"/>
      <c r="AY427" s="1028"/>
      <c r="AZ427" s="1028"/>
      <c r="BA427" s="1028"/>
      <c r="BB427" s="1028"/>
      <c r="BC427" s="1028"/>
      <c r="BD427" s="1028"/>
      <c r="BE427" s="1028"/>
      <c r="BF427" s="1028"/>
      <c r="BG427" s="1028"/>
      <c r="BH427" s="1028"/>
      <c r="BI427" s="1028"/>
      <c r="BJ427" s="1028"/>
      <c r="BK427" s="1028"/>
      <c r="BL427" s="1028"/>
      <c r="BM427" s="1028"/>
      <c r="BN427" s="1028"/>
      <c r="BO427" s="1028"/>
      <c r="BP427" s="1028"/>
      <c r="BQ427" s="1028"/>
      <c r="BR427" s="1028"/>
      <c r="BS427" s="1028"/>
      <c r="BT427" s="1028"/>
      <c r="BU427" s="1028"/>
      <c r="BV427" s="1028"/>
      <c r="BW427" s="1028"/>
      <c r="BX427" s="1028"/>
      <c r="BY427" s="1028"/>
      <c r="BZ427" s="1028"/>
      <c r="CA427" s="1028"/>
      <c r="CB427" s="1028"/>
      <c r="CC427" s="1028"/>
      <c r="CD427" s="1028"/>
      <c r="CE427" s="1028"/>
      <c r="CF427" s="1028"/>
      <c r="CG427" s="1028"/>
      <c r="CH427" s="1028"/>
      <c r="CI427" s="1028"/>
      <c r="CJ427" s="1028"/>
      <c r="CK427" s="1028"/>
      <c r="CL427" s="1028"/>
      <c r="CM427" s="1028"/>
      <c r="CN427" s="1028"/>
      <c r="CO427" s="1028"/>
      <c r="CP427" s="1028"/>
      <c r="CQ427" s="1028"/>
      <c r="CR427" s="1028"/>
      <c r="CS427" s="1028"/>
      <c r="CT427" s="1028"/>
      <c r="CU427" s="1028"/>
      <c r="CV427" s="1028"/>
      <c r="CW427" s="1028"/>
      <c r="CX427" s="1028"/>
      <c r="CY427" s="1028"/>
      <c r="CZ427" s="1028"/>
      <c r="DA427" s="1028"/>
      <c r="DB427" s="1028"/>
      <c r="DC427" s="1028"/>
      <c r="DD427" s="1028"/>
      <c r="DE427" s="1028"/>
      <c r="DF427" s="1028"/>
      <c r="DG427" s="1028"/>
      <c r="DH427" s="1028"/>
      <c r="DI427" s="1028"/>
      <c r="DJ427" s="1028"/>
      <c r="DK427" s="1028"/>
      <c r="DL427" s="1028"/>
      <c r="DM427" s="1028"/>
      <c r="DN427" s="1028"/>
      <c r="DO427" s="1028"/>
      <c r="DP427" s="1028"/>
      <c r="DQ427" s="1028"/>
      <c r="DR427" s="1028"/>
      <c r="DS427" s="1028"/>
      <c r="DT427" s="1028"/>
      <c r="DU427" s="1028"/>
      <c r="DV427" s="1028"/>
      <c r="DW427" s="1028"/>
      <c r="DX427" s="1028"/>
      <c r="DY427" s="1028"/>
      <c r="DZ427" s="1028"/>
      <c r="EA427" s="1028"/>
      <c r="EB427" s="1028"/>
      <c r="EC427" s="1028"/>
      <c r="ED427" s="1028"/>
      <c r="EE427" s="1028"/>
      <c r="EF427" s="1028"/>
      <c r="EG427" s="1028"/>
      <c r="EH427" s="1028"/>
      <c r="EI427" s="1028"/>
      <c r="EJ427" s="1028"/>
      <c r="EK427" s="1028"/>
      <c r="EL427" s="1028"/>
    </row>
    <row r="428" spans="1:142" s="1027" customFormat="1">
      <c r="A428" s="1040">
        <v>425</v>
      </c>
      <c r="B428" s="1063" t="s">
        <v>704</v>
      </c>
      <c r="C428" s="1044">
        <f>'TMB 050'!$G$30</f>
        <v>1234550</v>
      </c>
      <c r="D428" s="1042">
        <f t="shared" si="122"/>
        <v>1234550</v>
      </c>
      <c r="E428" s="1042">
        <f t="shared" si="124"/>
        <v>61727.5</v>
      </c>
      <c r="F428" s="1042">
        <f t="shared" si="125"/>
        <v>61727.5</v>
      </c>
      <c r="G428" s="1042">
        <f t="shared" si="126"/>
        <v>61727.5</v>
      </c>
      <c r="H428" s="1042">
        <v>500000</v>
      </c>
      <c r="I428" s="1042">
        <v>100000</v>
      </c>
      <c r="J428" s="1042">
        <f t="shared" si="129"/>
        <v>500000</v>
      </c>
      <c r="K428" s="1042">
        <f t="shared" si="127"/>
        <v>40000</v>
      </c>
      <c r="L428" s="1043">
        <f>IF('[1]TMB 050'!$G$30&gt;=50000,50000,'[1]TMB 050'!$G$30*50%)</f>
        <v>50000</v>
      </c>
      <c r="M428" s="1042">
        <f t="shared" si="123"/>
        <v>100000</v>
      </c>
      <c r="N428" s="1041">
        <f t="shared" si="128"/>
        <v>100000</v>
      </c>
      <c r="O428" s="1061"/>
      <c r="P428" s="1035" t="str">
        <f t="shared" si="113"/>
        <v>SHOPPING SERRA MAR</v>
      </c>
      <c r="Q428" s="1035" t="s">
        <v>703</v>
      </c>
      <c r="R428" s="1035"/>
      <c r="S428" s="1035" t="s">
        <v>702</v>
      </c>
      <c r="T428" s="1035" t="s">
        <v>645</v>
      </c>
      <c r="U428" s="1035" t="s">
        <v>505</v>
      </c>
      <c r="V428" s="1035" t="s">
        <v>701</v>
      </c>
      <c r="W428" s="1060" t="s">
        <v>700</v>
      </c>
      <c r="X428" s="1001"/>
      <c r="Y428" s="1031"/>
      <c r="Z428" s="1030"/>
      <c r="AA428" s="1030"/>
      <c r="AB428" s="1030"/>
      <c r="AC428" s="1030"/>
      <c r="AD428" s="1030"/>
      <c r="AE428" s="1030"/>
      <c r="AF428" s="1030"/>
      <c r="AG428" s="1030"/>
      <c r="AH428" s="1030"/>
      <c r="AI428" s="1030"/>
      <c r="AJ428" s="1030"/>
      <c r="AK428" s="1030"/>
      <c r="AL428" s="1030"/>
      <c r="AM428" s="1029"/>
      <c r="AN428" s="1029"/>
      <c r="AO428" s="1029"/>
      <c r="AP428" s="1029"/>
      <c r="AQ428" s="1029"/>
      <c r="AR428" s="1029"/>
      <c r="AS428" s="1029"/>
      <c r="AT428" s="1029"/>
      <c r="AU428" s="1028"/>
      <c r="AV428" s="1028"/>
      <c r="AW428" s="1028"/>
      <c r="AX428" s="1028"/>
      <c r="AY428" s="1028"/>
      <c r="AZ428" s="1028"/>
      <c r="BA428" s="1028"/>
      <c r="BB428" s="1028"/>
      <c r="BC428" s="1028"/>
      <c r="BD428" s="1028"/>
      <c r="BE428" s="1028"/>
      <c r="BF428" s="1028"/>
      <c r="BG428" s="1028"/>
      <c r="BH428" s="1028"/>
      <c r="BI428" s="1028"/>
      <c r="BJ428" s="1028"/>
      <c r="BK428" s="1028"/>
      <c r="BL428" s="1028"/>
      <c r="BM428" s="1028"/>
      <c r="BN428" s="1028"/>
      <c r="BO428" s="1028"/>
      <c r="BP428" s="1028"/>
      <c r="BQ428" s="1028"/>
      <c r="BR428" s="1028"/>
      <c r="BS428" s="1028"/>
      <c r="BT428" s="1028"/>
      <c r="BU428" s="1028"/>
      <c r="BV428" s="1028"/>
      <c r="BW428" s="1028"/>
      <c r="BX428" s="1028"/>
      <c r="BY428" s="1028"/>
      <c r="BZ428" s="1028"/>
      <c r="CA428" s="1028"/>
      <c r="CB428" s="1028"/>
      <c r="CC428" s="1028"/>
      <c r="CD428" s="1028"/>
      <c r="CE428" s="1028"/>
      <c r="CF428" s="1028"/>
      <c r="CG428" s="1028"/>
      <c r="CH428" s="1028"/>
      <c r="CI428" s="1028"/>
      <c r="CJ428" s="1028"/>
      <c r="CK428" s="1028"/>
      <c r="CL428" s="1028"/>
      <c r="CM428" s="1028"/>
      <c r="CN428" s="1028"/>
      <c r="CO428" s="1028"/>
      <c r="CP428" s="1028"/>
      <c r="CQ428" s="1028"/>
      <c r="CR428" s="1028"/>
      <c r="CS428" s="1028"/>
      <c r="CT428" s="1028"/>
      <c r="CU428" s="1028"/>
      <c r="CV428" s="1028"/>
      <c r="CW428" s="1028"/>
      <c r="CX428" s="1028"/>
      <c r="CY428" s="1028"/>
      <c r="CZ428" s="1028"/>
      <c r="DA428" s="1028"/>
      <c r="DB428" s="1028"/>
      <c r="DC428" s="1028"/>
      <c r="DD428" s="1028"/>
      <c r="DE428" s="1028"/>
      <c r="DF428" s="1028"/>
      <c r="DG428" s="1028"/>
      <c r="DH428" s="1028"/>
      <c r="DI428" s="1028"/>
      <c r="DJ428" s="1028"/>
      <c r="DK428" s="1028"/>
      <c r="DL428" s="1028"/>
      <c r="DM428" s="1028"/>
      <c r="DN428" s="1028"/>
      <c r="DO428" s="1028"/>
      <c r="DP428" s="1028"/>
      <c r="DQ428" s="1028"/>
      <c r="DR428" s="1028"/>
      <c r="DS428" s="1028"/>
      <c r="DT428" s="1028"/>
      <c r="DU428" s="1028"/>
      <c r="DV428" s="1028"/>
      <c r="DW428" s="1028"/>
      <c r="DX428" s="1028"/>
      <c r="DY428" s="1028"/>
      <c r="DZ428" s="1028"/>
      <c r="EA428" s="1028"/>
      <c r="EB428" s="1028"/>
      <c r="EC428" s="1028"/>
      <c r="ED428" s="1028"/>
      <c r="EE428" s="1028"/>
      <c r="EF428" s="1028"/>
      <c r="EG428" s="1028"/>
      <c r="EH428" s="1028"/>
      <c r="EI428" s="1028"/>
      <c r="EJ428" s="1028"/>
      <c r="EK428" s="1028"/>
      <c r="EL428" s="1028"/>
    </row>
    <row r="429" spans="1:142" s="1027" customFormat="1">
      <c r="A429" s="1040">
        <v>426</v>
      </c>
      <c r="B429" s="1066" t="s">
        <v>699</v>
      </c>
      <c r="C429" s="1044">
        <f>'TMB 050'!$G$30</f>
        <v>1234550</v>
      </c>
      <c r="D429" s="1042">
        <f t="shared" si="122"/>
        <v>1234550</v>
      </c>
      <c r="E429" s="1042">
        <f t="shared" si="124"/>
        <v>61727.5</v>
      </c>
      <c r="F429" s="1042">
        <f t="shared" si="125"/>
        <v>61727.5</v>
      </c>
      <c r="G429" s="1042">
        <f t="shared" si="126"/>
        <v>61727.5</v>
      </c>
      <c r="H429" s="1042">
        <v>500000</v>
      </c>
      <c r="I429" s="1042">
        <v>100000</v>
      </c>
      <c r="J429" s="1042">
        <f t="shared" si="129"/>
        <v>500000</v>
      </c>
      <c r="K429" s="1042">
        <f t="shared" si="127"/>
        <v>40000</v>
      </c>
      <c r="L429" s="1043">
        <f>IF('[1]TMB 050'!$G$30&gt;=50000,50000,'[1]TMB 050'!$G$30*50%)</f>
        <v>50000</v>
      </c>
      <c r="M429" s="1042">
        <f t="shared" si="123"/>
        <v>100000</v>
      </c>
      <c r="N429" s="1041">
        <f t="shared" si="128"/>
        <v>100000</v>
      </c>
      <c r="O429" s="1061"/>
      <c r="P429" s="1035" t="str">
        <f t="shared" si="113"/>
        <v>SHOPPING SERVICE</v>
      </c>
      <c r="Q429" s="1064"/>
      <c r="R429" s="1064"/>
      <c r="S429" s="1064"/>
      <c r="T429" s="1065" t="s">
        <v>698</v>
      </c>
      <c r="U429" s="1064" t="s">
        <v>505</v>
      </c>
      <c r="V429" s="1064"/>
      <c r="W429" s="1064"/>
      <c r="X429" s="1001"/>
      <c r="Y429" s="1031"/>
      <c r="Z429" s="1030"/>
      <c r="AA429" s="1030"/>
      <c r="AB429" s="1030"/>
      <c r="AC429" s="1030"/>
      <c r="AD429" s="1030"/>
      <c r="AE429" s="1030"/>
      <c r="AF429" s="1030"/>
      <c r="AG429" s="1030"/>
      <c r="AH429" s="1030"/>
      <c r="AI429" s="1030"/>
      <c r="AJ429" s="1030"/>
      <c r="AK429" s="1030"/>
      <c r="AL429" s="1030"/>
      <c r="AM429" s="1029"/>
      <c r="AN429" s="1029"/>
      <c r="AO429" s="1029"/>
      <c r="AP429" s="1029"/>
      <c r="AQ429" s="1029"/>
      <c r="AR429" s="1029"/>
      <c r="AS429" s="1029"/>
      <c r="AT429" s="1029"/>
      <c r="AU429" s="1028"/>
      <c r="AV429" s="1028"/>
      <c r="AW429" s="1028"/>
      <c r="AX429" s="1028"/>
      <c r="AY429" s="1028"/>
      <c r="AZ429" s="1028"/>
      <c r="BA429" s="1028"/>
      <c r="BB429" s="1028"/>
      <c r="BC429" s="1028"/>
      <c r="BD429" s="1028"/>
      <c r="BE429" s="1028"/>
      <c r="BF429" s="1028"/>
      <c r="BG429" s="1028"/>
      <c r="BH429" s="1028"/>
      <c r="BI429" s="1028"/>
      <c r="BJ429" s="1028"/>
      <c r="BK429" s="1028"/>
      <c r="BL429" s="1028"/>
      <c r="BM429" s="1028"/>
      <c r="BN429" s="1028"/>
      <c r="BO429" s="1028"/>
      <c r="BP429" s="1028"/>
      <c r="BQ429" s="1028"/>
      <c r="BR429" s="1028"/>
      <c r="BS429" s="1028"/>
      <c r="BT429" s="1028"/>
      <c r="BU429" s="1028"/>
      <c r="BV429" s="1028"/>
      <c r="BW429" s="1028"/>
      <c r="BX429" s="1028"/>
      <c r="BY429" s="1028"/>
      <c r="BZ429" s="1028"/>
      <c r="CA429" s="1028"/>
      <c r="CB429" s="1028"/>
      <c r="CC429" s="1028"/>
      <c r="CD429" s="1028"/>
      <c r="CE429" s="1028"/>
      <c r="CF429" s="1028"/>
      <c r="CG429" s="1028"/>
      <c r="CH429" s="1028"/>
      <c r="CI429" s="1028"/>
      <c r="CJ429" s="1028"/>
      <c r="CK429" s="1028"/>
      <c r="CL429" s="1028"/>
      <c r="CM429" s="1028"/>
      <c r="CN429" s="1028"/>
      <c r="CO429" s="1028"/>
      <c r="CP429" s="1028"/>
      <c r="CQ429" s="1028"/>
      <c r="CR429" s="1028"/>
      <c r="CS429" s="1028"/>
      <c r="CT429" s="1028"/>
      <c r="CU429" s="1028"/>
      <c r="CV429" s="1028"/>
      <c r="CW429" s="1028"/>
      <c r="CX429" s="1028"/>
      <c r="CY429" s="1028"/>
      <c r="CZ429" s="1028"/>
      <c r="DA429" s="1028"/>
      <c r="DB429" s="1028"/>
      <c r="DC429" s="1028"/>
      <c r="DD429" s="1028"/>
      <c r="DE429" s="1028"/>
      <c r="DF429" s="1028"/>
      <c r="DG429" s="1028"/>
      <c r="DH429" s="1028"/>
      <c r="DI429" s="1028"/>
      <c r="DJ429" s="1028"/>
      <c r="DK429" s="1028"/>
      <c r="DL429" s="1028"/>
      <c r="DM429" s="1028"/>
      <c r="DN429" s="1028"/>
      <c r="DO429" s="1028"/>
      <c r="DP429" s="1028"/>
      <c r="DQ429" s="1028"/>
      <c r="DR429" s="1028"/>
      <c r="DS429" s="1028"/>
      <c r="DT429" s="1028"/>
      <c r="DU429" s="1028"/>
      <c r="DV429" s="1028"/>
      <c r="DW429" s="1028"/>
      <c r="DX429" s="1028"/>
      <c r="DY429" s="1028"/>
      <c r="DZ429" s="1028"/>
      <c r="EA429" s="1028"/>
      <c r="EB429" s="1028"/>
      <c r="EC429" s="1028"/>
      <c r="ED429" s="1028"/>
      <c r="EE429" s="1028"/>
      <c r="EF429" s="1028"/>
      <c r="EG429" s="1028"/>
      <c r="EH429" s="1028"/>
      <c r="EI429" s="1028"/>
      <c r="EJ429" s="1028"/>
      <c r="EK429" s="1028"/>
      <c r="EL429" s="1028"/>
    </row>
    <row r="430" spans="1:142" s="1027" customFormat="1">
      <c r="A430" s="1040">
        <v>427</v>
      </c>
      <c r="B430" s="1062" t="s">
        <v>697</v>
      </c>
      <c r="C430" s="1044">
        <f>'TMB 050'!$G$30</f>
        <v>1234550</v>
      </c>
      <c r="D430" s="1042">
        <f t="shared" si="122"/>
        <v>1234550</v>
      </c>
      <c r="E430" s="1042">
        <f t="shared" si="124"/>
        <v>61727.5</v>
      </c>
      <c r="F430" s="1042">
        <f t="shared" si="125"/>
        <v>61727.5</v>
      </c>
      <c r="G430" s="1042">
        <f t="shared" si="126"/>
        <v>61727.5</v>
      </c>
      <c r="H430" s="1042">
        <v>500000</v>
      </c>
      <c r="I430" s="1042">
        <v>100000</v>
      </c>
      <c r="J430" s="1042">
        <f t="shared" si="129"/>
        <v>500000</v>
      </c>
      <c r="K430" s="1042">
        <f t="shared" si="127"/>
        <v>40000</v>
      </c>
      <c r="L430" s="1043">
        <f>IF('[1]TMB 050'!$G$30&gt;=50000,50000,'[1]TMB 050'!$G$30*50%)</f>
        <v>50000</v>
      </c>
      <c r="M430" s="1042">
        <f t="shared" si="123"/>
        <v>100000</v>
      </c>
      <c r="N430" s="1041">
        <f t="shared" si="128"/>
        <v>100000</v>
      </c>
      <c r="O430" s="1061"/>
      <c r="P430" s="1035" t="str">
        <f t="shared" si="113"/>
        <v>SHOPPING SETE LAGOAS</v>
      </c>
      <c r="Q430" s="1060"/>
      <c r="R430" s="1060"/>
      <c r="S430" s="1060"/>
      <c r="T430" s="1060" t="s">
        <v>696</v>
      </c>
      <c r="U430" s="1035" t="s">
        <v>537</v>
      </c>
      <c r="V430" s="1035"/>
      <c r="W430" s="1060" t="s">
        <v>695</v>
      </c>
      <c r="X430" s="1001"/>
      <c r="Y430" s="1031"/>
      <c r="Z430" s="1030"/>
      <c r="AA430" s="1030"/>
      <c r="AB430" s="1030"/>
      <c r="AC430" s="1030"/>
      <c r="AD430" s="1030"/>
      <c r="AE430" s="1030"/>
      <c r="AF430" s="1030"/>
      <c r="AG430" s="1030"/>
      <c r="AH430" s="1030"/>
      <c r="AI430" s="1030"/>
      <c r="AJ430" s="1030"/>
      <c r="AK430" s="1030"/>
      <c r="AL430" s="1030"/>
      <c r="AM430" s="1029"/>
      <c r="AN430" s="1029"/>
      <c r="AO430" s="1029"/>
      <c r="AP430" s="1029"/>
      <c r="AQ430" s="1029"/>
      <c r="AR430" s="1029"/>
      <c r="AS430" s="1029"/>
      <c r="AT430" s="1029"/>
      <c r="AU430" s="1028"/>
      <c r="AV430" s="1028"/>
      <c r="AW430" s="1028"/>
      <c r="AX430" s="1028"/>
      <c r="AY430" s="1028"/>
      <c r="AZ430" s="1028"/>
      <c r="BA430" s="1028"/>
      <c r="BB430" s="1028"/>
      <c r="BC430" s="1028"/>
      <c r="BD430" s="1028"/>
      <c r="BE430" s="1028"/>
      <c r="BF430" s="1028"/>
      <c r="BG430" s="1028"/>
      <c r="BH430" s="1028"/>
      <c r="BI430" s="1028"/>
      <c r="BJ430" s="1028"/>
      <c r="BK430" s="1028"/>
      <c r="BL430" s="1028"/>
      <c r="BM430" s="1028"/>
      <c r="BN430" s="1028"/>
      <c r="BO430" s="1028"/>
      <c r="BP430" s="1028"/>
      <c r="BQ430" s="1028"/>
      <c r="BR430" s="1028"/>
      <c r="BS430" s="1028"/>
      <c r="BT430" s="1028"/>
      <c r="BU430" s="1028"/>
      <c r="BV430" s="1028"/>
      <c r="BW430" s="1028"/>
      <c r="BX430" s="1028"/>
      <c r="BY430" s="1028"/>
      <c r="BZ430" s="1028"/>
      <c r="CA430" s="1028"/>
      <c r="CB430" s="1028"/>
      <c r="CC430" s="1028"/>
      <c r="CD430" s="1028"/>
      <c r="CE430" s="1028"/>
      <c r="CF430" s="1028"/>
      <c r="CG430" s="1028"/>
      <c r="CH430" s="1028"/>
      <c r="CI430" s="1028"/>
      <c r="CJ430" s="1028"/>
      <c r="CK430" s="1028"/>
      <c r="CL430" s="1028"/>
      <c r="CM430" s="1028"/>
      <c r="CN430" s="1028"/>
      <c r="CO430" s="1028"/>
      <c r="CP430" s="1028"/>
      <c r="CQ430" s="1028"/>
      <c r="CR430" s="1028"/>
      <c r="CS430" s="1028"/>
      <c r="CT430" s="1028"/>
      <c r="CU430" s="1028"/>
      <c r="CV430" s="1028"/>
      <c r="CW430" s="1028"/>
      <c r="CX430" s="1028"/>
      <c r="CY430" s="1028"/>
      <c r="CZ430" s="1028"/>
      <c r="DA430" s="1028"/>
      <c r="DB430" s="1028"/>
      <c r="DC430" s="1028"/>
      <c r="DD430" s="1028"/>
      <c r="DE430" s="1028"/>
      <c r="DF430" s="1028"/>
      <c r="DG430" s="1028"/>
      <c r="DH430" s="1028"/>
      <c r="DI430" s="1028"/>
      <c r="DJ430" s="1028"/>
      <c r="DK430" s="1028"/>
      <c r="DL430" s="1028"/>
      <c r="DM430" s="1028"/>
      <c r="DN430" s="1028"/>
      <c r="DO430" s="1028"/>
      <c r="DP430" s="1028"/>
      <c r="DQ430" s="1028"/>
      <c r="DR430" s="1028"/>
      <c r="DS430" s="1028"/>
      <c r="DT430" s="1028"/>
      <c r="DU430" s="1028"/>
      <c r="DV430" s="1028"/>
      <c r="DW430" s="1028"/>
      <c r="DX430" s="1028"/>
      <c r="DY430" s="1028"/>
      <c r="DZ430" s="1028"/>
      <c r="EA430" s="1028"/>
      <c r="EB430" s="1028"/>
      <c r="EC430" s="1028"/>
      <c r="ED430" s="1028"/>
      <c r="EE430" s="1028"/>
      <c r="EF430" s="1028"/>
      <c r="EG430" s="1028"/>
      <c r="EH430" s="1028"/>
      <c r="EI430" s="1028"/>
      <c r="EJ430" s="1028"/>
      <c r="EK430" s="1028"/>
      <c r="EL430" s="1028"/>
    </row>
    <row r="431" spans="1:142" s="1027" customFormat="1">
      <c r="A431" s="1040">
        <v>428</v>
      </c>
      <c r="B431" s="1063" t="s">
        <v>694</v>
      </c>
      <c r="C431" s="1044">
        <f>'TMB 050'!$G$30</f>
        <v>1234550</v>
      </c>
      <c r="D431" s="1042">
        <f t="shared" si="122"/>
        <v>1234550</v>
      </c>
      <c r="E431" s="1042">
        <f t="shared" si="124"/>
        <v>61727.5</v>
      </c>
      <c r="F431" s="1042">
        <f t="shared" si="125"/>
        <v>61727.5</v>
      </c>
      <c r="G431" s="1042">
        <f t="shared" si="126"/>
        <v>61727.5</v>
      </c>
      <c r="H431" s="1042">
        <v>500000</v>
      </c>
      <c r="I431" s="1042">
        <v>100000</v>
      </c>
      <c r="J431" s="1042">
        <f t="shared" si="129"/>
        <v>500000</v>
      </c>
      <c r="K431" s="1042">
        <f t="shared" si="127"/>
        <v>40000</v>
      </c>
      <c r="L431" s="1043">
        <f>IF('[1]TMB 050'!$G$30&gt;=50000,50000,'[1]TMB 050'!$G$30*50%)</f>
        <v>50000</v>
      </c>
      <c r="M431" s="1042">
        <f t="shared" si="123"/>
        <v>100000</v>
      </c>
      <c r="N431" s="1041">
        <f t="shared" si="128"/>
        <v>100000</v>
      </c>
      <c r="O431" s="1061"/>
      <c r="P431" s="1035" t="str">
        <f t="shared" si="113"/>
        <v>SHOPPING SP MARKET</v>
      </c>
      <c r="Q431" s="1035" t="s">
        <v>693</v>
      </c>
      <c r="R431" s="1035"/>
      <c r="S431" s="1035" t="s">
        <v>692</v>
      </c>
      <c r="T431" s="1035" t="s">
        <v>506</v>
      </c>
      <c r="U431" s="1035" t="s">
        <v>505</v>
      </c>
      <c r="V431" s="1035">
        <v>4795000</v>
      </c>
      <c r="W431" s="1035"/>
      <c r="X431" s="1001"/>
      <c r="Y431" s="1031"/>
      <c r="Z431" s="1030"/>
      <c r="AA431" s="1030"/>
      <c r="AB431" s="1030"/>
      <c r="AC431" s="1030"/>
      <c r="AD431" s="1030"/>
      <c r="AE431" s="1030"/>
      <c r="AF431" s="1030"/>
      <c r="AG431" s="1030"/>
      <c r="AH431" s="1030"/>
      <c r="AI431" s="1030"/>
      <c r="AJ431" s="1030"/>
      <c r="AK431" s="1030"/>
      <c r="AL431" s="1030"/>
      <c r="AM431" s="1029"/>
      <c r="AN431" s="1029"/>
      <c r="AO431" s="1029"/>
      <c r="AP431" s="1029"/>
      <c r="AQ431" s="1029"/>
      <c r="AR431" s="1029"/>
      <c r="AS431" s="1029"/>
      <c r="AT431" s="1029"/>
      <c r="AU431" s="1028"/>
      <c r="AV431" s="1028"/>
      <c r="AW431" s="1028"/>
      <c r="AX431" s="1028"/>
      <c r="AY431" s="1028"/>
      <c r="AZ431" s="1028"/>
      <c r="BA431" s="1028"/>
      <c r="BB431" s="1028"/>
      <c r="BC431" s="1028"/>
      <c r="BD431" s="1028"/>
      <c r="BE431" s="1028"/>
      <c r="BF431" s="1028"/>
      <c r="BG431" s="1028"/>
      <c r="BH431" s="1028"/>
      <c r="BI431" s="1028"/>
      <c r="BJ431" s="1028"/>
      <c r="BK431" s="1028"/>
      <c r="BL431" s="1028"/>
      <c r="BM431" s="1028"/>
      <c r="BN431" s="1028"/>
      <c r="BO431" s="1028"/>
      <c r="BP431" s="1028"/>
      <c r="BQ431" s="1028"/>
      <c r="BR431" s="1028"/>
      <c r="BS431" s="1028"/>
      <c r="BT431" s="1028"/>
      <c r="BU431" s="1028"/>
      <c r="BV431" s="1028"/>
      <c r="BW431" s="1028"/>
      <c r="BX431" s="1028"/>
      <c r="BY431" s="1028"/>
      <c r="BZ431" s="1028"/>
      <c r="CA431" s="1028"/>
      <c r="CB431" s="1028"/>
      <c r="CC431" s="1028"/>
      <c r="CD431" s="1028"/>
      <c r="CE431" s="1028"/>
      <c r="CF431" s="1028"/>
      <c r="CG431" s="1028"/>
      <c r="CH431" s="1028"/>
      <c r="CI431" s="1028"/>
      <c r="CJ431" s="1028"/>
      <c r="CK431" s="1028"/>
      <c r="CL431" s="1028"/>
      <c r="CM431" s="1028"/>
      <c r="CN431" s="1028"/>
      <c r="CO431" s="1028"/>
      <c r="CP431" s="1028"/>
      <c r="CQ431" s="1028"/>
      <c r="CR431" s="1028"/>
      <c r="CS431" s="1028"/>
      <c r="CT431" s="1028"/>
      <c r="CU431" s="1028"/>
      <c r="CV431" s="1028"/>
      <c r="CW431" s="1028"/>
      <c r="CX431" s="1028"/>
      <c r="CY431" s="1028"/>
      <c r="CZ431" s="1028"/>
      <c r="DA431" s="1028"/>
      <c r="DB431" s="1028"/>
      <c r="DC431" s="1028"/>
      <c r="DD431" s="1028"/>
      <c r="DE431" s="1028"/>
      <c r="DF431" s="1028"/>
      <c r="DG431" s="1028"/>
      <c r="DH431" s="1028"/>
      <c r="DI431" s="1028"/>
      <c r="DJ431" s="1028"/>
      <c r="DK431" s="1028"/>
      <c r="DL431" s="1028"/>
      <c r="DM431" s="1028"/>
      <c r="DN431" s="1028"/>
      <c r="DO431" s="1028"/>
      <c r="DP431" s="1028"/>
      <c r="DQ431" s="1028"/>
      <c r="DR431" s="1028"/>
      <c r="DS431" s="1028"/>
      <c r="DT431" s="1028"/>
      <c r="DU431" s="1028"/>
      <c r="DV431" s="1028"/>
      <c r="DW431" s="1028"/>
      <c r="DX431" s="1028"/>
      <c r="DY431" s="1028"/>
      <c r="DZ431" s="1028"/>
      <c r="EA431" s="1028"/>
      <c r="EB431" s="1028"/>
      <c r="EC431" s="1028"/>
      <c r="ED431" s="1028"/>
      <c r="EE431" s="1028"/>
      <c r="EF431" s="1028"/>
      <c r="EG431" s="1028"/>
      <c r="EH431" s="1028"/>
      <c r="EI431" s="1028"/>
      <c r="EJ431" s="1028"/>
      <c r="EK431" s="1028"/>
      <c r="EL431" s="1028"/>
    </row>
    <row r="432" spans="1:142" s="1027" customFormat="1">
      <c r="A432" s="1040">
        <v>429</v>
      </c>
      <c r="B432" s="1063" t="s">
        <v>691</v>
      </c>
      <c r="C432" s="1044">
        <f>'TMB 050'!$G$30</f>
        <v>1234550</v>
      </c>
      <c r="D432" s="1042">
        <f t="shared" si="122"/>
        <v>1234550</v>
      </c>
      <c r="E432" s="1042">
        <f t="shared" si="124"/>
        <v>61727.5</v>
      </c>
      <c r="F432" s="1042">
        <f t="shared" si="125"/>
        <v>61727.5</v>
      </c>
      <c r="G432" s="1042">
        <f t="shared" si="126"/>
        <v>61727.5</v>
      </c>
      <c r="H432" s="1042">
        <v>500000</v>
      </c>
      <c r="I432" s="1042">
        <v>100000</v>
      </c>
      <c r="J432" s="1042">
        <f t="shared" si="129"/>
        <v>500000</v>
      </c>
      <c r="K432" s="1042">
        <f t="shared" si="127"/>
        <v>40000</v>
      </c>
      <c r="L432" s="1043">
        <f>IF('[1]TMB 050'!$G$30&gt;=50000,50000,'[1]TMB 050'!$G$30*50%)</f>
        <v>50000</v>
      </c>
      <c r="M432" s="1042">
        <f t="shared" si="123"/>
        <v>100000</v>
      </c>
      <c r="N432" s="1041">
        <f t="shared" si="128"/>
        <v>100000</v>
      </c>
      <c r="O432" s="1061"/>
      <c r="P432" s="1035" t="str">
        <f t="shared" si="113"/>
        <v>SHOPPING TABOÃO</v>
      </c>
      <c r="Q432" s="1035" t="s">
        <v>690</v>
      </c>
      <c r="R432" s="1035"/>
      <c r="S432" s="1035" t="s">
        <v>689</v>
      </c>
      <c r="T432" s="1035" t="s">
        <v>688</v>
      </c>
      <c r="U432" s="1035" t="s">
        <v>505</v>
      </c>
      <c r="V432" s="1035" t="s">
        <v>687</v>
      </c>
      <c r="W432" s="1035"/>
      <c r="X432" s="1001"/>
      <c r="Y432" s="1031"/>
      <c r="Z432" s="1030"/>
      <c r="AA432" s="1030"/>
      <c r="AB432" s="1030"/>
      <c r="AC432" s="1030"/>
      <c r="AD432" s="1030"/>
      <c r="AE432" s="1030"/>
      <c r="AF432" s="1030"/>
      <c r="AG432" s="1030"/>
      <c r="AH432" s="1030"/>
      <c r="AI432" s="1030"/>
      <c r="AJ432" s="1030"/>
      <c r="AK432" s="1030"/>
      <c r="AL432" s="1030"/>
      <c r="AM432" s="1029"/>
      <c r="AN432" s="1029"/>
      <c r="AO432" s="1029"/>
      <c r="AP432" s="1029"/>
      <c r="AQ432" s="1029"/>
      <c r="AR432" s="1029"/>
      <c r="AS432" s="1029"/>
      <c r="AT432" s="1029"/>
      <c r="AU432" s="1028"/>
      <c r="AV432" s="1028"/>
      <c r="AW432" s="1028"/>
      <c r="AX432" s="1028"/>
      <c r="AY432" s="1028"/>
      <c r="AZ432" s="1028"/>
      <c r="BA432" s="1028"/>
      <c r="BB432" s="1028"/>
      <c r="BC432" s="1028"/>
      <c r="BD432" s="1028"/>
      <c r="BE432" s="1028"/>
      <c r="BF432" s="1028"/>
      <c r="BG432" s="1028"/>
      <c r="BH432" s="1028"/>
      <c r="BI432" s="1028"/>
      <c r="BJ432" s="1028"/>
      <c r="BK432" s="1028"/>
      <c r="BL432" s="1028"/>
      <c r="BM432" s="1028"/>
      <c r="BN432" s="1028"/>
      <c r="BO432" s="1028"/>
      <c r="BP432" s="1028"/>
      <c r="BQ432" s="1028"/>
      <c r="BR432" s="1028"/>
      <c r="BS432" s="1028"/>
      <c r="BT432" s="1028"/>
      <c r="BU432" s="1028"/>
      <c r="BV432" s="1028"/>
      <c r="BW432" s="1028"/>
      <c r="BX432" s="1028"/>
      <c r="BY432" s="1028"/>
      <c r="BZ432" s="1028"/>
      <c r="CA432" s="1028"/>
      <c r="CB432" s="1028"/>
      <c r="CC432" s="1028"/>
      <c r="CD432" s="1028"/>
      <c r="CE432" s="1028"/>
      <c r="CF432" s="1028"/>
      <c r="CG432" s="1028"/>
      <c r="CH432" s="1028"/>
      <c r="CI432" s="1028"/>
      <c r="CJ432" s="1028"/>
      <c r="CK432" s="1028"/>
      <c r="CL432" s="1028"/>
      <c r="CM432" s="1028"/>
      <c r="CN432" s="1028"/>
      <c r="CO432" s="1028"/>
      <c r="CP432" s="1028"/>
      <c r="CQ432" s="1028"/>
      <c r="CR432" s="1028"/>
      <c r="CS432" s="1028"/>
      <c r="CT432" s="1028"/>
      <c r="CU432" s="1028"/>
      <c r="CV432" s="1028"/>
      <c r="CW432" s="1028"/>
      <c r="CX432" s="1028"/>
      <c r="CY432" s="1028"/>
      <c r="CZ432" s="1028"/>
      <c r="DA432" s="1028"/>
      <c r="DB432" s="1028"/>
      <c r="DC432" s="1028"/>
      <c r="DD432" s="1028"/>
      <c r="DE432" s="1028"/>
      <c r="DF432" s="1028"/>
      <c r="DG432" s="1028"/>
      <c r="DH432" s="1028"/>
      <c r="DI432" s="1028"/>
      <c r="DJ432" s="1028"/>
      <c r="DK432" s="1028"/>
      <c r="DL432" s="1028"/>
      <c r="DM432" s="1028"/>
      <c r="DN432" s="1028"/>
      <c r="DO432" s="1028"/>
      <c r="DP432" s="1028"/>
      <c r="DQ432" s="1028"/>
      <c r="DR432" s="1028"/>
      <c r="DS432" s="1028"/>
      <c r="DT432" s="1028"/>
      <c r="DU432" s="1028"/>
      <c r="DV432" s="1028"/>
      <c r="DW432" s="1028"/>
      <c r="DX432" s="1028"/>
      <c r="DY432" s="1028"/>
      <c r="DZ432" s="1028"/>
      <c r="EA432" s="1028"/>
      <c r="EB432" s="1028"/>
      <c r="EC432" s="1028"/>
      <c r="ED432" s="1028"/>
      <c r="EE432" s="1028"/>
      <c r="EF432" s="1028"/>
      <c r="EG432" s="1028"/>
      <c r="EH432" s="1028"/>
      <c r="EI432" s="1028"/>
      <c r="EJ432" s="1028"/>
      <c r="EK432" s="1028"/>
      <c r="EL432" s="1028"/>
    </row>
    <row r="433" spans="1:142" s="1027" customFormat="1">
      <c r="A433" s="1040">
        <v>430</v>
      </c>
      <c r="B433" s="1062" t="s">
        <v>686</v>
      </c>
      <c r="C433" s="1044">
        <f>'TMB 050'!$G$30</f>
        <v>1234550</v>
      </c>
      <c r="D433" s="1042">
        <f t="shared" si="122"/>
        <v>1234550</v>
      </c>
      <c r="E433" s="1042">
        <f t="shared" si="124"/>
        <v>61727.5</v>
      </c>
      <c r="F433" s="1042">
        <f t="shared" si="125"/>
        <v>61727.5</v>
      </c>
      <c r="G433" s="1042">
        <f t="shared" si="126"/>
        <v>61727.5</v>
      </c>
      <c r="H433" s="1042">
        <v>500000</v>
      </c>
      <c r="I433" s="1042">
        <v>100000</v>
      </c>
      <c r="J433" s="1042">
        <f t="shared" si="129"/>
        <v>500000</v>
      </c>
      <c r="K433" s="1042">
        <f t="shared" si="127"/>
        <v>40000</v>
      </c>
      <c r="L433" s="1043">
        <f>IF('[1]TMB 050'!$G$30&gt;=50000,50000,'[1]TMB 050'!$G$30*50%)</f>
        <v>50000</v>
      </c>
      <c r="M433" s="1042">
        <f t="shared" si="123"/>
        <v>100000</v>
      </c>
      <c r="N433" s="1041">
        <f t="shared" si="128"/>
        <v>100000</v>
      </c>
      <c r="O433" s="1061"/>
      <c r="P433" s="1035" t="str">
        <f t="shared" si="113"/>
        <v>SHOPPING TACARUNA</v>
      </c>
      <c r="Q433" s="1060"/>
      <c r="R433" s="1060"/>
      <c r="S433" s="1060"/>
      <c r="T433" s="1035" t="s">
        <v>685</v>
      </c>
      <c r="U433" s="1035" t="s">
        <v>684</v>
      </c>
      <c r="V433" s="1035"/>
      <c r="W433" s="1035" t="s">
        <v>683</v>
      </c>
      <c r="X433" s="1001"/>
      <c r="Y433" s="1031"/>
      <c r="Z433" s="1030"/>
      <c r="AA433" s="1030"/>
      <c r="AB433" s="1030"/>
      <c r="AC433" s="1030"/>
      <c r="AD433" s="1030"/>
      <c r="AE433" s="1030"/>
      <c r="AF433" s="1030"/>
      <c r="AG433" s="1030"/>
      <c r="AH433" s="1030"/>
      <c r="AI433" s="1030"/>
      <c r="AJ433" s="1030"/>
      <c r="AK433" s="1030"/>
      <c r="AL433" s="1030"/>
      <c r="AM433" s="1029"/>
      <c r="AN433" s="1029"/>
      <c r="AO433" s="1029"/>
      <c r="AP433" s="1029"/>
      <c r="AQ433" s="1029"/>
      <c r="AR433" s="1029"/>
      <c r="AS433" s="1029"/>
      <c r="AT433" s="1029"/>
      <c r="AU433" s="1028"/>
      <c r="AV433" s="1028"/>
      <c r="AW433" s="1028"/>
      <c r="AX433" s="1028"/>
      <c r="AY433" s="1028"/>
      <c r="AZ433" s="1028"/>
      <c r="BA433" s="1028"/>
      <c r="BB433" s="1028"/>
      <c r="BC433" s="1028"/>
      <c r="BD433" s="1028"/>
      <c r="BE433" s="1028"/>
      <c r="BF433" s="1028"/>
      <c r="BG433" s="1028"/>
      <c r="BH433" s="1028"/>
      <c r="BI433" s="1028"/>
      <c r="BJ433" s="1028"/>
      <c r="BK433" s="1028"/>
      <c r="BL433" s="1028"/>
      <c r="BM433" s="1028"/>
      <c r="BN433" s="1028"/>
      <c r="BO433" s="1028"/>
      <c r="BP433" s="1028"/>
      <c r="BQ433" s="1028"/>
      <c r="BR433" s="1028"/>
      <c r="BS433" s="1028"/>
      <c r="BT433" s="1028"/>
      <c r="BU433" s="1028"/>
      <c r="BV433" s="1028"/>
      <c r="BW433" s="1028"/>
      <c r="BX433" s="1028"/>
      <c r="BY433" s="1028"/>
      <c r="BZ433" s="1028"/>
      <c r="CA433" s="1028"/>
      <c r="CB433" s="1028"/>
      <c r="CC433" s="1028"/>
      <c r="CD433" s="1028"/>
      <c r="CE433" s="1028"/>
      <c r="CF433" s="1028"/>
      <c r="CG433" s="1028"/>
      <c r="CH433" s="1028"/>
      <c r="CI433" s="1028"/>
      <c r="CJ433" s="1028"/>
      <c r="CK433" s="1028"/>
      <c r="CL433" s="1028"/>
      <c r="CM433" s="1028"/>
      <c r="CN433" s="1028"/>
      <c r="CO433" s="1028"/>
      <c r="CP433" s="1028"/>
      <c r="CQ433" s="1028"/>
      <c r="CR433" s="1028"/>
      <c r="CS433" s="1028"/>
      <c r="CT433" s="1028"/>
      <c r="CU433" s="1028"/>
      <c r="CV433" s="1028"/>
      <c r="CW433" s="1028"/>
      <c r="CX433" s="1028"/>
      <c r="CY433" s="1028"/>
      <c r="CZ433" s="1028"/>
      <c r="DA433" s="1028"/>
      <c r="DB433" s="1028"/>
      <c r="DC433" s="1028"/>
      <c r="DD433" s="1028"/>
      <c r="DE433" s="1028"/>
      <c r="DF433" s="1028"/>
      <c r="DG433" s="1028"/>
      <c r="DH433" s="1028"/>
      <c r="DI433" s="1028"/>
      <c r="DJ433" s="1028"/>
      <c r="DK433" s="1028"/>
      <c r="DL433" s="1028"/>
      <c r="DM433" s="1028"/>
      <c r="DN433" s="1028"/>
      <c r="DO433" s="1028"/>
      <c r="DP433" s="1028"/>
      <c r="DQ433" s="1028"/>
      <c r="DR433" s="1028"/>
      <c r="DS433" s="1028"/>
      <c r="DT433" s="1028"/>
      <c r="DU433" s="1028"/>
      <c r="DV433" s="1028"/>
      <c r="DW433" s="1028"/>
      <c r="DX433" s="1028"/>
      <c r="DY433" s="1028"/>
      <c r="DZ433" s="1028"/>
      <c r="EA433" s="1028"/>
      <c r="EB433" s="1028"/>
      <c r="EC433" s="1028"/>
      <c r="ED433" s="1028"/>
      <c r="EE433" s="1028"/>
      <c r="EF433" s="1028"/>
      <c r="EG433" s="1028"/>
      <c r="EH433" s="1028"/>
      <c r="EI433" s="1028"/>
      <c r="EJ433" s="1028"/>
      <c r="EK433" s="1028"/>
      <c r="EL433" s="1028"/>
    </row>
    <row r="434" spans="1:142" s="1027" customFormat="1">
      <c r="A434" s="1040">
        <v>431</v>
      </c>
      <c r="B434" s="1063" t="s">
        <v>682</v>
      </c>
      <c r="C434" s="1044">
        <f>'TMB 050'!$G$30</f>
        <v>1234550</v>
      </c>
      <c r="D434" s="1042">
        <f t="shared" si="122"/>
        <v>1234550</v>
      </c>
      <c r="E434" s="1042">
        <f t="shared" si="124"/>
        <v>61727.5</v>
      </c>
      <c r="F434" s="1042">
        <f t="shared" si="125"/>
        <v>61727.5</v>
      </c>
      <c r="G434" s="1042">
        <f t="shared" si="126"/>
        <v>61727.5</v>
      </c>
      <c r="H434" s="1042">
        <v>500000</v>
      </c>
      <c r="I434" s="1042">
        <v>100000</v>
      </c>
      <c r="J434" s="1042">
        <f t="shared" si="129"/>
        <v>500000</v>
      </c>
      <c r="K434" s="1042">
        <f t="shared" si="127"/>
        <v>40000</v>
      </c>
      <c r="L434" s="1043">
        <f>IF('[1]TMB 050'!$G$30&gt;=50000,50000,'[1]TMB 050'!$G$30*50%)</f>
        <v>50000</v>
      </c>
      <c r="M434" s="1042">
        <f t="shared" si="123"/>
        <v>100000</v>
      </c>
      <c r="N434" s="1041">
        <f t="shared" si="128"/>
        <v>100000</v>
      </c>
      <c r="O434" s="1061"/>
      <c r="P434" s="1035" t="str">
        <f t="shared" si="113"/>
        <v>SHOPPING TAMBORÉ</v>
      </c>
      <c r="Q434" s="1035" t="s">
        <v>681</v>
      </c>
      <c r="R434" s="1035"/>
      <c r="S434" s="1035" t="s">
        <v>680</v>
      </c>
      <c r="T434" s="1064" t="s">
        <v>679</v>
      </c>
      <c r="U434" s="1035" t="s">
        <v>505</v>
      </c>
      <c r="V434" s="1035" t="s">
        <v>678</v>
      </c>
      <c r="W434" s="1060" t="s">
        <v>677</v>
      </c>
      <c r="X434" s="1001"/>
      <c r="Y434" s="1031"/>
      <c r="Z434" s="1030"/>
      <c r="AA434" s="1030"/>
      <c r="AB434" s="1030"/>
      <c r="AC434" s="1030"/>
      <c r="AD434" s="1030"/>
      <c r="AE434" s="1030"/>
      <c r="AF434" s="1030"/>
      <c r="AG434" s="1030"/>
      <c r="AH434" s="1030"/>
      <c r="AI434" s="1030"/>
      <c r="AJ434" s="1030"/>
      <c r="AK434" s="1030"/>
      <c r="AL434" s="1030"/>
      <c r="AM434" s="1029"/>
      <c r="AN434" s="1029"/>
      <c r="AO434" s="1029"/>
      <c r="AP434" s="1029"/>
      <c r="AQ434" s="1029"/>
      <c r="AR434" s="1029"/>
      <c r="AS434" s="1029"/>
      <c r="AT434" s="1029"/>
      <c r="AU434" s="1028"/>
      <c r="AV434" s="1028"/>
      <c r="AW434" s="1028"/>
      <c r="AX434" s="1028"/>
      <c r="AY434" s="1028"/>
      <c r="AZ434" s="1028"/>
      <c r="BA434" s="1028"/>
      <c r="BB434" s="1028"/>
      <c r="BC434" s="1028"/>
      <c r="BD434" s="1028"/>
      <c r="BE434" s="1028"/>
      <c r="BF434" s="1028"/>
      <c r="BG434" s="1028"/>
      <c r="BH434" s="1028"/>
      <c r="BI434" s="1028"/>
      <c r="BJ434" s="1028"/>
      <c r="BK434" s="1028"/>
      <c r="BL434" s="1028"/>
      <c r="BM434" s="1028"/>
      <c r="BN434" s="1028"/>
      <c r="BO434" s="1028"/>
      <c r="BP434" s="1028"/>
      <c r="BQ434" s="1028"/>
      <c r="BR434" s="1028"/>
      <c r="BS434" s="1028"/>
      <c r="BT434" s="1028"/>
      <c r="BU434" s="1028"/>
      <c r="BV434" s="1028"/>
      <c r="BW434" s="1028"/>
      <c r="BX434" s="1028"/>
      <c r="BY434" s="1028"/>
      <c r="BZ434" s="1028"/>
      <c r="CA434" s="1028"/>
      <c r="CB434" s="1028"/>
      <c r="CC434" s="1028"/>
      <c r="CD434" s="1028"/>
      <c r="CE434" s="1028"/>
      <c r="CF434" s="1028"/>
      <c r="CG434" s="1028"/>
      <c r="CH434" s="1028"/>
      <c r="CI434" s="1028"/>
      <c r="CJ434" s="1028"/>
      <c r="CK434" s="1028"/>
      <c r="CL434" s="1028"/>
      <c r="CM434" s="1028"/>
      <c r="CN434" s="1028"/>
      <c r="CO434" s="1028"/>
      <c r="CP434" s="1028"/>
      <c r="CQ434" s="1028"/>
      <c r="CR434" s="1028"/>
      <c r="CS434" s="1028"/>
      <c r="CT434" s="1028"/>
      <c r="CU434" s="1028"/>
      <c r="CV434" s="1028"/>
      <c r="CW434" s="1028"/>
      <c r="CX434" s="1028"/>
      <c r="CY434" s="1028"/>
      <c r="CZ434" s="1028"/>
      <c r="DA434" s="1028"/>
      <c r="DB434" s="1028"/>
      <c r="DC434" s="1028"/>
      <c r="DD434" s="1028"/>
      <c r="DE434" s="1028"/>
      <c r="DF434" s="1028"/>
      <c r="DG434" s="1028"/>
      <c r="DH434" s="1028"/>
      <c r="DI434" s="1028"/>
      <c r="DJ434" s="1028"/>
      <c r="DK434" s="1028"/>
      <c r="DL434" s="1028"/>
      <c r="DM434" s="1028"/>
      <c r="DN434" s="1028"/>
      <c r="DO434" s="1028"/>
      <c r="DP434" s="1028"/>
      <c r="DQ434" s="1028"/>
      <c r="DR434" s="1028"/>
      <c r="DS434" s="1028"/>
      <c r="DT434" s="1028"/>
      <c r="DU434" s="1028"/>
      <c r="DV434" s="1028"/>
      <c r="DW434" s="1028"/>
      <c r="DX434" s="1028"/>
      <c r="DY434" s="1028"/>
      <c r="DZ434" s="1028"/>
      <c r="EA434" s="1028"/>
      <c r="EB434" s="1028"/>
      <c r="EC434" s="1028"/>
      <c r="ED434" s="1028"/>
      <c r="EE434" s="1028"/>
      <c r="EF434" s="1028"/>
      <c r="EG434" s="1028"/>
      <c r="EH434" s="1028"/>
      <c r="EI434" s="1028"/>
      <c r="EJ434" s="1028"/>
      <c r="EK434" s="1028"/>
      <c r="EL434" s="1028"/>
    </row>
    <row r="435" spans="1:142" s="1027" customFormat="1">
      <c r="A435" s="1040">
        <v>432</v>
      </c>
      <c r="B435" s="1062" t="s">
        <v>676</v>
      </c>
      <c r="C435" s="1044">
        <f>'TMB 050'!$G$30</f>
        <v>1234550</v>
      </c>
      <c r="D435" s="1042">
        <f t="shared" si="122"/>
        <v>1234550</v>
      </c>
      <c r="E435" s="1042">
        <f t="shared" si="124"/>
        <v>61727.5</v>
      </c>
      <c r="F435" s="1042">
        <f t="shared" si="125"/>
        <v>61727.5</v>
      </c>
      <c r="G435" s="1042">
        <f t="shared" si="126"/>
        <v>61727.5</v>
      </c>
      <c r="H435" s="1042">
        <v>500000</v>
      </c>
      <c r="I435" s="1042">
        <v>100000</v>
      </c>
      <c r="J435" s="1042">
        <f t="shared" si="129"/>
        <v>500000</v>
      </c>
      <c r="K435" s="1042">
        <f t="shared" si="127"/>
        <v>40000</v>
      </c>
      <c r="L435" s="1043">
        <f>IF('[1]TMB 050'!$G$30&gt;=50000,50000,'[1]TMB 050'!$G$30*50%)</f>
        <v>50000</v>
      </c>
      <c r="M435" s="1042">
        <f t="shared" si="123"/>
        <v>100000</v>
      </c>
      <c r="N435" s="1041">
        <f t="shared" si="128"/>
        <v>100000</v>
      </c>
      <c r="O435" s="1061"/>
      <c r="P435" s="1035" t="str">
        <f t="shared" si="113"/>
        <v>SHOPPING TIJUCA</v>
      </c>
      <c r="Q435" s="1060"/>
      <c r="R435" s="1060"/>
      <c r="S435" s="1060"/>
      <c r="T435" s="1035" t="s">
        <v>503</v>
      </c>
      <c r="U435" s="1035" t="s">
        <v>502</v>
      </c>
      <c r="V435" s="1035"/>
      <c r="W435" s="1060" t="s">
        <v>675</v>
      </c>
      <c r="X435" s="1001"/>
      <c r="Y435" s="1031"/>
      <c r="Z435" s="1030"/>
      <c r="AA435" s="1030"/>
      <c r="AB435" s="1030"/>
      <c r="AC435" s="1030"/>
      <c r="AD435" s="1030"/>
      <c r="AE435" s="1030"/>
      <c r="AF435" s="1030"/>
      <c r="AG435" s="1030"/>
      <c r="AH435" s="1030"/>
      <c r="AI435" s="1030"/>
      <c r="AJ435" s="1030"/>
      <c r="AK435" s="1030"/>
      <c r="AL435" s="1030"/>
      <c r="AM435" s="1029"/>
      <c r="AN435" s="1029"/>
      <c r="AO435" s="1029"/>
      <c r="AP435" s="1029"/>
      <c r="AQ435" s="1029"/>
      <c r="AR435" s="1029"/>
      <c r="AS435" s="1029"/>
      <c r="AT435" s="1029"/>
      <c r="AU435" s="1028"/>
      <c r="AV435" s="1028"/>
      <c r="AW435" s="1028"/>
      <c r="AX435" s="1028"/>
      <c r="AY435" s="1028"/>
      <c r="AZ435" s="1028"/>
      <c r="BA435" s="1028"/>
      <c r="BB435" s="1028"/>
      <c r="BC435" s="1028"/>
      <c r="BD435" s="1028"/>
      <c r="BE435" s="1028"/>
      <c r="BF435" s="1028"/>
      <c r="BG435" s="1028"/>
      <c r="BH435" s="1028"/>
      <c r="BI435" s="1028"/>
      <c r="BJ435" s="1028"/>
      <c r="BK435" s="1028"/>
      <c r="BL435" s="1028"/>
      <c r="BM435" s="1028"/>
      <c r="BN435" s="1028"/>
      <c r="BO435" s="1028"/>
      <c r="BP435" s="1028"/>
      <c r="BQ435" s="1028"/>
      <c r="BR435" s="1028"/>
      <c r="BS435" s="1028"/>
      <c r="BT435" s="1028"/>
      <c r="BU435" s="1028"/>
      <c r="BV435" s="1028"/>
      <c r="BW435" s="1028"/>
      <c r="BX435" s="1028"/>
      <c r="BY435" s="1028"/>
      <c r="BZ435" s="1028"/>
      <c r="CA435" s="1028"/>
      <c r="CB435" s="1028"/>
      <c r="CC435" s="1028"/>
      <c r="CD435" s="1028"/>
      <c r="CE435" s="1028"/>
      <c r="CF435" s="1028"/>
      <c r="CG435" s="1028"/>
      <c r="CH435" s="1028"/>
      <c r="CI435" s="1028"/>
      <c r="CJ435" s="1028"/>
      <c r="CK435" s="1028"/>
      <c r="CL435" s="1028"/>
      <c r="CM435" s="1028"/>
      <c r="CN435" s="1028"/>
      <c r="CO435" s="1028"/>
      <c r="CP435" s="1028"/>
      <c r="CQ435" s="1028"/>
      <c r="CR435" s="1028"/>
      <c r="CS435" s="1028"/>
      <c r="CT435" s="1028"/>
      <c r="CU435" s="1028"/>
      <c r="CV435" s="1028"/>
      <c r="CW435" s="1028"/>
      <c r="CX435" s="1028"/>
      <c r="CY435" s="1028"/>
      <c r="CZ435" s="1028"/>
      <c r="DA435" s="1028"/>
      <c r="DB435" s="1028"/>
      <c r="DC435" s="1028"/>
      <c r="DD435" s="1028"/>
      <c r="DE435" s="1028"/>
      <c r="DF435" s="1028"/>
      <c r="DG435" s="1028"/>
      <c r="DH435" s="1028"/>
      <c r="DI435" s="1028"/>
      <c r="DJ435" s="1028"/>
      <c r="DK435" s="1028"/>
      <c r="DL435" s="1028"/>
      <c r="DM435" s="1028"/>
      <c r="DN435" s="1028"/>
      <c r="DO435" s="1028"/>
      <c r="DP435" s="1028"/>
      <c r="DQ435" s="1028"/>
      <c r="DR435" s="1028"/>
      <c r="DS435" s="1028"/>
      <c r="DT435" s="1028"/>
      <c r="DU435" s="1028"/>
      <c r="DV435" s="1028"/>
      <c r="DW435" s="1028"/>
      <c r="DX435" s="1028"/>
      <c r="DY435" s="1028"/>
      <c r="DZ435" s="1028"/>
      <c r="EA435" s="1028"/>
      <c r="EB435" s="1028"/>
      <c r="EC435" s="1028"/>
      <c r="ED435" s="1028"/>
      <c r="EE435" s="1028"/>
      <c r="EF435" s="1028"/>
      <c r="EG435" s="1028"/>
      <c r="EH435" s="1028"/>
      <c r="EI435" s="1028"/>
      <c r="EJ435" s="1028"/>
      <c r="EK435" s="1028"/>
      <c r="EL435" s="1028"/>
    </row>
    <row r="436" spans="1:142" s="1027" customFormat="1">
      <c r="A436" s="1040">
        <v>433</v>
      </c>
      <c r="B436" s="1062" t="s">
        <v>674</v>
      </c>
      <c r="C436" s="1044">
        <f>'TMB 050'!$G$30</f>
        <v>1234550</v>
      </c>
      <c r="D436" s="1042">
        <f t="shared" si="122"/>
        <v>1234550</v>
      </c>
      <c r="E436" s="1042">
        <f t="shared" si="124"/>
        <v>61727.5</v>
      </c>
      <c r="F436" s="1042">
        <f t="shared" si="125"/>
        <v>61727.5</v>
      </c>
      <c r="G436" s="1042">
        <f t="shared" si="126"/>
        <v>61727.5</v>
      </c>
      <c r="H436" s="1042">
        <v>500000</v>
      </c>
      <c r="I436" s="1042">
        <v>100000</v>
      </c>
      <c r="J436" s="1042">
        <f t="shared" si="129"/>
        <v>500000</v>
      </c>
      <c r="K436" s="1042">
        <f t="shared" si="127"/>
        <v>40000</v>
      </c>
      <c r="L436" s="1043">
        <f>IF('[1]TMB 050'!$G$30&gt;=50000,50000,'[1]TMB 050'!$G$30*50%)</f>
        <v>50000</v>
      </c>
      <c r="M436" s="1042">
        <f t="shared" si="123"/>
        <v>100000</v>
      </c>
      <c r="N436" s="1041">
        <f t="shared" si="128"/>
        <v>100000</v>
      </c>
      <c r="O436" s="1061"/>
      <c r="P436" s="1035" t="str">
        <f t="shared" si="113"/>
        <v>SHOPPING TOTAL</v>
      </c>
      <c r="Q436" s="1060"/>
      <c r="R436" s="1060"/>
      <c r="S436" s="1060"/>
      <c r="T436" s="1035" t="s">
        <v>673</v>
      </c>
      <c r="U436" s="1035" t="s">
        <v>672</v>
      </c>
      <c r="V436" s="1035"/>
      <c r="W436" s="1060" t="s">
        <v>671</v>
      </c>
      <c r="X436" s="1001"/>
      <c r="Y436" s="1031"/>
      <c r="Z436" s="1030"/>
      <c r="AA436" s="1030"/>
      <c r="AB436" s="1030"/>
      <c r="AC436" s="1030"/>
      <c r="AD436" s="1030"/>
      <c r="AE436" s="1030"/>
      <c r="AF436" s="1030"/>
      <c r="AG436" s="1030"/>
      <c r="AH436" s="1030"/>
      <c r="AI436" s="1030"/>
      <c r="AJ436" s="1030"/>
      <c r="AK436" s="1030"/>
      <c r="AL436" s="1030"/>
      <c r="AM436" s="1029"/>
      <c r="AN436" s="1029"/>
      <c r="AO436" s="1029"/>
      <c r="AP436" s="1029"/>
      <c r="AQ436" s="1029"/>
      <c r="AR436" s="1029"/>
      <c r="AS436" s="1029"/>
      <c r="AT436" s="1029"/>
      <c r="AU436" s="1028"/>
      <c r="AV436" s="1028"/>
      <c r="AW436" s="1028"/>
      <c r="AX436" s="1028"/>
      <c r="AY436" s="1028"/>
      <c r="AZ436" s="1028"/>
      <c r="BA436" s="1028"/>
      <c r="BB436" s="1028"/>
      <c r="BC436" s="1028"/>
      <c r="BD436" s="1028"/>
      <c r="BE436" s="1028"/>
      <c r="BF436" s="1028"/>
      <c r="BG436" s="1028"/>
      <c r="BH436" s="1028"/>
      <c r="BI436" s="1028"/>
      <c r="BJ436" s="1028"/>
      <c r="BK436" s="1028"/>
      <c r="BL436" s="1028"/>
      <c r="BM436" s="1028"/>
      <c r="BN436" s="1028"/>
      <c r="BO436" s="1028"/>
      <c r="BP436" s="1028"/>
      <c r="BQ436" s="1028"/>
      <c r="BR436" s="1028"/>
      <c r="BS436" s="1028"/>
      <c r="BT436" s="1028"/>
      <c r="BU436" s="1028"/>
      <c r="BV436" s="1028"/>
      <c r="BW436" s="1028"/>
      <c r="BX436" s="1028"/>
      <c r="BY436" s="1028"/>
      <c r="BZ436" s="1028"/>
      <c r="CA436" s="1028"/>
      <c r="CB436" s="1028"/>
      <c r="CC436" s="1028"/>
      <c r="CD436" s="1028"/>
      <c r="CE436" s="1028"/>
      <c r="CF436" s="1028"/>
      <c r="CG436" s="1028"/>
      <c r="CH436" s="1028"/>
      <c r="CI436" s="1028"/>
      <c r="CJ436" s="1028"/>
      <c r="CK436" s="1028"/>
      <c r="CL436" s="1028"/>
      <c r="CM436" s="1028"/>
      <c r="CN436" s="1028"/>
      <c r="CO436" s="1028"/>
      <c r="CP436" s="1028"/>
      <c r="CQ436" s="1028"/>
      <c r="CR436" s="1028"/>
      <c r="CS436" s="1028"/>
      <c r="CT436" s="1028"/>
      <c r="CU436" s="1028"/>
      <c r="CV436" s="1028"/>
      <c r="CW436" s="1028"/>
      <c r="CX436" s="1028"/>
      <c r="CY436" s="1028"/>
      <c r="CZ436" s="1028"/>
      <c r="DA436" s="1028"/>
      <c r="DB436" s="1028"/>
      <c r="DC436" s="1028"/>
      <c r="DD436" s="1028"/>
      <c r="DE436" s="1028"/>
      <c r="DF436" s="1028"/>
      <c r="DG436" s="1028"/>
      <c r="DH436" s="1028"/>
      <c r="DI436" s="1028"/>
      <c r="DJ436" s="1028"/>
      <c r="DK436" s="1028"/>
      <c r="DL436" s="1028"/>
      <c r="DM436" s="1028"/>
      <c r="DN436" s="1028"/>
      <c r="DO436" s="1028"/>
      <c r="DP436" s="1028"/>
      <c r="DQ436" s="1028"/>
      <c r="DR436" s="1028"/>
      <c r="DS436" s="1028"/>
      <c r="DT436" s="1028"/>
      <c r="DU436" s="1028"/>
      <c r="DV436" s="1028"/>
      <c r="DW436" s="1028"/>
      <c r="DX436" s="1028"/>
      <c r="DY436" s="1028"/>
      <c r="DZ436" s="1028"/>
      <c r="EA436" s="1028"/>
      <c r="EB436" s="1028"/>
      <c r="EC436" s="1028"/>
      <c r="ED436" s="1028"/>
      <c r="EE436" s="1028"/>
      <c r="EF436" s="1028"/>
      <c r="EG436" s="1028"/>
      <c r="EH436" s="1028"/>
      <c r="EI436" s="1028"/>
      <c r="EJ436" s="1028"/>
      <c r="EK436" s="1028"/>
      <c r="EL436" s="1028"/>
    </row>
    <row r="437" spans="1:142" s="1027" customFormat="1">
      <c r="A437" s="1040">
        <v>434</v>
      </c>
      <c r="B437" s="1066" t="s">
        <v>670</v>
      </c>
      <c r="C437" s="1044">
        <f>'TMB 050'!$G$30</f>
        <v>1234550</v>
      </c>
      <c r="D437" s="1042">
        <f t="shared" si="122"/>
        <v>1234550</v>
      </c>
      <c r="E437" s="1042">
        <f t="shared" si="124"/>
        <v>61727.5</v>
      </c>
      <c r="F437" s="1042">
        <f t="shared" si="125"/>
        <v>61727.5</v>
      </c>
      <c r="G437" s="1042">
        <f t="shared" si="126"/>
        <v>61727.5</v>
      </c>
      <c r="H437" s="1042">
        <v>500000</v>
      </c>
      <c r="I437" s="1042">
        <v>100000</v>
      </c>
      <c r="J437" s="1042">
        <f t="shared" si="129"/>
        <v>500000</v>
      </c>
      <c r="K437" s="1042">
        <f t="shared" si="127"/>
        <v>40000</v>
      </c>
      <c r="L437" s="1043">
        <f>IF('[1]TMB 050'!$G$30&gt;=50000,50000,'[1]TMB 050'!$G$30*50%)</f>
        <v>50000</v>
      </c>
      <c r="M437" s="1042">
        <f t="shared" si="123"/>
        <v>100000</v>
      </c>
      <c r="N437" s="1041">
        <f t="shared" si="128"/>
        <v>100000</v>
      </c>
      <c r="O437" s="1061"/>
      <c r="P437" s="1035" t="str">
        <f t="shared" si="113"/>
        <v>SHOPPING UNIÃO DE OSASCO</v>
      </c>
      <c r="Q437" s="1064"/>
      <c r="R437" s="1064"/>
      <c r="S437" s="1064"/>
      <c r="T437" s="1064" t="s">
        <v>611</v>
      </c>
      <c r="U437" s="1064" t="s">
        <v>505</v>
      </c>
      <c r="V437" s="1064"/>
      <c r="W437" s="1064"/>
      <c r="X437" s="1001"/>
      <c r="Y437" s="1031"/>
      <c r="Z437" s="1030"/>
      <c r="AA437" s="1030"/>
      <c r="AB437" s="1030"/>
      <c r="AC437" s="1030"/>
      <c r="AD437" s="1030"/>
      <c r="AE437" s="1030"/>
      <c r="AF437" s="1030"/>
      <c r="AG437" s="1030"/>
      <c r="AH437" s="1030"/>
      <c r="AI437" s="1030"/>
      <c r="AJ437" s="1030"/>
      <c r="AK437" s="1030"/>
      <c r="AL437" s="1030"/>
      <c r="AM437" s="1029"/>
      <c r="AN437" s="1029"/>
      <c r="AO437" s="1029"/>
      <c r="AP437" s="1029"/>
      <c r="AQ437" s="1029"/>
      <c r="AR437" s="1029"/>
      <c r="AS437" s="1029"/>
      <c r="AT437" s="1029"/>
      <c r="AU437" s="1028"/>
      <c r="AV437" s="1028"/>
      <c r="AW437" s="1028"/>
      <c r="AX437" s="1028"/>
      <c r="AY437" s="1028"/>
      <c r="AZ437" s="1028"/>
      <c r="BA437" s="1028"/>
      <c r="BB437" s="1028"/>
      <c r="BC437" s="1028"/>
      <c r="BD437" s="1028"/>
      <c r="BE437" s="1028"/>
      <c r="BF437" s="1028"/>
      <c r="BG437" s="1028"/>
      <c r="BH437" s="1028"/>
      <c r="BI437" s="1028"/>
      <c r="BJ437" s="1028"/>
      <c r="BK437" s="1028"/>
      <c r="BL437" s="1028"/>
      <c r="BM437" s="1028"/>
      <c r="BN437" s="1028"/>
      <c r="BO437" s="1028"/>
      <c r="BP437" s="1028"/>
      <c r="BQ437" s="1028"/>
      <c r="BR437" s="1028"/>
      <c r="BS437" s="1028"/>
      <c r="BT437" s="1028"/>
      <c r="BU437" s="1028"/>
      <c r="BV437" s="1028"/>
      <c r="BW437" s="1028"/>
      <c r="BX437" s="1028"/>
      <c r="BY437" s="1028"/>
      <c r="BZ437" s="1028"/>
      <c r="CA437" s="1028"/>
      <c r="CB437" s="1028"/>
      <c r="CC437" s="1028"/>
      <c r="CD437" s="1028"/>
      <c r="CE437" s="1028"/>
      <c r="CF437" s="1028"/>
      <c r="CG437" s="1028"/>
      <c r="CH437" s="1028"/>
      <c r="CI437" s="1028"/>
      <c r="CJ437" s="1028"/>
      <c r="CK437" s="1028"/>
      <c r="CL437" s="1028"/>
      <c r="CM437" s="1028"/>
      <c r="CN437" s="1028"/>
      <c r="CO437" s="1028"/>
      <c r="CP437" s="1028"/>
      <c r="CQ437" s="1028"/>
      <c r="CR437" s="1028"/>
      <c r="CS437" s="1028"/>
      <c r="CT437" s="1028"/>
      <c r="CU437" s="1028"/>
      <c r="CV437" s="1028"/>
      <c r="CW437" s="1028"/>
      <c r="CX437" s="1028"/>
      <c r="CY437" s="1028"/>
      <c r="CZ437" s="1028"/>
      <c r="DA437" s="1028"/>
      <c r="DB437" s="1028"/>
      <c r="DC437" s="1028"/>
      <c r="DD437" s="1028"/>
      <c r="DE437" s="1028"/>
      <c r="DF437" s="1028"/>
      <c r="DG437" s="1028"/>
      <c r="DH437" s="1028"/>
      <c r="DI437" s="1028"/>
      <c r="DJ437" s="1028"/>
      <c r="DK437" s="1028"/>
      <c r="DL437" s="1028"/>
      <c r="DM437" s="1028"/>
      <c r="DN437" s="1028"/>
      <c r="DO437" s="1028"/>
      <c r="DP437" s="1028"/>
      <c r="DQ437" s="1028"/>
      <c r="DR437" s="1028"/>
      <c r="DS437" s="1028"/>
      <c r="DT437" s="1028"/>
      <c r="DU437" s="1028"/>
      <c r="DV437" s="1028"/>
      <c r="DW437" s="1028"/>
      <c r="DX437" s="1028"/>
      <c r="DY437" s="1028"/>
      <c r="DZ437" s="1028"/>
      <c r="EA437" s="1028"/>
      <c r="EB437" s="1028"/>
      <c r="EC437" s="1028"/>
      <c r="ED437" s="1028"/>
      <c r="EE437" s="1028"/>
      <c r="EF437" s="1028"/>
      <c r="EG437" s="1028"/>
      <c r="EH437" s="1028"/>
      <c r="EI437" s="1028"/>
      <c r="EJ437" s="1028"/>
      <c r="EK437" s="1028"/>
      <c r="EL437" s="1028"/>
    </row>
    <row r="438" spans="1:142" s="1027" customFormat="1">
      <c r="A438" s="1040">
        <v>435</v>
      </c>
      <c r="B438" s="1068" t="s">
        <v>669</v>
      </c>
      <c r="C438" s="1044">
        <f>'TMB 050'!$G$30</f>
        <v>1234550</v>
      </c>
      <c r="D438" s="1042">
        <f t="shared" si="122"/>
        <v>1234550</v>
      </c>
      <c r="E438" s="1042">
        <f t="shared" si="124"/>
        <v>61727.5</v>
      </c>
      <c r="F438" s="1042">
        <f t="shared" si="125"/>
        <v>61727.5</v>
      </c>
      <c r="G438" s="1042">
        <f t="shared" si="126"/>
        <v>61727.5</v>
      </c>
      <c r="H438" s="1042">
        <v>200000</v>
      </c>
      <c r="I438" s="1042">
        <v>100000</v>
      </c>
      <c r="J438" s="1042">
        <f t="shared" si="129"/>
        <v>200000</v>
      </c>
      <c r="K438" s="1042">
        <f t="shared" si="127"/>
        <v>40000</v>
      </c>
      <c r="L438" s="1043">
        <f>IF('[1]TMB 050'!$G$30&gt;=50000,50000,'[1]TMB 050'!$G$30*50%)</f>
        <v>50000</v>
      </c>
      <c r="M438" s="1042">
        <v>100000</v>
      </c>
      <c r="N438" s="1041">
        <f t="shared" si="128"/>
        <v>40000</v>
      </c>
      <c r="O438" s="1061"/>
      <c r="P438" s="1035" t="str">
        <f t="shared" si="113"/>
        <v xml:space="preserve">SHOPPING UNIMART </v>
      </c>
      <c r="Q438" s="1064" t="s">
        <v>668</v>
      </c>
      <c r="R438" s="1064"/>
      <c r="S438" s="1064" t="s">
        <v>667</v>
      </c>
      <c r="T438" s="1035" t="s">
        <v>546</v>
      </c>
      <c r="U438" s="1064" t="s">
        <v>505</v>
      </c>
      <c r="V438" s="1064" t="s">
        <v>666</v>
      </c>
      <c r="W438" s="1064" t="s">
        <v>665</v>
      </c>
      <c r="X438" s="1001"/>
      <c r="Y438" s="1031"/>
      <c r="Z438" s="1030"/>
      <c r="AA438" s="1030"/>
      <c r="AB438" s="1030"/>
      <c r="AC438" s="1030"/>
      <c r="AD438" s="1030"/>
      <c r="AE438" s="1030"/>
      <c r="AF438" s="1030"/>
      <c r="AG438" s="1030"/>
      <c r="AH438" s="1030"/>
      <c r="AI438" s="1030"/>
      <c r="AJ438" s="1030"/>
      <c r="AK438" s="1030"/>
      <c r="AL438" s="1030"/>
      <c r="AM438" s="1029"/>
      <c r="AN438" s="1029"/>
      <c r="AO438" s="1029"/>
      <c r="AP438" s="1029"/>
      <c r="AQ438" s="1029"/>
      <c r="AR438" s="1029"/>
      <c r="AS438" s="1029"/>
      <c r="AT438" s="1029"/>
      <c r="AU438" s="1028"/>
      <c r="AV438" s="1028"/>
      <c r="AW438" s="1028"/>
      <c r="AX438" s="1028"/>
      <c r="AY438" s="1028"/>
      <c r="AZ438" s="1028"/>
      <c r="BA438" s="1028"/>
      <c r="BB438" s="1028"/>
      <c r="BC438" s="1028"/>
      <c r="BD438" s="1028"/>
      <c r="BE438" s="1028"/>
      <c r="BF438" s="1028"/>
      <c r="BG438" s="1028"/>
      <c r="BH438" s="1028"/>
      <c r="BI438" s="1028"/>
      <c r="BJ438" s="1028"/>
      <c r="BK438" s="1028"/>
      <c r="BL438" s="1028"/>
      <c r="BM438" s="1028"/>
      <c r="BN438" s="1028"/>
      <c r="BO438" s="1028"/>
      <c r="BP438" s="1028"/>
      <c r="BQ438" s="1028"/>
      <c r="BR438" s="1028"/>
      <c r="BS438" s="1028"/>
      <c r="BT438" s="1028"/>
      <c r="BU438" s="1028"/>
      <c r="BV438" s="1028"/>
      <c r="BW438" s="1028"/>
      <c r="BX438" s="1028"/>
      <c r="BY438" s="1028"/>
      <c r="BZ438" s="1028"/>
      <c r="CA438" s="1028"/>
      <c r="CB438" s="1028"/>
      <c r="CC438" s="1028"/>
      <c r="CD438" s="1028"/>
      <c r="CE438" s="1028"/>
      <c r="CF438" s="1028"/>
      <c r="CG438" s="1028"/>
      <c r="CH438" s="1028"/>
      <c r="CI438" s="1028"/>
      <c r="CJ438" s="1028"/>
      <c r="CK438" s="1028"/>
      <c r="CL438" s="1028"/>
      <c r="CM438" s="1028"/>
      <c r="CN438" s="1028"/>
      <c r="CO438" s="1028"/>
      <c r="CP438" s="1028"/>
      <c r="CQ438" s="1028"/>
      <c r="CR438" s="1028"/>
      <c r="CS438" s="1028"/>
      <c r="CT438" s="1028"/>
      <c r="CU438" s="1028"/>
      <c r="CV438" s="1028"/>
      <c r="CW438" s="1028"/>
      <c r="CX438" s="1028"/>
      <c r="CY438" s="1028"/>
      <c r="CZ438" s="1028"/>
      <c r="DA438" s="1028"/>
      <c r="DB438" s="1028"/>
      <c r="DC438" s="1028"/>
      <c r="DD438" s="1028"/>
      <c r="DE438" s="1028"/>
      <c r="DF438" s="1028"/>
      <c r="DG438" s="1028"/>
      <c r="DH438" s="1028"/>
      <c r="DI438" s="1028"/>
      <c r="DJ438" s="1028"/>
      <c r="DK438" s="1028"/>
      <c r="DL438" s="1028"/>
      <c r="DM438" s="1028"/>
      <c r="DN438" s="1028"/>
      <c r="DO438" s="1028"/>
      <c r="DP438" s="1028"/>
      <c r="DQ438" s="1028"/>
      <c r="DR438" s="1028"/>
      <c r="DS438" s="1028"/>
      <c r="DT438" s="1028"/>
      <c r="DU438" s="1028"/>
      <c r="DV438" s="1028"/>
      <c r="DW438" s="1028"/>
      <c r="DX438" s="1028"/>
      <c r="DY438" s="1028"/>
      <c r="DZ438" s="1028"/>
      <c r="EA438" s="1028"/>
      <c r="EB438" s="1028"/>
      <c r="EC438" s="1028"/>
      <c r="ED438" s="1028"/>
      <c r="EE438" s="1028"/>
      <c r="EF438" s="1028"/>
      <c r="EG438" s="1028"/>
      <c r="EH438" s="1028"/>
      <c r="EI438" s="1028"/>
      <c r="EJ438" s="1028"/>
      <c r="EK438" s="1028"/>
      <c r="EL438" s="1028"/>
    </row>
    <row r="439" spans="1:142" s="1027" customFormat="1">
      <c r="A439" s="1040">
        <v>436</v>
      </c>
      <c r="B439" s="1063" t="s">
        <v>664</v>
      </c>
      <c r="C439" s="1044">
        <f>'TMB 050'!$G$30</f>
        <v>1234550</v>
      </c>
      <c r="D439" s="1042">
        <f t="shared" ref="D439:D470" si="130">C439</f>
        <v>1234550</v>
      </c>
      <c r="E439" s="1042">
        <f t="shared" si="124"/>
        <v>61727.5</v>
      </c>
      <c r="F439" s="1042">
        <f t="shared" si="125"/>
        <v>61727.5</v>
      </c>
      <c r="G439" s="1042">
        <f t="shared" si="126"/>
        <v>61727.5</v>
      </c>
      <c r="H439" s="1042">
        <v>500000</v>
      </c>
      <c r="I439" s="1042">
        <v>100000</v>
      </c>
      <c r="J439" s="1042">
        <f t="shared" si="129"/>
        <v>500000</v>
      </c>
      <c r="K439" s="1042">
        <f t="shared" si="127"/>
        <v>40000</v>
      </c>
      <c r="L439" s="1043">
        <f>IF('[1]TMB 050'!$G$30&gt;=50000,50000,'[1]TMB 050'!$G$30*50%)</f>
        <v>50000</v>
      </c>
      <c r="M439" s="1042">
        <f t="shared" ref="M439:M470" si="131">IF(H439&lt;=500000,H439*20%,100000)</f>
        <v>100000</v>
      </c>
      <c r="N439" s="1041">
        <f t="shared" si="128"/>
        <v>100000</v>
      </c>
      <c r="O439" s="1061"/>
      <c r="P439" s="1035" t="str">
        <f t="shared" si="113"/>
        <v>SHOPPING VALINHOS</v>
      </c>
      <c r="Q439" s="1035" t="s">
        <v>663</v>
      </c>
      <c r="R439" s="1035"/>
      <c r="S439" s="1035" t="s">
        <v>662</v>
      </c>
      <c r="T439" s="1035" t="s">
        <v>661</v>
      </c>
      <c r="U439" s="1035" t="s">
        <v>505</v>
      </c>
      <c r="V439" s="1035" t="s">
        <v>660</v>
      </c>
      <c r="W439" s="1060" t="s">
        <v>659</v>
      </c>
      <c r="X439" s="1001"/>
      <c r="Y439" s="1031"/>
      <c r="Z439" s="1030"/>
      <c r="AA439" s="1030"/>
      <c r="AB439" s="1030"/>
      <c r="AC439" s="1030"/>
      <c r="AD439" s="1030"/>
      <c r="AE439" s="1030"/>
      <c r="AF439" s="1030"/>
      <c r="AG439" s="1030"/>
      <c r="AH439" s="1030"/>
      <c r="AI439" s="1030"/>
      <c r="AJ439" s="1030"/>
      <c r="AK439" s="1030"/>
      <c r="AL439" s="1030"/>
      <c r="AM439" s="1029"/>
      <c r="AN439" s="1029"/>
      <c r="AO439" s="1029"/>
      <c r="AP439" s="1029"/>
      <c r="AQ439" s="1029"/>
      <c r="AR439" s="1029"/>
      <c r="AS439" s="1029"/>
      <c r="AT439" s="1029"/>
      <c r="AU439" s="1028"/>
      <c r="AV439" s="1028"/>
      <c r="AW439" s="1028"/>
      <c r="AX439" s="1028"/>
      <c r="AY439" s="1028"/>
      <c r="AZ439" s="1028"/>
      <c r="BA439" s="1028"/>
      <c r="BB439" s="1028"/>
      <c r="BC439" s="1028"/>
      <c r="BD439" s="1028"/>
      <c r="BE439" s="1028"/>
      <c r="BF439" s="1028"/>
      <c r="BG439" s="1028"/>
      <c r="BH439" s="1028"/>
      <c r="BI439" s="1028"/>
      <c r="BJ439" s="1028"/>
      <c r="BK439" s="1028"/>
      <c r="BL439" s="1028"/>
      <c r="BM439" s="1028"/>
      <c r="BN439" s="1028"/>
      <c r="BO439" s="1028"/>
      <c r="BP439" s="1028"/>
      <c r="BQ439" s="1028"/>
      <c r="BR439" s="1028"/>
      <c r="BS439" s="1028"/>
      <c r="BT439" s="1028"/>
      <c r="BU439" s="1028"/>
      <c r="BV439" s="1028"/>
      <c r="BW439" s="1028"/>
      <c r="BX439" s="1028"/>
      <c r="BY439" s="1028"/>
      <c r="BZ439" s="1028"/>
      <c r="CA439" s="1028"/>
      <c r="CB439" s="1028"/>
      <c r="CC439" s="1028"/>
      <c r="CD439" s="1028"/>
      <c r="CE439" s="1028"/>
      <c r="CF439" s="1028"/>
      <c r="CG439" s="1028"/>
      <c r="CH439" s="1028"/>
      <c r="CI439" s="1028"/>
      <c r="CJ439" s="1028"/>
      <c r="CK439" s="1028"/>
      <c r="CL439" s="1028"/>
      <c r="CM439" s="1028"/>
      <c r="CN439" s="1028"/>
      <c r="CO439" s="1028"/>
      <c r="CP439" s="1028"/>
      <c r="CQ439" s="1028"/>
      <c r="CR439" s="1028"/>
      <c r="CS439" s="1028"/>
      <c r="CT439" s="1028"/>
      <c r="CU439" s="1028"/>
      <c r="CV439" s="1028"/>
      <c r="CW439" s="1028"/>
      <c r="CX439" s="1028"/>
      <c r="CY439" s="1028"/>
      <c r="CZ439" s="1028"/>
      <c r="DA439" s="1028"/>
      <c r="DB439" s="1028"/>
      <c r="DC439" s="1028"/>
      <c r="DD439" s="1028"/>
      <c r="DE439" s="1028"/>
      <c r="DF439" s="1028"/>
      <c r="DG439" s="1028"/>
      <c r="DH439" s="1028"/>
      <c r="DI439" s="1028"/>
      <c r="DJ439" s="1028"/>
      <c r="DK439" s="1028"/>
      <c r="DL439" s="1028"/>
      <c r="DM439" s="1028"/>
      <c r="DN439" s="1028"/>
      <c r="DO439" s="1028"/>
      <c r="DP439" s="1028"/>
      <c r="DQ439" s="1028"/>
      <c r="DR439" s="1028"/>
      <c r="DS439" s="1028"/>
      <c r="DT439" s="1028"/>
      <c r="DU439" s="1028"/>
      <c r="DV439" s="1028"/>
      <c r="DW439" s="1028"/>
      <c r="DX439" s="1028"/>
      <c r="DY439" s="1028"/>
      <c r="DZ439" s="1028"/>
      <c r="EA439" s="1028"/>
      <c r="EB439" s="1028"/>
      <c r="EC439" s="1028"/>
      <c r="ED439" s="1028"/>
      <c r="EE439" s="1028"/>
      <c r="EF439" s="1028"/>
      <c r="EG439" s="1028"/>
      <c r="EH439" s="1028"/>
      <c r="EI439" s="1028"/>
      <c r="EJ439" s="1028"/>
      <c r="EK439" s="1028"/>
      <c r="EL439" s="1028"/>
    </row>
    <row r="440" spans="1:142" s="1027" customFormat="1">
      <c r="A440" s="1040">
        <v>437</v>
      </c>
      <c r="B440" s="1070" t="s">
        <v>658</v>
      </c>
      <c r="C440" s="1044">
        <f>'TMB 050'!$G$30</f>
        <v>1234550</v>
      </c>
      <c r="D440" s="1053">
        <f t="shared" si="130"/>
        <v>1234550</v>
      </c>
      <c r="E440" s="1053">
        <f t="shared" si="124"/>
        <v>61727.5</v>
      </c>
      <c r="F440" s="1053">
        <f t="shared" si="125"/>
        <v>61727.5</v>
      </c>
      <c r="G440" s="1053">
        <f t="shared" si="126"/>
        <v>61727.5</v>
      </c>
      <c r="H440" s="1053">
        <v>500000</v>
      </c>
      <c r="I440" s="1053">
        <v>100000</v>
      </c>
      <c r="J440" s="1053">
        <f t="shared" si="129"/>
        <v>500000</v>
      </c>
      <c r="K440" s="1053">
        <f t="shared" si="127"/>
        <v>40000</v>
      </c>
      <c r="L440" s="1054">
        <f>IF('[1]TMB 050'!$G$30&gt;=50000,50000,'[1]TMB 050'!$G$30*50%)</f>
        <v>50000</v>
      </c>
      <c r="M440" s="1053">
        <f t="shared" si="131"/>
        <v>100000</v>
      </c>
      <c r="N440" s="1052">
        <f t="shared" si="128"/>
        <v>100000</v>
      </c>
      <c r="O440" s="1073"/>
      <c r="P440" s="1050" t="str">
        <f t="shared" si="113"/>
        <v>SHOPPING VERDES MARES</v>
      </c>
      <c r="Q440" s="1050" t="s">
        <v>657</v>
      </c>
      <c r="R440" s="1050"/>
      <c r="S440" s="1050" t="s">
        <v>527</v>
      </c>
      <c r="T440" s="1050" t="s">
        <v>656</v>
      </c>
      <c r="U440" s="1050" t="s">
        <v>556</v>
      </c>
      <c r="V440" s="1050" t="s">
        <v>655</v>
      </c>
      <c r="W440" s="1072"/>
      <c r="X440" s="1001"/>
      <c r="Y440" s="1031"/>
      <c r="Z440" s="1030"/>
      <c r="AA440" s="1030"/>
      <c r="AB440" s="1030"/>
      <c r="AC440" s="1030"/>
      <c r="AD440" s="1030"/>
      <c r="AE440" s="1030"/>
      <c r="AF440" s="1030"/>
      <c r="AG440" s="1030"/>
      <c r="AH440" s="1030"/>
      <c r="AI440" s="1030"/>
      <c r="AJ440" s="1030"/>
      <c r="AK440" s="1030"/>
      <c r="AL440" s="1030"/>
      <c r="AM440" s="1029"/>
      <c r="AN440" s="1029"/>
      <c r="AO440" s="1029"/>
      <c r="AP440" s="1029"/>
      <c r="AQ440" s="1029"/>
      <c r="AR440" s="1029"/>
      <c r="AS440" s="1029"/>
      <c r="AT440" s="1029"/>
      <c r="AU440" s="1028"/>
      <c r="AV440" s="1028"/>
      <c r="AW440" s="1028"/>
      <c r="AX440" s="1028"/>
      <c r="AY440" s="1028"/>
      <c r="AZ440" s="1028"/>
      <c r="BA440" s="1028"/>
      <c r="BB440" s="1028"/>
      <c r="BC440" s="1028"/>
      <c r="BD440" s="1028"/>
      <c r="BE440" s="1028"/>
      <c r="BF440" s="1028"/>
      <c r="BG440" s="1028"/>
      <c r="BH440" s="1028"/>
      <c r="BI440" s="1028"/>
      <c r="BJ440" s="1028"/>
      <c r="BK440" s="1028"/>
      <c r="BL440" s="1028"/>
      <c r="BM440" s="1028"/>
      <c r="BN440" s="1028"/>
      <c r="BO440" s="1028"/>
      <c r="BP440" s="1028"/>
      <c r="BQ440" s="1028"/>
      <c r="BR440" s="1028"/>
      <c r="BS440" s="1028"/>
      <c r="BT440" s="1028"/>
      <c r="BU440" s="1028"/>
      <c r="BV440" s="1028"/>
      <c r="BW440" s="1028"/>
      <c r="BX440" s="1028"/>
      <c r="BY440" s="1028"/>
      <c r="BZ440" s="1028"/>
      <c r="CA440" s="1028"/>
      <c r="CB440" s="1028"/>
      <c r="CC440" s="1028"/>
      <c r="CD440" s="1028"/>
      <c r="CE440" s="1028"/>
      <c r="CF440" s="1028"/>
      <c r="CG440" s="1028"/>
      <c r="CH440" s="1028"/>
      <c r="CI440" s="1028"/>
      <c r="CJ440" s="1028"/>
      <c r="CK440" s="1028"/>
      <c r="CL440" s="1028"/>
      <c r="CM440" s="1028"/>
      <c r="CN440" s="1028"/>
      <c r="CO440" s="1028"/>
      <c r="CP440" s="1028"/>
      <c r="CQ440" s="1028"/>
      <c r="CR440" s="1028"/>
      <c r="CS440" s="1028"/>
      <c r="CT440" s="1028"/>
      <c r="CU440" s="1028"/>
      <c r="CV440" s="1028"/>
      <c r="CW440" s="1028"/>
      <c r="CX440" s="1028"/>
      <c r="CY440" s="1028"/>
      <c r="CZ440" s="1028"/>
      <c r="DA440" s="1028"/>
      <c r="DB440" s="1028"/>
      <c r="DC440" s="1028"/>
      <c r="DD440" s="1028"/>
      <c r="DE440" s="1028"/>
      <c r="DF440" s="1028"/>
      <c r="DG440" s="1028"/>
      <c r="DH440" s="1028"/>
      <c r="DI440" s="1028"/>
      <c r="DJ440" s="1028"/>
      <c r="DK440" s="1028"/>
      <c r="DL440" s="1028"/>
      <c r="DM440" s="1028"/>
      <c r="DN440" s="1028"/>
      <c r="DO440" s="1028"/>
      <c r="DP440" s="1028"/>
      <c r="DQ440" s="1028"/>
      <c r="DR440" s="1028"/>
      <c r="DS440" s="1028"/>
      <c r="DT440" s="1028"/>
      <c r="DU440" s="1028"/>
      <c r="DV440" s="1028"/>
      <c r="DW440" s="1028"/>
      <c r="DX440" s="1028"/>
      <c r="DY440" s="1028"/>
      <c r="DZ440" s="1028"/>
      <c r="EA440" s="1028"/>
      <c r="EB440" s="1028"/>
      <c r="EC440" s="1028"/>
      <c r="ED440" s="1028"/>
      <c r="EE440" s="1028"/>
      <c r="EF440" s="1028"/>
      <c r="EG440" s="1028"/>
      <c r="EH440" s="1028"/>
      <c r="EI440" s="1028"/>
      <c r="EJ440" s="1028"/>
      <c r="EK440" s="1028"/>
      <c r="EL440" s="1028"/>
    </row>
    <row r="441" spans="1:142" s="1027" customFormat="1">
      <c r="A441" s="1040">
        <v>438</v>
      </c>
      <c r="B441" s="1062" t="s">
        <v>654</v>
      </c>
      <c r="C441" s="1044">
        <f>'TMB 050'!$G$30</f>
        <v>1234550</v>
      </c>
      <c r="D441" s="1042">
        <f t="shared" si="130"/>
        <v>1234550</v>
      </c>
      <c r="E441" s="1042">
        <f t="shared" si="124"/>
        <v>61727.5</v>
      </c>
      <c r="F441" s="1042">
        <f t="shared" si="125"/>
        <v>61727.5</v>
      </c>
      <c r="G441" s="1042">
        <f t="shared" si="126"/>
        <v>61727.5</v>
      </c>
      <c r="H441" s="1042">
        <v>500000</v>
      </c>
      <c r="I441" s="1042">
        <v>100000</v>
      </c>
      <c r="J441" s="1042">
        <f t="shared" si="129"/>
        <v>500000</v>
      </c>
      <c r="K441" s="1042">
        <f t="shared" si="127"/>
        <v>40000</v>
      </c>
      <c r="L441" s="1043">
        <f>IF('[1]TMB 050'!$G$30&gt;=50000,50000,'[1]TMB 050'!$G$30*50%)</f>
        <v>50000</v>
      </c>
      <c r="M441" s="1042">
        <f t="shared" si="131"/>
        <v>100000</v>
      </c>
      <c r="N441" s="1041">
        <f t="shared" si="128"/>
        <v>100000</v>
      </c>
      <c r="O441" s="1061"/>
      <c r="P441" s="1035" t="str">
        <f t="shared" si="113"/>
        <v xml:space="preserve">SHOPPING VIA BRASIL </v>
      </c>
      <c r="Q441" s="1035" t="s">
        <v>653</v>
      </c>
      <c r="R441" s="1035"/>
      <c r="S441" s="1035" t="s">
        <v>652</v>
      </c>
      <c r="T441" s="1035" t="s">
        <v>503</v>
      </c>
      <c r="U441" s="1035"/>
      <c r="V441" s="1035" t="s">
        <v>651</v>
      </c>
      <c r="W441" s="1060"/>
      <c r="X441" s="1001"/>
      <c r="Y441" s="1031"/>
      <c r="Z441" s="1030"/>
      <c r="AA441" s="1030"/>
      <c r="AB441" s="1030"/>
      <c r="AC441" s="1030"/>
      <c r="AD441" s="1030"/>
      <c r="AE441" s="1030"/>
      <c r="AF441" s="1030"/>
      <c r="AG441" s="1030"/>
      <c r="AH441" s="1030"/>
      <c r="AI441" s="1030"/>
      <c r="AJ441" s="1030"/>
      <c r="AK441" s="1030"/>
      <c r="AL441" s="1030"/>
      <c r="AM441" s="1029"/>
      <c r="AN441" s="1029"/>
      <c r="AO441" s="1029"/>
      <c r="AP441" s="1029"/>
      <c r="AQ441" s="1029"/>
      <c r="AR441" s="1029"/>
      <c r="AS441" s="1029"/>
      <c r="AT441" s="1029"/>
      <c r="AU441" s="1028"/>
      <c r="AV441" s="1028"/>
      <c r="AW441" s="1028"/>
      <c r="AX441" s="1028"/>
      <c r="AY441" s="1028"/>
      <c r="AZ441" s="1028"/>
      <c r="BA441" s="1028"/>
      <c r="BB441" s="1028"/>
      <c r="BC441" s="1028"/>
      <c r="BD441" s="1028"/>
      <c r="BE441" s="1028"/>
      <c r="BF441" s="1028"/>
      <c r="BG441" s="1028"/>
      <c r="BH441" s="1028"/>
      <c r="BI441" s="1028"/>
      <c r="BJ441" s="1028"/>
      <c r="BK441" s="1028"/>
      <c r="BL441" s="1028"/>
      <c r="BM441" s="1028"/>
      <c r="BN441" s="1028"/>
      <c r="BO441" s="1028"/>
      <c r="BP441" s="1028"/>
      <c r="BQ441" s="1028"/>
      <c r="BR441" s="1028"/>
      <c r="BS441" s="1028"/>
      <c r="BT441" s="1028"/>
      <c r="BU441" s="1028"/>
      <c r="BV441" s="1028"/>
      <c r="BW441" s="1028"/>
      <c r="BX441" s="1028"/>
      <c r="BY441" s="1028"/>
      <c r="BZ441" s="1028"/>
      <c r="CA441" s="1028"/>
      <c r="CB441" s="1028"/>
      <c r="CC441" s="1028"/>
      <c r="CD441" s="1028"/>
      <c r="CE441" s="1028"/>
      <c r="CF441" s="1028"/>
      <c r="CG441" s="1028"/>
      <c r="CH441" s="1028"/>
      <c r="CI441" s="1028"/>
      <c r="CJ441" s="1028"/>
      <c r="CK441" s="1028"/>
      <c r="CL441" s="1028"/>
      <c r="CM441" s="1028"/>
      <c r="CN441" s="1028"/>
      <c r="CO441" s="1028"/>
      <c r="CP441" s="1028"/>
      <c r="CQ441" s="1028"/>
      <c r="CR441" s="1028"/>
      <c r="CS441" s="1028"/>
      <c r="CT441" s="1028"/>
      <c r="CU441" s="1028"/>
      <c r="CV441" s="1028"/>
      <c r="CW441" s="1028"/>
      <c r="CX441" s="1028"/>
      <c r="CY441" s="1028"/>
      <c r="CZ441" s="1028"/>
      <c r="DA441" s="1028"/>
      <c r="DB441" s="1028"/>
      <c r="DC441" s="1028"/>
      <c r="DD441" s="1028"/>
      <c r="DE441" s="1028"/>
      <c r="DF441" s="1028"/>
      <c r="DG441" s="1028"/>
      <c r="DH441" s="1028"/>
      <c r="DI441" s="1028"/>
      <c r="DJ441" s="1028"/>
      <c r="DK441" s="1028"/>
      <c r="DL441" s="1028"/>
      <c r="DM441" s="1028"/>
      <c r="DN441" s="1028"/>
      <c r="DO441" s="1028"/>
      <c r="DP441" s="1028"/>
      <c r="DQ441" s="1028"/>
      <c r="DR441" s="1028"/>
      <c r="DS441" s="1028"/>
      <c r="DT441" s="1028"/>
      <c r="DU441" s="1028"/>
      <c r="DV441" s="1028"/>
      <c r="DW441" s="1028"/>
      <c r="DX441" s="1028"/>
      <c r="DY441" s="1028"/>
      <c r="DZ441" s="1028"/>
      <c r="EA441" s="1028"/>
      <c r="EB441" s="1028"/>
      <c r="EC441" s="1028"/>
      <c r="ED441" s="1028"/>
      <c r="EE441" s="1028"/>
      <c r="EF441" s="1028"/>
      <c r="EG441" s="1028"/>
      <c r="EH441" s="1028"/>
      <c r="EI441" s="1028"/>
      <c r="EJ441" s="1028"/>
      <c r="EK441" s="1028"/>
      <c r="EL441" s="1028"/>
    </row>
    <row r="442" spans="1:142" s="1027" customFormat="1">
      <c r="A442" s="1040">
        <v>439</v>
      </c>
      <c r="B442" s="1063" t="s">
        <v>650</v>
      </c>
      <c r="C442" s="1044">
        <f>'TMB 050'!$G$30</f>
        <v>1234550</v>
      </c>
      <c r="D442" s="1042">
        <f t="shared" si="130"/>
        <v>1234550</v>
      </c>
      <c r="E442" s="1042">
        <f t="shared" si="124"/>
        <v>61727.5</v>
      </c>
      <c r="F442" s="1042">
        <f t="shared" si="125"/>
        <v>61727.5</v>
      </c>
      <c r="G442" s="1042">
        <f t="shared" si="126"/>
        <v>61727.5</v>
      </c>
      <c r="H442" s="1042">
        <v>500000</v>
      </c>
      <c r="I442" s="1042">
        <v>100000</v>
      </c>
      <c r="J442" s="1042">
        <f t="shared" si="129"/>
        <v>500000</v>
      </c>
      <c r="K442" s="1042">
        <f t="shared" si="127"/>
        <v>40000</v>
      </c>
      <c r="L442" s="1043">
        <f>IF('[1]TMB 050'!$G$30&gt;=50000,50000,'[1]TMB 050'!$G$30*50%)</f>
        <v>50000</v>
      </c>
      <c r="M442" s="1042">
        <f t="shared" si="131"/>
        <v>100000</v>
      </c>
      <c r="N442" s="1041">
        <f t="shared" si="128"/>
        <v>100000</v>
      </c>
      <c r="O442" s="1061"/>
      <c r="P442" s="1035" t="str">
        <f t="shared" si="113"/>
        <v>SHOPPING VILA OLÍMPIA</v>
      </c>
      <c r="Q442" s="1035" t="s">
        <v>649</v>
      </c>
      <c r="R442" s="1035"/>
      <c r="S442" s="1035" t="s">
        <v>648</v>
      </c>
      <c r="T442" s="1035" t="s">
        <v>506</v>
      </c>
      <c r="U442" s="1035" t="s">
        <v>505</v>
      </c>
      <c r="V442" s="1035">
        <v>4551010</v>
      </c>
      <c r="W442" s="1035"/>
      <c r="X442" s="1001"/>
      <c r="Y442" s="1031"/>
      <c r="Z442" s="1030"/>
      <c r="AA442" s="1030"/>
      <c r="AB442" s="1030"/>
      <c r="AC442" s="1030"/>
      <c r="AD442" s="1030"/>
      <c r="AE442" s="1030"/>
      <c r="AF442" s="1030"/>
      <c r="AG442" s="1030"/>
      <c r="AH442" s="1030"/>
      <c r="AI442" s="1030"/>
      <c r="AJ442" s="1030"/>
      <c r="AK442" s="1030"/>
      <c r="AL442" s="1030"/>
      <c r="AM442" s="1029"/>
      <c r="AN442" s="1029"/>
      <c r="AO442" s="1029"/>
      <c r="AP442" s="1029"/>
      <c r="AQ442" s="1029"/>
      <c r="AR442" s="1029"/>
      <c r="AS442" s="1029"/>
      <c r="AT442" s="1029"/>
      <c r="AU442" s="1028"/>
      <c r="AV442" s="1028"/>
      <c r="AW442" s="1028"/>
      <c r="AX442" s="1028"/>
      <c r="AY442" s="1028"/>
      <c r="AZ442" s="1028"/>
      <c r="BA442" s="1028"/>
      <c r="BB442" s="1028"/>
      <c r="BC442" s="1028"/>
      <c r="BD442" s="1028"/>
      <c r="BE442" s="1028"/>
      <c r="BF442" s="1028"/>
      <c r="BG442" s="1028"/>
      <c r="BH442" s="1028"/>
      <c r="BI442" s="1028"/>
      <c r="BJ442" s="1028"/>
      <c r="BK442" s="1028"/>
      <c r="BL442" s="1028"/>
      <c r="BM442" s="1028"/>
      <c r="BN442" s="1028"/>
      <c r="BO442" s="1028"/>
      <c r="BP442" s="1028"/>
      <c r="BQ442" s="1028"/>
      <c r="BR442" s="1028"/>
      <c r="BS442" s="1028"/>
      <c r="BT442" s="1028"/>
      <c r="BU442" s="1028"/>
      <c r="BV442" s="1028"/>
      <c r="BW442" s="1028"/>
      <c r="BX442" s="1028"/>
      <c r="BY442" s="1028"/>
      <c r="BZ442" s="1028"/>
      <c r="CA442" s="1028"/>
      <c r="CB442" s="1028"/>
      <c r="CC442" s="1028"/>
      <c r="CD442" s="1028"/>
      <c r="CE442" s="1028"/>
      <c r="CF442" s="1028"/>
      <c r="CG442" s="1028"/>
      <c r="CH442" s="1028"/>
      <c r="CI442" s="1028"/>
      <c r="CJ442" s="1028"/>
      <c r="CK442" s="1028"/>
      <c r="CL442" s="1028"/>
      <c r="CM442" s="1028"/>
      <c r="CN442" s="1028"/>
      <c r="CO442" s="1028"/>
      <c r="CP442" s="1028"/>
      <c r="CQ442" s="1028"/>
      <c r="CR442" s="1028"/>
      <c r="CS442" s="1028"/>
      <c r="CT442" s="1028"/>
      <c r="CU442" s="1028"/>
      <c r="CV442" s="1028"/>
      <c r="CW442" s="1028"/>
      <c r="CX442" s="1028"/>
      <c r="CY442" s="1028"/>
      <c r="CZ442" s="1028"/>
      <c r="DA442" s="1028"/>
      <c r="DB442" s="1028"/>
      <c r="DC442" s="1028"/>
      <c r="DD442" s="1028"/>
      <c r="DE442" s="1028"/>
      <c r="DF442" s="1028"/>
      <c r="DG442" s="1028"/>
      <c r="DH442" s="1028"/>
      <c r="DI442" s="1028"/>
      <c r="DJ442" s="1028"/>
      <c r="DK442" s="1028"/>
      <c r="DL442" s="1028"/>
      <c r="DM442" s="1028"/>
      <c r="DN442" s="1028"/>
      <c r="DO442" s="1028"/>
      <c r="DP442" s="1028"/>
      <c r="DQ442" s="1028"/>
      <c r="DR442" s="1028"/>
      <c r="DS442" s="1028"/>
      <c r="DT442" s="1028"/>
      <c r="DU442" s="1028"/>
      <c r="DV442" s="1028"/>
      <c r="DW442" s="1028"/>
      <c r="DX442" s="1028"/>
      <c r="DY442" s="1028"/>
      <c r="DZ442" s="1028"/>
      <c r="EA442" s="1028"/>
      <c r="EB442" s="1028"/>
      <c r="EC442" s="1028"/>
      <c r="ED442" s="1028"/>
      <c r="EE442" s="1028"/>
      <c r="EF442" s="1028"/>
      <c r="EG442" s="1028"/>
      <c r="EH442" s="1028"/>
      <c r="EI442" s="1028"/>
      <c r="EJ442" s="1028"/>
      <c r="EK442" s="1028"/>
      <c r="EL442" s="1028"/>
    </row>
    <row r="443" spans="1:142" s="1027" customFormat="1">
      <c r="A443" s="1040">
        <v>440</v>
      </c>
      <c r="B443" s="1066" t="s">
        <v>647</v>
      </c>
      <c r="C443" s="1044">
        <f>'TMB 050'!$G$30</f>
        <v>1234550</v>
      </c>
      <c r="D443" s="1042">
        <f t="shared" si="130"/>
        <v>1234550</v>
      </c>
      <c r="E443" s="1042">
        <f t="shared" si="124"/>
        <v>61727.5</v>
      </c>
      <c r="F443" s="1042">
        <f t="shared" si="125"/>
        <v>61727.5</v>
      </c>
      <c r="G443" s="1042">
        <f t="shared" si="126"/>
        <v>61727.5</v>
      </c>
      <c r="H443" s="1042">
        <v>500000</v>
      </c>
      <c r="I443" s="1042">
        <v>100000</v>
      </c>
      <c r="J443" s="1042">
        <f t="shared" si="129"/>
        <v>500000</v>
      </c>
      <c r="K443" s="1042">
        <f t="shared" si="127"/>
        <v>40000</v>
      </c>
      <c r="L443" s="1043">
        <f>IF('[1]TMB 050'!$G$30&gt;=50000,50000,'[1]TMB 050'!$G$30*50%)</f>
        <v>50000</v>
      </c>
      <c r="M443" s="1042">
        <f t="shared" si="131"/>
        <v>100000</v>
      </c>
      <c r="N443" s="1041">
        <f t="shared" si="128"/>
        <v>100000</v>
      </c>
      <c r="O443" s="1061"/>
      <c r="P443" s="1035" t="str">
        <f t="shared" si="113"/>
        <v>SHOPPING VILLA</v>
      </c>
      <c r="Q443" s="1064"/>
      <c r="R443" s="1064"/>
      <c r="S443" s="1064"/>
      <c r="T443" s="1064" t="s">
        <v>514</v>
      </c>
      <c r="U443" s="1064" t="s">
        <v>505</v>
      </c>
      <c r="V443" s="1064"/>
      <c r="W443" s="1064"/>
      <c r="X443" s="1001"/>
      <c r="Y443" s="1031"/>
      <c r="Z443" s="1030"/>
      <c r="AA443" s="1030"/>
      <c r="AB443" s="1030"/>
      <c r="AC443" s="1030"/>
      <c r="AD443" s="1030"/>
      <c r="AE443" s="1030"/>
      <c r="AF443" s="1030"/>
      <c r="AG443" s="1030"/>
      <c r="AH443" s="1030"/>
      <c r="AI443" s="1030"/>
      <c r="AJ443" s="1030"/>
      <c r="AK443" s="1030"/>
      <c r="AL443" s="1030"/>
      <c r="AM443" s="1029"/>
      <c r="AN443" s="1029"/>
      <c r="AO443" s="1029"/>
      <c r="AP443" s="1029"/>
      <c r="AQ443" s="1029"/>
      <c r="AR443" s="1029"/>
      <c r="AS443" s="1029"/>
      <c r="AT443" s="1029"/>
      <c r="AU443" s="1028"/>
      <c r="AV443" s="1028"/>
      <c r="AW443" s="1028"/>
      <c r="AX443" s="1028"/>
      <c r="AY443" s="1028"/>
      <c r="AZ443" s="1028"/>
      <c r="BA443" s="1028"/>
      <c r="BB443" s="1028"/>
      <c r="BC443" s="1028"/>
      <c r="BD443" s="1028"/>
      <c r="BE443" s="1028"/>
      <c r="BF443" s="1028"/>
      <c r="BG443" s="1028"/>
      <c r="BH443" s="1028"/>
      <c r="BI443" s="1028"/>
      <c r="BJ443" s="1028"/>
      <c r="BK443" s="1028"/>
      <c r="BL443" s="1028"/>
      <c r="BM443" s="1028"/>
      <c r="BN443" s="1028"/>
      <c r="BO443" s="1028"/>
      <c r="BP443" s="1028"/>
      <c r="BQ443" s="1028"/>
      <c r="BR443" s="1028"/>
      <c r="BS443" s="1028"/>
      <c r="BT443" s="1028"/>
      <c r="BU443" s="1028"/>
      <c r="BV443" s="1028"/>
      <c r="BW443" s="1028"/>
      <c r="BX443" s="1028"/>
      <c r="BY443" s="1028"/>
      <c r="BZ443" s="1028"/>
      <c r="CA443" s="1028"/>
      <c r="CB443" s="1028"/>
      <c r="CC443" s="1028"/>
      <c r="CD443" s="1028"/>
      <c r="CE443" s="1028"/>
      <c r="CF443" s="1028"/>
      <c r="CG443" s="1028"/>
      <c r="CH443" s="1028"/>
      <c r="CI443" s="1028"/>
      <c r="CJ443" s="1028"/>
      <c r="CK443" s="1028"/>
      <c r="CL443" s="1028"/>
      <c r="CM443" s="1028"/>
      <c r="CN443" s="1028"/>
      <c r="CO443" s="1028"/>
      <c r="CP443" s="1028"/>
      <c r="CQ443" s="1028"/>
      <c r="CR443" s="1028"/>
      <c r="CS443" s="1028"/>
      <c r="CT443" s="1028"/>
      <c r="CU443" s="1028"/>
      <c r="CV443" s="1028"/>
      <c r="CW443" s="1028"/>
      <c r="CX443" s="1028"/>
      <c r="CY443" s="1028"/>
      <c r="CZ443" s="1028"/>
      <c r="DA443" s="1028"/>
      <c r="DB443" s="1028"/>
      <c r="DC443" s="1028"/>
      <c r="DD443" s="1028"/>
      <c r="DE443" s="1028"/>
      <c r="DF443" s="1028"/>
      <c r="DG443" s="1028"/>
      <c r="DH443" s="1028"/>
      <c r="DI443" s="1028"/>
      <c r="DJ443" s="1028"/>
      <c r="DK443" s="1028"/>
      <c r="DL443" s="1028"/>
      <c r="DM443" s="1028"/>
      <c r="DN443" s="1028"/>
      <c r="DO443" s="1028"/>
      <c r="DP443" s="1028"/>
      <c r="DQ443" s="1028"/>
      <c r="DR443" s="1028"/>
      <c r="DS443" s="1028"/>
      <c r="DT443" s="1028"/>
      <c r="DU443" s="1028"/>
      <c r="DV443" s="1028"/>
      <c r="DW443" s="1028"/>
      <c r="DX443" s="1028"/>
      <c r="DY443" s="1028"/>
      <c r="DZ443" s="1028"/>
      <c r="EA443" s="1028"/>
      <c r="EB443" s="1028"/>
      <c r="EC443" s="1028"/>
      <c r="ED443" s="1028"/>
      <c r="EE443" s="1028"/>
      <c r="EF443" s="1028"/>
      <c r="EG443" s="1028"/>
      <c r="EH443" s="1028"/>
      <c r="EI443" s="1028"/>
      <c r="EJ443" s="1028"/>
      <c r="EK443" s="1028"/>
      <c r="EL443" s="1028"/>
    </row>
    <row r="444" spans="1:142" s="1027" customFormat="1">
      <c r="A444" s="1040">
        <v>441</v>
      </c>
      <c r="B444" s="1066" t="s">
        <v>646</v>
      </c>
      <c r="C444" s="1044">
        <f>'TMB 050'!$G$30</f>
        <v>1234550</v>
      </c>
      <c r="D444" s="1042">
        <f t="shared" si="130"/>
        <v>1234550</v>
      </c>
      <c r="E444" s="1042">
        <f t="shared" si="124"/>
        <v>61727.5</v>
      </c>
      <c r="F444" s="1042">
        <f t="shared" si="125"/>
        <v>61727.5</v>
      </c>
      <c r="G444" s="1042">
        <f t="shared" si="126"/>
        <v>61727.5</v>
      </c>
      <c r="H444" s="1042">
        <v>500000</v>
      </c>
      <c r="I444" s="1042">
        <v>100000</v>
      </c>
      <c r="J444" s="1042">
        <f t="shared" si="129"/>
        <v>500000</v>
      </c>
      <c r="K444" s="1042">
        <f t="shared" si="127"/>
        <v>40000</v>
      </c>
      <c r="L444" s="1043">
        <f>IF('[1]TMB 050'!$G$30&gt;=50000,50000,'[1]TMB 050'!$G$30*50%)</f>
        <v>50000</v>
      </c>
      <c r="M444" s="1042">
        <f t="shared" si="131"/>
        <v>100000</v>
      </c>
      <c r="N444" s="1041">
        <f t="shared" si="128"/>
        <v>100000</v>
      </c>
      <c r="O444" s="1061"/>
      <c r="P444" s="1035" t="str">
        <f t="shared" si="113"/>
        <v>SHOPPING VILLA MARES</v>
      </c>
      <c r="Q444" s="1064"/>
      <c r="R444" s="1064"/>
      <c r="S444" s="1064"/>
      <c r="T444" s="1064" t="s">
        <v>645</v>
      </c>
      <c r="U444" s="1064" t="s">
        <v>505</v>
      </c>
      <c r="V444" s="1064"/>
      <c r="W444" s="1064"/>
      <c r="X444" s="1001"/>
      <c r="Y444" s="1031"/>
      <c r="Z444" s="1030"/>
      <c r="AA444" s="1030"/>
      <c r="AB444" s="1030"/>
      <c r="AC444" s="1030"/>
      <c r="AD444" s="1030"/>
      <c r="AE444" s="1030"/>
      <c r="AF444" s="1030"/>
      <c r="AG444" s="1030"/>
      <c r="AH444" s="1030"/>
      <c r="AI444" s="1030"/>
      <c r="AJ444" s="1030"/>
      <c r="AK444" s="1030"/>
      <c r="AL444" s="1030"/>
      <c r="AM444" s="1029"/>
      <c r="AN444" s="1029"/>
      <c r="AO444" s="1029"/>
      <c r="AP444" s="1029"/>
      <c r="AQ444" s="1029"/>
      <c r="AR444" s="1029"/>
      <c r="AS444" s="1029"/>
      <c r="AT444" s="1029"/>
      <c r="AU444" s="1028"/>
      <c r="AV444" s="1028"/>
      <c r="AW444" s="1028"/>
      <c r="AX444" s="1028"/>
      <c r="AY444" s="1028"/>
      <c r="AZ444" s="1028"/>
      <c r="BA444" s="1028"/>
      <c r="BB444" s="1028"/>
      <c r="BC444" s="1028"/>
      <c r="BD444" s="1028"/>
      <c r="BE444" s="1028"/>
      <c r="BF444" s="1028"/>
      <c r="BG444" s="1028"/>
      <c r="BH444" s="1028"/>
      <c r="BI444" s="1028"/>
      <c r="BJ444" s="1028"/>
      <c r="BK444" s="1028"/>
      <c r="BL444" s="1028"/>
      <c r="BM444" s="1028"/>
      <c r="BN444" s="1028"/>
      <c r="BO444" s="1028"/>
      <c r="BP444" s="1028"/>
      <c r="BQ444" s="1028"/>
      <c r="BR444" s="1028"/>
      <c r="BS444" s="1028"/>
      <c r="BT444" s="1028"/>
      <c r="BU444" s="1028"/>
      <c r="BV444" s="1028"/>
      <c r="BW444" s="1028"/>
      <c r="BX444" s="1028"/>
      <c r="BY444" s="1028"/>
      <c r="BZ444" s="1028"/>
      <c r="CA444" s="1028"/>
      <c r="CB444" s="1028"/>
      <c r="CC444" s="1028"/>
      <c r="CD444" s="1028"/>
      <c r="CE444" s="1028"/>
      <c r="CF444" s="1028"/>
      <c r="CG444" s="1028"/>
      <c r="CH444" s="1028"/>
      <c r="CI444" s="1028"/>
      <c r="CJ444" s="1028"/>
      <c r="CK444" s="1028"/>
      <c r="CL444" s="1028"/>
      <c r="CM444" s="1028"/>
      <c r="CN444" s="1028"/>
      <c r="CO444" s="1028"/>
      <c r="CP444" s="1028"/>
      <c r="CQ444" s="1028"/>
      <c r="CR444" s="1028"/>
      <c r="CS444" s="1028"/>
      <c r="CT444" s="1028"/>
      <c r="CU444" s="1028"/>
      <c r="CV444" s="1028"/>
      <c r="CW444" s="1028"/>
      <c r="CX444" s="1028"/>
      <c r="CY444" s="1028"/>
      <c r="CZ444" s="1028"/>
      <c r="DA444" s="1028"/>
      <c r="DB444" s="1028"/>
      <c r="DC444" s="1028"/>
      <c r="DD444" s="1028"/>
      <c r="DE444" s="1028"/>
      <c r="DF444" s="1028"/>
      <c r="DG444" s="1028"/>
      <c r="DH444" s="1028"/>
      <c r="DI444" s="1028"/>
      <c r="DJ444" s="1028"/>
      <c r="DK444" s="1028"/>
      <c r="DL444" s="1028"/>
      <c r="DM444" s="1028"/>
      <c r="DN444" s="1028"/>
      <c r="DO444" s="1028"/>
      <c r="DP444" s="1028"/>
      <c r="DQ444" s="1028"/>
      <c r="DR444" s="1028"/>
      <c r="DS444" s="1028"/>
      <c r="DT444" s="1028"/>
      <c r="DU444" s="1028"/>
      <c r="DV444" s="1028"/>
      <c r="DW444" s="1028"/>
      <c r="DX444" s="1028"/>
      <c r="DY444" s="1028"/>
      <c r="DZ444" s="1028"/>
      <c r="EA444" s="1028"/>
      <c r="EB444" s="1028"/>
      <c r="EC444" s="1028"/>
      <c r="ED444" s="1028"/>
      <c r="EE444" s="1028"/>
      <c r="EF444" s="1028"/>
      <c r="EG444" s="1028"/>
      <c r="EH444" s="1028"/>
      <c r="EI444" s="1028"/>
      <c r="EJ444" s="1028"/>
      <c r="EK444" s="1028"/>
      <c r="EL444" s="1028"/>
    </row>
    <row r="445" spans="1:142" s="1027" customFormat="1">
      <c r="A445" s="1040">
        <v>442</v>
      </c>
      <c r="B445" s="1063" t="s">
        <v>644</v>
      </c>
      <c r="C445" s="1044">
        <f>'TMB 050'!$G$30</f>
        <v>1234550</v>
      </c>
      <c r="D445" s="1042">
        <f t="shared" si="130"/>
        <v>1234550</v>
      </c>
      <c r="E445" s="1042">
        <f t="shared" si="124"/>
        <v>61727.5</v>
      </c>
      <c r="F445" s="1042">
        <f t="shared" si="125"/>
        <v>61727.5</v>
      </c>
      <c r="G445" s="1042">
        <f t="shared" si="126"/>
        <v>61727.5</v>
      </c>
      <c r="H445" s="1042">
        <v>500000</v>
      </c>
      <c r="I445" s="1042">
        <v>100000</v>
      </c>
      <c r="J445" s="1042">
        <f t="shared" si="129"/>
        <v>500000</v>
      </c>
      <c r="K445" s="1042">
        <f t="shared" si="127"/>
        <v>40000</v>
      </c>
      <c r="L445" s="1043">
        <f>IF('[1]TMB 050'!$G$30&gt;=50000,50000,'[1]TMB 050'!$G$30*50%)</f>
        <v>50000</v>
      </c>
      <c r="M445" s="1042">
        <f t="shared" si="131"/>
        <v>100000</v>
      </c>
      <c r="N445" s="1041">
        <f t="shared" si="128"/>
        <v>100000</v>
      </c>
      <c r="O445" s="1061"/>
      <c r="P445" s="1035" t="str">
        <f t="shared" si="113"/>
        <v>SHOPPING VILLA-LOBOS</v>
      </c>
      <c r="Q445" s="1035" t="s">
        <v>643</v>
      </c>
      <c r="R445" s="1035"/>
      <c r="S445" s="1035" t="s">
        <v>642</v>
      </c>
      <c r="T445" s="1035" t="s">
        <v>506</v>
      </c>
      <c r="U445" s="1035" t="s">
        <v>505</v>
      </c>
      <c r="V445" s="1035" t="s">
        <v>641</v>
      </c>
      <c r="W445" s="1035"/>
      <c r="X445" s="1001"/>
      <c r="Y445" s="1031"/>
      <c r="Z445" s="1030"/>
      <c r="AA445" s="1030"/>
      <c r="AB445" s="1030"/>
      <c r="AC445" s="1030"/>
      <c r="AD445" s="1030"/>
      <c r="AE445" s="1030"/>
      <c r="AF445" s="1030"/>
      <c r="AG445" s="1030"/>
      <c r="AH445" s="1030"/>
      <c r="AI445" s="1030"/>
      <c r="AJ445" s="1030"/>
      <c r="AK445" s="1030"/>
      <c r="AL445" s="1030"/>
      <c r="AM445" s="1029"/>
      <c r="AN445" s="1029"/>
      <c r="AO445" s="1029"/>
      <c r="AP445" s="1029"/>
      <c r="AQ445" s="1029"/>
      <c r="AR445" s="1029"/>
      <c r="AS445" s="1029"/>
      <c r="AT445" s="1029"/>
      <c r="AU445" s="1028"/>
      <c r="AV445" s="1028"/>
      <c r="AW445" s="1028"/>
      <c r="AX445" s="1028"/>
      <c r="AY445" s="1028"/>
      <c r="AZ445" s="1028"/>
      <c r="BA445" s="1028"/>
      <c r="BB445" s="1028"/>
      <c r="BC445" s="1028"/>
      <c r="BD445" s="1028"/>
      <c r="BE445" s="1028"/>
      <c r="BF445" s="1028"/>
      <c r="BG445" s="1028"/>
      <c r="BH445" s="1028"/>
      <c r="BI445" s="1028"/>
      <c r="BJ445" s="1028"/>
      <c r="BK445" s="1028"/>
      <c r="BL445" s="1028"/>
      <c r="BM445" s="1028"/>
      <c r="BN445" s="1028"/>
      <c r="BO445" s="1028"/>
      <c r="BP445" s="1028"/>
      <c r="BQ445" s="1028"/>
      <c r="BR445" s="1028"/>
      <c r="BS445" s="1028"/>
      <c r="BT445" s="1028"/>
      <c r="BU445" s="1028"/>
      <c r="BV445" s="1028"/>
      <c r="BW445" s="1028"/>
      <c r="BX445" s="1028"/>
      <c r="BY445" s="1028"/>
      <c r="BZ445" s="1028"/>
      <c r="CA445" s="1028"/>
      <c r="CB445" s="1028"/>
      <c r="CC445" s="1028"/>
      <c r="CD445" s="1028"/>
      <c r="CE445" s="1028"/>
      <c r="CF445" s="1028"/>
      <c r="CG445" s="1028"/>
      <c r="CH445" s="1028"/>
      <c r="CI445" s="1028"/>
      <c r="CJ445" s="1028"/>
      <c r="CK445" s="1028"/>
      <c r="CL445" s="1028"/>
      <c r="CM445" s="1028"/>
      <c r="CN445" s="1028"/>
      <c r="CO445" s="1028"/>
      <c r="CP445" s="1028"/>
      <c r="CQ445" s="1028"/>
      <c r="CR445" s="1028"/>
      <c r="CS445" s="1028"/>
      <c r="CT445" s="1028"/>
      <c r="CU445" s="1028"/>
      <c r="CV445" s="1028"/>
      <c r="CW445" s="1028"/>
      <c r="CX445" s="1028"/>
      <c r="CY445" s="1028"/>
      <c r="CZ445" s="1028"/>
      <c r="DA445" s="1028"/>
      <c r="DB445" s="1028"/>
      <c r="DC445" s="1028"/>
      <c r="DD445" s="1028"/>
      <c r="DE445" s="1028"/>
      <c r="DF445" s="1028"/>
      <c r="DG445" s="1028"/>
      <c r="DH445" s="1028"/>
      <c r="DI445" s="1028"/>
      <c r="DJ445" s="1028"/>
      <c r="DK445" s="1028"/>
      <c r="DL445" s="1028"/>
      <c r="DM445" s="1028"/>
      <c r="DN445" s="1028"/>
      <c r="DO445" s="1028"/>
      <c r="DP445" s="1028"/>
      <c r="DQ445" s="1028"/>
      <c r="DR445" s="1028"/>
      <c r="DS445" s="1028"/>
      <c r="DT445" s="1028"/>
      <c r="DU445" s="1028"/>
      <c r="DV445" s="1028"/>
      <c r="DW445" s="1028"/>
      <c r="DX445" s="1028"/>
      <c r="DY445" s="1028"/>
      <c r="DZ445" s="1028"/>
      <c r="EA445" s="1028"/>
      <c r="EB445" s="1028"/>
      <c r="EC445" s="1028"/>
      <c r="ED445" s="1028"/>
      <c r="EE445" s="1028"/>
      <c r="EF445" s="1028"/>
      <c r="EG445" s="1028"/>
      <c r="EH445" s="1028"/>
      <c r="EI445" s="1028"/>
      <c r="EJ445" s="1028"/>
      <c r="EK445" s="1028"/>
      <c r="EL445" s="1028"/>
    </row>
    <row r="446" spans="1:142" s="1027" customFormat="1">
      <c r="A446" s="1040">
        <v>443</v>
      </c>
      <c r="B446" s="1063" t="s">
        <v>640</v>
      </c>
      <c r="C446" s="1044">
        <f>'TMB 050'!$G$30</f>
        <v>1234550</v>
      </c>
      <c r="D446" s="1042">
        <f t="shared" si="130"/>
        <v>1234550</v>
      </c>
      <c r="E446" s="1042">
        <f t="shared" si="124"/>
        <v>61727.5</v>
      </c>
      <c r="F446" s="1042">
        <f t="shared" si="125"/>
        <v>61727.5</v>
      </c>
      <c r="G446" s="1042">
        <f t="shared" si="126"/>
        <v>61727.5</v>
      </c>
      <c r="H446" s="1042">
        <v>500000</v>
      </c>
      <c r="I446" s="1042">
        <v>100000</v>
      </c>
      <c r="J446" s="1042">
        <f t="shared" si="129"/>
        <v>500000</v>
      </c>
      <c r="K446" s="1042">
        <f t="shared" si="127"/>
        <v>40000</v>
      </c>
      <c r="L446" s="1043">
        <f>IF('[1]TMB 050'!$G$30&gt;=50000,50000,'[1]TMB 050'!$G$30*50%)</f>
        <v>50000</v>
      </c>
      <c r="M446" s="1042">
        <f t="shared" si="131"/>
        <v>100000</v>
      </c>
      <c r="N446" s="1041">
        <f t="shared" si="128"/>
        <v>100000</v>
      </c>
      <c r="O446" s="1061"/>
      <c r="P446" s="1035" t="str">
        <f t="shared" ref="P446:P496" si="132">B446</f>
        <v>SHOPPING VITORIA</v>
      </c>
      <c r="Q446" s="1035" t="s">
        <v>639</v>
      </c>
      <c r="R446" s="1035"/>
      <c r="S446" s="1035" t="s">
        <v>638</v>
      </c>
      <c r="T446" s="1071" t="s">
        <v>637</v>
      </c>
      <c r="U446" s="1035" t="s">
        <v>636</v>
      </c>
      <c r="V446" s="1035" t="s">
        <v>635</v>
      </c>
      <c r="W446" s="1035"/>
      <c r="X446" s="1001"/>
      <c r="Y446" s="1031"/>
      <c r="Z446" s="1030"/>
      <c r="AA446" s="1030"/>
      <c r="AB446" s="1030"/>
      <c r="AC446" s="1030"/>
      <c r="AD446" s="1030"/>
      <c r="AE446" s="1030"/>
      <c r="AF446" s="1030"/>
      <c r="AG446" s="1030"/>
      <c r="AH446" s="1030"/>
      <c r="AI446" s="1030"/>
      <c r="AJ446" s="1030"/>
      <c r="AK446" s="1030"/>
      <c r="AL446" s="1030"/>
      <c r="AM446" s="1029"/>
      <c r="AN446" s="1029"/>
      <c r="AO446" s="1029"/>
      <c r="AP446" s="1029"/>
      <c r="AQ446" s="1029"/>
      <c r="AR446" s="1029"/>
      <c r="AS446" s="1029"/>
      <c r="AT446" s="1029"/>
      <c r="AU446" s="1028"/>
      <c r="AV446" s="1028"/>
      <c r="AW446" s="1028"/>
      <c r="AX446" s="1028"/>
      <c r="AY446" s="1028"/>
      <c r="AZ446" s="1028"/>
      <c r="BA446" s="1028"/>
      <c r="BB446" s="1028"/>
      <c r="BC446" s="1028"/>
      <c r="BD446" s="1028"/>
      <c r="BE446" s="1028"/>
      <c r="BF446" s="1028"/>
      <c r="BG446" s="1028"/>
      <c r="BH446" s="1028"/>
      <c r="BI446" s="1028"/>
      <c r="BJ446" s="1028"/>
      <c r="BK446" s="1028"/>
      <c r="BL446" s="1028"/>
      <c r="BM446" s="1028"/>
      <c r="BN446" s="1028"/>
      <c r="BO446" s="1028"/>
      <c r="BP446" s="1028"/>
      <c r="BQ446" s="1028"/>
      <c r="BR446" s="1028"/>
      <c r="BS446" s="1028"/>
      <c r="BT446" s="1028"/>
      <c r="BU446" s="1028"/>
      <c r="BV446" s="1028"/>
      <c r="BW446" s="1028"/>
      <c r="BX446" s="1028"/>
      <c r="BY446" s="1028"/>
      <c r="BZ446" s="1028"/>
      <c r="CA446" s="1028"/>
      <c r="CB446" s="1028"/>
      <c r="CC446" s="1028"/>
      <c r="CD446" s="1028"/>
      <c r="CE446" s="1028"/>
      <c r="CF446" s="1028"/>
      <c r="CG446" s="1028"/>
      <c r="CH446" s="1028"/>
      <c r="CI446" s="1028"/>
      <c r="CJ446" s="1028"/>
      <c r="CK446" s="1028"/>
      <c r="CL446" s="1028"/>
      <c r="CM446" s="1028"/>
      <c r="CN446" s="1028"/>
      <c r="CO446" s="1028"/>
      <c r="CP446" s="1028"/>
      <c r="CQ446" s="1028"/>
      <c r="CR446" s="1028"/>
      <c r="CS446" s="1028"/>
      <c r="CT446" s="1028"/>
      <c r="CU446" s="1028"/>
      <c r="CV446" s="1028"/>
      <c r="CW446" s="1028"/>
      <c r="CX446" s="1028"/>
      <c r="CY446" s="1028"/>
      <c r="CZ446" s="1028"/>
      <c r="DA446" s="1028"/>
      <c r="DB446" s="1028"/>
      <c r="DC446" s="1028"/>
      <c r="DD446" s="1028"/>
      <c r="DE446" s="1028"/>
      <c r="DF446" s="1028"/>
      <c r="DG446" s="1028"/>
      <c r="DH446" s="1028"/>
      <c r="DI446" s="1028"/>
      <c r="DJ446" s="1028"/>
      <c r="DK446" s="1028"/>
      <c r="DL446" s="1028"/>
      <c r="DM446" s="1028"/>
      <c r="DN446" s="1028"/>
      <c r="DO446" s="1028"/>
      <c r="DP446" s="1028"/>
      <c r="DQ446" s="1028"/>
      <c r="DR446" s="1028"/>
      <c r="DS446" s="1028"/>
      <c r="DT446" s="1028"/>
      <c r="DU446" s="1028"/>
      <c r="DV446" s="1028"/>
      <c r="DW446" s="1028"/>
      <c r="DX446" s="1028"/>
      <c r="DY446" s="1028"/>
      <c r="DZ446" s="1028"/>
      <c r="EA446" s="1028"/>
      <c r="EB446" s="1028"/>
      <c r="EC446" s="1028"/>
      <c r="ED446" s="1028"/>
      <c r="EE446" s="1028"/>
      <c r="EF446" s="1028"/>
      <c r="EG446" s="1028"/>
      <c r="EH446" s="1028"/>
      <c r="EI446" s="1028"/>
      <c r="EJ446" s="1028"/>
      <c r="EK446" s="1028"/>
      <c r="EL446" s="1028"/>
    </row>
    <row r="447" spans="1:142" s="1027" customFormat="1">
      <c r="A447" s="1040">
        <v>444</v>
      </c>
      <c r="B447" s="1068" t="s">
        <v>634</v>
      </c>
      <c r="C447" s="1044">
        <f>'TMB 050'!$G$30</f>
        <v>1234550</v>
      </c>
      <c r="D447" s="1042">
        <f t="shared" si="130"/>
        <v>1234550</v>
      </c>
      <c r="E447" s="1042">
        <f t="shared" si="124"/>
        <v>61727.5</v>
      </c>
      <c r="F447" s="1042">
        <f t="shared" si="125"/>
        <v>61727.5</v>
      </c>
      <c r="G447" s="1042">
        <f t="shared" si="126"/>
        <v>61727.5</v>
      </c>
      <c r="H447" s="1042">
        <v>500000</v>
      </c>
      <c r="I447" s="1042">
        <v>100000</v>
      </c>
      <c r="J447" s="1042">
        <f t="shared" si="129"/>
        <v>500000</v>
      </c>
      <c r="K447" s="1042">
        <f t="shared" si="127"/>
        <v>40000</v>
      </c>
      <c r="L447" s="1043">
        <f>IF('[1]TMB 050'!$G$30&gt;=50000,50000,'[1]TMB 050'!$G$30*50%)</f>
        <v>50000</v>
      </c>
      <c r="M447" s="1042">
        <f t="shared" si="131"/>
        <v>100000</v>
      </c>
      <c r="N447" s="1041">
        <f t="shared" si="128"/>
        <v>100000</v>
      </c>
      <c r="O447" s="1061"/>
      <c r="P447" s="1035" t="str">
        <f t="shared" si="132"/>
        <v xml:space="preserve">SHOPPING WEST PLAZA </v>
      </c>
      <c r="Q447" s="1064"/>
      <c r="R447" s="1064"/>
      <c r="S447" s="1064"/>
      <c r="T447" s="1064" t="s">
        <v>506</v>
      </c>
      <c r="U447" s="1064" t="s">
        <v>505</v>
      </c>
      <c r="V447" s="1064"/>
      <c r="W447" s="1064"/>
      <c r="X447" s="1001"/>
      <c r="Y447" s="1031"/>
      <c r="Z447" s="1030"/>
      <c r="AA447" s="1030"/>
      <c r="AB447" s="1030"/>
      <c r="AC447" s="1030"/>
      <c r="AD447" s="1030"/>
      <c r="AE447" s="1030"/>
      <c r="AF447" s="1030"/>
      <c r="AG447" s="1030"/>
      <c r="AH447" s="1030"/>
      <c r="AI447" s="1030"/>
      <c r="AJ447" s="1030"/>
      <c r="AK447" s="1030"/>
      <c r="AL447" s="1030"/>
      <c r="AM447" s="1029"/>
      <c r="AN447" s="1029"/>
      <c r="AO447" s="1029"/>
      <c r="AP447" s="1029"/>
      <c r="AQ447" s="1029"/>
      <c r="AR447" s="1029"/>
      <c r="AS447" s="1029"/>
      <c r="AT447" s="1029"/>
      <c r="AU447" s="1028"/>
      <c r="AV447" s="1028"/>
      <c r="AW447" s="1028"/>
      <c r="AX447" s="1028"/>
      <c r="AY447" s="1028"/>
      <c r="AZ447" s="1028"/>
      <c r="BA447" s="1028"/>
      <c r="BB447" s="1028"/>
      <c r="BC447" s="1028"/>
      <c r="BD447" s="1028"/>
      <c r="BE447" s="1028"/>
      <c r="BF447" s="1028"/>
      <c r="BG447" s="1028"/>
      <c r="BH447" s="1028"/>
      <c r="BI447" s="1028"/>
      <c r="BJ447" s="1028"/>
      <c r="BK447" s="1028"/>
      <c r="BL447" s="1028"/>
      <c r="BM447" s="1028"/>
      <c r="BN447" s="1028"/>
      <c r="BO447" s="1028"/>
      <c r="BP447" s="1028"/>
      <c r="BQ447" s="1028"/>
      <c r="BR447" s="1028"/>
      <c r="BS447" s="1028"/>
      <c r="BT447" s="1028"/>
      <c r="BU447" s="1028"/>
      <c r="BV447" s="1028"/>
      <c r="BW447" s="1028"/>
      <c r="BX447" s="1028"/>
      <c r="BY447" s="1028"/>
      <c r="BZ447" s="1028"/>
      <c r="CA447" s="1028"/>
      <c r="CB447" s="1028"/>
      <c r="CC447" s="1028"/>
      <c r="CD447" s="1028"/>
      <c r="CE447" s="1028"/>
      <c r="CF447" s="1028"/>
      <c r="CG447" s="1028"/>
      <c r="CH447" s="1028"/>
      <c r="CI447" s="1028"/>
      <c r="CJ447" s="1028"/>
      <c r="CK447" s="1028"/>
      <c r="CL447" s="1028"/>
      <c r="CM447" s="1028"/>
      <c r="CN447" s="1028"/>
      <c r="CO447" s="1028"/>
      <c r="CP447" s="1028"/>
      <c r="CQ447" s="1028"/>
      <c r="CR447" s="1028"/>
      <c r="CS447" s="1028"/>
      <c r="CT447" s="1028"/>
      <c r="CU447" s="1028"/>
      <c r="CV447" s="1028"/>
      <c r="CW447" s="1028"/>
      <c r="CX447" s="1028"/>
      <c r="CY447" s="1028"/>
      <c r="CZ447" s="1028"/>
      <c r="DA447" s="1028"/>
      <c r="DB447" s="1028"/>
      <c r="DC447" s="1028"/>
      <c r="DD447" s="1028"/>
      <c r="DE447" s="1028"/>
      <c r="DF447" s="1028"/>
      <c r="DG447" s="1028"/>
      <c r="DH447" s="1028"/>
      <c r="DI447" s="1028"/>
      <c r="DJ447" s="1028"/>
      <c r="DK447" s="1028"/>
      <c r="DL447" s="1028"/>
      <c r="DM447" s="1028"/>
      <c r="DN447" s="1028"/>
      <c r="DO447" s="1028"/>
      <c r="DP447" s="1028"/>
      <c r="DQ447" s="1028"/>
      <c r="DR447" s="1028"/>
      <c r="DS447" s="1028"/>
      <c r="DT447" s="1028"/>
      <c r="DU447" s="1028"/>
      <c r="DV447" s="1028"/>
      <c r="DW447" s="1028"/>
      <c r="DX447" s="1028"/>
      <c r="DY447" s="1028"/>
      <c r="DZ447" s="1028"/>
      <c r="EA447" s="1028"/>
      <c r="EB447" s="1028"/>
      <c r="EC447" s="1028"/>
      <c r="ED447" s="1028"/>
      <c r="EE447" s="1028"/>
      <c r="EF447" s="1028"/>
      <c r="EG447" s="1028"/>
      <c r="EH447" s="1028"/>
      <c r="EI447" s="1028"/>
      <c r="EJ447" s="1028"/>
      <c r="EK447" s="1028"/>
      <c r="EL447" s="1028"/>
    </row>
    <row r="448" spans="1:142" s="1027" customFormat="1">
      <c r="A448" s="1040">
        <v>445</v>
      </c>
      <c r="B448" s="1063" t="s">
        <v>633</v>
      </c>
      <c r="C448" s="1044">
        <f>'TMB 050'!$G$30</f>
        <v>1234550</v>
      </c>
      <c r="D448" s="1042">
        <f t="shared" si="130"/>
        <v>1234550</v>
      </c>
      <c r="E448" s="1042">
        <f t="shared" si="124"/>
        <v>61727.5</v>
      </c>
      <c r="F448" s="1042">
        <f t="shared" si="125"/>
        <v>61727.5</v>
      </c>
      <c r="G448" s="1042">
        <f t="shared" si="126"/>
        <v>61727.5</v>
      </c>
      <c r="H448" s="1042">
        <v>500000</v>
      </c>
      <c r="I448" s="1042">
        <v>100000</v>
      </c>
      <c r="J448" s="1042">
        <f t="shared" si="129"/>
        <v>500000</v>
      </c>
      <c r="K448" s="1042">
        <f t="shared" si="127"/>
        <v>40000</v>
      </c>
      <c r="L448" s="1043">
        <f>IF('[1]TMB 050'!$G$30&gt;=50000,50000,'[1]TMB 050'!$G$30*50%)</f>
        <v>50000</v>
      </c>
      <c r="M448" s="1042">
        <f t="shared" si="131"/>
        <v>100000</v>
      </c>
      <c r="N448" s="1041">
        <f t="shared" si="128"/>
        <v>100000</v>
      </c>
      <c r="O448" s="1061"/>
      <c r="P448" s="1035" t="str">
        <f t="shared" si="132"/>
        <v>SIDER SHOPPING</v>
      </c>
      <c r="Q448" s="1035" t="s">
        <v>632</v>
      </c>
      <c r="R448" s="1035"/>
      <c r="S448" s="1035" t="s">
        <v>631</v>
      </c>
      <c r="T448" s="1071" t="s">
        <v>630</v>
      </c>
      <c r="U448" s="1035" t="s">
        <v>502</v>
      </c>
      <c r="V448" s="1035" t="s">
        <v>629</v>
      </c>
      <c r="W448" s="1035"/>
      <c r="X448" s="1001"/>
      <c r="Y448" s="1031"/>
      <c r="Z448" s="1030"/>
      <c r="AA448" s="1030"/>
      <c r="AB448" s="1030"/>
      <c r="AC448" s="1030"/>
      <c r="AD448" s="1030"/>
      <c r="AE448" s="1030"/>
      <c r="AF448" s="1030"/>
      <c r="AG448" s="1030"/>
      <c r="AH448" s="1030"/>
      <c r="AI448" s="1030"/>
      <c r="AJ448" s="1030"/>
      <c r="AK448" s="1030"/>
      <c r="AL448" s="1030"/>
      <c r="AM448" s="1029"/>
      <c r="AN448" s="1029"/>
      <c r="AO448" s="1029"/>
      <c r="AP448" s="1029"/>
      <c r="AQ448" s="1029"/>
      <c r="AR448" s="1029"/>
      <c r="AS448" s="1029"/>
      <c r="AT448" s="1029"/>
      <c r="AU448" s="1028"/>
      <c r="AV448" s="1028"/>
      <c r="AW448" s="1028"/>
      <c r="AX448" s="1028"/>
      <c r="AY448" s="1028"/>
      <c r="AZ448" s="1028"/>
      <c r="BA448" s="1028"/>
      <c r="BB448" s="1028"/>
      <c r="BC448" s="1028"/>
      <c r="BD448" s="1028"/>
      <c r="BE448" s="1028"/>
      <c r="BF448" s="1028"/>
      <c r="BG448" s="1028"/>
      <c r="BH448" s="1028"/>
      <c r="BI448" s="1028"/>
      <c r="BJ448" s="1028"/>
      <c r="BK448" s="1028"/>
      <c r="BL448" s="1028"/>
      <c r="BM448" s="1028"/>
      <c r="BN448" s="1028"/>
      <c r="BO448" s="1028"/>
      <c r="BP448" s="1028"/>
      <c r="BQ448" s="1028"/>
      <c r="BR448" s="1028"/>
      <c r="BS448" s="1028"/>
      <c r="BT448" s="1028"/>
      <c r="BU448" s="1028"/>
      <c r="BV448" s="1028"/>
      <c r="BW448" s="1028"/>
      <c r="BX448" s="1028"/>
      <c r="BY448" s="1028"/>
      <c r="BZ448" s="1028"/>
      <c r="CA448" s="1028"/>
      <c r="CB448" s="1028"/>
      <c r="CC448" s="1028"/>
      <c r="CD448" s="1028"/>
      <c r="CE448" s="1028"/>
      <c r="CF448" s="1028"/>
      <c r="CG448" s="1028"/>
      <c r="CH448" s="1028"/>
      <c r="CI448" s="1028"/>
      <c r="CJ448" s="1028"/>
      <c r="CK448" s="1028"/>
      <c r="CL448" s="1028"/>
      <c r="CM448" s="1028"/>
      <c r="CN448" s="1028"/>
      <c r="CO448" s="1028"/>
      <c r="CP448" s="1028"/>
      <c r="CQ448" s="1028"/>
      <c r="CR448" s="1028"/>
      <c r="CS448" s="1028"/>
      <c r="CT448" s="1028"/>
      <c r="CU448" s="1028"/>
      <c r="CV448" s="1028"/>
      <c r="CW448" s="1028"/>
      <c r="CX448" s="1028"/>
      <c r="CY448" s="1028"/>
      <c r="CZ448" s="1028"/>
      <c r="DA448" s="1028"/>
      <c r="DB448" s="1028"/>
      <c r="DC448" s="1028"/>
      <c r="DD448" s="1028"/>
      <c r="DE448" s="1028"/>
      <c r="DF448" s="1028"/>
      <c r="DG448" s="1028"/>
      <c r="DH448" s="1028"/>
      <c r="DI448" s="1028"/>
      <c r="DJ448" s="1028"/>
      <c r="DK448" s="1028"/>
      <c r="DL448" s="1028"/>
      <c r="DM448" s="1028"/>
      <c r="DN448" s="1028"/>
      <c r="DO448" s="1028"/>
      <c r="DP448" s="1028"/>
      <c r="DQ448" s="1028"/>
      <c r="DR448" s="1028"/>
      <c r="DS448" s="1028"/>
      <c r="DT448" s="1028"/>
      <c r="DU448" s="1028"/>
      <c r="DV448" s="1028"/>
      <c r="DW448" s="1028"/>
      <c r="DX448" s="1028"/>
      <c r="DY448" s="1028"/>
      <c r="DZ448" s="1028"/>
      <c r="EA448" s="1028"/>
      <c r="EB448" s="1028"/>
      <c r="EC448" s="1028"/>
      <c r="ED448" s="1028"/>
      <c r="EE448" s="1028"/>
      <c r="EF448" s="1028"/>
      <c r="EG448" s="1028"/>
      <c r="EH448" s="1028"/>
      <c r="EI448" s="1028"/>
      <c r="EJ448" s="1028"/>
      <c r="EK448" s="1028"/>
      <c r="EL448" s="1028"/>
    </row>
    <row r="449" spans="1:142" s="1027" customFormat="1">
      <c r="A449" s="1040">
        <v>446</v>
      </c>
      <c r="B449" s="1068" t="s">
        <v>628</v>
      </c>
      <c r="C449" s="1044">
        <f>'TMB 050'!$G$30</f>
        <v>1234550</v>
      </c>
      <c r="D449" s="1042">
        <f t="shared" si="130"/>
        <v>1234550</v>
      </c>
      <c r="E449" s="1042">
        <f t="shared" si="124"/>
        <v>61727.5</v>
      </c>
      <c r="F449" s="1042">
        <f t="shared" si="125"/>
        <v>61727.5</v>
      </c>
      <c r="G449" s="1042">
        <f t="shared" si="126"/>
        <v>61727.5</v>
      </c>
      <c r="H449" s="1042">
        <v>500000</v>
      </c>
      <c r="I449" s="1042">
        <v>100000</v>
      </c>
      <c r="J449" s="1042">
        <f t="shared" si="129"/>
        <v>500000</v>
      </c>
      <c r="K449" s="1042">
        <f t="shared" si="127"/>
        <v>40000</v>
      </c>
      <c r="L449" s="1043">
        <f>IF('[1]TMB 050'!$G$30&gt;=50000,50000,'[1]TMB 050'!$G$30*50%)</f>
        <v>50000</v>
      </c>
      <c r="M449" s="1042">
        <f t="shared" si="131"/>
        <v>100000</v>
      </c>
      <c r="N449" s="1041">
        <f t="shared" si="128"/>
        <v>100000</v>
      </c>
      <c r="O449" s="1061"/>
      <c r="P449" s="1035" t="str">
        <f t="shared" si="132"/>
        <v xml:space="preserve">SÍLVIO ROMERO PLAZA SHOPPING </v>
      </c>
      <c r="Q449" s="1064"/>
      <c r="R449" s="1064"/>
      <c r="S449" s="1064"/>
      <c r="T449" s="1064" t="s">
        <v>506</v>
      </c>
      <c r="U449" s="1064" t="s">
        <v>505</v>
      </c>
      <c r="V449" s="1064"/>
      <c r="W449" s="1064"/>
      <c r="X449" s="1001"/>
      <c r="Y449" s="1031"/>
      <c r="Z449" s="1030"/>
      <c r="AA449" s="1030"/>
      <c r="AB449" s="1030"/>
      <c r="AC449" s="1030"/>
      <c r="AD449" s="1030"/>
      <c r="AE449" s="1030"/>
      <c r="AF449" s="1030"/>
      <c r="AG449" s="1030"/>
      <c r="AH449" s="1030"/>
      <c r="AI449" s="1030"/>
      <c r="AJ449" s="1030"/>
      <c r="AK449" s="1030"/>
      <c r="AL449" s="1030"/>
      <c r="AM449" s="1029"/>
      <c r="AN449" s="1029"/>
      <c r="AO449" s="1029"/>
      <c r="AP449" s="1029"/>
      <c r="AQ449" s="1029"/>
      <c r="AR449" s="1029"/>
      <c r="AS449" s="1029"/>
      <c r="AT449" s="1029"/>
      <c r="AU449" s="1028"/>
      <c r="AV449" s="1028"/>
      <c r="AW449" s="1028"/>
      <c r="AX449" s="1028"/>
      <c r="AY449" s="1028"/>
      <c r="AZ449" s="1028"/>
      <c r="BA449" s="1028"/>
      <c r="BB449" s="1028"/>
      <c r="BC449" s="1028"/>
      <c r="BD449" s="1028"/>
      <c r="BE449" s="1028"/>
      <c r="BF449" s="1028"/>
      <c r="BG449" s="1028"/>
      <c r="BH449" s="1028"/>
      <c r="BI449" s="1028"/>
      <c r="BJ449" s="1028"/>
      <c r="BK449" s="1028"/>
      <c r="BL449" s="1028"/>
      <c r="BM449" s="1028"/>
      <c r="BN449" s="1028"/>
      <c r="BO449" s="1028"/>
      <c r="BP449" s="1028"/>
      <c r="BQ449" s="1028"/>
      <c r="BR449" s="1028"/>
      <c r="BS449" s="1028"/>
      <c r="BT449" s="1028"/>
      <c r="BU449" s="1028"/>
      <c r="BV449" s="1028"/>
      <c r="BW449" s="1028"/>
      <c r="BX449" s="1028"/>
      <c r="BY449" s="1028"/>
      <c r="BZ449" s="1028"/>
      <c r="CA449" s="1028"/>
      <c r="CB449" s="1028"/>
      <c r="CC449" s="1028"/>
      <c r="CD449" s="1028"/>
      <c r="CE449" s="1028"/>
      <c r="CF449" s="1028"/>
      <c r="CG449" s="1028"/>
      <c r="CH449" s="1028"/>
      <c r="CI449" s="1028"/>
      <c r="CJ449" s="1028"/>
      <c r="CK449" s="1028"/>
      <c r="CL449" s="1028"/>
      <c r="CM449" s="1028"/>
      <c r="CN449" s="1028"/>
      <c r="CO449" s="1028"/>
      <c r="CP449" s="1028"/>
      <c r="CQ449" s="1028"/>
      <c r="CR449" s="1028"/>
      <c r="CS449" s="1028"/>
      <c r="CT449" s="1028"/>
      <c r="CU449" s="1028"/>
      <c r="CV449" s="1028"/>
      <c r="CW449" s="1028"/>
      <c r="CX449" s="1028"/>
      <c r="CY449" s="1028"/>
      <c r="CZ449" s="1028"/>
      <c r="DA449" s="1028"/>
      <c r="DB449" s="1028"/>
      <c r="DC449" s="1028"/>
      <c r="DD449" s="1028"/>
      <c r="DE449" s="1028"/>
      <c r="DF449" s="1028"/>
      <c r="DG449" s="1028"/>
      <c r="DH449" s="1028"/>
      <c r="DI449" s="1028"/>
      <c r="DJ449" s="1028"/>
      <c r="DK449" s="1028"/>
      <c r="DL449" s="1028"/>
      <c r="DM449" s="1028"/>
      <c r="DN449" s="1028"/>
      <c r="DO449" s="1028"/>
      <c r="DP449" s="1028"/>
      <c r="DQ449" s="1028"/>
      <c r="DR449" s="1028"/>
      <c r="DS449" s="1028"/>
      <c r="DT449" s="1028"/>
      <c r="DU449" s="1028"/>
      <c r="DV449" s="1028"/>
      <c r="DW449" s="1028"/>
      <c r="DX449" s="1028"/>
      <c r="DY449" s="1028"/>
      <c r="DZ449" s="1028"/>
      <c r="EA449" s="1028"/>
      <c r="EB449" s="1028"/>
      <c r="EC449" s="1028"/>
      <c r="ED449" s="1028"/>
      <c r="EE449" s="1028"/>
      <c r="EF449" s="1028"/>
      <c r="EG449" s="1028"/>
      <c r="EH449" s="1028"/>
      <c r="EI449" s="1028"/>
      <c r="EJ449" s="1028"/>
      <c r="EK449" s="1028"/>
      <c r="EL449" s="1028"/>
    </row>
    <row r="450" spans="1:142" s="1027" customFormat="1">
      <c r="A450" s="1040">
        <v>447</v>
      </c>
      <c r="B450" s="1062" t="s">
        <v>627</v>
      </c>
      <c r="C450" s="1044">
        <f>'TMB 050'!$G$30</f>
        <v>1234550</v>
      </c>
      <c r="D450" s="1042">
        <f t="shared" si="130"/>
        <v>1234550</v>
      </c>
      <c r="E450" s="1042">
        <f t="shared" si="124"/>
        <v>61727.5</v>
      </c>
      <c r="F450" s="1042">
        <f t="shared" si="125"/>
        <v>61727.5</v>
      </c>
      <c r="G450" s="1042">
        <f t="shared" si="126"/>
        <v>61727.5</v>
      </c>
      <c r="H450" s="1042">
        <v>500000</v>
      </c>
      <c r="I450" s="1042">
        <v>100000</v>
      </c>
      <c r="J450" s="1042">
        <f t="shared" si="129"/>
        <v>500000</v>
      </c>
      <c r="K450" s="1042">
        <f t="shared" si="127"/>
        <v>40000</v>
      </c>
      <c r="L450" s="1043">
        <f>IF('[1]TMB 050'!$G$30&gt;=50000,50000,'[1]TMB 050'!$G$30*50%)</f>
        <v>50000</v>
      </c>
      <c r="M450" s="1042">
        <f t="shared" si="131"/>
        <v>100000</v>
      </c>
      <c r="N450" s="1041">
        <f t="shared" si="128"/>
        <v>100000</v>
      </c>
      <c r="O450" s="1061"/>
      <c r="P450" s="1035" t="str">
        <f t="shared" si="132"/>
        <v>SOBRAL SHOPPING</v>
      </c>
      <c r="Q450" s="1060"/>
      <c r="R450" s="1060"/>
      <c r="S450" s="1060"/>
      <c r="T450" s="1060" t="s">
        <v>626</v>
      </c>
      <c r="U450" s="1035" t="s">
        <v>625</v>
      </c>
      <c r="V450" s="1035"/>
      <c r="W450" s="1035" t="s">
        <v>624</v>
      </c>
      <c r="X450" s="1001"/>
      <c r="Y450" s="1031"/>
      <c r="Z450" s="1030"/>
      <c r="AA450" s="1030"/>
      <c r="AB450" s="1030"/>
      <c r="AC450" s="1030"/>
      <c r="AD450" s="1030"/>
      <c r="AE450" s="1030"/>
      <c r="AF450" s="1030"/>
      <c r="AG450" s="1030"/>
      <c r="AH450" s="1030"/>
      <c r="AI450" s="1030"/>
      <c r="AJ450" s="1030"/>
      <c r="AK450" s="1030"/>
      <c r="AL450" s="1030"/>
      <c r="AM450" s="1029"/>
      <c r="AN450" s="1029"/>
      <c r="AO450" s="1029"/>
      <c r="AP450" s="1029"/>
      <c r="AQ450" s="1029"/>
      <c r="AR450" s="1029"/>
      <c r="AS450" s="1029"/>
      <c r="AT450" s="1029"/>
      <c r="AU450" s="1028"/>
      <c r="AV450" s="1028"/>
      <c r="AW450" s="1028"/>
      <c r="AX450" s="1028"/>
      <c r="AY450" s="1028"/>
      <c r="AZ450" s="1028"/>
      <c r="BA450" s="1028"/>
      <c r="BB450" s="1028"/>
      <c r="BC450" s="1028"/>
      <c r="BD450" s="1028"/>
      <c r="BE450" s="1028"/>
      <c r="BF450" s="1028"/>
      <c r="BG450" s="1028"/>
      <c r="BH450" s="1028"/>
      <c r="BI450" s="1028"/>
      <c r="BJ450" s="1028"/>
      <c r="BK450" s="1028"/>
      <c r="BL450" s="1028"/>
      <c r="BM450" s="1028"/>
      <c r="BN450" s="1028"/>
      <c r="BO450" s="1028"/>
      <c r="BP450" s="1028"/>
      <c r="BQ450" s="1028"/>
      <c r="BR450" s="1028"/>
      <c r="BS450" s="1028"/>
      <c r="BT450" s="1028"/>
      <c r="BU450" s="1028"/>
      <c r="BV450" s="1028"/>
      <c r="BW450" s="1028"/>
      <c r="BX450" s="1028"/>
      <c r="BY450" s="1028"/>
      <c r="BZ450" s="1028"/>
      <c r="CA450" s="1028"/>
      <c r="CB450" s="1028"/>
      <c r="CC450" s="1028"/>
      <c r="CD450" s="1028"/>
      <c r="CE450" s="1028"/>
      <c r="CF450" s="1028"/>
      <c r="CG450" s="1028"/>
      <c r="CH450" s="1028"/>
      <c r="CI450" s="1028"/>
      <c r="CJ450" s="1028"/>
      <c r="CK450" s="1028"/>
      <c r="CL450" s="1028"/>
      <c r="CM450" s="1028"/>
      <c r="CN450" s="1028"/>
      <c r="CO450" s="1028"/>
      <c r="CP450" s="1028"/>
      <c r="CQ450" s="1028"/>
      <c r="CR450" s="1028"/>
      <c r="CS450" s="1028"/>
      <c r="CT450" s="1028"/>
      <c r="CU450" s="1028"/>
      <c r="CV450" s="1028"/>
      <c r="CW450" s="1028"/>
      <c r="CX450" s="1028"/>
      <c r="CY450" s="1028"/>
      <c r="CZ450" s="1028"/>
      <c r="DA450" s="1028"/>
      <c r="DB450" s="1028"/>
      <c r="DC450" s="1028"/>
      <c r="DD450" s="1028"/>
      <c r="DE450" s="1028"/>
      <c r="DF450" s="1028"/>
      <c r="DG450" s="1028"/>
      <c r="DH450" s="1028"/>
      <c r="DI450" s="1028"/>
      <c r="DJ450" s="1028"/>
      <c r="DK450" s="1028"/>
      <c r="DL450" s="1028"/>
      <c r="DM450" s="1028"/>
      <c r="DN450" s="1028"/>
      <c r="DO450" s="1028"/>
      <c r="DP450" s="1028"/>
      <c r="DQ450" s="1028"/>
      <c r="DR450" s="1028"/>
      <c r="DS450" s="1028"/>
      <c r="DT450" s="1028"/>
      <c r="DU450" s="1028"/>
      <c r="DV450" s="1028"/>
      <c r="DW450" s="1028"/>
      <c r="DX450" s="1028"/>
      <c r="DY450" s="1028"/>
      <c r="DZ450" s="1028"/>
      <c r="EA450" s="1028"/>
      <c r="EB450" s="1028"/>
      <c r="EC450" s="1028"/>
      <c r="ED450" s="1028"/>
      <c r="EE450" s="1028"/>
      <c r="EF450" s="1028"/>
      <c r="EG450" s="1028"/>
      <c r="EH450" s="1028"/>
      <c r="EI450" s="1028"/>
      <c r="EJ450" s="1028"/>
      <c r="EK450" s="1028"/>
      <c r="EL450" s="1028"/>
    </row>
    <row r="451" spans="1:142" s="1027" customFormat="1">
      <c r="A451" s="1040">
        <v>448</v>
      </c>
      <c r="B451" s="1066" t="s">
        <v>623</v>
      </c>
      <c r="C451" s="1044">
        <f>'TMB 050'!$G$30</f>
        <v>1234550</v>
      </c>
      <c r="D451" s="1042">
        <f t="shared" si="130"/>
        <v>1234550</v>
      </c>
      <c r="E451" s="1042">
        <f t="shared" si="124"/>
        <v>61727.5</v>
      </c>
      <c r="F451" s="1042">
        <f t="shared" si="125"/>
        <v>61727.5</v>
      </c>
      <c r="G451" s="1042">
        <f t="shared" si="126"/>
        <v>61727.5</v>
      </c>
      <c r="H451" s="1042">
        <v>500000</v>
      </c>
      <c r="I451" s="1042">
        <v>100000</v>
      </c>
      <c r="J451" s="1042">
        <f t="shared" si="129"/>
        <v>500000</v>
      </c>
      <c r="K451" s="1042">
        <f t="shared" si="127"/>
        <v>40000</v>
      </c>
      <c r="L451" s="1043">
        <f>IF('[1]TMB 050'!$G$30&gt;=50000,50000,'[1]TMB 050'!$G$30*50%)</f>
        <v>50000</v>
      </c>
      <c r="M451" s="1042">
        <f t="shared" si="131"/>
        <v>100000</v>
      </c>
      <c r="N451" s="1041">
        <f t="shared" si="128"/>
        <v>100000</v>
      </c>
      <c r="O451" s="1061"/>
      <c r="P451" s="1035" t="str">
        <f t="shared" si="132"/>
        <v>SOROCABA SHOPPING</v>
      </c>
      <c r="Q451" s="1064"/>
      <c r="R451" s="1064"/>
      <c r="S451" s="1064"/>
      <c r="T451" s="1064" t="s">
        <v>514</v>
      </c>
      <c r="U451" s="1064" t="s">
        <v>505</v>
      </c>
      <c r="V451" s="1064"/>
      <c r="W451" s="1064"/>
      <c r="X451" s="1001"/>
      <c r="Y451" s="1031"/>
      <c r="Z451" s="1030"/>
      <c r="AA451" s="1030"/>
      <c r="AB451" s="1030"/>
      <c r="AC451" s="1030"/>
      <c r="AD451" s="1030"/>
      <c r="AE451" s="1030"/>
      <c r="AF451" s="1030"/>
      <c r="AG451" s="1030"/>
      <c r="AH451" s="1030"/>
      <c r="AI451" s="1030"/>
      <c r="AJ451" s="1030"/>
      <c r="AK451" s="1030"/>
      <c r="AL451" s="1030"/>
      <c r="AM451" s="1029"/>
      <c r="AN451" s="1029"/>
      <c r="AO451" s="1029"/>
      <c r="AP451" s="1029"/>
      <c r="AQ451" s="1029"/>
      <c r="AR451" s="1029"/>
      <c r="AS451" s="1029"/>
      <c r="AT451" s="1029"/>
      <c r="AU451" s="1028"/>
      <c r="AV451" s="1028"/>
      <c r="AW451" s="1028"/>
      <c r="AX451" s="1028"/>
      <c r="AY451" s="1028"/>
      <c r="AZ451" s="1028"/>
      <c r="BA451" s="1028"/>
      <c r="BB451" s="1028"/>
      <c r="BC451" s="1028"/>
      <c r="BD451" s="1028"/>
      <c r="BE451" s="1028"/>
      <c r="BF451" s="1028"/>
      <c r="BG451" s="1028"/>
      <c r="BH451" s="1028"/>
      <c r="BI451" s="1028"/>
      <c r="BJ451" s="1028"/>
      <c r="BK451" s="1028"/>
      <c r="BL451" s="1028"/>
      <c r="BM451" s="1028"/>
      <c r="BN451" s="1028"/>
      <c r="BO451" s="1028"/>
      <c r="BP451" s="1028"/>
      <c r="BQ451" s="1028"/>
      <c r="BR451" s="1028"/>
      <c r="BS451" s="1028"/>
      <c r="BT451" s="1028"/>
      <c r="BU451" s="1028"/>
      <c r="BV451" s="1028"/>
      <c r="BW451" s="1028"/>
      <c r="BX451" s="1028"/>
      <c r="BY451" s="1028"/>
      <c r="BZ451" s="1028"/>
      <c r="CA451" s="1028"/>
      <c r="CB451" s="1028"/>
      <c r="CC451" s="1028"/>
      <c r="CD451" s="1028"/>
      <c r="CE451" s="1028"/>
      <c r="CF451" s="1028"/>
      <c r="CG451" s="1028"/>
      <c r="CH451" s="1028"/>
      <c r="CI451" s="1028"/>
      <c r="CJ451" s="1028"/>
      <c r="CK451" s="1028"/>
      <c r="CL451" s="1028"/>
      <c r="CM451" s="1028"/>
      <c r="CN451" s="1028"/>
      <c r="CO451" s="1028"/>
      <c r="CP451" s="1028"/>
      <c r="CQ451" s="1028"/>
      <c r="CR451" s="1028"/>
      <c r="CS451" s="1028"/>
      <c r="CT451" s="1028"/>
      <c r="CU451" s="1028"/>
      <c r="CV451" s="1028"/>
      <c r="CW451" s="1028"/>
      <c r="CX451" s="1028"/>
      <c r="CY451" s="1028"/>
      <c r="CZ451" s="1028"/>
      <c r="DA451" s="1028"/>
      <c r="DB451" s="1028"/>
      <c r="DC451" s="1028"/>
      <c r="DD451" s="1028"/>
      <c r="DE451" s="1028"/>
      <c r="DF451" s="1028"/>
      <c r="DG451" s="1028"/>
      <c r="DH451" s="1028"/>
      <c r="DI451" s="1028"/>
      <c r="DJ451" s="1028"/>
      <c r="DK451" s="1028"/>
      <c r="DL451" s="1028"/>
      <c r="DM451" s="1028"/>
      <c r="DN451" s="1028"/>
      <c r="DO451" s="1028"/>
      <c r="DP451" s="1028"/>
      <c r="DQ451" s="1028"/>
      <c r="DR451" s="1028"/>
      <c r="DS451" s="1028"/>
      <c r="DT451" s="1028"/>
      <c r="DU451" s="1028"/>
      <c r="DV451" s="1028"/>
      <c r="DW451" s="1028"/>
      <c r="DX451" s="1028"/>
      <c r="DY451" s="1028"/>
      <c r="DZ451" s="1028"/>
      <c r="EA451" s="1028"/>
      <c r="EB451" s="1028"/>
      <c r="EC451" s="1028"/>
      <c r="ED451" s="1028"/>
      <c r="EE451" s="1028"/>
      <c r="EF451" s="1028"/>
      <c r="EG451" s="1028"/>
      <c r="EH451" s="1028"/>
      <c r="EI451" s="1028"/>
      <c r="EJ451" s="1028"/>
      <c r="EK451" s="1028"/>
      <c r="EL451" s="1028"/>
    </row>
    <row r="452" spans="1:142" s="1027" customFormat="1">
      <c r="A452" s="1040">
        <v>449</v>
      </c>
      <c r="B452" s="1056" t="s">
        <v>622</v>
      </c>
      <c r="C452" s="1044">
        <f>'TMB 050'!$G$30</f>
        <v>1234550</v>
      </c>
      <c r="D452" s="1053">
        <f t="shared" si="130"/>
        <v>1234550</v>
      </c>
      <c r="E452" s="1042">
        <f t="shared" ref="E452:E484" si="133">C452*5%</f>
        <v>61727.5</v>
      </c>
      <c r="F452" s="1053">
        <f t="shared" ref="F452:F484" si="134">C452*5%</f>
        <v>61727.5</v>
      </c>
      <c r="G452" s="1053">
        <f t="shared" ref="G452:G484" si="135">C452*5%</f>
        <v>61727.5</v>
      </c>
      <c r="H452" s="1053">
        <v>500000</v>
      </c>
      <c r="I452" s="1053">
        <v>100000</v>
      </c>
      <c r="J452" s="1053">
        <f t="shared" si="129"/>
        <v>500000</v>
      </c>
      <c r="K452" s="1053">
        <f t="shared" ref="K452:K484" si="136">IF(H452&gt;40000,40000,H452)</f>
        <v>40000</v>
      </c>
      <c r="L452" s="1054">
        <f>IF('[1]TMB 050'!$G$30&gt;=50000,50000,'[1]TMB 050'!$G$30*50%)</f>
        <v>50000</v>
      </c>
      <c r="M452" s="1053">
        <f t="shared" si="131"/>
        <v>100000</v>
      </c>
      <c r="N452" s="1052">
        <f t="shared" ref="N452:N483" si="137">IF(J452&lt;=200000,J452*20%,100000)</f>
        <v>100000</v>
      </c>
      <c r="O452" s="1051"/>
      <c r="P452" s="1050" t="str">
        <f t="shared" si="132"/>
        <v>SÓMARCAS SHOPPING OUTLET(*)</v>
      </c>
      <c r="Q452" s="1049" t="s">
        <v>621</v>
      </c>
      <c r="R452" s="1049"/>
      <c r="S452" s="1049" t="s">
        <v>527</v>
      </c>
      <c r="T452" s="1049" t="s">
        <v>620</v>
      </c>
      <c r="U452" s="1048" t="s">
        <v>505</v>
      </c>
      <c r="V452" s="1048" t="s">
        <v>619</v>
      </c>
      <c r="W452" s="1047"/>
      <c r="X452" s="1001"/>
      <c r="Y452" s="1031"/>
      <c r="Z452" s="1030"/>
      <c r="AA452" s="1030"/>
      <c r="AB452" s="1030"/>
      <c r="AC452" s="1030"/>
      <c r="AD452" s="1030"/>
      <c r="AE452" s="1030"/>
      <c r="AF452" s="1030"/>
      <c r="AG452" s="1030"/>
      <c r="AH452" s="1030"/>
      <c r="AI452" s="1030"/>
      <c r="AJ452" s="1030"/>
      <c r="AK452" s="1030"/>
      <c r="AL452" s="1030"/>
      <c r="AM452" s="1029"/>
      <c r="AN452" s="1029"/>
      <c r="AO452" s="1029"/>
      <c r="AP452" s="1029"/>
      <c r="AQ452" s="1029"/>
      <c r="AR452" s="1029"/>
      <c r="AS452" s="1029"/>
      <c r="AT452" s="1029"/>
      <c r="AU452" s="1028"/>
      <c r="AV452" s="1028"/>
      <c r="AW452" s="1028"/>
      <c r="AX452" s="1028"/>
      <c r="AY452" s="1028"/>
      <c r="AZ452" s="1028"/>
      <c r="BA452" s="1028"/>
      <c r="BB452" s="1028"/>
      <c r="BC452" s="1028"/>
      <c r="BD452" s="1028"/>
      <c r="BE452" s="1028"/>
      <c r="BF452" s="1028"/>
      <c r="BG452" s="1028"/>
      <c r="BH452" s="1028"/>
      <c r="BI452" s="1028"/>
      <c r="BJ452" s="1028"/>
      <c r="BK452" s="1028"/>
      <c r="BL452" s="1028"/>
      <c r="BM452" s="1028"/>
      <c r="BN452" s="1028"/>
      <c r="BO452" s="1028"/>
      <c r="BP452" s="1028"/>
      <c r="BQ452" s="1028"/>
      <c r="BR452" s="1028"/>
      <c r="BS452" s="1028"/>
      <c r="BT452" s="1028"/>
      <c r="BU452" s="1028"/>
      <c r="BV452" s="1028"/>
      <c r="BW452" s="1028"/>
      <c r="BX452" s="1028"/>
      <c r="BY452" s="1028"/>
      <c r="BZ452" s="1028"/>
      <c r="CA452" s="1028"/>
      <c r="CB452" s="1028"/>
      <c r="CC452" s="1028"/>
      <c r="CD452" s="1028"/>
      <c r="CE452" s="1028"/>
      <c r="CF452" s="1028"/>
      <c r="CG452" s="1028"/>
      <c r="CH452" s="1028"/>
      <c r="CI452" s="1028"/>
      <c r="CJ452" s="1028"/>
      <c r="CK452" s="1028"/>
      <c r="CL452" s="1028"/>
      <c r="CM452" s="1028"/>
      <c r="CN452" s="1028"/>
      <c r="CO452" s="1028"/>
      <c r="CP452" s="1028"/>
      <c r="CQ452" s="1028"/>
      <c r="CR452" s="1028"/>
      <c r="CS452" s="1028"/>
      <c r="CT452" s="1028"/>
      <c r="CU452" s="1028"/>
      <c r="CV452" s="1028"/>
      <c r="CW452" s="1028"/>
      <c r="CX452" s="1028"/>
      <c r="CY452" s="1028"/>
      <c r="CZ452" s="1028"/>
      <c r="DA452" s="1028"/>
      <c r="DB452" s="1028"/>
      <c r="DC452" s="1028"/>
      <c r="DD452" s="1028"/>
      <c r="DE452" s="1028"/>
      <c r="DF452" s="1028"/>
      <c r="DG452" s="1028"/>
      <c r="DH452" s="1028"/>
      <c r="DI452" s="1028"/>
      <c r="DJ452" s="1028"/>
      <c r="DK452" s="1028"/>
      <c r="DL452" s="1028"/>
      <c r="DM452" s="1028"/>
      <c r="DN452" s="1028"/>
      <c r="DO452" s="1028"/>
      <c r="DP452" s="1028"/>
      <c r="DQ452" s="1028"/>
      <c r="DR452" s="1028"/>
      <c r="DS452" s="1028"/>
      <c r="DT452" s="1028"/>
      <c r="DU452" s="1028"/>
      <c r="DV452" s="1028"/>
      <c r="DW452" s="1028"/>
      <c r="DX452" s="1028"/>
      <c r="DY452" s="1028"/>
      <c r="DZ452" s="1028"/>
      <c r="EA452" s="1028"/>
      <c r="EB452" s="1028"/>
      <c r="EC452" s="1028"/>
      <c r="ED452" s="1028"/>
      <c r="EE452" s="1028"/>
      <c r="EF452" s="1028"/>
      <c r="EG452" s="1028"/>
      <c r="EH452" s="1028"/>
      <c r="EI452" s="1028"/>
      <c r="EJ452" s="1028"/>
      <c r="EK452" s="1028"/>
      <c r="EL452" s="1028"/>
    </row>
    <row r="453" spans="1:142" s="1027" customFormat="1">
      <c r="A453" s="1040">
        <v>450</v>
      </c>
      <c r="B453" s="1068" t="s">
        <v>618</v>
      </c>
      <c r="C453" s="1044">
        <f>'TMB 050'!$G$30</f>
        <v>1234550</v>
      </c>
      <c r="D453" s="1042">
        <f t="shared" si="130"/>
        <v>1234550</v>
      </c>
      <c r="E453" s="1042">
        <f t="shared" si="133"/>
        <v>61727.5</v>
      </c>
      <c r="F453" s="1042">
        <f t="shared" si="134"/>
        <v>61727.5</v>
      </c>
      <c r="G453" s="1042">
        <f t="shared" si="135"/>
        <v>61727.5</v>
      </c>
      <c r="H453" s="1042">
        <v>500000</v>
      </c>
      <c r="I453" s="1042">
        <v>100000</v>
      </c>
      <c r="J453" s="1042">
        <f t="shared" si="129"/>
        <v>500000</v>
      </c>
      <c r="K453" s="1042">
        <f t="shared" si="136"/>
        <v>40000</v>
      </c>
      <c r="L453" s="1043">
        <f>IF('[1]TMB 050'!$G$30&gt;=50000,50000,'[1]TMB 050'!$G$30*50%)</f>
        <v>50000</v>
      </c>
      <c r="M453" s="1042">
        <f t="shared" si="131"/>
        <v>100000</v>
      </c>
      <c r="N453" s="1041">
        <f t="shared" si="137"/>
        <v>100000</v>
      </c>
      <c r="O453" s="1061"/>
      <c r="P453" s="1035" t="str">
        <f t="shared" si="132"/>
        <v xml:space="preserve">SPAZIO OURO VERDE </v>
      </c>
      <c r="Q453" s="1064"/>
      <c r="R453" s="1064"/>
      <c r="S453" s="1064"/>
      <c r="T453" s="1035" t="s">
        <v>546</v>
      </c>
      <c r="U453" s="1064" t="s">
        <v>505</v>
      </c>
      <c r="V453" s="1064"/>
      <c r="W453" s="1064"/>
      <c r="X453" s="1001"/>
      <c r="Y453" s="1031"/>
      <c r="Z453" s="1030"/>
      <c r="AA453" s="1030"/>
      <c r="AB453" s="1030"/>
      <c r="AC453" s="1030"/>
      <c r="AD453" s="1030"/>
      <c r="AE453" s="1030"/>
      <c r="AF453" s="1030"/>
      <c r="AG453" s="1030"/>
      <c r="AH453" s="1030"/>
      <c r="AI453" s="1030"/>
      <c r="AJ453" s="1030"/>
      <c r="AK453" s="1030"/>
      <c r="AL453" s="1030"/>
      <c r="AM453" s="1029"/>
      <c r="AN453" s="1029"/>
      <c r="AO453" s="1029"/>
      <c r="AP453" s="1029"/>
      <c r="AQ453" s="1029"/>
      <c r="AR453" s="1029"/>
      <c r="AS453" s="1029"/>
      <c r="AT453" s="1029"/>
      <c r="AU453" s="1028"/>
      <c r="AV453" s="1028"/>
      <c r="AW453" s="1028"/>
      <c r="AX453" s="1028"/>
      <c r="AY453" s="1028"/>
      <c r="AZ453" s="1028"/>
      <c r="BA453" s="1028"/>
      <c r="BB453" s="1028"/>
      <c r="BC453" s="1028"/>
      <c r="BD453" s="1028"/>
      <c r="BE453" s="1028"/>
      <c r="BF453" s="1028"/>
      <c r="BG453" s="1028"/>
      <c r="BH453" s="1028"/>
      <c r="BI453" s="1028"/>
      <c r="BJ453" s="1028"/>
      <c r="BK453" s="1028"/>
      <c r="BL453" s="1028"/>
      <c r="BM453" s="1028"/>
      <c r="BN453" s="1028"/>
      <c r="BO453" s="1028"/>
      <c r="BP453" s="1028"/>
      <c r="BQ453" s="1028"/>
      <c r="BR453" s="1028"/>
      <c r="BS453" s="1028"/>
      <c r="BT453" s="1028"/>
      <c r="BU453" s="1028"/>
      <c r="BV453" s="1028"/>
      <c r="BW453" s="1028"/>
      <c r="BX453" s="1028"/>
      <c r="BY453" s="1028"/>
      <c r="BZ453" s="1028"/>
      <c r="CA453" s="1028"/>
      <c r="CB453" s="1028"/>
      <c r="CC453" s="1028"/>
      <c r="CD453" s="1028"/>
      <c r="CE453" s="1028"/>
      <c r="CF453" s="1028"/>
      <c r="CG453" s="1028"/>
      <c r="CH453" s="1028"/>
      <c r="CI453" s="1028"/>
      <c r="CJ453" s="1028"/>
      <c r="CK453" s="1028"/>
      <c r="CL453" s="1028"/>
      <c r="CM453" s="1028"/>
      <c r="CN453" s="1028"/>
      <c r="CO453" s="1028"/>
      <c r="CP453" s="1028"/>
      <c r="CQ453" s="1028"/>
      <c r="CR453" s="1028"/>
      <c r="CS453" s="1028"/>
      <c r="CT453" s="1028"/>
      <c r="CU453" s="1028"/>
      <c r="CV453" s="1028"/>
      <c r="CW453" s="1028"/>
      <c r="CX453" s="1028"/>
      <c r="CY453" s="1028"/>
      <c r="CZ453" s="1028"/>
      <c r="DA453" s="1028"/>
      <c r="DB453" s="1028"/>
      <c r="DC453" s="1028"/>
      <c r="DD453" s="1028"/>
      <c r="DE453" s="1028"/>
      <c r="DF453" s="1028"/>
      <c r="DG453" s="1028"/>
      <c r="DH453" s="1028"/>
      <c r="DI453" s="1028"/>
      <c r="DJ453" s="1028"/>
      <c r="DK453" s="1028"/>
      <c r="DL453" s="1028"/>
      <c r="DM453" s="1028"/>
      <c r="DN453" s="1028"/>
      <c r="DO453" s="1028"/>
      <c r="DP453" s="1028"/>
      <c r="DQ453" s="1028"/>
      <c r="DR453" s="1028"/>
      <c r="DS453" s="1028"/>
      <c r="DT453" s="1028"/>
      <c r="DU453" s="1028"/>
      <c r="DV453" s="1028"/>
      <c r="DW453" s="1028"/>
      <c r="DX453" s="1028"/>
      <c r="DY453" s="1028"/>
      <c r="DZ453" s="1028"/>
      <c r="EA453" s="1028"/>
      <c r="EB453" s="1028"/>
      <c r="EC453" s="1028"/>
      <c r="ED453" s="1028"/>
      <c r="EE453" s="1028"/>
      <c r="EF453" s="1028"/>
      <c r="EG453" s="1028"/>
      <c r="EH453" s="1028"/>
      <c r="EI453" s="1028"/>
      <c r="EJ453" s="1028"/>
      <c r="EK453" s="1028"/>
      <c r="EL453" s="1028"/>
    </row>
    <row r="454" spans="1:142" s="1027" customFormat="1">
      <c r="A454" s="1040">
        <v>451</v>
      </c>
      <c r="B454" s="1066" t="s">
        <v>617</v>
      </c>
      <c r="C454" s="1044">
        <f>'TMB 050'!$G$30</f>
        <v>1234550</v>
      </c>
      <c r="D454" s="1042">
        <f t="shared" si="130"/>
        <v>1234550</v>
      </c>
      <c r="E454" s="1042">
        <f t="shared" si="133"/>
        <v>61727.5</v>
      </c>
      <c r="F454" s="1042">
        <f t="shared" si="134"/>
        <v>61727.5</v>
      </c>
      <c r="G454" s="1042">
        <f t="shared" si="135"/>
        <v>61727.5</v>
      </c>
      <c r="H454" s="1042">
        <v>500000</v>
      </c>
      <c r="I454" s="1042">
        <v>100000</v>
      </c>
      <c r="J454" s="1042">
        <f t="shared" si="129"/>
        <v>500000</v>
      </c>
      <c r="K454" s="1042">
        <f t="shared" si="136"/>
        <v>40000</v>
      </c>
      <c r="L454" s="1043">
        <f>IF('[1]TMB 050'!$G$30&gt;=50000,50000,'[1]TMB 050'!$G$30*50%)</f>
        <v>50000</v>
      </c>
      <c r="M454" s="1042">
        <f t="shared" si="131"/>
        <v>100000</v>
      </c>
      <c r="N454" s="1041">
        <f t="shared" si="137"/>
        <v>100000</v>
      </c>
      <c r="O454" s="1061"/>
      <c r="P454" s="1035" t="str">
        <f t="shared" si="132"/>
        <v>STAR SHOP</v>
      </c>
      <c r="Q454" s="1064"/>
      <c r="R454" s="1064"/>
      <c r="S454" s="1064"/>
      <c r="T454" s="1064" t="s">
        <v>616</v>
      </c>
      <c r="U454" s="1064" t="s">
        <v>505</v>
      </c>
      <c r="V454" s="1064"/>
      <c r="W454" s="1064"/>
      <c r="X454" s="1001"/>
      <c r="Y454" s="1031"/>
      <c r="Z454" s="1030"/>
      <c r="AA454" s="1030"/>
      <c r="AB454" s="1030"/>
      <c r="AC454" s="1030"/>
      <c r="AD454" s="1030"/>
      <c r="AE454" s="1030"/>
      <c r="AF454" s="1030"/>
      <c r="AG454" s="1030"/>
      <c r="AH454" s="1030"/>
      <c r="AI454" s="1030"/>
      <c r="AJ454" s="1030"/>
      <c r="AK454" s="1030"/>
      <c r="AL454" s="1030"/>
      <c r="AM454" s="1029"/>
      <c r="AN454" s="1029"/>
      <c r="AO454" s="1029"/>
      <c r="AP454" s="1029"/>
      <c r="AQ454" s="1029"/>
      <c r="AR454" s="1029"/>
      <c r="AS454" s="1029"/>
      <c r="AT454" s="1029"/>
      <c r="AU454" s="1028"/>
      <c r="AV454" s="1028"/>
      <c r="AW454" s="1028"/>
      <c r="AX454" s="1028"/>
      <c r="AY454" s="1028"/>
      <c r="AZ454" s="1028"/>
      <c r="BA454" s="1028"/>
      <c r="BB454" s="1028"/>
      <c r="BC454" s="1028"/>
      <c r="BD454" s="1028"/>
      <c r="BE454" s="1028"/>
      <c r="BF454" s="1028"/>
      <c r="BG454" s="1028"/>
      <c r="BH454" s="1028"/>
      <c r="BI454" s="1028"/>
      <c r="BJ454" s="1028"/>
      <c r="BK454" s="1028"/>
      <c r="BL454" s="1028"/>
      <c r="BM454" s="1028"/>
      <c r="BN454" s="1028"/>
      <c r="BO454" s="1028"/>
      <c r="BP454" s="1028"/>
      <c r="BQ454" s="1028"/>
      <c r="BR454" s="1028"/>
      <c r="BS454" s="1028"/>
      <c r="BT454" s="1028"/>
      <c r="BU454" s="1028"/>
      <c r="BV454" s="1028"/>
      <c r="BW454" s="1028"/>
      <c r="BX454" s="1028"/>
      <c r="BY454" s="1028"/>
      <c r="BZ454" s="1028"/>
      <c r="CA454" s="1028"/>
      <c r="CB454" s="1028"/>
      <c r="CC454" s="1028"/>
      <c r="CD454" s="1028"/>
      <c r="CE454" s="1028"/>
      <c r="CF454" s="1028"/>
      <c r="CG454" s="1028"/>
      <c r="CH454" s="1028"/>
      <c r="CI454" s="1028"/>
      <c r="CJ454" s="1028"/>
      <c r="CK454" s="1028"/>
      <c r="CL454" s="1028"/>
      <c r="CM454" s="1028"/>
      <c r="CN454" s="1028"/>
      <c r="CO454" s="1028"/>
      <c r="CP454" s="1028"/>
      <c r="CQ454" s="1028"/>
      <c r="CR454" s="1028"/>
      <c r="CS454" s="1028"/>
      <c r="CT454" s="1028"/>
      <c r="CU454" s="1028"/>
      <c r="CV454" s="1028"/>
      <c r="CW454" s="1028"/>
      <c r="CX454" s="1028"/>
      <c r="CY454" s="1028"/>
      <c r="CZ454" s="1028"/>
      <c r="DA454" s="1028"/>
      <c r="DB454" s="1028"/>
      <c r="DC454" s="1028"/>
      <c r="DD454" s="1028"/>
      <c r="DE454" s="1028"/>
      <c r="DF454" s="1028"/>
      <c r="DG454" s="1028"/>
      <c r="DH454" s="1028"/>
      <c r="DI454" s="1028"/>
      <c r="DJ454" s="1028"/>
      <c r="DK454" s="1028"/>
      <c r="DL454" s="1028"/>
      <c r="DM454" s="1028"/>
      <c r="DN454" s="1028"/>
      <c r="DO454" s="1028"/>
      <c r="DP454" s="1028"/>
      <c r="DQ454" s="1028"/>
      <c r="DR454" s="1028"/>
      <c r="DS454" s="1028"/>
      <c r="DT454" s="1028"/>
      <c r="DU454" s="1028"/>
      <c r="DV454" s="1028"/>
      <c r="DW454" s="1028"/>
      <c r="DX454" s="1028"/>
      <c r="DY454" s="1028"/>
      <c r="DZ454" s="1028"/>
      <c r="EA454" s="1028"/>
      <c r="EB454" s="1028"/>
      <c r="EC454" s="1028"/>
      <c r="ED454" s="1028"/>
      <c r="EE454" s="1028"/>
      <c r="EF454" s="1028"/>
      <c r="EG454" s="1028"/>
      <c r="EH454" s="1028"/>
      <c r="EI454" s="1028"/>
      <c r="EJ454" s="1028"/>
      <c r="EK454" s="1028"/>
      <c r="EL454" s="1028"/>
    </row>
    <row r="455" spans="1:142" s="1027" customFormat="1">
      <c r="A455" s="1040">
        <v>452</v>
      </c>
      <c r="B455" s="1066" t="s">
        <v>615</v>
      </c>
      <c r="C455" s="1044">
        <f>'TMB 050'!$G$30</f>
        <v>1234550</v>
      </c>
      <c r="D455" s="1042">
        <f t="shared" si="130"/>
        <v>1234550</v>
      </c>
      <c r="E455" s="1042">
        <f t="shared" si="133"/>
        <v>61727.5</v>
      </c>
      <c r="F455" s="1042">
        <f t="shared" si="134"/>
        <v>61727.5</v>
      </c>
      <c r="G455" s="1042">
        <f t="shared" si="135"/>
        <v>61727.5</v>
      </c>
      <c r="H455" s="1042">
        <v>500000</v>
      </c>
      <c r="I455" s="1042">
        <v>100000</v>
      </c>
      <c r="J455" s="1042">
        <f t="shared" si="129"/>
        <v>500000</v>
      </c>
      <c r="K455" s="1042">
        <f t="shared" si="136"/>
        <v>40000</v>
      </c>
      <c r="L455" s="1043">
        <f>IF('[1]TMB 050'!$G$30&gt;=50000,50000,'[1]TMB 050'!$G$30*50%)</f>
        <v>50000</v>
      </c>
      <c r="M455" s="1042">
        <f t="shared" si="131"/>
        <v>100000</v>
      </c>
      <c r="N455" s="1041">
        <f t="shared" si="137"/>
        <v>100000</v>
      </c>
      <c r="O455" s="1061"/>
      <c r="P455" s="1035" t="str">
        <f t="shared" si="132"/>
        <v>SUPER CENTRO COMERCIAL DO BOQUEIRÃO</v>
      </c>
      <c r="Q455" s="1064"/>
      <c r="R455" s="1064"/>
      <c r="S455" s="1064"/>
      <c r="T455" s="1064" t="s">
        <v>614</v>
      </c>
      <c r="U455" s="1064" t="s">
        <v>505</v>
      </c>
      <c r="V455" s="1064"/>
      <c r="W455" s="1064"/>
      <c r="X455" s="1001"/>
      <c r="Y455" s="1031"/>
      <c r="Z455" s="1030"/>
      <c r="AA455" s="1030"/>
      <c r="AB455" s="1030"/>
      <c r="AC455" s="1030"/>
      <c r="AD455" s="1030"/>
      <c r="AE455" s="1030"/>
      <c r="AF455" s="1030"/>
      <c r="AG455" s="1030"/>
      <c r="AH455" s="1030"/>
      <c r="AI455" s="1030"/>
      <c r="AJ455" s="1030"/>
      <c r="AK455" s="1030"/>
      <c r="AL455" s="1030"/>
      <c r="AM455" s="1029"/>
      <c r="AN455" s="1029"/>
      <c r="AO455" s="1029"/>
      <c r="AP455" s="1029"/>
      <c r="AQ455" s="1029"/>
      <c r="AR455" s="1029"/>
      <c r="AS455" s="1029"/>
      <c r="AT455" s="1029"/>
      <c r="AU455" s="1028"/>
      <c r="AV455" s="1028"/>
      <c r="AW455" s="1028"/>
      <c r="AX455" s="1028"/>
      <c r="AY455" s="1028"/>
      <c r="AZ455" s="1028"/>
      <c r="BA455" s="1028"/>
      <c r="BB455" s="1028"/>
      <c r="BC455" s="1028"/>
      <c r="BD455" s="1028"/>
      <c r="BE455" s="1028"/>
      <c r="BF455" s="1028"/>
      <c r="BG455" s="1028"/>
      <c r="BH455" s="1028"/>
      <c r="BI455" s="1028"/>
      <c r="BJ455" s="1028"/>
      <c r="BK455" s="1028"/>
      <c r="BL455" s="1028"/>
      <c r="BM455" s="1028"/>
      <c r="BN455" s="1028"/>
      <c r="BO455" s="1028"/>
      <c r="BP455" s="1028"/>
      <c r="BQ455" s="1028"/>
      <c r="BR455" s="1028"/>
      <c r="BS455" s="1028"/>
      <c r="BT455" s="1028"/>
      <c r="BU455" s="1028"/>
      <c r="BV455" s="1028"/>
      <c r="BW455" s="1028"/>
      <c r="BX455" s="1028"/>
      <c r="BY455" s="1028"/>
      <c r="BZ455" s="1028"/>
      <c r="CA455" s="1028"/>
      <c r="CB455" s="1028"/>
      <c r="CC455" s="1028"/>
      <c r="CD455" s="1028"/>
      <c r="CE455" s="1028"/>
      <c r="CF455" s="1028"/>
      <c r="CG455" s="1028"/>
      <c r="CH455" s="1028"/>
      <c r="CI455" s="1028"/>
      <c r="CJ455" s="1028"/>
      <c r="CK455" s="1028"/>
      <c r="CL455" s="1028"/>
      <c r="CM455" s="1028"/>
      <c r="CN455" s="1028"/>
      <c r="CO455" s="1028"/>
      <c r="CP455" s="1028"/>
      <c r="CQ455" s="1028"/>
      <c r="CR455" s="1028"/>
      <c r="CS455" s="1028"/>
      <c r="CT455" s="1028"/>
      <c r="CU455" s="1028"/>
      <c r="CV455" s="1028"/>
      <c r="CW455" s="1028"/>
      <c r="CX455" s="1028"/>
      <c r="CY455" s="1028"/>
      <c r="CZ455" s="1028"/>
      <c r="DA455" s="1028"/>
      <c r="DB455" s="1028"/>
      <c r="DC455" s="1028"/>
      <c r="DD455" s="1028"/>
      <c r="DE455" s="1028"/>
      <c r="DF455" s="1028"/>
      <c r="DG455" s="1028"/>
      <c r="DH455" s="1028"/>
      <c r="DI455" s="1028"/>
      <c r="DJ455" s="1028"/>
      <c r="DK455" s="1028"/>
      <c r="DL455" s="1028"/>
      <c r="DM455" s="1028"/>
      <c r="DN455" s="1028"/>
      <c r="DO455" s="1028"/>
      <c r="DP455" s="1028"/>
      <c r="DQ455" s="1028"/>
      <c r="DR455" s="1028"/>
      <c r="DS455" s="1028"/>
      <c r="DT455" s="1028"/>
      <c r="DU455" s="1028"/>
      <c r="DV455" s="1028"/>
      <c r="DW455" s="1028"/>
      <c r="DX455" s="1028"/>
      <c r="DY455" s="1028"/>
      <c r="DZ455" s="1028"/>
      <c r="EA455" s="1028"/>
      <c r="EB455" s="1028"/>
      <c r="EC455" s="1028"/>
      <c r="ED455" s="1028"/>
      <c r="EE455" s="1028"/>
      <c r="EF455" s="1028"/>
      <c r="EG455" s="1028"/>
      <c r="EH455" s="1028"/>
      <c r="EI455" s="1028"/>
      <c r="EJ455" s="1028"/>
      <c r="EK455" s="1028"/>
      <c r="EL455" s="1028"/>
    </row>
    <row r="456" spans="1:142" s="1027" customFormat="1">
      <c r="A456" s="1040">
        <v>453</v>
      </c>
      <c r="B456" s="1063" t="s">
        <v>613</v>
      </c>
      <c r="C456" s="1044">
        <f>'TMB 050'!$G$30</f>
        <v>1234550</v>
      </c>
      <c r="D456" s="1042">
        <f t="shared" si="130"/>
        <v>1234550</v>
      </c>
      <c r="E456" s="1042">
        <f t="shared" si="133"/>
        <v>61727.5</v>
      </c>
      <c r="F456" s="1042">
        <f t="shared" si="134"/>
        <v>61727.5</v>
      </c>
      <c r="G456" s="1042">
        <f t="shared" si="135"/>
        <v>61727.5</v>
      </c>
      <c r="H456" s="1042">
        <v>500000</v>
      </c>
      <c r="I456" s="1042">
        <v>100000</v>
      </c>
      <c r="J456" s="1042">
        <f t="shared" si="129"/>
        <v>500000</v>
      </c>
      <c r="K456" s="1042">
        <f t="shared" si="136"/>
        <v>40000</v>
      </c>
      <c r="L456" s="1043">
        <f>IF('[1]TMB 050'!$G$30&gt;=50000,50000,'[1]TMB 050'!$G$30*50%)</f>
        <v>50000</v>
      </c>
      <c r="M456" s="1042">
        <f t="shared" si="131"/>
        <v>100000</v>
      </c>
      <c r="N456" s="1041">
        <f t="shared" si="137"/>
        <v>100000</v>
      </c>
      <c r="O456" s="1061"/>
      <c r="P456" s="1035" t="str">
        <f t="shared" si="132"/>
        <v>SUPERSHOPPING OSASCO</v>
      </c>
      <c r="Q456" s="1035" t="s">
        <v>612</v>
      </c>
      <c r="R456" s="1035"/>
      <c r="S456" s="1035" t="s">
        <v>527</v>
      </c>
      <c r="T456" s="1035" t="s">
        <v>611</v>
      </c>
      <c r="U456" s="1035" t="s">
        <v>505</v>
      </c>
      <c r="V456" s="1035">
        <v>6020904</v>
      </c>
      <c r="W456" s="1035" t="s">
        <v>610</v>
      </c>
      <c r="X456" s="1001"/>
      <c r="Y456" s="1031"/>
      <c r="Z456" s="1030"/>
      <c r="AA456" s="1030"/>
      <c r="AB456" s="1030"/>
      <c r="AC456" s="1030"/>
      <c r="AD456" s="1030"/>
      <c r="AE456" s="1030"/>
      <c r="AF456" s="1030"/>
      <c r="AG456" s="1030"/>
      <c r="AH456" s="1030"/>
      <c r="AI456" s="1030"/>
      <c r="AJ456" s="1030"/>
      <c r="AK456" s="1030"/>
      <c r="AL456" s="1030"/>
      <c r="AM456" s="1029"/>
      <c r="AN456" s="1029"/>
      <c r="AO456" s="1029"/>
      <c r="AP456" s="1029"/>
      <c r="AQ456" s="1029"/>
      <c r="AR456" s="1029"/>
      <c r="AS456" s="1029"/>
      <c r="AT456" s="1029"/>
      <c r="AU456" s="1028"/>
      <c r="AV456" s="1028"/>
      <c r="AW456" s="1028"/>
      <c r="AX456" s="1028"/>
      <c r="AY456" s="1028"/>
      <c r="AZ456" s="1028"/>
      <c r="BA456" s="1028"/>
      <c r="BB456" s="1028"/>
      <c r="BC456" s="1028"/>
      <c r="BD456" s="1028"/>
      <c r="BE456" s="1028"/>
      <c r="BF456" s="1028"/>
      <c r="BG456" s="1028"/>
      <c r="BH456" s="1028"/>
      <c r="BI456" s="1028"/>
      <c r="BJ456" s="1028"/>
      <c r="BK456" s="1028"/>
      <c r="BL456" s="1028"/>
      <c r="BM456" s="1028"/>
      <c r="BN456" s="1028"/>
      <c r="BO456" s="1028"/>
      <c r="BP456" s="1028"/>
      <c r="BQ456" s="1028"/>
      <c r="BR456" s="1028"/>
      <c r="BS456" s="1028"/>
      <c r="BT456" s="1028"/>
      <c r="BU456" s="1028"/>
      <c r="BV456" s="1028"/>
      <c r="BW456" s="1028"/>
      <c r="BX456" s="1028"/>
      <c r="BY456" s="1028"/>
      <c r="BZ456" s="1028"/>
      <c r="CA456" s="1028"/>
      <c r="CB456" s="1028"/>
      <c r="CC456" s="1028"/>
      <c r="CD456" s="1028"/>
      <c r="CE456" s="1028"/>
      <c r="CF456" s="1028"/>
      <c r="CG456" s="1028"/>
      <c r="CH456" s="1028"/>
      <c r="CI456" s="1028"/>
      <c r="CJ456" s="1028"/>
      <c r="CK456" s="1028"/>
      <c r="CL456" s="1028"/>
      <c r="CM456" s="1028"/>
      <c r="CN456" s="1028"/>
      <c r="CO456" s="1028"/>
      <c r="CP456" s="1028"/>
      <c r="CQ456" s="1028"/>
      <c r="CR456" s="1028"/>
      <c r="CS456" s="1028"/>
      <c r="CT456" s="1028"/>
      <c r="CU456" s="1028"/>
      <c r="CV456" s="1028"/>
      <c r="CW456" s="1028"/>
      <c r="CX456" s="1028"/>
      <c r="CY456" s="1028"/>
      <c r="CZ456" s="1028"/>
      <c r="DA456" s="1028"/>
      <c r="DB456" s="1028"/>
      <c r="DC456" s="1028"/>
      <c r="DD456" s="1028"/>
      <c r="DE456" s="1028"/>
      <c r="DF456" s="1028"/>
      <c r="DG456" s="1028"/>
      <c r="DH456" s="1028"/>
      <c r="DI456" s="1028"/>
      <c r="DJ456" s="1028"/>
      <c r="DK456" s="1028"/>
      <c r="DL456" s="1028"/>
      <c r="DM456" s="1028"/>
      <c r="DN456" s="1028"/>
      <c r="DO456" s="1028"/>
      <c r="DP456" s="1028"/>
      <c r="DQ456" s="1028"/>
      <c r="DR456" s="1028"/>
      <c r="DS456" s="1028"/>
      <c r="DT456" s="1028"/>
      <c r="DU456" s="1028"/>
      <c r="DV456" s="1028"/>
      <c r="DW456" s="1028"/>
      <c r="DX456" s="1028"/>
      <c r="DY456" s="1028"/>
      <c r="DZ456" s="1028"/>
      <c r="EA456" s="1028"/>
      <c r="EB456" s="1028"/>
      <c r="EC456" s="1028"/>
      <c r="ED456" s="1028"/>
      <c r="EE456" s="1028"/>
      <c r="EF456" s="1028"/>
      <c r="EG456" s="1028"/>
      <c r="EH456" s="1028"/>
      <c r="EI456" s="1028"/>
      <c r="EJ456" s="1028"/>
      <c r="EK456" s="1028"/>
      <c r="EL456" s="1028"/>
    </row>
    <row r="457" spans="1:142" s="1027" customFormat="1">
      <c r="A457" s="1040">
        <v>454</v>
      </c>
      <c r="B457" s="1066" t="s">
        <v>609</v>
      </c>
      <c r="C457" s="1044">
        <f>'TMB 050'!$G$30</f>
        <v>1234550</v>
      </c>
      <c r="D457" s="1042">
        <f t="shared" si="130"/>
        <v>1234550</v>
      </c>
      <c r="E457" s="1042">
        <f t="shared" si="133"/>
        <v>61727.5</v>
      </c>
      <c r="F457" s="1042">
        <f t="shared" si="134"/>
        <v>61727.5</v>
      </c>
      <c r="G457" s="1042">
        <f t="shared" si="135"/>
        <v>61727.5</v>
      </c>
      <c r="H457" s="1042">
        <v>500000</v>
      </c>
      <c r="I457" s="1042">
        <v>100000</v>
      </c>
      <c r="J457" s="1042">
        <f t="shared" si="129"/>
        <v>500000</v>
      </c>
      <c r="K457" s="1042">
        <f t="shared" si="136"/>
        <v>40000</v>
      </c>
      <c r="L457" s="1043">
        <f>IF('[1]TMB 050'!$G$30&gt;=50000,50000,'[1]TMB 050'!$G$30*50%)</f>
        <v>50000</v>
      </c>
      <c r="M457" s="1042">
        <f t="shared" si="131"/>
        <v>100000</v>
      </c>
      <c r="N457" s="1041">
        <f t="shared" si="137"/>
        <v>100000</v>
      </c>
      <c r="O457" s="1061"/>
      <c r="P457" s="1035" t="str">
        <f t="shared" si="132"/>
        <v>SUZANO SHOPPING</v>
      </c>
      <c r="Q457" s="1064"/>
      <c r="R457" s="1064"/>
      <c r="S457" s="1064"/>
      <c r="T457" s="1065" t="s">
        <v>608</v>
      </c>
      <c r="U457" s="1064" t="s">
        <v>505</v>
      </c>
      <c r="V457" s="1064"/>
      <c r="W457" s="1064"/>
      <c r="X457" s="1001"/>
      <c r="Y457" s="1031"/>
      <c r="Z457" s="1030"/>
      <c r="AA457" s="1030"/>
      <c r="AB457" s="1030"/>
      <c r="AC457" s="1030"/>
      <c r="AD457" s="1030"/>
      <c r="AE457" s="1030"/>
      <c r="AF457" s="1030"/>
      <c r="AG457" s="1030"/>
      <c r="AH457" s="1030"/>
      <c r="AI457" s="1030"/>
      <c r="AJ457" s="1030"/>
      <c r="AK457" s="1030"/>
      <c r="AL457" s="1030"/>
      <c r="AM457" s="1029"/>
      <c r="AN457" s="1029"/>
      <c r="AO457" s="1029"/>
      <c r="AP457" s="1029"/>
      <c r="AQ457" s="1029"/>
      <c r="AR457" s="1029"/>
      <c r="AS457" s="1029"/>
      <c r="AT457" s="1029"/>
      <c r="AU457" s="1028"/>
      <c r="AV457" s="1028"/>
      <c r="AW457" s="1028"/>
      <c r="AX457" s="1028"/>
      <c r="AY457" s="1028"/>
      <c r="AZ457" s="1028"/>
      <c r="BA457" s="1028"/>
      <c r="BB457" s="1028"/>
      <c r="BC457" s="1028"/>
      <c r="BD457" s="1028"/>
      <c r="BE457" s="1028"/>
      <c r="BF457" s="1028"/>
      <c r="BG457" s="1028"/>
      <c r="BH457" s="1028"/>
      <c r="BI457" s="1028"/>
      <c r="BJ457" s="1028"/>
      <c r="BK457" s="1028"/>
      <c r="BL457" s="1028"/>
      <c r="BM457" s="1028"/>
      <c r="BN457" s="1028"/>
      <c r="BO457" s="1028"/>
      <c r="BP457" s="1028"/>
      <c r="BQ457" s="1028"/>
      <c r="BR457" s="1028"/>
      <c r="BS457" s="1028"/>
      <c r="BT457" s="1028"/>
      <c r="BU457" s="1028"/>
      <c r="BV457" s="1028"/>
      <c r="BW457" s="1028"/>
      <c r="BX457" s="1028"/>
      <c r="BY457" s="1028"/>
      <c r="BZ457" s="1028"/>
      <c r="CA457" s="1028"/>
      <c r="CB457" s="1028"/>
      <c r="CC457" s="1028"/>
      <c r="CD457" s="1028"/>
      <c r="CE457" s="1028"/>
      <c r="CF457" s="1028"/>
      <c r="CG457" s="1028"/>
      <c r="CH457" s="1028"/>
      <c r="CI457" s="1028"/>
      <c r="CJ457" s="1028"/>
      <c r="CK457" s="1028"/>
      <c r="CL457" s="1028"/>
      <c r="CM457" s="1028"/>
      <c r="CN457" s="1028"/>
      <c r="CO457" s="1028"/>
      <c r="CP457" s="1028"/>
      <c r="CQ457" s="1028"/>
      <c r="CR457" s="1028"/>
      <c r="CS457" s="1028"/>
      <c r="CT457" s="1028"/>
      <c r="CU457" s="1028"/>
      <c r="CV457" s="1028"/>
      <c r="CW457" s="1028"/>
      <c r="CX457" s="1028"/>
      <c r="CY457" s="1028"/>
      <c r="CZ457" s="1028"/>
      <c r="DA457" s="1028"/>
      <c r="DB457" s="1028"/>
      <c r="DC457" s="1028"/>
      <c r="DD457" s="1028"/>
      <c r="DE457" s="1028"/>
      <c r="DF457" s="1028"/>
      <c r="DG457" s="1028"/>
      <c r="DH457" s="1028"/>
      <c r="DI457" s="1028"/>
      <c r="DJ457" s="1028"/>
      <c r="DK457" s="1028"/>
      <c r="DL457" s="1028"/>
      <c r="DM457" s="1028"/>
      <c r="DN457" s="1028"/>
      <c r="DO457" s="1028"/>
      <c r="DP457" s="1028"/>
      <c r="DQ457" s="1028"/>
      <c r="DR457" s="1028"/>
      <c r="DS457" s="1028"/>
      <c r="DT457" s="1028"/>
      <c r="DU457" s="1028"/>
      <c r="DV457" s="1028"/>
      <c r="DW457" s="1028"/>
      <c r="DX457" s="1028"/>
      <c r="DY457" s="1028"/>
      <c r="DZ457" s="1028"/>
      <c r="EA457" s="1028"/>
      <c r="EB457" s="1028"/>
      <c r="EC457" s="1028"/>
      <c r="ED457" s="1028"/>
      <c r="EE457" s="1028"/>
      <c r="EF457" s="1028"/>
      <c r="EG457" s="1028"/>
      <c r="EH457" s="1028"/>
      <c r="EI457" s="1028"/>
      <c r="EJ457" s="1028"/>
      <c r="EK457" s="1028"/>
      <c r="EL457" s="1028"/>
    </row>
    <row r="458" spans="1:142" s="1027" customFormat="1">
      <c r="A458" s="1040">
        <v>455</v>
      </c>
      <c r="B458" s="1063" t="s">
        <v>607</v>
      </c>
      <c r="C458" s="1044">
        <f>'TMB 050'!$G$30</f>
        <v>1234550</v>
      </c>
      <c r="D458" s="1042">
        <f t="shared" si="130"/>
        <v>1234550</v>
      </c>
      <c r="E458" s="1042">
        <f t="shared" si="133"/>
        <v>61727.5</v>
      </c>
      <c r="F458" s="1042">
        <f t="shared" si="134"/>
        <v>61727.5</v>
      </c>
      <c r="G458" s="1042">
        <f t="shared" si="135"/>
        <v>61727.5</v>
      </c>
      <c r="H458" s="1042">
        <v>500000</v>
      </c>
      <c r="I458" s="1042">
        <v>100000</v>
      </c>
      <c r="J458" s="1042">
        <f t="shared" ref="J458:J489" si="138">H458</f>
        <v>500000</v>
      </c>
      <c r="K458" s="1042">
        <f t="shared" si="136"/>
        <v>40000</v>
      </c>
      <c r="L458" s="1043">
        <f>IF('[1]TMB 050'!$G$30&gt;=50000,50000,'[1]TMB 050'!$G$30*50%)</f>
        <v>50000</v>
      </c>
      <c r="M458" s="1042">
        <f t="shared" si="131"/>
        <v>100000</v>
      </c>
      <c r="N458" s="1041">
        <f t="shared" si="137"/>
        <v>100000</v>
      </c>
      <c r="O458" s="1061"/>
      <c r="P458" s="1035" t="str">
        <f t="shared" si="132"/>
        <v>TAUBATÉ SHOPPING CENTER</v>
      </c>
      <c r="Q458" s="1035" t="s">
        <v>606</v>
      </c>
      <c r="R458" s="1035"/>
      <c r="S458" s="1035" t="s">
        <v>605</v>
      </c>
      <c r="T458" s="1035" t="s">
        <v>532</v>
      </c>
      <c r="U458" s="1035" t="s">
        <v>505</v>
      </c>
      <c r="V458" s="1035" t="s">
        <v>604</v>
      </c>
      <c r="W458" s="1060" t="s">
        <v>603</v>
      </c>
      <c r="X458" s="1001"/>
      <c r="Y458" s="1031"/>
      <c r="Z458" s="1030"/>
      <c r="AA458" s="1030"/>
      <c r="AB458" s="1030"/>
      <c r="AC458" s="1030"/>
      <c r="AD458" s="1030"/>
      <c r="AE458" s="1030"/>
      <c r="AF458" s="1030"/>
      <c r="AG458" s="1030"/>
      <c r="AH458" s="1030"/>
      <c r="AI458" s="1030"/>
      <c r="AJ458" s="1030"/>
      <c r="AK458" s="1030"/>
      <c r="AL458" s="1030"/>
      <c r="AM458" s="1029"/>
      <c r="AN458" s="1029"/>
      <c r="AO458" s="1029"/>
      <c r="AP458" s="1029"/>
      <c r="AQ458" s="1029"/>
      <c r="AR458" s="1029"/>
      <c r="AS458" s="1029"/>
      <c r="AT458" s="1029"/>
      <c r="AU458" s="1028"/>
      <c r="AV458" s="1028"/>
      <c r="AW458" s="1028"/>
      <c r="AX458" s="1028"/>
      <c r="AY458" s="1028"/>
      <c r="AZ458" s="1028"/>
      <c r="BA458" s="1028"/>
      <c r="BB458" s="1028"/>
      <c r="BC458" s="1028"/>
      <c r="BD458" s="1028"/>
      <c r="BE458" s="1028"/>
      <c r="BF458" s="1028"/>
      <c r="BG458" s="1028"/>
      <c r="BH458" s="1028"/>
      <c r="BI458" s="1028"/>
      <c r="BJ458" s="1028"/>
      <c r="BK458" s="1028"/>
      <c r="BL458" s="1028"/>
      <c r="BM458" s="1028"/>
      <c r="BN458" s="1028"/>
      <c r="BO458" s="1028"/>
      <c r="BP458" s="1028"/>
      <c r="BQ458" s="1028"/>
      <c r="BR458" s="1028"/>
      <c r="BS458" s="1028"/>
      <c r="BT458" s="1028"/>
      <c r="BU458" s="1028"/>
      <c r="BV458" s="1028"/>
      <c r="BW458" s="1028"/>
      <c r="BX458" s="1028"/>
      <c r="BY458" s="1028"/>
      <c r="BZ458" s="1028"/>
      <c r="CA458" s="1028"/>
      <c r="CB458" s="1028"/>
      <c r="CC458" s="1028"/>
      <c r="CD458" s="1028"/>
      <c r="CE458" s="1028"/>
      <c r="CF458" s="1028"/>
      <c r="CG458" s="1028"/>
      <c r="CH458" s="1028"/>
      <c r="CI458" s="1028"/>
      <c r="CJ458" s="1028"/>
      <c r="CK458" s="1028"/>
      <c r="CL458" s="1028"/>
      <c r="CM458" s="1028"/>
      <c r="CN458" s="1028"/>
      <c r="CO458" s="1028"/>
      <c r="CP458" s="1028"/>
      <c r="CQ458" s="1028"/>
      <c r="CR458" s="1028"/>
      <c r="CS458" s="1028"/>
      <c r="CT458" s="1028"/>
      <c r="CU458" s="1028"/>
      <c r="CV458" s="1028"/>
      <c r="CW458" s="1028"/>
      <c r="CX458" s="1028"/>
      <c r="CY458" s="1028"/>
      <c r="CZ458" s="1028"/>
      <c r="DA458" s="1028"/>
      <c r="DB458" s="1028"/>
      <c r="DC458" s="1028"/>
      <c r="DD458" s="1028"/>
      <c r="DE458" s="1028"/>
      <c r="DF458" s="1028"/>
      <c r="DG458" s="1028"/>
      <c r="DH458" s="1028"/>
      <c r="DI458" s="1028"/>
      <c r="DJ458" s="1028"/>
      <c r="DK458" s="1028"/>
      <c r="DL458" s="1028"/>
      <c r="DM458" s="1028"/>
      <c r="DN458" s="1028"/>
      <c r="DO458" s="1028"/>
      <c r="DP458" s="1028"/>
      <c r="DQ458" s="1028"/>
      <c r="DR458" s="1028"/>
      <c r="DS458" s="1028"/>
      <c r="DT458" s="1028"/>
      <c r="DU458" s="1028"/>
      <c r="DV458" s="1028"/>
      <c r="DW458" s="1028"/>
      <c r="DX458" s="1028"/>
      <c r="DY458" s="1028"/>
      <c r="DZ458" s="1028"/>
      <c r="EA458" s="1028"/>
      <c r="EB458" s="1028"/>
      <c r="EC458" s="1028"/>
      <c r="ED458" s="1028"/>
      <c r="EE458" s="1028"/>
      <c r="EF458" s="1028"/>
      <c r="EG458" s="1028"/>
      <c r="EH458" s="1028"/>
      <c r="EI458" s="1028"/>
      <c r="EJ458" s="1028"/>
      <c r="EK458" s="1028"/>
      <c r="EL458" s="1028"/>
    </row>
    <row r="459" spans="1:142" s="1027" customFormat="1">
      <c r="A459" s="1040">
        <v>456</v>
      </c>
      <c r="B459" s="1062" t="s">
        <v>602</v>
      </c>
      <c r="C459" s="1044">
        <f>'TMB 050'!$G$30</f>
        <v>1234550</v>
      </c>
      <c r="D459" s="1042">
        <f t="shared" si="130"/>
        <v>1234550</v>
      </c>
      <c r="E459" s="1042">
        <f t="shared" si="133"/>
        <v>61727.5</v>
      </c>
      <c r="F459" s="1042">
        <f t="shared" si="134"/>
        <v>61727.5</v>
      </c>
      <c r="G459" s="1042">
        <f t="shared" si="135"/>
        <v>61727.5</v>
      </c>
      <c r="H459" s="1042">
        <v>500000</v>
      </c>
      <c r="I459" s="1042">
        <v>100000</v>
      </c>
      <c r="J459" s="1042">
        <f t="shared" si="138"/>
        <v>500000</v>
      </c>
      <c r="K459" s="1042">
        <f t="shared" si="136"/>
        <v>40000</v>
      </c>
      <c r="L459" s="1043">
        <f>IF('[1]TMB 050'!$G$30&gt;=50000,50000,'[1]TMB 050'!$G$30*50%)</f>
        <v>50000</v>
      </c>
      <c r="M459" s="1042">
        <f t="shared" si="131"/>
        <v>100000</v>
      </c>
      <c r="N459" s="1041">
        <f t="shared" si="137"/>
        <v>100000</v>
      </c>
      <c r="O459" s="1061"/>
      <c r="P459" s="1035" t="str">
        <f t="shared" si="132"/>
        <v>TERESINA SHOPPING</v>
      </c>
      <c r="Q459" s="1060"/>
      <c r="R459" s="1060"/>
      <c r="S459" s="1060"/>
      <c r="T459" s="1060" t="s">
        <v>601</v>
      </c>
      <c r="U459" s="1035" t="s">
        <v>600</v>
      </c>
      <c r="V459" s="1035"/>
      <c r="W459" s="1060" t="s">
        <v>599</v>
      </c>
      <c r="X459" s="1001"/>
      <c r="Y459" s="1031"/>
      <c r="Z459" s="1030"/>
      <c r="AA459" s="1030"/>
      <c r="AB459" s="1030"/>
      <c r="AC459" s="1030"/>
      <c r="AD459" s="1030"/>
      <c r="AE459" s="1030"/>
      <c r="AF459" s="1030"/>
      <c r="AG459" s="1030"/>
      <c r="AH459" s="1030"/>
      <c r="AI459" s="1030"/>
      <c r="AJ459" s="1030"/>
      <c r="AK459" s="1030"/>
      <c r="AL459" s="1030"/>
      <c r="AM459" s="1029"/>
      <c r="AN459" s="1029"/>
      <c r="AO459" s="1029"/>
      <c r="AP459" s="1029"/>
      <c r="AQ459" s="1029"/>
      <c r="AR459" s="1029"/>
      <c r="AS459" s="1029"/>
      <c r="AT459" s="1029"/>
      <c r="AU459" s="1028"/>
      <c r="AV459" s="1028"/>
      <c r="AW459" s="1028"/>
      <c r="AX459" s="1028"/>
      <c r="AY459" s="1028"/>
      <c r="AZ459" s="1028"/>
      <c r="BA459" s="1028"/>
      <c r="BB459" s="1028"/>
      <c r="BC459" s="1028"/>
      <c r="BD459" s="1028"/>
      <c r="BE459" s="1028"/>
      <c r="BF459" s="1028"/>
      <c r="BG459" s="1028"/>
      <c r="BH459" s="1028"/>
      <c r="BI459" s="1028"/>
      <c r="BJ459" s="1028"/>
      <c r="BK459" s="1028"/>
      <c r="BL459" s="1028"/>
      <c r="BM459" s="1028"/>
      <c r="BN459" s="1028"/>
      <c r="BO459" s="1028"/>
      <c r="BP459" s="1028"/>
      <c r="BQ459" s="1028"/>
      <c r="BR459" s="1028"/>
      <c r="BS459" s="1028"/>
      <c r="BT459" s="1028"/>
      <c r="BU459" s="1028"/>
      <c r="BV459" s="1028"/>
      <c r="BW459" s="1028"/>
      <c r="BX459" s="1028"/>
      <c r="BY459" s="1028"/>
      <c r="BZ459" s="1028"/>
      <c r="CA459" s="1028"/>
      <c r="CB459" s="1028"/>
      <c r="CC459" s="1028"/>
      <c r="CD459" s="1028"/>
      <c r="CE459" s="1028"/>
      <c r="CF459" s="1028"/>
      <c r="CG459" s="1028"/>
      <c r="CH459" s="1028"/>
      <c r="CI459" s="1028"/>
      <c r="CJ459" s="1028"/>
      <c r="CK459" s="1028"/>
      <c r="CL459" s="1028"/>
      <c r="CM459" s="1028"/>
      <c r="CN459" s="1028"/>
      <c r="CO459" s="1028"/>
      <c r="CP459" s="1028"/>
      <c r="CQ459" s="1028"/>
      <c r="CR459" s="1028"/>
      <c r="CS459" s="1028"/>
      <c r="CT459" s="1028"/>
      <c r="CU459" s="1028"/>
      <c r="CV459" s="1028"/>
      <c r="CW459" s="1028"/>
      <c r="CX459" s="1028"/>
      <c r="CY459" s="1028"/>
      <c r="CZ459" s="1028"/>
      <c r="DA459" s="1028"/>
      <c r="DB459" s="1028"/>
      <c r="DC459" s="1028"/>
      <c r="DD459" s="1028"/>
      <c r="DE459" s="1028"/>
      <c r="DF459" s="1028"/>
      <c r="DG459" s="1028"/>
      <c r="DH459" s="1028"/>
      <c r="DI459" s="1028"/>
      <c r="DJ459" s="1028"/>
      <c r="DK459" s="1028"/>
      <c r="DL459" s="1028"/>
      <c r="DM459" s="1028"/>
      <c r="DN459" s="1028"/>
      <c r="DO459" s="1028"/>
      <c r="DP459" s="1028"/>
      <c r="DQ459" s="1028"/>
      <c r="DR459" s="1028"/>
      <c r="DS459" s="1028"/>
      <c r="DT459" s="1028"/>
      <c r="DU459" s="1028"/>
      <c r="DV459" s="1028"/>
      <c r="DW459" s="1028"/>
      <c r="DX459" s="1028"/>
      <c r="DY459" s="1028"/>
      <c r="DZ459" s="1028"/>
      <c r="EA459" s="1028"/>
      <c r="EB459" s="1028"/>
      <c r="EC459" s="1028"/>
      <c r="ED459" s="1028"/>
      <c r="EE459" s="1028"/>
      <c r="EF459" s="1028"/>
      <c r="EG459" s="1028"/>
      <c r="EH459" s="1028"/>
      <c r="EI459" s="1028"/>
      <c r="EJ459" s="1028"/>
      <c r="EK459" s="1028"/>
      <c r="EL459" s="1028"/>
    </row>
    <row r="460" spans="1:142" s="1027" customFormat="1">
      <c r="A460" s="1040">
        <v>457</v>
      </c>
      <c r="B460" s="1062" t="s">
        <v>598</v>
      </c>
      <c r="C460" s="1044">
        <f>'TMB 050'!$G$30</f>
        <v>1234550</v>
      </c>
      <c r="D460" s="1042">
        <f t="shared" si="130"/>
        <v>1234550</v>
      </c>
      <c r="E460" s="1042">
        <f t="shared" si="133"/>
        <v>61727.5</v>
      </c>
      <c r="F460" s="1042">
        <f t="shared" si="134"/>
        <v>61727.5</v>
      </c>
      <c r="G460" s="1042">
        <f t="shared" si="135"/>
        <v>61727.5</v>
      </c>
      <c r="H460" s="1042">
        <v>500000</v>
      </c>
      <c r="I460" s="1042">
        <v>100000</v>
      </c>
      <c r="J460" s="1042">
        <f t="shared" si="138"/>
        <v>500000</v>
      </c>
      <c r="K460" s="1042">
        <f t="shared" si="136"/>
        <v>40000</v>
      </c>
      <c r="L460" s="1043">
        <f>IF('[1]TMB 050'!$G$30&gt;=50000,50000,'[1]TMB 050'!$G$30*50%)</f>
        <v>50000</v>
      </c>
      <c r="M460" s="1042">
        <f t="shared" si="131"/>
        <v>100000</v>
      </c>
      <c r="N460" s="1041">
        <f t="shared" si="137"/>
        <v>100000</v>
      </c>
      <c r="O460" s="1061"/>
      <c r="P460" s="1035" t="str">
        <f t="shared" si="132"/>
        <v>TERESÓPOLIS SHOPPING CENTER</v>
      </c>
      <c r="Q460" s="1060"/>
      <c r="R460" s="1060"/>
      <c r="S460" s="1060"/>
      <c r="T460" s="1060" t="s">
        <v>597</v>
      </c>
      <c r="U460" s="1035" t="s">
        <v>502</v>
      </c>
      <c r="V460" s="1035"/>
      <c r="W460" s="1035"/>
      <c r="X460" s="1001"/>
      <c r="Y460" s="1031"/>
      <c r="Z460" s="1030"/>
      <c r="AA460" s="1030"/>
      <c r="AB460" s="1030"/>
      <c r="AC460" s="1030"/>
      <c r="AD460" s="1030"/>
      <c r="AE460" s="1030"/>
      <c r="AF460" s="1030"/>
      <c r="AG460" s="1030"/>
      <c r="AH460" s="1030"/>
      <c r="AI460" s="1030"/>
      <c r="AJ460" s="1030"/>
      <c r="AK460" s="1030"/>
      <c r="AL460" s="1030"/>
      <c r="AM460" s="1029"/>
      <c r="AN460" s="1029"/>
      <c r="AO460" s="1029"/>
      <c r="AP460" s="1029"/>
      <c r="AQ460" s="1029"/>
      <c r="AR460" s="1029"/>
      <c r="AS460" s="1029"/>
      <c r="AT460" s="1029"/>
      <c r="AU460" s="1028"/>
      <c r="AV460" s="1028"/>
      <c r="AW460" s="1028"/>
      <c r="AX460" s="1028"/>
      <c r="AY460" s="1028"/>
      <c r="AZ460" s="1028"/>
      <c r="BA460" s="1028"/>
      <c r="BB460" s="1028"/>
      <c r="BC460" s="1028"/>
      <c r="BD460" s="1028"/>
      <c r="BE460" s="1028"/>
      <c r="BF460" s="1028"/>
      <c r="BG460" s="1028"/>
      <c r="BH460" s="1028"/>
      <c r="BI460" s="1028"/>
      <c r="BJ460" s="1028"/>
      <c r="BK460" s="1028"/>
      <c r="BL460" s="1028"/>
      <c r="BM460" s="1028"/>
      <c r="BN460" s="1028"/>
      <c r="BO460" s="1028"/>
      <c r="BP460" s="1028"/>
      <c r="BQ460" s="1028"/>
      <c r="BR460" s="1028"/>
      <c r="BS460" s="1028"/>
      <c r="BT460" s="1028"/>
      <c r="BU460" s="1028"/>
      <c r="BV460" s="1028"/>
      <c r="BW460" s="1028"/>
      <c r="BX460" s="1028"/>
      <c r="BY460" s="1028"/>
      <c r="BZ460" s="1028"/>
      <c r="CA460" s="1028"/>
      <c r="CB460" s="1028"/>
      <c r="CC460" s="1028"/>
      <c r="CD460" s="1028"/>
      <c r="CE460" s="1028"/>
      <c r="CF460" s="1028"/>
      <c r="CG460" s="1028"/>
      <c r="CH460" s="1028"/>
      <c r="CI460" s="1028"/>
      <c r="CJ460" s="1028"/>
      <c r="CK460" s="1028"/>
      <c r="CL460" s="1028"/>
      <c r="CM460" s="1028"/>
      <c r="CN460" s="1028"/>
      <c r="CO460" s="1028"/>
      <c r="CP460" s="1028"/>
      <c r="CQ460" s="1028"/>
      <c r="CR460" s="1028"/>
      <c r="CS460" s="1028"/>
      <c r="CT460" s="1028"/>
      <c r="CU460" s="1028"/>
      <c r="CV460" s="1028"/>
      <c r="CW460" s="1028"/>
      <c r="CX460" s="1028"/>
      <c r="CY460" s="1028"/>
      <c r="CZ460" s="1028"/>
      <c r="DA460" s="1028"/>
      <c r="DB460" s="1028"/>
      <c r="DC460" s="1028"/>
      <c r="DD460" s="1028"/>
      <c r="DE460" s="1028"/>
      <c r="DF460" s="1028"/>
      <c r="DG460" s="1028"/>
      <c r="DH460" s="1028"/>
      <c r="DI460" s="1028"/>
      <c r="DJ460" s="1028"/>
      <c r="DK460" s="1028"/>
      <c r="DL460" s="1028"/>
      <c r="DM460" s="1028"/>
      <c r="DN460" s="1028"/>
      <c r="DO460" s="1028"/>
      <c r="DP460" s="1028"/>
      <c r="DQ460" s="1028"/>
      <c r="DR460" s="1028"/>
      <c r="DS460" s="1028"/>
      <c r="DT460" s="1028"/>
      <c r="DU460" s="1028"/>
      <c r="DV460" s="1028"/>
      <c r="DW460" s="1028"/>
      <c r="DX460" s="1028"/>
      <c r="DY460" s="1028"/>
      <c r="DZ460" s="1028"/>
      <c r="EA460" s="1028"/>
      <c r="EB460" s="1028"/>
      <c r="EC460" s="1028"/>
      <c r="ED460" s="1028"/>
      <c r="EE460" s="1028"/>
      <c r="EF460" s="1028"/>
      <c r="EG460" s="1028"/>
      <c r="EH460" s="1028"/>
      <c r="EI460" s="1028"/>
      <c r="EJ460" s="1028"/>
      <c r="EK460" s="1028"/>
      <c r="EL460" s="1028"/>
    </row>
    <row r="461" spans="1:142" s="1027" customFormat="1">
      <c r="A461" s="1040">
        <v>458</v>
      </c>
      <c r="B461" s="1070" t="s">
        <v>596</v>
      </c>
      <c r="C461" s="1044">
        <f>'TMB 050'!$G$30</f>
        <v>1234550</v>
      </c>
      <c r="D461" s="1053">
        <f t="shared" si="130"/>
        <v>1234550</v>
      </c>
      <c r="E461" s="1053">
        <f t="shared" si="133"/>
        <v>61727.5</v>
      </c>
      <c r="F461" s="1053">
        <f t="shared" si="134"/>
        <v>61727.5</v>
      </c>
      <c r="G461" s="1053">
        <f t="shared" si="135"/>
        <v>61727.5</v>
      </c>
      <c r="H461" s="1053">
        <v>200000</v>
      </c>
      <c r="I461" s="1053">
        <v>100000</v>
      </c>
      <c r="J461" s="1053">
        <f t="shared" si="138"/>
        <v>200000</v>
      </c>
      <c r="K461" s="1053">
        <f t="shared" si="136"/>
        <v>40000</v>
      </c>
      <c r="L461" s="1054">
        <f>IF('[1]TMB 050'!$G$30&gt;=50000,50000,'[1]TMB 050'!$G$30*50%)</f>
        <v>50000</v>
      </c>
      <c r="M461" s="1053">
        <f t="shared" si="131"/>
        <v>40000</v>
      </c>
      <c r="N461" s="1052">
        <f t="shared" si="137"/>
        <v>40000</v>
      </c>
      <c r="O461" s="1061"/>
      <c r="P461" s="1035" t="str">
        <f t="shared" si="132"/>
        <v>TERRAÇO SHOPPING</v>
      </c>
      <c r="Q461" s="1060" t="s">
        <v>595</v>
      </c>
      <c r="R461" s="1060"/>
      <c r="S461" s="1060" t="s">
        <v>594</v>
      </c>
      <c r="T461" s="1060" t="s">
        <v>593</v>
      </c>
      <c r="U461" s="1035" t="s">
        <v>592</v>
      </c>
      <c r="V461" s="1035" t="s">
        <v>591</v>
      </c>
      <c r="W461" s="1035"/>
      <c r="X461" s="1001"/>
      <c r="Y461" s="1031"/>
      <c r="Z461" s="1030"/>
      <c r="AA461" s="1030"/>
      <c r="AB461" s="1030"/>
      <c r="AC461" s="1030"/>
      <c r="AD461" s="1030"/>
      <c r="AE461" s="1030"/>
      <c r="AF461" s="1030"/>
      <c r="AG461" s="1030"/>
      <c r="AH461" s="1030"/>
      <c r="AI461" s="1030"/>
      <c r="AJ461" s="1030"/>
      <c r="AK461" s="1030"/>
      <c r="AL461" s="1030"/>
      <c r="AM461" s="1029"/>
      <c r="AN461" s="1029"/>
      <c r="AO461" s="1029"/>
      <c r="AP461" s="1029"/>
      <c r="AQ461" s="1029"/>
      <c r="AR461" s="1029"/>
      <c r="AS461" s="1029"/>
      <c r="AT461" s="1029"/>
      <c r="AU461" s="1028"/>
      <c r="AV461" s="1028"/>
      <c r="AW461" s="1028"/>
      <c r="AX461" s="1028"/>
      <c r="AY461" s="1028"/>
      <c r="AZ461" s="1028"/>
      <c r="BA461" s="1028"/>
      <c r="BB461" s="1028"/>
      <c r="BC461" s="1028"/>
      <c r="BD461" s="1028"/>
      <c r="BE461" s="1028"/>
      <c r="BF461" s="1028"/>
      <c r="BG461" s="1028"/>
      <c r="BH461" s="1028"/>
      <c r="BI461" s="1028"/>
      <c r="BJ461" s="1028"/>
      <c r="BK461" s="1028"/>
      <c r="BL461" s="1028"/>
      <c r="BM461" s="1028"/>
      <c r="BN461" s="1028"/>
      <c r="BO461" s="1028"/>
      <c r="BP461" s="1028"/>
      <c r="BQ461" s="1028"/>
      <c r="BR461" s="1028"/>
      <c r="BS461" s="1028"/>
      <c r="BT461" s="1028"/>
      <c r="BU461" s="1028"/>
      <c r="BV461" s="1028"/>
      <c r="BW461" s="1028"/>
      <c r="BX461" s="1028"/>
      <c r="BY461" s="1028"/>
      <c r="BZ461" s="1028"/>
      <c r="CA461" s="1028"/>
      <c r="CB461" s="1028"/>
      <c r="CC461" s="1028"/>
      <c r="CD461" s="1028"/>
      <c r="CE461" s="1028"/>
      <c r="CF461" s="1028"/>
      <c r="CG461" s="1028"/>
      <c r="CH461" s="1028"/>
      <c r="CI461" s="1028"/>
      <c r="CJ461" s="1028"/>
      <c r="CK461" s="1028"/>
      <c r="CL461" s="1028"/>
      <c r="CM461" s="1028"/>
      <c r="CN461" s="1028"/>
      <c r="CO461" s="1028"/>
      <c r="CP461" s="1028"/>
      <c r="CQ461" s="1028"/>
      <c r="CR461" s="1028"/>
      <c r="CS461" s="1028"/>
      <c r="CT461" s="1028"/>
      <c r="CU461" s="1028"/>
      <c r="CV461" s="1028"/>
      <c r="CW461" s="1028"/>
      <c r="CX461" s="1028"/>
      <c r="CY461" s="1028"/>
      <c r="CZ461" s="1028"/>
      <c r="DA461" s="1028"/>
      <c r="DB461" s="1028"/>
      <c r="DC461" s="1028"/>
      <c r="DD461" s="1028"/>
      <c r="DE461" s="1028"/>
      <c r="DF461" s="1028"/>
      <c r="DG461" s="1028"/>
      <c r="DH461" s="1028"/>
      <c r="DI461" s="1028"/>
      <c r="DJ461" s="1028"/>
      <c r="DK461" s="1028"/>
      <c r="DL461" s="1028"/>
      <c r="DM461" s="1028"/>
      <c r="DN461" s="1028"/>
      <c r="DO461" s="1028"/>
      <c r="DP461" s="1028"/>
      <c r="DQ461" s="1028"/>
      <c r="DR461" s="1028"/>
      <c r="DS461" s="1028"/>
      <c r="DT461" s="1028"/>
      <c r="DU461" s="1028"/>
      <c r="DV461" s="1028"/>
      <c r="DW461" s="1028"/>
      <c r="DX461" s="1028"/>
      <c r="DY461" s="1028"/>
      <c r="DZ461" s="1028"/>
      <c r="EA461" s="1028"/>
      <c r="EB461" s="1028"/>
      <c r="EC461" s="1028"/>
      <c r="ED461" s="1028"/>
      <c r="EE461" s="1028"/>
      <c r="EF461" s="1028"/>
      <c r="EG461" s="1028"/>
      <c r="EH461" s="1028"/>
      <c r="EI461" s="1028"/>
      <c r="EJ461" s="1028"/>
      <c r="EK461" s="1028"/>
      <c r="EL461" s="1028"/>
    </row>
    <row r="462" spans="1:142" s="1027" customFormat="1">
      <c r="A462" s="1040">
        <v>459</v>
      </c>
      <c r="B462" s="1066" t="s">
        <v>590</v>
      </c>
      <c r="C462" s="1044">
        <f>'TMB 050'!$G$30</f>
        <v>1234550</v>
      </c>
      <c r="D462" s="1042">
        <f t="shared" si="130"/>
        <v>1234550</v>
      </c>
      <c r="E462" s="1042">
        <f t="shared" si="133"/>
        <v>61727.5</v>
      </c>
      <c r="F462" s="1042">
        <f t="shared" si="134"/>
        <v>61727.5</v>
      </c>
      <c r="G462" s="1042">
        <f t="shared" si="135"/>
        <v>61727.5</v>
      </c>
      <c r="H462" s="1042">
        <v>500000</v>
      </c>
      <c r="I462" s="1042">
        <v>100000</v>
      </c>
      <c r="J462" s="1042">
        <f t="shared" si="138"/>
        <v>500000</v>
      </c>
      <c r="K462" s="1042">
        <f t="shared" si="136"/>
        <v>40000</v>
      </c>
      <c r="L462" s="1043">
        <f>IF('[1]TMB 050'!$G$30&gt;=50000,50000,'[1]TMB 050'!$G$30*50%)</f>
        <v>50000</v>
      </c>
      <c r="M462" s="1042">
        <f t="shared" si="131"/>
        <v>100000</v>
      </c>
      <c r="N462" s="1041">
        <f t="shared" si="137"/>
        <v>100000</v>
      </c>
      <c r="O462" s="1061"/>
      <c r="P462" s="1035" t="str">
        <f t="shared" si="132"/>
        <v>TERRITÓRIO DO BORDADO</v>
      </c>
      <c r="Q462" s="1064"/>
      <c r="R462" s="1064"/>
      <c r="S462" s="1064"/>
      <c r="T462" s="1065" t="s">
        <v>589</v>
      </c>
      <c r="U462" s="1064" t="s">
        <v>505</v>
      </c>
      <c r="V462" s="1064"/>
      <c r="W462" s="1064"/>
      <c r="X462" s="1001"/>
      <c r="Y462" s="1031"/>
      <c r="Z462" s="1030"/>
      <c r="AA462" s="1030"/>
      <c r="AB462" s="1030"/>
      <c r="AC462" s="1030"/>
      <c r="AD462" s="1030"/>
      <c r="AE462" s="1030"/>
      <c r="AF462" s="1030"/>
      <c r="AG462" s="1030"/>
      <c r="AH462" s="1030"/>
      <c r="AI462" s="1030"/>
      <c r="AJ462" s="1030"/>
      <c r="AK462" s="1030"/>
      <c r="AL462" s="1030"/>
      <c r="AM462" s="1029"/>
      <c r="AN462" s="1029"/>
      <c r="AO462" s="1029"/>
      <c r="AP462" s="1029"/>
      <c r="AQ462" s="1029"/>
      <c r="AR462" s="1029"/>
      <c r="AS462" s="1029"/>
      <c r="AT462" s="1029"/>
      <c r="AU462" s="1028"/>
      <c r="AV462" s="1028"/>
      <c r="AW462" s="1028"/>
      <c r="AX462" s="1028"/>
      <c r="AY462" s="1028"/>
      <c r="AZ462" s="1028"/>
      <c r="BA462" s="1028"/>
      <c r="BB462" s="1028"/>
      <c r="BC462" s="1028"/>
      <c r="BD462" s="1028"/>
      <c r="BE462" s="1028"/>
      <c r="BF462" s="1028"/>
      <c r="BG462" s="1028"/>
      <c r="BH462" s="1028"/>
      <c r="BI462" s="1028"/>
      <c r="BJ462" s="1028"/>
      <c r="BK462" s="1028"/>
      <c r="BL462" s="1028"/>
      <c r="BM462" s="1028"/>
      <c r="BN462" s="1028"/>
      <c r="BO462" s="1028"/>
      <c r="BP462" s="1028"/>
      <c r="BQ462" s="1028"/>
      <c r="BR462" s="1028"/>
      <c r="BS462" s="1028"/>
      <c r="BT462" s="1028"/>
      <c r="BU462" s="1028"/>
      <c r="BV462" s="1028"/>
      <c r="BW462" s="1028"/>
      <c r="BX462" s="1028"/>
      <c r="BY462" s="1028"/>
      <c r="BZ462" s="1028"/>
      <c r="CA462" s="1028"/>
      <c r="CB462" s="1028"/>
      <c r="CC462" s="1028"/>
      <c r="CD462" s="1028"/>
      <c r="CE462" s="1028"/>
      <c r="CF462" s="1028"/>
      <c r="CG462" s="1028"/>
      <c r="CH462" s="1028"/>
      <c r="CI462" s="1028"/>
      <c r="CJ462" s="1028"/>
      <c r="CK462" s="1028"/>
      <c r="CL462" s="1028"/>
      <c r="CM462" s="1028"/>
      <c r="CN462" s="1028"/>
      <c r="CO462" s="1028"/>
      <c r="CP462" s="1028"/>
      <c r="CQ462" s="1028"/>
      <c r="CR462" s="1028"/>
      <c r="CS462" s="1028"/>
      <c r="CT462" s="1028"/>
      <c r="CU462" s="1028"/>
      <c r="CV462" s="1028"/>
      <c r="CW462" s="1028"/>
      <c r="CX462" s="1028"/>
      <c r="CY462" s="1028"/>
      <c r="CZ462" s="1028"/>
      <c r="DA462" s="1028"/>
      <c r="DB462" s="1028"/>
      <c r="DC462" s="1028"/>
      <c r="DD462" s="1028"/>
      <c r="DE462" s="1028"/>
      <c r="DF462" s="1028"/>
      <c r="DG462" s="1028"/>
      <c r="DH462" s="1028"/>
      <c r="DI462" s="1028"/>
      <c r="DJ462" s="1028"/>
      <c r="DK462" s="1028"/>
      <c r="DL462" s="1028"/>
      <c r="DM462" s="1028"/>
      <c r="DN462" s="1028"/>
      <c r="DO462" s="1028"/>
      <c r="DP462" s="1028"/>
      <c r="DQ462" s="1028"/>
      <c r="DR462" s="1028"/>
      <c r="DS462" s="1028"/>
      <c r="DT462" s="1028"/>
      <c r="DU462" s="1028"/>
      <c r="DV462" s="1028"/>
      <c r="DW462" s="1028"/>
      <c r="DX462" s="1028"/>
      <c r="DY462" s="1028"/>
      <c r="DZ462" s="1028"/>
      <c r="EA462" s="1028"/>
      <c r="EB462" s="1028"/>
      <c r="EC462" s="1028"/>
      <c r="ED462" s="1028"/>
      <c r="EE462" s="1028"/>
      <c r="EF462" s="1028"/>
      <c r="EG462" s="1028"/>
      <c r="EH462" s="1028"/>
      <c r="EI462" s="1028"/>
      <c r="EJ462" s="1028"/>
      <c r="EK462" s="1028"/>
      <c r="EL462" s="1028"/>
    </row>
    <row r="463" spans="1:142" s="1027" customFormat="1">
      <c r="A463" s="1040">
        <v>460</v>
      </c>
      <c r="B463" s="1066" t="s">
        <v>588</v>
      </c>
      <c r="C463" s="1044">
        <f>'TMB 050'!$G$30</f>
        <v>1234550</v>
      </c>
      <c r="D463" s="1042">
        <f t="shared" si="130"/>
        <v>1234550</v>
      </c>
      <c r="E463" s="1042">
        <f t="shared" si="133"/>
        <v>61727.5</v>
      </c>
      <c r="F463" s="1042">
        <f t="shared" si="134"/>
        <v>61727.5</v>
      </c>
      <c r="G463" s="1042">
        <f t="shared" si="135"/>
        <v>61727.5</v>
      </c>
      <c r="H463" s="1042">
        <v>500000</v>
      </c>
      <c r="I463" s="1042">
        <v>100000</v>
      </c>
      <c r="J463" s="1042">
        <f t="shared" si="138"/>
        <v>500000</v>
      </c>
      <c r="K463" s="1042">
        <f t="shared" si="136"/>
        <v>40000</v>
      </c>
      <c r="L463" s="1043">
        <f>IF('[1]TMB 050'!$G$30&gt;=50000,50000,'[1]TMB 050'!$G$30*50%)</f>
        <v>50000</v>
      </c>
      <c r="M463" s="1042">
        <f t="shared" si="131"/>
        <v>100000</v>
      </c>
      <c r="N463" s="1041">
        <f t="shared" si="137"/>
        <v>100000</v>
      </c>
      <c r="O463" s="1061"/>
      <c r="P463" s="1035" t="str">
        <f t="shared" si="132"/>
        <v>TERRITÓRIO DO CALÇADO</v>
      </c>
      <c r="Q463" s="1064"/>
      <c r="R463" s="1064"/>
      <c r="S463" s="1064"/>
      <c r="T463" s="1064" t="s">
        <v>587</v>
      </c>
      <c r="U463" s="1064" t="s">
        <v>505</v>
      </c>
      <c r="V463" s="1064"/>
      <c r="W463" s="1064"/>
      <c r="X463" s="1001"/>
      <c r="Y463" s="1031"/>
      <c r="Z463" s="1030"/>
      <c r="AA463" s="1030"/>
      <c r="AB463" s="1030"/>
      <c r="AC463" s="1030"/>
      <c r="AD463" s="1030"/>
      <c r="AE463" s="1030"/>
      <c r="AF463" s="1030"/>
      <c r="AG463" s="1030"/>
      <c r="AH463" s="1030"/>
      <c r="AI463" s="1030"/>
      <c r="AJ463" s="1030"/>
      <c r="AK463" s="1030"/>
      <c r="AL463" s="1030"/>
      <c r="AM463" s="1029"/>
      <c r="AN463" s="1029"/>
      <c r="AO463" s="1029"/>
      <c r="AP463" s="1029"/>
      <c r="AQ463" s="1029"/>
      <c r="AR463" s="1029"/>
      <c r="AS463" s="1029"/>
      <c r="AT463" s="1029"/>
      <c r="AU463" s="1028"/>
      <c r="AV463" s="1028"/>
      <c r="AW463" s="1028"/>
      <c r="AX463" s="1028"/>
      <c r="AY463" s="1028"/>
      <c r="AZ463" s="1028"/>
      <c r="BA463" s="1028"/>
      <c r="BB463" s="1028"/>
      <c r="BC463" s="1028"/>
      <c r="BD463" s="1028"/>
      <c r="BE463" s="1028"/>
      <c r="BF463" s="1028"/>
      <c r="BG463" s="1028"/>
      <c r="BH463" s="1028"/>
      <c r="BI463" s="1028"/>
      <c r="BJ463" s="1028"/>
      <c r="BK463" s="1028"/>
      <c r="BL463" s="1028"/>
      <c r="BM463" s="1028"/>
      <c r="BN463" s="1028"/>
      <c r="BO463" s="1028"/>
      <c r="BP463" s="1028"/>
      <c r="BQ463" s="1028"/>
      <c r="BR463" s="1028"/>
      <c r="BS463" s="1028"/>
      <c r="BT463" s="1028"/>
      <c r="BU463" s="1028"/>
      <c r="BV463" s="1028"/>
      <c r="BW463" s="1028"/>
      <c r="BX463" s="1028"/>
      <c r="BY463" s="1028"/>
      <c r="BZ463" s="1028"/>
      <c r="CA463" s="1028"/>
      <c r="CB463" s="1028"/>
      <c r="CC463" s="1028"/>
      <c r="CD463" s="1028"/>
      <c r="CE463" s="1028"/>
      <c r="CF463" s="1028"/>
      <c r="CG463" s="1028"/>
      <c r="CH463" s="1028"/>
      <c r="CI463" s="1028"/>
      <c r="CJ463" s="1028"/>
      <c r="CK463" s="1028"/>
      <c r="CL463" s="1028"/>
      <c r="CM463" s="1028"/>
      <c r="CN463" s="1028"/>
      <c r="CO463" s="1028"/>
      <c r="CP463" s="1028"/>
      <c r="CQ463" s="1028"/>
      <c r="CR463" s="1028"/>
      <c r="CS463" s="1028"/>
      <c r="CT463" s="1028"/>
      <c r="CU463" s="1028"/>
      <c r="CV463" s="1028"/>
      <c r="CW463" s="1028"/>
      <c r="CX463" s="1028"/>
      <c r="CY463" s="1028"/>
      <c r="CZ463" s="1028"/>
      <c r="DA463" s="1028"/>
      <c r="DB463" s="1028"/>
      <c r="DC463" s="1028"/>
      <c r="DD463" s="1028"/>
      <c r="DE463" s="1028"/>
      <c r="DF463" s="1028"/>
      <c r="DG463" s="1028"/>
      <c r="DH463" s="1028"/>
      <c r="DI463" s="1028"/>
      <c r="DJ463" s="1028"/>
      <c r="DK463" s="1028"/>
      <c r="DL463" s="1028"/>
      <c r="DM463" s="1028"/>
      <c r="DN463" s="1028"/>
      <c r="DO463" s="1028"/>
      <c r="DP463" s="1028"/>
      <c r="DQ463" s="1028"/>
      <c r="DR463" s="1028"/>
      <c r="DS463" s="1028"/>
      <c r="DT463" s="1028"/>
      <c r="DU463" s="1028"/>
      <c r="DV463" s="1028"/>
      <c r="DW463" s="1028"/>
      <c r="DX463" s="1028"/>
      <c r="DY463" s="1028"/>
      <c r="DZ463" s="1028"/>
      <c r="EA463" s="1028"/>
      <c r="EB463" s="1028"/>
      <c r="EC463" s="1028"/>
      <c r="ED463" s="1028"/>
      <c r="EE463" s="1028"/>
      <c r="EF463" s="1028"/>
      <c r="EG463" s="1028"/>
      <c r="EH463" s="1028"/>
      <c r="EI463" s="1028"/>
      <c r="EJ463" s="1028"/>
      <c r="EK463" s="1028"/>
      <c r="EL463" s="1028"/>
    </row>
    <row r="464" spans="1:142" s="1027" customFormat="1">
      <c r="A464" s="1040">
        <v>461</v>
      </c>
      <c r="B464" s="1068" t="s">
        <v>586</v>
      </c>
      <c r="C464" s="1044">
        <f>'TMB 050'!$G$30</f>
        <v>1234550</v>
      </c>
      <c r="D464" s="1042">
        <f t="shared" si="130"/>
        <v>1234550</v>
      </c>
      <c r="E464" s="1042">
        <f t="shared" si="133"/>
        <v>61727.5</v>
      </c>
      <c r="F464" s="1042">
        <f t="shared" si="134"/>
        <v>61727.5</v>
      </c>
      <c r="G464" s="1042">
        <f t="shared" si="135"/>
        <v>61727.5</v>
      </c>
      <c r="H464" s="1042">
        <v>500000</v>
      </c>
      <c r="I464" s="1042">
        <v>100000</v>
      </c>
      <c r="J464" s="1042">
        <f t="shared" si="138"/>
        <v>500000</v>
      </c>
      <c r="K464" s="1042">
        <f t="shared" si="136"/>
        <v>40000</v>
      </c>
      <c r="L464" s="1043">
        <f>IF('[1]TMB 050'!$G$30&gt;=50000,50000,'[1]TMB 050'!$G$30*50%)</f>
        <v>50000</v>
      </c>
      <c r="M464" s="1042">
        <f t="shared" si="131"/>
        <v>100000</v>
      </c>
      <c r="N464" s="1041">
        <f t="shared" si="137"/>
        <v>100000</v>
      </c>
      <c r="O464" s="1061"/>
      <c r="P464" s="1035" t="str">
        <f t="shared" si="132"/>
        <v xml:space="preserve">THE MALL </v>
      </c>
      <c r="Q464" s="1064"/>
      <c r="R464" s="1064"/>
      <c r="S464" s="1064"/>
      <c r="T464" s="1035" t="s">
        <v>546</v>
      </c>
      <c r="U464" s="1064" t="s">
        <v>505</v>
      </c>
      <c r="V464" s="1064"/>
      <c r="W464" s="1064"/>
      <c r="X464" s="1001"/>
      <c r="Y464" s="1031"/>
      <c r="Z464" s="1030"/>
      <c r="AA464" s="1030"/>
      <c r="AB464" s="1030"/>
      <c r="AC464" s="1030"/>
      <c r="AD464" s="1030"/>
      <c r="AE464" s="1030"/>
      <c r="AF464" s="1030"/>
      <c r="AG464" s="1030"/>
      <c r="AH464" s="1030"/>
      <c r="AI464" s="1030"/>
      <c r="AJ464" s="1030"/>
      <c r="AK464" s="1030"/>
      <c r="AL464" s="1030"/>
      <c r="AM464" s="1029"/>
      <c r="AN464" s="1029"/>
      <c r="AO464" s="1029"/>
      <c r="AP464" s="1029"/>
      <c r="AQ464" s="1029"/>
      <c r="AR464" s="1029"/>
      <c r="AS464" s="1029"/>
      <c r="AT464" s="1029"/>
      <c r="AU464" s="1028"/>
      <c r="AV464" s="1028"/>
      <c r="AW464" s="1028"/>
      <c r="AX464" s="1028"/>
      <c r="AY464" s="1028"/>
      <c r="AZ464" s="1028"/>
      <c r="BA464" s="1028"/>
      <c r="BB464" s="1028"/>
      <c r="BC464" s="1028"/>
      <c r="BD464" s="1028"/>
      <c r="BE464" s="1028"/>
      <c r="BF464" s="1028"/>
      <c r="BG464" s="1028"/>
      <c r="BH464" s="1028"/>
      <c r="BI464" s="1028"/>
      <c r="BJ464" s="1028"/>
      <c r="BK464" s="1028"/>
      <c r="BL464" s="1028"/>
      <c r="BM464" s="1028"/>
      <c r="BN464" s="1028"/>
      <c r="BO464" s="1028"/>
      <c r="BP464" s="1028"/>
      <c r="BQ464" s="1028"/>
      <c r="BR464" s="1028"/>
      <c r="BS464" s="1028"/>
      <c r="BT464" s="1028"/>
      <c r="BU464" s="1028"/>
      <c r="BV464" s="1028"/>
      <c r="BW464" s="1028"/>
      <c r="BX464" s="1028"/>
      <c r="BY464" s="1028"/>
      <c r="BZ464" s="1028"/>
      <c r="CA464" s="1028"/>
      <c r="CB464" s="1028"/>
      <c r="CC464" s="1028"/>
      <c r="CD464" s="1028"/>
      <c r="CE464" s="1028"/>
      <c r="CF464" s="1028"/>
      <c r="CG464" s="1028"/>
      <c r="CH464" s="1028"/>
      <c r="CI464" s="1028"/>
      <c r="CJ464" s="1028"/>
      <c r="CK464" s="1028"/>
      <c r="CL464" s="1028"/>
      <c r="CM464" s="1028"/>
      <c r="CN464" s="1028"/>
      <c r="CO464" s="1028"/>
      <c r="CP464" s="1028"/>
      <c r="CQ464" s="1028"/>
      <c r="CR464" s="1028"/>
      <c r="CS464" s="1028"/>
      <c r="CT464" s="1028"/>
      <c r="CU464" s="1028"/>
      <c r="CV464" s="1028"/>
      <c r="CW464" s="1028"/>
      <c r="CX464" s="1028"/>
      <c r="CY464" s="1028"/>
      <c r="CZ464" s="1028"/>
      <c r="DA464" s="1028"/>
      <c r="DB464" s="1028"/>
      <c r="DC464" s="1028"/>
      <c r="DD464" s="1028"/>
      <c r="DE464" s="1028"/>
      <c r="DF464" s="1028"/>
      <c r="DG464" s="1028"/>
      <c r="DH464" s="1028"/>
      <c r="DI464" s="1028"/>
      <c r="DJ464" s="1028"/>
      <c r="DK464" s="1028"/>
      <c r="DL464" s="1028"/>
      <c r="DM464" s="1028"/>
      <c r="DN464" s="1028"/>
      <c r="DO464" s="1028"/>
      <c r="DP464" s="1028"/>
      <c r="DQ464" s="1028"/>
      <c r="DR464" s="1028"/>
      <c r="DS464" s="1028"/>
      <c r="DT464" s="1028"/>
      <c r="DU464" s="1028"/>
      <c r="DV464" s="1028"/>
      <c r="DW464" s="1028"/>
      <c r="DX464" s="1028"/>
      <c r="DY464" s="1028"/>
      <c r="DZ464" s="1028"/>
      <c r="EA464" s="1028"/>
      <c r="EB464" s="1028"/>
      <c r="EC464" s="1028"/>
      <c r="ED464" s="1028"/>
      <c r="EE464" s="1028"/>
      <c r="EF464" s="1028"/>
      <c r="EG464" s="1028"/>
      <c r="EH464" s="1028"/>
      <c r="EI464" s="1028"/>
      <c r="EJ464" s="1028"/>
      <c r="EK464" s="1028"/>
      <c r="EL464" s="1028"/>
    </row>
    <row r="465" spans="1:142" s="1027" customFormat="1">
      <c r="A465" s="1040">
        <v>462</v>
      </c>
      <c r="B465" s="1068" t="s">
        <v>585</v>
      </c>
      <c r="C465" s="1044">
        <f>'TMB 050'!$G$30</f>
        <v>1234550</v>
      </c>
      <c r="D465" s="1042">
        <f t="shared" si="130"/>
        <v>1234550</v>
      </c>
      <c r="E465" s="1042">
        <f t="shared" si="133"/>
        <v>61727.5</v>
      </c>
      <c r="F465" s="1042">
        <f t="shared" si="134"/>
        <v>61727.5</v>
      </c>
      <c r="G465" s="1042">
        <f t="shared" si="135"/>
        <v>61727.5</v>
      </c>
      <c r="H465" s="1042">
        <v>500000</v>
      </c>
      <c r="I465" s="1042">
        <v>100000</v>
      </c>
      <c r="J465" s="1042">
        <f t="shared" si="138"/>
        <v>500000</v>
      </c>
      <c r="K465" s="1042">
        <f t="shared" si="136"/>
        <v>40000</v>
      </c>
      <c r="L465" s="1043">
        <f>IF('[1]TMB 050'!$G$30&gt;=50000,50000,'[1]TMB 050'!$G$30*50%)</f>
        <v>50000</v>
      </c>
      <c r="M465" s="1042">
        <f t="shared" si="131"/>
        <v>100000</v>
      </c>
      <c r="N465" s="1041">
        <f t="shared" si="137"/>
        <v>100000</v>
      </c>
      <c r="O465" s="1061"/>
      <c r="P465" s="1035" t="str">
        <f t="shared" si="132"/>
        <v xml:space="preserve">TILLI CENTER </v>
      </c>
      <c r="Q465" s="1064"/>
      <c r="R465" s="1064"/>
      <c r="S465" s="1064"/>
      <c r="T465" s="1035" t="s">
        <v>546</v>
      </c>
      <c r="U465" s="1064" t="s">
        <v>505</v>
      </c>
      <c r="V465" s="1064"/>
      <c r="W465" s="1064"/>
      <c r="X465" s="1001"/>
      <c r="Y465" s="1031"/>
      <c r="Z465" s="1030"/>
      <c r="AA465" s="1030"/>
      <c r="AB465" s="1030"/>
      <c r="AC465" s="1030"/>
      <c r="AD465" s="1030"/>
      <c r="AE465" s="1030"/>
      <c r="AF465" s="1030"/>
      <c r="AG465" s="1030"/>
      <c r="AH465" s="1030"/>
      <c r="AI465" s="1030"/>
      <c r="AJ465" s="1030"/>
      <c r="AK465" s="1030"/>
      <c r="AL465" s="1030"/>
      <c r="AM465" s="1029"/>
      <c r="AN465" s="1029"/>
      <c r="AO465" s="1029"/>
      <c r="AP465" s="1029"/>
      <c r="AQ465" s="1029"/>
      <c r="AR465" s="1029"/>
      <c r="AS465" s="1029"/>
      <c r="AT465" s="1029"/>
      <c r="AU465" s="1028"/>
      <c r="AV465" s="1028"/>
      <c r="AW465" s="1028"/>
      <c r="AX465" s="1028"/>
      <c r="AY465" s="1028"/>
      <c r="AZ465" s="1028"/>
      <c r="BA465" s="1028"/>
      <c r="BB465" s="1028"/>
      <c r="BC465" s="1028"/>
      <c r="BD465" s="1028"/>
      <c r="BE465" s="1028"/>
      <c r="BF465" s="1028"/>
      <c r="BG465" s="1028"/>
      <c r="BH465" s="1028"/>
      <c r="BI465" s="1028"/>
      <c r="BJ465" s="1028"/>
      <c r="BK465" s="1028"/>
      <c r="BL465" s="1028"/>
      <c r="BM465" s="1028"/>
      <c r="BN465" s="1028"/>
      <c r="BO465" s="1028"/>
      <c r="BP465" s="1028"/>
      <c r="BQ465" s="1028"/>
      <c r="BR465" s="1028"/>
      <c r="BS465" s="1028"/>
      <c r="BT465" s="1028"/>
      <c r="BU465" s="1028"/>
      <c r="BV465" s="1028"/>
      <c r="BW465" s="1028"/>
      <c r="BX465" s="1028"/>
      <c r="BY465" s="1028"/>
      <c r="BZ465" s="1028"/>
      <c r="CA465" s="1028"/>
      <c r="CB465" s="1028"/>
      <c r="CC465" s="1028"/>
      <c r="CD465" s="1028"/>
      <c r="CE465" s="1028"/>
      <c r="CF465" s="1028"/>
      <c r="CG465" s="1028"/>
      <c r="CH465" s="1028"/>
      <c r="CI465" s="1028"/>
      <c r="CJ465" s="1028"/>
      <c r="CK465" s="1028"/>
      <c r="CL465" s="1028"/>
      <c r="CM465" s="1028"/>
      <c r="CN465" s="1028"/>
      <c r="CO465" s="1028"/>
      <c r="CP465" s="1028"/>
      <c r="CQ465" s="1028"/>
      <c r="CR465" s="1028"/>
      <c r="CS465" s="1028"/>
      <c r="CT465" s="1028"/>
      <c r="CU465" s="1028"/>
      <c r="CV465" s="1028"/>
      <c r="CW465" s="1028"/>
      <c r="CX465" s="1028"/>
      <c r="CY465" s="1028"/>
      <c r="CZ465" s="1028"/>
      <c r="DA465" s="1028"/>
      <c r="DB465" s="1028"/>
      <c r="DC465" s="1028"/>
      <c r="DD465" s="1028"/>
      <c r="DE465" s="1028"/>
      <c r="DF465" s="1028"/>
      <c r="DG465" s="1028"/>
      <c r="DH465" s="1028"/>
      <c r="DI465" s="1028"/>
      <c r="DJ465" s="1028"/>
      <c r="DK465" s="1028"/>
      <c r="DL465" s="1028"/>
      <c r="DM465" s="1028"/>
      <c r="DN465" s="1028"/>
      <c r="DO465" s="1028"/>
      <c r="DP465" s="1028"/>
      <c r="DQ465" s="1028"/>
      <c r="DR465" s="1028"/>
      <c r="DS465" s="1028"/>
      <c r="DT465" s="1028"/>
      <c r="DU465" s="1028"/>
      <c r="DV465" s="1028"/>
      <c r="DW465" s="1028"/>
      <c r="DX465" s="1028"/>
      <c r="DY465" s="1028"/>
      <c r="DZ465" s="1028"/>
      <c r="EA465" s="1028"/>
      <c r="EB465" s="1028"/>
      <c r="EC465" s="1028"/>
      <c r="ED465" s="1028"/>
      <c r="EE465" s="1028"/>
      <c r="EF465" s="1028"/>
      <c r="EG465" s="1028"/>
      <c r="EH465" s="1028"/>
      <c r="EI465" s="1028"/>
      <c r="EJ465" s="1028"/>
      <c r="EK465" s="1028"/>
      <c r="EL465" s="1028"/>
    </row>
    <row r="466" spans="1:142" s="1027" customFormat="1">
      <c r="A466" s="1040">
        <v>463</v>
      </c>
      <c r="B466" s="1063" t="s">
        <v>584</v>
      </c>
      <c r="C466" s="1044">
        <f>'TMB 050'!$G$30</f>
        <v>1234550</v>
      </c>
      <c r="D466" s="1042">
        <f t="shared" si="130"/>
        <v>1234550</v>
      </c>
      <c r="E466" s="1042">
        <f t="shared" si="133"/>
        <v>61727.5</v>
      </c>
      <c r="F466" s="1042">
        <f t="shared" si="134"/>
        <v>61727.5</v>
      </c>
      <c r="G466" s="1042">
        <f t="shared" si="135"/>
        <v>61727.5</v>
      </c>
      <c r="H466" s="1042">
        <v>500000</v>
      </c>
      <c r="I466" s="1042">
        <v>100000</v>
      </c>
      <c r="J466" s="1042">
        <f t="shared" si="138"/>
        <v>500000</v>
      </c>
      <c r="K466" s="1042">
        <f t="shared" si="136"/>
        <v>40000</v>
      </c>
      <c r="L466" s="1043">
        <f>IF('[1]TMB 050'!$G$30&gt;=50000,50000,'[1]TMB 050'!$G$30*50%)</f>
        <v>50000</v>
      </c>
      <c r="M466" s="1042">
        <f t="shared" si="131"/>
        <v>100000</v>
      </c>
      <c r="N466" s="1041">
        <f t="shared" si="137"/>
        <v>100000</v>
      </c>
      <c r="O466" s="1061"/>
      <c r="P466" s="1035" t="str">
        <f t="shared" si="132"/>
        <v>TIVOLI SHOPPING</v>
      </c>
      <c r="Q466" s="1035" t="s">
        <v>583</v>
      </c>
      <c r="R466" s="1035"/>
      <c r="S466" s="1035" t="s">
        <v>582</v>
      </c>
      <c r="T466" s="1035" t="s">
        <v>581</v>
      </c>
      <c r="U466" s="1035" t="s">
        <v>505</v>
      </c>
      <c r="V466" s="1035">
        <v>13456080</v>
      </c>
      <c r="W466" s="1060" t="s">
        <v>580</v>
      </c>
      <c r="X466" s="1001"/>
      <c r="Y466" s="1031"/>
      <c r="Z466" s="1030"/>
      <c r="AA466" s="1030"/>
      <c r="AB466" s="1030"/>
      <c r="AC466" s="1030"/>
      <c r="AD466" s="1030"/>
      <c r="AE466" s="1030"/>
      <c r="AF466" s="1030"/>
      <c r="AG466" s="1030"/>
      <c r="AH466" s="1030"/>
      <c r="AI466" s="1030"/>
      <c r="AJ466" s="1030"/>
      <c r="AK466" s="1030"/>
      <c r="AL466" s="1030"/>
      <c r="AM466" s="1029"/>
      <c r="AN466" s="1029"/>
      <c r="AO466" s="1029"/>
      <c r="AP466" s="1029"/>
      <c r="AQ466" s="1029"/>
      <c r="AR466" s="1029"/>
      <c r="AS466" s="1029"/>
      <c r="AT466" s="1029"/>
      <c r="AU466" s="1028"/>
      <c r="AV466" s="1028"/>
      <c r="AW466" s="1028"/>
      <c r="AX466" s="1028"/>
      <c r="AY466" s="1028"/>
      <c r="AZ466" s="1028"/>
      <c r="BA466" s="1028"/>
      <c r="BB466" s="1028"/>
      <c r="BC466" s="1028"/>
      <c r="BD466" s="1028"/>
      <c r="BE466" s="1028"/>
      <c r="BF466" s="1028"/>
      <c r="BG466" s="1028"/>
      <c r="BH466" s="1028"/>
      <c r="BI466" s="1028"/>
      <c r="BJ466" s="1028"/>
      <c r="BK466" s="1028"/>
      <c r="BL466" s="1028"/>
      <c r="BM466" s="1028"/>
      <c r="BN466" s="1028"/>
      <c r="BO466" s="1028"/>
      <c r="BP466" s="1028"/>
      <c r="BQ466" s="1028"/>
      <c r="BR466" s="1028"/>
      <c r="BS466" s="1028"/>
      <c r="BT466" s="1028"/>
      <c r="BU466" s="1028"/>
      <c r="BV466" s="1028"/>
      <c r="BW466" s="1028"/>
      <c r="BX466" s="1028"/>
      <c r="BY466" s="1028"/>
      <c r="BZ466" s="1028"/>
      <c r="CA466" s="1028"/>
      <c r="CB466" s="1028"/>
      <c r="CC466" s="1028"/>
      <c r="CD466" s="1028"/>
      <c r="CE466" s="1028"/>
      <c r="CF466" s="1028"/>
      <c r="CG466" s="1028"/>
      <c r="CH466" s="1028"/>
      <c r="CI466" s="1028"/>
      <c r="CJ466" s="1028"/>
      <c r="CK466" s="1028"/>
      <c r="CL466" s="1028"/>
      <c r="CM466" s="1028"/>
      <c r="CN466" s="1028"/>
      <c r="CO466" s="1028"/>
      <c r="CP466" s="1028"/>
      <c r="CQ466" s="1028"/>
      <c r="CR466" s="1028"/>
      <c r="CS466" s="1028"/>
      <c r="CT466" s="1028"/>
      <c r="CU466" s="1028"/>
      <c r="CV466" s="1028"/>
      <c r="CW466" s="1028"/>
      <c r="CX466" s="1028"/>
      <c r="CY466" s="1028"/>
      <c r="CZ466" s="1028"/>
      <c r="DA466" s="1028"/>
      <c r="DB466" s="1028"/>
      <c r="DC466" s="1028"/>
      <c r="DD466" s="1028"/>
      <c r="DE466" s="1028"/>
      <c r="DF466" s="1028"/>
      <c r="DG466" s="1028"/>
      <c r="DH466" s="1028"/>
      <c r="DI466" s="1028"/>
      <c r="DJ466" s="1028"/>
      <c r="DK466" s="1028"/>
      <c r="DL466" s="1028"/>
      <c r="DM466" s="1028"/>
      <c r="DN466" s="1028"/>
      <c r="DO466" s="1028"/>
      <c r="DP466" s="1028"/>
      <c r="DQ466" s="1028"/>
      <c r="DR466" s="1028"/>
      <c r="DS466" s="1028"/>
      <c r="DT466" s="1028"/>
      <c r="DU466" s="1028"/>
      <c r="DV466" s="1028"/>
      <c r="DW466" s="1028"/>
      <c r="DX466" s="1028"/>
      <c r="DY466" s="1028"/>
      <c r="DZ466" s="1028"/>
      <c r="EA466" s="1028"/>
      <c r="EB466" s="1028"/>
      <c r="EC466" s="1028"/>
      <c r="ED466" s="1028"/>
      <c r="EE466" s="1028"/>
      <c r="EF466" s="1028"/>
      <c r="EG466" s="1028"/>
      <c r="EH466" s="1028"/>
      <c r="EI466" s="1028"/>
      <c r="EJ466" s="1028"/>
      <c r="EK466" s="1028"/>
      <c r="EL466" s="1028"/>
    </row>
    <row r="467" spans="1:142" s="1027" customFormat="1">
      <c r="A467" s="1040">
        <v>464</v>
      </c>
      <c r="B467" s="1068" t="s">
        <v>579</v>
      </c>
      <c r="C467" s="1044">
        <f>'TMB 050'!$G$30</f>
        <v>1234550</v>
      </c>
      <c r="D467" s="1042">
        <f t="shared" si="130"/>
        <v>1234550</v>
      </c>
      <c r="E467" s="1042">
        <f t="shared" si="133"/>
        <v>61727.5</v>
      </c>
      <c r="F467" s="1042">
        <f t="shared" si="134"/>
        <v>61727.5</v>
      </c>
      <c r="G467" s="1042">
        <f t="shared" si="135"/>
        <v>61727.5</v>
      </c>
      <c r="H467" s="1042">
        <v>500000</v>
      </c>
      <c r="I467" s="1042">
        <v>100000</v>
      </c>
      <c r="J467" s="1042">
        <f t="shared" si="138"/>
        <v>500000</v>
      </c>
      <c r="K467" s="1042">
        <f t="shared" si="136"/>
        <v>40000</v>
      </c>
      <c r="L467" s="1043">
        <f>IF('[1]TMB 050'!$G$30&gt;=50000,50000,'[1]TMB 050'!$G$30*50%)</f>
        <v>50000</v>
      </c>
      <c r="M467" s="1042">
        <f t="shared" si="131"/>
        <v>100000</v>
      </c>
      <c r="N467" s="1041">
        <f t="shared" si="137"/>
        <v>100000</v>
      </c>
      <c r="O467" s="1061"/>
      <c r="P467" s="1035" t="str">
        <f t="shared" si="132"/>
        <v xml:space="preserve">TOP CENTER SHOPPING </v>
      </c>
      <c r="Q467" s="1064"/>
      <c r="R467" s="1064"/>
      <c r="S467" s="1064"/>
      <c r="T467" s="1035" t="s">
        <v>506</v>
      </c>
      <c r="U467" s="1064" t="s">
        <v>505</v>
      </c>
      <c r="V467" s="1035"/>
      <c r="W467" s="1035"/>
      <c r="X467" s="1001"/>
      <c r="Y467" s="1031"/>
      <c r="Z467" s="1030"/>
      <c r="AA467" s="1030"/>
      <c r="AB467" s="1030"/>
      <c r="AC467" s="1030"/>
      <c r="AD467" s="1030"/>
      <c r="AE467" s="1030"/>
      <c r="AF467" s="1030"/>
      <c r="AG467" s="1030"/>
      <c r="AH467" s="1030"/>
      <c r="AI467" s="1030"/>
      <c r="AJ467" s="1030"/>
      <c r="AK467" s="1030"/>
      <c r="AL467" s="1030"/>
      <c r="AM467" s="1029"/>
      <c r="AN467" s="1029"/>
      <c r="AO467" s="1029"/>
      <c r="AP467" s="1029"/>
      <c r="AQ467" s="1029"/>
      <c r="AR467" s="1029"/>
      <c r="AS467" s="1029"/>
      <c r="AT467" s="1029"/>
      <c r="AU467" s="1028"/>
      <c r="AV467" s="1028"/>
      <c r="AW467" s="1028"/>
      <c r="AX467" s="1028"/>
      <c r="AY467" s="1028"/>
      <c r="AZ467" s="1028"/>
      <c r="BA467" s="1028"/>
      <c r="BB467" s="1028"/>
      <c r="BC467" s="1028"/>
      <c r="BD467" s="1028"/>
      <c r="BE467" s="1028"/>
      <c r="BF467" s="1028"/>
      <c r="BG467" s="1028"/>
      <c r="BH467" s="1028"/>
      <c r="BI467" s="1028"/>
      <c r="BJ467" s="1028"/>
      <c r="BK467" s="1028"/>
      <c r="BL467" s="1028"/>
      <c r="BM467" s="1028"/>
      <c r="BN467" s="1028"/>
      <c r="BO467" s="1028"/>
      <c r="BP467" s="1028"/>
      <c r="BQ467" s="1028"/>
      <c r="BR467" s="1028"/>
      <c r="BS467" s="1028"/>
      <c r="BT467" s="1028"/>
      <c r="BU467" s="1028"/>
      <c r="BV467" s="1028"/>
      <c r="BW467" s="1028"/>
      <c r="BX467" s="1028"/>
      <c r="BY467" s="1028"/>
      <c r="BZ467" s="1028"/>
      <c r="CA467" s="1028"/>
      <c r="CB467" s="1028"/>
      <c r="CC467" s="1028"/>
      <c r="CD467" s="1028"/>
      <c r="CE467" s="1028"/>
      <c r="CF467" s="1028"/>
      <c r="CG467" s="1028"/>
      <c r="CH467" s="1028"/>
      <c r="CI467" s="1028"/>
      <c r="CJ467" s="1028"/>
      <c r="CK467" s="1028"/>
      <c r="CL467" s="1028"/>
      <c r="CM467" s="1028"/>
      <c r="CN467" s="1028"/>
      <c r="CO467" s="1028"/>
      <c r="CP467" s="1028"/>
      <c r="CQ467" s="1028"/>
      <c r="CR467" s="1028"/>
      <c r="CS467" s="1028"/>
      <c r="CT467" s="1028"/>
      <c r="CU467" s="1028"/>
      <c r="CV467" s="1028"/>
      <c r="CW467" s="1028"/>
      <c r="CX467" s="1028"/>
      <c r="CY467" s="1028"/>
      <c r="CZ467" s="1028"/>
      <c r="DA467" s="1028"/>
      <c r="DB467" s="1028"/>
      <c r="DC467" s="1028"/>
      <c r="DD467" s="1028"/>
      <c r="DE467" s="1028"/>
      <c r="DF467" s="1028"/>
      <c r="DG467" s="1028"/>
      <c r="DH467" s="1028"/>
      <c r="DI467" s="1028"/>
      <c r="DJ467" s="1028"/>
      <c r="DK467" s="1028"/>
      <c r="DL467" s="1028"/>
      <c r="DM467" s="1028"/>
      <c r="DN467" s="1028"/>
      <c r="DO467" s="1028"/>
      <c r="DP467" s="1028"/>
      <c r="DQ467" s="1028"/>
      <c r="DR467" s="1028"/>
      <c r="DS467" s="1028"/>
      <c r="DT467" s="1028"/>
      <c r="DU467" s="1028"/>
      <c r="DV467" s="1028"/>
      <c r="DW467" s="1028"/>
      <c r="DX467" s="1028"/>
      <c r="DY467" s="1028"/>
      <c r="DZ467" s="1028"/>
      <c r="EA467" s="1028"/>
      <c r="EB467" s="1028"/>
      <c r="EC467" s="1028"/>
      <c r="ED467" s="1028"/>
      <c r="EE467" s="1028"/>
      <c r="EF467" s="1028"/>
      <c r="EG467" s="1028"/>
      <c r="EH467" s="1028"/>
      <c r="EI467" s="1028"/>
      <c r="EJ467" s="1028"/>
      <c r="EK467" s="1028"/>
      <c r="EL467" s="1028"/>
    </row>
    <row r="468" spans="1:142" s="1027" customFormat="1">
      <c r="A468" s="1040">
        <v>465</v>
      </c>
      <c r="B468" s="1062" t="s">
        <v>578</v>
      </c>
      <c r="C468" s="1044">
        <f>'TMB 050'!$G$30</f>
        <v>1234550</v>
      </c>
      <c r="D468" s="1042">
        <f t="shared" si="130"/>
        <v>1234550</v>
      </c>
      <c r="E468" s="1042">
        <f t="shared" si="133"/>
        <v>61727.5</v>
      </c>
      <c r="F468" s="1042">
        <f t="shared" si="134"/>
        <v>61727.5</v>
      </c>
      <c r="G468" s="1042">
        <f t="shared" si="135"/>
        <v>61727.5</v>
      </c>
      <c r="H468" s="1042">
        <v>500000</v>
      </c>
      <c r="I468" s="1042">
        <v>100000</v>
      </c>
      <c r="J468" s="1042">
        <f t="shared" si="138"/>
        <v>500000</v>
      </c>
      <c r="K468" s="1042">
        <f t="shared" si="136"/>
        <v>40000</v>
      </c>
      <c r="L468" s="1043">
        <f>IF('[1]TMB 050'!$G$30&gt;=50000,50000,'[1]TMB 050'!$G$30*50%)</f>
        <v>50000</v>
      </c>
      <c r="M468" s="1042">
        <f t="shared" si="131"/>
        <v>100000</v>
      </c>
      <c r="N468" s="1041">
        <f t="shared" si="137"/>
        <v>100000</v>
      </c>
      <c r="O468" s="1061"/>
      <c r="P468" s="1035" t="str">
        <f t="shared" si="132"/>
        <v>TOPSHOPPING</v>
      </c>
      <c r="Q468" s="1060"/>
      <c r="R468" s="1060"/>
      <c r="S468" s="1060"/>
      <c r="T468" s="1060" t="s">
        <v>577</v>
      </c>
      <c r="U468" s="1035" t="s">
        <v>502</v>
      </c>
      <c r="V468" s="1035"/>
      <c r="W468" s="1035" t="s">
        <v>576</v>
      </c>
      <c r="X468" s="1001"/>
      <c r="Y468" s="1031"/>
      <c r="Z468" s="1030"/>
      <c r="AA468" s="1030"/>
      <c r="AB468" s="1030"/>
      <c r="AC468" s="1030"/>
      <c r="AD468" s="1030"/>
      <c r="AE468" s="1030"/>
      <c r="AF468" s="1030"/>
      <c r="AG468" s="1030"/>
      <c r="AH468" s="1030"/>
      <c r="AI468" s="1030"/>
      <c r="AJ468" s="1030"/>
      <c r="AK468" s="1030"/>
      <c r="AL468" s="1030"/>
      <c r="AM468" s="1029"/>
      <c r="AN468" s="1029"/>
      <c r="AO468" s="1029"/>
      <c r="AP468" s="1029"/>
      <c r="AQ468" s="1029"/>
      <c r="AR468" s="1029"/>
      <c r="AS468" s="1029"/>
      <c r="AT468" s="1029"/>
      <c r="AU468" s="1028"/>
      <c r="AV468" s="1028"/>
      <c r="AW468" s="1028"/>
      <c r="AX468" s="1028"/>
      <c r="AY468" s="1028"/>
      <c r="AZ468" s="1028"/>
      <c r="BA468" s="1028"/>
      <c r="BB468" s="1028"/>
      <c r="BC468" s="1028"/>
      <c r="BD468" s="1028"/>
      <c r="BE468" s="1028"/>
      <c r="BF468" s="1028"/>
      <c r="BG468" s="1028"/>
      <c r="BH468" s="1028"/>
      <c r="BI468" s="1028"/>
      <c r="BJ468" s="1028"/>
      <c r="BK468" s="1028"/>
      <c r="BL468" s="1028"/>
      <c r="BM468" s="1028"/>
      <c r="BN468" s="1028"/>
      <c r="BO468" s="1028"/>
      <c r="BP468" s="1028"/>
      <c r="BQ468" s="1028"/>
      <c r="BR468" s="1028"/>
      <c r="BS468" s="1028"/>
      <c r="BT468" s="1028"/>
      <c r="BU468" s="1028"/>
      <c r="BV468" s="1028"/>
      <c r="BW468" s="1028"/>
      <c r="BX468" s="1028"/>
      <c r="BY468" s="1028"/>
      <c r="BZ468" s="1028"/>
      <c r="CA468" s="1028"/>
      <c r="CB468" s="1028"/>
      <c r="CC468" s="1028"/>
      <c r="CD468" s="1028"/>
      <c r="CE468" s="1028"/>
      <c r="CF468" s="1028"/>
      <c r="CG468" s="1028"/>
      <c r="CH468" s="1028"/>
      <c r="CI468" s="1028"/>
      <c r="CJ468" s="1028"/>
      <c r="CK468" s="1028"/>
      <c r="CL468" s="1028"/>
      <c r="CM468" s="1028"/>
      <c r="CN468" s="1028"/>
      <c r="CO468" s="1028"/>
      <c r="CP468" s="1028"/>
      <c r="CQ468" s="1028"/>
      <c r="CR468" s="1028"/>
      <c r="CS468" s="1028"/>
      <c r="CT468" s="1028"/>
      <c r="CU468" s="1028"/>
      <c r="CV468" s="1028"/>
      <c r="CW468" s="1028"/>
      <c r="CX468" s="1028"/>
      <c r="CY468" s="1028"/>
      <c r="CZ468" s="1028"/>
      <c r="DA468" s="1028"/>
      <c r="DB468" s="1028"/>
      <c r="DC468" s="1028"/>
      <c r="DD468" s="1028"/>
      <c r="DE468" s="1028"/>
      <c r="DF468" s="1028"/>
      <c r="DG468" s="1028"/>
      <c r="DH468" s="1028"/>
      <c r="DI468" s="1028"/>
      <c r="DJ468" s="1028"/>
      <c r="DK468" s="1028"/>
      <c r="DL468" s="1028"/>
      <c r="DM468" s="1028"/>
      <c r="DN468" s="1028"/>
      <c r="DO468" s="1028"/>
      <c r="DP468" s="1028"/>
      <c r="DQ468" s="1028"/>
      <c r="DR468" s="1028"/>
      <c r="DS468" s="1028"/>
      <c r="DT468" s="1028"/>
      <c r="DU468" s="1028"/>
      <c r="DV468" s="1028"/>
      <c r="DW468" s="1028"/>
      <c r="DX468" s="1028"/>
      <c r="DY468" s="1028"/>
      <c r="DZ468" s="1028"/>
      <c r="EA468" s="1028"/>
      <c r="EB468" s="1028"/>
      <c r="EC468" s="1028"/>
      <c r="ED468" s="1028"/>
      <c r="EE468" s="1028"/>
      <c r="EF468" s="1028"/>
      <c r="EG468" s="1028"/>
      <c r="EH468" s="1028"/>
      <c r="EI468" s="1028"/>
      <c r="EJ468" s="1028"/>
      <c r="EK468" s="1028"/>
      <c r="EL468" s="1028"/>
    </row>
    <row r="469" spans="1:142" s="1027" customFormat="1">
      <c r="A469" s="1040">
        <v>466</v>
      </c>
      <c r="B469" s="1066" t="s">
        <v>575</v>
      </c>
      <c r="C469" s="1044">
        <f>'TMB 050'!$G$30</f>
        <v>1234550</v>
      </c>
      <c r="D469" s="1042">
        <f t="shared" si="130"/>
        <v>1234550</v>
      </c>
      <c r="E469" s="1042">
        <f t="shared" si="133"/>
        <v>61727.5</v>
      </c>
      <c r="F469" s="1042">
        <f t="shared" si="134"/>
        <v>61727.5</v>
      </c>
      <c r="G469" s="1042">
        <f t="shared" si="135"/>
        <v>61727.5</v>
      </c>
      <c r="H469" s="1042">
        <v>500000</v>
      </c>
      <c r="I469" s="1042">
        <v>100000</v>
      </c>
      <c r="J469" s="1042">
        <f t="shared" si="138"/>
        <v>500000</v>
      </c>
      <c r="K469" s="1042">
        <f t="shared" si="136"/>
        <v>40000</v>
      </c>
      <c r="L469" s="1043">
        <f>IF('[1]TMB 050'!$G$30&gt;=50000,50000,'[1]TMB 050'!$G$30*50%)</f>
        <v>50000</v>
      </c>
      <c r="M469" s="1042">
        <f t="shared" si="131"/>
        <v>100000</v>
      </c>
      <c r="N469" s="1041">
        <f t="shared" si="137"/>
        <v>100000</v>
      </c>
      <c r="O469" s="1061"/>
      <c r="P469" s="1035" t="str">
        <f t="shared" si="132"/>
        <v>TROPICAL SHOPPING (FECHADO)</v>
      </c>
      <c r="Q469" s="1064"/>
      <c r="R469" s="1064"/>
      <c r="S469" s="1064"/>
      <c r="T469" s="1035" t="s">
        <v>574</v>
      </c>
      <c r="U469" s="1064" t="s">
        <v>505</v>
      </c>
      <c r="V469" s="1064"/>
      <c r="W469" s="1064"/>
      <c r="X469" s="1001"/>
      <c r="Y469" s="1031"/>
      <c r="Z469" s="1030"/>
      <c r="AA469" s="1030"/>
      <c r="AB469" s="1030"/>
      <c r="AC469" s="1030"/>
      <c r="AD469" s="1030"/>
      <c r="AE469" s="1030"/>
      <c r="AF469" s="1030"/>
      <c r="AG469" s="1030"/>
      <c r="AH469" s="1030"/>
      <c r="AI469" s="1030"/>
      <c r="AJ469" s="1030"/>
      <c r="AK469" s="1030"/>
      <c r="AL469" s="1030"/>
      <c r="AM469" s="1029"/>
      <c r="AN469" s="1029"/>
      <c r="AO469" s="1029"/>
      <c r="AP469" s="1029"/>
      <c r="AQ469" s="1029"/>
      <c r="AR469" s="1029"/>
      <c r="AS469" s="1029"/>
      <c r="AT469" s="1029"/>
      <c r="AU469" s="1028"/>
      <c r="AV469" s="1028"/>
      <c r="AW469" s="1028"/>
      <c r="AX469" s="1028"/>
      <c r="AY469" s="1028"/>
      <c r="AZ469" s="1028"/>
      <c r="BA469" s="1028"/>
      <c r="BB469" s="1028"/>
      <c r="BC469" s="1028"/>
      <c r="BD469" s="1028"/>
      <c r="BE469" s="1028"/>
      <c r="BF469" s="1028"/>
      <c r="BG469" s="1028"/>
      <c r="BH469" s="1028"/>
      <c r="BI469" s="1028"/>
      <c r="BJ469" s="1028"/>
      <c r="BK469" s="1028"/>
      <c r="BL469" s="1028"/>
      <c r="BM469" s="1028"/>
      <c r="BN469" s="1028"/>
      <c r="BO469" s="1028"/>
      <c r="BP469" s="1028"/>
      <c r="BQ469" s="1028"/>
      <c r="BR469" s="1028"/>
      <c r="BS469" s="1028"/>
      <c r="BT469" s="1028"/>
      <c r="BU469" s="1028"/>
      <c r="BV469" s="1028"/>
      <c r="BW469" s="1028"/>
      <c r="BX469" s="1028"/>
      <c r="BY469" s="1028"/>
      <c r="BZ469" s="1028"/>
      <c r="CA469" s="1028"/>
      <c r="CB469" s="1028"/>
      <c r="CC469" s="1028"/>
      <c r="CD469" s="1028"/>
      <c r="CE469" s="1028"/>
      <c r="CF469" s="1028"/>
      <c r="CG469" s="1028"/>
      <c r="CH469" s="1028"/>
      <c r="CI469" s="1028"/>
      <c r="CJ469" s="1028"/>
      <c r="CK469" s="1028"/>
      <c r="CL469" s="1028"/>
      <c r="CM469" s="1028"/>
      <c r="CN469" s="1028"/>
      <c r="CO469" s="1028"/>
      <c r="CP469" s="1028"/>
      <c r="CQ469" s="1028"/>
      <c r="CR469" s="1028"/>
      <c r="CS469" s="1028"/>
      <c r="CT469" s="1028"/>
      <c r="CU469" s="1028"/>
      <c r="CV469" s="1028"/>
      <c r="CW469" s="1028"/>
      <c r="CX469" s="1028"/>
      <c r="CY469" s="1028"/>
      <c r="CZ469" s="1028"/>
      <c r="DA469" s="1028"/>
      <c r="DB469" s="1028"/>
      <c r="DC469" s="1028"/>
      <c r="DD469" s="1028"/>
      <c r="DE469" s="1028"/>
      <c r="DF469" s="1028"/>
      <c r="DG469" s="1028"/>
      <c r="DH469" s="1028"/>
      <c r="DI469" s="1028"/>
      <c r="DJ469" s="1028"/>
      <c r="DK469" s="1028"/>
      <c r="DL469" s="1028"/>
      <c r="DM469" s="1028"/>
      <c r="DN469" s="1028"/>
      <c r="DO469" s="1028"/>
      <c r="DP469" s="1028"/>
      <c r="DQ469" s="1028"/>
      <c r="DR469" s="1028"/>
      <c r="DS469" s="1028"/>
      <c r="DT469" s="1028"/>
      <c r="DU469" s="1028"/>
      <c r="DV469" s="1028"/>
      <c r="DW469" s="1028"/>
      <c r="DX469" s="1028"/>
      <c r="DY469" s="1028"/>
      <c r="DZ469" s="1028"/>
      <c r="EA469" s="1028"/>
      <c r="EB469" s="1028"/>
      <c r="EC469" s="1028"/>
      <c r="ED469" s="1028"/>
      <c r="EE469" s="1028"/>
      <c r="EF469" s="1028"/>
      <c r="EG469" s="1028"/>
      <c r="EH469" s="1028"/>
      <c r="EI469" s="1028"/>
      <c r="EJ469" s="1028"/>
      <c r="EK469" s="1028"/>
      <c r="EL469" s="1028"/>
    </row>
    <row r="470" spans="1:142" s="1027" customFormat="1">
      <c r="A470" s="1040">
        <v>467</v>
      </c>
      <c r="B470" s="1062" t="s">
        <v>573</v>
      </c>
      <c r="C470" s="1044">
        <f>'TMB 050'!$G$30</f>
        <v>1234550</v>
      </c>
      <c r="D470" s="1042">
        <f t="shared" si="130"/>
        <v>1234550</v>
      </c>
      <c r="E470" s="1042">
        <f t="shared" si="133"/>
        <v>61727.5</v>
      </c>
      <c r="F470" s="1042">
        <f t="shared" si="134"/>
        <v>61727.5</v>
      </c>
      <c r="G470" s="1042">
        <f t="shared" si="135"/>
        <v>61727.5</v>
      </c>
      <c r="H470" s="1042">
        <v>500000</v>
      </c>
      <c r="I470" s="1042">
        <v>100000</v>
      </c>
      <c r="J470" s="1042">
        <f t="shared" si="138"/>
        <v>500000</v>
      </c>
      <c r="K470" s="1042">
        <f t="shared" si="136"/>
        <v>40000</v>
      </c>
      <c r="L470" s="1043">
        <f>IF('[1]TMB 050'!$G$30&gt;=50000,50000,'[1]TMB 050'!$G$30*50%)</f>
        <v>50000</v>
      </c>
      <c r="M470" s="1042">
        <f t="shared" si="131"/>
        <v>100000</v>
      </c>
      <c r="N470" s="1041">
        <f t="shared" si="137"/>
        <v>100000</v>
      </c>
      <c r="O470" s="1061"/>
      <c r="P470" s="1035" t="str">
        <f t="shared" si="132"/>
        <v>TUCURUÍ SHOPPING CENTER</v>
      </c>
      <c r="Q470" s="1060"/>
      <c r="R470" s="1060"/>
      <c r="S470" s="1060"/>
      <c r="T470" s="1069" t="s">
        <v>572</v>
      </c>
      <c r="U470" s="1069" t="s">
        <v>556</v>
      </c>
      <c r="V470" s="1060"/>
      <c r="W470" s="1035"/>
      <c r="X470" s="1001"/>
      <c r="Y470" s="1031"/>
      <c r="Z470" s="1030"/>
      <c r="AA470" s="1030"/>
      <c r="AB470" s="1030"/>
      <c r="AC470" s="1030"/>
      <c r="AD470" s="1030"/>
      <c r="AE470" s="1030"/>
      <c r="AF470" s="1030"/>
      <c r="AG470" s="1030"/>
      <c r="AH470" s="1030"/>
      <c r="AI470" s="1030"/>
      <c r="AJ470" s="1030"/>
      <c r="AK470" s="1030"/>
      <c r="AL470" s="1030"/>
      <c r="AM470" s="1029"/>
      <c r="AN470" s="1029"/>
      <c r="AO470" s="1029"/>
      <c r="AP470" s="1029"/>
      <c r="AQ470" s="1029"/>
      <c r="AR470" s="1029"/>
      <c r="AS470" s="1029"/>
      <c r="AT470" s="1029"/>
      <c r="AU470" s="1028"/>
      <c r="AV470" s="1028"/>
      <c r="AW470" s="1028"/>
      <c r="AX470" s="1028"/>
      <c r="AY470" s="1028"/>
      <c r="AZ470" s="1028"/>
      <c r="BA470" s="1028"/>
      <c r="BB470" s="1028"/>
      <c r="BC470" s="1028"/>
      <c r="BD470" s="1028"/>
      <c r="BE470" s="1028"/>
      <c r="BF470" s="1028"/>
      <c r="BG470" s="1028"/>
      <c r="BH470" s="1028"/>
      <c r="BI470" s="1028"/>
      <c r="BJ470" s="1028"/>
      <c r="BK470" s="1028"/>
      <c r="BL470" s="1028"/>
      <c r="BM470" s="1028"/>
      <c r="BN470" s="1028"/>
      <c r="BO470" s="1028"/>
      <c r="BP470" s="1028"/>
      <c r="BQ470" s="1028"/>
      <c r="BR470" s="1028"/>
      <c r="BS470" s="1028"/>
      <c r="BT470" s="1028"/>
      <c r="BU470" s="1028"/>
      <c r="BV470" s="1028"/>
      <c r="BW470" s="1028"/>
      <c r="BX470" s="1028"/>
      <c r="BY470" s="1028"/>
      <c r="BZ470" s="1028"/>
      <c r="CA470" s="1028"/>
      <c r="CB470" s="1028"/>
      <c r="CC470" s="1028"/>
      <c r="CD470" s="1028"/>
      <c r="CE470" s="1028"/>
      <c r="CF470" s="1028"/>
      <c r="CG470" s="1028"/>
      <c r="CH470" s="1028"/>
      <c r="CI470" s="1028"/>
      <c r="CJ470" s="1028"/>
      <c r="CK470" s="1028"/>
      <c r="CL470" s="1028"/>
      <c r="CM470" s="1028"/>
      <c r="CN470" s="1028"/>
      <c r="CO470" s="1028"/>
      <c r="CP470" s="1028"/>
      <c r="CQ470" s="1028"/>
      <c r="CR470" s="1028"/>
      <c r="CS470" s="1028"/>
      <c r="CT470" s="1028"/>
      <c r="CU470" s="1028"/>
      <c r="CV470" s="1028"/>
      <c r="CW470" s="1028"/>
      <c r="CX470" s="1028"/>
      <c r="CY470" s="1028"/>
      <c r="CZ470" s="1028"/>
      <c r="DA470" s="1028"/>
      <c r="DB470" s="1028"/>
      <c r="DC470" s="1028"/>
      <c r="DD470" s="1028"/>
      <c r="DE470" s="1028"/>
      <c r="DF470" s="1028"/>
      <c r="DG470" s="1028"/>
      <c r="DH470" s="1028"/>
      <c r="DI470" s="1028"/>
      <c r="DJ470" s="1028"/>
      <c r="DK470" s="1028"/>
      <c r="DL470" s="1028"/>
      <c r="DM470" s="1028"/>
      <c r="DN470" s="1028"/>
      <c r="DO470" s="1028"/>
      <c r="DP470" s="1028"/>
      <c r="DQ470" s="1028"/>
      <c r="DR470" s="1028"/>
      <c r="DS470" s="1028"/>
      <c r="DT470" s="1028"/>
      <c r="DU470" s="1028"/>
      <c r="DV470" s="1028"/>
      <c r="DW470" s="1028"/>
      <c r="DX470" s="1028"/>
      <c r="DY470" s="1028"/>
      <c r="DZ470" s="1028"/>
      <c r="EA470" s="1028"/>
      <c r="EB470" s="1028"/>
      <c r="EC470" s="1028"/>
      <c r="ED470" s="1028"/>
      <c r="EE470" s="1028"/>
      <c r="EF470" s="1028"/>
      <c r="EG470" s="1028"/>
      <c r="EH470" s="1028"/>
      <c r="EI470" s="1028"/>
      <c r="EJ470" s="1028"/>
      <c r="EK470" s="1028"/>
      <c r="EL470" s="1028"/>
    </row>
    <row r="471" spans="1:142" s="1027" customFormat="1">
      <c r="A471" s="1040">
        <v>468</v>
      </c>
      <c r="B471" s="1062" t="s">
        <v>571</v>
      </c>
      <c r="C471" s="1044">
        <f>'TMB 050'!$G$30</f>
        <v>1234550</v>
      </c>
      <c r="D471" s="1042">
        <f t="shared" ref="D471:D496" si="139">C471</f>
        <v>1234550</v>
      </c>
      <c r="E471" s="1042">
        <f t="shared" si="133"/>
        <v>61727.5</v>
      </c>
      <c r="F471" s="1042">
        <f t="shared" si="134"/>
        <v>61727.5</v>
      </c>
      <c r="G471" s="1042">
        <f t="shared" si="135"/>
        <v>61727.5</v>
      </c>
      <c r="H471" s="1042">
        <v>500000</v>
      </c>
      <c r="I471" s="1042">
        <v>100000</v>
      </c>
      <c r="J471" s="1042">
        <f t="shared" si="138"/>
        <v>500000</v>
      </c>
      <c r="K471" s="1042">
        <f t="shared" si="136"/>
        <v>40000</v>
      </c>
      <c r="L471" s="1043">
        <f>IF('[1]TMB 050'!$G$30&gt;=50000,50000,'[1]TMB 050'!$G$30*50%)</f>
        <v>50000</v>
      </c>
      <c r="M471" s="1042">
        <f t="shared" ref="M471:M496" si="140">IF(H471&lt;=500000,H471*20%,100000)</f>
        <v>100000</v>
      </c>
      <c r="N471" s="1041">
        <f t="shared" si="137"/>
        <v>100000</v>
      </c>
      <c r="O471" s="1061"/>
      <c r="P471" s="1035" t="str">
        <f t="shared" si="132"/>
        <v>UAI SHOPPING</v>
      </c>
      <c r="Q471" s="1060"/>
      <c r="R471" s="1060"/>
      <c r="S471" s="1060"/>
      <c r="T471" s="1060" t="s">
        <v>538</v>
      </c>
      <c r="U471" s="1035" t="s">
        <v>537</v>
      </c>
      <c r="V471" s="1035"/>
      <c r="W471" s="1060" t="s">
        <v>570</v>
      </c>
      <c r="X471" s="1001"/>
      <c r="Y471" s="1031"/>
      <c r="Z471" s="1030"/>
      <c r="AA471" s="1030"/>
      <c r="AB471" s="1030"/>
      <c r="AC471" s="1030"/>
      <c r="AD471" s="1030"/>
      <c r="AE471" s="1030"/>
      <c r="AF471" s="1030"/>
      <c r="AG471" s="1030"/>
      <c r="AH471" s="1030"/>
      <c r="AI471" s="1030"/>
      <c r="AJ471" s="1030"/>
      <c r="AK471" s="1030"/>
      <c r="AL471" s="1030"/>
      <c r="AM471" s="1029"/>
      <c r="AN471" s="1029"/>
      <c r="AO471" s="1029"/>
      <c r="AP471" s="1029"/>
      <c r="AQ471" s="1029"/>
      <c r="AR471" s="1029"/>
      <c r="AS471" s="1029"/>
      <c r="AT471" s="1029"/>
      <c r="AU471" s="1028"/>
      <c r="AV471" s="1028"/>
      <c r="AW471" s="1028"/>
      <c r="AX471" s="1028"/>
      <c r="AY471" s="1028"/>
      <c r="AZ471" s="1028"/>
      <c r="BA471" s="1028"/>
      <c r="BB471" s="1028"/>
      <c r="BC471" s="1028"/>
      <c r="BD471" s="1028"/>
      <c r="BE471" s="1028"/>
      <c r="BF471" s="1028"/>
      <c r="BG471" s="1028"/>
      <c r="BH471" s="1028"/>
      <c r="BI471" s="1028"/>
      <c r="BJ471" s="1028"/>
      <c r="BK471" s="1028"/>
      <c r="BL471" s="1028"/>
      <c r="BM471" s="1028"/>
      <c r="BN471" s="1028"/>
      <c r="BO471" s="1028"/>
      <c r="BP471" s="1028"/>
      <c r="BQ471" s="1028"/>
      <c r="BR471" s="1028"/>
      <c r="BS471" s="1028"/>
      <c r="BT471" s="1028"/>
      <c r="BU471" s="1028"/>
      <c r="BV471" s="1028"/>
      <c r="BW471" s="1028"/>
      <c r="BX471" s="1028"/>
      <c r="BY471" s="1028"/>
      <c r="BZ471" s="1028"/>
      <c r="CA471" s="1028"/>
      <c r="CB471" s="1028"/>
      <c r="CC471" s="1028"/>
      <c r="CD471" s="1028"/>
      <c r="CE471" s="1028"/>
      <c r="CF471" s="1028"/>
      <c r="CG471" s="1028"/>
      <c r="CH471" s="1028"/>
      <c r="CI471" s="1028"/>
      <c r="CJ471" s="1028"/>
      <c r="CK471" s="1028"/>
      <c r="CL471" s="1028"/>
      <c r="CM471" s="1028"/>
      <c r="CN471" s="1028"/>
      <c r="CO471" s="1028"/>
      <c r="CP471" s="1028"/>
      <c r="CQ471" s="1028"/>
      <c r="CR471" s="1028"/>
      <c r="CS471" s="1028"/>
      <c r="CT471" s="1028"/>
      <c r="CU471" s="1028"/>
      <c r="CV471" s="1028"/>
      <c r="CW471" s="1028"/>
      <c r="CX471" s="1028"/>
      <c r="CY471" s="1028"/>
      <c r="CZ471" s="1028"/>
      <c r="DA471" s="1028"/>
      <c r="DB471" s="1028"/>
      <c r="DC471" s="1028"/>
      <c r="DD471" s="1028"/>
      <c r="DE471" s="1028"/>
      <c r="DF471" s="1028"/>
      <c r="DG471" s="1028"/>
      <c r="DH471" s="1028"/>
      <c r="DI471" s="1028"/>
      <c r="DJ471" s="1028"/>
      <c r="DK471" s="1028"/>
      <c r="DL471" s="1028"/>
      <c r="DM471" s="1028"/>
      <c r="DN471" s="1028"/>
      <c r="DO471" s="1028"/>
      <c r="DP471" s="1028"/>
      <c r="DQ471" s="1028"/>
      <c r="DR471" s="1028"/>
      <c r="DS471" s="1028"/>
      <c r="DT471" s="1028"/>
      <c r="DU471" s="1028"/>
      <c r="DV471" s="1028"/>
      <c r="DW471" s="1028"/>
      <c r="DX471" s="1028"/>
      <c r="DY471" s="1028"/>
      <c r="DZ471" s="1028"/>
      <c r="EA471" s="1028"/>
      <c r="EB471" s="1028"/>
      <c r="EC471" s="1028"/>
      <c r="ED471" s="1028"/>
      <c r="EE471" s="1028"/>
      <c r="EF471" s="1028"/>
      <c r="EG471" s="1028"/>
      <c r="EH471" s="1028"/>
      <c r="EI471" s="1028"/>
      <c r="EJ471" s="1028"/>
      <c r="EK471" s="1028"/>
      <c r="EL471" s="1028"/>
    </row>
    <row r="472" spans="1:142" s="1027" customFormat="1">
      <c r="A472" s="1040">
        <v>469</v>
      </c>
      <c r="B472" s="1062" t="s">
        <v>569</v>
      </c>
      <c r="C472" s="1044">
        <f>'TMB 050'!$G$30</f>
        <v>1234550</v>
      </c>
      <c r="D472" s="1042">
        <f t="shared" si="139"/>
        <v>1234550</v>
      </c>
      <c r="E472" s="1042">
        <f t="shared" si="133"/>
        <v>61727.5</v>
      </c>
      <c r="F472" s="1042">
        <f t="shared" si="134"/>
        <v>61727.5</v>
      </c>
      <c r="G472" s="1042">
        <f t="shared" si="135"/>
        <v>61727.5</v>
      </c>
      <c r="H472" s="1042">
        <v>500000</v>
      </c>
      <c r="I472" s="1042">
        <v>100000</v>
      </c>
      <c r="J472" s="1042">
        <f t="shared" si="138"/>
        <v>500000</v>
      </c>
      <c r="K472" s="1042">
        <f t="shared" si="136"/>
        <v>40000</v>
      </c>
      <c r="L472" s="1043">
        <f>IF('[1]TMB 050'!$G$30&gt;=50000,50000,'[1]TMB 050'!$G$30*50%)</f>
        <v>50000</v>
      </c>
      <c r="M472" s="1042">
        <f t="shared" si="140"/>
        <v>100000</v>
      </c>
      <c r="N472" s="1041">
        <f t="shared" si="137"/>
        <v>100000</v>
      </c>
      <c r="O472" s="1061"/>
      <c r="P472" s="1035" t="str">
        <f t="shared" si="132"/>
        <v>UAI SHOPPING CÉU AZUL</v>
      </c>
      <c r="Q472" s="1060"/>
      <c r="R472" s="1060"/>
      <c r="S472" s="1060"/>
      <c r="T472" s="1060" t="s">
        <v>538</v>
      </c>
      <c r="U472" s="1035" t="s">
        <v>537</v>
      </c>
      <c r="V472" s="1035"/>
      <c r="W472" s="1060" t="s">
        <v>568</v>
      </c>
      <c r="X472" s="1001"/>
      <c r="Y472" s="1031"/>
      <c r="Z472" s="1030"/>
      <c r="AA472" s="1030"/>
      <c r="AB472" s="1030"/>
      <c r="AC472" s="1030"/>
      <c r="AD472" s="1030"/>
      <c r="AE472" s="1030"/>
      <c r="AF472" s="1030"/>
      <c r="AG472" s="1030"/>
      <c r="AH472" s="1030"/>
      <c r="AI472" s="1030"/>
      <c r="AJ472" s="1030"/>
      <c r="AK472" s="1030"/>
      <c r="AL472" s="1030"/>
      <c r="AM472" s="1029"/>
      <c r="AN472" s="1029"/>
      <c r="AO472" s="1029"/>
      <c r="AP472" s="1029"/>
      <c r="AQ472" s="1029"/>
      <c r="AR472" s="1029"/>
      <c r="AS472" s="1029"/>
      <c r="AT472" s="1029"/>
      <c r="AU472" s="1028"/>
      <c r="AV472" s="1028"/>
      <c r="AW472" s="1028"/>
      <c r="AX472" s="1028"/>
      <c r="AY472" s="1028"/>
      <c r="AZ472" s="1028"/>
      <c r="BA472" s="1028"/>
      <c r="BB472" s="1028"/>
      <c r="BC472" s="1028"/>
      <c r="BD472" s="1028"/>
      <c r="BE472" s="1028"/>
      <c r="BF472" s="1028"/>
      <c r="BG472" s="1028"/>
      <c r="BH472" s="1028"/>
      <c r="BI472" s="1028"/>
      <c r="BJ472" s="1028"/>
      <c r="BK472" s="1028"/>
      <c r="BL472" s="1028"/>
      <c r="BM472" s="1028"/>
      <c r="BN472" s="1028"/>
      <c r="BO472" s="1028"/>
      <c r="BP472" s="1028"/>
      <c r="BQ472" s="1028"/>
      <c r="BR472" s="1028"/>
      <c r="BS472" s="1028"/>
      <c r="BT472" s="1028"/>
      <c r="BU472" s="1028"/>
      <c r="BV472" s="1028"/>
      <c r="BW472" s="1028"/>
      <c r="BX472" s="1028"/>
      <c r="BY472" s="1028"/>
      <c r="BZ472" s="1028"/>
      <c r="CA472" s="1028"/>
      <c r="CB472" s="1028"/>
      <c r="CC472" s="1028"/>
      <c r="CD472" s="1028"/>
      <c r="CE472" s="1028"/>
      <c r="CF472" s="1028"/>
      <c r="CG472" s="1028"/>
      <c r="CH472" s="1028"/>
      <c r="CI472" s="1028"/>
      <c r="CJ472" s="1028"/>
      <c r="CK472" s="1028"/>
      <c r="CL472" s="1028"/>
      <c r="CM472" s="1028"/>
      <c r="CN472" s="1028"/>
      <c r="CO472" s="1028"/>
      <c r="CP472" s="1028"/>
      <c r="CQ472" s="1028"/>
      <c r="CR472" s="1028"/>
      <c r="CS472" s="1028"/>
      <c r="CT472" s="1028"/>
      <c r="CU472" s="1028"/>
      <c r="CV472" s="1028"/>
      <c r="CW472" s="1028"/>
      <c r="CX472" s="1028"/>
      <c r="CY472" s="1028"/>
      <c r="CZ472" s="1028"/>
      <c r="DA472" s="1028"/>
      <c r="DB472" s="1028"/>
      <c r="DC472" s="1028"/>
      <c r="DD472" s="1028"/>
      <c r="DE472" s="1028"/>
      <c r="DF472" s="1028"/>
      <c r="DG472" s="1028"/>
      <c r="DH472" s="1028"/>
      <c r="DI472" s="1028"/>
      <c r="DJ472" s="1028"/>
      <c r="DK472" s="1028"/>
      <c r="DL472" s="1028"/>
      <c r="DM472" s="1028"/>
      <c r="DN472" s="1028"/>
      <c r="DO472" s="1028"/>
      <c r="DP472" s="1028"/>
      <c r="DQ472" s="1028"/>
      <c r="DR472" s="1028"/>
      <c r="DS472" s="1028"/>
      <c r="DT472" s="1028"/>
      <c r="DU472" s="1028"/>
      <c r="DV472" s="1028"/>
      <c r="DW472" s="1028"/>
      <c r="DX472" s="1028"/>
      <c r="DY472" s="1028"/>
      <c r="DZ472" s="1028"/>
      <c r="EA472" s="1028"/>
      <c r="EB472" s="1028"/>
      <c r="EC472" s="1028"/>
      <c r="ED472" s="1028"/>
      <c r="EE472" s="1028"/>
      <c r="EF472" s="1028"/>
      <c r="EG472" s="1028"/>
      <c r="EH472" s="1028"/>
      <c r="EI472" s="1028"/>
      <c r="EJ472" s="1028"/>
      <c r="EK472" s="1028"/>
      <c r="EL472" s="1028"/>
    </row>
    <row r="473" spans="1:142" s="1027" customFormat="1">
      <c r="A473" s="1040">
        <v>470</v>
      </c>
      <c r="B473" s="1062" t="s">
        <v>567</v>
      </c>
      <c r="C473" s="1044">
        <f>'TMB 050'!$G$30</f>
        <v>1234550</v>
      </c>
      <c r="D473" s="1042">
        <f t="shared" si="139"/>
        <v>1234550</v>
      </c>
      <c r="E473" s="1042">
        <f t="shared" si="133"/>
        <v>61727.5</v>
      </c>
      <c r="F473" s="1042">
        <f t="shared" si="134"/>
        <v>61727.5</v>
      </c>
      <c r="G473" s="1042">
        <f t="shared" si="135"/>
        <v>61727.5</v>
      </c>
      <c r="H473" s="1042">
        <v>500000</v>
      </c>
      <c r="I473" s="1042">
        <v>100000</v>
      </c>
      <c r="J473" s="1042">
        <f t="shared" si="138"/>
        <v>500000</v>
      </c>
      <c r="K473" s="1042">
        <f t="shared" si="136"/>
        <v>40000</v>
      </c>
      <c r="L473" s="1043">
        <f>IF('[1]TMB 050'!$G$30&gt;=50000,50000,'[1]TMB 050'!$G$30*50%)</f>
        <v>50000</v>
      </c>
      <c r="M473" s="1042">
        <f t="shared" si="140"/>
        <v>100000</v>
      </c>
      <c r="N473" s="1041">
        <f t="shared" si="137"/>
        <v>100000</v>
      </c>
      <c r="O473" s="1061"/>
      <c r="P473" s="1035" t="str">
        <f t="shared" si="132"/>
        <v>UAI SHOPPING MANAUS</v>
      </c>
      <c r="Q473" s="1060"/>
      <c r="R473" s="1060"/>
      <c r="S473" s="1060"/>
      <c r="T473" s="1060" t="s">
        <v>566</v>
      </c>
      <c r="U473" s="1035" t="s">
        <v>565</v>
      </c>
      <c r="V473" s="1035"/>
      <c r="W473" s="1060" t="s">
        <v>564</v>
      </c>
      <c r="X473" s="1001"/>
      <c r="Y473" s="1031"/>
      <c r="Z473" s="1030"/>
      <c r="AA473" s="1030"/>
      <c r="AB473" s="1030"/>
      <c r="AC473" s="1030"/>
      <c r="AD473" s="1030"/>
      <c r="AE473" s="1030"/>
      <c r="AF473" s="1030"/>
      <c r="AG473" s="1030"/>
      <c r="AH473" s="1030"/>
      <c r="AI473" s="1030"/>
      <c r="AJ473" s="1030"/>
      <c r="AK473" s="1030"/>
      <c r="AL473" s="1030"/>
      <c r="AM473" s="1029"/>
      <c r="AN473" s="1029"/>
      <c r="AO473" s="1029"/>
      <c r="AP473" s="1029"/>
      <c r="AQ473" s="1029"/>
      <c r="AR473" s="1029"/>
      <c r="AS473" s="1029"/>
      <c r="AT473" s="1029"/>
      <c r="AU473" s="1028"/>
      <c r="AV473" s="1028"/>
      <c r="AW473" s="1028"/>
      <c r="AX473" s="1028"/>
      <c r="AY473" s="1028"/>
      <c r="AZ473" s="1028"/>
      <c r="BA473" s="1028"/>
      <c r="BB473" s="1028"/>
      <c r="BC473" s="1028"/>
      <c r="BD473" s="1028"/>
      <c r="BE473" s="1028"/>
      <c r="BF473" s="1028"/>
      <c r="BG473" s="1028"/>
      <c r="BH473" s="1028"/>
      <c r="BI473" s="1028"/>
      <c r="BJ473" s="1028"/>
      <c r="BK473" s="1028"/>
      <c r="BL473" s="1028"/>
      <c r="BM473" s="1028"/>
      <c r="BN473" s="1028"/>
      <c r="BO473" s="1028"/>
      <c r="BP473" s="1028"/>
      <c r="BQ473" s="1028"/>
      <c r="BR473" s="1028"/>
      <c r="BS473" s="1028"/>
      <c r="BT473" s="1028"/>
      <c r="BU473" s="1028"/>
      <c r="BV473" s="1028"/>
      <c r="BW473" s="1028"/>
      <c r="BX473" s="1028"/>
      <c r="BY473" s="1028"/>
      <c r="BZ473" s="1028"/>
      <c r="CA473" s="1028"/>
      <c r="CB473" s="1028"/>
      <c r="CC473" s="1028"/>
      <c r="CD473" s="1028"/>
      <c r="CE473" s="1028"/>
      <c r="CF473" s="1028"/>
      <c r="CG473" s="1028"/>
      <c r="CH473" s="1028"/>
      <c r="CI473" s="1028"/>
      <c r="CJ473" s="1028"/>
      <c r="CK473" s="1028"/>
      <c r="CL473" s="1028"/>
      <c r="CM473" s="1028"/>
      <c r="CN473" s="1028"/>
      <c r="CO473" s="1028"/>
      <c r="CP473" s="1028"/>
      <c r="CQ473" s="1028"/>
      <c r="CR473" s="1028"/>
      <c r="CS473" s="1028"/>
      <c r="CT473" s="1028"/>
      <c r="CU473" s="1028"/>
      <c r="CV473" s="1028"/>
      <c r="CW473" s="1028"/>
      <c r="CX473" s="1028"/>
      <c r="CY473" s="1028"/>
      <c r="CZ473" s="1028"/>
      <c r="DA473" s="1028"/>
      <c r="DB473" s="1028"/>
      <c r="DC473" s="1028"/>
      <c r="DD473" s="1028"/>
      <c r="DE473" s="1028"/>
      <c r="DF473" s="1028"/>
      <c r="DG473" s="1028"/>
      <c r="DH473" s="1028"/>
      <c r="DI473" s="1028"/>
      <c r="DJ473" s="1028"/>
      <c r="DK473" s="1028"/>
      <c r="DL473" s="1028"/>
      <c r="DM473" s="1028"/>
      <c r="DN473" s="1028"/>
      <c r="DO473" s="1028"/>
      <c r="DP473" s="1028"/>
      <c r="DQ473" s="1028"/>
      <c r="DR473" s="1028"/>
      <c r="DS473" s="1028"/>
      <c r="DT473" s="1028"/>
      <c r="DU473" s="1028"/>
      <c r="DV473" s="1028"/>
      <c r="DW473" s="1028"/>
      <c r="DX473" s="1028"/>
      <c r="DY473" s="1028"/>
      <c r="DZ473" s="1028"/>
      <c r="EA473" s="1028"/>
      <c r="EB473" s="1028"/>
      <c r="EC473" s="1028"/>
      <c r="ED473" s="1028"/>
      <c r="EE473" s="1028"/>
      <c r="EF473" s="1028"/>
      <c r="EG473" s="1028"/>
      <c r="EH473" s="1028"/>
      <c r="EI473" s="1028"/>
      <c r="EJ473" s="1028"/>
      <c r="EK473" s="1028"/>
      <c r="EL473" s="1028"/>
    </row>
    <row r="474" spans="1:142" s="1027" customFormat="1">
      <c r="A474" s="1040">
        <v>471</v>
      </c>
      <c r="B474" s="1063" t="s">
        <v>563</v>
      </c>
      <c r="C474" s="1044">
        <f>'TMB 050'!$G$30</f>
        <v>1234550</v>
      </c>
      <c r="D474" s="1042">
        <f t="shared" si="139"/>
        <v>1234550</v>
      </c>
      <c r="E474" s="1042">
        <f t="shared" si="133"/>
        <v>61727.5</v>
      </c>
      <c r="F474" s="1042">
        <f t="shared" si="134"/>
        <v>61727.5</v>
      </c>
      <c r="G474" s="1042">
        <f t="shared" si="135"/>
        <v>61727.5</v>
      </c>
      <c r="H474" s="1042">
        <v>500000</v>
      </c>
      <c r="I474" s="1042">
        <v>100000</v>
      </c>
      <c r="J474" s="1042">
        <f t="shared" si="138"/>
        <v>500000</v>
      </c>
      <c r="K474" s="1042">
        <f t="shared" si="136"/>
        <v>40000</v>
      </c>
      <c r="L474" s="1043">
        <f>IF('[1]TMB 050'!$G$30&gt;=50000,50000,'[1]TMB 050'!$G$30*50%)</f>
        <v>50000</v>
      </c>
      <c r="M474" s="1042">
        <f t="shared" si="140"/>
        <v>100000</v>
      </c>
      <c r="N474" s="1041">
        <f t="shared" si="137"/>
        <v>100000</v>
      </c>
      <c r="O474" s="1061"/>
      <c r="P474" s="1035" t="str">
        <f t="shared" si="132"/>
        <v>UBERLANDIA SHOPPING</v>
      </c>
      <c r="Q474" s="1035" t="s">
        <v>562</v>
      </c>
      <c r="R474" s="1035"/>
      <c r="S474" s="1035" t="s">
        <v>527</v>
      </c>
      <c r="T474" s="1035" t="s">
        <v>561</v>
      </c>
      <c r="U474" s="1035" t="s">
        <v>537</v>
      </c>
      <c r="V474" s="1035" t="s">
        <v>560</v>
      </c>
      <c r="W474" s="1060" t="s">
        <v>559</v>
      </c>
      <c r="X474" s="1001"/>
      <c r="Y474" s="1031"/>
      <c r="Z474" s="1030"/>
      <c r="AA474" s="1030"/>
      <c r="AB474" s="1030"/>
      <c r="AC474" s="1030"/>
      <c r="AD474" s="1030"/>
      <c r="AE474" s="1030"/>
      <c r="AF474" s="1030"/>
      <c r="AG474" s="1030"/>
      <c r="AH474" s="1030"/>
      <c r="AI474" s="1030"/>
      <c r="AJ474" s="1030"/>
      <c r="AK474" s="1030"/>
      <c r="AL474" s="1030"/>
      <c r="AM474" s="1029"/>
      <c r="AN474" s="1029"/>
      <c r="AO474" s="1029"/>
      <c r="AP474" s="1029"/>
      <c r="AQ474" s="1029"/>
      <c r="AR474" s="1029"/>
      <c r="AS474" s="1029"/>
      <c r="AT474" s="1029"/>
      <c r="AU474" s="1028"/>
      <c r="AV474" s="1028"/>
      <c r="AW474" s="1028"/>
      <c r="AX474" s="1028"/>
      <c r="AY474" s="1028"/>
      <c r="AZ474" s="1028"/>
      <c r="BA474" s="1028"/>
      <c r="BB474" s="1028"/>
      <c r="BC474" s="1028"/>
      <c r="BD474" s="1028"/>
      <c r="BE474" s="1028"/>
      <c r="BF474" s="1028"/>
      <c r="BG474" s="1028"/>
      <c r="BH474" s="1028"/>
      <c r="BI474" s="1028"/>
      <c r="BJ474" s="1028"/>
      <c r="BK474" s="1028"/>
      <c r="BL474" s="1028"/>
      <c r="BM474" s="1028"/>
      <c r="BN474" s="1028"/>
      <c r="BO474" s="1028"/>
      <c r="BP474" s="1028"/>
      <c r="BQ474" s="1028"/>
      <c r="BR474" s="1028"/>
      <c r="BS474" s="1028"/>
      <c r="BT474" s="1028"/>
      <c r="BU474" s="1028"/>
      <c r="BV474" s="1028"/>
      <c r="BW474" s="1028"/>
      <c r="BX474" s="1028"/>
      <c r="BY474" s="1028"/>
      <c r="BZ474" s="1028"/>
      <c r="CA474" s="1028"/>
      <c r="CB474" s="1028"/>
      <c r="CC474" s="1028"/>
      <c r="CD474" s="1028"/>
      <c r="CE474" s="1028"/>
      <c r="CF474" s="1028"/>
      <c r="CG474" s="1028"/>
      <c r="CH474" s="1028"/>
      <c r="CI474" s="1028"/>
      <c r="CJ474" s="1028"/>
      <c r="CK474" s="1028"/>
      <c r="CL474" s="1028"/>
      <c r="CM474" s="1028"/>
      <c r="CN474" s="1028"/>
      <c r="CO474" s="1028"/>
      <c r="CP474" s="1028"/>
      <c r="CQ474" s="1028"/>
      <c r="CR474" s="1028"/>
      <c r="CS474" s="1028"/>
      <c r="CT474" s="1028"/>
      <c r="CU474" s="1028"/>
      <c r="CV474" s="1028"/>
      <c r="CW474" s="1028"/>
      <c r="CX474" s="1028"/>
      <c r="CY474" s="1028"/>
      <c r="CZ474" s="1028"/>
      <c r="DA474" s="1028"/>
      <c r="DB474" s="1028"/>
      <c r="DC474" s="1028"/>
      <c r="DD474" s="1028"/>
      <c r="DE474" s="1028"/>
      <c r="DF474" s="1028"/>
      <c r="DG474" s="1028"/>
      <c r="DH474" s="1028"/>
      <c r="DI474" s="1028"/>
      <c r="DJ474" s="1028"/>
      <c r="DK474" s="1028"/>
      <c r="DL474" s="1028"/>
      <c r="DM474" s="1028"/>
      <c r="DN474" s="1028"/>
      <c r="DO474" s="1028"/>
      <c r="DP474" s="1028"/>
      <c r="DQ474" s="1028"/>
      <c r="DR474" s="1028"/>
      <c r="DS474" s="1028"/>
      <c r="DT474" s="1028"/>
      <c r="DU474" s="1028"/>
      <c r="DV474" s="1028"/>
      <c r="DW474" s="1028"/>
      <c r="DX474" s="1028"/>
      <c r="DY474" s="1028"/>
      <c r="DZ474" s="1028"/>
      <c r="EA474" s="1028"/>
      <c r="EB474" s="1028"/>
      <c r="EC474" s="1028"/>
      <c r="ED474" s="1028"/>
      <c r="EE474" s="1028"/>
      <c r="EF474" s="1028"/>
      <c r="EG474" s="1028"/>
      <c r="EH474" s="1028"/>
      <c r="EI474" s="1028"/>
      <c r="EJ474" s="1028"/>
      <c r="EK474" s="1028"/>
      <c r="EL474" s="1028"/>
    </row>
    <row r="475" spans="1:142" s="1027" customFormat="1">
      <c r="A475" s="1040">
        <v>472</v>
      </c>
      <c r="B475" s="1062" t="s">
        <v>558</v>
      </c>
      <c r="C475" s="1044">
        <f>'TMB 050'!$G$30</f>
        <v>1234550</v>
      </c>
      <c r="D475" s="1042">
        <f t="shared" si="139"/>
        <v>1234550</v>
      </c>
      <c r="E475" s="1042">
        <f t="shared" si="133"/>
        <v>61727.5</v>
      </c>
      <c r="F475" s="1042">
        <f t="shared" si="134"/>
        <v>61727.5</v>
      </c>
      <c r="G475" s="1042">
        <f t="shared" si="135"/>
        <v>61727.5</v>
      </c>
      <c r="H475" s="1042">
        <v>500000</v>
      </c>
      <c r="I475" s="1042">
        <v>100000</v>
      </c>
      <c r="J475" s="1042">
        <f t="shared" si="138"/>
        <v>500000</v>
      </c>
      <c r="K475" s="1042">
        <f t="shared" si="136"/>
        <v>40000</v>
      </c>
      <c r="L475" s="1043">
        <f>IF('[1]TMB 050'!$G$30&gt;=50000,50000,'[1]TMB 050'!$G$30*50%)</f>
        <v>50000</v>
      </c>
      <c r="M475" s="1042">
        <f t="shared" si="140"/>
        <v>100000</v>
      </c>
      <c r="N475" s="1041">
        <f t="shared" si="137"/>
        <v>100000</v>
      </c>
      <c r="O475" s="1061"/>
      <c r="P475" s="1035" t="str">
        <f t="shared" si="132"/>
        <v>UNIQUE SHOPPING PARAUAPEBAS</v>
      </c>
      <c r="Q475" s="1060"/>
      <c r="R475" s="1060"/>
      <c r="S475" s="1060"/>
      <c r="T475" s="1060" t="s">
        <v>557</v>
      </c>
      <c r="U475" s="1035" t="s">
        <v>556</v>
      </c>
      <c r="V475" s="1035"/>
      <c r="W475" s="1060" t="s">
        <v>555</v>
      </c>
      <c r="X475" s="1001"/>
      <c r="Y475" s="1031"/>
      <c r="Z475" s="1030"/>
      <c r="AA475" s="1030"/>
      <c r="AB475" s="1030"/>
      <c r="AC475" s="1030"/>
      <c r="AD475" s="1030"/>
      <c r="AE475" s="1030"/>
      <c r="AF475" s="1030"/>
      <c r="AG475" s="1030"/>
      <c r="AH475" s="1030"/>
      <c r="AI475" s="1030"/>
      <c r="AJ475" s="1030"/>
      <c r="AK475" s="1030"/>
      <c r="AL475" s="1030"/>
      <c r="AM475" s="1029"/>
      <c r="AN475" s="1029"/>
      <c r="AO475" s="1029"/>
      <c r="AP475" s="1029"/>
      <c r="AQ475" s="1029"/>
      <c r="AR475" s="1029"/>
      <c r="AS475" s="1029"/>
      <c r="AT475" s="1029"/>
      <c r="AU475" s="1028"/>
      <c r="AV475" s="1028"/>
      <c r="AW475" s="1028"/>
      <c r="AX475" s="1028"/>
      <c r="AY475" s="1028"/>
      <c r="AZ475" s="1028"/>
      <c r="BA475" s="1028"/>
      <c r="BB475" s="1028"/>
      <c r="BC475" s="1028"/>
      <c r="BD475" s="1028"/>
      <c r="BE475" s="1028"/>
      <c r="BF475" s="1028"/>
      <c r="BG475" s="1028"/>
      <c r="BH475" s="1028"/>
      <c r="BI475" s="1028"/>
      <c r="BJ475" s="1028"/>
      <c r="BK475" s="1028"/>
      <c r="BL475" s="1028"/>
      <c r="BM475" s="1028"/>
      <c r="BN475" s="1028"/>
      <c r="BO475" s="1028"/>
      <c r="BP475" s="1028"/>
      <c r="BQ475" s="1028"/>
      <c r="BR475" s="1028"/>
      <c r="BS475" s="1028"/>
      <c r="BT475" s="1028"/>
      <c r="BU475" s="1028"/>
      <c r="BV475" s="1028"/>
      <c r="BW475" s="1028"/>
      <c r="BX475" s="1028"/>
      <c r="BY475" s="1028"/>
      <c r="BZ475" s="1028"/>
      <c r="CA475" s="1028"/>
      <c r="CB475" s="1028"/>
      <c r="CC475" s="1028"/>
      <c r="CD475" s="1028"/>
      <c r="CE475" s="1028"/>
      <c r="CF475" s="1028"/>
      <c r="CG475" s="1028"/>
      <c r="CH475" s="1028"/>
      <c r="CI475" s="1028"/>
      <c r="CJ475" s="1028"/>
      <c r="CK475" s="1028"/>
      <c r="CL475" s="1028"/>
      <c r="CM475" s="1028"/>
      <c r="CN475" s="1028"/>
      <c r="CO475" s="1028"/>
      <c r="CP475" s="1028"/>
      <c r="CQ475" s="1028"/>
      <c r="CR475" s="1028"/>
      <c r="CS475" s="1028"/>
      <c r="CT475" s="1028"/>
      <c r="CU475" s="1028"/>
      <c r="CV475" s="1028"/>
      <c r="CW475" s="1028"/>
      <c r="CX475" s="1028"/>
      <c r="CY475" s="1028"/>
      <c r="CZ475" s="1028"/>
      <c r="DA475" s="1028"/>
      <c r="DB475" s="1028"/>
      <c r="DC475" s="1028"/>
      <c r="DD475" s="1028"/>
      <c r="DE475" s="1028"/>
      <c r="DF475" s="1028"/>
      <c r="DG475" s="1028"/>
      <c r="DH475" s="1028"/>
      <c r="DI475" s="1028"/>
      <c r="DJ475" s="1028"/>
      <c r="DK475" s="1028"/>
      <c r="DL475" s="1028"/>
      <c r="DM475" s="1028"/>
      <c r="DN475" s="1028"/>
      <c r="DO475" s="1028"/>
      <c r="DP475" s="1028"/>
      <c r="DQ475" s="1028"/>
      <c r="DR475" s="1028"/>
      <c r="DS475" s="1028"/>
      <c r="DT475" s="1028"/>
      <c r="DU475" s="1028"/>
      <c r="DV475" s="1028"/>
      <c r="DW475" s="1028"/>
      <c r="DX475" s="1028"/>
      <c r="DY475" s="1028"/>
      <c r="DZ475" s="1028"/>
      <c r="EA475" s="1028"/>
      <c r="EB475" s="1028"/>
      <c r="EC475" s="1028"/>
      <c r="ED475" s="1028"/>
      <c r="EE475" s="1028"/>
      <c r="EF475" s="1028"/>
      <c r="EG475" s="1028"/>
      <c r="EH475" s="1028"/>
      <c r="EI475" s="1028"/>
      <c r="EJ475" s="1028"/>
      <c r="EK475" s="1028"/>
      <c r="EL475" s="1028"/>
    </row>
    <row r="476" spans="1:142" s="1027" customFormat="1">
      <c r="A476" s="1040">
        <v>473</v>
      </c>
      <c r="B476" s="1066" t="s">
        <v>554</v>
      </c>
      <c r="C476" s="1044">
        <f>'TMB 050'!$G$30</f>
        <v>1234550</v>
      </c>
      <c r="D476" s="1042">
        <f t="shared" si="139"/>
        <v>1234550</v>
      </c>
      <c r="E476" s="1042">
        <f t="shared" si="133"/>
        <v>61727.5</v>
      </c>
      <c r="F476" s="1042">
        <f t="shared" si="134"/>
        <v>61727.5</v>
      </c>
      <c r="G476" s="1042">
        <f t="shared" si="135"/>
        <v>61727.5</v>
      </c>
      <c r="H476" s="1042">
        <v>500000</v>
      </c>
      <c r="I476" s="1042">
        <v>100000</v>
      </c>
      <c r="J476" s="1042">
        <f t="shared" si="138"/>
        <v>500000</v>
      </c>
      <c r="K476" s="1042">
        <f t="shared" si="136"/>
        <v>40000</v>
      </c>
      <c r="L476" s="1043">
        <f>IF('[1]TMB 050'!$G$30&gt;=50000,50000,'[1]TMB 050'!$G$30*50%)</f>
        <v>50000</v>
      </c>
      <c r="M476" s="1042">
        <f t="shared" si="140"/>
        <v>100000</v>
      </c>
      <c r="N476" s="1041">
        <f t="shared" si="137"/>
        <v>100000</v>
      </c>
      <c r="O476" s="1061"/>
      <c r="P476" s="1035" t="str">
        <f t="shared" si="132"/>
        <v>UNISHOPPING</v>
      </c>
      <c r="Q476" s="1064"/>
      <c r="R476" s="1064"/>
      <c r="S476" s="1064"/>
      <c r="T476" s="1035" t="s">
        <v>553</v>
      </c>
      <c r="U476" s="1064" t="s">
        <v>505</v>
      </c>
      <c r="V476" s="1064"/>
      <c r="W476" s="1064"/>
      <c r="X476" s="1001"/>
      <c r="Y476" s="1031"/>
      <c r="Z476" s="1030"/>
      <c r="AA476" s="1030"/>
      <c r="AB476" s="1030"/>
      <c r="AC476" s="1030"/>
      <c r="AD476" s="1030"/>
      <c r="AE476" s="1030"/>
      <c r="AF476" s="1030"/>
      <c r="AG476" s="1030"/>
      <c r="AH476" s="1030"/>
      <c r="AI476" s="1030"/>
      <c r="AJ476" s="1030"/>
      <c r="AK476" s="1030"/>
      <c r="AL476" s="1030"/>
      <c r="AM476" s="1029"/>
      <c r="AN476" s="1029"/>
      <c r="AO476" s="1029"/>
      <c r="AP476" s="1029"/>
      <c r="AQ476" s="1029"/>
      <c r="AR476" s="1029"/>
      <c r="AS476" s="1029"/>
      <c r="AT476" s="1029"/>
      <c r="AU476" s="1028"/>
      <c r="AV476" s="1028"/>
      <c r="AW476" s="1028"/>
      <c r="AX476" s="1028"/>
      <c r="AY476" s="1028"/>
      <c r="AZ476" s="1028"/>
      <c r="BA476" s="1028"/>
      <c r="BB476" s="1028"/>
      <c r="BC476" s="1028"/>
      <c r="BD476" s="1028"/>
      <c r="BE476" s="1028"/>
      <c r="BF476" s="1028"/>
      <c r="BG476" s="1028"/>
      <c r="BH476" s="1028"/>
      <c r="BI476" s="1028"/>
      <c r="BJ476" s="1028"/>
      <c r="BK476" s="1028"/>
      <c r="BL476" s="1028"/>
      <c r="BM476" s="1028"/>
      <c r="BN476" s="1028"/>
      <c r="BO476" s="1028"/>
      <c r="BP476" s="1028"/>
      <c r="BQ476" s="1028"/>
      <c r="BR476" s="1028"/>
      <c r="BS476" s="1028"/>
      <c r="BT476" s="1028"/>
      <c r="BU476" s="1028"/>
      <c r="BV476" s="1028"/>
      <c r="BW476" s="1028"/>
      <c r="BX476" s="1028"/>
      <c r="BY476" s="1028"/>
      <c r="BZ476" s="1028"/>
      <c r="CA476" s="1028"/>
      <c r="CB476" s="1028"/>
      <c r="CC476" s="1028"/>
      <c r="CD476" s="1028"/>
      <c r="CE476" s="1028"/>
      <c r="CF476" s="1028"/>
      <c r="CG476" s="1028"/>
      <c r="CH476" s="1028"/>
      <c r="CI476" s="1028"/>
      <c r="CJ476" s="1028"/>
      <c r="CK476" s="1028"/>
      <c r="CL476" s="1028"/>
      <c r="CM476" s="1028"/>
      <c r="CN476" s="1028"/>
      <c r="CO476" s="1028"/>
      <c r="CP476" s="1028"/>
      <c r="CQ476" s="1028"/>
      <c r="CR476" s="1028"/>
      <c r="CS476" s="1028"/>
      <c r="CT476" s="1028"/>
      <c r="CU476" s="1028"/>
      <c r="CV476" s="1028"/>
      <c r="CW476" s="1028"/>
      <c r="CX476" s="1028"/>
      <c r="CY476" s="1028"/>
      <c r="CZ476" s="1028"/>
      <c r="DA476" s="1028"/>
      <c r="DB476" s="1028"/>
      <c r="DC476" s="1028"/>
      <c r="DD476" s="1028"/>
      <c r="DE476" s="1028"/>
      <c r="DF476" s="1028"/>
      <c r="DG476" s="1028"/>
      <c r="DH476" s="1028"/>
      <c r="DI476" s="1028"/>
      <c r="DJ476" s="1028"/>
      <c r="DK476" s="1028"/>
      <c r="DL476" s="1028"/>
      <c r="DM476" s="1028"/>
      <c r="DN476" s="1028"/>
      <c r="DO476" s="1028"/>
      <c r="DP476" s="1028"/>
      <c r="DQ476" s="1028"/>
      <c r="DR476" s="1028"/>
      <c r="DS476" s="1028"/>
      <c r="DT476" s="1028"/>
      <c r="DU476" s="1028"/>
      <c r="DV476" s="1028"/>
      <c r="DW476" s="1028"/>
      <c r="DX476" s="1028"/>
      <c r="DY476" s="1028"/>
      <c r="DZ476" s="1028"/>
      <c r="EA476" s="1028"/>
      <c r="EB476" s="1028"/>
      <c r="EC476" s="1028"/>
      <c r="ED476" s="1028"/>
      <c r="EE476" s="1028"/>
      <c r="EF476" s="1028"/>
      <c r="EG476" s="1028"/>
      <c r="EH476" s="1028"/>
      <c r="EI476" s="1028"/>
      <c r="EJ476" s="1028"/>
      <c r="EK476" s="1028"/>
      <c r="EL476" s="1028"/>
    </row>
    <row r="477" spans="1:142" s="1027" customFormat="1">
      <c r="A477" s="1040">
        <v>474</v>
      </c>
      <c r="B477" s="1066" t="s">
        <v>552</v>
      </c>
      <c r="C477" s="1044">
        <f>'TMB 050'!$G$30</f>
        <v>1234550</v>
      </c>
      <c r="D477" s="1042">
        <f t="shared" si="139"/>
        <v>1234550</v>
      </c>
      <c r="E477" s="1042">
        <f t="shared" si="133"/>
        <v>61727.5</v>
      </c>
      <c r="F477" s="1042">
        <f t="shared" si="134"/>
        <v>61727.5</v>
      </c>
      <c r="G477" s="1042">
        <f t="shared" si="135"/>
        <v>61727.5</v>
      </c>
      <c r="H477" s="1042">
        <v>500000</v>
      </c>
      <c r="I477" s="1042">
        <v>100000</v>
      </c>
      <c r="J477" s="1042">
        <f t="shared" si="138"/>
        <v>500000</v>
      </c>
      <c r="K477" s="1042">
        <f t="shared" si="136"/>
        <v>40000</v>
      </c>
      <c r="L477" s="1043">
        <f>IF('[1]TMB 050'!$G$30&gt;=50000,50000,'[1]TMB 050'!$G$30*50%)</f>
        <v>50000</v>
      </c>
      <c r="M477" s="1042">
        <f t="shared" si="140"/>
        <v>100000</v>
      </c>
      <c r="N477" s="1041">
        <f t="shared" si="137"/>
        <v>100000</v>
      </c>
      <c r="O477" s="1061"/>
      <c r="P477" s="1035" t="str">
        <f t="shared" si="132"/>
        <v>VALE SUL SHOPPING</v>
      </c>
      <c r="Q477" s="1064"/>
      <c r="R477" s="1064"/>
      <c r="S477" s="1064"/>
      <c r="T477" s="1064" t="s">
        <v>551</v>
      </c>
      <c r="U477" s="1064" t="s">
        <v>505</v>
      </c>
      <c r="V477" s="1064"/>
      <c r="W477" s="1064"/>
      <c r="X477" s="1001"/>
      <c r="Y477" s="1031"/>
      <c r="Z477" s="1030"/>
      <c r="AA477" s="1030"/>
      <c r="AB477" s="1030"/>
      <c r="AC477" s="1030"/>
      <c r="AD477" s="1030"/>
      <c r="AE477" s="1030"/>
      <c r="AF477" s="1030"/>
      <c r="AG477" s="1030"/>
      <c r="AH477" s="1030"/>
      <c r="AI477" s="1030"/>
      <c r="AJ477" s="1030"/>
      <c r="AK477" s="1030"/>
      <c r="AL477" s="1030"/>
      <c r="AM477" s="1029"/>
      <c r="AN477" s="1029"/>
      <c r="AO477" s="1029"/>
      <c r="AP477" s="1029"/>
      <c r="AQ477" s="1029"/>
      <c r="AR477" s="1029"/>
      <c r="AS477" s="1029"/>
      <c r="AT477" s="1029"/>
      <c r="AU477" s="1028"/>
      <c r="AV477" s="1028"/>
      <c r="AW477" s="1028"/>
      <c r="AX477" s="1028"/>
      <c r="AY477" s="1028"/>
      <c r="AZ477" s="1028"/>
      <c r="BA477" s="1028"/>
      <c r="BB477" s="1028"/>
      <c r="BC477" s="1028"/>
      <c r="BD477" s="1028"/>
      <c r="BE477" s="1028"/>
      <c r="BF477" s="1028"/>
      <c r="BG477" s="1028"/>
      <c r="BH477" s="1028"/>
      <c r="BI477" s="1028"/>
      <c r="BJ477" s="1028"/>
      <c r="BK477" s="1028"/>
      <c r="BL477" s="1028"/>
      <c r="BM477" s="1028"/>
      <c r="BN477" s="1028"/>
      <c r="BO477" s="1028"/>
      <c r="BP477" s="1028"/>
      <c r="BQ477" s="1028"/>
      <c r="BR477" s="1028"/>
      <c r="BS477" s="1028"/>
      <c r="BT477" s="1028"/>
      <c r="BU477" s="1028"/>
      <c r="BV477" s="1028"/>
      <c r="BW477" s="1028"/>
      <c r="BX477" s="1028"/>
      <c r="BY477" s="1028"/>
      <c r="BZ477" s="1028"/>
      <c r="CA477" s="1028"/>
      <c r="CB477" s="1028"/>
      <c r="CC477" s="1028"/>
      <c r="CD477" s="1028"/>
      <c r="CE477" s="1028"/>
      <c r="CF477" s="1028"/>
      <c r="CG477" s="1028"/>
      <c r="CH477" s="1028"/>
      <c r="CI477" s="1028"/>
      <c r="CJ477" s="1028"/>
      <c r="CK477" s="1028"/>
      <c r="CL477" s="1028"/>
      <c r="CM477" s="1028"/>
      <c r="CN477" s="1028"/>
      <c r="CO477" s="1028"/>
      <c r="CP477" s="1028"/>
      <c r="CQ477" s="1028"/>
      <c r="CR477" s="1028"/>
      <c r="CS477" s="1028"/>
      <c r="CT477" s="1028"/>
      <c r="CU477" s="1028"/>
      <c r="CV477" s="1028"/>
      <c r="CW477" s="1028"/>
      <c r="CX477" s="1028"/>
      <c r="CY477" s="1028"/>
      <c r="CZ477" s="1028"/>
      <c r="DA477" s="1028"/>
      <c r="DB477" s="1028"/>
      <c r="DC477" s="1028"/>
      <c r="DD477" s="1028"/>
      <c r="DE477" s="1028"/>
      <c r="DF477" s="1028"/>
      <c r="DG477" s="1028"/>
      <c r="DH477" s="1028"/>
      <c r="DI477" s="1028"/>
      <c r="DJ477" s="1028"/>
      <c r="DK477" s="1028"/>
      <c r="DL477" s="1028"/>
      <c r="DM477" s="1028"/>
      <c r="DN477" s="1028"/>
      <c r="DO477" s="1028"/>
      <c r="DP477" s="1028"/>
      <c r="DQ477" s="1028"/>
      <c r="DR477" s="1028"/>
      <c r="DS477" s="1028"/>
      <c r="DT477" s="1028"/>
      <c r="DU477" s="1028"/>
      <c r="DV477" s="1028"/>
      <c r="DW477" s="1028"/>
      <c r="DX477" s="1028"/>
      <c r="DY477" s="1028"/>
      <c r="DZ477" s="1028"/>
      <c r="EA477" s="1028"/>
      <c r="EB477" s="1028"/>
      <c r="EC477" s="1028"/>
      <c r="ED477" s="1028"/>
      <c r="EE477" s="1028"/>
      <c r="EF477" s="1028"/>
      <c r="EG477" s="1028"/>
      <c r="EH477" s="1028"/>
      <c r="EI477" s="1028"/>
      <c r="EJ477" s="1028"/>
      <c r="EK477" s="1028"/>
      <c r="EL477" s="1028"/>
    </row>
    <row r="478" spans="1:142" s="1027" customFormat="1">
      <c r="A478" s="1040">
        <v>475</v>
      </c>
      <c r="B478" s="1062" t="s">
        <v>550</v>
      </c>
      <c r="C478" s="1044">
        <f>'TMB 050'!$G$30</f>
        <v>1234550</v>
      </c>
      <c r="D478" s="1042">
        <f t="shared" si="139"/>
        <v>1234550</v>
      </c>
      <c r="E478" s="1042">
        <f t="shared" si="133"/>
        <v>61727.5</v>
      </c>
      <c r="F478" s="1042">
        <f t="shared" si="134"/>
        <v>61727.5</v>
      </c>
      <c r="G478" s="1042">
        <f t="shared" si="135"/>
        <v>61727.5</v>
      </c>
      <c r="H478" s="1042">
        <v>500000</v>
      </c>
      <c r="I478" s="1042">
        <v>100000</v>
      </c>
      <c r="J478" s="1042">
        <f t="shared" si="138"/>
        <v>500000</v>
      </c>
      <c r="K478" s="1042">
        <f t="shared" si="136"/>
        <v>40000</v>
      </c>
      <c r="L478" s="1043">
        <f>IF('[1]TMB 050'!$G$30&gt;=50000,50000,'[1]TMB 050'!$G$30*50%)</f>
        <v>50000</v>
      </c>
      <c r="M478" s="1042">
        <f t="shared" si="140"/>
        <v>100000</v>
      </c>
      <c r="N478" s="1041">
        <f t="shared" si="137"/>
        <v>100000</v>
      </c>
      <c r="O478" s="1061"/>
      <c r="P478" s="1035" t="str">
        <f t="shared" si="132"/>
        <v>VENDA NOVA SHOPPING</v>
      </c>
      <c r="Q478" s="1060"/>
      <c r="R478" s="1060"/>
      <c r="S478" s="1060"/>
      <c r="T478" s="1060" t="s">
        <v>549</v>
      </c>
      <c r="U478" s="1035" t="s">
        <v>537</v>
      </c>
      <c r="V478" s="1035"/>
      <c r="W478" s="1060" t="s">
        <v>548</v>
      </c>
      <c r="X478" s="1001"/>
      <c r="Y478" s="1031"/>
      <c r="Z478" s="1030"/>
      <c r="AA478" s="1030"/>
      <c r="AB478" s="1030"/>
      <c r="AC478" s="1030"/>
      <c r="AD478" s="1030"/>
      <c r="AE478" s="1030"/>
      <c r="AF478" s="1030"/>
      <c r="AG478" s="1030"/>
      <c r="AH478" s="1030"/>
      <c r="AI478" s="1030"/>
      <c r="AJ478" s="1030"/>
      <c r="AK478" s="1030"/>
      <c r="AL478" s="1030"/>
      <c r="AM478" s="1029"/>
      <c r="AN478" s="1029"/>
      <c r="AO478" s="1029"/>
      <c r="AP478" s="1029"/>
      <c r="AQ478" s="1029"/>
      <c r="AR478" s="1029"/>
      <c r="AS478" s="1029"/>
      <c r="AT478" s="1029"/>
      <c r="AU478" s="1028"/>
      <c r="AV478" s="1028"/>
      <c r="AW478" s="1028"/>
      <c r="AX478" s="1028"/>
      <c r="AY478" s="1028"/>
      <c r="AZ478" s="1028"/>
      <c r="BA478" s="1028"/>
      <c r="BB478" s="1028"/>
      <c r="BC478" s="1028"/>
      <c r="BD478" s="1028"/>
      <c r="BE478" s="1028"/>
      <c r="BF478" s="1028"/>
      <c r="BG478" s="1028"/>
      <c r="BH478" s="1028"/>
      <c r="BI478" s="1028"/>
      <c r="BJ478" s="1028"/>
      <c r="BK478" s="1028"/>
      <c r="BL478" s="1028"/>
      <c r="BM478" s="1028"/>
      <c r="BN478" s="1028"/>
      <c r="BO478" s="1028"/>
      <c r="BP478" s="1028"/>
      <c r="BQ478" s="1028"/>
      <c r="BR478" s="1028"/>
      <c r="BS478" s="1028"/>
      <c r="BT478" s="1028"/>
      <c r="BU478" s="1028"/>
      <c r="BV478" s="1028"/>
      <c r="BW478" s="1028"/>
      <c r="BX478" s="1028"/>
      <c r="BY478" s="1028"/>
      <c r="BZ478" s="1028"/>
      <c r="CA478" s="1028"/>
      <c r="CB478" s="1028"/>
      <c r="CC478" s="1028"/>
      <c r="CD478" s="1028"/>
      <c r="CE478" s="1028"/>
      <c r="CF478" s="1028"/>
      <c r="CG478" s="1028"/>
      <c r="CH478" s="1028"/>
      <c r="CI478" s="1028"/>
      <c r="CJ478" s="1028"/>
      <c r="CK478" s="1028"/>
      <c r="CL478" s="1028"/>
      <c r="CM478" s="1028"/>
      <c r="CN478" s="1028"/>
      <c r="CO478" s="1028"/>
      <c r="CP478" s="1028"/>
      <c r="CQ478" s="1028"/>
      <c r="CR478" s="1028"/>
      <c r="CS478" s="1028"/>
      <c r="CT478" s="1028"/>
      <c r="CU478" s="1028"/>
      <c r="CV478" s="1028"/>
      <c r="CW478" s="1028"/>
      <c r="CX478" s="1028"/>
      <c r="CY478" s="1028"/>
      <c r="CZ478" s="1028"/>
      <c r="DA478" s="1028"/>
      <c r="DB478" s="1028"/>
      <c r="DC478" s="1028"/>
      <c r="DD478" s="1028"/>
      <c r="DE478" s="1028"/>
      <c r="DF478" s="1028"/>
      <c r="DG478" s="1028"/>
      <c r="DH478" s="1028"/>
      <c r="DI478" s="1028"/>
      <c r="DJ478" s="1028"/>
      <c r="DK478" s="1028"/>
      <c r="DL478" s="1028"/>
      <c r="DM478" s="1028"/>
      <c r="DN478" s="1028"/>
      <c r="DO478" s="1028"/>
      <c r="DP478" s="1028"/>
      <c r="DQ478" s="1028"/>
      <c r="DR478" s="1028"/>
      <c r="DS478" s="1028"/>
      <c r="DT478" s="1028"/>
      <c r="DU478" s="1028"/>
      <c r="DV478" s="1028"/>
      <c r="DW478" s="1028"/>
      <c r="DX478" s="1028"/>
      <c r="DY478" s="1028"/>
      <c r="DZ478" s="1028"/>
      <c r="EA478" s="1028"/>
      <c r="EB478" s="1028"/>
      <c r="EC478" s="1028"/>
      <c r="ED478" s="1028"/>
      <c r="EE478" s="1028"/>
      <c r="EF478" s="1028"/>
      <c r="EG478" s="1028"/>
      <c r="EH478" s="1028"/>
      <c r="EI478" s="1028"/>
      <c r="EJ478" s="1028"/>
      <c r="EK478" s="1028"/>
      <c r="EL478" s="1028"/>
    </row>
    <row r="479" spans="1:142" s="1027" customFormat="1">
      <c r="A479" s="1040">
        <v>476</v>
      </c>
      <c r="B479" s="1068" t="s">
        <v>547</v>
      </c>
      <c r="C479" s="1044">
        <f>'TMB 050'!$G$30</f>
        <v>1234550</v>
      </c>
      <c r="D479" s="1042">
        <f t="shared" si="139"/>
        <v>1234550</v>
      </c>
      <c r="E479" s="1042">
        <f t="shared" si="133"/>
        <v>61727.5</v>
      </c>
      <c r="F479" s="1042">
        <f t="shared" si="134"/>
        <v>61727.5</v>
      </c>
      <c r="G479" s="1042">
        <f t="shared" si="135"/>
        <v>61727.5</v>
      </c>
      <c r="H479" s="1042">
        <v>500000</v>
      </c>
      <c r="I479" s="1042">
        <v>100000</v>
      </c>
      <c r="J479" s="1042">
        <f t="shared" si="138"/>
        <v>500000</v>
      </c>
      <c r="K479" s="1042">
        <f t="shared" si="136"/>
        <v>40000</v>
      </c>
      <c r="L479" s="1043">
        <f>IF('[1]TMB 050'!$G$30&gt;=50000,50000,'[1]TMB 050'!$G$30*50%)</f>
        <v>50000</v>
      </c>
      <c r="M479" s="1042">
        <f t="shared" si="140"/>
        <v>100000</v>
      </c>
      <c r="N479" s="1041">
        <f t="shared" si="137"/>
        <v>100000</v>
      </c>
      <c r="O479" s="1061"/>
      <c r="P479" s="1035" t="str">
        <f t="shared" si="132"/>
        <v xml:space="preserve">VENTURA MALL </v>
      </c>
      <c r="Q479" s="1064"/>
      <c r="R479" s="1064"/>
      <c r="S479" s="1064"/>
      <c r="T479" s="1035" t="s">
        <v>546</v>
      </c>
      <c r="U479" s="1064" t="s">
        <v>505</v>
      </c>
      <c r="V479" s="1064"/>
      <c r="W479" s="1064"/>
      <c r="X479" s="1001"/>
      <c r="Y479" s="1031"/>
      <c r="Z479" s="1030"/>
      <c r="AA479" s="1030"/>
      <c r="AB479" s="1030"/>
      <c r="AC479" s="1030"/>
      <c r="AD479" s="1030"/>
      <c r="AE479" s="1030"/>
      <c r="AF479" s="1030"/>
      <c r="AG479" s="1030"/>
      <c r="AH479" s="1030"/>
      <c r="AI479" s="1030"/>
      <c r="AJ479" s="1030"/>
      <c r="AK479" s="1030"/>
      <c r="AL479" s="1030"/>
      <c r="AM479" s="1029"/>
      <c r="AN479" s="1029"/>
      <c r="AO479" s="1029"/>
      <c r="AP479" s="1029"/>
      <c r="AQ479" s="1029"/>
      <c r="AR479" s="1029"/>
      <c r="AS479" s="1029"/>
      <c r="AT479" s="1029"/>
      <c r="AU479" s="1028"/>
      <c r="AV479" s="1028"/>
      <c r="AW479" s="1028"/>
      <c r="AX479" s="1028"/>
      <c r="AY479" s="1028"/>
      <c r="AZ479" s="1028"/>
      <c r="BA479" s="1028"/>
      <c r="BB479" s="1028"/>
      <c r="BC479" s="1028"/>
      <c r="BD479" s="1028"/>
      <c r="BE479" s="1028"/>
      <c r="BF479" s="1028"/>
      <c r="BG479" s="1028"/>
      <c r="BH479" s="1028"/>
      <c r="BI479" s="1028"/>
      <c r="BJ479" s="1028"/>
      <c r="BK479" s="1028"/>
      <c r="BL479" s="1028"/>
      <c r="BM479" s="1028"/>
      <c r="BN479" s="1028"/>
      <c r="BO479" s="1028"/>
      <c r="BP479" s="1028"/>
      <c r="BQ479" s="1028"/>
      <c r="BR479" s="1028"/>
      <c r="BS479" s="1028"/>
      <c r="BT479" s="1028"/>
      <c r="BU479" s="1028"/>
      <c r="BV479" s="1028"/>
      <c r="BW479" s="1028"/>
      <c r="BX479" s="1028"/>
      <c r="BY479" s="1028"/>
      <c r="BZ479" s="1028"/>
      <c r="CA479" s="1028"/>
      <c r="CB479" s="1028"/>
      <c r="CC479" s="1028"/>
      <c r="CD479" s="1028"/>
      <c r="CE479" s="1028"/>
      <c r="CF479" s="1028"/>
      <c r="CG479" s="1028"/>
      <c r="CH479" s="1028"/>
      <c r="CI479" s="1028"/>
      <c r="CJ479" s="1028"/>
      <c r="CK479" s="1028"/>
      <c r="CL479" s="1028"/>
      <c r="CM479" s="1028"/>
      <c r="CN479" s="1028"/>
      <c r="CO479" s="1028"/>
      <c r="CP479" s="1028"/>
      <c r="CQ479" s="1028"/>
      <c r="CR479" s="1028"/>
      <c r="CS479" s="1028"/>
      <c r="CT479" s="1028"/>
      <c r="CU479" s="1028"/>
      <c r="CV479" s="1028"/>
      <c r="CW479" s="1028"/>
      <c r="CX479" s="1028"/>
      <c r="CY479" s="1028"/>
      <c r="CZ479" s="1028"/>
      <c r="DA479" s="1028"/>
      <c r="DB479" s="1028"/>
      <c r="DC479" s="1028"/>
      <c r="DD479" s="1028"/>
      <c r="DE479" s="1028"/>
      <c r="DF479" s="1028"/>
      <c r="DG479" s="1028"/>
      <c r="DH479" s="1028"/>
      <c r="DI479" s="1028"/>
      <c r="DJ479" s="1028"/>
      <c r="DK479" s="1028"/>
      <c r="DL479" s="1028"/>
      <c r="DM479" s="1028"/>
      <c r="DN479" s="1028"/>
      <c r="DO479" s="1028"/>
      <c r="DP479" s="1028"/>
      <c r="DQ479" s="1028"/>
      <c r="DR479" s="1028"/>
      <c r="DS479" s="1028"/>
      <c r="DT479" s="1028"/>
      <c r="DU479" s="1028"/>
      <c r="DV479" s="1028"/>
      <c r="DW479" s="1028"/>
      <c r="DX479" s="1028"/>
      <c r="DY479" s="1028"/>
      <c r="DZ479" s="1028"/>
      <c r="EA479" s="1028"/>
      <c r="EB479" s="1028"/>
      <c r="EC479" s="1028"/>
      <c r="ED479" s="1028"/>
      <c r="EE479" s="1028"/>
      <c r="EF479" s="1028"/>
      <c r="EG479" s="1028"/>
      <c r="EH479" s="1028"/>
      <c r="EI479" s="1028"/>
      <c r="EJ479" s="1028"/>
      <c r="EK479" s="1028"/>
      <c r="EL479" s="1028"/>
    </row>
    <row r="480" spans="1:142" s="1027" customFormat="1">
      <c r="A480" s="1040">
        <v>477</v>
      </c>
      <c r="B480" s="1062" t="s">
        <v>545</v>
      </c>
      <c r="C480" s="1044">
        <f>'TMB 050'!$G$30</f>
        <v>1234550</v>
      </c>
      <c r="D480" s="1042">
        <f t="shared" si="139"/>
        <v>1234550</v>
      </c>
      <c r="E480" s="1042">
        <f t="shared" si="133"/>
        <v>61727.5</v>
      </c>
      <c r="F480" s="1042">
        <f t="shared" si="134"/>
        <v>61727.5</v>
      </c>
      <c r="G480" s="1042">
        <f t="shared" si="135"/>
        <v>61727.5</v>
      </c>
      <c r="H480" s="1042">
        <v>500000</v>
      </c>
      <c r="I480" s="1042">
        <v>100000</v>
      </c>
      <c r="J480" s="1042">
        <f t="shared" si="138"/>
        <v>500000</v>
      </c>
      <c r="K480" s="1042">
        <f t="shared" si="136"/>
        <v>40000</v>
      </c>
      <c r="L480" s="1043">
        <f>IF('[1]TMB 050'!$G$30&gt;=50000,50000,'[1]TMB 050'!$G$30*50%)</f>
        <v>50000</v>
      </c>
      <c r="M480" s="1042">
        <f t="shared" si="140"/>
        <v>100000</v>
      </c>
      <c r="N480" s="1041">
        <f t="shared" si="137"/>
        <v>100000</v>
      </c>
      <c r="O480" s="1061"/>
      <c r="P480" s="1035" t="str">
        <f t="shared" si="132"/>
        <v>VIA DIRETA SHOPPING CENTER</v>
      </c>
      <c r="Q480" s="1060"/>
      <c r="R480" s="1060"/>
      <c r="S480" s="1060"/>
      <c r="T480" s="1060" t="s">
        <v>544</v>
      </c>
      <c r="U480" s="1035" t="s">
        <v>543</v>
      </c>
      <c r="V480" s="1035"/>
      <c r="W480" s="1060" t="s">
        <v>542</v>
      </c>
      <c r="X480" s="1001"/>
      <c r="Y480" s="1031"/>
      <c r="Z480" s="1030"/>
      <c r="AA480" s="1030"/>
      <c r="AB480" s="1030"/>
      <c r="AC480" s="1030"/>
      <c r="AD480" s="1030"/>
      <c r="AE480" s="1030"/>
      <c r="AF480" s="1030"/>
      <c r="AG480" s="1030"/>
      <c r="AH480" s="1030"/>
      <c r="AI480" s="1030"/>
      <c r="AJ480" s="1030"/>
      <c r="AK480" s="1030"/>
      <c r="AL480" s="1030"/>
      <c r="AM480" s="1029"/>
      <c r="AN480" s="1029"/>
      <c r="AO480" s="1029"/>
      <c r="AP480" s="1029"/>
      <c r="AQ480" s="1029"/>
      <c r="AR480" s="1029"/>
      <c r="AS480" s="1029"/>
      <c r="AT480" s="1029"/>
      <c r="AU480" s="1028"/>
      <c r="AV480" s="1028"/>
      <c r="AW480" s="1028"/>
      <c r="AX480" s="1028"/>
      <c r="AY480" s="1028"/>
      <c r="AZ480" s="1028"/>
      <c r="BA480" s="1028"/>
      <c r="BB480" s="1028"/>
      <c r="BC480" s="1028"/>
      <c r="BD480" s="1028"/>
      <c r="BE480" s="1028"/>
      <c r="BF480" s="1028"/>
      <c r="BG480" s="1028"/>
      <c r="BH480" s="1028"/>
      <c r="BI480" s="1028"/>
      <c r="BJ480" s="1028"/>
      <c r="BK480" s="1028"/>
      <c r="BL480" s="1028"/>
      <c r="BM480" s="1028"/>
      <c r="BN480" s="1028"/>
      <c r="BO480" s="1028"/>
      <c r="BP480" s="1028"/>
      <c r="BQ480" s="1028"/>
      <c r="BR480" s="1028"/>
      <c r="BS480" s="1028"/>
      <c r="BT480" s="1028"/>
      <c r="BU480" s="1028"/>
      <c r="BV480" s="1028"/>
      <c r="BW480" s="1028"/>
      <c r="BX480" s="1028"/>
      <c r="BY480" s="1028"/>
      <c r="BZ480" s="1028"/>
      <c r="CA480" s="1028"/>
      <c r="CB480" s="1028"/>
      <c r="CC480" s="1028"/>
      <c r="CD480" s="1028"/>
      <c r="CE480" s="1028"/>
      <c r="CF480" s="1028"/>
      <c r="CG480" s="1028"/>
      <c r="CH480" s="1028"/>
      <c r="CI480" s="1028"/>
      <c r="CJ480" s="1028"/>
      <c r="CK480" s="1028"/>
      <c r="CL480" s="1028"/>
      <c r="CM480" s="1028"/>
      <c r="CN480" s="1028"/>
      <c r="CO480" s="1028"/>
      <c r="CP480" s="1028"/>
      <c r="CQ480" s="1028"/>
      <c r="CR480" s="1028"/>
      <c r="CS480" s="1028"/>
      <c r="CT480" s="1028"/>
      <c r="CU480" s="1028"/>
      <c r="CV480" s="1028"/>
      <c r="CW480" s="1028"/>
      <c r="CX480" s="1028"/>
      <c r="CY480" s="1028"/>
      <c r="CZ480" s="1028"/>
      <c r="DA480" s="1028"/>
      <c r="DB480" s="1028"/>
      <c r="DC480" s="1028"/>
      <c r="DD480" s="1028"/>
      <c r="DE480" s="1028"/>
      <c r="DF480" s="1028"/>
      <c r="DG480" s="1028"/>
      <c r="DH480" s="1028"/>
      <c r="DI480" s="1028"/>
      <c r="DJ480" s="1028"/>
      <c r="DK480" s="1028"/>
      <c r="DL480" s="1028"/>
      <c r="DM480" s="1028"/>
      <c r="DN480" s="1028"/>
      <c r="DO480" s="1028"/>
      <c r="DP480" s="1028"/>
      <c r="DQ480" s="1028"/>
      <c r="DR480" s="1028"/>
      <c r="DS480" s="1028"/>
      <c r="DT480" s="1028"/>
      <c r="DU480" s="1028"/>
      <c r="DV480" s="1028"/>
      <c r="DW480" s="1028"/>
      <c r="DX480" s="1028"/>
      <c r="DY480" s="1028"/>
      <c r="DZ480" s="1028"/>
      <c r="EA480" s="1028"/>
      <c r="EB480" s="1028"/>
      <c r="EC480" s="1028"/>
      <c r="ED480" s="1028"/>
      <c r="EE480" s="1028"/>
      <c r="EF480" s="1028"/>
      <c r="EG480" s="1028"/>
      <c r="EH480" s="1028"/>
      <c r="EI480" s="1028"/>
      <c r="EJ480" s="1028"/>
      <c r="EK480" s="1028"/>
      <c r="EL480" s="1028"/>
    </row>
    <row r="481" spans="1:142" s="1027" customFormat="1">
      <c r="A481" s="1040">
        <v>478</v>
      </c>
      <c r="B481" s="1062" t="s">
        <v>541</v>
      </c>
      <c r="C481" s="1044">
        <f>'TMB 050'!$G$30</f>
        <v>1234550</v>
      </c>
      <c r="D481" s="1042">
        <f t="shared" si="139"/>
        <v>1234550</v>
      </c>
      <c r="E481" s="1042">
        <f t="shared" si="133"/>
        <v>61727.5</v>
      </c>
      <c r="F481" s="1042">
        <f t="shared" si="134"/>
        <v>61727.5</v>
      </c>
      <c r="G481" s="1042">
        <f t="shared" si="135"/>
        <v>61727.5</v>
      </c>
      <c r="H481" s="1042">
        <v>500000</v>
      </c>
      <c r="I481" s="1042">
        <v>100000</v>
      </c>
      <c r="J481" s="1042">
        <f t="shared" si="138"/>
        <v>500000</v>
      </c>
      <c r="K481" s="1042">
        <f t="shared" si="136"/>
        <v>40000</v>
      </c>
      <c r="L481" s="1043">
        <f>IF('[1]TMB 050'!$G$30&gt;=50000,50000,'[1]TMB 050'!$G$30*50%)</f>
        <v>50000</v>
      </c>
      <c r="M481" s="1042">
        <f t="shared" si="140"/>
        <v>100000</v>
      </c>
      <c r="N481" s="1041">
        <f t="shared" si="137"/>
        <v>100000</v>
      </c>
      <c r="O481" s="1061"/>
      <c r="P481" s="1035" t="str">
        <f t="shared" si="132"/>
        <v>VIA PARQUE SHOPPING CENTER</v>
      </c>
      <c r="Q481" s="1060"/>
      <c r="R481" s="1060"/>
      <c r="S481" s="1060"/>
      <c r="T481" s="1035" t="s">
        <v>503</v>
      </c>
      <c r="U481" s="1035" t="s">
        <v>502</v>
      </c>
      <c r="V481" s="1035"/>
      <c r="W481" s="1060" t="s">
        <v>540</v>
      </c>
      <c r="X481" s="1001"/>
      <c r="Y481" s="1031"/>
      <c r="Z481" s="1030"/>
      <c r="AA481" s="1030"/>
      <c r="AB481" s="1030"/>
      <c r="AC481" s="1030"/>
      <c r="AD481" s="1030"/>
      <c r="AE481" s="1030"/>
      <c r="AF481" s="1030"/>
      <c r="AG481" s="1030"/>
      <c r="AH481" s="1030"/>
      <c r="AI481" s="1030"/>
      <c r="AJ481" s="1030"/>
      <c r="AK481" s="1030"/>
      <c r="AL481" s="1030"/>
      <c r="AM481" s="1029"/>
      <c r="AN481" s="1029"/>
      <c r="AO481" s="1029"/>
      <c r="AP481" s="1029"/>
      <c r="AQ481" s="1029"/>
      <c r="AR481" s="1029"/>
      <c r="AS481" s="1029"/>
      <c r="AT481" s="1029"/>
      <c r="AU481" s="1028"/>
      <c r="AV481" s="1028"/>
      <c r="AW481" s="1028"/>
      <c r="AX481" s="1028"/>
      <c r="AY481" s="1028"/>
      <c r="AZ481" s="1028"/>
      <c r="BA481" s="1028"/>
      <c r="BB481" s="1028"/>
      <c r="BC481" s="1028"/>
      <c r="BD481" s="1028"/>
      <c r="BE481" s="1028"/>
      <c r="BF481" s="1028"/>
      <c r="BG481" s="1028"/>
      <c r="BH481" s="1028"/>
      <c r="BI481" s="1028"/>
      <c r="BJ481" s="1028"/>
      <c r="BK481" s="1028"/>
      <c r="BL481" s="1028"/>
      <c r="BM481" s="1028"/>
      <c r="BN481" s="1028"/>
      <c r="BO481" s="1028"/>
      <c r="BP481" s="1028"/>
      <c r="BQ481" s="1028"/>
      <c r="BR481" s="1028"/>
      <c r="BS481" s="1028"/>
      <c r="BT481" s="1028"/>
      <c r="BU481" s="1028"/>
      <c r="BV481" s="1028"/>
      <c r="BW481" s="1028"/>
      <c r="BX481" s="1028"/>
      <c r="BY481" s="1028"/>
      <c r="BZ481" s="1028"/>
      <c r="CA481" s="1028"/>
      <c r="CB481" s="1028"/>
      <c r="CC481" s="1028"/>
      <c r="CD481" s="1028"/>
      <c r="CE481" s="1028"/>
      <c r="CF481" s="1028"/>
      <c r="CG481" s="1028"/>
      <c r="CH481" s="1028"/>
      <c r="CI481" s="1028"/>
      <c r="CJ481" s="1028"/>
      <c r="CK481" s="1028"/>
      <c r="CL481" s="1028"/>
      <c r="CM481" s="1028"/>
      <c r="CN481" s="1028"/>
      <c r="CO481" s="1028"/>
      <c r="CP481" s="1028"/>
      <c r="CQ481" s="1028"/>
      <c r="CR481" s="1028"/>
      <c r="CS481" s="1028"/>
      <c r="CT481" s="1028"/>
      <c r="CU481" s="1028"/>
      <c r="CV481" s="1028"/>
      <c r="CW481" s="1028"/>
      <c r="CX481" s="1028"/>
      <c r="CY481" s="1028"/>
      <c r="CZ481" s="1028"/>
      <c r="DA481" s="1028"/>
      <c r="DB481" s="1028"/>
      <c r="DC481" s="1028"/>
      <c r="DD481" s="1028"/>
      <c r="DE481" s="1028"/>
      <c r="DF481" s="1028"/>
      <c r="DG481" s="1028"/>
      <c r="DH481" s="1028"/>
      <c r="DI481" s="1028"/>
      <c r="DJ481" s="1028"/>
      <c r="DK481" s="1028"/>
      <c r="DL481" s="1028"/>
      <c r="DM481" s="1028"/>
      <c r="DN481" s="1028"/>
      <c r="DO481" s="1028"/>
      <c r="DP481" s="1028"/>
      <c r="DQ481" s="1028"/>
      <c r="DR481" s="1028"/>
      <c r="DS481" s="1028"/>
      <c r="DT481" s="1028"/>
      <c r="DU481" s="1028"/>
      <c r="DV481" s="1028"/>
      <c r="DW481" s="1028"/>
      <c r="DX481" s="1028"/>
      <c r="DY481" s="1028"/>
      <c r="DZ481" s="1028"/>
      <c r="EA481" s="1028"/>
      <c r="EB481" s="1028"/>
      <c r="EC481" s="1028"/>
      <c r="ED481" s="1028"/>
      <c r="EE481" s="1028"/>
      <c r="EF481" s="1028"/>
      <c r="EG481" s="1028"/>
      <c r="EH481" s="1028"/>
      <c r="EI481" s="1028"/>
      <c r="EJ481" s="1028"/>
      <c r="EK481" s="1028"/>
      <c r="EL481" s="1028"/>
    </row>
    <row r="482" spans="1:142" s="1027" customFormat="1">
      <c r="A482" s="1040">
        <v>479</v>
      </c>
      <c r="B482" s="1062" t="s">
        <v>539</v>
      </c>
      <c r="C482" s="1044">
        <f>'TMB 050'!$G$30</f>
        <v>1234550</v>
      </c>
      <c r="D482" s="1042">
        <f t="shared" si="139"/>
        <v>1234550</v>
      </c>
      <c r="E482" s="1042">
        <f t="shared" si="133"/>
        <v>61727.5</v>
      </c>
      <c r="F482" s="1042">
        <f t="shared" si="134"/>
        <v>61727.5</v>
      </c>
      <c r="G482" s="1042">
        <f t="shared" si="135"/>
        <v>61727.5</v>
      </c>
      <c r="H482" s="1042">
        <v>500000</v>
      </c>
      <c r="I482" s="1042">
        <v>100000</v>
      </c>
      <c r="J482" s="1042">
        <f t="shared" si="138"/>
        <v>500000</v>
      </c>
      <c r="K482" s="1042">
        <f t="shared" si="136"/>
        <v>40000</v>
      </c>
      <c r="L482" s="1043">
        <f>IF('[1]TMB 050'!$G$30&gt;=50000,50000,'[1]TMB 050'!$G$30*50%)</f>
        <v>50000</v>
      </c>
      <c r="M482" s="1042">
        <f t="shared" si="140"/>
        <v>100000</v>
      </c>
      <c r="N482" s="1041">
        <f t="shared" si="137"/>
        <v>100000</v>
      </c>
      <c r="O482" s="1061"/>
      <c r="P482" s="1035" t="str">
        <f t="shared" si="132"/>
        <v>VIA SHOPPING BARREIRO</v>
      </c>
      <c r="Q482" s="1060"/>
      <c r="R482" s="1060"/>
      <c r="S482" s="1060"/>
      <c r="T482" s="1060" t="s">
        <v>538</v>
      </c>
      <c r="U482" s="1035" t="s">
        <v>537</v>
      </c>
      <c r="V482" s="1035"/>
      <c r="W482" s="1060" t="s">
        <v>536</v>
      </c>
      <c r="X482" s="1001"/>
      <c r="Y482" s="1031"/>
      <c r="Z482" s="1030"/>
      <c r="AA482" s="1030"/>
      <c r="AB482" s="1030"/>
      <c r="AC482" s="1030"/>
      <c r="AD482" s="1030"/>
      <c r="AE482" s="1030"/>
      <c r="AF482" s="1030"/>
      <c r="AG482" s="1030"/>
      <c r="AH482" s="1030"/>
      <c r="AI482" s="1030"/>
      <c r="AJ482" s="1030"/>
      <c r="AK482" s="1030"/>
      <c r="AL482" s="1030"/>
      <c r="AM482" s="1029"/>
      <c r="AN482" s="1029"/>
      <c r="AO482" s="1029"/>
      <c r="AP482" s="1029"/>
      <c r="AQ482" s="1029"/>
      <c r="AR482" s="1029"/>
      <c r="AS482" s="1029"/>
      <c r="AT482" s="1029"/>
      <c r="AU482" s="1028"/>
      <c r="AV482" s="1028"/>
      <c r="AW482" s="1028"/>
      <c r="AX482" s="1028"/>
      <c r="AY482" s="1028"/>
      <c r="AZ482" s="1028"/>
      <c r="BA482" s="1028"/>
      <c r="BB482" s="1028"/>
      <c r="BC482" s="1028"/>
      <c r="BD482" s="1028"/>
      <c r="BE482" s="1028"/>
      <c r="BF482" s="1028"/>
      <c r="BG482" s="1028"/>
      <c r="BH482" s="1028"/>
      <c r="BI482" s="1028"/>
      <c r="BJ482" s="1028"/>
      <c r="BK482" s="1028"/>
      <c r="BL482" s="1028"/>
      <c r="BM482" s="1028"/>
      <c r="BN482" s="1028"/>
      <c r="BO482" s="1028"/>
      <c r="BP482" s="1028"/>
      <c r="BQ482" s="1028"/>
      <c r="BR482" s="1028"/>
      <c r="BS482" s="1028"/>
      <c r="BT482" s="1028"/>
      <c r="BU482" s="1028"/>
      <c r="BV482" s="1028"/>
      <c r="BW482" s="1028"/>
      <c r="BX482" s="1028"/>
      <c r="BY482" s="1028"/>
      <c r="BZ482" s="1028"/>
      <c r="CA482" s="1028"/>
      <c r="CB482" s="1028"/>
      <c r="CC482" s="1028"/>
      <c r="CD482" s="1028"/>
      <c r="CE482" s="1028"/>
      <c r="CF482" s="1028"/>
      <c r="CG482" s="1028"/>
      <c r="CH482" s="1028"/>
      <c r="CI482" s="1028"/>
      <c r="CJ482" s="1028"/>
      <c r="CK482" s="1028"/>
      <c r="CL482" s="1028"/>
      <c r="CM482" s="1028"/>
      <c r="CN482" s="1028"/>
      <c r="CO482" s="1028"/>
      <c r="CP482" s="1028"/>
      <c r="CQ482" s="1028"/>
      <c r="CR482" s="1028"/>
      <c r="CS482" s="1028"/>
      <c r="CT482" s="1028"/>
      <c r="CU482" s="1028"/>
      <c r="CV482" s="1028"/>
      <c r="CW482" s="1028"/>
      <c r="CX482" s="1028"/>
      <c r="CY482" s="1028"/>
      <c r="CZ482" s="1028"/>
      <c r="DA482" s="1028"/>
      <c r="DB482" s="1028"/>
      <c r="DC482" s="1028"/>
      <c r="DD482" s="1028"/>
      <c r="DE482" s="1028"/>
      <c r="DF482" s="1028"/>
      <c r="DG482" s="1028"/>
      <c r="DH482" s="1028"/>
      <c r="DI482" s="1028"/>
      <c r="DJ482" s="1028"/>
      <c r="DK482" s="1028"/>
      <c r="DL482" s="1028"/>
      <c r="DM482" s="1028"/>
      <c r="DN482" s="1028"/>
      <c r="DO482" s="1028"/>
      <c r="DP482" s="1028"/>
      <c r="DQ482" s="1028"/>
      <c r="DR482" s="1028"/>
      <c r="DS482" s="1028"/>
      <c r="DT482" s="1028"/>
      <c r="DU482" s="1028"/>
      <c r="DV482" s="1028"/>
      <c r="DW482" s="1028"/>
      <c r="DX482" s="1028"/>
      <c r="DY482" s="1028"/>
      <c r="DZ482" s="1028"/>
      <c r="EA482" s="1028"/>
      <c r="EB482" s="1028"/>
      <c r="EC482" s="1028"/>
      <c r="ED482" s="1028"/>
      <c r="EE482" s="1028"/>
      <c r="EF482" s="1028"/>
      <c r="EG482" s="1028"/>
      <c r="EH482" s="1028"/>
      <c r="EI482" s="1028"/>
      <c r="EJ482" s="1028"/>
      <c r="EK482" s="1028"/>
      <c r="EL482" s="1028"/>
    </row>
    <row r="483" spans="1:142" s="1027" customFormat="1">
      <c r="A483" s="1040">
        <v>480</v>
      </c>
      <c r="B483" s="1063" t="s">
        <v>535</v>
      </c>
      <c r="C483" s="1044">
        <f>'TMB 050'!$G$30</f>
        <v>1234550</v>
      </c>
      <c r="D483" s="1042">
        <f t="shared" si="139"/>
        <v>1234550</v>
      </c>
      <c r="E483" s="1042">
        <f t="shared" si="133"/>
        <v>61727.5</v>
      </c>
      <c r="F483" s="1042">
        <f t="shared" si="134"/>
        <v>61727.5</v>
      </c>
      <c r="G483" s="1042">
        <f t="shared" si="135"/>
        <v>61727.5</v>
      </c>
      <c r="H483" s="1042">
        <v>500000</v>
      </c>
      <c r="I483" s="1042">
        <v>100000</v>
      </c>
      <c r="J483" s="1042">
        <f t="shared" si="138"/>
        <v>500000</v>
      </c>
      <c r="K483" s="1042">
        <f t="shared" si="136"/>
        <v>40000</v>
      </c>
      <c r="L483" s="1043">
        <f>IF('[1]TMB 050'!$G$30&gt;=50000,50000,'[1]TMB 050'!$G$30*50%)</f>
        <v>50000</v>
      </c>
      <c r="M483" s="1042">
        <f t="shared" si="140"/>
        <v>100000</v>
      </c>
      <c r="N483" s="1041">
        <f t="shared" si="137"/>
        <v>100000</v>
      </c>
      <c r="O483" s="1061"/>
      <c r="P483" s="1035" t="str">
        <f t="shared" si="132"/>
        <v>VIA VALE GARDEN SHOPPING</v>
      </c>
      <c r="Q483" s="1035" t="s">
        <v>534</v>
      </c>
      <c r="R483" s="1035"/>
      <c r="S483" s="1035" t="s">
        <v>533</v>
      </c>
      <c r="T483" s="1035" t="s">
        <v>532</v>
      </c>
      <c r="U483" s="1035" t="s">
        <v>505</v>
      </c>
      <c r="V483" s="1035" t="s">
        <v>531</v>
      </c>
      <c r="W483" s="1035" t="s">
        <v>530</v>
      </c>
      <c r="X483" s="1001"/>
      <c r="Y483" s="1031"/>
      <c r="Z483" s="1030"/>
      <c r="AA483" s="1030"/>
      <c r="AB483" s="1030"/>
      <c r="AC483" s="1030"/>
      <c r="AD483" s="1030"/>
      <c r="AE483" s="1030"/>
      <c r="AF483" s="1030"/>
      <c r="AG483" s="1030"/>
      <c r="AH483" s="1030"/>
      <c r="AI483" s="1030"/>
      <c r="AJ483" s="1030"/>
      <c r="AK483" s="1030"/>
      <c r="AL483" s="1030"/>
      <c r="AM483" s="1029"/>
      <c r="AN483" s="1029"/>
      <c r="AO483" s="1029"/>
      <c r="AP483" s="1029"/>
      <c r="AQ483" s="1029"/>
      <c r="AR483" s="1029"/>
      <c r="AS483" s="1029"/>
      <c r="AT483" s="1029"/>
      <c r="AU483" s="1028"/>
      <c r="AV483" s="1028"/>
      <c r="AW483" s="1028"/>
      <c r="AX483" s="1028"/>
      <c r="AY483" s="1028"/>
      <c r="AZ483" s="1028"/>
      <c r="BA483" s="1028"/>
      <c r="BB483" s="1028"/>
      <c r="BC483" s="1028"/>
      <c r="BD483" s="1028"/>
      <c r="BE483" s="1028"/>
      <c r="BF483" s="1028"/>
      <c r="BG483" s="1028"/>
      <c r="BH483" s="1028"/>
      <c r="BI483" s="1028"/>
      <c r="BJ483" s="1028"/>
      <c r="BK483" s="1028"/>
      <c r="BL483" s="1028"/>
      <c r="BM483" s="1028"/>
      <c r="BN483" s="1028"/>
      <c r="BO483" s="1028"/>
      <c r="BP483" s="1028"/>
      <c r="BQ483" s="1028"/>
      <c r="BR483" s="1028"/>
      <c r="BS483" s="1028"/>
      <c r="BT483" s="1028"/>
      <c r="BU483" s="1028"/>
      <c r="BV483" s="1028"/>
      <c r="BW483" s="1028"/>
      <c r="BX483" s="1028"/>
      <c r="BY483" s="1028"/>
      <c r="BZ483" s="1028"/>
      <c r="CA483" s="1028"/>
      <c r="CB483" s="1028"/>
      <c r="CC483" s="1028"/>
      <c r="CD483" s="1028"/>
      <c r="CE483" s="1028"/>
      <c r="CF483" s="1028"/>
      <c r="CG483" s="1028"/>
      <c r="CH483" s="1028"/>
      <c r="CI483" s="1028"/>
      <c r="CJ483" s="1028"/>
      <c r="CK483" s="1028"/>
      <c r="CL483" s="1028"/>
      <c r="CM483" s="1028"/>
      <c r="CN483" s="1028"/>
      <c r="CO483" s="1028"/>
      <c r="CP483" s="1028"/>
      <c r="CQ483" s="1028"/>
      <c r="CR483" s="1028"/>
      <c r="CS483" s="1028"/>
      <c r="CT483" s="1028"/>
      <c r="CU483" s="1028"/>
      <c r="CV483" s="1028"/>
      <c r="CW483" s="1028"/>
      <c r="CX483" s="1028"/>
      <c r="CY483" s="1028"/>
      <c r="CZ483" s="1028"/>
      <c r="DA483" s="1028"/>
      <c r="DB483" s="1028"/>
      <c r="DC483" s="1028"/>
      <c r="DD483" s="1028"/>
      <c r="DE483" s="1028"/>
      <c r="DF483" s="1028"/>
      <c r="DG483" s="1028"/>
      <c r="DH483" s="1028"/>
      <c r="DI483" s="1028"/>
      <c r="DJ483" s="1028"/>
      <c r="DK483" s="1028"/>
      <c r="DL483" s="1028"/>
      <c r="DM483" s="1028"/>
      <c r="DN483" s="1028"/>
      <c r="DO483" s="1028"/>
      <c r="DP483" s="1028"/>
      <c r="DQ483" s="1028"/>
      <c r="DR483" s="1028"/>
      <c r="DS483" s="1028"/>
      <c r="DT483" s="1028"/>
      <c r="DU483" s="1028"/>
      <c r="DV483" s="1028"/>
      <c r="DW483" s="1028"/>
      <c r="DX483" s="1028"/>
      <c r="DY483" s="1028"/>
      <c r="DZ483" s="1028"/>
      <c r="EA483" s="1028"/>
      <c r="EB483" s="1028"/>
      <c r="EC483" s="1028"/>
      <c r="ED483" s="1028"/>
      <c r="EE483" s="1028"/>
      <c r="EF483" s="1028"/>
      <c r="EG483" s="1028"/>
      <c r="EH483" s="1028"/>
      <c r="EI483" s="1028"/>
      <c r="EJ483" s="1028"/>
      <c r="EK483" s="1028"/>
      <c r="EL483" s="1028"/>
    </row>
    <row r="484" spans="1:142" s="1027" customFormat="1">
      <c r="A484" s="1040">
        <v>481</v>
      </c>
      <c r="B484" s="1063" t="s">
        <v>529</v>
      </c>
      <c r="C484" s="1044">
        <f>'TMB 050'!$G$30</f>
        <v>1234550</v>
      </c>
      <c r="D484" s="1042">
        <f t="shared" si="139"/>
        <v>1234550</v>
      </c>
      <c r="E484" s="1042">
        <f t="shared" si="133"/>
        <v>61727.5</v>
      </c>
      <c r="F484" s="1042">
        <f t="shared" si="134"/>
        <v>61727.5</v>
      </c>
      <c r="G484" s="1042">
        <f t="shared" si="135"/>
        <v>61727.5</v>
      </c>
      <c r="H484" s="1042">
        <v>500000</v>
      </c>
      <c r="I484" s="1042">
        <v>100000</v>
      </c>
      <c r="J484" s="1042">
        <f t="shared" si="138"/>
        <v>500000</v>
      </c>
      <c r="K484" s="1042">
        <f t="shared" si="136"/>
        <v>40000</v>
      </c>
      <c r="L484" s="1043">
        <f>IF('[1]TMB 050'!$G$30&gt;=50000,50000,'[1]TMB 050'!$G$30*50%)</f>
        <v>50000</v>
      </c>
      <c r="M484" s="1042">
        <f t="shared" si="140"/>
        <v>100000</v>
      </c>
      <c r="N484" s="1041">
        <f t="shared" ref="N484:N496" si="141">IF(J484&lt;=200000,J484*20%,100000)</f>
        <v>100000</v>
      </c>
      <c r="O484" s="1061"/>
      <c r="P484" s="1035" t="str">
        <f t="shared" si="132"/>
        <v>VIA VERDE SHOPPING</v>
      </c>
      <c r="Q484" s="1035" t="s">
        <v>528</v>
      </c>
      <c r="R484" s="1035"/>
      <c r="S484" s="1035" t="s">
        <v>527</v>
      </c>
      <c r="T484" s="1035" t="s">
        <v>526</v>
      </c>
      <c r="U484" s="1035" t="s">
        <v>525</v>
      </c>
      <c r="V484" s="1035" t="s">
        <v>524</v>
      </c>
      <c r="W484" s="1060" t="s">
        <v>523</v>
      </c>
      <c r="X484" s="1001"/>
      <c r="Y484" s="1031"/>
      <c r="Z484" s="1030"/>
      <c r="AA484" s="1030"/>
      <c r="AB484" s="1030"/>
      <c r="AC484" s="1030"/>
      <c r="AD484" s="1030"/>
      <c r="AE484" s="1030"/>
      <c r="AF484" s="1030"/>
      <c r="AG484" s="1030"/>
      <c r="AH484" s="1030"/>
      <c r="AI484" s="1030"/>
      <c r="AJ484" s="1030"/>
      <c r="AK484" s="1030"/>
      <c r="AL484" s="1030"/>
      <c r="AM484" s="1029"/>
      <c r="AN484" s="1029"/>
      <c r="AO484" s="1029"/>
      <c r="AP484" s="1029"/>
      <c r="AQ484" s="1029"/>
      <c r="AR484" s="1029"/>
      <c r="AS484" s="1029"/>
      <c r="AT484" s="1029"/>
      <c r="AU484" s="1028"/>
      <c r="AV484" s="1028"/>
      <c r="AW484" s="1028"/>
      <c r="AX484" s="1028"/>
      <c r="AY484" s="1028"/>
      <c r="AZ484" s="1028"/>
      <c r="BA484" s="1028"/>
      <c r="BB484" s="1028"/>
      <c r="BC484" s="1028"/>
      <c r="BD484" s="1028"/>
      <c r="BE484" s="1028"/>
      <c r="BF484" s="1028"/>
      <c r="BG484" s="1028"/>
      <c r="BH484" s="1028"/>
      <c r="BI484" s="1028"/>
      <c r="BJ484" s="1028"/>
      <c r="BK484" s="1028"/>
      <c r="BL484" s="1028"/>
      <c r="BM484" s="1028"/>
      <c r="BN484" s="1028"/>
      <c r="BO484" s="1028"/>
      <c r="BP484" s="1028"/>
      <c r="BQ484" s="1028"/>
      <c r="BR484" s="1028"/>
      <c r="BS484" s="1028"/>
      <c r="BT484" s="1028"/>
      <c r="BU484" s="1028"/>
      <c r="BV484" s="1028"/>
      <c r="BW484" s="1028"/>
      <c r="BX484" s="1028"/>
      <c r="BY484" s="1028"/>
      <c r="BZ484" s="1028"/>
      <c r="CA484" s="1028"/>
      <c r="CB484" s="1028"/>
      <c r="CC484" s="1028"/>
      <c r="CD484" s="1028"/>
      <c r="CE484" s="1028"/>
      <c r="CF484" s="1028"/>
      <c r="CG484" s="1028"/>
      <c r="CH484" s="1028"/>
      <c r="CI484" s="1028"/>
      <c r="CJ484" s="1028"/>
      <c r="CK484" s="1028"/>
      <c r="CL484" s="1028"/>
      <c r="CM484" s="1028"/>
      <c r="CN484" s="1028"/>
      <c r="CO484" s="1028"/>
      <c r="CP484" s="1028"/>
      <c r="CQ484" s="1028"/>
      <c r="CR484" s="1028"/>
      <c r="CS484" s="1028"/>
      <c r="CT484" s="1028"/>
      <c r="CU484" s="1028"/>
      <c r="CV484" s="1028"/>
      <c r="CW484" s="1028"/>
      <c r="CX484" s="1028"/>
      <c r="CY484" s="1028"/>
      <c r="CZ484" s="1028"/>
      <c r="DA484" s="1028"/>
      <c r="DB484" s="1028"/>
      <c r="DC484" s="1028"/>
      <c r="DD484" s="1028"/>
      <c r="DE484" s="1028"/>
      <c r="DF484" s="1028"/>
      <c r="DG484" s="1028"/>
      <c r="DH484" s="1028"/>
      <c r="DI484" s="1028"/>
      <c r="DJ484" s="1028"/>
      <c r="DK484" s="1028"/>
      <c r="DL484" s="1028"/>
      <c r="DM484" s="1028"/>
      <c r="DN484" s="1028"/>
      <c r="DO484" s="1028"/>
      <c r="DP484" s="1028"/>
      <c r="DQ484" s="1028"/>
      <c r="DR484" s="1028"/>
      <c r="DS484" s="1028"/>
      <c r="DT484" s="1028"/>
      <c r="DU484" s="1028"/>
      <c r="DV484" s="1028"/>
      <c r="DW484" s="1028"/>
      <c r="DX484" s="1028"/>
      <c r="DY484" s="1028"/>
      <c r="DZ484" s="1028"/>
      <c r="EA484" s="1028"/>
      <c r="EB484" s="1028"/>
      <c r="EC484" s="1028"/>
      <c r="ED484" s="1028"/>
      <c r="EE484" s="1028"/>
      <c r="EF484" s="1028"/>
      <c r="EG484" s="1028"/>
      <c r="EH484" s="1028"/>
      <c r="EI484" s="1028"/>
      <c r="EJ484" s="1028"/>
      <c r="EK484" s="1028"/>
      <c r="EL484" s="1028"/>
    </row>
    <row r="485" spans="1:142" s="1027" customFormat="1">
      <c r="A485" s="1040">
        <v>482</v>
      </c>
      <c r="B485" s="1067" t="s">
        <v>522</v>
      </c>
      <c r="C485" s="1044">
        <f>'TMB 050'!$G$30</f>
        <v>1234550</v>
      </c>
      <c r="D485" s="1053">
        <f t="shared" si="139"/>
        <v>1234550</v>
      </c>
      <c r="E485" s="1053">
        <v>20000</v>
      </c>
      <c r="F485" s="1053">
        <v>0</v>
      </c>
      <c r="G485" s="1053">
        <v>0</v>
      </c>
      <c r="H485" s="1053">
        <v>500000</v>
      </c>
      <c r="I485" s="1053">
        <v>100000</v>
      </c>
      <c r="J485" s="1053">
        <f t="shared" si="138"/>
        <v>500000</v>
      </c>
      <c r="K485" s="1053">
        <v>100000</v>
      </c>
      <c r="L485" s="1054">
        <f>IF('[1]TMB 050'!$G$30&gt;=50000,50000,'[1]TMB 050'!$G$30*50%)</f>
        <v>50000</v>
      </c>
      <c r="M485" s="1053">
        <f t="shared" si="140"/>
        <v>100000</v>
      </c>
      <c r="N485" s="1041">
        <f t="shared" si="141"/>
        <v>100000</v>
      </c>
      <c r="O485" s="1001"/>
      <c r="P485" s="1035" t="str">
        <f t="shared" si="132"/>
        <v>VILLAGEMALL (*)</v>
      </c>
      <c r="Q485" s="1032" t="s">
        <v>521</v>
      </c>
      <c r="R485" s="1032"/>
      <c r="S485" s="1032" t="s">
        <v>520</v>
      </c>
      <c r="T485" s="1057" t="s">
        <v>503</v>
      </c>
      <c r="U485" s="1032" t="s">
        <v>502</v>
      </c>
      <c r="V485" s="1032" t="s">
        <v>519</v>
      </c>
      <c r="W485" s="1032"/>
      <c r="X485" s="1001"/>
      <c r="Y485" s="1031"/>
      <c r="Z485" s="1030"/>
      <c r="AA485" s="1030"/>
      <c r="AB485" s="1030"/>
      <c r="AC485" s="1030"/>
      <c r="AD485" s="1030"/>
      <c r="AE485" s="1030"/>
      <c r="AF485" s="1030"/>
      <c r="AG485" s="1030"/>
      <c r="AH485" s="1030"/>
      <c r="AI485" s="1030"/>
      <c r="AJ485" s="1030"/>
      <c r="AK485" s="1030"/>
      <c r="AL485" s="1030"/>
      <c r="AM485" s="1029"/>
      <c r="AN485" s="1029"/>
      <c r="AO485" s="1029"/>
      <c r="AP485" s="1029"/>
      <c r="AQ485" s="1029"/>
      <c r="AR485" s="1029"/>
      <c r="AS485" s="1029"/>
      <c r="AT485" s="1029"/>
      <c r="AU485" s="1028"/>
      <c r="AV485" s="1028"/>
      <c r="AW485" s="1028"/>
      <c r="AX485" s="1028"/>
      <c r="AY485" s="1028"/>
      <c r="AZ485" s="1028"/>
      <c r="BA485" s="1028"/>
      <c r="BB485" s="1028"/>
      <c r="BC485" s="1028"/>
      <c r="BD485" s="1028"/>
      <c r="BE485" s="1028"/>
      <c r="BF485" s="1028"/>
      <c r="BG485" s="1028"/>
      <c r="BH485" s="1028"/>
      <c r="BI485" s="1028"/>
      <c r="BJ485" s="1028"/>
      <c r="BK485" s="1028"/>
      <c r="BL485" s="1028"/>
      <c r="BM485" s="1028"/>
      <c r="BN485" s="1028"/>
      <c r="BO485" s="1028"/>
      <c r="BP485" s="1028"/>
      <c r="BQ485" s="1028"/>
      <c r="BR485" s="1028"/>
      <c r="BS485" s="1028"/>
      <c r="BT485" s="1028"/>
      <c r="BU485" s="1028"/>
      <c r="BV485" s="1028"/>
      <c r="BW485" s="1028"/>
      <c r="BX485" s="1028"/>
      <c r="BY485" s="1028"/>
      <c r="BZ485" s="1028"/>
      <c r="CA485" s="1028"/>
      <c r="CB485" s="1028"/>
      <c r="CC485" s="1028"/>
      <c r="CD485" s="1028"/>
      <c r="CE485" s="1028"/>
      <c r="CF485" s="1028"/>
      <c r="CG485" s="1028"/>
      <c r="CH485" s="1028"/>
      <c r="CI485" s="1028"/>
      <c r="CJ485" s="1028"/>
      <c r="CK485" s="1028"/>
      <c r="CL485" s="1028"/>
      <c r="CM485" s="1028"/>
      <c r="CN485" s="1028"/>
      <c r="CO485" s="1028"/>
      <c r="CP485" s="1028"/>
      <c r="CQ485" s="1028"/>
      <c r="CR485" s="1028"/>
      <c r="CS485" s="1028"/>
      <c r="CT485" s="1028"/>
      <c r="CU485" s="1028"/>
      <c r="CV485" s="1028"/>
      <c r="CW485" s="1028"/>
      <c r="CX485" s="1028"/>
      <c r="CY485" s="1028"/>
      <c r="CZ485" s="1028"/>
      <c r="DA485" s="1028"/>
      <c r="DB485" s="1028"/>
      <c r="DC485" s="1028"/>
      <c r="DD485" s="1028"/>
      <c r="DE485" s="1028"/>
      <c r="DF485" s="1028"/>
      <c r="DG485" s="1028"/>
      <c r="DH485" s="1028"/>
      <c r="DI485" s="1028"/>
      <c r="DJ485" s="1028"/>
      <c r="DK485" s="1028"/>
      <c r="DL485" s="1028"/>
      <c r="DM485" s="1028"/>
      <c r="DN485" s="1028"/>
      <c r="DO485" s="1028"/>
      <c r="DP485" s="1028"/>
      <c r="DQ485" s="1028"/>
      <c r="DR485" s="1028"/>
      <c r="DS485" s="1028"/>
      <c r="DT485" s="1028"/>
      <c r="DU485" s="1028"/>
      <c r="DV485" s="1028"/>
      <c r="DW485" s="1028"/>
      <c r="DX485" s="1028"/>
      <c r="DY485" s="1028"/>
      <c r="DZ485" s="1028"/>
      <c r="EA485" s="1028"/>
      <c r="EB485" s="1028"/>
      <c r="EC485" s="1028"/>
      <c r="ED485" s="1028"/>
      <c r="EE485" s="1028"/>
      <c r="EF485" s="1028"/>
      <c r="EG485" s="1028"/>
      <c r="EH485" s="1028"/>
      <c r="EI485" s="1028"/>
      <c r="EJ485" s="1028"/>
      <c r="EK485" s="1028"/>
      <c r="EL485" s="1028"/>
    </row>
    <row r="486" spans="1:142" s="1027" customFormat="1">
      <c r="A486" s="1040">
        <v>483</v>
      </c>
      <c r="B486" s="1066" t="s">
        <v>518</v>
      </c>
      <c r="C486" s="1044">
        <f>'TMB 050'!$G$30</f>
        <v>1234550</v>
      </c>
      <c r="D486" s="1042">
        <f t="shared" si="139"/>
        <v>1234550</v>
      </c>
      <c r="E486" s="1042">
        <f t="shared" ref="E486:E496" si="142">C486*5%</f>
        <v>61727.5</v>
      </c>
      <c r="F486" s="1042">
        <f t="shared" ref="F486:F496" si="143">C486*5%</f>
        <v>61727.5</v>
      </c>
      <c r="G486" s="1042">
        <f t="shared" ref="G486:G496" si="144">C486*5%</f>
        <v>61727.5</v>
      </c>
      <c r="H486" s="1042">
        <v>500000</v>
      </c>
      <c r="I486" s="1042">
        <v>100000</v>
      </c>
      <c r="J486" s="1042">
        <f t="shared" si="138"/>
        <v>500000</v>
      </c>
      <c r="K486" s="1042">
        <f t="shared" ref="K486:K496" si="145">IF(H486&gt;40000,40000,H486)</f>
        <v>40000</v>
      </c>
      <c r="L486" s="1043">
        <f>IF('[1]TMB 050'!$G$30&gt;=50000,50000,'[1]TMB 050'!$G$30*50%)</f>
        <v>50000</v>
      </c>
      <c r="M486" s="1042">
        <f t="shared" si="140"/>
        <v>100000</v>
      </c>
      <c r="N486" s="1041">
        <f t="shared" si="141"/>
        <v>100000</v>
      </c>
      <c r="O486" s="1061"/>
      <c r="P486" s="1035" t="str">
        <f t="shared" si="132"/>
        <v>VILLÀGIO SHOPPING</v>
      </c>
      <c r="Q486" s="1064"/>
      <c r="R486" s="1064"/>
      <c r="S486" s="1064"/>
      <c r="T486" s="1064" t="s">
        <v>514</v>
      </c>
      <c r="U486" s="1064" t="s">
        <v>505</v>
      </c>
      <c r="V486" s="1064"/>
      <c r="W486" s="1064"/>
      <c r="X486" s="1001"/>
      <c r="Y486" s="1031"/>
      <c r="Z486" s="1030"/>
      <c r="AA486" s="1030"/>
      <c r="AB486" s="1030"/>
      <c r="AC486" s="1030"/>
      <c r="AD486" s="1030"/>
      <c r="AE486" s="1030"/>
      <c r="AF486" s="1030"/>
      <c r="AG486" s="1030"/>
      <c r="AH486" s="1030"/>
      <c r="AI486" s="1030"/>
      <c r="AJ486" s="1030"/>
      <c r="AK486" s="1030"/>
      <c r="AL486" s="1030"/>
      <c r="AM486" s="1029"/>
      <c r="AN486" s="1029"/>
      <c r="AO486" s="1029"/>
      <c r="AP486" s="1029"/>
      <c r="AQ486" s="1029"/>
      <c r="AR486" s="1029"/>
      <c r="AS486" s="1029"/>
      <c r="AT486" s="1029"/>
      <c r="AU486" s="1028"/>
      <c r="AV486" s="1028"/>
      <c r="AW486" s="1028"/>
      <c r="AX486" s="1028"/>
      <c r="AY486" s="1028"/>
      <c r="AZ486" s="1028"/>
      <c r="BA486" s="1028"/>
      <c r="BB486" s="1028"/>
      <c r="BC486" s="1028"/>
      <c r="BD486" s="1028"/>
      <c r="BE486" s="1028"/>
      <c r="BF486" s="1028"/>
      <c r="BG486" s="1028"/>
      <c r="BH486" s="1028"/>
      <c r="BI486" s="1028"/>
      <c r="BJ486" s="1028"/>
      <c r="BK486" s="1028"/>
      <c r="BL486" s="1028"/>
      <c r="BM486" s="1028"/>
      <c r="BN486" s="1028"/>
      <c r="BO486" s="1028"/>
      <c r="BP486" s="1028"/>
      <c r="BQ486" s="1028"/>
      <c r="BR486" s="1028"/>
      <c r="BS486" s="1028"/>
      <c r="BT486" s="1028"/>
      <c r="BU486" s="1028"/>
      <c r="BV486" s="1028"/>
      <c r="BW486" s="1028"/>
      <c r="BX486" s="1028"/>
      <c r="BY486" s="1028"/>
      <c r="BZ486" s="1028"/>
      <c r="CA486" s="1028"/>
      <c r="CB486" s="1028"/>
      <c r="CC486" s="1028"/>
      <c r="CD486" s="1028"/>
      <c r="CE486" s="1028"/>
      <c r="CF486" s="1028"/>
      <c r="CG486" s="1028"/>
      <c r="CH486" s="1028"/>
      <c r="CI486" s="1028"/>
      <c r="CJ486" s="1028"/>
      <c r="CK486" s="1028"/>
      <c r="CL486" s="1028"/>
      <c r="CM486" s="1028"/>
      <c r="CN486" s="1028"/>
      <c r="CO486" s="1028"/>
      <c r="CP486" s="1028"/>
      <c r="CQ486" s="1028"/>
      <c r="CR486" s="1028"/>
      <c r="CS486" s="1028"/>
      <c r="CT486" s="1028"/>
      <c r="CU486" s="1028"/>
      <c r="CV486" s="1028"/>
      <c r="CW486" s="1028"/>
      <c r="CX486" s="1028"/>
      <c r="CY486" s="1028"/>
      <c r="CZ486" s="1028"/>
      <c r="DA486" s="1028"/>
      <c r="DB486" s="1028"/>
      <c r="DC486" s="1028"/>
      <c r="DD486" s="1028"/>
      <c r="DE486" s="1028"/>
      <c r="DF486" s="1028"/>
      <c r="DG486" s="1028"/>
      <c r="DH486" s="1028"/>
      <c r="DI486" s="1028"/>
      <c r="DJ486" s="1028"/>
      <c r="DK486" s="1028"/>
      <c r="DL486" s="1028"/>
      <c r="DM486" s="1028"/>
      <c r="DN486" s="1028"/>
      <c r="DO486" s="1028"/>
      <c r="DP486" s="1028"/>
      <c r="DQ486" s="1028"/>
      <c r="DR486" s="1028"/>
      <c r="DS486" s="1028"/>
      <c r="DT486" s="1028"/>
      <c r="DU486" s="1028"/>
      <c r="DV486" s="1028"/>
      <c r="DW486" s="1028"/>
      <c r="DX486" s="1028"/>
      <c r="DY486" s="1028"/>
      <c r="DZ486" s="1028"/>
      <c r="EA486" s="1028"/>
      <c r="EB486" s="1028"/>
      <c r="EC486" s="1028"/>
      <c r="ED486" s="1028"/>
      <c r="EE486" s="1028"/>
      <c r="EF486" s="1028"/>
      <c r="EG486" s="1028"/>
      <c r="EH486" s="1028"/>
      <c r="EI486" s="1028"/>
      <c r="EJ486" s="1028"/>
      <c r="EK486" s="1028"/>
      <c r="EL486" s="1028"/>
    </row>
    <row r="487" spans="1:142" s="1027" customFormat="1">
      <c r="A487" s="1040">
        <v>484</v>
      </c>
      <c r="B487" s="1063" t="s">
        <v>517</v>
      </c>
      <c r="C487" s="1044">
        <f>'TMB 050'!$G$30</f>
        <v>1234550</v>
      </c>
      <c r="D487" s="1042">
        <f t="shared" si="139"/>
        <v>1234550</v>
      </c>
      <c r="E487" s="1042">
        <f t="shared" si="142"/>
        <v>61727.5</v>
      </c>
      <c r="F487" s="1042">
        <f t="shared" si="143"/>
        <v>61727.5</v>
      </c>
      <c r="G487" s="1042">
        <f t="shared" si="144"/>
        <v>61727.5</v>
      </c>
      <c r="H487" s="1042">
        <v>500000</v>
      </c>
      <c r="I487" s="1042">
        <v>100000</v>
      </c>
      <c r="J487" s="1042">
        <f t="shared" si="138"/>
        <v>500000</v>
      </c>
      <c r="K487" s="1042">
        <f t="shared" si="145"/>
        <v>40000</v>
      </c>
      <c r="L487" s="1043">
        <f>IF('[1]TMB 050'!$G$30&gt;=50000,50000,'[1]TMB 050'!$G$30*50%)</f>
        <v>50000</v>
      </c>
      <c r="M487" s="1042">
        <f t="shared" si="140"/>
        <v>100000</v>
      </c>
      <c r="N487" s="1041">
        <f t="shared" si="141"/>
        <v>100000</v>
      </c>
      <c r="O487" s="1061"/>
      <c r="P487" s="1035" t="str">
        <f t="shared" si="132"/>
        <v>VILLAGIO SHOPPING PRAÇA PIO XII</v>
      </c>
      <c r="Q487" s="1035" t="s">
        <v>516</v>
      </c>
      <c r="R487" s="1035"/>
      <c r="S487" s="1035" t="s">
        <v>515</v>
      </c>
      <c r="T487" s="1035" t="s">
        <v>514</v>
      </c>
      <c r="U487" s="1035" t="s">
        <v>505</v>
      </c>
      <c r="V487" s="1035" t="s">
        <v>513</v>
      </c>
      <c r="W487" s="1060" t="s">
        <v>512</v>
      </c>
      <c r="X487" s="1001"/>
      <c r="Y487" s="1031"/>
      <c r="Z487" s="1030"/>
      <c r="AA487" s="1030"/>
      <c r="AB487" s="1030"/>
      <c r="AC487" s="1030"/>
      <c r="AD487" s="1030"/>
      <c r="AE487" s="1030"/>
      <c r="AF487" s="1030"/>
      <c r="AG487" s="1030"/>
      <c r="AH487" s="1030"/>
      <c r="AI487" s="1030"/>
      <c r="AJ487" s="1030"/>
      <c r="AK487" s="1030"/>
      <c r="AL487" s="1030"/>
      <c r="AM487" s="1029"/>
      <c r="AN487" s="1029"/>
      <c r="AO487" s="1029"/>
      <c r="AP487" s="1029"/>
      <c r="AQ487" s="1029"/>
      <c r="AR487" s="1029"/>
      <c r="AS487" s="1029"/>
      <c r="AT487" s="1029"/>
      <c r="AU487" s="1028"/>
      <c r="AV487" s="1028"/>
      <c r="AW487" s="1028"/>
      <c r="AX487" s="1028"/>
      <c r="AY487" s="1028"/>
      <c r="AZ487" s="1028"/>
      <c r="BA487" s="1028"/>
      <c r="BB487" s="1028"/>
      <c r="BC487" s="1028"/>
      <c r="BD487" s="1028"/>
      <c r="BE487" s="1028"/>
      <c r="BF487" s="1028"/>
      <c r="BG487" s="1028"/>
      <c r="BH487" s="1028"/>
      <c r="BI487" s="1028"/>
      <c r="BJ487" s="1028"/>
      <c r="BK487" s="1028"/>
      <c r="BL487" s="1028"/>
      <c r="BM487" s="1028"/>
      <c r="BN487" s="1028"/>
      <c r="BO487" s="1028"/>
      <c r="BP487" s="1028"/>
      <c r="BQ487" s="1028"/>
      <c r="BR487" s="1028"/>
      <c r="BS487" s="1028"/>
      <c r="BT487" s="1028"/>
      <c r="BU487" s="1028"/>
      <c r="BV487" s="1028"/>
      <c r="BW487" s="1028"/>
      <c r="BX487" s="1028"/>
      <c r="BY487" s="1028"/>
      <c r="BZ487" s="1028"/>
      <c r="CA487" s="1028"/>
      <c r="CB487" s="1028"/>
      <c r="CC487" s="1028"/>
      <c r="CD487" s="1028"/>
      <c r="CE487" s="1028"/>
      <c r="CF487" s="1028"/>
      <c r="CG487" s="1028"/>
      <c r="CH487" s="1028"/>
      <c r="CI487" s="1028"/>
      <c r="CJ487" s="1028"/>
      <c r="CK487" s="1028"/>
      <c r="CL487" s="1028"/>
      <c r="CM487" s="1028"/>
      <c r="CN487" s="1028"/>
      <c r="CO487" s="1028"/>
      <c r="CP487" s="1028"/>
      <c r="CQ487" s="1028"/>
      <c r="CR487" s="1028"/>
      <c r="CS487" s="1028"/>
      <c r="CT487" s="1028"/>
      <c r="CU487" s="1028"/>
      <c r="CV487" s="1028"/>
      <c r="CW487" s="1028"/>
      <c r="CX487" s="1028"/>
      <c r="CY487" s="1028"/>
      <c r="CZ487" s="1028"/>
      <c r="DA487" s="1028"/>
      <c r="DB487" s="1028"/>
      <c r="DC487" s="1028"/>
      <c r="DD487" s="1028"/>
      <c r="DE487" s="1028"/>
      <c r="DF487" s="1028"/>
      <c r="DG487" s="1028"/>
      <c r="DH487" s="1028"/>
      <c r="DI487" s="1028"/>
      <c r="DJ487" s="1028"/>
      <c r="DK487" s="1028"/>
      <c r="DL487" s="1028"/>
      <c r="DM487" s="1028"/>
      <c r="DN487" s="1028"/>
      <c r="DO487" s="1028"/>
      <c r="DP487" s="1028"/>
      <c r="DQ487" s="1028"/>
      <c r="DR487" s="1028"/>
      <c r="DS487" s="1028"/>
      <c r="DT487" s="1028"/>
      <c r="DU487" s="1028"/>
      <c r="DV487" s="1028"/>
      <c r="DW487" s="1028"/>
      <c r="DX487" s="1028"/>
      <c r="DY487" s="1028"/>
      <c r="DZ487" s="1028"/>
      <c r="EA487" s="1028"/>
      <c r="EB487" s="1028"/>
      <c r="EC487" s="1028"/>
      <c r="ED487" s="1028"/>
      <c r="EE487" s="1028"/>
      <c r="EF487" s="1028"/>
      <c r="EG487" s="1028"/>
      <c r="EH487" s="1028"/>
      <c r="EI487" s="1028"/>
      <c r="EJ487" s="1028"/>
      <c r="EK487" s="1028"/>
      <c r="EL487" s="1028"/>
    </row>
    <row r="488" spans="1:142" s="1027" customFormat="1">
      <c r="A488" s="1040">
        <v>485</v>
      </c>
      <c r="B488" s="1066" t="s">
        <v>511</v>
      </c>
      <c r="C488" s="1044">
        <f>'TMB 050'!$G$30</f>
        <v>1234550</v>
      </c>
      <c r="D488" s="1042">
        <f t="shared" si="139"/>
        <v>1234550</v>
      </c>
      <c r="E488" s="1042">
        <f t="shared" si="142"/>
        <v>61727.5</v>
      </c>
      <c r="F488" s="1042">
        <f t="shared" si="143"/>
        <v>61727.5</v>
      </c>
      <c r="G488" s="1042">
        <f t="shared" si="144"/>
        <v>61727.5</v>
      </c>
      <c r="H488" s="1042">
        <v>500000</v>
      </c>
      <c r="I488" s="1042">
        <v>100000</v>
      </c>
      <c r="J488" s="1042">
        <f t="shared" si="138"/>
        <v>500000</v>
      </c>
      <c r="K488" s="1042">
        <f t="shared" si="145"/>
        <v>40000</v>
      </c>
      <c r="L488" s="1043">
        <f>IF('[1]TMB 050'!$G$30&gt;=50000,50000,'[1]TMB 050'!$G$30*50%)</f>
        <v>50000</v>
      </c>
      <c r="M488" s="1042">
        <f t="shared" si="140"/>
        <v>100000</v>
      </c>
      <c r="N488" s="1041">
        <f t="shared" si="141"/>
        <v>100000</v>
      </c>
      <c r="O488" s="1061"/>
      <c r="P488" s="1035" t="str">
        <f t="shared" si="132"/>
        <v>WELCOME CENTER</v>
      </c>
      <c r="Q488" s="1064"/>
      <c r="R488" s="1064"/>
      <c r="S488" s="1064"/>
      <c r="T488" s="1065" t="s">
        <v>510</v>
      </c>
      <c r="U488" s="1064" t="s">
        <v>505</v>
      </c>
      <c r="V488" s="1064"/>
      <c r="W488" s="1064"/>
      <c r="X488" s="1001"/>
      <c r="Y488" s="1031"/>
      <c r="Z488" s="1030"/>
      <c r="AA488" s="1030"/>
      <c r="AB488" s="1030"/>
      <c r="AC488" s="1030"/>
      <c r="AD488" s="1030"/>
      <c r="AE488" s="1030"/>
      <c r="AF488" s="1030"/>
      <c r="AG488" s="1030"/>
      <c r="AH488" s="1030"/>
      <c r="AI488" s="1030"/>
      <c r="AJ488" s="1030"/>
      <c r="AK488" s="1030"/>
      <c r="AL488" s="1030"/>
      <c r="AM488" s="1029"/>
      <c r="AN488" s="1029"/>
      <c r="AO488" s="1029"/>
      <c r="AP488" s="1029"/>
      <c r="AQ488" s="1029"/>
      <c r="AR488" s="1029"/>
      <c r="AS488" s="1029"/>
      <c r="AT488" s="1029"/>
      <c r="AU488" s="1028"/>
      <c r="AV488" s="1028"/>
      <c r="AW488" s="1028"/>
      <c r="AX488" s="1028"/>
      <c r="AY488" s="1028"/>
      <c r="AZ488" s="1028"/>
      <c r="BA488" s="1028"/>
      <c r="BB488" s="1028"/>
      <c r="BC488" s="1028"/>
      <c r="BD488" s="1028"/>
      <c r="BE488" s="1028"/>
      <c r="BF488" s="1028"/>
      <c r="BG488" s="1028"/>
      <c r="BH488" s="1028"/>
      <c r="BI488" s="1028"/>
      <c r="BJ488" s="1028"/>
      <c r="BK488" s="1028"/>
      <c r="BL488" s="1028"/>
      <c r="BM488" s="1028"/>
      <c r="BN488" s="1028"/>
      <c r="BO488" s="1028"/>
      <c r="BP488" s="1028"/>
      <c r="BQ488" s="1028"/>
      <c r="BR488" s="1028"/>
      <c r="BS488" s="1028"/>
      <c r="BT488" s="1028"/>
      <c r="BU488" s="1028"/>
      <c r="BV488" s="1028"/>
      <c r="BW488" s="1028"/>
      <c r="BX488" s="1028"/>
      <c r="BY488" s="1028"/>
      <c r="BZ488" s="1028"/>
      <c r="CA488" s="1028"/>
      <c r="CB488" s="1028"/>
      <c r="CC488" s="1028"/>
      <c r="CD488" s="1028"/>
      <c r="CE488" s="1028"/>
      <c r="CF488" s="1028"/>
      <c r="CG488" s="1028"/>
      <c r="CH488" s="1028"/>
      <c r="CI488" s="1028"/>
      <c r="CJ488" s="1028"/>
      <c r="CK488" s="1028"/>
      <c r="CL488" s="1028"/>
      <c r="CM488" s="1028"/>
      <c r="CN488" s="1028"/>
      <c r="CO488" s="1028"/>
      <c r="CP488" s="1028"/>
      <c r="CQ488" s="1028"/>
      <c r="CR488" s="1028"/>
      <c r="CS488" s="1028"/>
      <c r="CT488" s="1028"/>
      <c r="CU488" s="1028"/>
      <c r="CV488" s="1028"/>
      <c r="CW488" s="1028"/>
      <c r="CX488" s="1028"/>
      <c r="CY488" s="1028"/>
      <c r="CZ488" s="1028"/>
      <c r="DA488" s="1028"/>
      <c r="DB488" s="1028"/>
      <c r="DC488" s="1028"/>
      <c r="DD488" s="1028"/>
      <c r="DE488" s="1028"/>
      <c r="DF488" s="1028"/>
      <c r="DG488" s="1028"/>
      <c r="DH488" s="1028"/>
      <c r="DI488" s="1028"/>
      <c r="DJ488" s="1028"/>
      <c r="DK488" s="1028"/>
      <c r="DL488" s="1028"/>
      <c r="DM488" s="1028"/>
      <c r="DN488" s="1028"/>
      <c r="DO488" s="1028"/>
      <c r="DP488" s="1028"/>
      <c r="DQ488" s="1028"/>
      <c r="DR488" s="1028"/>
      <c r="DS488" s="1028"/>
      <c r="DT488" s="1028"/>
      <c r="DU488" s="1028"/>
      <c r="DV488" s="1028"/>
      <c r="DW488" s="1028"/>
      <c r="DX488" s="1028"/>
      <c r="DY488" s="1028"/>
      <c r="DZ488" s="1028"/>
      <c r="EA488" s="1028"/>
      <c r="EB488" s="1028"/>
      <c r="EC488" s="1028"/>
      <c r="ED488" s="1028"/>
      <c r="EE488" s="1028"/>
      <c r="EF488" s="1028"/>
      <c r="EG488" s="1028"/>
      <c r="EH488" s="1028"/>
      <c r="EI488" s="1028"/>
      <c r="EJ488" s="1028"/>
      <c r="EK488" s="1028"/>
      <c r="EL488" s="1028"/>
    </row>
    <row r="489" spans="1:142" s="1027" customFormat="1">
      <c r="A489" s="1040">
        <v>486</v>
      </c>
      <c r="B489" s="1063" t="s">
        <v>509</v>
      </c>
      <c r="C489" s="1044">
        <f>'TMB 050'!$G$30</f>
        <v>1234550</v>
      </c>
      <c r="D489" s="1042">
        <f t="shared" si="139"/>
        <v>1234550</v>
      </c>
      <c r="E489" s="1042">
        <f t="shared" si="142"/>
        <v>61727.5</v>
      </c>
      <c r="F489" s="1042">
        <f t="shared" si="143"/>
        <v>61727.5</v>
      </c>
      <c r="G489" s="1042">
        <f t="shared" si="144"/>
        <v>61727.5</v>
      </c>
      <c r="H489" s="1042">
        <v>500000</v>
      </c>
      <c r="I489" s="1042">
        <v>100000</v>
      </c>
      <c r="J489" s="1042">
        <f t="shared" si="138"/>
        <v>500000</v>
      </c>
      <c r="K489" s="1042">
        <f t="shared" si="145"/>
        <v>40000</v>
      </c>
      <c r="L489" s="1043">
        <f>IF('[1]TMB 050'!$G$30&gt;=50000,50000,'[1]TMB 050'!$G$30*50%)</f>
        <v>50000</v>
      </c>
      <c r="M489" s="1042">
        <f t="shared" si="140"/>
        <v>100000</v>
      </c>
      <c r="N489" s="1041">
        <f t="shared" si="141"/>
        <v>100000</v>
      </c>
      <c r="O489" s="1061"/>
      <c r="P489" s="1035" t="str">
        <f t="shared" si="132"/>
        <v>WEST PLAZA SHOPPING</v>
      </c>
      <c r="Q489" s="1035" t="s">
        <v>508</v>
      </c>
      <c r="R489" s="1035"/>
      <c r="S489" s="1035" t="s">
        <v>507</v>
      </c>
      <c r="T489" s="1035" t="s">
        <v>506</v>
      </c>
      <c r="U489" s="1035" t="s">
        <v>505</v>
      </c>
      <c r="V489" s="1035">
        <v>5003900</v>
      </c>
      <c r="W489" s="1035"/>
      <c r="X489" s="1001"/>
      <c r="Y489" s="1031"/>
      <c r="Z489" s="1030"/>
      <c r="AA489" s="1030"/>
      <c r="AB489" s="1030"/>
      <c r="AC489" s="1030"/>
      <c r="AD489" s="1030"/>
      <c r="AE489" s="1030"/>
      <c r="AF489" s="1030"/>
      <c r="AG489" s="1030"/>
      <c r="AH489" s="1030"/>
      <c r="AI489" s="1030"/>
      <c r="AJ489" s="1030"/>
      <c r="AK489" s="1030"/>
      <c r="AL489" s="1030"/>
      <c r="AM489" s="1029"/>
      <c r="AN489" s="1029"/>
      <c r="AO489" s="1029"/>
      <c r="AP489" s="1029"/>
      <c r="AQ489" s="1029"/>
      <c r="AR489" s="1029"/>
      <c r="AS489" s="1029"/>
      <c r="AT489" s="1029"/>
      <c r="AU489" s="1028"/>
      <c r="AV489" s="1028"/>
      <c r="AW489" s="1028"/>
      <c r="AX489" s="1028"/>
      <c r="AY489" s="1028"/>
      <c r="AZ489" s="1028"/>
      <c r="BA489" s="1028"/>
      <c r="BB489" s="1028"/>
      <c r="BC489" s="1028"/>
      <c r="BD489" s="1028"/>
      <c r="BE489" s="1028"/>
      <c r="BF489" s="1028"/>
      <c r="BG489" s="1028"/>
      <c r="BH489" s="1028"/>
      <c r="BI489" s="1028"/>
      <c r="BJ489" s="1028"/>
      <c r="BK489" s="1028"/>
      <c r="BL489" s="1028"/>
      <c r="BM489" s="1028"/>
      <c r="BN489" s="1028"/>
      <c r="BO489" s="1028"/>
      <c r="BP489" s="1028"/>
      <c r="BQ489" s="1028"/>
      <c r="BR489" s="1028"/>
      <c r="BS489" s="1028"/>
      <c r="BT489" s="1028"/>
      <c r="BU489" s="1028"/>
      <c r="BV489" s="1028"/>
      <c r="BW489" s="1028"/>
      <c r="BX489" s="1028"/>
      <c r="BY489" s="1028"/>
      <c r="BZ489" s="1028"/>
      <c r="CA489" s="1028"/>
      <c r="CB489" s="1028"/>
      <c r="CC489" s="1028"/>
      <c r="CD489" s="1028"/>
      <c r="CE489" s="1028"/>
      <c r="CF489" s="1028"/>
      <c r="CG489" s="1028"/>
      <c r="CH489" s="1028"/>
      <c r="CI489" s="1028"/>
      <c r="CJ489" s="1028"/>
      <c r="CK489" s="1028"/>
      <c r="CL489" s="1028"/>
      <c r="CM489" s="1028"/>
      <c r="CN489" s="1028"/>
      <c r="CO489" s="1028"/>
      <c r="CP489" s="1028"/>
      <c r="CQ489" s="1028"/>
      <c r="CR489" s="1028"/>
      <c r="CS489" s="1028"/>
      <c r="CT489" s="1028"/>
      <c r="CU489" s="1028"/>
      <c r="CV489" s="1028"/>
      <c r="CW489" s="1028"/>
      <c r="CX489" s="1028"/>
      <c r="CY489" s="1028"/>
      <c r="CZ489" s="1028"/>
      <c r="DA489" s="1028"/>
      <c r="DB489" s="1028"/>
      <c r="DC489" s="1028"/>
      <c r="DD489" s="1028"/>
      <c r="DE489" s="1028"/>
      <c r="DF489" s="1028"/>
      <c r="DG489" s="1028"/>
      <c r="DH489" s="1028"/>
      <c r="DI489" s="1028"/>
      <c r="DJ489" s="1028"/>
      <c r="DK489" s="1028"/>
      <c r="DL489" s="1028"/>
      <c r="DM489" s="1028"/>
      <c r="DN489" s="1028"/>
      <c r="DO489" s="1028"/>
      <c r="DP489" s="1028"/>
      <c r="DQ489" s="1028"/>
      <c r="DR489" s="1028"/>
      <c r="DS489" s="1028"/>
      <c r="DT489" s="1028"/>
      <c r="DU489" s="1028"/>
      <c r="DV489" s="1028"/>
      <c r="DW489" s="1028"/>
      <c r="DX489" s="1028"/>
      <c r="DY489" s="1028"/>
      <c r="DZ489" s="1028"/>
      <c r="EA489" s="1028"/>
      <c r="EB489" s="1028"/>
      <c r="EC489" s="1028"/>
      <c r="ED489" s="1028"/>
      <c r="EE489" s="1028"/>
      <c r="EF489" s="1028"/>
      <c r="EG489" s="1028"/>
      <c r="EH489" s="1028"/>
      <c r="EI489" s="1028"/>
      <c r="EJ489" s="1028"/>
      <c r="EK489" s="1028"/>
      <c r="EL489" s="1028"/>
    </row>
    <row r="490" spans="1:142" s="1027" customFormat="1">
      <c r="A490" s="1040">
        <v>487</v>
      </c>
      <c r="B490" s="1062" t="s">
        <v>504</v>
      </c>
      <c r="C490" s="1044">
        <f>'TMB 050'!$G$30</f>
        <v>1234550</v>
      </c>
      <c r="D490" s="1042">
        <f t="shared" si="139"/>
        <v>1234550</v>
      </c>
      <c r="E490" s="1042">
        <f t="shared" si="142"/>
        <v>61727.5</v>
      </c>
      <c r="F490" s="1042">
        <f t="shared" si="143"/>
        <v>61727.5</v>
      </c>
      <c r="G490" s="1042">
        <f t="shared" si="144"/>
        <v>61727.5</v>
      </c>
      <c r="H490" s="1042">
        <v>500000</v>
      </c>
      <c r="I490" s="1042">
        <v>100000</v>
      </c>
      <c r="J490" s="1042">
        <f t="shared" ref="J490:J496" si="146">H490</f>
        <v>500000</v>
      </c>
      <c r="K490" s="1042">
        <f t="shared" si="145"/>
        <v>40000</v>
      </c>
      <c r="L490" s="1043">
        <f>IF('[1]TMB 050'!$G$30&gt;=50000,50000,'[1]TMB 050'!$G$30*50%)</f>
        <v>50000</v>
      </c>
      <c r="M490" s="1042">
        <f t="shared" si="140"/>
        <v>100000</v>
      </c>
      <c r="N490" s="1041">
        <f t="shared" si="141"/>
        <v>100000</v>
      </c>
      <c r="O490" s="1061"/>
      <c r="P490" s="1035" t="str">
        <f t="shared" si="132"/>
        <v>WEST SHOPPING RIO</v>
      </c>
      <c r="Q490" s="1060"/>
      <c r="R490" s="1060"/>
      <c r="S490" s="1060"/>
      <c r="T490" s="1035" t="s">
        <v>503</v>
      </c>
      <c r="U490" s="1035" t="s">
        <v>502</v>
      </c>
      <c r="V490" s="1035"/>
      <c r="W490" s="1060" t="s">
        <v>501</v>
      </c>
      <c r="X490" s="1001"/>
      <c r="Y490" s="1031"/>
      <c r="Z490" s="1030"/>
      <c r="AA490" s="1030"/>
      <c r="AB490" s="1030"/>
      <c r="AC490" s="1030"/>
      <c r="AD490" s="1030"/>
      <c r="AE490" s="1030"/>
      <c r="AF490" s="1030"/>
      <c r="AG490" s="1030"/>
      <c r="AH490" s="1030"/>
      <c r="AI490" s="1030"/>
      <c r="AJ490" s="1030"/>
      <c r="AK490" s="1030"/>
      <c r="AL490" s="1030"/>
      <c r="AM490" s="1029"/>
      <c r="AN490" s="1029"/>
      <c r="AO490" s="1029"/>
      <c r="AP490" s="1029"/>
      <c r="AQ490" s="1029"/>
      <c r="AR490" s="1029"/>
      <c r="AS490" s="1029"/>
      <c r="AT490" s="1029"/>
      <c r="AU490" s="1028"/>
      <c r="AV490" s="1028"/>
      <c r="AW490" s="1028"/>
      <c r="AX490" s="1028"/>
      <c r="AY490" s="1028"/>
      <c r="AZ490" s="1028"/>
      <c r="BA490" s="1028"/>
      <c r="BB490" s="1028"/>
      <c r="BC490" s="1028"/>
      <c r="BD490" s="1028"/>
      <c r="BE490" s="1028"/>
      <c r="BF490" s="1028"/>
      <c r="BG490" s="1028"/>
      <c r="BH490" s="1028"/>
      <c r="BI490" s="1028"/>
      <c r="BJ490" s="1028"/>
      <c r="BK490" s="1028"/>
      <c r="BL490" s="1028"/>
      <c r="BM490" s="1028"/>
      <c r="BN490" s="1028"/>
      <c r="BO490" s="1028"/>
      <c r="BP490" s="1028"/>
      <c r="BQ490" s="1028"/>
      <c r="BR490" s="1028"/>
      <c r="BS490" s="1028"/>
      <c r="BT490" s="1028"/>
      <c r="BU490" s="1028"/>
      <c r="BV490" s="1028"/>
      <c r="BW490" s="1028"/>
      <c r="BX490" s="1028"/>
      <c r="BY490" s="1028"/>
      <c r="BZ490" s="1028"/>
      <c r="CA490" s="1028"/>
      <c r="CB490" s="1028"/>
      <c r="CC490" s="1028"/>
      <c r="CD490" s="1028"/>
      <c r="CE490" s="1028"/>
      <c r="CF490" s="1028"/>
      <c r="CG490" s="1028"/>
      <c r="CH490" s="1028"/>
      <c r="CI490" s="1028"/>
      <c r="CJ490" s="1028"/>
      <c r="CK490" s="1028"/>
      <c r="CL490" s="1028"/>
      <c r="CM490" s="1028"/>
      <c r="CN490" s="1028"/>
      <c r="CO490" s="1028"/>
      <c r="CP490" s="1028"/>
      <c r="CQ490" s="1028"/>
      <c r="CR490" s="1028"/>
      <c r="CS490" s="1028"/>
      <c r="CT490" s="1028"/>
      <c r="CU490" s="1028"/>
      <c r="CV490" s="1028"/>
      <c r="CW490" s="1028"/>
      <c r="CX490" s="1028"/>
      <c r="CY490" s="1028"/>
      <c r="CZ490" s="1028"/>
      <c r="DA490" s="1028"/>
      <c r="DB490" s="1028"/>
      <c r="DC490" s="1028"/>
      <c r="DD490" s="1028"/>
      <c r="DE490" s="1028"/>
      <c r="DF490" s="1028"/>
      <c r="DG490" s="1028"/>
      <c r="DH490" s="1028"/>
      <c r="DI490" s="1028"/>
      <c r="DJ490" s="1028"/>
      <c r="DK490" s="1028"/>
      <c r="DL490" s="1028"/>
      <c r="DM490" s="1028"/>
      <c r="DN490" s="1028"/>
      <c r="DO490" s="1028"/>
      <c r="DP490" s="1028"/>
      <c r="DQ490" s="1028"/>
      <c r="DR490" s="1028"/>
      <c r="DS490" s="1028"/>
      <c r="DT490" s="1028"/>
      <c r="DU490" s="1028"/>
      <c r="DV490" s="1028"/>
      <c r="DW490" s="1028"/>
      <c r="DX490" s="1028"/>
      <c r="DY490" s="1028"/>
      <c r="DZ490" s="1028"/>
      <c r="EA490" s="1028"/>
      <c r="EB490" s="1028"/>
      <c r="EC490" s="1028"/>
      <c r="ED490" s="1028"/>
      <c r="EE490" s="1028"/>
      <c r="EF490" s="1028"/>
      <c r="EG490" s="1028"/>
      <c r="EH490" s="1028"/>
      <c r="EI490" s="1028"/>
      <c r="EJ490" s="1028"/>
      <c r="EK490" s="1028"/>
      <c r="EL490" s="1028"/>
    </row>
    <row r="491" spans="1:142" s="1027" customFormat="1">
      <c r="A491" s="1040">
        <v>488</v>
      </c>
      <c r="B491" s="1059"/>
      <c r="C491" s="1044">
        <f>'TMB 050'!$G$30</f>
        <v>1234550</v>
      </c>
      <c r="D491" s="1042">
        <f t="shared" si="139"/>
        <v>1234550</v>
      </c>
      <c r="E491" s="1042">
        <f t="shared" si="142"/>
        <v>61727.5</v>
      </c>
      <c r="F491" s="1042">
        <f t="shared" si="143"/>
        <v>61727.5</v>
      </c>
      <c r="G491" s="1042">
        <f t="shared" si="144"/>
        <v>61727.5</v>
      </c>
      <c r="H491" s="1042">
        <v>500000</v>
      </c>
      <c r="I491" s="1042">
        <v>100000</v>
      </c>
      <c r="J491" s="1042">
        <f t="shared" si="146"/>
        <v>500000</v>
      </c>
      <c r="K491" s="1042">
        <f t="shared" si="145"/>
        <v>40000</v>
      </c>
      <c r="L491" s="1043">
        <f>IF('[1]TMB 050'!$G$30&gt;=50000,50000,'[1]TMB 050'!$G$30*50%)</f>
        <v>50000</v>
      </c>
      <c r="M491" s="1042">
        <f t="shared" si="140"/>
        <v>100000</v>
      </c>
      <c r="N491" s="1041">
        <f t="shared" si="141"/>
        <v>100000</v>
      </c>
      <c r="O491" s="1001"/>
      <c r="P491" s="1035">
        <f t="shared" si="132"/>
        <v>0</v>
      </c>
      <c r="Q491" s="1058"/>
      <c r="R491" s="1058"/>
      <c r="S491" s="1032"/>
      <c r="T491" s="1057"/>
      <c r="U491" s="1032"/>
      <c r="V491" s="1032"/>
      <c r="W491" s="1032"/>
      <c r="X491" s="1001"/>
      <c r="Y491" s="1031"/>
      <c r="Z491" s="1030"/>
      <c r="AA491" s="1030"/>
      <c r="AB491" s="1030"/>
      <c r="AC491" s="1030"/>
      <c r="AD491" s="1030"/>
      <c r="AE491" s="1030"/>
      <c r="AF491" s="1030"/>
      <c r="AG491" s="1030"/>
      <c r="AH491" s="1030"/>
      <c r="AI491" s="1030"/>
      <c r="AJ491" s="1030"/>
      <c r="AK491" s="1030"/>
      <c r="AL491" s="1030"/>
      <c r="AM491" s="1029"/>
      <c r="AN491" s="1029"/>
      <c r="AO491" s="1029"/>
      <c r="AP491" s="1029"/>
      <c r="AQ491" s="1029"/>
      <c r="AR491" s="1029"/>
      <c r="AS491" s="1029"/>
      <c r="AT491" s="1029"/>
      <c r="AU491" s="1028"/>
      <c r="AV491" s="1028"/>
      <c r="AW491" s="1028"/>
      <c r="AX491" s="1028"/>
      <c r="AY491" s="1028"/>
      <c r="AZ491" s="1028"/>
      <c r="BA491" s="1028"/>
      <c r="BB491" s="1028"/>
      <c r="BC491" s="1028"/>
      <c r="BD491" s="1028"/>
      <c r="BE491" s="1028"/>
      <c r="BF491" s="1028"/>
      <c r="BG491" s="1028"/>
      <c r="BH491" s="1028"/>
      <c r="BI491" s="1028"/>
      <c r="BJ491" s="1028"/>
      <c r="BK491" s="1028"/>
      <c r="BL491" s="1028"/>
      <c r="BM491" s="1028"/>
      <c r="BN491" s="1028"/>
      <c r="BO491" s="1028"/>
      <c r="BP491" s="1028"/>
      <c r="BQ491" s="1028"/>
      <c r="BR491" s="1028"/>
      <c r="BS491" s="1028"/>
      <c r="BT491" s="1028"/>
      <c r="BU491" s="1028"/>
      <c r="BV491" s="1028"/>
      <c r="BW491" s="1028"/>
      <c r="BX491" s="1028"/>
      <c r="BY491" s="1028"/>
      <c r="BZ491" s="1028"/>
      <c r="CA491" s="1028"/>
      <c r="CB491" s="1028"/>
      <c r="CC491" s="1028"/>
      <c r="CD491" s="1028"/>
      <c r="CE491" s="1028"/>
      <c r="CF491" s="1028"/>
      <c r="CG491" s="1028"/>
      <c r="CH491" s="1028"/>
      <c r="CI491" s="1028"/>
      <c r="CJ491" s="1028"/>
      <c r="CK491" s="1028"/>
      <c r="CL491" s="1028"/>
      <c r="CM491" s="1028"/>
      <c r="CN491" s="1028"/>
      <c r="CO491" s="1028"/>
      <c r="CP491" s="1028"/>
      <c r="CQ491" s="1028"/>
      <c r="CR491" s="1028"/>
      <c r="CS491" s="1028"/>
      <c r="CT491" s="1028"/>
      <c r="CU491" s="1028"/>
      <c r="CV491" s="1028"/>
      <c r="CW491" s="1028"/>
      <c r="CX491" s="1028"/>
      <c r="CY491" s="1028"/>
      <c r="CZ491" s="1028"/>
      <c r="DA491" s="1028"/>
      <c r="DB491" s="1028"/>
      <c r="DC491" s="1028"/>
      <c r="DD491" s="1028"/>
      <c r="DE491" s="1028"/>
      <c r="DF491" s="1028"/>
      <c r="DG491" s="1028"/>
      <c r="DH491" s="1028"/>
      <c r="DI491" s="1028"/>
      <c r="DJ491" s="1028"/>
      <c r="DK491" s="1028"/>
      <c r="DL491" s="1028"/>
      <c r="DM491" s="1028"/>
      <c r="DN491" s="1028"/>
      <c r="DO491" s="1028"/>
      <c r="DP491" s="1028"/>
      <c r="DQ491" s="1028"/>
      <c r="DR491" s="1028"/>
      <c r="DS491" s="1028"/>
      <c r="DT491" s="1028"/>
      <c r="DU491" s="1028"/>
      <c r="DV491" s="1028"/>
      <c r="DW491" s="1028"/>
      <c r="DX491" s="1028"/>
      <c r="DY491" s="1028"/>
      <c r="DZ491" s="1028"/>
      <c r="EA491" s="1028"/>
      <c r="EB491" s="1028"/>
      <c r="EC491" s="1028"/>
      <c r="ED491" s="1028"/>
      <c r="EE491" s="1028"/>
      <c r="EF491" s="1028"/>
      <c r="EG491" s="1028"/>
      <c r="EH491" s="1028"/>
      <c r="EI491" s="1028"/>
      <c r="EJ491" s="1028"/>
      <c r="EK491" s="1028"/>
      <c r="EL491" s="1028"/>
    </row>
    <row r="492" spans="1:142" s="1027" customFormat="1">
      <c r="A492" s="1040">
        <v>489</v>
      </c>
      <c r="B492" s="1056"/>
      <c r="C492" s="1044">
        <f>'TMB 050'!$G$30</f>
        <v>1234550</v>
      </c>
      <c r="D492" s="1053">
        <f t="shared" si="139"/>
        <v>1234550</v>
      </c>
      <c r="E492" s="1055">
        <f t="shared" si="142"/>
        <v>61727.5</v>
      </c>
      <c r="F492" s="1053">
        <f t="shared" si="143"/>
        <v>61727.5</v>
      </c>
      <c r="G492" s="1053">
        <f t="shared" si="144"/>
        <v>61727.5</v>
      </c>
      <c r="H492" s="1053">
        <v>500000</v>
      </c>
      <c r="I492" s="1053">
        <v>100000</v>
      </c>
      <c r="J492" s="1053">
        <f t="shared" si="146"/>
        <v>500000</v>
      </c>
      <c r="K492" s="1053">
        <f t="shared" si="145"/>
        <v>40000</v>
      </c>
      <c r="L492" s="1054">
        <f>IF('[1]TMB 050'!$G$30&gt;=50000,50000,'[1]TMB 050'!$G$30*50%)</f>
        <v>50000</v>
      </c>
      <c r="M492" s="1053">
        <f t="shared" si="140"/>
        <v>100000</v>
      </c>
      <c r="N492" s="1052">
        <f t="shared" si="141"/>
        <v>100000</v>
      </c>
      <c r="O492" s="1051"/>
      <c r="P492" s="1050">
        <f t="shared" si="132"/>
        <v>0</v>
      </c>
      <c r="Q492" s="1049" t="s">
        <v>97</v>
      </c>
      <c r="R492" s="1049"/>
      <c r="S492" s="1049" t="s">
        <v>97</v>
      </c>
      <c r="T492" s="1049" t="s">
        <v>97</v>
      </c>
      <c r="U492" s="1048" t="s">
        <v>97</v>
      </c>
      <c r="V492" s="1048" t="s">
        <v>97</v>
      </c>
      <c r="W492" s="1047"/>
      <c r="X492" s="1001"/>
      <c r="Y492" s="1031"/>
      <c r="Z492" s="1030"/>
      <c r="AA492" s="1030"/>
      <c r="AB492" s="1030"/>
      <c r="AC492" s="1030"/>
      <c r="AD492" s="1030"/>
      <c r="AE492" s="1030"/>
      <c r="AF492" s="1030"/>
      <c r="AG492" s="1030"/>
      <c r="AH492" s="1030"/>
      <c r="AI492" s="1030"/>
      <c r="AJ492" s="1030"/>
      <c r="AK492" s="1030"/>
      <c r="AL492" s="1030"/>
      <c r="AM492" s="1029"/>
      <c r="AN492" s="1029"/>
      <c r="AO492" s="1029"/>
      <c r="AP492" s="1029"/>
      <c r="AQ492" s="1029"/>
      <c r="AR492" s="1029"/>
      <c r="AS492" s="1029"/>
      <c r="AT492" s="1029"/>
      <c r="AU492" s="1028"/>
      <c r="AV492" s="1028"/>
      <c r="AW492" s="1028"/>
      <c r="AX492" s="1028"/>
      <c r="AY492" s="1028"/>
      <c r="AZ492" s="1028"/>
      <c r="BA492" s="1028"/>
      <c r="BB492" s="1028"/>
      <c r="BC492" s="1028"/>
      <c r="BD492" s="1028"/>
      <c r="BE492" s="1028"/>
      <c r="BF492" s="1028"/>
      <c r="BG492" s="1028"/>
      <c r="BH492" s="1028"/>
      <c r="BI492" s="1028"/>
      <c r="BJ492" s="1028"/>
      <c r="BK492" s="1028"/>
      <c r="BL492" s="1028"/>
      <c r="BM492" s="1028"/>
      <c r="BN492" s="1028"/>
      <c r="BO492" s="1028"/>
      <c r="BP492" s="1028"/>
      <c r="BQ492" s="1028"/>
      <c r="BR492" s="1028"/>
      <c r="BS492" s="1028"/>
      <c r="BT492" s="1028"/>
      <c r="BU492" s="1028"/>
      <c r="BV492" s="1028"/>
      <c r="BW492" s="1028"/>
      <c r="BX492" s="1028"/>
      <c r="BY492" s="1028"/>
      <c r="BZ492" s="1028"/>
      <c r="CA492" s="1028"/>
      <c r="CB492" s="1028"/>
      <c r="CC492" s="1028"/>
      <c r="CD492" s="1028"/>
      <c r="CE492" s="1028"/>
      <c r="CF492" s="1028"/>
      <c r="CG492" s="1028"/>
      <c r="CH492" s="1028"/>
      <c r="CI492" s="1028"/>
      <c r="CJ492" s="1028"/>
      <c r="CK492" s="1028"/>
      <c r="CL492" s="1028"/>
      <c r="CM492" s="1028"/>
      <c r="CN492" s="1028"/>
      <c r="CO492" s="1028"/>
      <c r="CP492" s="1028"/>
      <c r="CQ492" s="1028"/>
      <c r="CR492" s="1028"/>
      <c r="CS492" s="1028"/>
      <c r="CT492" s="1028"/>
      <c r="CU492" s="1028"/>
      <c r="CV492" s="1028"/>
      <c r="CW492" s="1028"/>
      <c r="CX492" s="1028"/>
      <c r="CY492" s="1028"/>
      <c r="CZ492" s="1028"/>
      <c r="DA492" s="1028"/>
      <c r="DB492" s="1028"/>
      <c r="DC492" s="1028"/>
      <c r="DD492" s="1028"/>
      <c r="DE492" s="1028"/>
      <c r="DF492" s="1028"/>
      <c r="DG492" s="1028"/>
      <c r="DH492" s="1028"/>
      <c r="DI492" s="1028"/>
      <c r="DJ492" s="1028"/>
      <c r="DK492" s="1028"/>
      <c r="DL492" s="1028"/>
      <c r="DM492" s="1028"/>
      <c r="DN492" s="1028"/>
      <c r="DO492" s="1028"/>
      <c r="DP492" s="1028"/>
      <c r="DQ492" s="1028"/>
      <c r="DR492" s="1028"/>
      <c r="DS492" s="1028"/>
      <c r="DT492" s="1028"/>
      <c r="DU492" s="1028"/>
      <c r="DV492" s="1028"/>
      <c r="DW492" s="1028"/>
      <c r="DX492" s="1028"/>
      <c r="DY492" s="1028"/>
      <c r="DZ492" s="1028"/>
      <c r="EA492" s="1028"/>
      <c r="EB492" s="1028"/>
      <c r="EC492" s="1028"/>
      <c r="ED492" s="1028"/>
      <c r="EE492" s="1028"/>
      <c r="EF492" s="1028"/>
      <c r="EG492" s="1028"/>
      <c r="EH492" s="1028"/>
      <c r="EI492" s="1028"/>
      <c r="EJ492" s="1028"/>
      <c r="EK492" s="1028"/>
      <c r="EL492" s="1028"/>
    </row>
    <row r="493" spans="1:142" s="1027" customFormat="1" ht="12.75" customHeight="1">
      <c r="A493" s="1040">
        <v>486</v>
      </c>
      <c r="B493" s="1046"/>
      <c r="C493" s="1044">
        <f>'TMB 050'!$G$30</f>
        <v>1234550</v>
      </c>
      <c r="D493" s="1042">
        <f t="shared" si="139"/>
        <v>1234550</v>
      </c>
      <c r="E493" s="1042">
        <f t="shared" si="142"/>
        <v>61727.5</v>
      </c>
      <c r="F493" s="1042">
        <f t="shared" si="143"/>
        <v>61727.5</v>
      </c>
      <c r="G493" s="1042">
        <f t="shared" si="144"/>
        <v>61727.5</v>
      </c>
      <c r="H493" s="1042">
        <v>200000</v>
      </c>
      <c r="I493" s="1042">
        <v>40000</v>
      </c>
      <c r="J493" s="1042">
        <f t="shared" si="146"/>
        <v>200000</v>
      </c>
      <c r="K493" s="1042">
        <f t="shared" si="145"/>
        <v>40000</v>
      </c>
      <c r="L493" s="1043">
        <f>IF('[1]TMB 050'!$G$30&gt;=50000,50000,'[1]TMB 050'!$G$30*50%)</f>
        <v>50000</v>
      </c>
      <c r="M493" s="1042">
        <f t="shared" si="140"/>
        <v>40000</v>
      </c>
      <c r="N493" s="1041">
        <f t="shared" si="141"/>
        <v>40000</v>
      </c>
      <c r="O493" s="1001"/>
      <c r="P493" s="1035">
        <f t="shared" si="132"/>
        <v>0</v>
      </c>
      <c r="Q493" s="1034"/>
      <c r="R493" s="1034"/>
      <c r="S493" s="1033"/>
      <c r="T493" s="1033"/>
      <c r="U493" s="1033"/>
      <c r="V493" s="1033"/>
      <c r="W493" s="1032"/>
      <c r="X493" s="1001"/>
      <c r="Y493" s="1031"/>
      <c r="Z493" s="1030"/>
      <c r="AA493" s="1030"/>
      <c r="AB493" s="1030"/>
      <c r="AC493" s="1030"/>
      <c r="AD493" s="1030"/>
      <c r="AE493" s="1030"/>
      <c r="AF493" s="1030"/>
      <c r="AG493" s="1030"/>
      <c r="AH493" s="1030"/>
      <c r="AI493" s="1030"/>
      <c r="AJ493" s="1030"/>
      <c r="AK493" s="1030"/>
      <c r="AL493" s="1030"/>
      <c r="AM493" s="1029"/>
      <c r="AN493" s="1029"/>
      <c r="AO493" s="1029"/>
      <c r="AP493" s="1029"/>
      <c r="AQ493" s="1029"/>
      <c r="AR493" s="1029"/>
      <c r="AS493" s="1029"/>
      <c r="AT493" s="1029"/>
      <c r="AU493" s="1028"/>
      <c r="AV493" s="1028"/>
      <c r="AW493" s="1028"/>
      <c r="AX493" s="1028"/>
      <c r="AY493" s="1028"/>
      <c r="AZ493" s="1028"/>
      <c r="BA493" s="1028"/>
      <c r="BB493" s="1028"/>
      <c r="BC493" s="1028"/>
      <c r="BD493" s="1028"/>
      <c r="BE493" s="1028"/>
      <c r="BF493" s="1028"/>
      <c r="BG493" s="1028"/>
      <c r="BH493" s="1028"/>
      <c r="BI493" s="1028"/>
      <c r="BJ493" s="1028"/>
      <c r="BK493" s="1028"/>
      <c r="BL493" s="1028"/>
      <c r="BM493" s="1028"/>
      <c r="BN493" s="1028"/>
      <c r="BO493" s="1028"/>
      <c r="BP493" s="1028"/>
      <c r="BQ493" s="1028"/>
      <c r="BR493" s="1028"/>
      <c r="BS493" s="1028"/>
      <c r="BT493" s="1028"/>
      <c r="BU493" s="1028"/>
      <c r="BV493" s="1028"/>
      <c r="BW493" s="1028"/>
      <c r="BX493" s="1028"/>
      <c r="BY493" s="1028"/>
      <c r="BZ493" s="1028"/>
      <c r="CA493" s="1028"/>
      <c r="CB493" s="1028"/>
      <c r="CC493" s="1028"/>
      <c r="CD493" s="1028"/>
      <c r="CE493" s="1028"/>
      <c r="CF493" s="1028"/>
      <c r="CG493" s="1028"/>
      <c r="CH493" s="1028"/>
      <c r="CI493" s="1028"/>
      <c r="CJ493" s="1028"/>
      <c r="CK493" s="1028"/>
      <c r="CL493" s="1028"/>
      <c r="CM493" s="1028"/>
      <c r="CN493" s="1028"/>
      <c r="CO493" s="1028"/>
      <c r="CP493" s="1028"/>
      <c r="CQ493" s="1028"/>
      <c r="CR493" s="1028"/>
      <c r="CS493" s="1028"/>
      <c r="CT493" s="1028"/>
      <c r="CU493" s="1028"/>
      <c r="CV493" s="1028"/>
      <c r="CW493" s="1028"/>
      <c r="CX493" s="1028"/>
      <c r="CY493" s="1028"/>
      <c r="CZ493" s="1028"/>
      <c r="DA493" s="1028"/>
      <c r="DB493" s="1028"/>
      <c r="DC493" s="1028"/>
      <c r="DD493" s="1028"/>
      <c r="DE493" s="1028"/>
      <c r="DF493" s="1028"/>
      <c r="DG493" s="1028"/>
      <c r="DH493" s="1028"/>
      <c r="DI493" s="1028"/>
      <c r="DJ493" s="1028"/>
      <c r="DK493" s="1028"/>
      <c r="DL493" s="1028"/>
      <c r="DM493" s="1028"/>
      <c r="DN493" s="1028"/>
      <c r="DO493" s="1028"/>
      <c r="DP493" s="1028"/>
      <c r="DQ493" s="1028"/>
      <c r="DR493" s="1028"/>
      <c r="DS493" s="1028"/>
      <c r="DT493" s="1028"/>
      <c r="DU493" s="1028"/>
      <c r="DV493" s="1028"/>
      <c r="DW493" s="1028"/>
      <c r="DX493" s="1028"/>
      <c r="DY493" s="1028"/>
      <c r="DZ493" s="1028"/>
      <c r="EA493" s="1028"/>
      <c r="EB493" s="1028"/>
      <c r="EC493" s="1028"/>
      <c r="ED493" s="1028"/>
      <c r="EE493" s="1028"/>
      <c r="EF493" s="1028"/>
      <c r="EG493" s="1028"/>
      <c r="EH493" s="1028"/>
      <c r="EI493" s="1028"/>
      <c r="EJ493" s="1028"/>
      <c r="EK493" s="1028"/>
      <c r="EL493" s="1028"/>
    </row>
    <row r="494" spans="1:142" s="1027" customFormat="1" ht="11.25" customHeight="1">
      <c r="A494" s="1040">
        <v>487</v>
      </c>
      <c r="B494" s="1045"/>
      <c r="C494" s="1044">
        <f>'TMB 050'!$G$30</f>
        <v>1234550</v>
      </c>
      <c r="D494" s="1042">
        <f t="shared" si="139"/>
        <v>1234550</v>
      </c>
      <c r="E494" s="1042">
        <f t="shared" si="142"/>
        <v>61727.5</v>
      </c>
      <c r="F494" s="1042">
        <f t="shared" si="143"/>
        <v>61727.5</v>
      </c>
      <c r="G494" s="1042">
        <f t="shared" si="144"/>
        <v>61727.5</v>
      </c>
      <c r="H494" s="1042">
        <v>200000</v>
      </c>
      <c r="I494" s="1042">
        <v>40000</v>
      </c>
      <c r="J494" s="1042">
        <f t="shared" si="146"/>
        <v>200000</v>
      </c>
      <c r="K494" s="1042">
        <f t="shared" si="145"/>
        <v>40000</v>
      </c>
      <c r="L494" s="1043">
        <f>IF('[1]TMB 050'!$G$30&gt;=50000,50000,'[1]TMB 050'!$G$30*50%)</f>
        <v>50000</v>
      </c>
      <c r="M494" s="1042">
        <f t="shared" si="140"/>
        <v>40000</v>
      </c>
      <c r="N494" s="1041">
        <f t="shared" si="141"/>
        <v>40000</v>
      </c>
      <c r="O494" s="1001"/>
      <c r="P494" s="1035">
        <f t="shared" si="132"/>
        <v>0</v>
      </c>
      <c r="Q494" s="1034"/>
      <c r="R494" s="1034"/>
      <c r="S494" s="1033"/>
      <c r="T494" s="1033"/>
      <c r="U494" s="1033"/>
      <c r="V494" s="1033"/>
      <c r="W494" s="1032"/>
      <c r="X494" s="1001"/>
      <c r="Y494" s="1031"/>
      <c r="Z494" s="1030"/>
      <c r="AA494" s="1030"/>
      <c r="AB494" s="1030"/>
      <c r="AC494" s="1030"/>
      <c r="AD494" s="1030"/>
      <c r="AE494" s="1030"/>
      <c r="AF494" s="1030"/>
      <c r="AG494" s="1030"/>
      <c r="AH494" s="1030"/>
      <c r="AI494" s="1030"/>
      <c r="AJ494" s="1030"/>
      <c r="AK494" s="1030"/>
      <c r="AL494" s="1030"/>
      <c r="AM494" s="1029"/>
      <c r="AN494" s="1029"/>
      <c r="AO494" s="1029"/>
      <c r="AP494" s="1029"/>
      <c r="AQ494" s="1029"/>
      <c r="AR494" s="1029"/>
      <c r="AS494" s="1029"/>
      <c r="AT494" s="1029"/>
      <c r="AU494" s="1028"/>
      <c r="AV494" s="1028"/>
      <c r="AW494" s="1028"/>
      <c r="AX494" s="1028"/>
      <c r="AY494" s="1028"/>
      <c r="AZ494" s="1028"/>
      <c r="BA494" s="1028"/>
      <c r="BB494" s="1028"/>
      <c r="BC494" s="1028"/>
      <c r="BD494" s="1028"/>
      <c r="BE494" s="1028"/>
      <c r="BF494" s="1028"/>
      <c r="BG494" s="1028"/>
      <c r="BH494" s="1028"/>
      <c r="BI494" s="1028"/>
      <c r="BJ494" s="1028"/>
      <c r="BK494" s="1028"/>
      <c r="BL494" s="1028"/>
      <c r="BM494" s="1028"/>
      <c r="BN494" s="1028"/>
      <c r="BO494" s="1028"/>
      <c r="BP494" s="1028"/>
      <c r="BQ494" s="1028"/>
      <c r="BR494" s="1028"/>
      <c r="BS494" s="1028"/>
      <c r="BT494" s="1028"/>
      <c r="BU494" s="1028"/>
      <c r="BV494" s="1028"/>
      <c r="BW494" s="1028"/>
      <c r="BX494" s="1028"/>
      <c r="BY494" s="1028"/>
      <c r="BZ494" s="1028"/>
      <c r="CA494" s="1028"/>
      <c r="CB494" s="1028"/>
      <c r="CC494" s="1028"/>
      <c r="CD494" s="1028"/>
      <c r="CE494" s="1028"/>
      <c r="CF494" s="1028"/>
      <c r="CG494" s="1028"/>
      <c r="CH494" s="1028"/>
      <c r="CI494" s="1028"/>
      <c r="CJ494" s="1028"/>
      <c r="CK494" s="1028"/>
      <c r="CL494" s="1028"/>
      <c r="CM494" s="1028"/>
      <c r="CN494" s="1028"/>
      <c r="CO494" s="1028"/>
      <c r="CP494" s="1028"/>
      <c r="CQ494" s="1028"/>
      <c r="CR494" s="1028"/>
      <c r="CS494" s="1028"/>
      <c r="CT494" s="1028"/>
      <c r="CU494" s="1028"/>
      <c r="CV494" s="1028"/>
      <c r="CW494" s="1028"/>
      <c r="CX494" s="1028"/>
      <c r="CY494" s="1028"/>
      <c r="CZ494" s="1028"/>
      <c r="DA494" s="1028"/>
      <c r="DB494" s="1028"/>
      <c r="DC494" s="1028"/>
      <c r="DD494" s="1028"/>
      <c r="DE494" s="1028"/>
      <c r="DF494" s="1028"/>
      <c r="DG494" s="1028"/>
      <c r="DH494" s="1028"/>
      <c r="DI494" s="1028"/>
      <c r="DJ494" s="1028"/>
      <c r="DK494" s="1028"/>
      <c r="DL494" s="1028"/>
      <c r="DM494" s="1028"/>
      <c r="DN494" s="1028"/>
      <c r="DO494" s="1028"/>
      <c r="DP494" s="1028"/>
      <c r="DQ494" s="1028"/>
      <c r="DR494" s="1028"/>
      <c r="DS494" s="1028"/>
      <c r="DT494" s="1028"/>
      <c r="DU494" s="1028"/>
      <c r="DV494" s="1028"/>
      <c r="DW494" s="1028"/>
      <c r="DX494" s="1028"/>
      <c r="DY494" s="1028"/>
      <c r="DZ494" s="1028"/>
      <c r="EA494" s="1028"/>
      <c r="EB494" s="1028"/>
      <c r="EC494" s="1028"/>
      <c r="ED494" s="1028"/>
      <c r="EE494" s="1028"/>
      <c r="EF494" s="1028"/>
      <c r="EG494" s="1028"/>
      <c r="EH494" s="1028"/>
      <c r="EI494" s="1028"/>
      <c r="EJ494" s="1028"/>
      <c r="EK494" s="1028"/>
      <c r="EL494" s="1028"/>
    </row>
    <row r="495" spans="1:142" s="1027" customFormat="1" ht="12.75" customHeight="1">
      <c r="A495" s="1040">
        <v>488</v>
      </c>
      <c r="B495" s="1045"/>
      <c r="C495" s="1044">
        <f>'TMB 050'!$G$30</f>
        <v>1234550</v>
      </c>
      <c r="D495" s="1042">
        <f t="shared" si="139"/>
        <v>1234550</v>
      </c>
      <c r="E495" s="1042">
        <f t="shared" si="142"/>
        <v>61727.5</v>
      </c>
      <c r="F495" s="1042">
        <f t="shared" si="143"/>
        <v>61727.5</v>
      </c>
      <c r="G495" s="1042">
        <f t="shared" si="144"/>
        <v>61727.5</v>
      </c>
      <c r="H495" s="1042">
        <v>200000</v>
      </c>
      <c r="I495" s="1042">
        <v>40000</v>
      </c>
      <c r="J495" s="1042">
        <f t="shared" si="146"/>
        <v>200000</v>
      </c>
      <c r="K495" s="1042">
        <f t="shared" si="145"/>
        <v>40000</v>
      </c>
      <c r="L495" s="1043">
        <f>IF('[1]TMB 050'!$G$30&gt;=50000,50000,'[1]TMB 050'!$G$30*50%)</f>
        <v>50000</v>
      </c>
      <c r="M495" s="1042">
        <f t="shared" si="140"/>
        <v>40000</v>
      </c>
      <c r="N495" s="1041">
        <f t="shared" si="141"/>
        <v>40000</v>
      </c>
      <c r="O495" s="1001"/>
      <c r="P495" s="1035">
        <f t="shared" si="132"/>
        <v>0</v>
      </c>
      <c r="Q495" s="1034"/>
      <c r="R495" s="1034"/>
      <c r="S495" s="1033"/>
      <c r="T495" s="1033"/>
      <c r="U495" s="1033"/>
      <c r="V495" s="1033"/>
      <c r="W495" s="1032"/>
      <c r="X495" s="1001"/>
      <c r="Y495" s="1031"/>
      <c r="Z495" s="1030"/>
      <c r="AA495" s="1030"/>
      <c r="AB495" s="1030"/>
      <c r="AC495" s="1030"/>
      <c r="AD495" s="1030"/>
      <c r="AE495" s="1030"/>
      <c r="AF495" s="1030"/>
      <c r="AG495" s="1030"/>
      <c r="AH495" s="1030"/>
      <c r="AI495" s="1030"/>
      <c r="AJ495" s="1030"/>
      <c r="AK495" s="1030"/>
      <c r="AL495" s="1030"/>
      <c r="AM495" s="1029"/>
      <c r="AN495" s="1029"/>
      <c r="AO495" s="1029"/>
      <c r="AP495" s="1029"/>
      <c r="AQ495" s="1029"/>
      <c r="AR495" s="1029"/>
      <c r="AS495" s="1029"/>
      <c r="AT495" s="1029"/>
      <c r="AU495" s="1028"/>
      <c r="AV495" s="1028"/>
      <c r="AW495" s="1028"/>
      <c r="AX495" s="1028"/>
      <c r="AY495" s="1028"/>
      <c r="AZ495" s="1028"/>
      <c r="BA495" s="1028"/>
      <c r="BB495" s="1028"/>
      <c r="BC495" s="1028"/>
      <c r="BD495" s="1028"/>
      <c r="BE495" s="1028"/>
      <c r="BF495" s="1028"/>
      <c r="BG495" s="1028"/>
      <c r="BH495" s="1028"/>
      <c r="BI495" s="1028"/>
      <c r="BJ495" s="1028"/>
      <c r="BK495" s="1028"/>
      <c r="BL495" s="1028"/>
      <c r="BM495" s="1028"/>
      <c r="BN495" s="1028"/>
      <c r="BO495" s="1028"/>
      <c r="BP495" s="1028"/>
      <c r="BQ495" s="1028"/>
      <c r="BR495" s="1028"/>
      <c r="BS495" s="1028"/>
      <c r="BT495" s="1028"/>
      <c r="BU495" s="1028"/>
      <c r="BV495" s="1028"/>
      <c r="BW495" s="1028"/>
      <c r="BX495" s="1028"/>
      <c r="BY495" s="1028"/>
      <c r="BZ495" s="1028"/>
      <c r="CA495" s="1028"/>
      <c r="CB495" s="1028"/>
      <c r="CC495" s="1028"/>
      <c r="CD495" s="1028"/>
      <c r="CE495" s="1028"/>
      <c r="CF495" s="1028"/>
      <c r="CG495" s="1028"/>
      <c r="CH495" s="1028"/>
      <c r="CI495" s="1028"/>
      <c r="CJ495" s="1028"/>
      <c r="CK495" s="1028"/>
      <c r="CL495" s="1028"/>
      <c r="CM495" s="1028"/>
      <c r="CN495" s="1028"/>
      <c r="CO495" s="1028"/>
      <c r="CP495" s="1028"/>
      <c r="CQ495" s="1028"/>
      <c r="CR495" s="1028"/>
      <c r="CS495" s="1028"/>
      <c r="CT495" s="1028"/>
      <c r="CU495" s="1028"/>
      <c r="CV495" s="1028"/>
      <c r="CW495" s="1028"/>
      <c r="CX495" s="1028"/>
      <c r="CY495" s="1028"/>
      <c r="CZ495" s="1028"/>
      <c r="DA495" s="1028"/>
      <c r="DB495" s="1028"/>
      <c r="DC495" s="1028"/>
      <c r="DD495" s="1028"/>
      <c r="DE495" s="1028"/>
      <c r="DF495" s="1028"/>
      <c r="DG495" s="1028"/>
      <c r="DH495" s="1028"/>
      <c r="DI495" s="1028"/>
      <c r="DJ495" s="1028"/>
      <c r="DK495" s="1028"/>
      <c r="DL495" s="1028"/>
      <c r="DM495" s="1028"/>
      <c r="DN495" s="1028"/>
      <c r="DO495" s="1028"/>
      <c r="DP495" s="1028"/>
      <c r="DQ495" s="1028"/>
      <c r="DR495" s="1028"/>
      <c r="DS495" s="1028"/>
      <c r="DT495" s="1028"/>
      <c r="DU495" s="1028"/>
      <c r="DV495" s="1028"/>
      <c r="DW495" s="1028"/>
      <c r="DX495" s="1028"/>
      <c r="DY495" s="1028"/>
      <c r="DZ495" s="1028"/>
      <c r="EA495" s="1028"/>
      <c r="EB495" s="1028"/>
      <c r="EC495" s="1028"/>
      <c r="ED495" s="1028"/>
      <c r="EE495" s="1028"/>
      <c r="EF495" s="1028"/>
      <c r="EG495" s="1028"/>
      <c r="EH495" s="1028"/>
      <c r="EI495" s="1028"/>
      <c r="EJ495" s="1028"/>
      <c r="EK495" s="1028"/>
      <c r="EL495" s="1028"/>
    </row>
    <row r="496" spans="1:142" s="1027" customFormat="1" ht="13.5" thickBot="1">
      <c r="A496" s="1040">
        <v>489</v>
      </c>
      <c r="B496" s="1039"/>
      <c r="C496" s="1044">
        <f>'TMB 050'!$G$30</f>
        <v>1234550</v>
      </c>
      <c r="D496" s="1037">
        <f t="shared" si="139"/>
        <v>1234550</v>
      </c>
      <c r="E496" s="1037">
        <f t="shared" si="142"/>
        <v>61727.5</v>
      </c>
      <c r="F496" s="1037">
        <f t="shared" si="143"/>
        <v>61727.5</v>
      </c>
      <c r="G496" s="1037">
        <f t="shared" si="144"/>
        <v>61727.5</v>
      </c>
      <c r="H496" s="1037">
        <v>200000</v>
      </c>
      <c r="I496" s="1037">
        <v>40000</v>
      </c>
      <c r="J496" s="1037">
        <f t="shared" si="146"/>
        <v>200000</v>
      </c>
      <c r="K496" s="1037">
        <f t="shared" si="145"/>
        <v>40000</v>
      </c>
      <c r="L496" s="1038">
        <f>IF('[1]TMB 050'!$G$30&gt;=50000,50000,'[1]TMB 050'!$G$30*50%)</f>
        <v>50000</v>
      </c>
      <c r="M496" s="1037">
        <f t="shared" si="140"/>
        <v>40000</v>
      </c>
      <c r="N496" s="1036">
        <f t="shared" si="141"/>
        <v>40000</v>
      </c>
      <c r="O496" s="1001"/>
      <c r="P496" s="1035">
        <f t="shared" si="132"/>
        <v>0</v>
      </c>
      <c r="Q496" s="1034"/>
      <c r="R496" s="1034"/>
      <c r="S496" s="1033"/>
      <c r="T496" s="1033"/>
      <c r="U496" s="1033"/>
      <c r="V496" s="1033"/>
      <c r="W496" s="1032"/>
      <c r="X496" s="1001"/>
      <c r="Y496" s="1031"/>
      <c r="Z496" s="1030"/>
      <c r="AA496" s="1030"/>
      <c r="AB496" s="1030"/>
      <c r="AC496" s="1030"/>
      <c r="AD496" s="1030"/>
      <c r="AE496" s="1030"/>
      <c r="AF496" s="1030"/>
      <c r="AG496" s="1030"/>
      <c r="AH496" s="1030"/>
      <c r="AI496" s="1030"/>
      <c r="AJ496" s="1030"/>
      <c r="AK496" s="1030"/>
      <c r="AL496" s="1030"/>
      <c r="AM496" s="1029"/>
      <c r="AN496" s="1029"/>
      <c r="AO496" s="1029"/>
      <c r="AP496" s="1029"/>
      <c r="AQ496" s="1029"/>
      <c r="AR496" s="1029"/>
      <c r="AS496" s="1029"/>
      <c r="AT496" s="1029"/>
      <c r="AU496" s="1028"/>
      <c r="AV496" s="1028"/>
      <c r="AW496" s="1028"/>
      <c r="AX496" s="1028"/>
      <c r="AY496" s="1028"/>
      <c r="AZ496" s="1028"/>
      <c r="BA496" s="1028"/>
      <c r="BB496" s="1028"/>
      <c r="BC496" s="1028"/>
      <c r="BD496" s="1028"/>
      <c r="BE496" s="1028"/>
      <c r="BF496" s="1028"/>
      <c r="BG496" s="1028"/>
      <c r="BH496" s="1028"/>
      <c r="BI496" s="1028"/>
      <c r="BJ496" s="1028"/>
      <c r="BK496" s="1028"/>
      <c r="BL496" s="1028"/>
      <c r="BM496" s="1028"/>
      <c r="BN496" s="1028"/>
      <c r="BO496" s="1028"/>
      <c r="BP496" s="1028"/>
      <c r="BQ496" s="1028"/>
      <c r="BR496" s="1028"/>
      <c r="BS496" s="1028"/>
      <c r="BT496" s="1028"/>
      <c r="BU496" s="1028"/>
      <c r="BV496" s="1028"/>
      <c r="BW496" s="1028"/>
      <c r="BX496" s="1028"/>
      <c r="BY496" s="1028"/>
      <c r="BZ496" s="1028"/>
      <c r="CA496" s="1028"/>
      <c r="CB496" s="1028"/>
      <c r="CC496" s="1028"/>
      <c r="CD496" s="1028"/>
      <c r="CE496" s="1028"/>
      <c r="CF496" s="1028"/>
      <c r="CG496" s="1028"/>
      <c r="CH496" s="1028"/>
      <c r="CI496" s="1028"/>
      <c r="CJ496" s="1028"/>
      <c r="CK496" s="1028"/>
      <c r="CL496" s="1028"/>
      <c r="CM496" s="1028"/>
      <c r="CN496" s="1028"/>
      <c r="CO496" s="1028"/>
      <c r="CP496" s="1028"/>
      <c r="CQ496" s="1028"/>
      <c r="CR496" s="1028"/>
      <c r="CS496" s="1028"/>
      <c r="CT496" s="1028"/>
      <c r="CU496" s="1028"/>
      <c r="CV496" s="1028"/>
      <c r="CW496" s="1028"/>
      <c r="CX496" s="1028"/>
      <c r="CY496" s="1028"/>
      <c r="CZ496" s="1028"/>
      <c r="DA496" s="1028"/>
      <c r="DB496" s="1028"/>
      <c r="DC496" s="1028"/>
      <c r="DD496" s="1028"/>
      <c r="DE496" s="1028"/>
      <c r="DF496" s="1028"/>
      <c r="DG496" s="1028"/>
      <c r="DH496" s="1028"/>
      <c r="DI496" s="1028"/>
      <c r="DJ496" s="1028"/>
      <c r="DK496" s="1028"/>
      <c r="DL496" s="1028"/>
      <c r="DM496" s="1028"/>
      <c r="DN496" s="1028"/>
      <c r="DO496" s="1028"/>
      <c r="DP496" s="1028"/>
      <c r="DQ496" s="1028"/>
      <c r="DR496" s="1028"/>
      <c r="DS496" s="1028"/>
      <c r="DT496" s="1028"/>
      <c r="DU496" s="1028"/>
      <c r="DV496" s="1028"/>
      <c r="DW496" s="1028"/>
      <c r="DX496" s="1028"/>
      <c r="DY496" s="1028"/>
      <c r="DZ496" s="1028"/>
      <c r="EA496" s="1028"/>
      <c r="EB496" s="1028"/>
      <c r="EC496" s="1028"/>
      <c r="ED496" s="1028"/>
      <c r="EE496" s="1028"/>
      <c r="EF496" s="1028"/>
      <c r="EG496" s="1028"/>
      <c r="EH496" s="1028"/>
      <c r="EI496" s="1028"/>
      <c r="EJ496" s="1028"/>
      <c r="EK496" s="1028"/>
      <c r="EL496" s="1028"/>
    </row>
    <row r="497" spans="1:142" s="1009" customFormat="1">
      <c r="A497" s="1008"/>
      <c r="B497" s="1021"/>
      <c r="C497" s="1014"/>
      <c r="D497" s="1014"/>
      <c r="E497" s="1014"/>
      <c r="F497" s="1014"/>
      <c r="G497" s="1014"/>
      <c r="H497" s="1014"/>
      <c r="I497" s="1014"/>
      <c r="J497" s="1014"/>
      <c r="K497" s="1014"/>
      <c r="L497" s="1015"/>
      <c r="M497" s="1014"/>
      <c r="N497" s="1014"/>
      <c r="O497" s="1001"/>
      <c r="P497" s="1021"/>
      <c r="Q497" s="1021"/>
      <c r="R497" s="1021"/>
      <c r="S497" s="1021"/>
      <c r="T497" s="1020"/>
      <c r="U497" s="1020"/>
      <c r="V497" s="1020"/>
      <c r="W497" s="1020"/>
      <c r="X497" s="1001"/>
      <c r="Y497" s="1008"/>
      <c r="Z497" s="1008"/>
      <c r="AA497" s="1008"/>
      <c r="AB497" s="1008"/>
      <c r="AC497" s="1008"/>
      <c r="AD497" s="1008"/>
      <c r="AE497" s="1008"/>
      <c r="AF497" s="1008"/>
      <c r="AG497" s="1008"/>
      <c r="AH497" s="1008"/>
      <c r="AI497" s="1008"/>
      <c r="AJ497" s="1008"/>
      <c r="AK497" s="1008"/>
      <c r="AL497" s="1008"/>
      <c r="AM497" s="1010"/>
      <c r="AN497" s="1010"/>
      <c r="AO497" s="1010"/>
      <c r="AP497" s="1010"/>
      <c r="AQ497" s="1010"/>
      <c r="AR497" s="1010"/>
      <c r="AS497" s="1010"/>
      <c r="AT497" s="1010"/>
      <c r="AU497" s="625"/>
      <c r="AV497" s="625"/>
      <c r="AW497" s="625"/>
      <c r="AX497" s="625"/>
      <c r="AY497" s="625"/>
      <c r="AZ497" s="625"/>
      <c r="BA497" s="625"/>
      <c r="BB497" s="625"/>
      <c r="BC497" s="625"/>
      <c r="BD497" s="625"/>
      <c r="BE497" s="625"/>
      <c r="BF497" s="625"/>
      <c r="BG497" s="625"/>
      <c r="BH497" s="625"/>
      <c r="BI497" s="625"/>
      <c r="BJ497" s="625"/>
      <c r="BK497" s="625"/>
      <c r="BL497" s="625"/>
      <c r="BM497" s="625"/>
      <c r="BN497" s="625"/>
      <c r="BO497" s="625"/>
      <c r="BP497" s="625"/>
      <c r="BQ497" s="625"/>
      <c r="BR497" s="625"/>
      <c r="BS497" s="625"/>
      <c r="BT497" s="625"/>
      <c r="BU497" s="625"/>
      <c r="BV497" s="625"/>
      <c r="BW497" s="625"/>
      <c r="BX497" s="625"/>
      <c r="BY497" s="625"/>
      <c r="BZ497" s="625"/>
      <c r="CA497" s="625"/>
      <c r="CB497" s="625"/>
      <c r="CC497" s="625"/>
      <c r="CD497" s="625"/>
      <c r="CE497" s="625"/>
      <c r="CF497" s="625"/>
      <c r="CG497" s="625"/>
      <c r="CH497" s="625"/>
      <c r="CI497" s="625"/>
      <c r="CJ497" s="625"/>
      <c r="CK497" s="625"/>
      <c r="CL497" s="625"/>
      <c r="CM497" s="625"/>
      <c r="CN497" s="625"/>
      <c r="CO497" s="625"/>
      <c r="CP497" s="625"/>
      <c r="CQ497" s="625"/>
      <c r="CR497" s="625"/>
      <c r="CS497" s="625"/>
      <c r="CT497" s="625"/>
      <c r="CU497" s="625"/>
      <c r="CV497" s="625"/>
      <c r="CW497" s="625"/>
      <c r="CX497" s="625"/>
      <c r="CY497" s="625"/>
      <c r="CZ497" s="625"/>
      <c r="DA497" s="625"/>
      <c r="DB497" s="625"/>
      <c r="DC497" s="625"/>
      <c r="DD497" s="625"/>
      <c r="DE497" s="625"/>
      <c r="DF497" s="625"/>
      <c r="DG497" s="625"/>
      <c r="DH497" s="625"/>
      <c r="DI497" s="625"/>
      <c r="DJ497" s="625"/>
      <c r="DK497" s="625"/>
      <c r="DL497" s="625"/>
      <c r="DM497" s="625"/>
      <c r="DN497" s="625"/>
      <c r="DO497" s="625"/>
      <c r="DP497" s="625"/>
      <c r="DQ497" s="625"/>
      <c r="DR497" s="625"/>
      <c r="DS497" s="625"/>
      <c r="DT497" s="625"/>
      <c r="DU497" s="625"/>
      <c r="DV497" s="625"/>
      <c r="DW497" s="625"/>
      <c r="DX497" s="625"/>
      <c r="DY497" s="625"/>
      <c r="DZ497" s="625"/>
      <c r="EA497" s="625"/>
      <c r="EB497" s="625"/>
      <c r="EC497" s="625"/>
      <c r="ED497" s="625"/>
      <c r="EE497" s="625"/>
      <c r="EF497" s="625"/>
      <c r="EG497" s="625"/>
      <c r="EH497" s="625"/>
      <c r="EI497" s="625"/>
      <c r="EJ497" s="625"/>
      <c r="EK497" s="625"/>
      <c r="EL497" s="625"/>
    </row>
    <row r="498" spans="1:142" s="1009" customFormat="1" ht="15">
      <c r="A498" s="1008"/>
      <c r="B498" s="1021"/>
      <c r="C498" s="1014"/>
      <c r="D498" s="1014"/>
      <c r="E498" s="1014"/>
      <c r="F498" s="1014"/>
      <c r="G498" s="1014"/>
      <c r="H498" s="1014"/>
      <c r="I498" s="1014"/>
      <c r="J498" s="1014"/>
      <c r="K498" s="1014"/>
      <c r="L498" s="1015"/>
      <c r="M498" s="1014"/>
      <c r="N498" s="1014"/>
      <c r="O498" s="1001"/>
      <c r="P498" s="1026"/>
      <c r="Q498" s="1021"/>
      <c r="R498" s="1021"/>
      <c r="S498" s="1021"/>
      <c r="T498" s="1020"/>
      <c r="U498" s="1020"/>
      <c r="V498" s="1020"/>
      <c r="W498" s="1020"/>
      <c r="X498" s="1001"/>
      <c r="Y498" s="1008"/>
      <c r="Z498" s="1008"/>
      <c r="AA498" s="1008"/>
      <c r="AB498" s="1008"/>
      <c r="AC498" s="1008"/>
      <c r="AD498" s="1008"/>
      <c r="AE498" s="1008"/>
      <c r="AF498" s="1008"/>
      <c r="AG498" s="1008"/>
      <c r="AH498" s="1008"/>
      <c r="AI498" s="1008"/>
      <c r="AJ498" s="1008"/>
      <c r="AK498" s="1008"/>
      <c r="AL498" s="1008"/>
      <c r="AM498" s="1010"/>
      <c r="AN498" s="1010"/>
      <c r="AO498" s="1010"/>
      <c r="AP498" s="1010"/>
      <c r="AQ498" s="1010"/>
      <c r="AR498" s="1010"/>
      <c r="AS498" s="1010"/>
      <c r="AT498" s="1010"/>
      <c r="AU498" s="625"/>
      <c r="AV498" s="625"/>
      <c r="AW498" s="625"/>
      <c r="AX498" s="625"/>
      <c r="AY498" s="625"/>
      <c r="AZ498" s="625"/>
      <c r="BA498" s="625"/>
      <c r="BB498" s="625"/>
      <c r="BC498" s="625"/>
      <c r="BD498" s="625"/>
      <c r="BE498" s="625"/>
      <c r="BF498" s="625"/>
      <c r="BG498" s="625"/>
      <c r="BH498" s="625"/>
      <c r="BI498" s="625"/>
      <c r="BJ498" s="625"/>
      <c r="BK498" s="625"/>
      <c r="BL498" s="625"/>
      <c r="BM498" s="625"/>
      <c r="BN498" s="625"/>
      <c r="BO498" s="625"/>
      <c r="BP498" s="625"/>
      <c r="BQ498" s="625"/>
      <c r="BR498" s="625"/>
      <c r="BS498" s="625"/>
      <c r="BT498" s="625"/>
      <c r="BU498" s="625"/>
      <c r="BV498" s="625"/>
      <c r="BW498" s="625"/>
      <c r="BX498" s="625"/>
      <c r="BY498" s="625"/>
      <c r="BZ498" s="625"/>
      <c r="CA498" s="625"/>
      <c r="CB498" s="625"/>
      <c r="CC498" s="625"/>
      <c r="CD498" s="625"/>
      <c r="CE498" s="625"/>
      <c r="CF498" s="625"/>
      <c r="CG498" s="625"/>
      <c r="CH498" s="625"/>
      <c r="CI498" s="625"/>
      <c r="CJ498" s="625"/>
      <c r="CK498" s="625"/>
      <c r="CL498" s="625"/>
      <c r="CM498" s="625"/>
      <c r="CN498" s="625"/>
      <c r="CO498" s="625"/>
      <c r="CP498" s="625"/>
      <c r="CQ498" s="625"/>
      <c r="CR498" s="625"/>
      <c r="CS498" s="625"/>
      <c r="CT498" s="625"/>
      <c r="CU498" s="625"/>
      <c r="CV498" s="625"/>
      <c r="CW498" s="625"/>
      <c r="CX498" s="625"/>
      <c r="CY498" s="625"/>
      <c r="CZ498" s="625"/>
      <c r="DA498" s="625"/>
      <c r="DB498" s="625"/>
      <c r="DC498" s="625"/>
      <c r="DD498" s="625"/>
      <c r="DE498" s="625"/>
      <c r="DF498" s="625"/>
      <c r="DG498" s="625"/>
      <c r="DH498" s="625"/>
      <c r="DI498" s="625"/>
      <c r="DJ498" s="625"/>
      <c r="DK498" s="625"/>
      <c r="DL498" s="625"/>
      <c r="DM498" s="625"/>
      <c r="DN498" s="625"/>
      <c r="DO498" s="625"/>
      <c r="DP498" s="625"/>
      <c r="DQ498" s="625"/>
      <c r="DR498" s="625"/>
      <c r="DS498" s="625"/>
      <c r="DT498" s="625"/>
      <c r="DU498" s="625"/>
      <c r="DV498" s="625"/>
      <c r="DW498" s="625"/>
      <c r="DX498" s="625"/>
      <c r="DY498" s="625"/>
      <c r="DZ498" s="625"/>
      <c r="EA498" s="625"/>
      <c r="EB498" s="625"/>
      <c r="EC498" s="625"/>
      <c r="ED498" s="625"/>
      <c r="EE498" s="625"/>
      <c r="EF498" s="625"/>
      <c r="EG498" s="625"/>
      <c r="EH498" s="625"/>
      <c r="EI498" s="625"/>
      <c r="EJ498" s="625"/>
      <c r="EK498" s="625"/>
      <c r="EL498" s="625"/>
    </row>
    <row r="499" spans="1:142" s="1009" customFormat="1">
      <c r="A499" s="1008"/>
      <c r="B499" s="1025"/>
      <c r="C499" s="1014"/>
      <c r="D499" s="1014"/>
      <c r="E499" s="1014"/>
      <c r="F499" s="1014"/>
      <c r="G499" s="1014"/>
      <c r="H499" s="1014"/>
      <c r="I499" s="1014"/>
      <c r="J499" s="1014"/>
      <c r="K499" s="1014"/>
      <c r="L499" s="1015"/>
      <c r="M499" s="1014"/>
      <c r="N499" s="1014"/>
      <c r="O499" s="1001"/>
      <c r="P499" s="1021"/>
      <c r="Q499" s="1021"/>
      <c r="R499" s="1021"/>
      <c r="S499" s="1021"/>
      <c r="T499" s="1020"/>
      <c r="U499" s="1020"/>
      <c r="V499" s="1020"/>
      <c r="W499" s="1020"/>
      <c r="X499" s="1001"/>
      <c r="Y499" s="1008"/>
      <c r="Z499" s="1008"/>
      <c r="AA499" s="1008"/>
      <c r="AB499" s="1008"/>
      <c r="AC499" s="1008"/>
      <c r="AD499" s="1008"/>
      <c r="AE499" s="1008"/>
      <c r="AF499" s="1008"/>
      <c r="AG499" s="1008"/>
      <c r="AH499" s="1008"/>
      <c r="AI499" s="1008"/>
      <c r="AJ499" s="1008"/>
      <c r="AK499" s="1008"/>
      <c r="AL499" s="1008"/>
      <c r="AM499" s="1010"/>
      <c r="AN499" s="1010"/>
      <c r="AO499" s="1010"/>
      <c r="AP499" s="1010"/>
      <c r="AQ499" s="1010"/>
      <c r="AR499" s="1010"/>
      <c r="AS499" s="1010"/>
      <c r="AT499" s="1010"/>
      <c r="AU499" s="625"/>
      <c r="AV499" s="625"/>
      <c r="AW499" s="625"/>
      <c r="AX499" s="625"/>
      <c r="AY499" s="625"/>
      <c r="AZ499" s="625"/>
      <c r="BA499" s="625"/>
      <c r="BB499" s="625"/>
      <c r="BC499" s="625"/>
      <c r="BD499" s="625"/>
      <c r="BE499" s="625"/>
      <c r="BF499" s="625"/>
      <c r="BG499" s="625"/>
      <c r="BH499" s="625"/>
      <c r="BI499" s="625"/>
      <c r="BJ499" s="625"/>
      <c r="BK499" s="625"/>
      <c r="BL499" s="625"/>
      <c r="BM499" s="625"/>
      <c r="BN499" s="625"/>
      <c r="BO499" s="625"/>
      <c r="BP499" s="625"/>
      <c r="BQ499" s="625"/>
      <c r="BR499" s="625"/>
      <c r="BS499" s="625"/>
      <c r="BT499" s="625"/>
      <c r="BU499" s="625"/>
      <c r="BV499" s="625"/>
      <c r="BW499" s="625"/>
      <c r="BX499" s="625"/>
      <c r="BY499" s="625"/>
      <c r="BZ499" s="625"/>
      <c r="CA499" s="625"/>
      <c r="CB499" s="625"/>
      <c r="CC499" s="625"/>
      <c r="CD499" s="625"/>
      <c r="CE499" s="625"/>
      <c r="CF499" s="625"/>
      <c r="CG499" s="625"/>
      <c r="CH499" s="625"/>
      <c r="CI499" s="625"/>
      <c r="CJ499" s="625"/>
      <c r="CK499" s="625"/>
      <c r="CL499" s="625"/>
      <c r="CM499" s="625"/>
      <c r="CN499" s="625"/>
      <c r="CO499" s="625"/>
      <c r="CP499" s="625"/>
      <c r="CQ499" s="625"/>
      <c r="CR499" s="625"/>
      <c r="CS499" s="625"/>
      <c r="CT499" s="625"/>
      <c r="CU499" s="625"/>
      <c r="CV499" s="625"/>
      <c r="CW499" s="625"/>
      <c r="CX499" s="625"/>
      <c r="CY499" s="625"/>
      <c r="CZ499" s="625"/>
      <c r="DA499" s="625"/>
      <c r="DB499" s="625"/>
      <c r="DC499" s="625"/>
      <c r="DD499" s="625"/>
      <c r="DE499" s="625"/>
      <c r="DF499" s="625"/>
      <c r="DG499" s="625"/>
      <c r="DH499" s="625"/>
      <c r="DI499" s="625"/>
      <c r="DJ499" s="625"/>
      <c r="DK499" s="625"/>
      <c r="DL499" s="625"/>
      <c r="DM499" s="625"/>
      <c r="DN499" s="625"/>
      <c r="DO499" s="625"/>
      <c r="DP499" s="625"/>
      <c r="DQ499" s="625"/>
      <c r="DR499" s="625"/>
      <c r="DS499" s="625"/>
      <c r="DT499" s="625"/>
      <c r="DU499" s="625"/>
      <c r="DV499" s="625"/>
      <c r="DW499" s="625"/>
      <c r="DX499" s="625"/>
      <c r="DY499" s="625"/>
      <c r="DZ499" s="625"/>
      <c r="EA499" s="625"/>
      <c r="EB499" s="625"/>
      <c r="EC499" s="625"/>
      <c r="ED499" s="625"/>
      <c r="EE499" s="625"/>
      <c r="EF499" s="625"/>
      <c r="EG499" s="625"/>
      <c r="EH499" s="625"/>
      <c r="EI499" s="625"/>
      <c r="EJ499" s="625"/>
      <c r="EK499" s="625"/>
      <c r="EL499" s="625"/>
    </row>
    <row r="500" spans="1:142" s="1009" customFormat="1">
      <c r="A500" s="1008"/>
      <c r="B500" s="1021"/>
      <c r="C500" s="1014"/>
      <c r="D500" s="1014"/>
      <c r="E500" s="1014"/>
      <c r="F500" s="1014"/>
      <c r="G500" s="1014"/>
      <c r="H500" s="1014"/>
      <c r="I500" s="1014"/>
      <c r="J500" s="1014"/>
      <c r="K500" s="1014"/>
      <c r="L500" s="1015"/>
      <c r="M500" s="1014"/>
      <c r="N500" s="1014"/>
      <c r="O500" s="1001"/>
      <c r="P500" s="1021"/>
      <c r="Q500" s="1021"/>
      <c r="R500" s="1021"/>
      <c r="S500" s="1021"/>
      <c r="T500" s="1020"/>
      <c r="U500" s="1020"/>
      <c r="V500" s="1020"/>
      <c r="W500" s="1020"/>
      <c r="X500" s="1001"/>
      <c r="Y500" s="1008"/>
      <c r="Z500" s="1008"/>
      <c r="AA500" s="1008"/>
      <c r="AB500" s="1008"/>
      <c r="AC500" s="1008"/>
      <c r="AD500" s="1008"/>
      <c r="AE500" s="1008"/>
      <c r="AF500" s="1008"/>
      <c r="AG500" s="1008"/>
      <c r="AH500" s="1008"/>
      <c r="AI500" s="1008"/>
      <c r="AJ500" s="1008"/>
      <c r="AK500" s="1008"/>
      <c r="AL500" s="1008"/>
      <c r="AM500" s="1010"/>
      <c r="AN500" s="1010"/>
      <c r="AO500" s="1010"/>
      <c r="AP500" s="1010"/>
      <c r="AQ500" s="1010"/>
      <c r="AR500" s="1010"/>
      <c r="AS500" s="1010"/>
      <c r="AT500" s="1010"/>
      <c r="AU500" s="625"/>
      <c r="AV500" s="625"/>
      <c r="AW500" s="625"/>
      <c r="AX500" s="625"/>
      <c r="AY500" s="625"/>
      <c r="AZ500" s="625"/>
      <c r="BA500" s="625"/>
      <c r="BB500" s="625"/>
      <c r="BC500" s="625"/>
      <c r="BD500" s="625"/>
      <c r="BE500" s="625"/>
      <c r="BF500" s="625"/>
      <c r="BG500" s="625"/>
      <c r="BH500" s="625"/>
      <c r="BI500" s="625"/>
      <c r="BJ500" s="625"/>
      <c r="BK500" s="625"/>
      <c r="BL500" s="625"/>
      <c r="BM500" s="625"/>
      <c r="BN500" s="625"/>
      <c r="BO500" s="625"/>
      <c r="BP500" s="625"/>
      <c r="BQ500" s="625"/>
      <c r="BR500" s="625"/>
      <c r="BS500" s="625"/>
      <c r="BT500" s="625"/>
      <c r="BU500" s="625"/>
      <c r="BV500" s="625"/>
      <c r="BW500" s="625"/>
      <c r="BX500" s="625"/>
      <c r="BY500" s="625"/>
      <c r="BZ500" s="625"/>
      <c r="CA500" s="625"/>
      <c r="CB500" s="625"/>
      <c r="CC500" s="625"/>
      <c r="CD500" s="625"/>
      <c r="CE500" s="625"/>
      <c r="CF500" s="625"/>
      <c r="CG500" s="625"/>
      <c r="CH500" s="625"/>
      <c r="CI500" s="625"/>
      <c r="CJ500" s="625"/>
      <c r="CK500" s="625"/>
      <c r="CL500" s="625"/>
      <c r="CM500" s="625"/>
      <c r="CN500" s="625"/>
      <c r="CO500" s="625"/>
      <c r="CP500" s="625"/>
      <c r="CQ500" s="625"/>
      <c r="CR500" s="625"/>
      <c r="CS500" s="625"/>
      <c r="CT500" s="625"/>
      <c r="CU500" s="625"/>
      <c r="CV500" s="625"/>
      <c r="CW500" s="625"/>
      <c r="CX500" s="625"/>
      <c r="CY500" s="625"/>
      <c r="CZ500" s="625"/>
      <c r="DA500" s="625"/>
      <c r="DB500" s="625"/>
      <c r="DC500" s="625"/>
      <c r="DD500" s="625"/>
      <c r="DE500" s="625"/>
      <c r="DF500" s="625"/>
      <c r="DG500" s="625"/>
      <c r="DH500" s="625"/>
      <c r="DI500" s="625"/>
      <c r="DJ500" s="625"/>
      <c r="DK500" s="625"/>
      <c r="DL500" s="625"/>
      <c r="DM500" s="625"/>
      <c r="DN500" s="625"/>
      <c r="DO500" s="625"/>
      <c r="DP500" s="625"/>
      <c r="DQ500" s="625"/>
      <c r="DR500" s="625"/>
      <c r="DS500" s="625"/>
      <c r="DT500" s="625"/>
      <c r="DU500" s="625"/>
      <c r="DV500" s="625"/>
      <c r="DW500" s="625"/>
      <c r="DX500" s="625"/>
      <c r="DY500" s="625"/>
      <c r="DZ500" s="625"/>
      <c r="EA500" s="625"/>
      <c r="EB500" s="625"/>
      <c r="EC500" s="625"/>
      <c r="ED500" s="625"/>
      <c r="EE500" s="625"/>
      <c r="EF500" s="625"/>
      <c r="EG500" s="625"/>
      <c r="EH500" s="625"/>
      <c r="EI500" s="625"/>
      <c r="EJ500" s="625"/>
      <c r="EK500" s="625"/>
      <c r="EL500" s="625"/>
    </row>
    <row r="501" spans="1:142" s="1009" customFormat="1">
      <c r="A501" s="1008"/>
      <c r="B501" s="1021"/>
      <c r="C501" s="1014"/>
      <c r="D501" s="1019"/>
      <c r="E501" s="1014"/>
      <c r="F501" s="1014"/>
      <c r="G501" s="1014"/>
      <c r="H501" s="1014"/>
      <c r="I501" s="1014"/>
      <c r="J501" s="1014"/>
      <c r="K501" s="1014"/>
      <c r="L501" s="1015"/>
      <c r="M501" s="1014"/>
      <c r="N501" s="1014"/>
      <c r="O501" s="1001"/>
      <c r="P501" s="1021"/>
      <c r="Q501" s="1021"/>
      <c r="R501" s="1021"/>
      <c r="S501" s="1021"/>
      <c r="T501" s="1020"/>
      <c r="U501" s="1020"/>
      <c r="V501" s="1020"/>
      <c r="W501" s="1020"/>
      <c r="X501" s="1001"/>
      <c r="Y501" s="1008"/>
      <c r="Z501" s="1008"/>
      <c r="AA501" s="1008"/>
      <c r="AB501" s="1008"/>
      <c r="AC501" s="1008"/>
      <c r="AD501" s="1008"/>
      <c r="AE501" s="1008"/>
      <c r="AF501" s="1008"/>
      <c r="AG501" s="1008"/>
      <c r="AH501" s="1008"/>
      <c r="AI501" s="1008"/>
      <c r="AJ501" s="1008"/>
      <c r="AK501" s="1008"/>
      <c r="AL501" s="1008"/>
      <c r="AM501" s="1010"/>
      <c r="AN501" s="1010"/>
      <c r="AO501" s="1010"/>
      <c r="AP501" s="1010"/>
      <c r="AQ501" s="1010"/>
      <c r="AR501" s="1010"/>
      <c r="AS501" s="1010"/>
      <c r="AT501" s="1010"/>
      <c r="AU501" s="625"/>
      <c r="AV501" s="625"/>
      <c r="AW501" s="625"/>
      <c r="AX501" s="625"/>
      <c r="AY501" s="625"/>
      <c r="AZ501" s="625"/>
      <c r="BA501" s="625"/>
      <c r="BB501" s="625"/>
      <c r="BC501" s="625"/>
      <c r="BD501" s="625"/>
      <c r="BE501" s="625"/>
      <c r="BF501" s="625"/>
      <c r="BG501" s="625"/>
      <c r="BH501" s="625"/>
      <c r="BI501" s="625"/>
      <c r="BJ501" s="625"/>
      <c r="BK501" s="625"/>
      <c r="BL501" s="625"/>
      <c r="BM501" s="625"/>
      <c r="BN501" s="625"/>
      <c r="BO501" s="625"/>
      <c r="BP501" s="625"/>
      <c r="BQ501" s="625"/>
      <c r="BR501" s="625"/>
      <c r="BS501" s="625"/>
      <c r="BT501" s="625"/>
      <c r="BU501" s="625"/>
      <c r="BV501" s="625"/>
      <c r="BW501" s="625"/>
      <c r="BX501" s="625"/>
      <c r="BY501" s="625"/>
      <c r="BZ501" s="625"/>
      <c r="CA501" s="625"/>
      <c r="CB501" s="625"/>
      <c r="CC501" s="625"/>
      <c r="CD501" s="625"/>
      <c r="CE501" s="625"/>
      <c r="CF501" s="625"/>
      <c r="CG501" s="625"/>
      <c r="CH501" s="625"/>
      <c r="CI501" s="625"/>
      <c r="CJ501" s="625"/>
      <c r="CK501" s="625"/>
      <c r="CL501" s="625"/>
      <c r="CM501" s="625"/>
      <c r="CN501" s="625"/>
      <c r="CO501" s="625"/>
      <c r="CP501" s="625"/>
      <c r="CQ501" s="625"/>
      <c r="CR501" s="625"/>
      <c r="CS501" s="625"/>
      <c r="CT501" s="625"/>
      <c r="CU501" s="625"/>
      <c r="CV501" s="625"/>
      <c r="CW501" s="625"/>
      <c r="CX501" s="625"/>
      <c r="CY501" s="625"/>
      <c r="CZ501" s="625"/>
      <c r="DA501" s="625"/>
      <c r="DB501" s="625"/>
      <c r="DC501" s="625"/>
      <c r="DD501" s="625"/>
      <c r="DE501" s="625"/>
      <c r="DF501" s="625"/>
      <c r="DG501" s="625"/>
      <c r="DH501" s="625"/>
      <c r="DI501" s="625"/>
      <c r="DJ501" s="625"/>
      <c r="DK501" s="625"/>
      <c r="DL501" s="625"/>
      <c r="DM501" s="625"/>
      <c r="DN501" s="625"/>
      <c r="DO501" s="625"/>
      <c r="DP501" s="625"/>
      <c r="DQ501" s="625"/>
      <c r="DR501" s="625"/>
      <c r="DS501" s="625"/>
      <c r="DT501" s="625"/>
      <c r="DU501" s="625"/>
      <c r="DV501" s="625"/>
      <c r="DW501" s="625"/>
      <c r="DX501" s="625"/>
      <c r="DY501" s="625"/>
      <c r="DZ501" s="625"/>
      <c r="EA501" s="625"/>
      <c r="EB501" s="625"/>
      <c r="EC501" s="625"/>
      <c r="ED501" s="625"/>
      <c r="EE501" s="625"/>
      <c r="EF501" s="625"/>
      <c r="EG501" s="625"/>
      <c r="EH501" s="625"/>
      <c r="EI501" s="625"/>
      <c r="EJ501" s="625"/>
      <c r="EK501" s="625"/>
      <c r="EL501" s="625"/>
    </row>
    <row r="502" spans="1:142" s="1009" customFormat="1" ht="13.5">
      <c r="A502" s="1008"/>
      <c r="B502" s="1024"/>
      <c r="C502" s="1014"/>
      <c r="D502" s="1019"/>
      <c r="E502" s="1018"/>
      <c r="F502" s="1014"/>
      <c r="G502" s="1014"/>
      <c r="H502" s="1014"/>
      <c r="I502" s="1014"/>
      <c r="J502" s="1014"/>
      <c r="K502" s="1014"/>
      <c r="L502" s="1015"/>
      <c r="M502" s="1014"/>
      <c r="N502" s="1014"/>
      <c r="O502" s="1001"/>
      <c r="P502" s="1023"/>
      <c r="Q502" s="1021"/>
      <c r="R502" s="1021"/>
      <c r="S502" s="1021"/>
      <c r="T502" s="1020"/>
      <c r="U502" s="1020"/>
      <c r="V502" s="1020"/>
      <c r="W502" s="1020"/>
      <c r="X502" s="1001"/>
      <c r="Y502" s="1008"/>
      <c r="Z502" s="1008"/>
      <c r="AA502" s="1008"/>
      <c r="AB502" s="1008"/>
      <c r="AC502" s="1008"/>
      <c r="AD502" s="1008"/>
      <c r="AE502" s="1008"/>
      <c r="AF502" s="1008"/>
      <c r="AG502" s="1008"/>
      <c r="AH502" s="1008"/>
      <c r="AI502" s="1008"/>
      <c r="AJ502" s="1008"/>
      <c r="AK502" s="1008"/>
      <c r="AL502" s="1008"/>
      <c r="AM502" s="1010"/>
      <c r="AN502" s="1010"/>
      <c r="AO502" s="1010"/>
      <c r="AP502" s="1010"/>
      <c r="AQ502" s="1010"/>
      <c r="AR502" s="1010"/>
      <c r="AS502" s="1010"/>
      <c r="AT502" s="1010"/>
      <c r="AU502" s="625"/>
      <c r="AV502" s="625"/>
      <c r="AW502" s="625"/>
      <c r="AX502" s="625"/>
      <c r="AY502" s="625"/>
      <c r="AZ502" s="625"/>
      <c r="BA502" s="625"/>
      <c r="BB502" s="625"/>
      <c r="BC502" s="625"/>
      <c r="BD502" s="625"/>
      <c r="BE502" s="625"/>
      <c r="BF502" s="625"/>
      <c r="BG502" s="625"/>
      <c r="BH502" s="625"/>
      <c r="BI502" s="625"/>
      <c r="BJ502" s="625"/>
      <c r="BK502" s="625"/>
      <c r="BL502" s="625"/>
      <c r="BM502" s="625"/>
      <c r="BN502" s="625"/>
      <c r="BO502" s="625"/>
      <c r="BP502" s="625"/>
      <c r="BQ502" s="625"/>
      <c r="BR502" s="625"/>
      <c r="BS502" s="625"/>
      <c r="BT502" s="625"/>
      <c r="BU502" s="625"/>
      <c r="BV502" s="625"/>
      <c r="BW502" s="625"/>
      <c r="BX502" s="625"/>
      <c r="BY502" s="625"/>
      <c r="BZ502" s="625"/>
      <c r="CA502" s="625"/>
      <c r="CB502" s="625"/>
      <c r="CC502" s="625"/>
      <c r="CD502" s="625"/>
      <c r="CE502" s="625"/>
      <c r="CF502" s="625"/>
      <c r="CG502" s="625"/>
      <c r="CH502" s="625"/>
      <c r="CI502" s="625"/>
      <c r="CJ502" s="625"/>
      <c r="CK502" s="625"/>
      <c r="CL502" s="625"/>
      <c r="CM502" s="625"/>
      <c r="CN502" s="625"/>
      <c r="CO502" s="625"/>
      <c r="CP502" s="625"/>
      <c r="CQ502" s="625"/>
      <c r="CR502" s="625"/>
      <c r="CS502" s="625"/>
      <c r="CT502" s="625"/>
      <c r="CU502" s="625"/>
      <c r="CV502" s="625"/>
      <c r="CW502" s="625"/>
      <c r="CX502" s="625"/>
      <c r="CY502" s="625"/>
      <c r="CZ502" s="625"/>
      <c r="DA502" s="625"/>
      <c r="DB502" s="625"/>
      <c r="DC502" s="625"/>
      <c r="DD502" s="625"/>
      <c r="DE502" s="625"/>
      <c r="DF502" s="625"/>
      <c r="DG502" s="625"/>
      <c r="DH502" s="625"/>
      <c r="DI502" s="625"/>
      <c r="DJ502" s="625"/>
      <c r="DK502" s="625"/>
      <c r="DL502" s="625"/>
      <c r="DM502" s="625"/>
      <c r="DN502" s="625"/>
      <c r="DO502" s="625"/>
      <c r="DP502" s="625"/>
      <c r="DQ502" s="625"/>
      <c r="DR502" s="625"/>
      <c r="DS502" s="625"/>
      <c r="DT502" s="625"/>
      <c r="DU502" s="625"/>
      <c r="DV502" s="625"/>
      <c r="DW502" s="625"/>
      <c r="DX502" s="625"/>
      <c r="DY502" s="625"/>
      <c r="DZ502" s="625"/>
      <c r="EA502" s="625"/>
      <c r="EB502" s="625"/>
      <c r="EC502" s="625"/>
      <c r="ED502" s="625"/>
      <c r="EE502" s="625"/>
      <c r="EF502" s="625"/>
      <c r="EG502" s="625"/>
      <c r="EH502" s="625"/>
      <c r="EI502" s="625"/>
      <c r="EJ502" s="625"/>
      <c r="EK502" s="625"/>
      <c r="EL502" s="625"/>
    </row>
    <row r="503" spans="1:142" s="1009" customFormat="1" ht="13.5">
      <c r="A503" s="1008"/>
      <c r="B503" s="1021"/>
      <c r="C503" s="1014"/>
      <c r="D503" s="1014"/>
      <c r="E503" s="1018"/>
      <c r="F503" s="1014"/>
      <c r="G503" s="1014"/>
      <c r="H503" s="1014"/>
      <c r="I503" s="1014"/>
      <c r="J503" s="1014"/>
      <c r="K503" s="1014"/>
      <c r="L503" s="1015"/>
      <c r="M503" s="1014"/>
      <c r="N503" s="1014"/>
      <c r="O503" s="1001"/>
      <c r="P503" s="1021"/>
      <c r="Q503" s="1021"/>
      <c r="R503" s="1021"/>
      <c r="S503" s="1021"/>
      <c r="T503" s="1020"/>
      <c r="U503" s="1020"/>
      <c r="V503" s="1020"/>
      <c r="W503" s="1020"/>
      <c r="X503" s="1001"/>
      <c r="Y503" s="1008"/>
      <c r="Z503" s="1008"/>
      <c r="AA503" s="1008"/>
      <c r="AB503" s="1008"/>
      <c r="AC503" s="1008"/>
      <c r="AD503" s="1008"/>
      <c r="AE503" s="1008"/>
      <c r="AF503" s="1008"/>
      <c r="AG503" s="1008"/>
      <c r="AH503" s="1008"/>
      <c r="AI503" s="1008"/>
      <c r="AJ503" s="1008"/>
      <c r="AK503" s="1008"/>
      <c r="AL503" s="1008"/>
      <c r="AM503" s="1010"/>
      <c r="AN503" s="1010"/>
      <c r="AO503" s="1010"/>
      <c r="AP503" s="1010"/>
      <c r="AQ503" s="1010"/>
      <c r="AR503" s="1010"/>
      <c r="AS503" s="1010"/>
      <c r="AT503" s="1010"/>
      <c r="AU503" s="625"/>
      <c r="AV503" s="625"/>
      <c r="AW503" s="625"/>
      <c r="AX503" s="625"/>
      <c r="AY503" s="625"/>
      <c r="AZ503" s="625"/>
      <c r="BA503" s="625"/>
      <c r="BB503" s="625"/>
      <c r="BC503" s="625"/>
      <c r="BD503" s="625"/>
      <c r="BE503" s="625"/>
      <c r="BF503" s="625"/>
      <c r="BG503" s="625"/>
      <c r="BH503" s="625"/>
      <c r="BI503" s="625"/>
      <c r="BJ503" s="625"/>
      <c r="BK503" s="625"/>
      <c r="BL503" s="625"/>
      <c r="BM503" s="625"/>
      <c r="BN503" s="625"/>
      <c r="BO503" s="625"/>
      <c r="BP503" s="625"/>
      <c r="BQ503" s="625"/>
      <c r="BR503" s="625"/>
      <c r="BS503" s="625"/>
      <c r="BT503" s="625"/>
      <c r="BU503" s="625"/>
      <c r="BV503" s="625"/>
      <c r="BW503" s="625"/>
      <c r="BX503" s="625"/>
      <c r="BY503" s="625"/>
      <c r="BZ503" s="625"/>
      <c r="CA503" s="625"/>
      <c r="CB503" s="625"/>
      <c r="CC503" s="625"/>
      <c r="CD503" s="625"/>
      <c r="CE503" s="625"/>
      <c r="CF503" s="625"/>
      <c r="CG503" s="625"/>
      <c r="CH503" s="625"/>
      <c r="CI503" s="625"/>
      <c r="CJ503" s="625"/>
      <c r="CK503" s="625"/>
      <c r="CL503" s="625"/>
      <c r="CM503" s="625"/>
      <c r="CN503" s="625"/>
      <c r="CO503" s="625"/>
      <c r="CP503" s="625"/>
      <c r="CQ503" s="625"/>
      <c r="CR503" s="625"/>
      <c r="CS503" s="625"/>
      <c r="CT503" s="625"/>
      <c r="CU503" s="625"/>
      <c r="CV503" s="625"/>
      <c r="CW503" s="625"/>
      <c r="CX503" s="625"/>
      <c r="CY503" s="625"/>
      <c r="CZ503" s="625"/>
      <c r="DA503" s="625"/>
      <c r="DB503" s="625"/>
      <c r="DC503" s="625"/>
      <c r="DD503" s="625"/>
      <c r="DE503" s="625"/>
      <c r="DF503" s="625"/>
      <c r="DG503" s="625"/>
      <c r="DH503" s="625"/>
      <c r="DI503" s="625"/>
      <c r="DJ503" s="625"/>
      <c r="DK503" s="625"/>
      <c r="DL503" s="625"/>
      <c r="DM503" s="625"/>
      <c r="DN503" s="625"/>
      <c r="DO503" s="625"/>
      <c r="DP503" s="625"/>
      <c r="DQ503" s="625"/>
      <c r="DR503" s="625"/>
      <c r="DS503" s="625"/>
      <c r="DT503" s="625"/>
      <c r="DU503" s="625"/>
      <c r="DV503" s="625"/>
      <c r="DW503" s="625"/>
      <c r="DX503" s="625"/>
      <c r="DY503" s="625"/>
      <c r="DZ503" s="625"/>
      <c r="EA503" s="625"/>
      <c r="EB503" s="625"/>
      <c r="EC503" s="625"/>
      <c r="ED503" s="625"/>
      <c r="EE503" s="625"/>
      <c r="EF503" s="625"/>
      <c r="EG503" s="625"/>
      <c r="EH503" s="625"/>
      <c r="EI503" s="625"/>
      <c r="EJ503" s="625"/>
      <c r="EK503" s="625"/>
      <c r="EL503" s="625"/>
    </row>
    <row r="504" spans="1:142" s="1009" customFormat="1" ht="14.25">
      <c r="A504" s="1008"/>
      <c r="B504" s="1021"/>
      <c r="C504" s="1014"/>
      <c r="D504" s="1014"/>
      <c r="E504" s="1022"/>
      <c r="F504" s="1014"/>
      <c r="G504" s="1014"/>
      <c r="H504" s="1014"/>
      <c r="I504" s="1014"/>
      <c r="J504" s="1014"/>
      <c r="K504" s="1014"/>
      <c r="L504" s="1015"/>
      <c r="M504" s="1014"/>
      <c r="N504" s="1014"/>
      <c r="O504" s="1001"/>
      <c r="P504" s="1021"/>
      <c r="Q504" s="1021"/>
      <c r="R504" s="1021"/>
      <c r="S504" s="1021"/>
      <c r="T504" s="1020"/>
      <c r="U504" s="1020"/>
      <c r="V504" s="1020"/>
      <c r="W504" s="1020"/>
      <c r="X504" s="1001"/>
      <c r="Y504" s="1008"/>
      <c r="Z504" s="1008"/>
      <c r="AA504" s="1008"/>
      <c r="AB504" s="1008"/>
      <c r="AC504" s="1008"/>
      <c r="AD504" s="1008"/>
      <c r="AE504" s="1008"/>
      <c r="AF504" s="1008"/>
      <c r="AG504" s="1008"/>
      <c r="AH504" s="1008"/>
      <c r="AI504" s="1008"/>
      <c r="AJ504" s="1008"/>
      <c r="AK504" s="1008"/>
      <c r="AL504" s="1008"/>
      <c r="AM504" s="1010"/>
      <c r="AN504" s="1010"/>
      <c r="AO504" s="1010"/>
      <c r="AP504" s="1010"/>
      <c r="AQ504" s="1010"/>
      <c r="AR504" s="1010"/>
      <c r="AS504" s="1010"/>
      <c r="AT504" s="1010"/>
      <c r="AU504" s="625"/>
      <c r="AV504" s="625"/>
      <c r="AW504" s="625"/>
      <c r="AX504" s="625"/>
      <c r="AY504" s="625"/>
      <c r="AZ504" s="625"/>
      <c r="BA504" s="625"/>
      <c r="BB504" s="625"/>
      <c r="BC504" s="625"/>
      <c r="BD504" s="625"/>
      <c r="BE504" s="625"/>
      <c r="BF504" s="625"/>
      <c r="BG504" s="625"/>
      <c r="BH504" s="625"/>
      <c r="BI504" s="625"/>
      <c r="BJ504" s="625"/>
      <c r="BK504" s="625"/>
      <c r="BL504" s="625"/>
      <c r="BM504" s="625"/>
      <c r="BN504" s="625"/>
      <c r="BO504" s="625"/>
      <c r="BP504" s="625"/>
      <c r="BQ504" s="625"/>
      <c r="BR504" s="625"/>
      <c r="BS504" s="625"/>
      <c r="BT504" s="625"/>
      <c r="BU504" s="625"/>
      <c r="BV504" s="625"/>
      <c r="BW504" s="625"/>
      <c r="BX504" s="625"/>
      <c r="BY504" s="625"/>
      <c r="BZ504" s="625"/>
      <c r="CA504" s="625"/>
      <c r="CB504" s="625"/>
      <c r="CC504" s="625"/>
      <c r="CD504" s="625"/>
      <c r="CE504" s="625"/>
      <c r="CF504" s="625"/>
      <c r="CG504" s="625"/>
      <c r="CH504" s="625"/>
      <c r="CI504" s="625"/>
      <c r="CJ504" s="625"/>
      <c r="CK504" s="625"/>
      <c r="CL504" s="625"/>
      <c r="CM504" s="625"/>
      <c r="CN504" s="625"/>
      <c r="CO504" s="625"/>
      <c r="CP504" s="625"/>
      <c r="CQ504" s="625"/>
      <c r="CR504" s="625"/>
      <c r="CS504" s="625"/>
      <c r="CT504" s="625"/>
      <c r="CU504" s="625"/>
      <c r="CV504" s="625"/>
      <c r="CW504" s="625"/>
      <c r="CX504" s="625"/>
      <c r="CY504" s="625"/>
      <c r="CZ504" s="625"/>
      <c r="DA504" s="625"/>
      <c r="DB504" s="625"/>
      <c r="DC504" s="625"/>
      <c r="DD504" s="625"/>
      <c r="DE504" s="625"/>
      <c r="DF504" s="625"/>
      <c r="DG504" s="625"/>
      <c r="DH504" s="625"/>
      <c r="DI504" s="625"/>
      <c r="DJ504" s="625"/>
      <c r="DK504" s="625"/>
      <c r="DL504" s="625"/>
      <c r="DM504" s="625"/>
      <c r="DN504" s="625"/>
      <c r="DO504" s="625"/>
      <c r="DP504" s="625"/>
      <c r="DQ504" s="625"/>
      <c r="DR504" s="625"/>
      <c r="DS504" s="625"/>
      <c r="DT504" s="625"/>
      <c r="DU504" s="625"/>
      <c r="DV504" s="625"/>
      <c r="DW504" s="625"/>
      <c r="DX504" s="625"/>
      <c r="DY504" s="625"/>
      <c r="DZ504" s="625"/>
      <c r="EA504" s="625"/>
      <c r="EB504" s="625"/>
      <c r="EC504" s="625"/>
      <c r="ED504" s="625"/>
      <c r="EE504" s="625"/>
      <c r="EF504" s="625"/>
      <c r="EG504" s="625"/>
      <c r="EH504" s="625"/>
      <c r="EI504" s="625"/>
      <c r="EJ504" s="625"/>
      <c r="EK504" s="625"/>
      <c r="EL504" s="625"/>
    </row>
    <row r="505" spans="1:142" s="1009" customFormat="1" ht="13.5">
      <c r="A505" s="1008"/>
      <c r="B505" s="1013"/>
      <c r="C505" s="1014"/>
      <c r="D505" s="1019"/>
      <c r="E505" s="1018"/>
      <c r="F505" s="1014"/>
      <c r="G505" s="1014"/>
      <c r="H505" s="1014"/>
      <c r="I505" s="1014"/>
      <c r="J505" s="1014"/>
      <c r="K505" s="1014"/>
      <c r="L505" s="1015"/>
      <c r="M505" s="1014"/>
      <c r="N505" s="1014"/>
      <c r="O505" s="1001"/>
      <c r="P505" s="1013"/>
      <c r="Q505" s="1013"/>
      <c r="R505" s="1013"/>
      <c r="S505" s="1013"/>
      <c r="T505" s="1012"/>
      <c r="U505" s="1012"/>
      <c r="V505" s="1012"/>
      <c r="W505" s="1012"/>
      <c r="X505" s="1001"/>
      <c r="Y505" s="1008"/>
      <c r="Z505" s="1008"/>
      <c r="AA505" s="1008"/>
      <c r="AB505" s="1008"/>
      <c r="AC505" s="1008"/>
      <c r="AD505" s="1008"/>
      <c r="AE505" s="1008"/>
      <c r="AF505" s="1008"/>
      <c r="AG505" s="1008"/>
      <c r="AH505" s="1008"/>
      <c r="AI505" s="1008"/>
      <c r="AJ505" s="1008"/>
      <c r="AK505" s="1008"/>
      <c r="AL505" s="1008"/>
      <c r="AM505" s="1010"/>
      <c r="AN505" s="1010"/>
      <c r="AO505" s="1010"/>
      <c r="AP505" s="1010"/>
      <c r="AQ505" s="1010"/>
      <c r="AR505" s="1010"/>
      <c r="AS505" s="1010"/>
      <c r="AT505" s="1010"/>
      <c r="AU505" s="625"/>
      <c r="AV505" s="625"/>
      <c r="AW505" s="625"/>
      <c r="AX505" s="625"/>
      <c r="AY505" s="625"/>
      <c r="AZ505" s="625"/>
      <c r="BA505" s="625"/>
      <c r="BB505" s="625"/>
      <c r="BC505" s="625"/>
      <c r="BD505" s="625"/>
      <c r="BE505" s="625"/>
      <c r="BF505" s="625"/>
      <c r="BG505" s="625"/>
      <c r="BH505" s="625"/>
      <c r="BI505" s="625"/>
      <c r="BJ505" s="625"/>
      <c r="BK505" s="625"/>
      <c r="BL505" s="625"/>
      <c r="BM505" s="625"/>
      <c r="BN505" s="625"/>
      <c r="BO505" s="625"/>
      <c r="BP505" s="625"/>
      <c r="BQ505" s="625"/>
      <c r="BR505" s="625"/>
      <c r="BS505" s="625"/>
      <c r="BT505" s="625"/>
      <c r="BU505" s="625"/>
      <c r="BV505" s="625"/>
      <c r="BW505" s="625"/>
      <c r="BX505" s="625"/>
      <c r="BY505" s="625"/>
      <c r="BZ505" s="625"/>
      <c r="CA505" s="625"/>
      <c r="CB505" s="625"/>
      <c r="CC505" s="625"/>
      <c r="CD505" s="625"/>
      <c r="CE505" s="625"/>
      <c r="CF505" s="625"/>
      <c r="CG505" s="625"/>
      <c r="CH505" s="625"/>
      <c r="CI505" s="625"/>
      <c r="CJ505" s="625"/>
      <c r="CK505" s="625"/>
      <c r="CL505" s="625"/>
      <c r="CM505" s="625"/>
      <c r="CN505" s="625"/>
      <c r="CO505" s="625"/>
      <c r="CP505" s="625"/>
      <c r="CQ505" s="625"/>
      <c r="CR505" s="625"/>
      <c r="CS505" s="625"/>
      <c r="CT505" s="625"/>
      <c r="CU505" s="625"/>
      <c r="CV505" s="625"/>
      <c r="CW505" s="625"/>
      <c r="CX505" s="625"/>
      <c r="CY505" s="625"/>
      <c r="CZ505" s="625"/>
      <c r="DA505" s="625"/>
      <c r="DB505" s="625"/>
      <c r="DC505" s="625"/>
      <c r="DD505" s="625"/>
      <c r="DE505" s="625"/>
      <c r="DF505" s="625"/>
      <c r="DG505" s="625"/>
      <c r="DH505" s="625"/>
      <c r="DI505" s="625"/>
      <c r="DJ505" s="625"/>
      <c r="DK505" s="625"/>
      <c r="DL505" s="625"/>
      <c r="DM505" s="625"/>
      <c r="DN505" s="625"/>
      <c r="DO505" s="625"/>
      <c r="DP505" s="625"/>
      <c r="DQ505" s="625"/>
      <c r="DR505" s="625"/>
      <c r="DS505" s="625"/>
      <c r="DT505" s="625"/>
      <c r="DU505" s="625"/>
      <c r="DV505" s="625"/>
      <c r="DW505" s="625"/>
      <c r="DX505" s="625"/>
      <c r="DY505" s="625"/>
      <c r="DZ505" s="625"/>
      <c r="EA505" s="625"/>
      <c r="EB505" s="625"/>
      <c r="EC505" s="625"/>
      <c r="ED505" s="625"/>
      <c r="EE505" s="625"/>
      <c r="EF505" s="625"/>
      <c r="EG505" s="625"/>
      <c r="EH505" s="625"/>
      <c r="EI505" s="625"/>
      <c r="EJ505" s="625"/>
      <c r="EK505" s="625"/>
      <c r="EL505" s="625"/>
    </row>
    <row r="506" spans="1:142" s="1009" customFormat="1" ht="15">
      <c r="A506" s="1008"/>
      <c r="B506" s="1013"/>
      <c r="C506" s="1014"/>
      <c r="D506" s="1017"/>
      <c r="E506" s="1014"/>
      <c r="F506" s="1014"/>
      <c r="G506" s="1014"/>
      <c r="H506" s="1014"/>
      <c r="I506" s="1014"/>
      <c r="J506" s="1014"/>
      <c r="K506" s="1014"/>
      <c r="L506" s="1015"/>
      <c r="M506" s="1014"/>
      <c r="N506" s="1014"/>
      <c r="O506" s="1001"/>
      <c r="P506" s="1013"/>
      <c r="Q506" s="1013"/>
      <c r="R506" s="1013"/>
      <c r="S506" s="1013"/>
      <c r="T506" s="1012"/>
      <c r="U506" s="1012"/>
      <c r="V506" s="1012"/>
      <c r="W506" s="1012"/>
      <c r="X506" s="1001"/>
      <c r="Y506" s="1008"/>
      <c r="Z506" s="1008"/>
      <c r="AA506" s="1008"/>
      <c r="AB506" s="1008"/>
      <c r="AC506" s="1008"/>
      <c r="AD506" s="1008"/>
      <c r="AE506" s="1008"/>
      <c r="AF506" s="1008"/>
      <c r="AG506" s="1008"/>
      <c r="AH506" s="1008"/>
      <c r="AI506" s="1008"/>
      <c r="AJ506" s="1008"/>
      <c r="AK506" s="1008"/>
      <c r="AL506" s="1008"/>
      <c r="AM506" s="1010"/>
      <c r="AN506" s="1010"/>
      <c r="AO506" s="1010"/>
      <c r="AP506" s="1010"/>
      <c r="AQ506" s="1010"/>
      <c r="AR506" s="1010"/>
      <c r="AS506" s="1010"/>
      <c r="AT506" s="1010"/>
      <c r="AU506" s="625"/>
      <c r="AV506" s="625"/>
      <c r="AW506" s="625"/>
      <c r="AX506" s="625"/>
      <c r="AY506" s="625"/>
      <c r="AZ506" s="625"/>
      <c r="BA506" s="625"/>
      <c r="BB506" s="625"/>
      <c r="BC506" s="625"/>
      <c r="BD506" s="625"/>
      <c r="BE506" s="625"/>
      <c r="BF506" s="625"/>
      <c r="BG506" s="625"/>
      <c r="BH506" s="625"/>
      <c r="BI506" s="625"/>
      <c r="BJ506" s="625"/>
      <c r="BK506" s="625"/>
      <c r="BL506" s="625"/>
      <c r="BM506" s="625"/>
      <c r="BN506" s="625"/>
      <c r="BO506" s="625"/>
      <c r="BP506" s="625"/>
      <c r="BQ506" s="625"/>
      <c r="BR506" s="625"/>
      <c r="BS506" s="625"/>
      <c r="BT506" s="625"/>
      <c r="BU506" s="625"/>
      <c r="BV506" s="625"/>
      <c r="BW506" s="625"/>
      <c r="BX506" s="625"/>
      <c r="BY506" s="625"/>
      <c r="BZ506" s="625"/>
      <c r="CA506" s="625"/>
      <c r="CB506" s="625"/>
      <c r="CC506" s="625"/>
      <c r="CD506" s="625"/>
      <c r="CE506" s="625"/>
      <c r="CF506" s="625"/>
      <c r="CG506" s="625"/>
      <c r="CH506" s="625"/>
      <c r="CI506" s="625"/>
      <c r="CJ506" s="625"/>
      <c r="CK506" s="625"/>
      <c r="CL506" s="625"/>
      <c r="CM506" s="625"/>
      <c r="CN506" s="625"/>
      <c r="CO506" s="625"/>
      <c r="CP506" s="625"/>
      <c r="CQ506" s="625"/>
      <c r="CR506" s="625"/>
      <c r="CS506" s="625"/>
      <c r="CT506" s="625"/>
      <c r="CU506" s="625"/>
      <c r="CV506" s="625"/>
      <c r="CW506" s="625"/>
      <c r="CX506" s="625"/>
      <c r="CY506" s="625"/>
      <c r="CZ506" s="625"/>
      <c r="DA506" s="625"/>
      <c r="DB506" s="625"/>
      <c r="DC506" s="625"/>
      <c r="DD506" s="625"/>
      <c r="DE506" s="625"/>
      <c r="DF506" s="625"/>
      <c r="DG506" s="625"/>
      <c r="DH506" s="625"/>
      <c r="DI506" s="625"/>
      <c r="DJ506" s="625"/>
      <c r="DK506" s="625"/>
      <c r="DL506" s="625"/>
      <c r="DM506" s="625"/>
      <c r="DN506" s="625"/>
      <c r="DO506" s="625"/>
      <c r="DP506" s="625"/>
      <c r="DQ506" s="625"/>
      <c r="DR506" s="625"/>
      <c r="DS506" s="625"/>
      <c r="DT506" s="625"/>
      <c r="DU506" s="625"/>
      <c r="DV506" s="625"/>
      <c r="DW506" s="625"/>
      <c r="DX506" s="625"/>
      <c r="DY506" s="625"/>
      <c r="DZ506" s="625"/>
      <c r="EA506" s="625"/>
      <c r="EB506" s="625"/>
      <c r="EC506" s="625"/>
      <c r="ED506" s="625"/>
      <c r="EE506" s="625"/>
      <c r="EF506" s="625"/>
      <c r="EG506" s="625"/>
      <c r="EH506" s="625"/>
      <c r="EI506" s="625"/>
      <c r="EJ506" s="625"/>
      <c r="EK506" s="625"/>
      <c r="EL506" s="625"/>
    </row>
    <row r="507" spans="1:142" s="1009" customFormat="1" ht="15">
      <c r="A507" s="1008"/>
      <c r="B507" s="1013"/>
      <c r="C507" s="1014"/>
      <c r="D507" s="1016"/>
      <c r="E507" s="1014"/>
      <c r="F507" s="1014"/>
      <c r="G507" s="1014"/>
      <c r="H507" s="1014"/>
      <c r="I507" s="1014"/>
      <c r="J507" s="1014"/>
      <c r="K507" s="1014"/>
      <c r="L507" s="1015"/>
      <c r="M507" s="1014"/>
      <c r="N507" s="1014"/>
      <c r="O507" s="1001"/>
      <c r="P507" s="1013"/>
      <c r="Q507" s="1013"/>
      <c r="R507" s="1013"/>
      <c r="S507" s="1013"/>
      <c r="T507" s="1012"/>
      <c r="U507" s="1012"/>
      <c r="V507" s="1012"/>
      <c r="W507" s="1012"/>
      <c r="X507" s="1001"/>
      <c r="Y507" s="1008"/>
      <c r="Z507" s="1008"/>
      <c r="AA507" s="1008"/>
      <c r="AB507" s="1008"/>
      <c r="AC507" s="1008"/>
      <c r="AD507" s="1008"/>
      <c r="AE507" s="1008"/>
      <c r="AF507" s="1008"/>
      <c r="AG507" s="1008"/>
      <c r="AH507" s="1008"/>
      <c r="AI507" s="1008"/>
      <c r="AJ507" s="1008"/>
      <c r="AK507" s="1008"/>
      <c r="AL507" s="1008"/>
      <c r="AM507" s="1010"/>
      <c r="AN507" s="1010"/>
      <c r="AO507" s="1010"/>
      <c r="AP507" s="1010"/>
      <c r="AQ507" s="1010"/>
      <c r="AR507" s="1010"/>
      <c r="AS507" s="1010"/>
      <c r="AT507" s="1010"/>
      <c r="AU507" s="625"/>
      <c r="AV507" s="625"/>
      <c r="AW507" s="625"/>
      <c r="AX507" s="625"/>
      <c r="AY507" s="625"/>
      <c r="AZ507" s="625"/>
      <c r="BA507" s="625"/>
      <c r="BB507" s="625"/>
      <c r="BC507" s="625"/>
      <c r="BD507" s="625"/>
      <c r="BE507" s="625"/>
      <c r="BF507" s="625"/>
      <c r="BG507" s="625"/>
      <c r="BH507" s="625"/>
      <c r="BI507" s="625"/>
      <c r="BJ507" s="625"/>
      <c r="BK507" s="625"/>
      <c r="BL507" s="625"/>
      <c r="BM507" s="625"/>
      <c r="BN507" s="625"/>
      <c r="BO507" s="625"/>
      <c r="BP507" s="625"/>
      <c r="BQ507" s="625"/>
      <c r="BR507" s="625"/>
      <c r="BS507" s="625"/>
      <c r="BT507" s="625"/>
      <c r="BU507" s="625"/>
      <c r="BV507" s="625"/>
      <c r="BW507" s="625"/>
      <c r="BX507" s="625"/>
      <c r="BY507" s="625"/>
      <c r="BZ507" s="625"/>
      <c r="CA507" s="625"/>
      <c r="CB507" s="625"/>
      <c r="CC507" s="625"/>
      <c r="CD507" s="625"/>
      <c r="CE507" s="625"/>
      <c r="CF507" s="625"/>
      <c r="CG507" s="625"/>
      <c r="CH507" s="625"/>
      <c r="CI507" s="625"/>
      <c r="CJ507" s="625"/>
      <c r="CK507" s="625"/>
      <c r="CL507" s="625"/>
      <c r="CM507" s="625"/>
      <c r="CN507" s="625"/>
      <c r="CO507" s="625"/>
      <c r="CP507" s="625"/>
      <c r="CQ507" s="625"/>
      <c r="CR507" s="625"/>
      <c r="CS507" s="625"/>
      <c r="CT507" s="625"/>
      <c r="CU507" s="625"/>
      <c r="CV507" s="625"/>
      <c r="CW507" s="625"/>
      <c r="CX507" s="625"/>
      <c r="CY507" s="625"/>
      <c r="CZ507" s="625"/>
      <c r="DA507" s="625"/>
      <c r="DB507" s="625"/>
      <c r="DC507" s="625"/>
      <c r="DD507" s="625"/>
      <c r="DE507" s="625"/>
      <c r="DF507" s="625"/>
      <c r="DG507" s="625"/>
      <c r="DH507" s="625"/>
      <c r="DI507" s="625"/>
      <c r="DJ507" s="625"/>
      <c r="DK507" s="625"/>
      <c r="DL507" s="625"/>
      <c r="DM507" s="625"/>
      <c r="DN507" s="625"/>
      <c r="DO507" s="625"/>
      <c r="DP507" s="625"/>
      <c r="DQ507" s="625"/>
      <c r="DR507" s="625"/>
      <c r="DS507" s="625"/>
      <c r="DT507" s="625"/>
      <c r="DU507" s="625"/>
      <c r="DV507" s="625"/>
      <c r="DW507" s="625"/>
      <c r="DX507" s="625"/>
      <c r="DY507" s="625"/>
      <c r="DZ507" s="625"/>
      <c r="EA507" s="625"/>
      <c r="EB507" s="625"/>
      <c r="EC507" s="625"/>
      <c r="ED507" s="625"/>
      <c r="EE507" s="625"/>
      <c r="EF507" s="625"/>
      <c r="EG507" s="625"/>
      <c r="EH507" s="625"/>
      <c r="EI507" s="625"/>
      <c r="EJ507" s="625"/>
      <c r="EK507" s="625"/>
      <c r="EL507" s="625"/>
    </row>
    <row r="508" spans="1:142" s="1009" customFormat="1" ht="15">
      <c r="A508" s="1008"/>
      <c r="B508" s="1013"/>
      <c r="C508" s="1014"/>
      <c r="D508" s="1016"/>
      <c r="E508" s="1014"/>
      <c r="F508" s="1014"/>
      <c r="G508" s="1014"/>
      <c r="H508" s="1014"/>
      <c r="I508" s="1014"/>
      <c r="J508" s="1014"/>
      <c r="K508" s="1014"/>
      <c r="L508" s="1015"/>
      <c r="M508" s="1014"/>
      <c r="N508" s="1014"/>
      <c r="O508" s="1001"/>
      <c r="P508" s="1013"/>
      <c r="Q508" s="1013"/>
      <c r="R508" s="1013"/>
      <c r="S508" s="1013"/>
      <c r="T508" s="1012"/>
      <c r="U508" s="1012"/>
      <c r="V508" s="1012"/>
      <c r="W508" s="1012"/>
      <c r="X508" s="1001"/>
      <c r="Y508" s="1008"/>
      <c r="Z508" s="1008"/>
      <c r="AA508" s="1008"/>
      <c r="AB508" s="1008"/>
      <c r="AC508" s="1008"/>
      <c r="AD508" s="1008"/>
      <c r="AE508" s="1008"/>
      <c r="AF508" s="1008"/>
      <c r="AG508" s="1008"/>
      <c r="AH508" s="1008"/>
      <c r="AI508" s="1008"/>
      <c r="AJ508" s="1008"/>
      <c r="AK508" s="1008"/>
      <c r="AL508" s="1008"/>
      <c r="AM508" s="1010"/>
      <c r="AN508" s="1010"/>
      <c r="AO508" s="1010"/>
      <c r="AP508" s="1010"/>
      <c r="AQ508" s="1010"/>
      <c r="AR508" s="1010"/>
      <c r="AS508" s="1010"/>
      <c r="AT508" s="1010"/>
      <c r="AU508" s="625"/>
      <c r="AV508" s="625"/>
      <c r="AW508" s="625"/>
      <c r="AX508" s="625"/>
      <c r="AY508" s="625"/>
      <c r="AZ508" s="625"/>
      <c r="BA508" s="625"/>
      <c r="BB508" s="625"/>
      <c r="BC508" s="625"/>
      <c r="BD508" s="625"/>
      <c r="BE508" s="625"/>
      <c r="BF508" s="625"/>
      <c r="BG508" s="625"/>
      <c r="BH508" s="625"/>
      <c r="BI508" s="625"/>
      <c r="BJ508" s="625"/>
      <c r="BK508" s="625"/>
      <c r="BL508" s="625"/>
      <c r="BM508" s="625"/>
      <c r="BN508" s="625"/>
      <c r="BO508" s="625"/>
      <c r="BP508" s="625"/>
      <c r="BQ508" s="625"/>
      <c r="BR508" s="625"/>
      <c r="BS508" s="625"/>
      <c r="BT508" s="625"/>
      <c r="BU508" s="625"/>
      <c r="BV508" s="625"/>
      <c r="BW508" s="625"/>
      <c r="BX508" s="625"/>
      <c r="BY508" s="625"/>
      <c r="BZ508" s="625"/>
      <c r="CA508" s="625"/>
      <c r="CB508" s="625"/>
      <c r="CC508" s="625"/>
      <c r="CD508" s="625"/>
      <c r="CE508" s="625"/>
      <c r="CF508" s="625"/>
      <c r="CG508" s="625"/>
      <c r="CH508" s="625"/>
      <c r="CI508" s="625"/>
      <c r="CJ508" s="625"/>
      <c r="CK508" s="625"/>
      <c r="CL508" s="625"/>
      <c r="CM508" s="625"/>
      <c r="CN508" s="625"/>
      <c r="CO508" s="625"/>
      <c r="CP508" s="625"/>
      <c r="CQ508" s="625"/>
      <c r="CR508" s="625"/>
      <c r="CS508" s="625"/>
      <c r="CT508" s="625"/>
      <c r="CU508" s="625"/>
      <c r="CV508" s="625"/>
      <c r="CW508" s="625"/>
      <c r="CX508" s="625"/>
      <c r="CY508" s="625"/>
      <c r="CZ508" s="625"/>
      <c r="DA508" s="625"/>
      <c r="DB508" s="625"/>
      <c r="DC508" s="625"/>
      <c r="DD508" s="625"/>
      <c r="DE508" s="625"/>
      <c r="DF508" s="625"/>
      <c r="DG508" s="625"/>
      <c r="DH508" s="625"/>
      <c r="DI508" s="625"/>
      <c r="DJ508" s="625"/>
      <c r="DK508" s="625"/>
      <c r="DL508" s="625"/>
      <c r="DM508" s="625"/>
      <c r="DN508" s="625"/>
      <c r="DO508" s="625"/>
      <c r="DP508" s="625"/>
      <c r="DQ508" s="625"/>
      <c r="DR508" s="625"/>
      <c r="DS508" s="625"/>
      <c r="DT508" s="625"/>
      <c r="DU508" s="625"/>
      <c r="DV508" s="625"/>
      <c r="DW508" s="625"/>
      <c r="DX508" s="625"/>
      <c r="DY508" s="625"/>
      <c r="DZ508" s="625"/>
      <c r="EA508" s="625"/>
      <c r="EB508" s="625"/>
      <c r="EC508" s="625"/>
      <c r="ED508" s="625"/>
      <c r="EE508" s="625"/>
      <c r="EF508" s="625"/>
      <c r="EG508" s="625"/>
      <c r="EH508" s="625"/>
      <c r="EI508" s="625"/>
      <c r="EJ508" s="625"/>
      <c r="EK508" s="625"/>
      <c r="EL508" s="625"/>
    </row>
    <row r="509" spans="1:142" s="1009" customFormat="1">
      <c r="A509" s="1008"/>
      <c r="B509" s="1001"/>
      <c r="C509" s="1001"/>
      <c r="D509" s="1011"/>
      <c r="E509" s="1001"/>
      <c r="F509" s="1001"/>
      <c r="G509" s="1001"/>
      <c r="H509" s="1001"/>
      <c r="I509" s="1001"/>
      <c r="J509" s="1001"/>
      <c r="K509" s="1001"/>
      <c r="L509" s="62"/>
      <c r="M509" s="1001"/>
      <c r="N509" s="1001"/>
      <c r="O509" s="1001"/>
      <c r="P509" s="1001"/>
      <c r="Q509" s="1001"/>
      <c r="R509" s="1001"/>
      <c r="S509" s="1001"/>
      <c r="T509" s="1001"/>
      <c r="U509" s="1001"/>
      <c r="V509" s="1001"/>
      <c r="W509" s="1001"/>
      <c r="X509" s="1001"/>
      <c r="Y509" s="1008"/>
      <c r="Z509" s="1008"/>
      <c r="AA509" s="1008"/>
      <c r="AB509" s="1008"/>
      <c r="AC509" s="1008"/>
      <c r="AD509" s="1008"/>
      <c r="AE509" s="1008"/>
      <c r="AF509" s="1008"/>
      <c r="AG509" s="1008"/>
      <c r="AH509" s="1008"/>
      <c r="AI509" s="1008"/>
      <c r="AJ509" s="1008"/>
      <c r="AK509" s="1008"/>
      <c r="AL509" s="1008"/>
      <c r="AM509" s="1010"/>
      <c r="AN509" s="1010"/>
      <c r="AO509" s="1010"/>
      <c r="AP509" s="1010"/>
      <c r="AQ509" s="1010"/>
      <c r="AR509" s="1010"/>
      <c r="AS509" s="1010"/>
      <c r="AT509" s="1010"/>
      <c r="AU509" s="625"/>
      <c r="AV509" s="625"/>
      <c r="AW509" s="625"/>
      <c r="AX509" s="625"/>
      <c r="AY509" s="625"/>
      <c r="AZ509" s="625"/>
      <c r="BA509" s="625"/>
      <c r="BB509" s="625"/>
      <c r="BC509" s="625"/>
      <c r="BD509" s="625"/>
      <c r="BE509" s="625"/>
      <c r="BF509" s="625"/>
      <c r="BG509" s="625"/>
      <c r="BH509" s="625"/>
      <c r="BI509" s="625"/>
      <c r="BJ509" s="625"/>
      <c r="BK509" s="625"/>
      <c r="BL509" s="625"/>
      <c r="BM509" s="625"/>
      <c r="BN509" s="625"/>
      <c r="BO509" s="625"/>
      <c r="BP509" s="625"/>
      <c r="BQ509" s="625"/>
      <c r="BR509" s="625"/>
      <c r="BS509" s="625"/>
      <c r="BT509" s="625"/>
      <c r="BU509" s="625"/>
      <c r="BV509" s="625"/>
      <c r="BW509" s="625"/>
      <c r="BX509" s="625"/>
      <c r="BY509" s="625"/>
      <c r="BZ509" s="625"/>
      <c r="CA509" s="625"/>
      <c r="CB509" s="625"/>
      <c r="CC509" s="625"/>
      <c r="CD509" s="625"/>
      <c r="CE509" s="625"/>
      <c r="CF509" s="625"/>
      <c r="CG509" s="625"/>
      <c r="CH509" s="625"/>
      <c r="CI509" s="625"/>
      <c r="CJ509" s="625"/>
      <c r="CK509" s="625"/>
      <c r="CL509" s="625"/>
      <c r="CM509" s="625"/>
      <c r="CN509" s="625"/>
      <c r="CO509" s="625"/>
      <c r="CP509" s="625"/>
      <c r="CQ509" s="625"/>
      <c r="CR509" s="625"/>
      <c r="CS509" s="625"/>
      <c r="CT509" s="625"/>
      <c r="CU509" s="625"/>
      <c r="CV509" s="625"/>
      <c r="CW509" s="625"/>
      <c r="CX509" s="625"/>
      <c r="CY509" s="625"/>
      <c r="CZ509" s="625"/>
      <c r="DA509" s="625"/>
      <c r="DB509" s="625"/>
      <c r="DC509" s="625"/>
      <c r="DD509" s="625"/>
      <c r="DE509" s="625"/>
      <c r="DF509" s="625"/>
      <c r="DG509" s="625"/>
      <c r="DH509" s="625"/>
      <c r="DI509" s="625"/>
      <c r="DJ509" s="625"/>
      <c r="DK509" s="625"/>
      <c r="DL509" s="625"/>
      <c r="DM509" s="625"/>
      <c r="DN509" s="625"/>
      <c r="DO509" s="625"/>
      <c r="DP509" s="625"/>
      <c r="DQ509" s="625"/>
      <c r="DR509" s="625"/>
      <c r="DS509" s="625"/>
      <c r="DT509" s="625"/>
      <c r="DU509" s="625"/>
      <c r="DV509" s="625"/>
      <c r="DW509" s="625"/>
      <c r="DX509" s="625"/>
      <c r="DY509" s="625"/>
      <c r="DZ509" s="625"/>
      <c r="EA509" s="625"/>
      <c r="EB509" s="625"/>
      <c r="EC509" s="625"/>
      <c r="ED509" s="625"/>
      <c r="EE509" s="625"/>
      <c r="EF509" s="625"/>
      <c r="EG509" s="625"/>
      <c r="EH509" s="625"/>
      <c r="EI509" s="625"/>
      <c r="EJ509" s="625"/>
      <c r="EK509" s="625"/>
      <c r="EL509" s="625"/>
    </row>
    <row r="510" spans="1:142" s="1009" customFormat="1">
      <c r="A510" s="1008"/>
      <c r="B510" s="1001"/>
      <c r="C510" s="1001"/>
      <c r="D510" s="1001"/>
      <c r="E510" s="1001"/>
      <c r="F510" s="1001"/>
      <c r="G510" s="1001"/>
      <c r="H510" s="1001"/>
      <c r="I510" s="1001"/>
      <c r="J510" s="1001"/>
      <c r="K510" s="1001"/>
      <c r="L510" s="62"/>
      <c r="M510" s="1001"/>
      <c r="N510" s="1001"/>
      <c r="O510" s="1001"/>
      <c r="P510" s="1001"/>
      <c r="Q510" s="1001"/>
      <c r="R510" s="1001"/>
      <c r="S510" s="1001"/>
      <c r="T510" s="1001"/>
      <c r="U510" s="1001"/>
      <c r="V510" s="1001"/>
      <c r="W510" s="1001"/>
      <c r="X510" s="1001"/>
      <c r="Y510" s="1008"/>
      <c r="Z510" s="1008"/>
      <c r="AA510" s="1008"/>
      <c r="AB510" s="1008"/>
      <c r="AC510" s="1008"/>
      <c r="AD510" s="1008"/>
      <c r="AE510" s="1008"/>
      <c r="AF510" s="1008"/>
      <c r="AG510" s="1008"/>
      <c r="AH510" s="1008"/>
      <c r="AI510" s="1008"/>
      <c r="AJ510" s="1008"/>
      <c r="AK510" s="1008"/>
      <c r="AL510" s="1008"/>
      <c r="AM510" s="1010"/>
      <c r="AN510" s="1010"/>
      <c r="AO510" s="1010"/>
      <c r="AP510" s="1010"/>
      <c r="AQ510" s="1010"/>
      <c r="AR510" s="1010"/>
      <c r="AS510" s="1010"/>
      <c r="AT510" s="1010"/>
      <c r="AU510" s="625"/>
      <c r="AV510" s="625"/>
      <c r="AW510" s="625"/>
      <c r="AX510" s="625"/>
      <c r="AY510" s="625"/>
      <c r="AZ510" s="625"/>
      <c r="BA510" s="625"/>
      <c r="BB510" s="625"/>
      <c r="BC510" s="625"/>
      <c r="BD510" s="625"/>
      <c r="BE510" s="625"/>
      <c r="BF510" s="625"/>
      <c r="BG510" s="625"/>
      <c r="BH510" s="625"/>
      <c r="BI510" s="625"/>
      <c r="BJ510" s="625"/>
      <c r="BK510" s="625"/>
      <c r="BL510" s="625"/>
      <c r="BM510" s="625"/>
      <c r="BN510" s="625"/>
      <c r="BO510" s="625"/>
      <c r="BP510" s="625"/>
      <c r="BQ510" s="625"/>
      <c r="BR510" s="625"/>
      <c r="BS510" s="625"/>
      <c r="BT510" s="625"/>
      <c r="BU510" s="625"/>
      <c r="BV510" s="625"/>
      <c r="BW510" s="625"/>
      <c r="BX510" s="625"/>
      <c r="BY510" s="625"/>
      <c r="BZ510" s="625"/>
      <c r="CA510" s="625"/>
      <c r="CB510" s="625"/>
      <c r="CC510" s="625"/>
      <c r="CD510" s="625"/>
      <c r="CE510" s="625"/>
      <c r="CF510" s="625"/>
      <c r="CG510" s="625"/>
      <c r="CH510" s="625"/>
      <c r="CI510" s="625"/>
      <c r="CJ510" s="625"/>
      <c r="CK510" s="625"/>
      <c r="CL510" s="625"/>
      <c r="CM510" s="625"/>
      <c r="CN510" s="625"/>
      <c r="CO510" s="625"/>
      <c r="CP510" s="625"/>
      <c r="CQ510" s="625"/>
      <c r="CR510" s="625"/>
      <c r="CS510" s="625"/>
      <c r="CT510" s="625"/>
      <c r="CU510" s="625"/>
      <c r="CV510" s="625"/>
      <c r="CW510" s="625"/>
      <c r="CX510" s="625"/>
      <c r="CY510" s="625"/>
      <c r="CZ510" s="625"/>
      <c r="DA510" s="625"/>
      <c r="DB510" s="625"/>
      <c r="DC510" s="625"/>
      <c r="DD510" s="625"/>
      <c r="DE510" s="625"/>
      <c r="DF510" s="625"/>
      <c r="DG510" s="625"/>
      <c r="DH510" s="625"/>
      <c r="DI510" s="625"/>
      <c r="DJ510" s="625"/>
      <c r="DK510" s="625"/>
      <c r="DL510" s="625"/>
      <c r="DM510" s="625"/>
      <c r="DN510" s="625"/>
      <c r="DO510" s="625"/>
      <c r="DP510" s="625"/>
      <c r="DQ510" s="625"/>
      <c r="DR510" s="625"/>
      <c r="DS510" s="625"/>
      <c r="DT510" s="625"/>
      <c r="DU510" s="625"/>
      <c r="DV510" s="625"/>
      <c r="DW510" s="625"/>
      <c r="DX510" s="625"/>
      <c r="DY510" s="625"/>
      <c r="DZ510" s="625"/>
      <c r="EA510" s="625"/>
      <c r="EB510" s="625"/>
      <c r="EC510" s="625"/>
      <c r="ED510" s="625"/>
      <c r="EE510" s="625"/>
      <c r="EF510" s="625"/>
      <c r="EG510" s="625"/>
      <c r="EH510" s="625"/>
      <c r="EI510" s="625"/>
      <c r="EJ510" s="625"/>
      <c r="EK510" s="625"/>
      <c r="EL510" s="625"/>
    </row>
    <row r="511" spans="1:142" s="1009" customFormat="1">
      <c r="A511" s="1008"/>
      <c r="B511" s="1001"/>
      <c r="C511" s="1001"/>
      <c r="D511" s="1001"/>
      <c r="E511" s="1001"/>
      <c r="F511" s="1001"/>
      <c r="G511" s="1001"/>
      <c r="H511" s="1001"/>
      <c r="I511" s="1001"/>
      <c r="J511" s="1001"/>
      <c r="K511" s="1001"/>
      <c r="L511" s="62"/>
      <c r="M511" s="1001"/>
      <c r="N511" s="1001"/>
      <c r="O511" s="1001"/>
      <c r="P511" s="1001"/>
      <c r="Q511" s="1001"/>
      <c r="R511" s="1001"/>
      <c r="S511" s="1001"/>
      <c r="T511" s="1001"/>
      <c r="U511" s="1001"/>
      <c r="V511" s="1001"/>
      <c r="W511" s="1001"/>
      <c r="X511" s="1001"/>
      <c r="Y511" s="1008"/>
      <c r="Z511" s="1008"/>
      <c r="AA511" s="1008"/>
      <c r="AB511" s="1008"/>
      <c r="AC511" s="1008"/>
      <c r="AD511" s="1008"/>
      <c r="AE511" s="1008"/>
      <c r="AF511" s="1008"/>
      <c r="AG511" s="1008"/>
      <c r="AH511" s="1008"/>
      <c r="AI511" s="1008"/>
      <c r="AJ511" s="1008"/>
      <c r="AK511" s="1008"/>
      <c r="AL511" s="1008"/>
      <c r="AM511" s="1010"/>
      <c r="AN511" s="1010"/>
      <c r="AO511" s="1010"/>
      <c r="AP511" s="1010"/>
      <c r="AQ511" s="1010"/>
      <c r="AR511" s="1010"/>
      <c r="AS511" s="1010"/>
      <c r="AT511" s="1010"/>
      <c r="AU511" s="625"/>
      <c r="AV511" s="625"/>
      <c r="AW511" s="625"/>
      <c r="AX511" s="625"/>
      <c r="AY511" s="625"/>
      <c r="AZ511" s="625"/>
      <c r="BA511" s="625"/>
      <c r="BB511" s="625"/>
      <c r="BC511" s="625"/>
      <c r="BD511" s="625"/>
      <c r="BE511" s="625"/>
      <c r="BF511" s="625"/>
      <c r="BG511" s="625"/>
      <c r="BH511" s="625"/>
      <c r="BI511" s="625"/>
      <c r="BJ511" s="625"/>
      <c r="BK511" s="625"/>
      <c r="BL511" s="625"/>
      <c r="BM511" s="625"/>
      <c r="BN511" s="625"/>
      <c r="BO511" s="625"/>
      <c r="BP511" s="625"/>
      <c r="BQ511" s="625"/>
      <c r="BR511" s="625"/>
      <c r="BS511" s="625"/>
      <c r="BT511" s="625"/>
      <c r="BU511" s="625"/>
      <c r="BV511" s="625"/>
      <c r="BW511" s="625"/>
      <c r="BX511" s="625"/>
      <c r="BY511" s="625"/>
      <c r="BZ511" s="625"/>
      <c r="CA511" s="625"/>
      <c r="CB511" s="625"/>
      <c r="CC511" s="625"/>
      <c r="CD511" s="625"/>
      <c r="CE511" s="625"/>
      <c r="CF511" s="625"/>
      <c r="CG511" s="625"/>
      <c r="CH511" s="625"/>
      <c r="CI511" s="625"/>
      <c r="CJ511" s="625"/>
      <c r="CK511" s="625"/>
      <c r="CL511" s="625"/>
      <c r="CM511" s="625"/>
      <c r="CN511" s="625"/>
      <c r="CO511" s="625"/>
      <c r="CP511" s="625"/>
      <c r="CQ511" s="625"/>
      <c r="CR511" s="625"/>
      <c r="CS511" s="625"/>
      <c r="CT511" s="625"/>
      <c r="CU511" s="625"/>
      <c r="CV511" s="625"/>
      <c r="CW511" s="625"/>
      <c r="CX511" s="625"/>
      <c r="CY511" s="625"/>
      <c r="CZ511" s="625"/>
      <c r="DA511" s="625"/>
      <c r="DB511" s="625"/>
      <c r="DC511" s="625"/>
      <c r="DD511" s="625"/>
      <c r="DE511" s="625"/>
      <c r="DF511" s="625"/>
      <c r="DG511" s="625"/>
      <c r="DH511" s="625"/>
      <c r="DI511" s="625"/>
      <c r="DJ511" s="625"/>
      <c r="DK511" s="625"/>
      <c r="DL511" s="625"/>
      <c r="DM511" s="625"/>
      <c r="DN511" s="625"/>
      <c r="DO511" s="625"/>
      <c r="DP511" s="625"/>
      <c r="DQ511" s="625"/>
      <c r="DR511" s="625"/>
      <c r="DS511" s="625"/>
      <c r="DT511" s="625"/>
      <c r="DU511" s="625"/>
      <c r="DV511" s="625"/>
      <c r="DW511" s="625"/>
      <c r="DX511" s="625"/>
      <c r="DY511" s="625"/>
      <c r="DZ511" s="625"/>
      <c r="EA511" s="625"/>
      <c r="EB511" s="625"/>
      <c r="EC511" s="625"/>
      <c r="ED511" s="625"/>
      <c r="EE511" s="625"/>
      <c r="EF511" s="625"/>
      <c r="EG511" s="625"/>
      <c r="EH511" s="625"/>
      <c r="EI511" s="625"/>
      <c r="EJ511" s="625"/>
      <c r="EK511" s="625"/>
      <c r="EL511" s="625"/>
    </row>
    <row r="512" spans="1:142" s="1009" customFormat="1">
      <c r="A512" s="1008"/>
      <c r="B512" s="1001"/>
      <c r="C512" s="1001"/>
      <c r="D512" s="1001"/>
      <c r="E512" s="1001"/>
      <c r="F512" s="1001"/>
      <c r="G512" s="1001"/>
      <c r="H512" s="1001"/>
      <c r="I512" s="1001"/>
      <c r="J512" s="1001"/>
      <c r="K512" s="1001"/>
      <c r="L512" s="62"/>
      <c r="M512" s="1001"/>
      <c r="N512" s="1001"/>
      <c r="O512" s="1001"/>
      <c r="P512" s="1001"/>
      <c r="Q512" s="1001"/>
      <c r="R512" s="1001"/>
      <c r="S512" s="1001"/>
      <c r="T512" s="1001"/>
      <c r="U512" s="1001"/>
      <c r="V512" s="1001"/>
      <c r="W512" s="1001"/>
      <c r="X512" s="1001"/>
      <c r="Y512" s="1008"/>
      <c r="Z512" s="1008"/>
      <c r="AA512" s="1008"/>
      <c r="AB512" s="1008"/>
      <c r="AC512" s="1008"/>
      <c r="AD512" s="1008"/>
      <c r="AE512" s="1008"/>
      <c r="AF512" s="1008"/>
      <c r="AG512" s="1008"/>
      <c r="AH512" s="1008"/>
      <c r="AI512" s="1008"/>
      <c r="AJ512" s="1008"/>
      <c r="AK512" s="1008"/>
      <c r="AL512" s="1008"/>
      <c r="AM512" s="1010"/>
      <c r="AN512" s="1010"/>
      <c r="AO512" s="1010"/>
      <c r="AP512" s="1010"/>
      <c r="AQ512" s="1010"/>
      <c r="AR512" s="1010"/>
      <c r="AS512" s="1010"/>
      <c r="AT512" s="1010"/>
      <c r="AU512" s="625"/>
      <c r="AV512" s="625"/>
      <c r="AW512" s="625"/>
      <c r="AX512" s="625"/>
      <c r="AY512" s="625"/>
      <c r="AZ512" s="625"/>
      <c r="BA512" s="625"/>
      <c r="BB512" s="625"/>
      <c r="BC512" s="625"/>
      <c r="BD512" s="625"/>
      <c r="BE512" s="625"/>
      <c r="BF512" s="625"/>
      <c r="BG512" s="625"/>
      <c r="BH512" s="625"/>
      <c r="BI512" s="625"/>
      <c r="BJ512" s="625"/>
      <c r="BK512" s="625"/>
      <c r="BL512" s="625"/>
      <c r="BM512" s="625"/>
      <c r="BN512" s="625"/>
      <c r="BO512" s="625"/>
      <c r="BP512" s="625"/>
      <c r="BQ512" s="625"/>
      <c r="BR512" s="625"/>
      <c r="BS512" s="625"/>
      <c r="BT512" s="625"/>
      <c r="BU512" s="625"/>
      <c r="BV512" s="625"/>
      <c r="BW512" s="625"/>
      <c r="BX512" s="625"/>
      <c r="BY512" s="625"/>
      <c r="BZ512" s="625"/>
      <c r="CA512" s="625"/>
      <c r="CB512" s="625"/>
      <c r="CC512" s="625"/>
      <c r="CD512" s="625"/>
      <c r="CE512" s="625"/>
      <c r="CF512" s="625"/>
      <c r="CG512" s="625"/>
      <c r="CH512" s="625"/>
      <c r="CI512" s="625"/>
      <c r="CJ512" s="625"/>
      <c r="CK512" s="625"/>
      <c r="CL512" s="625"/>
      <c r="CM512" s="625"/>
      <c r="CN512" s="625"/>
      <c r="CO512" s="625"/>
      <c r="CP512" s="625"/>
      <c r="CQ512" s="625"/>
      <c r="CR512" s="625"/>
      <c r="CS512" s="625"/>
      <c r="CT512" s="625"/>
      <c r="CU512" s="625"/>
      <c r="CV512" s="625"/>
      <c r="CW512" s="625"/>
      <c r="CX512" s="625"/>
      <c r="CY512" s="625"/>
      <c r="CZ512" s="625"/>
      <c r="DA512" s="625"/>
      <c r="DB512" s="625"/>
      <c r="DC512" s="625"/>
      <c r="DD512" s="625"/>
      <c r="DE512" s="625"/>
      <c r="DF512" s="625"/>
      <c r="DG512" s="625"/>
      <c r="DH512" s="625"/>
      <c r="DI512" s="625"/>
      <c r="DJ512" s="625"/>
      <c r="DK512" s="625"/>
      <c r="DL512" s="625"/>
      <c r="DM512" s="625"/>
      <c r="DN512" s="625"/>
      <c r="DO512" s="625"/>
      <c r="DP512" s="625"/>
      <c r="DQ512" s="625"/>
      <c r="DR512" s="625"/>
      <c r="DS512" s="625"/>
      <c r="DT512" s="625"/>
      <c r="DU512" s="625"/>
      <c r="DV512" s="625"/>
      <c r="DW512" s="625"/>
      <c r="DX512" s="625"/>
      <c r="DY512" s="625"/>
      <c r="DZ512" s="625"/>
      <c r="EA512" s="625"/>
      <c r="EB512" s="625"/>
      <c r="EC512" s="625"/>
      <c r="ED512" s="625"/>
      <c r="EE512" s="625"/>
      <c r="EF512" s="625"/>
      <c r="EG512" s="625"/>
      <c r="EH512" s="625"/>
      <c r="EI512" s="625"/>
      <c r="EJ512" s="625"/>
      <c r="EK512" s="625"/>
      <c r="EL512" s="625"/>
    </row>
    <row r="513" spans="1:142" s="1009" customFormat="1">
      <c r="A513" s="1008"/>
      <c r="B513" s="1001"/>
      <c r="C513" s="1001"/>
      <c r="D513" s="1001"/>
      <c r="E513" s="1001"/>
      <c r="F513" s="1001"/>
      <c r="G513" s="1001"/>
      <c r="H513" s="1001"/>
      <c r="I513" s="1001"/>
      <c r="J513" s="1001"/>
      <c r="K513" s="1001"/>
      <c r="L513" s="62"/>
      <c r="M513" s="1001"/>
      <c r="N513" s="1001"/>
      <c r="O513" s="1001"/>
      <c r="P513" s="1001"/>
      <c r="Q513" s="1001"/>
      <c r="R513" s="1001"/>
      <c r="S513" s="1001"/>
      <c r="T513" s="1001"/>
      <c r="U513" s="1001"/>
      <c r="V513" s="1001"/>
      <c r="W513" s="1001"/>
      <c r="X513" s="1001"/>
      <c r="Y513" s="1008"/>
      <c r="Z513" s="1008"/>
      <c r="AA513" s="1008"/>
      <c r="AB513" s="1008"/>
      <c r="AC513" s="1008"/>
      <c r="AD513" s="1008"/>
      <c r="AE513" s="1008"/>
      <c r="AF513" s="1008"/>
      <c r="AG513" s="1008"/>
      <c r="AH513" s="1008"/>
      <c r="AI513" s="1008"/>
      <c r="AJ513" s="1008"/>
      <c r="AK513" s="1008"/>
      <c r="AL513" s="1008"/>
      <c r="AM513" s="1010"/>
      <c r="AN513" s="1010"/>
      <c r="AO513" s="1010"/>
      <c r="AP513" s="1010"/>
      <c r="AQ513" s="1010"/>
      <c r="AR513" s="1010"/>
      <c r="AS513" s="1010"/>
      <c r="AT513" s="1010"/>
      <c r="AU513" s="625"/>
      <c r="AV513" s="625"/>
      <c r="AW513" s="625"/>
      <c r="AX513" s="625"/>
      <c r="AY513" s="625"/>
      <c r="AZ513" s="625"/>
      <c r="BA513" s="625"/>
      <c r="BB513" s="625"/>
      <c r="BC513" s="625"/>
      <c r="BD513" s="625"/>
      <c r="BE513" s="625"/>
      <c r="BF513" s="625"/>
      <c r="BG513" s="625"/>
      <c r="BH513" s="625"/>
      <c r="BI513" s="625"/>
      <c r="BJ513" s="625"/>
      <c r="BK513" s="625"/>
      <c r="BL513" s="625"/>
      <c r="BM513" s="625"/>
      <c r="BN513" s="625"/>
      <c r="BO513" s="625"/>
      <c r="BP513" s="625"/>
      <c r="BQ513" s="625"/>
      <c r="BR513" s="625"/>
      <c r="BS513" s="625"/>
      <c r="BT513" s="625"/>
      <c r="BU513" s="625"/>
      <c r="BV513" s="625"/>
      <c r="BW513" s="625"/>
      <c r="BX513" s="625"/>
      <c r="BY513" s="625"/>
      <c r="BZ513" s="625"/>
      <c r="CA513" s="625"/>
      <c r="CB513" s="625"/>
      <c r="CC513" s="625"/>
      <c r="CD513" s="625"/>
      <c r="CE513" s="625"/>
      <c r="CF513" s="625"/>
      <c r="CG513" s="625"/>
      <c r="CH513" s="625"/>
      <c r="CI513" s="625"/>
      <c r="CJ513" s="625"/>
      <c r="CK513" s="625"/>
      <c r="CL513" s="625"/>
      <c r="CM513" s="625"/>
      <c r="CN513" s="625"/>
      <c r="CO513" s="625"/>
      <c r="CP513" s="625"/>
      <c r="CQ513" s="625"/>
      <c r="CR513" s="625"/>
      <c r="CS513" s="625"/>
      <c r="CT513" s="625"/>
      <c r="CU513" s="625"/>
      <c r="CV513" s="625"/>
      <c r="CW513" s="625"/>
      <c r="CX513" s="625"/>
      <c r="CY513" s="625"/>
      <c r="CZ513" s="625"/>
      <c r="DA513" s="625"/>
      <c r="DB513" s="625"/>
      <c r="DC513" s="625"/>
      <c r="DD513" s="625"/>
      <c r="DE513" s="625"/>
      <c r="DF513" s="625"/>
      <c r="DG513" s="625"/>
      <c r="DH513" s="625"/>
      <c r="DI513" s="625"/>
      <c r="DJ513" s="625"/>
      <c r="DK513" s="625"/>
      <c r="DL513" s="625"/>
      <c r="DM513" s="625"/>
      <c r="DN513" s="625"/>
      <c r="DO513" s="625"/>
      <c r="DP513" s="625"/>
      <c r="DQ513" s="625"/>
      <c r="DR513" s="625"/>
      <c r="DS513" s="625"/>
      <c r="DT513" s="625"/>
      <c r="DU513" s="625"/>
      <c r="DV513" s="625"/>
      <c r="DW513" s="625"/>
      <c r="DX513" s="625"/>
      <c r="DY513" s="625"/>
      <c r="DZ513" s="625"/>
      <c r="EA513" s="625"/>
      <c r="EB513" s="625"/>
      <c r="EC513" s="625"/>
      <c r="ED513" s="625"/>
      <c r="EE513" s="625"/>
      <c r="EF513" s="625"/>
      <c r="EG513" s="625"/>
      <c r="EH513" s="625"/>
      <c r="EI513" s="625"/>
      <c r="EJ513" s="625"/>
      <c r="EK513" s="625"/>
      <c r="EL513" s="625"/>
    </row>
    <row r="514" spans="1:142" s="1009" customFormat="1">
      <c r="A514" s="1008"/>
      <c r="B514" s="1001"/>
      <c r="C514" s="1001"/>
      <c r="D514" s="1001"/>
      <c r="E514" s="1001"/>
      <c r="F514" s="1001"/>
      <c r="G514" s="1001"/>
      <c r="H514" s="1001"/>
      <c r="I514" s="1001"/>
      <c r="J514" s="1001"/>
      <c r="K514" s="1001"/>
      <c r="L514" s="62"/>
      <c r="M514" s="1001"/>
      <c r="N514" s="1001"/>
      <c r="O514" s="1001"/>
      <c r="P514" s="1001"/>
      <c r="Q514" s="1001"/>
      <c r="R514" s="1001"/>
      <c r="S514" s="1001"/>
      <c r="T514" s="1001"/>
      <c r="U514" s="1001"/>
      <c r="V514" s="1001"/>
      <c r="W514" s="1001"/>
      <c r="X514" s="1001"/>
      <c r="Y514" s="1008"/>
      <c r="Z514" s="1008"/>
      <c r="AA514" s="1008"/>
      <c r="AB514" s="1008"/>
      <c r="AC514" s="1008"/>
      <c r="AD514" s="1008"/>
      <c r="AE514" s="1008"/>
      <c r="AF514" s="1008"/>
      <c r="AG514" s="1008"/>
      <c r="AH514" s="1008"/>
      <c r="AI514" s="1008"/>
      <c r="AJ514" s="1008"/>
      <c r="AK514" s="1008"/>
      <c r="AL514" s="1008"/>
      <c r="AM514" s="1010"/>
      <c r="AN514" s="1010"/>
      <c r="AO514" s="1010"/>
      <c r="AP514" s="1010"/>
      <c r="AQ514" s="1010"/>
      <c r="AR514" s="1010"/>
      <c r="AS514" s="1010"/>
      <c r="AT514" s="1010"/>
      <c r="AU514" s="625"/>
      <c r="AV514" s="625"/>
      <c r="AW514" s="625"/>
      <c r="AX514" s="625"/>
      <c r="AY514" s="625"/>
      <c r="AZ514" s="625"/>
      <c r="BA514" s="625"/>
      <c r="BB514" s="625"/>
      <c r="BC514" s="625"/>
      <c r="BD514" s="625"/>
      <c r="BE514" s="625"/>
      <c r="BF514" s="625"/>
      <c r="BG514" s="625"/>
      <c r="BH514" s="625"/>
      <c r="BI514" s="625"/>
      <c r="BJ514" s="625"/>
      <c r="BK514" s="625"/>
      <c r="BL514" s="625"/>
      <c r="BM514" s="625"/>
      <c r="BN514" s="625"/>
      <c r="BO514" s="625"/>
      <c r="BP514" s="625"/>
      <c r="BQ514" s="625"/>
      <c r="BR514" s="625"/>
      <c r="BS514" s="625"/>
      <c r="BT514" s="625"/>
      <c r="BU514" s="625"/>
      <c r="BV514" s="625"/>
      <c r="BW514" s="625"/>
      <c r="BX514" s="625"/>
      <c r="BY514" s="625"/>
      <c r="BZ514" s="625"/>
      <c r="CA514" s="625"/>
      <c r="CB514" s="625"/>
      <c r="CC514" s="625"/>
      <c r="CD514" s="625"/>
      <c r="CE514" s="625"/>
      <c r="CF514" s="625"/>
      <c r="CG514" s="625"/>
      <c r="CH514" s="625"/>
      <c r="CI514" s="625"/>
      <c r="CJ514" s="625"/>
      <c r="CK514" s="625"/>
      <c r="CL514" s="625"/>
      <c r="CM514" s="625"/>
      <c r="CN514" s="625"/>
      <c r="CO514" s="625"/>
      <c r="CP514" s="625"/>
      <c r="CQ514" s="625"/>
      <c r="CR514" s="625"/>
      <c r="CS514" s="625"/>
      <c r="CT514" s="625"/>
      <c r="CU514" s="625"/>
      <c r="CV514" s="625"/>
      <c r="CW514" s="625"/>
      <c r="CX514" s="625"/>
      <c r="CY514" s="625"/>
      <c r="CZ514" s="625"/>
      <c r="DA514" s="625"/>
      <c r="DB514" s="625"/>
      <c r="DC514" s="625"/>
      <c r="DD514" s="625"/>
      <c r="DE514" s="625"/>
      <c r="DF514" s="625"/>
      <c r="DG514" s="625"/>
      <c r="DH514" s="625"/>
      <c r="DI514" s="625"/>
      <c r="DJ514" s="625"/>
      <c r="DK514" s="625"/>
      <c r="DL514" s="625"/>
      <c r="DM514" s="625"/>
      <c r="DN514" s="625"/>
      <c r="DO514" s="625"/>
      <c r="DP514" s="625"/>
      <c r="DQ514" s="625"/>
      <c r="DR514" s="625"/>
      <c r="DS514" s="625"/>
      <c r="DT514" s="625"/>
      <c r="DU514" s="625"/>
      <c r="DV514" s="625"/>
      <c r="DW514" s="625"/>
      <c r="DX514" s="625"/>
      <c r="DY514" s="625"/>
      <c r="DZ514" s="625"/>
      <c r="EA514" s="625"/>
      <c r="EB514" s="625"/>
      <c r="EC514" s="625"/>
      <c r="ED514" s="625"/>
      <c r="EE514" s="625"/>
      <c r="EF514" s="625"/>
      <c r="EG514" s="625"/>
      <c r="EH514" s="625"/>
      <c r="EI514" s="625"/>
      <c r="EJ514" s="625"/>
      <c r="EK514" s="625"/>
      <c r="EL514" s="625"/>
    </row>
    <row r="515" spans="1:142" s="1009" customFormat="1">
      <c r="A515" s="1008"/>
      <c r="B515" s="1001"/>
      <c r="C515" s="1001"/>
      <c r="D515" s="1001"/>
      <c r="E515" s="1001"/>
      <c r="F515" s="1001"/>
      <c r="G515" s="1001"/>
      <c r="H515" s="1001"/>
      <c r="I515" s="1001"/>
      <c r="J515" s="1001"/>
      <c r="K515" s="1001"/>
      <c r="L515" s="62"/>
      <c r="M515" s="1001"/>
      <c r="N515" s="1001"/>
      <c r="O515" s="1001"/>
      <c r="P515" s="1001"/>
      <c r="Q515" s="1001"/>
      <c r="R515" s="1001"/>
      <c r="S515" s="1001"/>
      <c r="T515" s="1001"/>
      <c r="U515" s="1001"/>
      <c r="V515" s="1001"/>
      <c r="W515" s="1001"/>
      <c r="X515" s="1001"/>
      <c r="Y515" s="1008"/>
      <c r="Z515" s="1008"/>
      <c r="AA515" s="1008"/>
      <c r="AB515" s="1008"/>
      <c r="AC515" s="1008"/>
      <c r="AD515" s="1008"/>
      <c r="AE515" s="1008"/>
      <c r="AF515" s="1008"/>
      <c r="AG515" s="1008"/>
      <c r="AH515" s="1008"/>
      <c r="AI515" s="1008"/>
      <c r="AJ515" s="1008"/>
      <c r="AK515" s="1008"/>
      <c r="AL515" s="1008"/>
      <c r="AM515" s="1010"/>
      <c r="AN515" s="1010"/>
      <c r="AO515" s="1010"/>
      <c r="AP515" s="1010"/>
      <c r="AQ515" s="1010"/>
      <c r="AR515" s="1010"/>
      <c r="AS515" s="1010"/>
      <c r="AT515" s="1010"/>
      <c r="AU515" s="625"/>
      <c r="AV515" s="625"/>
      <c r="AW515" s="625"/>
      <c r="AX515" s="625"/>
      <c r="AY515" s="625"/>
      <c r="AZ515" s="625"/>
      <c r="BA515" s="625"/>
      <c r="BB515" s="625"/>
      <c r="BC515" s="625"/>
      <c r="BD515" s="625"/>
      <c r="BE515" s="625"/>
      <c r="BF515" s="625"/>
      <c r="BG515" s="625"/>
      <c r="BH515" s="625"/>
      <c r="BI515" s="625"/>
      <c r="BJ515" s="625"/>
      <c r="BK515" s="625"/>
      <c r="BL515" s="625"/>
      <c r="BM515" s="625"/>
      <c r="BN515" s="625"/>
      <c r="BO515" s="625"/>
      <c r="BP515" s="625"/>
      <c r="BQ515" s="625"/>
      <c r="BR515" s="625"/>
      <c r="BS515" s="625"/>
      <c r="BT515" s="625"/>
      <c r="BU515" s="625"/>
      <c r="BV515" s="625"/>
      <c r="BW515" s="625"/>
      <c r="BX515" s="625"/>
      <c r="BY515" s="625"/>
      <c r="BZ515" s="625"/>
      <c r="CA515" s="625"/>
      <c r="CB515" s="625"/>
      <c r="CC515" s="625"/>
      <c r="CD515" s="625"/>
      <c r="CE515" s="625"/>
      <c r="CF515" s="625"/>
      <c r="CG515" s="625"/>
      <c r="CH515" s="625"/>
      <c r="CI515" s="625"/>
      <c r="CJ515" s="625"/>
      <c r="CK515" s="625"/>
      <c r="CL515" s="625"/>
      <c r="CM515" s="625"/>
      <c r="CN515" s="625"/>
      <c r="CO515" s="625"/>
      <c r="CP515" s="625"/>
      <c r="CQ515" s="625"/>
      <c r="CR515" s="625"/>
      <c r="CS515" s="625"/>
      <c r="CT515" s="625"/>
      <c r="CU515" s="625"/>
      <c r="CV515" s="625"/>
      <c r="CW515" s="625"/>
      <c r="CX515" s="625"/>
      <c r="CY515" s="625"/>
      <c r="CZ515" s="625"/>
      <c r="DA515" s="625"/>
      <c r="DB515" s="625"/>
      <c r="DC515" s="625"/>
      <c r="DD515" s="625"/>
      <c r="DE515" s="625"/>
      <c r="DF515" s="625"/>
      <c r="DG515" s="625"/>
      <c r="DH515" s="625"/>
      <c r="DI515" s="625"/>
      <c r="DJ515" s="625"/>
      <c r="DK515" s="625"/>
      <c r="DL515" s="625"/>
      <c r="DM515" s="625"/>
      <c r="DN515" s="625"/>
      <c r="DO515" s="625"/>
      <c r="DP515" s="625"/>
      <c r="DQ515" s="625"/>
      <c r="DR515" s="625"/>
      <c r="DS515" s="625"/>
      <c r="DT515" s="625"/>
      <c r="DU515" s="625"/>
      <c r="DV515" s="625"/>
      <c r="DW515" s="625"/>
      <c r="DX515" s="625"/>
      <c r="DY515" s="625"/>
      <c r="DZ515" s="625"/>
      <c r="EA515" s="625"/>
      <c r="EB515" s="625"/>
      <c r="EC515" s="625"/>
      <c r="ED515" s="625"/>
      <c r="EE515" s="625"/>
      <c r="EF515" s="625"/>
      <c r="EG515" s="625"/>
      <c r="EH515" s="625"/>
      <c r="EI515" s="625"/>
      <c r="EJ515" s="625"/>
      <c r="EK515" s="625"/>
      <c r="EL515" s="625"/>
    </row>
    <row r="516" spans="1:142" s="1009" customFormat="1">
      <c r="A516" s="1008"/>
      <c r="B516" s="1001"/>
      <c r="C516" s="1001"/>
      <c r="D516" s="1001"/>
      <c r="E516" s="1001"/>
      <c r="F516" s="1001"/>
      <c r="G516" s="1001"/>
      <c r="H516" s="1001"/>
      <c r="I516" s="1001"/>
      <c r="J516" s="1001"/>
      <c r="K516" s="1001"/>
      <c r="L516" s="62"/>
      <c r="M516" s="1001"/>
      <c r="N516" s="1001"/>
      <c r="O516" s="1001"/>
      <c r="P516" s="1001"/>
      <c r="Q516" s="1001"/>
      <c r="R516" s="1001"/>
      <c r="S516" s="1001"/>
      <c r="T516" s="1001"/>
      <c r="U516" s="1001"/>
      <c r="V516" s="1001"/>
      <c r="W516" s="1001"/>
      <c r="X516" s="1001"/>
      <c r="Y516" s="1008"/>
      <c r="Z516" s="1008"/>
      <c r="AA516" s="1008"/>
      <c r="AB516" s="1008"/>
      <c r="AC516" s="1008"/>
      <c r="AD516" s="1008"/>
      <c r="AE516" s="1008"/>
      <c r="AF516" s="1008"/>
      <c r="AG516" s="1008"/>
      <c r="AH516" s="1008"/>
      <c r="AI516" s="1008"/>
      <c r="AJ516" s="1008"/>
      <c r="AK516" s="1008"/>
      <c r="AL516" s="1008"/>
      <c r="AM516" s="1010"/>
      <c r="AN516" s="1010"/>
      <c r="AO516" s="1010"/>
      <c r="AP516" s="1010"/>
      <c r="AQ516" s="1010"/>
      <c r="AR516" s="1010"/>
      <c r="AS516" s="1010"/>
      <c r="AT516" s="1010"/>
      <c r="AU516" s="625"/>
      <c r="AV516" s="625"/>
      <c r="AW516" s="625"/>
      <c r="AX516" s="625"/>
      <c r="AY516" s="625"/>
      <c r="AZ516" s="625"/>
      <c r="BA516" s="625"/>
      <c r="BB516" s="625"/>
      <c r="BC516" s="625"/>
      <c r="BD516" s="625"/>
      <c r="BE516" s="625"/>
      <c r="BF516" s="625"/>
      <c r="BG516" s="625"/>
      <c r="BH516" s="625"/>
      <c r="BI516" s="625"/>
      <c r="BJ516" s="625"/>
      <c r="BK516" s="625"/>
      <c r="BL516" s="625"/>
      <c r="BM516" s="625"/>
      <c r="BN516" s="625"/>
      <c r="BO516" s="625"/>
      <c r="BP516" s="625"/>
      <c r="BQ516" s="625"/>
      <c r="BR516" s="625"/>
      <c r="BS516" s="625"/>
      <c r="BT516" s="625"/>
      <c r="BU516" s="625"/>
      <c r="BV516" s="625"/>
      <c r="BW516" s="625"/>
      <c r="BX516" s="625"/>
      <c r="BY516" s="625"/>
      <c r="BZ516" s="625"/>
      <c r="CA516" s="625"/>
      <c r="CB516" s="625"/>
      <c r="CC516" s="625"/>
      <c r="CD516" s="625"/>
      <c r="CE516" s="625"/>
      <c r="CF516" s="625"/>
      <c r="CG516" s="625"/>
      <c r="CH516" s="625"/>
      <c r="CI516" s="625"/>
      <c r="CJ516" s="625"/>
      <c r="CK516" s="625"/>
      <c r="CL516" s="625"/>
      <c r="CM516" s="625"/>
      <c r="CN516" s="625"/>
      <c r="CO516" s="625"/>
      <c r="CP516" s="625"/>
      <c r="CQ516" s="625"/>
      <c r="CR516" s="625"/>
      <c r="CS516" s="625"/>
      <c r="CT516" s="625"/>
      <c r="CU516" s="625"/>
      <c r="CV516" s="625"/>
      <c r="CW516" s="625"/>
      <c r="CX516" s="625"/>
      <c r="CY516" s="625"/>
      <c r="CZ516" s="625"/>
      <c r="DA516" s="625"/>
      <c r="DB516" s="625"/>
      <c r="DC516" s="625"/>
      <c r="DD516" s="625"/>
      <c r="DE516" s="625"/>
      <c r="DF516" s="625"/>
      <c r="DG516" s="625"/>
      <c r="DH516" s="625"/>
      <c r="DI516" s="625"/>
      <c r="DJ516" s="625"/>
      <c r="DK516" s="625"/>
      <c r="DL516" s="625"/>
      <c r="DM516" s="625"/>
      <c r="DN516" s="625"/>
      <c r="DO516" s="625"/>
      <c r="DP516" s="625"/>
      <c r="DQ516" s="625"/>
      <c r="DR516" s="625"/>
      <c r="DS516" s="625"/>
      <c r="DT516" s="625"/>
      <c r="DU516" s="625"/>
      <c r="DV516" s="625"/>
      <c r="DW516" s="625"/>
      <c r="DX516" s="625"/>
      <c r="DY516" s="625"/>
      <c r="DZ516" s="625"/>
      <c r="EA516" s="625"/>
      <c r="EB516" s="625"/>
      <c r="EC516" s="625"/>
      <c r="ED516" s="625"/>
      <c r="EE516" s="625"/>
      <c r="EF516" s="625"/>
      <c r="EG516" s="625"/>
      <c r="EH516" s="625"/>
      <c r="EI516" s="625"/>
      <c r="EJ516" s="625"/>
      <c r="EK516" s="625"/>
      <c r="EL516" s="625"/>
    </row>
    <row r="517" spans="1:142" s="1009" customFormat="1">
      <c r="A517" s="1008"/>
      <c r="B517" s="1001"/>
      <c r="C517" s="1001"/>
      <c r="D517" s="1001"/>
      <c r="E517" s="1001"/>
      <c r="F517" s="1001"/>
      <c r="G517" s="1001"/>
      <c r="H517" s="1001"/>
      <c r="I517" s="1001"/>
      <c r="J517" s="1001"/>
      <c r="K517" s="1001"/>
      <c r="L517" s="62"/>
      <c r="M517" s="1001"/>
      <c r="N517" s="1001"/>
      <c r="O517" s="1001"/>
      <c r="P517" s="1001"/>
      <c r="Q517" s="1001"/>
      <c r="R517" s="1001"/>
      <c r="S517" s="1001"/>
      <c r="T517" s="1001"/>
      <c r="U517" s="1001"/>
      <c r="V517" s="1001"/>
      <c r="W517" s="1001"/>
      <c r="X517" s="1001"/>
      <c r="Y517" s="1008"/>
      <c r="Z517" s="1008"/>
      <c r="AA517" s="1008"/>
      <c r="AB517" s="1008"/>
      <c r="AC517" s="1008"/>
      <c r="AD517" s="1008"/>
      <c r="AE517" s="1008"/>
      <c r="AF517" s="1008"/>
      <c r="AG517" s="1008"/>
      <c r="AH517" s="1008"/>
      <c r="AI517" s="1008"/>
      <c r="AJ517" s="1008"/>
      <c r="AK517" s="1008"/>
      <c r="AL517" s="1008"/>
      <c r="AM517" s="1010"/>
      <c r="AN517" s="1010"/>
      <c r="AO517" s="1010"/>
      <c r="AP517" s="1010"/>
      <c r="AQ517" s="1010"/>
      <c r="AR517" s="1010"/>
      <c r="AS517" s="1010"/>
      <c r="AT517" s="1010"/>
      <c r="AU517" s="625"/>
      <c r="AV517" s="625"/>
      <c r="AW517" s="625"/>
      <c r="AX517" s="625"/>
      <c r="AY517" s="625"/>
      <c r="AZ517" s="625"/>
      <c r="BA517" s="625"/>
      <c r="BB517" s="625"/>
      <c r="BC517" s="625"/>
      <c r="BD517" s="625"/>
      <c r="BE517" s="625"/>
      <c r="BF517" s="625"/>
      <c r="BG517" s="625"/>
      <c r="BH517" s="625"/>
      <c r="BI517" s="625"/>
      <c r="BJ517" s="625"/>
      <c r="BK517" s="625"/>
      <c r="BL517" s="625"/>
      <c r="BM517" s="625"/>
      <c r="BN517" s="625"/>
      <c r="BO517" s="625"/>
      <c r="BP517" s="625"/>
      <c r="BQ517" s="625"/>
      <c r="BR517" s="625"/>
      <c r="BS517" s="625"/>
      <c r="BT517" s="625"/>
      <c r="BU517" s="625"/>
      <c r="BV517" s="625"/>
      <c r="BW517" s="625"/>
      <c r="BX517" s="625"/>
      <c r="BY517" s="625"/>
      <c r="BZ517" s="625"/>
      <c r="CA517" s="625"/>
      <c r="CB517" s="625"/>
      <c r="CC517" s="625"/>
      <c r="CD517" s="625"/>
      <c r="CE517" s="625"/>
      <c r="CF517" s="625"/>
      <c r="CG517" s="625"/>
      <c r="CH517" s="625"/>
      <c r="CI517" s="625"/>
      <c r="CJ517" s="625"/>
      <c r="CK517" s="625"/>
      <c r="CL517" s="625"/>
      <c r="CM517" s="625"/>
      <c r="CN517" s="625"/>
      <c r="CO517" s="625"/>
      <c r="CP517" s="625"/>
      <c r="CQ517" s="625"/>
      <c r="CR517" s="625"/>
      <c r="CS517" s="625"/>
      <c r="CT517" s="625"/>
      <c r="CU517" s="625"/>
      <c r="CV517" s="625"/>
      <c r="CW517" s="625"/>
      <c r="CX517" s="625"/>
      <c r="CY517" s="625"/>
      <c r="CZ517" s="625"/>
      <c r="DA517" s="625"/>
      <c r="DB517" s="625"/>
      <c r="DC517" s="625"/>
      <c r="DD517" s="625"/>
      <c r="DE517" s="625"/>
      <c r="DF517" s="625"/>
      <c r="DG517" s="625"/>
      <c r="DH517" s="625"/>
      <c r="DI517" s="625"/>
      <c r="DJ517" s="625"/>
      <c r="DK517" s="625"/>
      <c r="DL517" s="625"/>
      <c r="DM517" s="625"/>
      <c r="DN517" s="625"/>
      <c r="DO517" s="625"/>
      <c r="DP517" s="625"/>
      <c r="DQ517" s="625"/>
      <c r="DR517" s="625"/>
      <c r="DS517" s="625"/>
      <c r="DT517" s="625"/>
      <c r="DU517" s="625"/>
      <c r="DV517" s="625"/>
      <c r="DW517" s="625"/>
      <c r="DX517" s="625"/>
      <c r="DY517" s="625"/>
      <c r="DZ517" s="625"/>
      <c r="EA517" s="625"/>
      <c r="EB517" s="625"/>
      <c r="EC517" s="625"/>
      <c r="ED517" s="625"/>
      <c r="EE517" s="625"/>
      <c r="EF517" s="625"/>
      <c r="EG517" s="625"/>
      <c r="EH517" s="625"/>
      <c r="EI517" s="625"/>
      <c r="EJ517" s="625"/>
      <c r="EK517" s="625"/>
      <c r="EL517" s="625"/>
    </row>
    <row r="518" spans="1:142" s="1009" customFormat="1">
      <c r="A518" s="1008"/>
      <c r="B518" s="1001"/>
      <c r="C518" s="1001"/>
      <c r="D518" s="1001"/>
      <c r="E518" s="1001"/>
      <c r="F518" s="1001"/>
      <c r="G518" s="1001"/>
      <c r="H518" s="1001"/>
      <c r="I518" s="1001"/>
      <c r="J518" s="1001"/>
      <c r="K518" s="1001"/>
      <c r="L518" s="62"/>
      <c r="M518" s="1001"/>
      <c r="N518" s="1001"/>
      <c r="O518" s="1001"/>
      <c r="P518" s="1001"/>
      <c r="Q518" s="1001"/>
      <c r="R518" s="1001"/>
      <c r="S518" s="1001"/>
      <c r="T518" s="1001"/>
      <c r="U518" s="1001"/>
      <c r="V518" s="1001"/>
      <c r="W518" s="1001"/>
      <c r="X518" s="1001"/>
      <c r="Y518" s="1008"/>
      <c r="Z518" s="1008"/>
      <c r="AA518" s="1008"/>
      <c r="AB518" s="1008"/>
      <c r="AC518" s="1008"/>
      <c r="AD518" s="1008"/>
      <c r="AE518" s="1008"/>
      <c r="AF518" s="1008"/>
      <c r="AG518" s="1008"/>
      <c r="AH518" s="1008"/>
      <c r="AI518" s="1008"/>
      <c r="AJ518" s="1008"/>
      <c r="AK518" s="1008"/>
      <c r="AL518" s="1008"/>
      <c r="AM518" s="1010"/>
      <c r="AN518" s="1010"/>
      <c r="AO518" s="1010"/>
      <c r="AP518" s="1010"/>
      <c r="AQ518" s="1010"/>
      <c r="AR518" s="1010"/>
      <c r="AS518" s="1010"/>
      <c r="AT518" s="1010"/>
      <c r="AU518" s="625"/>
      <c r="AV518" s="625"/>
      <c r="AW518" s="625"/>
      <c r="AX518" s="625"/>
      <c r="AY518" s="625"/>
      <c r="AZ518" s="625"/>
      <c r="BA518" s="625"/>
      <c r="BB518" s="625"/>
      <c r="BC518" s="625"/>
      <c r="BD518" s="625"/>
      <c r="BE518" s="625"/>
      <c r="BF518" s="625"/>
      <c r="BG518" s="625"/>
      <c r="BH518" s="625"/>
      <c r="BI518" s="625"/>
      <c r="BJ518" s="625"/>
      <c r="BK518" s="625"/>
      <c r="BL518" s="625"/>
      <c r="BM518" s="625"/>
      <c r="BN518" s="625"/>
      <c r="BO518" s="625"/>
      <c r="BP518" s="625"/>
      <c r="BQ518" s="625"/>
      <c r="BR518" s="625"/>
      <c r="BS518" s="625"/>
      <c r="BT518" s="625"/>
      <c r="BU518" s="625"/>
      <c r="BV518" s="625"/>
      <c r="BW518" s="625"/>
      <c r="BX518" s="625"/>
      <c r="BY518" s="625"/>
      <c r="BZ518" s="625"/>
      <c r="CA518" s="625"/>
      <c r="CB518" s="625"/>
      <c r="CC518" s="625"/>
      <c r="CD518" s="625"/>
      <c r="CE518" s="625"/>
      <c r="CF518" s="625"/>
      <c r="CG518" s="625"/>
      <c r="CH518" s="625"/>
      <c r="CI518" s="625"/>
      <c r="CJ518" s="625"/>
      <c r="CK518" s="625"/>
      <c r="CL518" s="625"/>
      <c r="CM518" s="625"/>
      <c r="CN518" s="625"/>
      <c r="CO518" s="625"/>
      <c r="CP518" s="625"/>
      <c r="CQ518" s="625"/>
      <c r="CR518" s="625"/>
      <c r="CS518" s="625"/>
      <c r="CT518" s="625"/>
      <c r="CU518" s="625"/>
      <c r="CV518" s="625"/>
      <c r="CW518" s="625"/>
      <c r="CX518" s="625"/>
      <c r="CY518" s="625"/>
      <c r="CZ518" s="625"/>
      <c r="DA518" s="625"/>
      <c r="DB518" s="625"/>
      <c r="DC518" s="625"/>
      <c r="DD518" s="625"/>
      <c r="DE518" s="625"/>
      <c r="DF518" s="625"/>
      <c r="DG518" s="625"/>
      <c r="DH518" s="625"/>
      <c r="DI518" s="625"/>
      <c r="DJ518" s="625"/>
      <c r="DK518" s="625"/>
      <c r="DL518" s="625"/>
      <c r="DM518" s="625"/>
      <c r="DN518" s="625"/>
      <c r="DO518" s="625"/>
      <c r="DP518" s="625"/>
      <c r="DQ518" s="625"/>
      <c r="DR518" s="625"/>
      <c r="DS518" s="625"/>
      <c r="DT518" s="625"/>
      <c r="DU518" s="625"/>
      <c r="DV518" s="625"/>
      <c r="DW518" s="625"/>
      <c r="DX518" s="625"/>
      <c r="DY518" s="625"/>
      <c r="DZ518" s="625"/>
      <c r="EA518" s="625"/>
      <c r="EB518" s="625"/>
      <c r="EC518" s="625"/>
      <c r="ED518" s="625"/>
      <c r="EE518" s="625"/>
      <c r="EF518" s="625"/>
      <c r="EG518" s="625"/>
      <c r="EH518" s="625"/>
      <c r="EI518" s="625"/>
      <c r="EJ518" s="625"/>
      <c r="EK518" s="625"/>
      <c r="EL518" s="625"/>
    </row>
    <row r="519" spans="1:142" s="1009" customFormat="1">
      <c r="A519" s="1008"/>
      <c r="B519" s="1001"/>
      <c r="C519" s="1001"/>
      <c r="D519" s="1001"/>
      <c r="E519" s="1001"/>
      <c r="F519" s="1001"/>
      <c r="G519" s="1001"/>
      <c r="H519" s="1001"/>
      <c r="I519" s="1001"/>
      <c r="J519" s="1001"/>
      <c r="K519" s="1001"/>
      <c r="L519" s="62"/>
      <c r="M519" s="1001"/>
      <c r="N519" s="1001"/>
      <c r="O519" s="1001"/>
      <c r="P519" s="1001"/>
      <c r="Q519" s="1001"/>
      <c r="R519" s="1001"/>
      <c r="S519" s="1001"/>
      <c r="T519" s="1001"/>
      <c r="U519" s="1001"/>
      <c r="V519" s="1001"/>
      <c r="W519" s="1001"/>
      <c r="X519" s="1001"/>
      <c r="Y519" s="1008"/>
      <c r="Z519" s="1008"/>
      <c r="AA519" s="1008"/>
      <c r="AB519" s="1008"/>
      <c r="AC519" s="1008"/>
      <c r="AD519" s="1008"/>
      <c r="AE519" s="1008"/>
      <c r="AF519" s="1008"/>
      <c r="AG519" s="1008"/>
      <c r="AH519" s="1008"/>
      <c r="AI519" s="1008"/>
      <c r="AJ519" s="1008"/>
      <c r="AK519" s="1008"/>
      <c r="AL519" s="1008"/>
      <c r="AM519" s="1010"/>
      <c r="AN519" s="1010"/>
      <c r="AO519" s="1010"/>
      <c r="AP519" s="1010"/>
      <c r="AQ519" s="1010"/>
      <c r="AR519" s="1010"/>
      <c r="AS519" s="1010"/>
      <c r="AT519" s="1010"/>
      <c r="AU519" s="625"/>
      <c r="AV519" s="625"/>
      <c r="AW519" s="625"/>
      <c r="AX519" s="625"/>
      <c r="AY519" s="625"/>
      <c r="AZ519" s="625"/>
      <c r="BA519" s="625"/>
      <c r="BB519" s="625"/>
      <c r="BC519" s="625"/>
      <c r="BD519" s="625"/>
      <c r="BE519" s="625"/>
      <c r="BF519" s="625"/>
      <c r="BG519" s="625"/>
      <c r="BH519" s="625"/>
      <c r="BI519" s="625"/>
      <c r="BJ519" s="625"/>
      <c r="BK519" s="625"/>
      <c r="BL519" s="625"/>
      <c r="BM519" s="625"/>
      <c r="BN519" s="625"/>
      <c r="BO519" s="625"/>
      <c r="BP519" s="625"/>
      <c r="BQ519" s="625"/>
      <c r="BR519" s="625"/>
      <c r="BS519" s="625"/>
      <c r="BT519" s="625"/>
      <c r="BU519" s="625"/>
      <c r="BV519" s="625"/>
      <c r="BW519" s="625"/>
      <c r="BX519" s="625"/>
      <c r="BY519" s="625"/>
      <c r="BZ519" s="625"/>
      <c r="CA519" s="625"/>
      <c r="CB519" s="625"/>
      <c r="CC519" s="625"/>
      <c r="CD519" s="625"/>
      <c r="CE519" s="625"/>
      <c r="CF519" s="625"/>
      <c r="CG519" s="625"/>
      <c r="CH519" s="625"/>
      <c r="CI519" s="625"/>
      <c r="CJ519" s="625"/>
      <c r="CK519" s="625"/>
      <c r="CL519" s="625"/>
      <c r="CM519" s="625"/>
      <c r="CN519" s="625"/>
      <c r="CO519" s="625"/>
      <c r="CP519" s="625"/>
      <c r="CQ519" s="625"/>
      <c r="CR519" s="625"/>
      <c r="CS519" s="625"/>
      <c r="CT519" s="625"/>
      <c r="CU519" s="625"/>
      <c r="CV519" s="625"/>
      <c r="CW519" s="625"/>
      <c r="CX519" s="625"/>
      <c r="CY519" s="625"/>
      <c r="CZ519" s="625"/>
      <c r="DA519" s="625"/>
      <c r="DB519" s="625"/>
      <c r="DC519" s="625"/>
      <c r="DD519" s="625"/>
      <c r="DE519" s="625"/>
      <c r="DF519" s="625"/>
      <c r="DG519" s="625"/>
      <c r="DH519" s="625"/>
      <c r="DI519" s="625"/>
      <c r="DJ519" s="625"/>
      <c r="DK519" s="625"/>
      <c r="DL519" s="625"/>
      <c r="DM519" s="625"/>
      <c r="DN519" s="625"/>
      <c r="DO519" s="625"/>
      <c r="DP519" s="625"/>
      <c r="DQ519" s="625"/>
      <c r="DR519" s="625"/>
      <c r="DS519" s="625"/>
      <c r="DT519" s="625"/>
      <c r="DU519" s="625"/>
      <c r="DV519" s="625"/>
      <c r="DW519" s="625"/>
      <c r="DX519" s="625"/>
      <c r="DY519" s="625"/>
      <c r="DZ519" s="625"/>
      <c r="EA519" s="625"/>
      <c r="EB519" s="625"/>
      <c r="EC519" s="625"/>
      <c r="ED519" s="625"/>
      <c r="EE519" s="625"/>
      <c r="EF519" s="625"/>
      <c r="EG519" s="625"/>
      <c r="EH519" s="625"/>
      <c r="EI519" s="625"/>
      <c r="EJ519" s="625"/>
      <c r="EK519" s="625"/>
      <c r="EL519" s="625"/>
    </row>
    <row r="520" spans="1:142" s="1009" customFormat="1">
      <c r="A520" s="1008"/>
      <c r="B520" s="1001"/>
      <c r="C520" s="1001"/>
      <c r="D520" s="1001"/>
      <c r="E520" s="1001"/>
      <c r="F520" s="1001"/>
      <c r="G520" s="1001"/>
      <c r="H520" s="1001"/>
      <c r="I520" s="1001"/>
      <c r="J520" s="1001"/>
      <c r="K520" s="1001"/>
      <c r="L520" s="62"/>
      <c r="M520" s="1001"/>
      <c r="N520" s="1001"/>
      <c r="O520" s="1001"/>
      <c r="P520" s="1001"/>
      <c r="Q520" s="1001"/>
      <c r="R520" s="1001"/>
      <c r="S520" s="1001"/>
      <c r="T520" s="1001"/>
      <c r="U520" s="1001"/>
      <c r="V520" s="1001"/>
      <c r="W520" s="1001"/>
      <c r="X520" s="1001"/>
      <c r="Y520" s="1008"/>
      <c r="Z520" s="1008"/>
      <c r="AA520" s="1008"/>
      <c r="AB520" s="1008"/>
      <c r="AC520" s="1008"/>
      <c r="AD520" s="1008"/>
      <c r="AE520" s="1008"/>
      <c r="AF520" s="1008"/>
      <c r="AG520" s="1008"/>
      <c r="AH520" s="1008"/>
      <c r="AI520" s="1008"/>
      <c r="AJ520" s="1008"/>
      <c r="AK520" s="1008"/>
      <c r="AL520" s="1008"/>
      <c r="AM520" s="1010"/>
      <c r="AN520" s="1010"/>
      <c r="AO520" s="1010"/>
      <c r="AP520" s="1010"/>
      <c r="AQ520" s="1010"/>
      <c r="AR520" s="1010"/>
      <c r="AS520" s="1010"/>
      <c r="AT520" s="1010"/>
      <c r="AU520" s="625"/>
      <c r="AV520" s="625"/>
      <c r="AW520" s="625"/>
      <c r="AX520" s="625"/>
      <c r="AY520" s="625"/>
      <c r="AZ520" s="625"/>
      <c r="BA520" s="625"/>
      <c r="BB520" s="625"/>
      <c r="BC520" s="625"/>
      <c r="BD520" s="625"/>
      <c r="BE520" s="625"/>
      <c r="BF520" s="625"/>
      <c r="BG520" s="625"/>
      <c r="BH520" s="625"/>
      <c r="BI520" s="625"/>
      <c r="BJ520" s="625"/>
      <c r="BK520" s="625"/>
      <c r="BL520" s="625"/>
      <c r="BM520" s="625"/>
      <c r="BN520" s="625"/>
      <c r="BO520" s="625"/>
      <c r="BP520" s="625"/>
      <c r="BQ520" s="625"/>
      <c r="BR520" s="625"/>
      <c r="BS520" s="625"/>
      <c r="BT520" s="625"/>
      <c r="BU520" s="625"/>
      <c r="BV520" s="625"/>
      <c r="BW520" s="625"/>
      <c r="BX520" s="625"/>
      <c r="BY520" s="625"/>
      <c r="BZ520" s="625"/>
      <c r="CA520" s="625"/>
      <c r="CB520" s="625"/>
      <c r="CC520" s="625"/>
      <c r="CD520" s="625"/>
      <c r="CE520" s="625"/>
      <c r="CF520" s="625"/>
      <c r="CG520" s="625"/>
      <c r="CH520" s="625"/>
      <c r="CI520" s="625"/>
      <c r="CJ520" s="625"/>
      <c r="CK520" s="625"/>
      <c r="CL520" s="625"/>
      <c r="CM520" s="625"/>
      <c r="CN520" s="625"/>
      <c r="CO520" s="625"/>
      <c r="CP520" s="625"/>
      <c r="CQ520" s="625"/>
      <c r="CR520" s="625"/>
      <c r="CS520" s="625"/>
      <c r="CT520" s="625"/>
      <c r="CU520" s="625"/>
      <c r="CV520" s="625"/>
      <c r="CW520" s="625"/>
      <c r="CX520" s="625"/>
      <c r="CY520" s="625"/>
      <c r="CZ520" s="625"/>
      <c r="DA520" s="625"/>
      <c r="DB520" s="625"/>
      <c r="DC520" s="625"/>
      <c r="DD520" s="625"/>
      <c r="DE520" s="625"/>
      <c r="DF520" s="625"/>
      <c r="DG520" s="625"/>
      <c r="DH520" s="625"/>
      <c r="DI520" s="625"/>
      <c r="DJ520" s="625"/>
      <c r="DK520" s="625"/>
      <c r="DL520" s="625"/>
      <c r="DM520" s="625"/>
      <c r="DN520" s="625"/>
      <c r="DO520" s="625"/>
      <c r="DP520" s="625"/>
      <c r="DQ520" s="625"/>
      <c r="DR520" s="625"/>
      <c r="DS520" s="625"/>
      <c r="DT520" s="625"/>
      <c r="DU520" s="625"/>
      <c r="DV520" s="625"/>
      <c r="DW520" s="625"/>
      <c r="DX520" s="625"/>
      <c r="DY520" s="625"/>
      <c r="DZ520" s="625"/>
      <c r="EA520" s="625"/>
      <c r="EB520" s="625"/>
      <c r="EC520" s="625"/>
      <c r="ED520" s="625"/>
      <c r="EE520" s="625"/>
      <c r="EF520" s="625"/>
      <c r="EG520" s="625"/>
      <c r="EH520" s="625"/>
      <c r="EI520" s="625"/>
      <c r="EJ520" s="625"/>
      <c r="EK520" s="625"/>
      <c r="EL520" s="625"/>
    </row>
    <row r="521" spans="1:142" s="1009" customFormat="1">
      <c r="A521" s="1008"/>
      <c r="B521" s="1001"/>
      <c r="C521" s="1001"/>
      <c r="D521" s="1001"/>
      <c r="E521" s="1001"/>
      <c r="F521" s="1001"/>
      <c r="G521" s="1001"/>
      <c r="H521" s="1001"/>
      <c r="I521" s="1001"/>
      <c r="J521" s="1001"/>
      <c r="K521" s="1001"/>
      <c r="L521" s="62"/>
      <c r="M521" s="1001"/>
      <c r="N521" s="1001"/>
      <c r="O521" s="1001"/>
      <c r="P521" s="1001"/>
      <c r="Q521" s="1001"/>
      <c r="R521" s="1001"/>
      <c r="S521" s="1001"/>
      <c r="T521" s="1001"/>
      <c r="U521" s="1001"/>
      <c r="V521" s="1001"/>
      <c r="W521" s="1001"/>
      <c r="X521" s="1001"/>
      <c r="Y521" s="1008"/>
      <c r="Z521" s="1008"/>
      <c r="AA521" s="1008"/>
      <c r="AB521" s="1008"/>
      <c r="AC521" s="1008"/>
      <c r="AD521" s="1008"/>
      <c r="AE521" s="1008"/>
      <c r="AF521" s="1008"/>
      <c r="AG521" s="1008"/>
      <c r="AH521" s="1008"/>
      <c r="AI521" s="1008"/>
      <c r="AJ521" s="1008"/>
      <c r="AK521" s="1008"/>
      <c r="AL521" s="1008"/>
      <c r="AM521" s="1010"/>
      <c r="AN521" s="1010"/>
      <c r="AO521" s="1010"/>
      <c r="AP521" s="1010"/>
      <c r="AQ521" s="1010"/>
      <c r="AR521" s="1010"/>
      <c r="AS521" s="1010"/>
      <c r="AT521" s="1010"/>
      <c r="AU521" s="625"/>
      <c r="AV521" s="625"/>
      <c r="AW521" s="625"/>
      <c r="AX521" s="625"/>
      <c r="AY521" s="625"/>
      <c r="AZ521" s="625"/>
      <c r="BA521" s="625"/>
      <c r="BB521" s="625"/>
      <c r="BC521" s="625"/>
      <c r="BD521" s="625"/>
      <c r="BE521" s="625"/>
      <c r="BF521" s="625"/>
      <c r="BG521" s="625"/>
      <c r="BH521" s="625"/>
      <c r="BI521" s="625"/>
      <c r="BJ521" s="625"/>
      <c r="BK521" s="625"/>
      <c r="BL521" s="625"/>
      <c r="BM521" s="625"/>
      <c r="BN521" s="625"/>
      <c r="BO521" s="625"/>
      <c r="BP521" s="625"/>
      <c r="BQ521" s="625"/>
      <c r="BR521" s="625"/>
      <c r="BS521" s="625"/>
      <c r="BT521" s="625"/>
      <c r="BU521" s="625"/>
      <c r="BV521" s="625"/>
      <c r="BW521" s="625"/>
      <c r="BX521" s="625"/>
      <c r="BY521" s="625"/>
      <c r="BZ521" s="625"/>
      <c r="CA521" s="625"/>
      <c r="CB521" s="625"/>
      <c r="CC521" s="625"/>
      <c r="CD521" s="625"/>
      <c r="CE521" s="625"/>
      <c r="CF521" s="625"/>
      <c r="CG521" s="625"/>
      <c r="CH521" s="625"/>
      <c r="CI521" s="625"/>
      <c r="CJ521" s="625"/>
      <c r="CK521" s="625"/>
      <c r="CL521" s="625"/>
      <c r="CM521" s="625"/>
      <c r="CN521" s="625"/>
      <c r="CO521" s="625"/>
      <c r="CP521" s="625"/>
      <c r="CQ521" s="625"/>
      <c r="CR521" s="625"/>
      <c r="CS521" s="625"/>
      <c r="CT521" s="625"/>
      <c r="CU521" s="625"/>
      <c r="CV521" s="625"/>
      <c r="CW521" s="625"/>
      <c r="CX521" s="625"/>
      <c r="CY521" s="625"/>
      <c r="CZ521" s="625"/>
      <c r="DA521" s="625"/>
      <c r="DB521" s="625"/>
      <c r="DC521" s="625"/>
      <c r="DD521" s="625"/>
      <c r="DE521" s="625"/>
      <c r="DF521" s="625"/>
      <c r="DG521" s="625"/>
      <c r="DH521" s="625"/>
      <c r="DI521" s="625"/>
      <c r="DJ521" s="625"/>
      <c r="DK521" s="625"/>
      <c r="DL521" s="625"/>
      <c r="DM521" s="625"/>
      <c r="DN521" s="625"/>
      <c r="DO521" s="625"/>
      <c r="DP521" s="625"/>
      <c r="DQ521" s="625"/>
      <c r="DR521" s="625"/>
      <c r="DS521" s="625"/>
      <c r="DT521" s="625"/>
      <c r="DU521" s="625"/>
      <c r="DV521" s="625"/>
      <c r="DW521" s="625"/>
      <c r="DX521" s="625"/>
      <c r="DY521" s="625"/>
      <c r="DZ521" s="625"/>
      <c r="EA521" s="625"/>
      <c r="EB521" s="625"/>
      <c r="EC521" s="625"/>
      <c r="ED521" s="625"/>
      <c r="EE521" s="625"/>
      <c r="EF521" s="625"/>
      <c r="EG521" s="625"/>
      <c r="EH521" s="625"/>
      <c r="EI521" s="625"/>
      <c r="EJ521" s="625"/>
      <c r="EK521" s="625"/>
      <c r="EL521" s="625"/>
    </row>
    <row r="522" spans="1:142" s="1009" customFormat="1">
      <c r="A522" s="1008"/>
      <c r="B522" s="1001"/>
      <c r="C522" s="1001"/>
      <c r="D522" s="1001"/>
      <c r="E522" s="1001"/>
      <c r="F522" s="1001"/>
      <c r="G522" s="1001"/>
      <c r="H522" s="1001"/>
      <c r="I522" s="1001"/>
      <c r="J522" s="1001"/>
      <c r="K522" s="1001"/>
      <c r="L522" s="62"/>
      <c r="M522" s="1001"/>
      <c r="N522" s="1001"/>
      <c r="O522" s="1001"/>
      <c r="P522" s="1001"/>
      <c r="Q522" s="1001"/>
      <c r="R522" s="1001"/>
      <c r="S522" s="1001"/>
      <c r="T522" s="1001"/>
      <c r="U522" s="1001"/>
      <c r="V522" s="1001"/>
      <c r="W522" s="1001"/>
      <c r="X522" s="1001"/>
      <c r="Y522" s="1008"/>
      <c r="Z522" s="1008"/>
      <c r="AA522" s="1008"/>
      <c r="AB522" s="1008"/>
      <c r="AC522" s="1008"/>
      <c r="AD522" s="1008"/>
      <c r="AE522" s="1008"/>
      <c r="AF522" s="1008"/>
      <c r="AG522" s="1008"/>
      <c r="AH522" s="1008"/>
      <c r="AI522" s="1008"/>
      <c r="AJ522" s="1008"/>
      <c r="AK522" s="1008"/>
      <c r="AL522" s="1008"/>
      <c r="AM522" s="1010"/>
      <c r="AN522" s="1010"/>
      <c r="AO522" s="1010"/>
      <c r="AP522" s="1010"/>
      <c r="AQ522" s="1010"/>
      <c r="AR522" s="1010"/>
      <c r="AS522" s="1010"/>
      <c r="AT522" s="1010"/>
      <c r="AU522" s="625"/>
      <c r="AV522" s="625"/>
      <c r="AW522" s="625"/>
      <c r="AX522" s="625"/>
      <c r="AY522" s="625"/>
      <c r="AZ522" s="625"/>
      <c r="BA522" s="625"/>
      <c r="BB522" s="625"/>
      <c r="BC522" s="625"/>
      <c r="BD522" s="625"/>
      <c r="BE522" s="625"/>
      <c r="BF522" s="625"/>
      <c r="BG522" s="625"/>
      <c r="BH522" s="625"/>
      <c r="BI522" s="625"/>
      <c r="BJ522" s="625"/>
      <c r="BK522" s="625"/>
      <c r="BL522" s="625"/>
      <c r="BM522" s="625"/>
      <c r="BN522" s="625"/>
      <c r="BO522" s="625"/>
      <c r="BP522" s="625"/>
      <c r="BQ522" s="625"/>
      <c r="BR522" s="625"/>
      <c r="BS522" s="625"/>
      <c r="BT522" s="625"/>
      <c r="BU522" s="625"/>
      <c r="BV522" s="625"/>
      <c r="BW522" s="625"/>
      <c r="BX522" s="625"/>
      <c r="BY522" s="625"/>
      <c r="BZ522" s="625"/>
      <c r="CA522" s="625"/>
      <c r="CB522" s="625"/>
      <c r="CC522" s="625"/>
      <c r="CD522" s="625"/>
      <c r="CE522" s="625"/>
      <c r="CF522" s="625"/>
      <c r="CG522" s="625"/>
      <c r="CH522" s="625"/>
      <c r="CI522" s="625"/>
      <c r="CJ522" s="625"/>
      <c r="CK522" s="625"/>
      <c r="CL522" s="625"/>
      <c r="CM522" s="625"/>
      <c r="CN522" s="625"/>
      <c r="CO522" s="625"/>
      <c r="CP522" s="625"/>
      <c r="CQ522" s="625"/>
      <c r="CR522" s="625"/>
      <c r="CS522" s="625"/>
      <c r="CT522" s="625"/>
      <c r="CU522" s="625"/>
      <c r="CV522" s="625"/>
      <c r="CW522" s="625"/>
      <c r="CX522" s="625"/>
      <c r="CY522" s="625"/>
      <c r="CZ522" s="625"/>
      <c r="DA522" s="625"/>
      <c r="DB522" s="625"/>
      <c r="DC522" s="625"/>
      <c r="DD522" s="625"/>
      <c r="DE522" s="625"/>
      <c r="DF522" s="625"/>
      <c r="DG522" s="625"/>
      <c r="DH522" s="625"/>
      <c r="DI522" s="625"/>
      <c r="DJ522" s="625"/>
      <c r="DK522" s="625"/>
      <c r="DL522" s="625"/>
      <c r="DM522" s="625"/>
      <c r="DN522" s="625"/>
      <c r="DO522" s="625"/>
      <c r="DP522" s="625"/>
      <c r="DQ522" s="625"/>
      <c r="DR522" s="625"/>
      <c r="DS522" s="625"/>
      <c r="DT522" s="625"/>
      <c r="DU522" s="625"/>
      <c r="DV522" s="625"/>
      <c r="DW522" s="625"/>
      <c r="DX522" s="625"/>
      <c r="DY522" s="625"/>
      <c r="DZ522" s="625"/>
      <c r="EA522" s="625"/>
      <c r="EB522" s="625"/>
      <c r="EC522" s="625"/>
      <c r="ED522" s="625"/>
      <c r="EE522" s="625"/>
      <c r="EF522" s="625"/>
      <c r="EG522" s="625"/>
      <c r="EH522" s="625"/>
      <c r="EI522" s="625"/>
      <c r="EJ522" s="625"/>
      <c r="EK522" s="625"/>
      <c r="EL522" s="625"/>
    </row>
    <row r="523" spans="1:142" s="1009" customFormat="1">
      <c r="A523" s="1008"/>
      <c r="B523" s="1001"/>
      <c r="C523" s="1001"/>
      <c r="D523" s="1001"/>
      <c r="E523" s="1001"/>
      <c r="F523" s="1001"/>
      <c r="G523" s="1001"/>
      <c r="H523" s="1001"/>
      <c r="I523" s="1001"/>
      <c r="J523" s="1001"/>
      <c r="K523" s="1001"/>
      <c r="L523" s="62"/>
      <c r="M523" s="1001"/>
      <c r="N523" s="1001"/>
      <c r="O523" s="1001"/>
      <c r="P523" s="1001"/>
      <c r="Q523" s="1001"/>
      <c r="R523" s="1001"/>
      <c r="S523" s="1001"/>
      <c r="T523" s="1001"/>
      <c r="U523" s="1001"/>
      <c r="V523" s="1001"/>
      <c r="W523" s="1001"/>
      <c r="X523" s="1001"/>
      <c r="Y523" s="1008"/>
      <c r="Z523" s="1008"/>
      <c r="AA523" s="1008"/>
      <c r="AB523" s="1008"/>
      <c r="AC523" s="1008"/>
      <c r="AD523" s="1008"/>
      <c r="AE523" s="1008"/>
      <c r="AF523" s="1008"/>
      <c r="AG523" s="1008"/>
      <c r="AH523" s="1008"/>
      <c r="AI523" s="1008"/>
      <c r="AJ523" s="1008"/>
      <c r="AK523" s="1008"/>
      <c r="AL523" s="1008"/>
      <c r="AM523" s="1010"/>
      <c r="AN523" s="1010"/>
      <c r="AO523" s="1010"/>
      <c r="AP523" s="1010"/>
      <c r="AQ523" s="1010"/>
      <c r="AR523" s="1010"/>
      <c r="AS523" s="1010"/>
      <c r="AT523" s="1010"/>
      <c r="AU523" s="625"/>
      <c r="AV523" s="625"/>
      <c r="AW523" s="625"/>
      <c r="AX523" s="625"/>
      <c r="AY523" s="625"/>
      <c r="AZ523" s="625"/>
      <c r="BA523" s="625"/>
      <c r="BB523" s="625"/>
      <c r="BC523" s="625"/>
      <c r="BD523" s="625"/>
      <c r="BE523" s="625"/>
      <c r="BF523" s="625"/>
      <c r="BG523" s="625"/>
      <c r="BH523" s="625"/>
      <c r="BI523" s="625"/>
      <c r="BJ523" s="625"/>
      <c r="BK523" s="625"/>
      <c r="BL523" s="625"/>
      <c r="BM523" s="625"/>
      <c r="BN523" s="625"/>
      <c r="BO523" s="625"/>
      <c r="BP523" s="625"/>
      <c r="BQ523" s="625"/>
      <c r="BR523" s="625"/>
      <c r="BS523" s="625"/>
      <c r="BT523" s="625"/>
      <c r="BU523" s="625"/>
      <c r="BV523" s="625"/>
      <c r="BW523" s="625"/>
      <c r="BX523" s="625"/>
      <c r="BY523" s="625"/>
      <c r="BZ523" s="625"/>
      <c r="CA523" s="625"/>
      <c r="CB523" s="625"/>
      <c r="CC523" s="625"/>
      <c r="CD523" s="625"/>
      <c r="CE523" s="625"/>
      <c r="CF523" s="625"/>
      <c r="CG523" s="625"/>
      <c r="CH523" s="625"/>
      <c r="CI523" s="625"/>
      <c r="CJ523" s="625"/>
      <c r="CK523" s="625"/>
      <c r="CL523" s="625"/>
      <c r="CM523" s="625"/>
      <c r="CN523" s="625"/>
      <c r="CO523" s="625"/>
      <c r="CP523" s="625"/>
      <c r="CQ523" s="625"/>
      <c r="CR523" s="625"/>
      <c r="CS523" s="625"/>
      <c r="CT523" s="625"/>
      <c r="CU523" s="625"/>
      <c r="CV523" s="625"/>
      <c r="CW523" s="625"/>
      <c r="CX523" s="625"/>
      <c r="CY523" s="625"/>
      <c r="CZ523" s="625"/>
      <c r="DA523" s="625"/>
      <c r="DB523" s="625"/>
      <c r="DC523" s="625"/>
      <c r="DD523" s="625"/>
      <c r="DE523" s="625"/>
      <c r="DF523" s="625"/>
      <c r="DG523" s="625"/>
      <c r="DH523" s="625"/>
      <c r="DI523" s="625"/>
      <c r="DJ523" s="625"/>
      <c r="DK523" s="625"/>
      <c r="DL523" s="625"/>
      <c r="DM523" s="625"/>
      <c r="DN523" s="625"/>
      <c r="DO523" s="625"/>
      <c r="DP523" s="625"/>
      <c r="DQ523" s="625"/>
      <c r="DR523" s="625"/>
      <c r="DS523" s="625"/>
      <c r="DT523" s="625"/>
      <c r="DU523" s="625"/>
      <c r="DV523" s="625"/>
      <c r="DW523" s="625"/>
      <c r="DX523" s="625"/>
      <c r="DY523" s="625"/>
      <c r="DZ523" s="625"/>
      <c r="EA523" s="625"/>
      <c r="EB523" s="625"/>
      <c r="EC523" s="625"/>
      <c r="ED523" s="625"/>
      <c r="EE523" s="625"/>
      <c r="EF523" s="625"/>
      <c r="EG523" s="625"/>
      <c r="EH523" s="625"/>
      <c r="EI523" s="625"/>
      <c r="EJ523" s="625"/>
      <c r="EK523" s="625"/>
      <c r="EL523" s="625"/>
    </row>
    <row r="524" spans="1:142" s="1009" customFormat="1">
      <c r="A524" s="1008"/>
      <c r="B524" s="1001"/>
      <c r="C524" s="1001"/>
      <c r="D524" s="1001"/>
      <c r="E524" s="1001"/>
      <c r="F524" s="1001"/>
      <c r="G524" s="1001"/>
      <c r="H524" s="1001"/>
      <c r="I524" s="1001"/>
      <c r="J524" s="1001"/>
      <c r="K524" s="1001"/>
      <c r="L524" s="62"/>
      <c r="M524" s="1001"/>
      <c r="N524" s="1001"/>
      <c r="O524" s="1001"/>
      <c r="P524" s="1001"/>
      <c r="Q524" s="1001"/>
      <c r="R524" s="1001"/>
      <c r="S524" s="1001"/>
      <c r="T524" s="1001"/>
      <c r="U524" s="1001"/>
      <c r="V524" s="1001"/>
      <c r="W524" s="1001"/>
      <c r="X524" s="1001"/>
      <c r="Y524" s="1008"/>
      <c r="Z524" s="1008"/>
      <c r="AA524" s="1008"/>
      <c r="AB524" s="1008"/>
      <c r="AC524" s="1008"/>
      <c r="AD524" s="1008"/>
      <c r="AE524" s="1008"/>
      <c r="AF524" s="1008"/>
      <c r="AG524" s="1008"/>
      <c r="AH524" s="1008"/>
      <c r="AI524" s="1008"/>
      <c r="AJ524" s="1008"/>
      <c r="AK524" s="1008"/>
      <c r="AL524" s="1008"/>
      <c r="AM524" s="1010"/>
      <c r="AN524" s="1010"/>
      <c r="AO524" s="1010"/>
      <c r="AP524" s="1010"/>
      <c r="AQ524" s="1010"/>
      <c r="AR524" s="1010"/>
      <c r="AS524" s="1010"/>
      <c r="AT524" s="1010"/>
      <c r="AU524" s="625"/>
      <c r="AV524" s="625"/>
      <c r="AW524" s="625"/>
      <c r="AX524" s="625"/>
      <c r="AY524" s="625"/>
      <c r="AZ524" s="625"/>
      <c r="BA524" s="625"/>
      <c r="BB524" s="625"/>
      <c r="BC524" s="625"/>
      <c r="BD524" s="625"/>
      <c r="BE524" s="625"/>
      <c r="BF524" s="625"/>
      <c r="BG524" s="625"/>
      <c r="BH524" s="625"/>
      <c r="BI524" s="625"/>
      <c r="BJ524" s="625"/>
      <c r="BK524" s="625"/>
      <c r="BL524" s="625"/>
      <c r="BM524" s="625"/>
      <c r="BN524" s="625"/>
      <c r="BO524" s="625"/>
      <c r="BP524" s="625"/>
      <c r="BQ524" s="625"/>
      <c r="BR524" s="625"/>
      <c r="BS524" s="625"/>
      <c r="BT524" s="625"/>
      <c r="BU524" s="625"/>
      <c r="BV524" s="625"/>
      <c r="BW524" s="625"/>
      <c r="BX524" s="625"/>
      <c r="BY524" s="625"/>
      <c r="BZ524" s="625"/>
      <c r="CA524" s="625"/>
      <c r="CB524" s="625"/>
      <c r="CC524" s="625"/>
      <c r="CD524" s="625"/>
      <c r="CE524" s="625"/>
      <c r="CF524" s="625"/>
      <c r="CG524" s="625"/>
      <c r="CH524" s="625"/>
      <c r="CI524" s="625"/>
      <c r="CJ524" s="625"/>
      <c r="CK524" s="625"/>
      <c r="CL524" s="625"/>
      <c r="CM524" s="625"/>
      <c r="CN524" s="625"/>
      <c r="CO524" s="625"/>
      <c r="CP524" s="625"/>
      <c r="CQ524" s="625"/>
      <c r="CR524" s="625"/>
      <c r="CS524" s="625"/>
      <c r="CT524" s="625"/>
      <c r="CU524" s="625"/>
      <c r="CV524" s="625"/>
      <c r="CW524" s="625"/>
      <c r="CX524" s="625"/>
      <c r="CY524" s="625"/>
      <c r="CZ524" s="625"/>
      <c r="DA524" s="625"/>
      <c r="DB524" s="625"/>
      <c r="DC524" s="625"/>
      <c r="DD524" s="625"/>
      <c r="DE524" s="625"/>
      <c r="DF524" s="625"/>
      <c r="DG524" s="625"/>
      <c r="DH524" s="625"/>
      <c r="DI524" s="625"/>
      <c r="DJ524" s="625"/>
      <c r="DK524" s="625"/>
      <c r="DL524" s="625"/>
      <c r="DM524" s="625"/>
      <c r="DN524" s="625"/>
      <c r="DO524" s="625"/>
      <c r="DP524" s="625"/>
      <c r="DQ524" s="625"/>
      <c r="DR524" s="625"/>
      <c r="DS524" s="625"/>
      <c r="DT524" s="625"/>
      <c r="DU524" s="625"/>
      <c r="DV524" s="625"/>
      <c r="DW524" s="625"/>
      <c r="DX524" s="625"/>
      <c r="DY524" s="625"/>
      <c r="DZ524" s="625"/>
      <c r="EA524" s="625"/>
      <c r="EB524" s="625"/>
      <c r="EC524" s="625"/>
      <c r="ED524" s="625"/>
      <c r="EE524" s="625"/>
      <c r="EF524" s="625"/>
      <c r="EG524" s="625"/>
      <c r="EH524" s="625"/>
      <c r="EI524" s="625"/>
      <c r="EJ524" s="625"/>
      <c r="EK524" s="625"/>
      <c r="EL524" s="625"/>
    </row>
    <row r="525" spans="1:142" s="1009" customFormat="1">
      <c r="A525" s="1008"/>
      <c r="B525" s="1001"/>
      <c r="C525" s="1001"/>
      <c r="D525" s="1001"/>
      <c r="E525" s="1001"/>
      <c r="F525" s="1001"/>
      <c r="G525" s="1001"/>
      <c r="H525" s="1001"/>
      <c r="I525" s="1001"/>
      <c r="J525" s="1001"/>
      <c r="K525" s="1001"/>
      <c r="L525" s="62"/>
      <c r="M525" s="1001"/>
      <c r="N525" s="1001"/>
      <c r="O525" s="1001"/>
      <c r="P525" s="1001"/>
      <c r="Q525" s="1001"/>
      <c r="R525" s="1001"/>
      <c r="S525" s="1001"/>
      <c r="T525" s="1001"/>
      <c r="U525" s="1001"/>
      <c r="V525" s="1001"/>
      <c r="W525" s="1001"/>
      <c r="X525" s="1001"/>
      <c r="Y525" s="1008"/>
      <c r="Z525" s="1008"/>
      <c r="AA525" s="1008"/>
      <c r="AB525" s="1008"/>
      <c r="AC525" s="1008"/>
      <c r="AD525" s="1008"/>
      <c r="AE525" s="1008"/>
      <c r="AF525" s="1008"/>
      <c r="AG525" s="1008"/>
      <c r="AH525" s="1008"/>
      <c r="AI525" s="1008"/>
      <c r="AJ525" s="1008"/>
      <c r="AK525" s="1008"/>
      <c r="AL525" s="1008"/>
      <c r="AM525" s="1010"/>
      <c r="AN525" s="1010"/>
      <c r="AO525" s="1010"/>
      <c r="AP525" s="1010"/>
      <c r="AQ525" s="1010"/>
      <c r="AR525" s="1010"/>
      <c r="AS525" s="1010"/>
      <c r="AT525" s="1010"/>
      <c r="AU525" s="625"/>
      <c r="AV525" s="625"/>
      <c r="AW525" s="625"/>
      <c r="AX525" s="625"/>
      <c r="AY525" s="625"/>
      <c r="AZ525" s="625"/>
      <c r="BA525" s="625"/>
      <c r="BB525" s="625"/>
      <c r="BC525" s="625"/>
      <c r="BD525" s="625"/>
      <c r="BE525" s="625"/>
      <c r="BF525" s="625"/>
      <c r="BG525" s="625"/>
      <c r="BH525" s="625"/>
      <c r="BI525" s="625"/>
      <c r="BJ525" s="625"/>
      <c r="BK525" s="625"/>
      <c r="BL525" s="625"/>
      <c r="BM525" s="625"/>
      <c r="BN525" s="625"/>
      <c r="BO525" s="625"/>
      <c r="BP525" s="625"/>
      <c r="BQ525" s="625"/>
      <c r="BR525" s="625"/>
      <c r="BS525" s="625"/>
      <c r="BT525" s="625"/>
      <c r="BU525" s="625"/>
      <c r="BV525" s="625"/>
      <c r="BW525" s="625"/>
      <c r="BX525" s="625"/>
      <c r="BY525" s="625"/>
      <c r="BZ525" s="625"/>
      <c r="CA525" s="625"/>
      <c r="CB525" s="625"/>
      <c r="CC525" s="625"/>
      <c r="CD525" s="625"/>
      <c r="CE525" s="625"/>
      <c r="CF525" s="625"/>
      <c r="CG525" s="625"/>
      <c r="CH525" s="625"/>
      <c r="CI525" s="625"/>
      <c r="CJ525" s="625"/>
      <c r="CK525" s="625"/>
      <c r="CL525" s="625"/>
      <c r="CM525" s="625"/>
      <c r="CN525" s="625"/>
      <c r="CO525" s="625"/>
      <c r="CP525" s="625"/>
      <c r="CQ525" s="625"/>
      <c r="CR525" s="625"/>
      <c r="CS525" s="625"/>
      <c r="CT525" s="625"/>
      <c r="CU525" s="625"/>
      <c r="CV525" s="625"/>
      <c r="CW525" s="625"/>
      <c r="CX525" s="625"/>
      <c r="CY525" s="625"/>
      <c r="CZ525" s="625"/>
      <c r="DA525" s="625"/>
      <c r="DB525" s="625"/>
      <c r="DC525" s="625"/>
      <c r="DD525" s="625"/>
      <c r="DE525" s="625"/>
      <c r="DF525" s="625"/>
      <c r="DG525" s="625"/>
      <c r="DH525" s="625"/>
      <c r="DI525" s="625"/>
      <c r="DJ525" s="625"/>
      <c r="DK525" s="625"/>
      <c r="DL525" s="625"/>
      <c r="DM525" s="625"/>
      <c r="DN525" s="625"/>
      <c r="DO525" s="625"/>
      <c r="DP525" s="625"/>
      <c r="DQ525" s="625"/>
      <c r="DR525" s="625"/>
      <c r="DS525" s="625"/>
      <c r="DT525" s="625"/>
      <c r="DU525" s="625"/>
      <c r="DV525" s="625"/>
      <c r="DW525" s="625"/>
      <c r="DX525" s="625"/>
      <c r="DY525" s="625"/>
      <c r="DZ525" s="625"/>
      <c r="EA525" s="625"/>
      <c r="EB525" s="625"/>
      <c r="EC525" s="625"/>
      <c r="ED525" s="625"/>
      <c r="EE525" s="625"/>
      <c r="EF525" s="625"/>
      <c r="EG525" s="625"/>
      <c r="EH525" s="625"/>
      <c r="EI525" s="625"/>
      <c r="EJ525" s="625"/>
      <c r="EK525" s="625"/>
      <c r="EL525" s="625"/>
    </row>
    <row r="526" spans="1:142" s="1009" customFormat="1">
      <c r="A526" s="1008"/>
      <c r="B526" s="1001"/>
      <c r="C526" s="1001"/>
      <c r="D526" s="1001"/>
      <c r="E526" s="1001"/>
      <c r="F526" s="1001"/>
      <c r="G526" s="1001"/>
      <c r="H526" s="1001"/>
      <c r="I526" s="1001"/>
      <c r="J526" s="1001"/>
      <c r="K526" s="1001"/>
      <c r="L526" s="62"/>
      <c r="M526" s="1001"/>
      <c r="N526" s="1001"/>
      <c r="O526" s="1001"/>
      <c r="P526" s="1001"/>
      <c r="Q526" s="1001"/>
      <c r="R526" s="1001"/>
      <c r="S526" s="1001"/>
      <c r="T526" s="1001"/>
      <c r="U526" s="1001"/>
      <c r="V526" s="1001"/>
      <c r="W526" s="1001"/>
      <c r="X526" s="1001"/>
      <c r="Y526" s="1008"/>
      <c r="Z526" s="1008"/>
      <c r="AA526" s="1008"/>
      <c r="AB526" s="1008"/>
      <c r="AC526" s="1008"/>
      <c r="AD526" s="1008"/>
      <c r="AE526" s="1008"/>
      <c r="AF526" s="1008"/>
      <c r="AG526" s="1008"/>
      <c r="AH526" s="1008"/>
      <c r="AI526" s="1008"/>
      <c r="AJ526" s="1008"/>
      <c r="AK526" s="1008"/>
      <c r="AL526" s="1008"/>
      <c r="AM526" s="1010"/>
      <c r="AN526" s="1010"/>
      <c r="AO526" s="1010"/>
      <c r="AP526" s="1010"/>
      <c r="AQ526" s="1010"/>
      <c r="AR526" s="1010"/>
      <c r="AS526" s="1010"/>
      <c r="AT526" s="1010"/>
      <c r="AU526" s="625"/>
      <c r="AV526" s="625"/>
      <c r="AW526" s="625"/>
      <c r="AX526" s="625"/>
      <c r="AY526" s="625"/>
      <c r="AZ526" s="625"/>
      <c r="BA526" s="625"/>
      <c r="BB526" s="625"/>
      <c r="BC526" s="625"/>
      <c r="BD526" s="625"/>
      <c r="BE526" s="625"/>
      <c r="BF526" s="625"/>
      <c r="BG526" s="625"/>
      <c r="BH526" s="625"/>
      <c r="BI526" s="625"/>
      <c r="BJ526" s="625"/>
      <c r="BK526" s="625"/>
      <c r="BL526" s="625"/>
      <c r="BM526" s="625"/>
      <c r="BN526" s="625"/>
      <c r="BO526" s="625"/>
      <c r="BP526" s="625"/>
      <c r="BQ526" s="625"/>
      <c r="BR526" s="625"/>
      <c r="BS526" s="625"/>
      <c r="BT526" s="625"/>
      <c r="BU526" s="625"/>
      <c r="BV526" s="625"/>
      <c r="BW526" s="625"/>
      <c r="BX526" s="625"/>
      <c r="BY526" s="625"/>
      <c r="BZ526" s="625"/>
      <c r="CA526" s="625"/>
      <c r="CB526" s="625"/>
      <c r="CC526" s="625"/>
      <c r="CD526" s="625"/>
      <c r="CE526" s="625"/>
      <c r="CF526" s="625"/>
      <c r="CG526" s="625"/>
      <c r="CH526" s="625"/>
      <c r="CI526" s="625"/>
      <c r="CJ526" s="625"/>
      <c r="CK526" s="625"/>
      <c r="CL526" s="625"/>
      <c r="CM526" s="625"/>
      <c r="CN526" s="625"/>
      <c r="CO526" s="625"/>
      <c r="CP526" s="625"/>
      <c r="CQ526" s="625"/>
      <c r="CR526" s="625"/>
      <c r="CS526" s="625"/>
      <c r="CT526" s="625"/>
      <c r="CU526" s="625"/>
      <c r="CV526" s="625"/>
      <c r="CW526" s="625"/>
      <c r="CX526" s="625"/>
      <c r="CY526" s="625"/>
      <c r="CZ526" s="625"/>
      <c r="DA526" s="625"/>
      <c r="DB526" s="625"/>
      <c r="DC526" s="625"/>
      <c r="DD526" s="625"/>
      <c r="DE526" s="625"/>
      <c r="DF526" s="625"/>
      <c r="DG526" s="625"/>
      <c r="DH526" s="625"/>
      <c r="DI526" s="625"/>
      <c r="DJ526" s="625"/>
      <c r="DK526" s="625"/>
      <c r="DL526" s="625"/>
      <c r="DM526" s="625"/>
      <c r="DN526" s="625"/>
      <c r="DO526" s="625"/>
      <c r="DP526" s="625"/>
      <c r="DQ526" s="625"/>
      <c r="DR526" s="625"/>
      <c r="DS526" s="625"/>
      <c r="DT526" s="625"/>
      <c r="DU526" s="625"/>
      <c r="DV526" s="625"/>
      <c r="DW526" s="625"/>
      <c r="DX526" s="625"/>
      <c r="DY526" s="625"/>
      <c r="DZ526" s="625"/>
      <c r="EA526" s="625"/>
      <c r="EB526" s="625"/>
      <c r="EC526" s="625"/>
      <c r="ED526" s="625"/>
      <c r="EE526" s="625"/>
      <c r="EF526" s="625"/>
      <c r="EG526" s="625"/>
      <c r="EH526" s="625"/>
      <c r="EI526" s="625"/>
      <c r="EJ526" s="625"/>
      <c r="EK526" s="625"/>
      <c r="EL526" s="625"/>
    </row>
    <row r="527" spans="1:142" s="1009" customFormat="1">
      <c r="A527" s="1008"/>
      <c r="B527" s="1001"/>
      <c r="C527" s="1001"/>
      <c r="D527" s="1001"/>
      <c r="E527" s="1001"/>
      <c r="F527" s="1001"/>
      <c r="G527" s="1001"/>
      <c r="H527" s="1001"/>
      <c r="I527" s="1001"/>
      <c r="J527" s="1001"/>
      <c r="K527" s="1001"/>
      <c r="L527" s="62"/>
      <c r="M527" s="1001"/>
      <c r="N527" s="1001"/>
      <c r="O527" s="1001"/>
      <c r="P527" s="1001"/>
      <c r="Q527" s="1001"/>
      <c r="R527" s="1001"/>
      <c r="S527" s="1001"/>
      <c r="T527" s="1001"/>
      <c r="U527" s="1001"/>
      <c r="V527" s="1001"/>
      <c r="W527" s="1001"/>
      <c r="X527" s="1001"/>
      <c r="Y527" s="1008"/>
      <c r="Z527" s="1008"/>
      <c r="AA527" s="1008"/>
      <c r="AB527" s="1008"/>
      <c r="AC527" s="1008"/>
      <c r="AD527" s="1008"/>
      <c r="AE527" s="1008"/>
      <c r="AF527" s="1008"/>
      <c r="AG527" s="1008"/>
      <c r="AH527" s="1008"/>
      <c r="AI527" s="1008"/>
      <c r="AJ527" s="1008"/>
      <c r="AK527" s="1008"/>
      <c r="AL527" s="1008"/>
      <c r="AM527" s="1010"/>
      <c r="AN527" s="1010"/>
      <c r="AO527" s="1010"/>
      <c r="AP527" s="1010"/>
      <c r="AQ527" s="1010"/>
      <c r="AR527" s="1010"/>
      <c r="AS527" s="1010"/>
      <c r="AT527" s="1010"/>
      <c r="AU527" s="625"/>
      <c r="AV527" s="625"/>
      <c r="AW527" s="625"/>
      <c r="AX527" s="625"/>
      <c r="AY527" s="625"/>
      <c r="AZ527" s="625"/>
      <c r="BA527" s="625"/>
      <c r="BB527" s="625"/>
      <c r="BC527" s="625"/>
      <c r="BD527" s="625"/>
      <c r="BE527" s="625"/>
      <c r="BF527" s="625"/>
      <c r="BG527" s="625"/>
      <c r="BH527" s="625"/>
      <c r="BI527" s="625"/>
      <c r="BJ527" s="625"/>
      <c r="BK527" s="625"/>
      <c r="BL527" s="625"/>
      <c r="BM527" s="625"/>
      <c r="BN527" s="625"/>
      <c r="BO527" s="625"/>
      <c r="BP527" s="625"/>
      <c r="BQ527" s="625"/>
      <c r="BR527" s="625"/>
      <c r="BS527" s="625"/>
      <c r="BT527" s="625"/>
      <c r="BU527" s="625"/>
      <c r="BV527" s="625"/>
      <c r="BW527" s="625"/>
      <c r="BX527" s="625"/>
      <c r="BY527" s="625"/>
      <c r="BZ527" s="625"/>
      <c r="CA527" s="625"/>
      <c r="CB527" s="625"/>
      <c r="CC527" s="625"/>
      <c r="CD527" s="625"/>
      <c r="CE527" s="625"/>
      <c r="CF527" s="625"/>
      <c r="CG527" s="625"/>
      <c r="CH527" s="625"/>
      <c r="CI527" s="625"/>
      <c r="CJ527" s="625"/>
      <c r="CK527" s="625"/>
      <c r="CL527" s="625"/>
      <c r="CM527" s="625"/>
      <c r="CN527" s="625"/>
      <c r="CO527" s="625"/>
      <c r="CP527" s="625"/>
      <c r="CQ527" s="625"/>
      <c r="CR527" s="625"/>
      <c r="CS527" s="625"/>
      <c r="CT527" s="625"/>
      <c r="CU527" s="625"/>
      <c r="CV527" s="625"/>
      <c r="CW527" s="625"/>
      <c r="CX527" s="625"/>
      <c r="CY527" s="625"/>
      <c r="CZ527" s="625"/>
      <c r="DA527" s="625"/>
      <c r="DB527" s="625"/>
      <c r="DC527" s="625"/>
      <c r="DD527" s="625"/>
      <c r="DE527" s="625"/>
      <c r="DF527" s="625"/>
      <c r="DG527" s="625"/>
      <c r="DH527" s="625"/>
      <c r="DI527" s="625"/>
      <c r="DJ527" s="625"/>
      <c r="DK527" s="625"/>
      <c r="DL527" s="625"/>
      <c r="DM527" s="625"/>
      <c r="DN527" s="625"/>
      <c r="DO527" s="625"/>
      <c r="DP527" s="625"/>
      <c r="DQ527" s="625"/>
      <c r="DR527" s="625"/>
      <c r="DS527" s="625"/>
      <c r="DT527" s="625"/>
      <c r="DU527" s="625"/>
      <c r="DV527" s="625"/>
      <c r="DW527" s="625"/>
      <c r="DX527" s="625"/>
      <c r="DY527" s="625"/>
      <c r="DZ527" s="625"/>
      <c r="EA527" s="625"/>
      <c r="EB527" s="625"/>
      <c r="EC527" s="625"/>
      <c r="ED527" s="625"/>
      <c r="EE527" s="625"/>
      <c r="EF527" s="625"/>
      <c r="EG527" s="625"/>
      <c r="EH527" s="625"/>
      <c r="EI527" s="625"/>
      <c r="EJ527" s="625"/>
      <c r="EK527" s="625"/>
      <c r="EL527" s="625"/>
    </row>
    <row r="528" spans="1:142" s="1009" customFormat="1">
      <c r="A528" s="1008"/>
      <c r="B528" s="1001"/>
      <c r="C528" s="1001"/>
      <c r="D528" s="1001"/>
      <c r="E528" s="1001"/>
      <c r="F528" s="1001"/>
      <c r="G528" s="1001"/>
      <c r="H528" s="1001"/>
      <c r="I528" s="1001"/>
      <c r="J528" s="1001"/>
      <c r="K528" s="1001"/>
      <c r="L528" s="62"/>
      <c r="M528" s="1001"/>
      <c r="N528" s="1001"/>
      <c r="O528" s="1001"/>
      <c r="P528" s="1001"/>
      <c r="Q528" s="1001"/>
      <c r="R528" s="1001"/>
      <c r="S528" s="1001"/>
      <c r="T528" s="1001"/>
      <c r="U528" s="1001"/>
      <c r="V528" s="1001"/>
      <c r="W528" s="1001"/>
      <c r="X528" s="1001"/>
      <c r="Y528" s="1008"/>
      <c r="Z528" s="1008"/>
      <c r="AA528" s="1008"/>
      <c r="AB528" s="1008"/>
      <c r="AC528" s="1008"/>
      <c r="AD528" s="1008"/>
      <c r="AE528" s="1008"/>
      <c r="AF528" s="1008"/>
      <c r="AG528" s="1008"/>
      <c r="AH528" s="1008"/>
      <c r="AI528" s="1008"/>
      <c r="AJ528" s="1008"/>
      <c r="AK528" s="1008"/>
      <c r="AL528" s="1008"/>
      <c r="AM528" s="1010"/>
      <c r="AN528" s="1010"/>
      <c r="AO528" s="1010"/>
      <c r="AP528" s="1010"/>
      <c r="AQ528" s="1010"/>
      <c r="AR528" s="1010"/>
      <c r="AS528" s="1010"/>
      <c r="AT528" s="1010"/>
      <c r="AU528" s="625"/>
      <c r="AV528" s="625"/>
      <c r="AW528" s="625"/>
      <c r="AX528" s="625"/>
      <c r="AY528" s="625"/>
      <c r="AZ528" s="625"/>
      <c r="BA528" s="625"/>
      <c r="BB528" s="625"/>
      <c r="BC528" s="625"/>
      <c r="BD528" s="625"/>
      <c r="BE528" s="625"/>
      <c r="BF528" s="625"/>
      <c r="BG528" s="625"/>
      <c r="BH528" s="625"/>
      <c r="BI528" s="625"/>
      <c r="BJ528" s="625"/>
      <c r="BK528" s="625"/>
      <c r="BL528" s="625"/>
      <c r="BM528" s="625"/>
      <c r="BN528" s="625"/>
      <c r="BO528" s="625"/>
      <c r="BP528" s="625"/>
      <c r="BQ528" s="625"/>
      <c r="BR528" s="625"/>
      <c r="BS528" s="625"/>
      <c r="BT528" s="625"/>
      <c r="BU528" s="625"/>
      <c r="BV528" s="625"/>
      <c r="BW528" s="625"/>
      <c r="BX528" s="625"/>
      <c r="BY528" s="625"/>
      <c r="BZ528" s="625"/>
      <c r="CA528" s="625"/>
      <c r="CB528" s="625"/>
      <c r="CC528" s="625"/>
      <c r="CD528" s="625"/>
      <c r="CE528" s="625"/>
      <c r="CF528" s="625"/>
      <c r="CG528" s="625"/>
      <c r="CH528" s="625"/>
      <c r="CI528" s="625"/>
      <c r="CJ528" s="625"/>
      <c r="CK528" s="625"/>
      <c r="CL528" s="625"/>
      <c r="CM528" s="625"/>
      <c r="CN528" s="625"/>
      <c r="CO528" s="625"/>
      <c r="CP528" s="625"/>
      <c r="CQ528" s="625"/>
      <c r="CR528" s="625"/>
      <c r="CS528" s="625"/>
      <c r="CT528" s="625"/>
      <c r="CU528" s="625"/>
      <c r="CV528" s="625"/>
      <c r="CW528" s="625"/>
      <c r="CX528" s="625"/>
      <c r="CY528" s="625"/>
      <c r="CZ528" s="625"/>
      <c r="DA528" s="625"/>
      <c r="DB528" s="625"/>
      <c r="DC528" s="625"/>
      <c r="DD528" s="625"/>
      <c r="DE528" s="625"/>
      <c r="DF528" s="625"/>
      <c r="DG528" s="625"/>
      <c r="DH528" s="625"/>
      <c r="DI528" s="625"/>
      <c r="DJ528" s="625"/>
      <c r="DK528" s="625"/>
      <c r="DL528" s="625"/>
      <c r="DM528" s="625"/>
      <c r="DN528" s="625"/>
      <c r="DO528" s="625"/>
      <c r="DP528" s="625"/>
      <c r="DQ528" s="625"/>
      <c r="DR528" s="625"/>
      <c r="DS528" s="625"/>
      <c r="DT528" s="625"/>
      <c r="DU528" s="625"/>
      <c r="DV528" s="625"/>
      <c r="DW528" s="625"/>
      <c r="DX528" s="625"/>
      <c r="DY528" s="625"/>
      <c r="DZ528" s="625"/>
      <c r="EA528" s="625"/>
      <c r="EB528" s="625"/>
      <c r="EC528" s="625"/>
      <c r="ED528" s="625"/>
      <c r="EE528" s="625"/>
      <c r="EF528" s="625"/>
      <c r="EG528" s="625"/>
      <c r="EH528" s="625"/>
      <c r="EI528" s="625"/>
      <c r="EJ528" s="625"/>
      <c r="EK528" s="625"/>
      <c r="EL528" s="625"/>
    </row>
    <row r="529" spans="1:142" s="1009" customFormat="1">
      <c r="A529" s="1008"/>
      <c r="B529" s="1001"/>
      <c r="C529" s="1001"/>
      <c r="D529" s="1001"/>
      <c r="E529" s="1001"/>
      <c r="F529" s="1001"/>
      <c r="G529" s="1001"/>
      <c r="H529" s="1001"/>
      <c r="I529" s="1001"/>
      <c r="J529" s="1001"/>
      <c r="K529" s="1001"/>
      <c r="L529" s="62"/>
      <c r="M529" s="1001"/>
      <c r="N529" s="1001"/>
      <c r="O529" s="1001"/>
      <c r="P529" s="1001"/>
      <c r="Q529" s="1001"/>
      <c r="R529" s="1001"/>
      <c r="S529" s="1001"/>
      <c r="T529" s="1001"/>
      <c r="U529" s="1001"/>
      <c r="V529" s="1001"/>
      <c r="W529" s="1001"/>
      <c r="X529" s="1001"/>
      <c r="Y529" s="1008"/>
      <c r="Z529" s="1008"/>
      <c r="AA529" s="1008"/>
      <c r="AB529" s="1008"/>
      <c r="AC529" s="1008"/>
      <c r="AD529" s="1008"/>
      <c r="AE529" s="1008"/>
      <c r="AF529" s="1008"/>
      <c r="AG529" s="1008"/>
      <c r="AH529" s="1008"/>
      <c r="AI529" s="1008"/>
      <c r="AJ529" s="1008"/>
      <c r="AK529" s="1008"/>
      <c r="AL529" s="1008"/>
      <c r="AM529" s="1010"/>
      <c r="AN529" s="1010"/>
      <c r="AO529" s="1010"/>
      <c r="AP529" s="1010"/>
      <c r="AQ529" s="1010"/>
      <c r="AR529" s="1010"/>
      <c r="AS529" s="1010"/>
      <c r="AT529" s="1010"/>
      <c r="AU529" s="625"/>
      <c r="AV529" s="625"/>
      <c r="AW529" s="625"/>
      <c r="AX529" s="625"/>
      <c r="AY529" s="625"/>
      <c r="AZ529" s="625"/>
      <c r="BA529" s="625"/>
      <c r="BB529" s="625"/>
      <c r="BC529" s="625"/>
      <c r="BD529" s="625"/>
      <c r="BE529" s="625"/>
      <c r="BF529" s="625"/>
      <c r="BG529" s="625"/>
      <c r="BH529" s="625"/>
      <c r="BI529" s="625"/>
      <c r="BJ529" s="625"/>
      <c r="BK529" s="625"/>
      <c r="BL529" s="625"/>
      <c r="BM529" s="625"/>
      <c r="BN529" s="625"/>
      <c r="BO529" s="625"/>
      <c r="BP529" s="625"/>
      <c r="BQ529" s="625"/>
      <c r="BR529" s="625"/>
      <c r="BS529" s="625"/>
      <c r="BT529" s="625"/>
      <c r="BU529" s="625"/>
      <c r="BV529" s="625"/>
      <c r="BW529" s="625"/>
      <c r="BX529" s="625"/>
      <c r="BY529" s="625"/>
      <c r="BZ529" s="625"/>
      <c r="CA529" s="625"/>
      <c r="CB529" s="625"/>
      <c r="CC529" s="625"/>
      <c r="CD529" s="625"/>
      <c r="CE529" s="625"/>
      <c r="CF529" s="625"/>
      <c r="CG529" s="625"/>
      <c r="CH529" s="625"/>
      <c r="CI529" s="625"/>
      <c r="CJ529" s="625"/>
      <c r="CK529" s="625"/>
      <c r="CL529" s="625"/>
      <c r="CM529" s="625"/>
      <c r="CN529" s="625"/>
      <c r="CO529" s="625"/>
      <c r="CP529" s="625"/>
      <c r="CQ529" s="625"/>
      <c r="CR529" s="625"/>
      <c r="CS529" s="625"/>
      <c r="CT529" s="625"/>
      <c r="CU529" s="625"/>
      <c r="CV529" s="625"/>
      <c r="CW529" s="625"/>
      <c r="CX529" s="625"/>
      <c r="CY529" s="625"/>
      <c r="CZ529" s="625"/>
      <c r="DA529" s="625"/>
      <c r="DB529" s="625"/>
      <c r="DC529" s="625"/>
      <c r="DD529" s="625"/>
      <c r="DE529" s="625"/>
      <c r="DF529" s="625"/>
      <c r="DG529" s="625"/>
      <c r="DH529" s="625"/>
      <c r="DI529" s="625"/>
      <c r="DJ529" s="625"/>
      <c r="DK529" s="625"/>
      <c r="DL529" s="625"/>
      <c r="DM529" s="625"/>
      <c r="DN529" s="625"/>
      <c r="DO529" s="625"/>
      <c r="DP529" s="625"/>
      <c r="DQ529" s="625"/>
      <c r="DR529" s="625"/>
      <c r="DS529" s="625"/>
      <c r="DT529" s="625"/>
      <c r="DU529" s="625"/>
      <c r="DV529" s="625"/>
      <c r="DW529" s="625"/>
      <c r="DX529" s="625"/>
      <c r="DY529" s="625"/>
      <c r="DZ529" s="625"/>
      <c r="EA529" s="625"/>
      <c r="EB529" s="625"/>
      <c r="EC529" s="625"/>
      <c r="ED529" s="625"/>
      <c r="EE529" s="625"/>
      <c r="EF529" s="625"/>
      <c r="EG529" s="625"/>
      <c r="EH529" s="625"/>
      <c r="EI529" s="625"/>
      <c r="EJ529" s="625"/>
      <c r="EK529" s="625"/>
      <c r="EL529" s="625"/>
    </row>
    <row r="530" spans="1:142" s="1009" customFormat="1">
      <c r="A530" s="1008"/>
      <c r="B530" s="1001"/>
      <c r="C530" s="1001"/>
      <c r="D530" s="1001"/>
      <c r="E530" s="1001"/>
      <c r="F530" s="1001"/>
      <c r="G530" s="1001"/>
      <c r="H530" s="1001"/>
      <c r="I530" s="1001"/>
      <c r="J530" s="1001"/>
      <c r="K530" s="1001"/>
      <c r="L530" s="62"/>
      <c r="M530" s="1001"/>
      <c r="N530" s="1001"/>
      <c r="O530" s="1001"/>
      <c r="P530" s="1001"/>
      <c r="Q530" s="1001"/>
      <c r="R530" s="1001"/>
      <c r="S530" s="1001"/>
      <c r="T530" s="1001"/>
      <c r="U530" s="1001"/>
      <c r="V530" s="1001"/>
      <c r="W530" s="1001"/>
      <c r="X530" s="1001"/>
      <c r="Y530" s="1008"/>
      <c r="Z530" s="1008"/>
      <c r="AA530" s="1008"/>
      <c r="AB530" s="1008"/>
      <c r="AC530" s="1008"/>
      <c r="AD530" s="1008"/>
      <c r="AE530" s="1008"/>
      <c r="AF530" s="1008"/>
      <c r="AG530" s="1008"/>
      <c r="AH530" s="1008"/>
      <c r="AI530" s="1008"/>
      <c r="AJ530" s="1008"/>
      <c r="AK530" s="1008"/>
      <c r="AL530" s="1008"/>
      <c r="AM530" s="1010"/>
      <c r="AN530" s="1010"/>
      <c r="AO530" s="1010"/>
      <c r="AP530" s="1010"/>
      <c r="AQ530" s="1010"/>
      <c r="AR530" s="1010"/>
      <c r="AS530" s="1010"/>
      <c r="AT530" s="1010"/>
      <c r="AU530" s="625"/>
      <c r="AV530" s="625"/>
      <c r="AW530" s="625"/>
      <c r="AX530" s="625"/>
      <c r="AY530" s="625"/>
      <c r="AZ530" s="625"/>
      <c r="BA530" s="625"/>
      <c r="BB530" s="625"/>
      <c r="BC530" s="625"/>
      <c r="BD530" s="625"/>
      <c r="BE530" s="625"/>
      <c r="BF530" s="625"/>
      <c r="BG530" s="625"/>
      <c r="BH530" s="625"/>
      <c r="BI530" s="625"/>
      <c r="BJ530" s="625"/>
      <c r="BK530" s="625"/>
      <c r="BL530" s="625"/>
      <c r="BM530" s="625"/>
      <c r="BN530" s="625"/>
      <c r="BO530" s="625"/>
      <c r="BP530" s="625"/>
      <c r="BQ530" s="625"/>
      <c r="BR530" s="625"/>
      <c r="BS530" s="625"/>
      <c r="BT530" s="625"/>
      <c r="BU530" s="625"/>
      <c r="BV530" s="625"/>
      <c r="BW530" s="625"/>
      <c r="BX530" s="625"/>
      <c r="BY530" s="625"/>
      <c r="BZ530" s="625"/>
      <c r="CA530" s="625"/>
      <c r="CB530" s="625"/>
      <c r="CC530" s="625"/>
      <c r="CD530" s="625"/>
      <c r="CE530" s="625"/>
      <c r="CF530" s="625"/>
      <c r="CG530" s="625"/>
      <c r="CH530" s="625"/>
      <c r="CI530" s="625"/>
      <c r="CJ530" s="625"/>
      <c r="CK530" s="625"/>
      <c r="CL530" s="625"/>
      <c r="CM530" s="625"/>
      <c r="CN530" s="625"/>
      <c r="CO530" s="625"/>
      <c r="CP530" s="625"/>
      <c r="CQ530" s="625"/>
      <c r="CR530" s="625"/>
      <c r="CS530" s="625"/>
      <c r="CT530" s="625"/>
      <c r="CU530" s="625"/>
      <c r="CV530" s="625"/>
      <c r="CW530" s="625"/>
      <c r="CX530" s="625"/>
      <c r="CY530" s="625"/>
      <c r="CZ530" s="625"/>
      <c r="DA530" s="625"/>
      <c r="DB530" s="625"/>
      <c r="DC530" s="625"/>
      <c r="DD530" s="625"/>
      <c r="DE530" s="625"/>
      <c r="DF530" s="625"/>
      <c r="DG530" s="625"/>
      <c r="DH530" s="625"/>
      <c r="DI530" s="625"/>
      <c r="DJ530" s="625"/>
      <c r="DK530" s="625"/>
      <c r="DL530" s="625"/>
      <c r="DM530" s="625"/>
      <c r="DN530" s="625"/>
      <c r="DO530" s="625"/>
      <c r="DP530" s="625"/>
      <c r="DQ530" s="625"/>
      <c r="DR530" s="625"/>
      <c r="DS530" s="625"/>
      <c r="DT530" s="625"/>
      <c r="DU530" s="625"/>
      <c r="DV530" s="625"/>
      <c r="DW530" s="625"/>
      <c r="DX530" s="625"/>
      <c r="DY530" s="625"/>
      <c r="DZ530" s="625"/>
      <c r="EA530" s="625"/>
      <c r="EB530" s="625"/>
      <c r="EC530" s="625"/>
      <c r="ED530" s="625"/>
      <c r="EE530" s="625"/>
      <c r="EF530" s="625"/>
      <c r="EG530" s="625"/>
      <c r="EH530" s="625"/>
      <c r="EI530" s="625"/>
      <c r="EJ530" s="625"/>
      <c r="EK530" s="625"/>
      <c r="EL530" s="625"/>
    </row>
    <row r="531" spans="1:142" s="1009" customFormat="1">
      <c r="A531" s="1008"/>
      <c r="B531" s="1001"/>
      <c r="C531" s="1001"/>
      <c r="D531" s="1001"/>
      <c r="E531" s="1001"/>
      <c r="F531" s="1001"/>
      <c r="G531" s="1001"/>
      <c r="H531" s="1001"/>
      <c r="I531" s="1001"/>
      <c r="J531" s="1001"/>
      <c r="K531" s="1001"/>
      <c r="L531" s="62"/>
      <c r="M531" s="1001"/>
      <c r="N531" s="1001"/>
      <c r="O531" s="1001"/>
      <c r="P531" s="1001"/>
      <c r="Q531" s="1001"/>
      <c r="R531" s="1001"/>
      <c r="S531" s="1001"/>
      <c r="T531" s="1001"/>
      <c r="U531" s="1001"/>
      <c r="V531" s="1001"/>
      <c r="W531" s="1001"/>
      <c r="X531" s="1001"/>
      <c r="Y531" s="1008"/>
      <c r="Z531" s="1008"/>
      <c r="AA531" s="1008"/>
      <c r="AB531" s="1008"/>
      <c r="AC531" s="1008"/>
      <c r="AD531" s="1008"/>
      <c r="AE531" s="1008"/>
      <c r="AF531" s="1008"/>
      <c r="AG531" s="1008"/>
      <c r="AH531" s="1008"/>
      <c r="AI531" s="1008"/>
      <c r="AJ531" s="1008"/>
      <c r="AK531" s="1008"/>
      <c r="AL531" s="1008"/>
      <c r="AM531" s="1010"/>
      <c r="AN531" s="1010"/>
      <c r="AO531" s="1010"/>
      <c r="AP531" s="1010"/>
      <c r="AQ531" s="1010"/>
      <c r="AR531" s="1010"/>
      <c r="AS531" s="1010"/>
      <c r="AT531" s="1010"/>
      <c r="AU531" s="625"/>
      <c r="AV531" s="625"/>
      <c r="AW531" s="625"/>
      <c r="AX531" s="625"/>
      <c r="AY531" s="625"/>
      <c r="AZ531" s="625"/>
      <c r="BA531" s="625"/>
      <c r="BB531" s="625"/>
      <c r="BC531" s="625"/>
      <c r="BD531" s="625"/>
      <c r="BE531" s="625"/>
      <c r="BF531" s="625"/>
      <c r="BG531" s="625"/>
      <c r="BH531" s="625"/>
      <c r="BI531" s="625"/>
      <c r="BJ531" s="625"/>
      <c r="BK531" s="625"/>
      <c r="BL531" s="625"/>
      <c r="BM531" s="625"/>
      <c r="BN531" s="625"/>
      <c r="BO531" s="625"/>
      <c r="BP531" s="625"/>
      <c r="BQ531" s="625"/>
      <c r="BR531" s="625"/>
      <c r="BS531" s="625"/>
      <c r="BT531" s="625"/>
      <c r="BU531" s="625"/>
      <c r="BV531" s="625"/>
      <c r="BW531" s="625"/>
      <c r="BX531" s="625"/>
      <c r="BY531" s="625"/>
      <c r="BZ531" s="625"/>
      <c r="CA531" s="625"/>
      <c r="CB531" s="625"/>
      <c r="CC531" s="625"/>
      <c r="CD531" s="625"/>
      <c r="CE531" s="625"/>
      <c r="CF531" s="625"/>
      <c r="CG531" s="625"/>
      <c r="CH531" s="625"/>
      <c r="CI531" s="625"/>
      <c r="CJ531" s="625"/>
      <c r="CK531" s="625"/>
      <c r="CL531" s="625"/>
      <c r="CM531" s="625"/>
      <c r="CN531" s="625"/>
      <c r="CO531" s="625"/>
      <c r="CP531" s="625"/>
      <c r="CQ531" s="625"/>
      <c r="CR531" s="625"/>
      <c r="CS531" s="625"/>
      <c r="CT531" s="625"/>
      <c r="CU531" s="625"/>
      <c r="CV531" s="625"/>
      <c r="CW531" s="625"/>
      <c r="CX531" s="625"/>
      <c r="CY531" s="625"/>
      <c r="CZ531" s="625"/>
      <c r="DA531" s="625"/>
      <c r="DB531" s="625"/>
      <c r="DC531" s="625"/>
      <c r="DD531" s="625"/>
      <c r="DE531" s="625"/>
      <c r="DF531" s="625"/>
      <c r="DG531" s="625"/>
      <c r="DH531" s="625"/>
      <c r="DI531" s="625"/>
      <c r="DJ531" s="625"/>
      <c r="DK531" s="625"/>
      <c r="DL531" s="625"/>
      <c r="DM531" s="625"/>
      <c r="DN531" s="625"/>
      <c r="DO531" s="625"/>
      <c r="DP531" s="625"/>
      <c r="DQ531" s="625"/>
      <c r="DR531" s="625"/>
      <c r="DS531" s="625"/>
      <c r="DT531" s="625"/>
      <c r="DU531" s="625"/>
      <c r="DV531" s="625"/>
      <c r="DW531" s="625"/>
      <c r="DX531" s="625"/>
      <c r="DY531" s="625"/>
      <c r="DZ531" s="625"/>
      <c r="EA531" s="625"/>
      <c r="EB531" s="625"/>
      <c r="EC531" s="625"/>
      <c r="ED531" s="625"/>
      <c r="EE531" s="625"/>
      <c r="EF531" s="625"/>
      <c r="EG531" s="625"/>
      <c r="EH531" s="625"/>
      <c r="EI531" s="625"/>
      <c r="EJ531" s="625"/>
      <c r="EK531" s="625"/>
      <c r="EL531" s="625"/>
    </row>
    <row r="532" spans="1:142" s="1009" customFormat="1">
      <c r="A532" s="1008"/>
      <c r="B532" s="1001"/>
      <c r="C532" s="1001"/>
      <c r="D532" s="1001"/>
      <c r="E532" s="1001"/>
      <c r="F532" s="1001"/>
      <c r="G532" s="1001"/>
      <c r="H532" s="1001"/>
      <c r="I532" s="1001"/>
      <c r="J532" s="1001"/>
      <c r="K532" s="1001"/>
      <c r="L532" s="62"/>
      <c r="M532" s="1001"/>
      <c r="N532" s="1001"/>
      <c r="O532" s="1001"/>
      <c r="P532" s="1001"/>
      <c r="Q532" s="1001"/>
      <c r="R532" s="1001"/>
      <c r="S532" s="1001"/>
      <c r="T532" s="1001"/>
      <c r="U532" s="1001"/>
      <c r="V532" s="1001"/>
      <c r="W532" s="1001"/>
      <c r="X532" s="1001"/>
      <c r="Y532" s="1008"/>
      <c r="Z532" s="1008"/>
      <c r="AA532" s="1008"/>
      <c r="AB532" s="1008"/>
      <c r="AC532" s="1008"/>
      <c r="AD532" s="1008"/>
      <c r="AE532" s="1008"/>
      <c r="AF532" s="1008"/>
      <c r="AG532" s="1008"/>
      <c r="AH532" s="1008"/>
      <c r="AI532" s="1008"/>
      <c r="AJ532" s="1008"/>
      <c r="AK532" s="1008"/>
      <c r="AL532" s="1008"/>
      <c r="AM532" s="1010"/>
      <c r="AN532" s="1010"/>
      <c r="AO532" s="1010"/>
      <c r="AP532" s="1010"/>
      <c r="AQ532" s="1010"/>
      <c r="AR532" s="1010"/>
      <c r="AS532" s="1010"/>
      <c r="AT532" s="1010"/>
      <c r="AU532" s="625"/>
      <c r="AV532" s="625"/>
      <c r="AW532" s="625"/>
      <c r="AX532" s="625"/>
      <c r="AY532" s="625"/>
      <c r="AZ532" s="625"/>
      <c r="BA532" s="625"/>
      <c r="BB532" s="625"/>
      <c r="BC532" s="625"/>
      <c r="BD532" s="625"/>
      <c r="BE532" s="625"/>
      <c r="BF532" s="625"/>
      <c r="BG532" s="625"/>
      <c r="BH532" s="625"/>
      <c r="BI532" s="625"/>
      <c r="BJ532" s="625"/>
      <c r="BK532" s="625"/>
      <c r="BL532" s="625"/>
      <c r="BM532" s="625"/>
      <c r="BN532" s="625"/>
      <c r="BO532" s="625"/>
      <c r="BP532" s="625"/>
      <c r="BQ532" s="625"/>
      <c r="BR532" s="625"/>
      <c r="BS532" s="625"/>
      <c r="BT532" s="625"/>
      <c r="BU532" s="625"/>
      <c r="BV532" s="625"/>
      <c r="BW532" s="625"/>
      <c r="BX532" s="625"/>
      <c r="BY532" s="625"/>
      <c r="BZ532" s="625"/>
      <c r="CA532" s="625"/>
      <c r="CB532" s="625"/>
      <c r="CC532" s="625"/>
      <c r="CD532" s="625"/>
      <c r="CE532" s="625"/>
      <c r="CF532" s="625"/>
      <c r="CG532" s="625"/>
      <c r="CH532" s="625"/>
      <c r="CI532" s="625"/>
      <c r="CJ532" s="625"/>
      <c r="CK532" s="625"/>
      <c r="CL532" s="625"/>
      <c r="CM532" s="625"/>
      <c r="CN532" s="625"/>
      <c r="CO532" s="625"/>
      <c r="CP532" s="625"/>
      <c r="CQ532" s="625"/>
      <c r="CR532" s="625"/>
      <c r="CS532" s="625"/>
      <c r="CT532" s="625"/>
      <c r="CU532" s="625"/>
      <c r="CV532" s="625"/>
      <c r="CW532" s="625"/>
      <c r="CX532" s="625"/>
      <c r="CY532" s="625"/>
      <c r="CZ532" s="625"/>
      <c r="DA532" s="625"/>
      <c r="DB532" s="625"/>
      <c r="DC532" s="625"/>
      <c r="DD532" s="625"/>
      <c r="DE532" s="625"/>
      <c r="DF532" s="625"/>
      <c r="DG532" s="625"/>
      <c r="DH532" s="625"/>
      <c r="DI532" s="625"/>
      <c r="DJ532" s="625"/>
      <c r="DK532" s="625"/>
      <c r="DL532" s="625"/>
      <c r="DM532" s="625"/>
      <c r="DN532" s="625"/>
      <c r="DO532" s="625"/>
      <c r="DP532" s="625"/>
      <c r="DQ532" s="625"/>
      <c r="DR532" s="625"/>
      <c r="DS532" s="625"/>
      <c r="DT532" s="625"/>
      <c r="DU532" s="625"/>
      <c r="DV532" s="625"/>
      <c r="DW532" s="625"/>
      <c r="DX532" s="625"/>
      <c r="DY532" s="625"/>
      <c r="DZ532" s="625"/>
      <c r="EA532" s="625"/>
      <c r="EB532" s="625"/>
      <c r="EC532" s="625"/>
      <c r="ED532" s="625"/>
      <c r="EE532" s="625"/>
      <c r="EF532" s="625"/>
      <c r="EG532" s="625"/>
      <c r="EH532" s="625"/>
      <c r="EI532" s="625"/>
      <c r="EJ532" s="625"/>
      <c r="EK532" s="625"/>
      <c r="EL532" s="625"/>
    </row>
    <row r="533" spans="1:142" s="1009" customFormat="1">
      <c r="A533" s="1008"/>
      <c r="B533" s="1001"/>
      <c r="C533" s="1001"/>
      <c r="D533" s="1001"/>
      <c r="E533" s="1001"/>
      <c r="F533" s="1001"/>
      <c r="G533" s="1001"/>
      <c r="H533" s="1001"/>
      <c r="I533" s="1001"/>
      <c r="J533" s="1001"/>
      <c r="K533" s="1001"/>
      <c r="L533" s="62"/>
      <c r="M533" s="1001"/>
      <c r="N533" s="1001"/>
      <c r="O533" s="1001"/>
      <c r="P533" s="1001"/>
      <c r="Q533" s="1001"/>
      <c r="R533" s="1001"/>
      <c r="S533" s="1001"/>
      <c r="T533" s="1001"/>
      <c r="U533" s="1001"/>
      <c r="V533" s="1001"/>
      <c r="W533" s="1001"/>
      <c r="X533" s="1001"/>
      <c r="Y533" s="1008"/>
      <c r="Z533" s="1008"/>
      <c r="AA533" s="1008"/>
      <c r="AB533" s="1008"/>
      <c r="AC533" s="1008"/>
      <c r="AD533" s="1008"/>
      <c r="AE533" s="1008"/>
      <c r="AF533" s="1008"/>
      <c r="AG533" s="1008"/>
      <c r="AH533" s="1008"/>
      <c r="AI533" s="1008"/>
      <c r="AJ533" s="1008"/>
      <c r="AK533" s="1008"/>
      <c r="AL533" s="1008"/>
      <c r="AM533" s="1010"/>
      <c r="AN533" s="1010"/>
      <c r="AO533" s="1010"/>
      <c r="AP533" s="1010"/>
      <c r="AQ533" s="1010"/>
      <c r="AR533" s="1010"/>
      <c r="AS533" s="1010"/>
      <c r="AT533" s="1010"/>
      <c r="AU533" s="625"/>
      <c r="AV533" s="625"/>
      <c r="AW533" s="625"/>
      <c r="AX533" s="625"/>
      <c r="AY533" s="625"/>
      <c r="AZ533" s="625"/>
      <c r="BA533" s="625"/>
      <c r="BB533" s="625"/>
      <c r="BC533" s="625"/>
      <c r="BD533" s="625"/>
      <c r="BE533" s="625"/>
      <c r="BF533" s="625"/>
      <c r="BG533" s="625"/>
      <c r="BH533" s="625"/>
      <c r="BI533" s="625"/>
      <c r="BJ533" s="625"/>
      <c r="BK533" s="625"/>
      <c r="BL533" s="625"/>
      <c r="BM533" s="625"/>
      <c r="BN533" s="625"/>
      <c r="BO533" s="625"/>
      <c r="BP533" s="625"/>
      <c r="BQ533" s="625"/>
      <c r="BR533" s="625"/>
      <c r="BS533" s="625"/>
      <c r="BT533" s="625"/>
      <c r="BU533" s="625"/>
      <c r="BV533" s="625"/>
      <c r="BW533" s="625"/>
      <c r="BX533" s="625"/>
      <c r="BY533" s="625"/>
      <c r="BZ533" s="625"/>
      <c r="CA533" s="625"/>
      <c r="CB533" s="625"/>
      <c r="CC533" s="625"/>
      <c r="CD533" s="625"/>
      <c r="CE533" s="625"/>
      <c r="CF533" s="625"/>
      <c r="CG533" s="625"/>
      <c r="CH533" s="625"/>
      <c r="CI533" s="625"/>
      <c r="CJ533" s="625"/>
      <c r="CK533" s="625"/>
      <c r="CL533" s="625"/>
      <c r="CM533" s="625"/>
      <c r="CN533" s="625"/>
      <c r="CO533" s="625"/>
      <c r="CP533" s="625"/>
      <c r="CQ533" s="625"/>
      <c r="CR533" s="625"/>
      <c r="CS533" s="625"/>
      <c r="CT533" s="625"/>
      <c r="CU533" s="625"/>
      <c r="CV533" s="625"/>
      <c r="CW533" s="625"/>
      <c r="CX533" s="625"/>
      <c r="CY533" s="625"/>
      <c r="CZ533" s="625"/>
      <c r="DA533" s="625"/>
      <c r="DB533" s="625"/>
      <c r="DC533" s="625"/>
      <c r="DD533" s="625"/>
      <c r="DE533" s="625"/>
      <c r="DF533" s="625"/>
      <c r="DG533" s="625"/>
      <c r="DH533" s="625"/>
      <c r="DI533" s="625"/>
      <c r="DJ533" s="625"/>
      <c r="DK533" s="625"/>
      <c r="DL533" s="625"/>
      <c r="DM533" s="625"/>
      <c r="DN533" s="625"/>
      <c r="DO533" s="625"/>
      <c r="DP533" s="625"/>
      <c r="DQ533" s="625"/>
      <c r="DR533" s="625"/>
      <c r="DS533" s="625"/>
      <c r="DT533" s="625"/>
      <c r="DU533" s="625"/>
      <c r="DV533" s="625"/>
      <c r="DW533" s="625"/>
      <c r="DX533" s="625"/>
      <c r="DY533" s="625"/>
      <c r="DZ533" s="625"/>
      <c r="EA533" s="625"/>
      <c r="EB533" s="625"/>
      <c r="EC533" s="625"/>
      <c r="ED533" s="625"/>
      <c r="EE533" s="625"/>
      <c r="EF533" s="625"/>
      <c r="EG533" s="625"/>
      <c r="EH533" s="625"/>
      <c r="EI533" s="625"/>
      <c r="EJ533" s="625"/>
      <c r="EK533" s="625"/>
      <c r="EL533" s="625"/>
    </row>
    <row r="534" spans="1:142" s="1009" customFormat="1">
      <c r="A534" s="1008"/>
      <c r="B534" s="1001"/>
      <c r="C534" s="1001"/>
      <c r="D534" s="1001"/>
      <c r="E534" s="1001"/>
      <c r="F534" s="1001"/>
      <c r="G534" s="1001"/>
      <c r="H534" s="1001"/>
      <c r="I534" s="1001"/>
      <c r="J534" s="1001"/>
      <c r="K534" s="1001"/>
      <c r="L534" s="62"/>
      <c r="M534" s="1001"/>
      <c r="N534" s="1001"/>
      <c r="O534" s="1001"/>
      <c r="P534" s="1001"/>
      <c r="Q534" s="1001"/>
      <c r="R534" s="1001"/>
      <c r="S534" s="1001"/>
      <c r="T534" s="1001"/>
      <c r="U534" s="1001"/>
      <c r="V534" s="1001"/>
      <c r="W534" s="1001"/>
      <c r="X534" s="1001"/>
      <c r="Y534" s="1008"/>
      <c r="Z534" s="1008"/>
      <c r="AA534" s="1008"/>
      <c r="AB534" s="1008"/>
      <c r="AC534" s="1008"/>
      <c r="AD534" s="1008"/>
      <c r="AE534" s="1008"/>
      <c r="AF534" s="1008"/>
      <c r="AG534" s="1008"/>
      <c r="AH534" s="1008"/>
      <c r="AI534" s="1008"/>
      <c r="AJ534" s="1008"/>
      <c r="AK534" s="1008"/>
      <c r="AL534" s="1008"/>
      <c r="AM534" s="1010"/>
      <c r="AN534" s="1010"/>
      <c r="AO534" s="1010"/>
      <c r="AP534" s="1010"/>
      <c r="AQ534" s="1010"/>
      <c r="AR534" s="1010"/>
      <c r="AS534" s="1010"/>
      <c r="AT534" s="1010"/>
      <c r="AU534" s="625"/>
      <c r="AV534" s="625"/>
      <c r="AW534" s="625"/>
      <c r="AX534" s="625"/>
      <c r="AY534" s="625"/>
      <c r="AZ534" s="625"/>
      <c r="BA534" s="625"/>
      <c r="BB534" s="625"/>
      <c r="BC534" s="625"/>
      <c r="BD534" s="625"/>
      <c r="BE534" s="625"/>
      <c r="BF534" s="625"/>
      <c r="BG534" s="625"/>
      <c r="BH534" s="625"/>
      <c r="BI534" s="625"/>
      <c r="BJ534" s="625"/>
      <c r="BK534" s="625"/>
      <c r="BL534" s="625"/>
      <c r="BM534" s="625"/>
      <c r="BN534" s="625"/>
      <c r="BO534" s="625"/>
      <c r="BP534" s="625"/>
      <c r="BQ534" s="625"/>
      <c r="BR534" s="625"/>
      <c r="BS534" s="625"/>
      <c r="BT534" s="625"/>
      <c r="BU534" s="625"/>
      <c r="BV534" s="625"/>
      <c r="BW534" s="625"/>
      <c r="BX534" s="625"/>
      <c r="BY534" s="625"/>
      <c r="BZ534" s="625"/>
      <c r="CA534" s="625"/>
      <c r="CB534" s="625"/>
      <c r="CC534" s="625"/>
      <c r="CD534" s="625"/>
      <c r="CE534" s="625"/>
      <c r="CF534" s="625"/>
      <c r="CG534" s="625"/>
      <c r="CH534" s="625"/>
      <c r="CI534" s="625"/>
      <c r="CJ534" s="625"/>
      <c r="CK534" s="625"/>
      <c r="CL534" s="625"/>
      <c r="CM534" s="625"/>
      <c r="CN534" s="625"/>
      <c r="CO534" s="625"/>
      <c r="CP534" s="625"/>
      <c r="CQ534" s="625"/>
      <c r="CR534" s="625"/>
      <c r="CS534" s="625"/>
      <c r="CT534" s="625"/>
      <c r="CU534" s="625"/>
      <c r="CV534" s="625"/>
      <c r="CW534" s="625"/>
      <c r="CX534" s="625"/>
      <c r="CY534" s="625"/>
      <c r="CZ534" s="625"/>
      <c r="DA534" s="625"/>
      <c r="DB534" s="625"/>
      <c r="DC534" s="625"/>
      <c r="DD534" s="625"/>
      <c r="DE534" s="625"/>
      <c r="DF534" s="625"/>
      <c r="DG534" s="625"/>
      <c r="DH534" s="625"/>
      <c r="DI534" s="625"/>
      <c r="DJ534" s="625"/>
      <c r="DK534" s="625"/>
      <c r="DL534" s="625"/>
      <c r="DM534" s="625"/>
      <c r="DN534" s="625"/>
      <c r="DO534" s="625"/>
      <c r="DP534" s="625"/>
      <c r="DQ534" s="625"/>
      <c r="DR534" s="625"/>
      <c r="DS534" s="625"/>
      <c r="DT534" s="625"/>
      <c r="DU534" s="625"/>
      <c r="DV534" s="625"/>
      <c r="DW534" s="625"/>
      <c r="DX534" s="625"/>
      <c r="DY534" s="625"/>
      <c r="DZ534" s="625"/>
      <c r="EA534" s="625"/>
      <c r="EB534" s="625"/>
      <c r="EC534" s="625"/>
      <c r="ED534" s="625"/>
      <c r="EE534" s="625"/>
      <c r="EF534" s="625"/>
      <c r="EG534" s="625"/>
      <c r="EH534" s="625"/>
      <c r="EI534" s="625"/>
      <c r="EJ534" s="625"/>
      <c r="EK534" s="625"/>
      <c r="EL534" s="625"/>
    </row>
    <row r="535" spans="1:142" s="1009" customFormat="1">
      <c r="A535" s="1008"/>
      <c r="B535" s="1001"/>
      <c r="C535" s="1001"/>
      <c r="D535" s="1001"/>
      <c r="E535" s="1001"/>
      <c r="F535" s="1001"/>
      <c r="G535" s="1001"/>
      <c r="H535" s="1001"/>
      <c r="I535" s="1001"/>
      <c r="J535" s="1001"/>
      <c r="K535" s="1001"/>
      <c r="L535" s="62"/>
      <c r="M535" s="1001"/>
      <c r="N535" s="1001"/>
      <c r="O535" s="1001"/>
      <c r="P535" s="1001"/>
      <c r="Q535" s="1001"/>
      <c r="R535" s="1001"/>
      <c r="S535" s="1001"/>
      <c r="T535" s="1001"/>
      <c r="U535" s="1001"/>
      <c r="V535" s="1001"/>
      <c r="W535" s="1001"/>
      <c r="X535" s="1001"/>
      <c r="Y535" s="1008"/>
      <c r="Z535" s="1008"/>
      <c r="AA535" s="1008"/>
      <c r="AB535" s="1008"/>
      <c r="AC535" s="1008"/>
      <c r="AD535" s="1008"/>
      <c r="AE535" s="1008"/>
      <c r="AF535" s="1008"/>
      <c r="AG535" s="1008"/>
      <c r="AH535" s="1008"/>
      <c r="AI535" s="1008"/>
      <c r="AJ535" s="1008"/>
      <c r="AK535" s="1008"/>
      <c r="AL535" s="1008"/>
      <c r="AM535" s="1010"/>
      <c r="AN535" s="1010"/>
      <c r="AO535" s="1010"/>
      <c r="AP535" s="1010"/>
      <c r="AQ535" s="1010"/>
      <c r="AR535" s="1010"/>
      <c r="AS535" s="1010"/>
      <c r="AT535" s="1010"/>
      <c r="AU535" s="625"/>
      <c r="AV535" s="625"/>
      <c r="AW535" s="625"/>
      <c r="AX535" s="625"/>
      <c r="AY535" s="625"/>
      <c r="AZ535" s="625"/>
      <c r="BA535" s="625"/>
      <c r="BB535" s="625"/>
      <c r="BC535" s="625"/>
      <c r="BD535" s="625"/>
      <c r="BE535" s="625"/>
      <c r="BF535" s="625"/>
      <c r="BG535" s="625"/>
      <c r="BH535" s="625"/>
      <c r="BI535" s="625"/>
      <c r="BJ535" s="625"/>
      <c r="BK535" s="625"/>
      <c r="BL535" s="625"/>
      <c r="BM535" s="625"/>
      <c r="BN535" s="625"/>
      <c r="BO535" s="625"/>
      <c r="BP535" s="625"/>
      <c r="BQ535" s="625"/>
      <c r="BR535" s="625"/>
      <c r="BS535" s="625"/>
      <c r="BT535" s="625"/>
      <c r="BU535" s="625"/>
      <c r="BV535" s="625"/>
      <c r="BW535" s="625"/>
      <c r="BX535" s="625"/>
      <c r="BY535" s="625"/>
      <c r="BZ535" s="625"/>
      <c r="CA535" s="625"/>
      <c r="CB535" s="625"/>
      <c r="CC535" s="625"/>
      <c r="CD535" s="625"/>
      <c r="CE535" s="625"/>
      <c r="CF535" s="625"/>
      <c r="CG535" s="625"/>
      <c r="CH535" s="625"/>
      <c r="CI535" s="625"/>
      <c r="CJ535" s="625"/>
      <c r="CK535" s="625"/>
      <c r="CL535" s="625"/>
      <c r="CM535" s="625"/>
      <c r="CN535" s="625"/>
      <c r="CO535" s="625"/>
      <c r="CP535" s="625"/>
      <c r="CQ535" s="625"/>
      <c r="CR535" s="625"/>
      <c r="CS535" s="625"/>
      <c r="CT535" s="625"/>
      <c r="CU535" s="625"/>
      <c r="CV535" s="625"/>
      <c r="CW535" s="625"/>
      <c r="CX535" s="625"/>
      <c r="CY535" s="625"/>
      <c r="CZ535" s="625"/>
      <c r="DA535" s="625"/>
      <c r="DB535" s="625"/>
      <c r="DC535" s="625"/>
      <c r="DD535" s="625"/>
      <c r="DE535" s="625"/>
      <c r="DF535" s="625"/>
      <c r="DG535" s="625"/>
      <c r="DH535" s="625"/>
      <c r="DI535" s="625"/>
      <c r="DJ535" s="625"/>
      <c r="DK535" s="625"/>
      <c r="DL535" s="625"/>
      <c r="DM535" s="625"/>
      <c r="DN535" s="625"/>
      <c r="DO535" s="625"/>
      <c r="DP535" s="625"/>
      <c r="DQ535" s="625"/>
      <c r="DR535" s="625"/>
      <c r="DS535" s="625"/>
      <c r="DT535" s="625"/>
      <c r="DU535" s="625"/>
      <c r="DV535" s="625"/>
      <c r="DW535" s="625"/>
      <c r="DX535" s="625"/>
      <c r="DY535" s="625"/>
      <c r="DZ535" s="625"/>
      <c r="EA535" s="625"/>
      <c r="EB535" s="625"/>
      <c r="EC535" s="625"/>
      <c r="ED535" s="625"/>
      <c r="EE535" s="625"/>
      <c r="EF535" s="625"/>
      <c r="EG535" s="625"/>
      <c r="EH535" s="625"/>
      <c r="EI535" s="625"/>
      <c r="EJ535" s="625"/>
      <c r="EK535" s="625"/>
      <c r="EL535" s="625"/>
    </row>
    <row r="536" spans="1:142" s="43" customFormat="1" ht="13.5" customHeight="1">
      <c r="A536" s="1008"/>
      <c r="B536" s="1001"/>
      <c r="C536" s="1001"/>
      <c r="D536" s="1001"/>
      <c r="E536" s="1001"/>
      <c r="F536" s="1001"/>
      <c r="G536" s="1001"/>
      <c r="H536" s="1001"/>
      <c r="I536" s="1001"/>
      <c r="J536" s="1001"/>
      <c r="K536" s="1001"/>
      <c r="L536" s="62"/>
      <c r="M536" s="1001"/>
      <c r="N536" s="1001"/>
      <c r="O536" s="1001"/>
      <c r="P536" s="1001"/>
      <c r="Q536" s="1001"/>
      <c r="R536" s="1001"/>
      <c r="S536" s="1001"/>
      <c r="T536" s="1001"/>
      <c r="U536" s="1001"/>
      <c r="V536" s="1001"/>
      <c r="W536" s="1001"/>
      <c r="X536" s="1001"/>
      <c r="Y536" s="1006"/>
      <c r="Z536" s="1006"/>
      <c r="AA536" s="1006"/>
      <c r="AB536" s="1006"/>
      <c r="AC536" s="1006"/>
      <c r="AD536" s="1006"/>
      <c r="AE536" s="1006"/>
      <c r="AF536" s="1006"/>
      <c r="AG536" s="1006"/>
      <c r="AH536" s="1006"/>
      <c r="AI536" s="1006"/>
      <c r="AJ536" s="1006"/>
      <c r="AK536" s="1006"/>
      <c r="AL536" s="1006"/>
      <c r="AM536" s="1007"/>
      <c r="AN536" s="1007"/>
      <c r="AO536" s="1007"/>
      <c r="AP536" s="1007"/>
      <c r="AQ536" s="1007"/>
      <c r="AR536" s="1007"/>
      <c r="AS536" s="1007"/>
      <c r="AT536" s="1007"/>
    </row>
    <row r="537" spans="1:142" s="43" customFormat="1" ht="13.5" customHeight="1">
      <c r="A537" s="1006"/>
      <c r="B537" s="1001"/>
      <c r="C537" s="1001"/>
      <c r="D537" s="1001"/>
      <c r="E537" s="1001"/>
      <c r="F537" s="1001"/>
      <c r="G537" s="1001"/>
      <c r="H537" s="1001"/>
      <c r="I537" s="1001"/>
      <c r="J537" s="1001"/>
      <c r="K537" s="1001"/>
      <c r="L537" s="62"/>
      <c r="M537" s="1001"/>
      <c r="N537" s="1001"/>
      <c r="O537" s="1001"/>
      <c r="P537" s="1001"/>
      <c r="Q537" s="1001"/>
      <c r="R537" s="1001"/>
      <c r="S537" s="1001"/>
      <c r="T537" s="1001"/>
      <c r="U537" s="1001"/>
      <c r="V537" s="1001"/>
      <c r="W537" s="1001"/>
      <c r="X537" s="1001"/>
      <c r="Y537" s="1006"/>
      <c r="Z537" s="1006"/>
      <c r="AA537" s="1006"/>
      <c r="AB537" s="1006"/>
      <c r="AC537" s="1006"/>
      <c r="AD537" s="1006"/>
      <c r="AE537" s="1006"/>
      <c r="AF537" s="1006"/>
      <c r="AG537" s="1006"/>
      <c r="AH537" s="1006"/>
      <c r="AI537" s="1006"/>
      <c r="AJ537" s="1006"/>
      <c r="AK537" s="1006"/>
      <c r="AL537" s="1006"/>
      <c r="AM537" s="1007"/>
      <c r="AN537" s="1007"/>
      <c r="AO537" s="1007"/>
      <c r="AP537" s="1007"/>
      <c r="AQ537" s="1007"/>
      <c r="AR537" s="1007"/>
      <c r="AS537" s="1007"/>
      <c r="AT537" s="1007"/>
    </row>
    <row r="538" spans="1:142" s="43" customFormat="1" ht="13.5" customHeight="1">
      <c r="A538" s="1006"/>
      <c r="B538" s="1001"/>
      <c r="C538" s="1001"/>
      <c r="D538" s="1001"/>
      <c r="E538" s="1001"/>
      <c r="F538" s="1001"/>
      <c r="G538" s="1001"/>
      <c r="H538" s="1001"/>
      <c r="I538" s="1001"/>
      <c r="J538" s="1001"/>
      <c r="K538" s="1001"/>
      <c r="L538" s="62"/>
      <c r="M538" s="1001"/>
      <c r="N538" s="1001"/>
      <c r="O538" s="1001"/>
      <c r="P538" s="1001"/>
      <c r="Q538" s="1001"/>
      <c r="R538" s="1001"/>
      <c r="S538" s="1001"/>
      <c r="T538" s="1001"/>
      <c r="U538" s="1001"/>
      <c r="V538" s="1001"/>
      <c r="W538" s="1001"/>
      <c r="X538" s="1001"/>
      <c r="Y538" s="1006"/>
      <c r="Z538" s="1006"/>
      <c r="AA538" s="1006"/>
      <c r="AB538" s="1006"/>
      <c r="AC538" s="1006"/>
      <c r="AD538" s="1006"/>
      <c r="AE538" s="1006"/>
      <c r="AF538" s="1006"/>
      <c r="AG538" s="1006"/>
      <c r="AH538" s="1006"/>
      <c r="AI538" s="1006"/>
      <c r="AJ538" s="1006"/>
      <c r="AK538" s="1006"/>
      <c r="AL538" s="1006"/>
      <c r="AM538" s="1007"/>
      <c r="AN538" s="1007"/>
      <c r="AO538" s="1007"/>
      <c r="AP538" s="1007"/>
      <c r="AQ538" s="1007"/>
      <c r="AR538" s="1007"/>
      <c r="AS538" s="1007"/>
      <c r="AT538" s="1007"/>
    </row>
    <row r="539" spans="1:142" s="43" customFormat="1" ht="13.5" customHeight="1">
      <c r="A539" s="1006"/>
      <c r="B539" s="1001"/>
      <c r="C539" s="1001"/>
      <c r="D539" s="1001"/>
      <c r="E539" s="1001"/>
      <c r="F539" s="1001"/>
      <c r="G539" s="1001"/>
      <c r="H539" s="1001"/>
      <c r="I539" s="1001"/>
      <c r="J539" s="1001"/>
      <c r="K539" s="1001"/>
      <c r="L539" s="62"/>
      <c r="M539" s="1001"/>
      <c r="N539" s="1001"/>
      <c r="O539" s="1001"/>
      <c r="P539" s="1001"/>
      <c r="Q539" s="1001"/>
      <c r="R539" s="1001"/>
      <c r="S539" s="1001"/>
      <c r="T539" s="1001"/>
      <c r="U539" s="1001"/>
      <c r="V539" s="1001"/>
      <c r="W539" s="1001"/>
      <c r="X539" s="1001"/>
      <c r="Y539" s="1006"/>
      <c r="Z539" s="1006"/>
      <c r="AA539" s="1006"/>
      <c r="AB539" s="1006"/>
      <c r="AC539" s="1006"/>
      <c r="AD539" s="1006"/>
      <c r="AE539" s="1006"/>
      <c r="AF539" s="1006"/>
      <c r="AG539" s="1006"/>
      <c r="AH539" s="1006"/>
      <c r="AI539" s="1006"/>
      <c r="AJ539" s="1006"/>
      <c r="AK539" s="1006"/>
      <c r="AL539" s="1006"/>
      <c r="AM539" s="1007"/>
      <c r="AN539" s="1007"/>
      <c r="AO539" s="1007"/>
      <c r="AP539" s="1007"/>
      <c r="AQ539" s="1007"/>
      <c r="AR539" s="1007"/>
      <c r="AS539" s="1007"/>
      <c r="AT539" s="1007"/>
    </row>
    <row r="540" spans="1:142" s="43" customFormat="1" ht="13.5" customHeight="1">
      <c r="A540" s="1006"/>
      <c r="B540" s="1001"/>
      <c r="C540" s="1001"/>
      <c r="D540" s="1001"/>
      <c r="E540" s="1001"/>
      <c r="F540" s="1001"/>
      <c r="G540" s="1001"/>
      <c r="H540" s="1001"/>
      <c r="I540" s="1001"/>
      <c r="J540" s="1001"/>
      <c r="K540" s="1001"/>
      <c r="L540" s="62"/>
      <c r="M540" s="1001"/>
      <c r="N540" s="1001"/>
      <c r="O540" s="1001"/>
      <c r="P540" s="1001"/>
      <c r="Q540" s="1001"/>
      <c r="R540" s="1001"/>
      <c r="S540" s="1001"/>
      <c r="T540" s="1001"/>
      <c r="U540" s="1001"/>
      <c r="V540" s="1001"/>
      <c r="W540" s="1001"/>
      <c r="X540" s="1001"/>
      <c r="Y540" s="1006"/>
      <c r="Z540" s="1006"/>
      <c r="AA540" s="1006"/>
      <c r="AB540" s="1006"/>
      <c r="AC540" s="1006"/>
      <c r="AD540" s="1006"/>
      <c r="AE540" s="1006"/>
      <c r="AF540" s="1006"/>
      <c r="AG540" s="1006"/>
      <c r="AH540" s="1006"/>
      <c r="AI540" s="1006"/>
      <c r="AJ540" s="1006"/>
      <c r="AK540" s="1006"/>
      <c r="AL540" s="1006"/>
      <c r="AM540" s="1007"/>
      <c r="AN540" s="1007"/>
      <c r="AO540" s="1007"/>
      <c r="AP540" s="1007"/>
      <c r="AQ540" s="1007"/>
      <c r="AR540" s="1007"/>
      <c r="AS540" s="1007"/>
      <c r="AT540" s="1007"/>
    </row>
    <row r="541" spans="1:142" s="43" customFormat="1" ht="13.5" customHeight="1">
      <c r="A541" s="1006"/>
      <c r="B541" s="1001"/>
      <c r="C541" s="1001"/>
      <c r="D541" s="1001"/>
      <c r="E541" s="1001"/>
      <c r="F541" s="1001"/>
      <c r="G541" s="1001"/>
      <c r="H541" s="1001"/>
      <c r="I541" s="1001"/>
      <c r="J541" s="1001"/>
      <c r="K541" s="1001"/>
      <c r="L541" s="62"/>
      <c r="M541" s="1001"/>
      <c r="N541" s="1001"/>
      <c r="O541" s="1001"/>
      <c r="P541" s="1001"/>
      <c r="Q541" s="1001"/>
      <c r="R541" s="1001"/>
      <c r="S541" s="1001"/>
      <c r="T541" s="1001"/>
      <c r="U541" s="1001"/>
      <c r="V541" s="1001"/>
      <c r="W541" s="1001"/>
      <c r="X541" s="1001"/>
      <c r="Y541" s="1006"/>
      <c r="Z541" s="1006"/>
      <c r="AA541" s="1006"/>
      <c r="AB541" s="1006"/>
      <c r="AC541" s="1006"/>
      <c r="AD541" s="1006"/>
      <c r="AE541" s="1006"/>
      <c r="AF541" s="1006"/>
      <c r="AG541" s="1006"/>
      <c r="AH541" s="1006"/>
      <c r="AI541" s="1006"/>
      <c r="AJ541" s="1006"/>
      <c r="AK541" s="1006"/>
      <c r="AL541" s="1006"/>
      <c r="AM541" s="1007"/>
      <c r="AN541" s="1007"/>
      <c r="AO541" s="1007"/>
      <c r="AP541" s="1007"/>
      <c r="AQ541" s="1007"/>
      <c r="AR541" s="1007"/>
      <c r="AS541" s="1007"/>
      <c r="AT541" s="1007"/>
    </row>
    <row r="542" spans="1:142" s="43" customFormat="1" ht="13.5" customHeight="1">
      <c r="A542" s="1006"/>
      <c r="B542" s="1001"/>
      <c r="C542" s="1001"/>
      <c r="D542" s="1001"/>
      <c r="E542" s="1001"/>
      <c r="F542" s="1001"/>
      <c r="G542" s="1001"/>
      <c r="H542" s="1001"/>
      <c r="I542" s="1001"/>
      <c r="J542" s="1001"/>
      <c r="K542" s="1001"/>
      <c r="L542" s="62"/>
      <c r="M542" s="1001"/>
      <c r="N542" s="1001"/>
      <c r="O542" s="1001"/>
      <c r="P542" s="1001"/>
      <c r="Q542" s="1001"/>
      <c r="R542" s="1001"/>
      <c r="S542" s="1001"/>
      <c r="T542" s="1001"/>
      <c r="U542" s="1001"/>
      <c r="V542" s="1001"/>
      <c r="W542" s="1001"/>
      <c r="X542" s="1001"/>
      <c r="Y542" s="1006"/>
      <c r="Z542" s="1006"/>
      <c r="AA542" s="1006"/>
      <c r="AB542" s="1006"/>
      <c r="AC542" s="1006"/>
      <c r="AD542" s="1006"/>
      <c r="AE542" s="1006"/>
      <c r="AF542" s="1006"/>
      <c r="AG542" s="1006"/>
      <c r="AH542" s="1006"/>
      <c r="AI542" s="1006"/>
      <c r="AJ542" s="1006"/>
      <c r="AK542" s="1006"/>
      <c r="AL542" s="1006"/>
      <c r="AM542" s="1007"/>
      <c r="AN542" s="1007"/>
      <c r="AO542" s="1007"/>
      <c r="AP542" s="1007"/>
      <c r="AQ542" s="1007"/>
      <c r="AR542" s="1007"/>
      <c r="AS542" s="1007"/>
      <c r="AT542" s="1007"/>
    </row>
    <row r="543" spans="1:142" s="43" customFormat="1" ht="13.5" customHeight="1">
      <c r="A543" s="1006"/>
      <c r="B543" s="1001"/>
      <c r="C543" s="1001"/>
      <c r="D543" s="1001"/>
      <c r="E543" s="1001"/>
      <c r="F543" s="1001"/>
      <c r="G543" s="1001"/>
      <c r="H543" s="1001"/>
      <c r="I543" s="1001"/>
      <c r="J543" s="1001"/>
      <c r="K543" s="1001"/>
      <c r="L543" s="62"/>
      <c r="M543" s="1001"/>
      <c r="N543" s="1001"/>
      <c r="O543" s="1001"/>
      <c r="P543" s="1001"/>
      <c r="Q543" s="1001"/>
      <c r="R543" s="1001"/>
      <c r="S543" s="1001"/>
      <c r="T543" s="1001"/>
      <c r="U543" s="1001"/>
      <c r="V543" s="1001"/>
      <c r="W543" s="1001"/>
      <c r="X543" s="1001"/>
      <c r="Y543" s="1006"/>
      <c r="Z543" s="1006"/>
      <c r="AA543" s="1006"/>
      <c r="AB543" s="1006"/>
      <c r="AC543" s="1006"/>
      <c r="AD543" s="1006"/>
      <c r="AE543" s="1006"/>
      <c r="AF543" s="1006"/>
      <c r="AG543" s="1006"/>
      <c r="AH543" s="1006"/>
      <c r="AI543" s="1006"/>
      <c r="AJ543" s="1006"/>
      <c r="AK543" s="1006"/>
      <c r="AL543" s="1006"/>
      <c r="AM543" s="1007"/>
      <c r="AN543" s="1007"/>
      <c r="AO543" s="1007"/>
      <c r="AP543" s="1007"/>
      <c r="AQ543" s="1007"/>
      <c r="AR543" s="1007"/>
      <c r="AS543" s="1007"/>
      <c r="AT543" s="1007"/>
    </row>
    <row r="544" spans="1:142" s="43" customFormat="1" ht="13.5" customHeight="1">
      <c r="A544" s="1006"/>
      <c r="B544" s="1001"/>
      <c r="C544" s="1001"/>
      <c r="D544" s="1001"/>
      <c r="E544" s="1001"/>
      <c r="F544" s="1001"/>
      <c r="G544" s="1001"/>
      <c r="H544" s="1001"/>
      <c r="I544" s="1001"/>
      <c r="J544" s="1001"/>
      <c r="K544" s="1001"/>
      <c r="L544" s="62"/>
      <c r="M544" s="1001"/>
      <c r="N544" s="1001"/>
      <c r="O544" s="1001"/>
      <c r="P544" s="1001"/>
      <c r="Q544" s="1001"/>
      <c r="R544" s="1001"/>
      <c r="S544" s="1001"/>
      <c r="T544" s="1001"/>
      <c r="U544" s="1001"/>
      <c r="V544" s="1001"/>
      <c r="W544" s="1001"/>
      <c r="X544" s="1001"/>
      <c r="Y544" s="1006"/>
      <c r="Z544" s="1006"/>
      <c r="AA544" s="1006"/>
      <c r="AB544" s="1006"/>
      <c r="AC544" s="1006"/>
      <c r="AD544" s="1006"/>
      <c r="AE544" s="1006"/>
      <c r="AF544" s="1006"/>
      <c r="AG544" s="1006"/>
      <c r="AH544" s="1006"/>
      <c r="AI544" s="1006"/>
      <c r="AJ544" s="1006"/>
      <c r="AK544" s="1006"/>
      <c r="AL544" s="1006"/>
      <c r="AM544" s="1007"/>
      <c r="AN544" s="1007"/>
      <c r="AO544" s="1007"/>
      <c r="AP544" s="1007"/>
      <c r="AQ544" s="1007"/>
      <c r="AR544" s="1007"/>
      <c r="AS544" s="1007"/>
      <c r="AT544" s="1007"/>
    </row>
    <row r="545" spans="1:46" s="43" customFormat="1" ht="13.5" customHeight="1">
      <c r="A545" s="1006"/>
      <c r="B545" s="1001"/>
      <c r="C545" s="1001"/>
      <c r="D545" s="1001"/>
      <c r="E545" s="1001"/>
      <c r="F545" s="1001"/>
      <c r="G545" s="1001"/>
      <c r="H545" s="1001"/>
      <c r="I545" s="1001"/>
      <c r="J545" s="1001"/>
      <c r="K545" s="1001"/>
      <c r="L545" s="62"/>
      <c r="M545" s="1001"/>
      <c r="N545" s="1001"/>
      <c r="O545" s="1001"/>
      <c r="P545" s="1001"/>
      <c r="Q545" s="1001"/>
      <c r="R545" s="1001"/>
      <c r="S545" s="1001"/>
      <c r="T545" s="1001"/>
      <c r="U545" s="1001"/>
      <c r="V545" s="1001"/>
      <c r="W545" s="1001"/>
      <c r="X545" s="1001"/>
      <c r="Y545" s="1006"/>
      <c r="Z545" s="1006"/>
      <c r="AA545" s="1006"/>
      <c r="AB545" s="1006"/>
      <c r="AC545" s="1006"/>
      <c r="AD545" s="1006"/>
      <c r="AE545" s="1006"/>
      <c r="AF545" s="1006"/>
      <c r="AG545" s="1006"/>
      <c r="AH545" s="1006"/>
      <c r="AI545" s="1006"/>
      <c r="AJ545" s="1006"/>
      <c r="AK545" s="1006"/>
      <c r="AL545" s="1006"/>
      <c r="AM545" s="1007"/>
      <c r="AN545" s="1007"/>
      <c r="AO545" s="1007"/>
      <c r="AP545" s="1007"/>
      <c r="AQ545" s="1007"/>
      <c r="AR545" s="1007"/>
      <c r="AS545" s="1007"/>
      <c r="AT545" s="1007"/>
    </row>
    <row r="546" spans="1:46" s="43" customFormat="1" ht="13.5" customHeight="1">
      <c r="A546" s="1006"/>
      <c r="B546" s="1001"/>
      <c r="C546" s="1001"/>
      <c r="D546" s="1001"/>
      <c r="E546" s="1001"/>
      <c r="F546" s="1001"/>
      <c r="G546" s="1001"/>
      <c r="H546" s="1001"/>
      <c r="I546" s="1001"/>
      <c r="J546" s="1001"/>
      <c r="K546" s="1001"/>
      <c r="L546" s="62"/>
      <c r="M546" s="1001"/>
      <c r="N546" s="1001"/>
      <c r="O546" s="1001"/>
      <c r="P546" s="1001"/>
      <c r="Q546" s="1001"/>
      <c r="R546" s="1001"/>
      <c r="S546" s="1001"/>
      <c r="T546" s="1001"/>
      <c r="U546" s="1001"/>
      <c r="V546" s="1001"/>
      <c r="W546" s="1001"/>
      <c r="X546" s="1001"/>
      <c r="Y546" s="1006"/>
      <c r="Z546" s="1006"/>
      <c r="AA546" s="1006"/>
      <c r="AB546" s="1006"/>
      <c r="AC546" s="1006"/>
      <c r="AD546" s="1006"/>
      <c r="AE546" s="1006"/>
      <c r="AF546" s="1006"/>
      <c r="AG546" s="1006"/>
      <c r="AH546" s="1006"/>
      <c r="AI546" s="1006"/>
      <c r="AJ546" s="1006"/>
      <c r="AK546" s="1006"/>
      <c r="AL546" s="1006"/>
      <c r="AM546" s="1007"/>
      <c r="AN546" s="1007"/>
      <c r="AO546" s="1007"/>
      <c r="AP546" s="1007"/>
      <c r="AQ546" s="1007"/>
      <c r="AR546" s="1007"/>
      <c r="AS546" s="1007"/>
      <c r="AT546" s="1007"/>
    </row>
    <row r="547" spans="1:46" s="43" customFormat="1" ht="13.5" customHeight="1">
      <c r="A547" s="1006"/>
      <c r="B547" s="1001"/>
      <c r="C547" s="1001"/>
      <c r="D547" s="1001"/>
      <c r="E547" s="1001"/>
      <c r="F547" s="1001"/>
      <c r="G547" s="1001"/>
      <c r="H547" s="1001"/>
      <c r="I547" s="1001"/>
      <c r="J547" s="1001"/>
      <c r="K547" s="1001"/>
      <c r="L547" s="62"/>
      <c r="M547" s="1001"/>
      <c r="N547" s="1001"/>
      <c r="O547" s="1001"/>
      <c r="P547" s="1001"/>
      <c r="Q547" s="1001"/>
      <c r="R547" s="1001"/>
      <c r="S547" s="1001"/>
      <c r="T547" s="1001"/>
      <c r="U547" s="1001"/>
      <c r="V547" s="1001"/>
      <c r="W547" s="1001"/>
      <c r="X547" s="1001"/>
      <c r="Y547" s="1006"/>
      <c r="Z547" s="1006"/>
      <c r="AA547" s="1006"/>
      <c r="AB547" s="1006"/>
      <c r="AC547" s="1006"/>
      <c r="AD547" s="1006"/>
      <c r="AE547" s="1006"/>
      <c r="AF547" s="1006"/>
      <c r="AG547" s="1006"/>
      <c r="AH547" s="1006"/>
      <c r="AI547" s="1006"/>
      <c r="AJ547" s="1006"/>
      <c r="AK547" s="1006"/>
      <c r="AL547" s="1006"/>
      <c r="AM547" s="1007"/>
      <c r="AN547" s="1007"/>
      <c r="AO547" s="1007"/>
      <c r="AP547" s="1007"/>
      <c r="AQ547" s="1007"/>
      <c r="AR547" s="1007"/>
      <c r="AS547" s="1007"/>
      <c r="AT547" s="1007"/>
    </row>
    <row r="548" spans="1:46" s="43" customFormat="1" ht="13.5" customHeight="1">
      <c r="A548" s="1006"/>
      <c r="B548" s="1001"/>
      <c r="C548" s="1001"/>
      <c r="D548" s="1001"/>
      <c r="E548" s="1001"/>
      <c r="F548" s="1001"/>
      <c r="G548" s="1001"/>
      <c r="H548" s="1001"/>
      <c r="I548" s="1001"/>
      <c r="J548" s="1001"/>
      <c r="K548" s="1001"/>
      <c r="L548" s="62"/>
      <c r="M548" s="1001"/>
      <c r="N548" s="1001"/>
      <c r="O548" s="1001"/>
      <c r="P548" s="1001"/>
      <c r="Q548" s="1001"/>
      <c r="R548" s="1001"/>
      <c r="S548" s="1001"/>
      <c r="T548" s="1001"/>
      <c r="U548" s="1001"/>
      <c r="V548" s="1001"/>
      <c r="W548" s="1001"/>
      <c r="X548" s="1001"/>
      <c r="Y548" s="1006"/>
      <c r="Z548" s="1006"/>
      <c r="AA548" s="1006"/>
      <c r="AB548" s="1006"/>
      <c r="AC548" s="1006"/>
      <c r="AD548" s="1006"/>
      <c r="AE548" s="1006"/>
      <c r="AF548" s="1006"/>
      <c r="AG548" s="1006"/>
      <c r="AH548" s="1006"/>
      <c r="AI548" s="1006"/>
      <c r="AJ548" s="1006"/>
      <c r="AK548" s="1006"/>
      <c r="AL548" s="1006"/>
      <c r="AM548" s="1007"/>
      <c r="AN548" s="1007"/>
      <c r="AO548" s="1007"/>
      <c r="AP548" s="1007"/>
      <c r="AQ548" s="1007"/>
      <c r="AR548" s="1007"/>
      <c r="AS548" s="1007"/>
      <c r="AT548" s="1007"/>
    </row>
    <row r="549" spans="1:46" s="43" customFormat="1" ht="13.5" customHeight="1">
      <c r="A549" s="1006"/>
      <c r="B549" s="1001"/>
      <c r="C549" s="1001"/>
      <c r="D549" s="1001"/>
      <c r="E549" s="1001"/>
      <c r="F549" s="1001"/>
      <c r="G549" s="1001"/>
      <c r="H549" s="1001"/>
      <c r="I549" s="1001"/>
      <c r="J549" s="1001"/>
      <c r="K549" s="1001"/>
      <c r="L549" s="62"/>
      <c r="M549" s="1001"/>
      <c r="N549" s="1001"/>
      <c r="O549" s="1001"/>
      <c r="P549" s="1001"/>
      <c r="Q549" s="1001"/>
      <c r="R549" s="1001"/>
      <c r="S549" s="1001"/>
      <c r="T549" s="1001"/>
      <c r="U549" s="1001"/>
      <c r="V549" s="1001"/>
      <c r="W549" s="1001"/>
      <c r="X549" s="1001"/>
      <c r="Y549" s="1006"/>
      <c r="Z549" s="1006"/>
      <c r="AA549" s="1006"/>
      <c r="AB549" s="1006"/>
      <c r="AC549" s="1006"/>
      <c r="AD549" s="1006"/>
      <c r="AE549" s="1006"/>
      <c r="AF549" s="1006"/>
      <c r="AG549" s="1006"/>
      <c r="AH549" s="1006"/>
      <c r="AI549" s="1006"/>
      <c r="AJ549" s="1006"/>
      <c r="AK549" s="1006"/>
      <c r="AL549" s="1006"/>
      <c r="AM549" s="1007"/>
      <c r="AN549" s="1007"/>
      <c r="AO549" s="1007"/>
      <c r="AP549" s="1007"/>
      <c r="AQ549" s="1007"/>
      <c r="AR549" s="1007"/>
      <c r="AS549" s="1007"/>
      <c r="AT549" s="1007"/>
    </row>
    <row r="550" spans="1:46" s="43" customFormat="1" ht="13.5" customHeight="1">
      <c r="A550" s="1006"/>
      <c r="B550" s="1001"/>
      <c r="C550" s="1001"/>
      <c r="D550" s="1001"/>
      <c r="E550" s="1001"/>
      <c r="F550" s="1001"/>
      <c r="G550" s="1001"/>
      <c r="H550" s="1001"/>
      <c r="I550" s="1001"/>
      <c r="J550" s="1001"/>
      <c r="K550" s="1001"/>
      <c r="L550" s="62"/>
      <c r="M550" s="1001"/>
      <c r="N550" s="1001"/>
      <c r="O550" s="1001"/>
      <c r="P550" s="1001"/>
      <c r="Q550" s="1001"/>
      <c r="R550" s="1001"/>
      <c r="S550" s="1001"/>
      <c r="T550" s="1001"/>
      <c r="U550" s="1001"/>
      <c r="V550" s="1001"/>
      <c r="W550" s="1001"/>
      <c r="X550" s="1001"/>
      <c r="Y550" s="1006"/>
      <c r="Z550" s="1006"/>
      <c r="AA550" s="1006"/>
      <c r="AB550" s="1006"/>
      <c r="AC550" s="1006"/>
      <c r="AD550" s="1006"/>
      <c r="AE550" s="1006"/>
      <c r="AF550" s="1006"/>
      <c r="AG550" s="1006"/>
      <c r="AH550" s="1006"/>
      <c r="AI550" s="1006"/>
      <c r="AJ550" s="1006"/>
      <c r="AK550" s="1006"/>
      <c r="AL550" s="1006"/>
      <c r="AM550" s="1007"/>
      <c r="AN550" s="1007"/>
      <c r="AO550" s="1007"/>
      <c r="AP550" s="1007"/>
      <c r="AQ550" s="1007"/>
      <c r="AR550" s="1007"/>
      <c r="AS550" s="1007"/>
      <c r="AT550" s="1007"/>
    </row>
    <row r="551" spans="1:46" s="43" customFormat="1" ht="13.5" customHeight="1">
      <c r="A551" s="1006"/>
      <c r="B551" s="1001"/>
      <c r="C551" s="1001"/>
      <c r="D551" s="1001"/>
      <c r="E551" s="1001"/>
      <c r="F551" s="1001"/>
      <c r="G551" s="1001"/>
      <c r="H551" s="1001"/>
      <c r="I551" s="1001"/>
      <c r="J551" s="1001"/>
      <c r="K551" s="1001"/>
      <c r="L551" s="62"/>
      <c r="M551" s="1001"/>
      <c r="N551" s="1001"/>
      <c r="O551" s="1001"/>
      <c r="P551" s="1001"/>
      <c r="Q551" s="1001"/>
      <c r="R551" s="1001"/>
      <c r="S551" s="1001"/>
      <c r="T551" s="1001"/>
      <c r="U551" s="1001"/>
      <c r="V551" s="1001"/>
      <c r="W551" s="1001"/>
      <c r="X551" s="1001"/>
      <c r="Y551" s="1006"/>
      <c r="Z551" s="1006"/>
      <c r="AA551" s="1006"/>
      <c r="AB551" s="1006"/>
      <c r="AC551" s="1006"/>
      <c r="AD551" s="1006"/>
      <c r="AE551" s="1006"/>
      <c r="AF551" s="1006"/>
      <c r="AG551" s="1006"/>
      <c r="AH551" s="1006"/>
      <c r="AI551" s="1006"/>
      <c r="AJ551" s="1006"/>
      <c r="AK551" s="1006"/>
      <c r="AL551" s="1006"/>
      <c r="AM551" s="1007"/>
      <c r="AN551" s="1007"/>
      <c r="AO551" s="1007"/>
      <c r="AP551" s="1007"/>
      <c r="AQ551" s="1007"/>
      <c r="AR551" s="1007"/>
      <c r="AS551" s="1007"/>
      <c r="AT551" s="1007"/>
    </row>
    <row r="552" spans="1:46" s="43" customFormat="1" ht="13.5" customHeight="1">
      <c r="A552" s="1006"/>
      <c r="B552" s="1001"/>
      <c r="C552" s="1001"/>
      <c r="D552" s="1001"/>
      <c r="E552" s="1001"/>
      <c r="F552" s="1001"/>
      <c r="G552" s="1001"/>
      <c r="H552" s="1001"/>
      <c r="I552" s="1001"/>
      <c r="J552" s="1001"/>
      <c r="K552" s="1001"/>
      <c r="L552" s="62"/>
      <c r="M552" s="1001"/>
      <c r="N552" s="1001"/>
      <c r="O552" s="1001"/>
      <c r="P552" s="1001"/>
      <c r="Q552" s="1001"/>
      <c r="R552" s="1001"/>
      <c r="S552" s="1001"/>
      <c r="T552" s="1001"/>
      <c r="U552" s="1001"/>
      <c r="V552" s="1001"/>
      <c r="W552" s="1001"/>
      <c r="X552" s="1001"/>
      <c r="Y552" s="1006"/>
      <c r="Z552" s="1006"/>
      <c r="AA552" s="1006"/>
      <c r="AB552" s="1006"/>
      <c r="AC552" s="1006"/>
      <c r="AD552" s="1006"/>
      <c r="AE552" s="1006"/>
      <c r="AF552" s="1006"/>
      <c r="AG552" s="1006"/>
      <c r="AH552" s="1006"/>
      <c r="AI552" s="1006"/>
      <c r="AJ552" s="1006"/>
      <c r="AK552" s="1006"/>
      <c r="AL552" s="1006"/>
      <c r="AM552" s="1007"/>
      <c r="AN552" s="1007"/>
      <c r="AO552" s="1007"/>
      <c r="AP552" s="1007"/>
      <c r="AQ552" s="1007"/>
      <c r="AR552" s="1007"/>
      <c r="AS552" s="1007"/>
      <c r="AT552" s="1007"/>
    </row>
    <row r="553" spans="1:46" s="43" customFormat="1" ht="13.5" customHeight="1">
      <c r="A553" s="1006"/>
      <c r="B553" s="1001"/>
      <c r="C553" s="1001"/>
      <c r="D553" s="1001"/>
      <c r="E553" s="1001"/>
      <c r="F553" s="1001"/>
      <c r="G553" s="1001"/>
      <c r="H553" s="1001"/>
      <c r="I553" s="1001"/>
      <c r="J553" s="1001"/>
      <c r="K553" s="1001"/>
      <c r="L553" s="62"/>
      <c r="M553" s="1001"/>
      <c r="N553" s="1001"/>
      <c r="O553" s="1001"/>
      <c r="P553" s="1001"/>
      <c r="Q553" s="1001"/>
      <c r="R553" s="1001"/>
      <c r="S553" s="1001"/>
      <c r="T553" s="1001"/>
      <c r="U553" s="1001"/>
      <c r="V553" s="1001"/>
      <c r="W553" s="1001"/>
      <c r="X553" s="1001"/>
      <c r="Y553" s="1006"/>
      <c r="Z553" s="1006"/>
      <c r="AA553" s="1006"/>
      <c r="AB553" s="1006"/>
      <c r="AC553" s="1006"/>
      <c r="AD553" s="1006"/>
      <c r="AE553" s="1006"/>
      <c r="AF553" s="1006"/>
      <c r="AG553" s="1006"/>
      <c r="AH553" s="1006"/>
      <c r="AI553" s="1006"/>
      <c r="AJ553" s="1006"/>
      <c r="AK553" s="1006"/>
      <c r="AL553" s="1006"/>
      <c r="AM553" s="1007"/>
      <c r="AN553" s="1007"/>
      <c r="AO553" s="1007"/>
      <c r="AP553" s="1007"/>
      <c r="AQ553" s="1007"/>
      <c r="AR553" s="1007"/>
      <c r="AS553" s="1007"/>
      <c r="AT553" s="1007"/>
    </row>
    <row r="554" spans="1:46" s="43" customFormat="1" ht="13.5" customHeight="1">
      <c r="A554" s="1006"/>
      <c r="B554" s="1001"/>
      <c r="C554" s="1001"/>
      <c r="D554" s="1001"/>
      <c r="E554" s="1001"/>
      <c r="F554" s="1001"/>
      <c r="G554" s="1001"/>
      <c r="H554" s="1001"/>
      <c r="I554" s="1001"/>
      <c r="J554" s="1001"/>
      <c r="K554" s="1001"/>
      <c r="L554" s="62"/>
      <c r="M554" s="1001"/>
      <c r="N554" s="1001"/>
      <c r="O554" s="1001"/>
      <c r="P554" s="1001"/>
      <c r="Q554" s="1001"/>
      <c r="R554" s="1001"/>
      <c r="S554" s="1001"/>
      <c r="T554" s="1001"/>
      <c r="U554" s="1001"/>
      <c r="V554" s="1001"/>
      <c r="W554" s="1001"/>
      <c r="X554" s="1001"/>
      <c r="Y554" s="1006"/>
      <c r="Z554" s="1006"/>
      <c r="AA554" s="1006"/>
      <c r="AB554" s="1006"/>
      <c r="AC554" s="1006"/>
      <c r="AD554" s="1006"/>
      <c r="AE554" s="1006"/>
      <c r="AF554" s="1006"/>
      <c r="AG554" s="1006"/>
      <c r="AH554" s="1006"/>
      <c r="AI554" s="1006"/>
      <c r="AJ554" s="1006"/>
      <c r="AK554" s="1006"/>
      <c r="AL554" s="1006"/>
      <c r="AM554" s="1007"/>
      <c r="AN554" s="1007"/>
      <c r="AO554" s="1007"/>
      <c r="AP554" s="1007"/>
      <c r="AQ554" s="1007"/>
      <c r="AR554" s="1007"/>
      <c r="AS554" s="1007"/>
      <c r="AT554" s="1007"/>
    </row>
    <row r="555" spans="1:46" s="43" customFormat="1" ht="13.5" customHeight="1">
      <c r="A555" s="1006"/>
      <c r="B555" s="1001"/>
      <c r="C555" s="1001"/>
      <c r="D555" s="1001"/>
      <c r="E555" s="1001"/>
      <c r="F555" s="1001"/>
      <c r="G555" s="1001"/>
      <c r="H555" s="1001"/>
      <c r="I555" s="1001"/>
      <c r="J555" s="1001"/>
      <c r="K555" s="1001"/>
      <c r="L555" s="62"/>
      <c r="M555" s="1001"/>
      <c r="N555" s="1001"/>
      <c r="O555" s="1001"/>
      <c r="P555" s="1001"/>
      <c r="Q555" s="1001"/>
      <c r="R555" s="1001"/>
      <c r="S555" s="1001"/>
      <c r="T555" s="1001"/>
      <c r="U555" s="1001"/>
      <c r="V555" s="1001"/>
      <c r="W555" s="1001"/>
      <c r="X555" s="1001"/>
      <c r="Y555" s="1006"/>
      <c r="Z555" s="1006"/>
      <c r="AA555" s="1006"/>
      <c r="AB555" s="1006"/>
      <c r="AC555" s="1006"/>
      <c r="AD555" s="1006"/>
      <c r="AE555" s="1006"/>
      <c r="AF555" s="1006"/>
      <c r="AG555" s="1006"/>
      <c r="AH555" s="1006"/>
      <c r="AI555" s="1006"/>
      <c r="AJ555" s="1006"/>
      <c r="AK555" s="1006"/>
      <c r="AL555" s="1006"/>
      <c r="AM555" s="1007"/>
      <c r="AN555" s="1007"/>
      <c r="AO555" s="1007"/>
      <c r="AP555" s="1007"/>
      <c r="AQ555" s="1007"/>
      <c r="AR555" s="1007"/>
      <c r="AS555" s="1007"/>
      <c r="AT555" s="1007"/>
    </row>
    <row r="556" spans="1:46" s="43" customFormat="1" ht="13.5" customHeight="1">
      <c r="A556" s="1006"/>
      <c r="B556" s="1001"/>
      <c r="C556" s="1001"/>
      <c r="D556" s="1001"/>
      <c r="E556" s="1001"/>
      <c r="F556" s="1001"/>
      <c r="G556" s="1001"/>
      <c r="H556" s="1001"/>
      <c r="I556" s="1001"/>
      <c r="J556" s="1001"/>
      <c r="K556" s="1001"/>
      <c r="L556" s="62"/>
      <c r="M556" s="1001"/>
      <c r="N556" s="1001"/>
      <c r="O556" s="1001"/>
      <c r="P556" s="1001"/>
      <c r="Q556" s="1001"/>
      <c r="R556" s="1001"/>
      <c r="S556" s="1001"/>
      <c r="T556" s="1001"/>
      <c r="U556" s="1001"/>
      <c r="V556" s="1001"/>
      <c r="W556" s="1001"/>
      <c r="X556" s="1001"/>
      <c r="Y556" s="1006"/>
      <c r="Z556" s="1006"/>
      <c r="AA556" s="1006"/>
      <c r="AB556" s="1006"/>
      <c r="AC556" s="1006"/>
      <c r="AD556" s="1006"/>
      <c r="AE556" s="1006"/>
      <c r="AF556" s="1006"/>
      <c r="AG556" s="1006"/>
      <c r="AH556" s="1006"/>
      <c r="AI556" s="1006"/>
      <c r="AJ556" s="1006"/>
      <c r="AK556" s="1006"/>
      <c r="AL556" s="1006"/>
      <c r="AM556" s="1007"/>
      <c r="AN556" s="1007"/>
      <c r="AO556" s="1007"/>
      <c r="AP556" s="1007"/>
      <c r="AQ556" s="1007"/>
      <c r="AR556" s="1007"/>
      <c r="AS556" s="1007"/>
      <c r="AT556" s="1007"/>
    </row>
    <row r="557" spans="1:46" s="43" customFormat="1" ht="13.5" customHeight="1">
      <c r="A557" s="1006"/>
      <c r="B557" s="1001"/>
      <c r="C557" s="1001"/>
      <c r="D557" s="1001"/>
      <c r="E557" s="1001"/>
      <c r="F557" s="1001"/>
      <c r="G557" s="1001"/>
      <c r="H557" s="1001"/>
      <c r="I557" s="1001"/>
      <c r="J557" s="1001"/>
      <c r="K557" s="1001"/>
      <c r="L557" s="62"/>
      <c r="M557" s="1001"/>
      <c r="N557" s="1001"/>
      <c r="O557" s="1001"/>
      <c r="P557" s="1001"/>
      <c r="Q557" s="1001"/>
      <c r="R557" s="1001"/>
      <c r="S557" s="1001"/>
      <c r="T557" s="1001"/>
      <c r="U557" s="1001"/>
      <c r="V557" s="1001"/>
      <c r="W557" s="1001"/>
      <c r="X557" s="1001"/>
      <c r="Y557" s="1006"/>
      <c r="Z557" s="1006"/>
      <c r="AA557" s="1006"/>
      <c r="AB557" s="1006"/>
      <c r="AC557" s="1006"/>
      <c r="AD557" s="1006"/>
      <c r="AE557" s="1006"/>
      <c r="AF557" s="1006"/>
      <c r="AG557" s="1006"/>
      <c r="AH557" s="1006"/>
      <c r="AI557" s="1006"/>
      <c r="AJ557" s="1006"/>
      <c r="AK557" s="1006"/>
      <c r="AL557" s="1006"/>
      <c r="AM557" s="1007"/>
      <c r="AN557" s="1007"/>
      <c r="AO557" s="1007"/>
      <c r="AP557" s="1007"/>
      <c r="AQ557" s="1007"/>
      <c r="AR557" s="1007"/>
      <c r="AS557" s="1007"/>
      <c r="AT557" s="1007"/>
    </row>
    <row r="558" spans="1:46" s="43" customFormat="1" ht="13.5" customHeight="1">
      <c r="A558" s="1006"/>
      <c r="B558" s="1001"/>
      <c r="C558" s="1001"/>
      <c r="D558" s="1001"/>
      <c r="E558" s="1001"/>
      <c r="F558" s="1001"/>
      <c r="G558" s="1001"/>
      <c r="H558" s="1001"/>
      <c r="I558" s="1001"/>
      <c r="J558" s="1001"/>
      <c r="K558" s="1001"/>
      <c r="L558" s="62"/>
      <c r="M558" s="1001"/>
      <c r="N558" s="1001"/>
      <c r="O558" s="1001"/>
      <c r="P558" s="1001"/>
      <c r="Q558" s="1001"/>
      <c r="R558" s="1001"/>
      <c r="S558" s="1001"/>
      <c r="T558" s="1001"/>
      <c r="U558" s="1001"/>
      <c r="V558" s="1001"/>
      <c r="W558" s="1001"/>
      <c r="X558" s="1001"/>
      <c r="Y558" s="1006"/>
      <c r="Z558" s="1006"/>
      <c r="AA558" s="1006"/>
      <c r="AB558" s="1006"/>
      <c r="AC558" s="1006"/>
      <c r="AD558" s="1006"/>
      <c r="AE558" s="1006"/>
      <c r="AF558" s="1006"/>
      <c r="AG558" s="1006"/>
      <c r="AH558" s="1006"/>
      <c r="AI558" s="1006"/>
      <c r="AJ558" s="1006"/>
      <c r="AK558" s="1006"/>
      <c r="AL558" s="1006"/>
      <c r="AM558" s="1007"/>
      <c r="AN558" s="1007"/>
      <c r="AO558" s="1007"/>
      <c r="AP558" s="1007"/>
      <c r="AQ558" s="1007"/>
      <c r="AR558" s="1007"/>
      <c r="AS558" s="1007"/>
      <c r="AT558" s="1007"/>
    </row>
    <row r="559" spans="1:46" s="43" customFormat="1" ht="13.5" customHeight="1">
      <c r="A559" s="1006"/>
      <c r="B559" s="1001"/>
      <c r="C559" s="1001"/>
      <c r="D559" s="1001"/>
      <c r="E559" s="1001"/>
      <c r="F559" s="1001"/>
      <c r="G559" s="1001"/>
      <c r="H559" s="1001"/>
      <c r="I559" s="1001"/>
      <c r="J559" s="1001"/>
      <c r="K559" s="1001"/>
      <c r="L559" s="62"/>
      <c r="M559" s="1001"/>
      <c r="N559" s="1001"/>
      <c r="O559" s="1001"/>
      <c r="P559" s="1001"/>
      <c r="Q559" s="1001"/>
      <c r="R559" s="1001"/>
      <c r="S559" s="1001"/>
      <c r="T559" s="1001"/>
      <c r="U559" s="1001"/>
      <c r="V559" s="1001"/>
      <c r="W559" s="1001"/>
      <c r="X559" s="1001"/>
      <c r="Y559" s="1006"/>
      <c r="Z559" s="1006"/>
      <c r="AA559" s="1006"/>
      <c r="AB559" s="1006"/>
      <c r="AC559" s="1006"/>
      <c r="AD559" s="1006"/>
      <c r="AE559" s="1006"/>
      <c r="AF559" s="1006"/>
      <c r="AG559" s="1006"/>
      <c r="AH559" s="1006"/>
      <c r="AI559" s="1006"/>
      <c r="AJ559" s="1006"/>
      <c r="AK559" s="1006"/>
      <c r="AL559" s="1006"/>
      <c r="AM559" s="1007"/>
      <c r="AN559" s="1007"/>
      <c r="AO559" s="1007"/>
      <c r="AP559" s="1007"/>
      <c r="AQ559" s="1007"/>
      <c r="AR559" s="1007"/>
      <c r="AS559" s="1007"/>
      <c r="AT559" s="1007"/>
    </row>
    <row r="560" spans="1:46" s="43" customFormat="1" ht="13.5" customHeight="1">
      <c r="A560" s="1006"/>
      <c r="B560" s="1001"/>
      <c r="C560" s="1001"/>
      <c r="D560" s="1001"/>
      <c r="E560" s="1001"/>
      <c r="F560" s="1001"/>
      <c r="G560" s="1001"/>
      <c r="H560" s="1001"/>
      <c r="I560" s="1001"/>
      <c r="J560" s="1001"/>
      <c r="K560" s="1001"/>
      <c r="L560" s="62"/>
      <c r="M560" s="1001"/>
      <c r="N560" s="1001"/>
      <c r="O560" s="1001"/>
      <c r="P560" s="1001"/>
      <c r="Q560" s="1001"/>
      <c r="R560" s="1001"/>
      <c r="S560" s="1001"/>
      <c r="T560" s="1001"/>
      <c r="U560" s="1001"/>
      <c r="V560" s="1001"/>
      <c r="W560" s="1001"/>
      <c r="X560" s="1001"/>
      <c r="Y560" s="1006"/>
      <c r="Z560" s="1006"/>
      <c r="AA560" s="1006"/>
      <c r="AB560" s="1006"/>
      <c r="AC560" s="1006"/>
      <c r="AD560" s="1006"/>
      <c r="AE560" s="1006"/>
      <c r="AF560" s="1006"/>
      <c r="AG560" s="1006"/>
      <c r="AH560" s="1006"/>
      <c r="AI560" s="1006"/>
      <c r="AJ560" s="1006"/>
      <c r="AK560" s="1006"/>
      <c r="AL560" s="1006"/>
      <c r="AM560" s="1007"/>
      <c r="AN560" s="1007"/>
      <c r="AO560" s="1007"/>
      <c r="AP560" s="1007"/>
      <c r="AQ560" s="1007"/>
      <c r="AR560" s="1007"/>
      <c r="AS560" s="1007"/>
      <c r="AT560" s="1007"/>
    </row>
    <row r="561" spans="1:46" s="43" customFormat="1" ht="13.5" customHeight="1">
      <c r="A561" s="1006"/>
      <c r="B561" s="1001"/>
      <c r="C561" s="1001"/>
      <c r="D561" s="1001"/>
      <c r="E561" s="1001"/>
      <c r="F561" s="1001"/>
      <c r="G561" s="1001"/>
      <c r="H561" s="1001"/>
      <c r="I561" s="1001"/>
      <c r="J561" s="1001"/>
      <c r="K561" s="1001"/>
      <c r="L561" s="62"/>
      <c r="M561" s="1001"/>
      <c r="N561" s="1001"/>
      <c r="O561" s="1001"/>
      <c r="P561" s="1001"/>
      <c r="Q561" s="1001"/>
      <c r="R561" s="1001"/>
      <c r="S561" s="1001"/>
      <c r="T561" s="1001"/>
      <c r="U561" s="1001"/>
      <c r="V561" s="1001"/>
      <c r="W561" s="1001"/>
      <c r="X561" s="1001"/>
      <c r="Y561" s="1006"/>
      <c r="Z561" s="1006"/>
      <c r="AA561" s="1006"/>
      <c r="AB561" s="1006"/>
      <c r="AC561" s="1006"/>
      <c r="AD561" s="1006"/>
      <c r="AE561" s="1006"/>
      <c r="AF561" s="1006"/>
      <c r="AG561" s="1006"/>
      <c r="AH561" s="1006"/>
      <c r="AI561" s="1006"/>
      <c r="AJ561" s="1006"/>
      <c r="AK561" s="1006"/>
      <c r="AL561" s="1006"/>
      <c r="AM561" s="1007"/>
      <c r="AN561" s="1007"/>
      <c r="AO561" s="1007"/>
      <c r="AP561" s="1007"/>
      <c r="AQ561" s="1007"/>
      <c r="AR561" s="1007"/>
      <c r="AS561" s="1007"/>
      <c r="AT561" s="1007"/>
    </row>
    <row r="562" spans="1:46" s="43" customFormat="1" ht="13.5" customHeight="1">
      <c r="A562" s="1006"/>
      <c r="B562" s="1001"/>
      <c r="C562" s="1001"/>
      <c r="D562" s="1001"/>
      <c r="E562" s="1001"/>
      <c r="F562" s="1001"/>
      <c r="G562" s="1001"/>
      <c r="H562" s="1001"/>
      <c r="I562" s="1001"/>
      <c r="J562" s="1001"/>
      <c r="K562" s="1001"/>
      <c r="L562" s="62"/>
      <c r="M562" s="1001"/>
      <c r="N562" s="1001"/>
      <c r="O562" s="1001"/>
      <c r="P562" s="1001"/>
      <c r="Q562" s="1001"/>
      <c r="R562" s="1001"/>
      <c r="S562" s="1001"/>
      <c r="T562" s="1001"/>
      <c r="U562" s="1001"/>
      <c r="V562" s="1001"/>
      <c r="W562" s="1001"/>
      <c r="X562" s="1001"/>
      <c r="Y562" s="1006"/>
      <c r="Z562" s="1006"/>
      <c r="AA562" s="1006"/>
      <c r="AB562" s="1006"/>
      <c r="AC562" s="1006"/>
      <c r="AD562" s="1006"/>
      <c r="AE562" s="1006"/>
      <c r="AF562" s="1006"/>
      <c r="AG562" s="1006"/>
      <c r="AH562" s="1006"/>
      <c r="AI562" s="1006"/>
      <c r="AJ562" s="1006"/>
      <c r="AK562" s="1006"/>
      <c r="AL562" s="1006"/>
      <c r="AM562" s="1007"/>
      <c r="AN562" s="1007"/>
      <c r="AO562" s="1007"/>
      <c r="AP562" s="1007"/>
      <c r="AQ562" s="1007"/>
      <c r="AR562" s="1007"/>
      <c r="AS562" s="1007"/>
      <c r="AT562" s="1007"/>
    </row>
    <row r="563" spans="1:46" s="43" customFormat="1" ht="13.5" customHeight="1">
      <c r="A563" s="1006"/>
      <c r="B563" s="1001"/>
      <c r="C563" s="1001"/>
      <c r="D563" s="1001"/>
      <c r="E563" s="1001"/>
      <c r="F563" s="1001"/>
      <c r="G563" s="1001"/>
      <c r="H563" s="1001"/>
      <c r="I563" s="1001"/>
      <c r="J563" s="1001"/>
      <c r="K563" s="1001"/>
      <c r="L563" s="62"/>
      <c r="M563" s="1001"/>
      <c r="N563" s="1001"/>
      <c r="O563" s="1001"/>
      <c r="P563" s="1001"/>
      <c r="Q563" s="1001"/>
      <c r="R563" s="1001"/>
      <c r="S563" s="1001"/>
      <c r="T563" s="1001"/>
      <c r="U563" s="1001"/>
      <c r="V563" s="1001"/>
      <c r="W563" s="1001"/>
      <c r="X563" s="1001"/>
      <c r="Y563" s="1006"/>
      <c r="Z563" s="1006"/>
      <c r="AA563" s="1006"/>
      <c r="AB563" s="1006"/>
      <c r="AC563" s="1006"/>
      <c r="AD563" s="1006"/>
      <c r="AE563" s="1006"/>
      <c r="AF563" s="1006"/>
      <c r="AG563" s="1006"/>
      <c r="AH563" s="1006"/>
      <c r="AI563" s="1006"/>
      <c r="AJ563" s="1006"/>
      <c r="AK563" s="1006"/>
      <c r="AL563" s="1006"/>
      <c r="AM563" s="1007"/>
      <c r="AN563" s="1007"/>
      <c r="AO563" s="1007"/>
      <c r="AP563" s="1007"/>
      <c r="AQ563" s="1007"/>
      <c r="AR563" s="1007"/>
      <c r="AS563" s="1007"/>
      <c r="AT563" s="1007"/>
    </row>
    <row r="564" spans="1:46" s="43" customFormat="1" ht="13.5" customHeight="1">
      <c r="A564" s="1006"/>
      <c r="B564" s="1001"/>
      <c r="C564" s="1001"/>
      <c r="D564" s="1001"/>
      <c r="E564" s="1001"/>
      <c r="F564" s="1001"/>
      <c r="G564" s="1001"/>
      <c r="H564" s="1001"/>
      <c r="I564" s="1001"/>
      <c r="J564" s="1001"/>
      <c r="K564" s="1001"/>
      <c r="L564" s="62"/>
      <c r="M564" s="1001"/>
      <c r="N564" s="1001"/>
      <c r="O564" s="1001"/>
      <c r="P564" s="1001"/>
      <c r="Q564" s="1001"/>
      <c r="R564" s="1001"/>
      <c r="S564" s="1001"/>
      <c r="T564" s="1001"/>
      <c r="U564" s="1001"/>
      <c r="V564" s="1001"/>
      <c r="W564" s="1001"/>
      <c r="X564" s="1001"/>
      <c r="Y564" s="1006"/>
      <c r="Z564" s="1006"/>
      <c r="AA564" s="1006"/>
      <c r="AB564" s="1006"/>
      <c r="AC564" s="1006"/>
      <c r="AD564" s="1006"/>
      <c r="AE564" s="1006"/>
      <c r="AF564" s="1006"/>
      <c r="AG564" s="1006"/>
      <c r="AH564" s="1006"/>
      <c r="AI564" s="1006"/>
      <c r="AJ564" s="1006"/>
      <c r="AK564" s="1006"/>
      <c r="AL564" s="1006"/>
      <c r="AM564" s="1007"/>
      <c r="AN564" s="1007"/>
      <c r="AO564" s="1007"/>
      <c r="AP564" s="1007"/>
      <c r="AQ564" s="1007"/>
      <c r="AR564" s="1007"/>
      <c r="AS564" s="1007"/>
      <c r="AT564" s="1007"/>
    </row>
    <row r="565" spans="1:46" s="43" customFormat="1" ht="13.5" customHeight="1">
      <c r="A565" s="1006"/>
      <c r="B565" s="1001"/>
      <c r="C565" s="1001"/>
      <c r="D565" s="1001"/>
      <c r="E565" s="1001"/>
      <c r="F565" s="1001"/>
      <c r="G565" s="1001"/>
      <c r="H565" s="1001"/>
      <c r="I565" s="1001"/>
      <c r="J565" s="1001"/>
      <c r="K565" s="1001"/>
      <c r="L565" s="62"/>
      <c r="M565" s="1001"/>
      <c r="N565" s="1001"/>
      <c r="O565" s="1001"/>
      <c r="P565" s="1001"/>
      <c r="Q565" s="1001"/>
      <c r="R565" s="1001"/>
      <c r="S565" s="1001"/>
      <c r="T565" s="1001"/>
      <c r="U565" s="1001"/>
      <c r="V565" s="1001"/>
      <c r="W565" s="1001"/>
      <c r="X565" s="1001"/>
      <c r="Y565" s="1006"/>
      <c r="Z565" s="1006"/>
      <c r="AA565" s="1006"/>
      <c r="AB565" s="1006"/>
      <c r="AC565" s="1006"/>
      <c r="AD565" s="1006"/>
      <c r="AE565" s="1006"/>
      <c r="AF565" s="1006"/>
      <c r="AG565" s="1006"/>
      <c r="AH565" s="1006"/>
      <c r="AI565" s="1006"/>
      <c r="AJ565" s="1006"/>
      <c r="AK565" s="1006"/>
      <c r="AL565" s="1006"/>
      <c r="AM565" s="1007"/>
      <c r="AN565" s="1007"/>
      <c r="AO565" s="1007"/>
      <c r="AP565" s="1007"/>
      <c r="AQ565" s="1007"/>
      <c r="AR565" s="1007"/>
      <c r="AS565" s="1007"/>
      <c r="AT565" s="1007"/>
    </row>
    <row r="566" spans="1:46" s="43" customFormat="1" ht="13.5" customHeight="1">
      <c r="A566" s="1006"/>
      <c r="B566" s="1001"/>
      <c r="C566" s="1001"/>
      <c r="D566" s="1001"/>
      <c r="E566" s="1001"/>
      <c r="F566" s="1001"/>
      <c r="G566" s="1001"/>
      <c r="H566" s="1001"/>
      <c r="I566" s="1001"/>
      <c r="J566" s="1001"/>
      <c r="K566" s="1001"/>
      <c r="L566" s="62"/>
      <c r="M566" s="1001"/>
      <c r="N566" s="1001"/>
      <c r="O566" s="1001"/>
      <c r="P566" s="1001"/>
      <c r="Q566" s="1001"/>
      <c r="R566" s="1001"/>
      <c r="S566" s="1001"/>
      <c r="T566" s="1001"/>
      <c r="U566" s="1001"/>
      <c r="V566" s="1001"/>
      <c r="W566" s="1001"/>
      <c r="X566" s="1001"/>
      <c r="Y566" s="1006"/>
      <c r="Z566" s="1006"/>
      <c r="AA566" s="1006"/>
      <c r="AB566" s="1006"/>
      <c r="AC566" s="1006"/>
      <c r="AD566" s="1006"/>
      <c r="AE566" s="1006"/>
      <c r="AF566" s="1006"/>
      <c r="AG566" s="1006"/>
      <c r="AH566" s="1006"/>
      <c r="AI566" s="1006"/>
      <c r="AJ566" s="1006"/>
      <c r="AK566" s="1006"/>
      <c r="AL566" s="1006"/>
      <c r="AM566" s="1007"/>
      <c r="AN566" s="1007"/>
      <c r="AO566" s="1007"/>
      <c r="AP566" s="1007"/>
      <c r="AQ566" s="1007"/>
      <c r="AR566" s="1007"/>
      <c r="AS566" s="1007"/>
      <c r="AT566" s="1007"/>
    </row>
    <row r="567" spans="1:46" s="43" customFormat="1" ht="13.5" customHeight="1">
      <c r="A567" s="1006"/>
      <c r="B567" s="1001"/>
      <c r="C567" s="1001"/>
      <c r="D567" s="1001"/>
      <c r="E567" s="1001"/>
      <c r="F567" s="1001"/>
      <c r="G567" s="1001"/>
      <c r="H567" s="1001"/>
      <c r="I567" s="1001"/>
      <c r="J567" s="1001"/>
      <c r="K567" s="1001"/>
      <c r="L567" s="62"/>
      <c r="M567" s="1001"/>
      <c r="N567" s="1001"/>
      <c r="O567" s="1001"/>
      <c r="P567" s="1001"/>
      <c r="Q567" s="1001"/>
      <c r="R567" s="1001"/>
      <c r="S567" s="1001"/>
      <c r="T567" s="1001"/>
      <c r="U567" s="1001"/>
      <c r="V567" s="1001"/>
      <c r="W567" s="1001"/>
      <c r="X567" s="1001"/>
      <c r="Y567" s="1006"/>
      <c r="Z567" s="1006"/>
      <c r="AA567" s="1006"/>
      <c r="AB567" s="1006"/>
      <c r="AC567" s="1006"/>
      <c r="AD567" s="1006"/>
      <c r="AE567" s="1006"/>
      <c r="AF567" s="1006"/>
      <c r="AG567" s="1006"/>
      <c r="AH567" s="1006"/>
      <c r="AI567" s="1006"/>
      <c r="AJ567" s="1006"/>
      <c r="AK567" s="1006"/>
      <c r="AL567" s="1006"/>
      <c r="AM567" s="1007"/>
      <c r="AN567" s="1007"/>
      <c r="AO567" s="1007"/>
      <c r="AP567" s="1007"/>
      <c r="AQ567" s="1007"/>
      <c r="AR567" s="1007"/>
      <c r="AS567" s="1007"/>
      <c r="AT567" s="1007"/>
    </row>
    <row r="568" spans="1:46" s="43" customFormat="1" ht="13.5" customHeight="1">
      <c r="A568" s="1006"/>
      <c r="B568" s="1001"/>
      <c r="C568" s="1001"/>
      <c r="D568" s="1001"/>
      <c r="E568" s="1001"/>
      <c r="F568" s="1001"/>
      <c r="G568" s="1001"/>
      <c r="H568" s="1001"/>
      <c r="I568" s="1001"/>
      <c r="J568" s="1001"/>
      <c r="K568" s="1001"/>
      <c r="L568" s="62"/>
      <c r="M568" s="1001"/>
      <c r="N568" s="1001"/>
      <c r="O568" s="1001"/>
      <c r="P568" s="1001"/>
      <c r="Q568" s="1001"/>
      <c r="R568" s="1001"/>
      <c r="S568" s="1001"/>
      <c r="T568" s="1001"/>
      <c r="U568" s="1001"/>
      <c r="V568" s="1001"/>
      <c r="W568" s="1001"/>
      <c r="X568" s="1001"/>
      <c r="Y568" s="1006"/>
      <c r="Z568" s="1006"/>
      <c r="AA568" s="1006"/>
      <c r="AB568" s="1006"/>
      <c r="AC568" s="1006"/>
      <c r="AD568" s="1006"/>
      <c r="AE568" s="1006"/>
      <c r="AF568" s="1006"/>
      <c r="AG568" s="1006"/>
      <c r="AH568" s="1006"/>
      <c r="AI568" s="1006"/>
      <c r="AJ568" s="1006"/>
      <c r="AK568" s="1006"/>
      <c r="AL568" s="1006"/>
      <c r="AM568" s="1007"/>
      <c r="AN568" s="1007"/>
      <c r="AO568" s="1007"/>
      <c r="AP568" s="1007"/>
      <c r="AQ568" s="1007"/>
      <c r="AR568" s="1007"/>
      <c r="AS568" s="1007"/>
      <c r="AT568" s="1007"/>
    </row>
    <row r="569" spans="1:46" s="43" customFormat="1" ht="13.5" customHeight="1">
      <c r="A569" s="1006"/>
      <c r="B569" s="1001"/>
      <c r="C569" s="1001"/>
      <c r="D569" s="1001"/>
      <c r="E569" s="1001"/>
      <c r="F569" s="1001"/>
      <c r="G569" s="1001"/>
      <c r="H569" s="1001"/>
      <c r="I569" s="1001"/>
      <c r="J569" s="1001"/>
      <c r="K569" s="1001"/>
      <c r="L569" s="62"/>
      <c r="M569" s="1001"/>
      <c r="N569" s="1001"/>
      <c r="O569" s="1001"/>
      <c r="P569" s="1001"/>
      <c r="Q569" s="1001"/>
      <c r="R569" s="1001"/>
      <c r="S569" s="1001"/>
      <c r="T569" s="1001"/>
      <c r="U569" s="1001"/>
      <c r="V569" s="1001"/>
      <c r="W569" s="1001"/>
      <c r="X569" s="1001"/>
      <c r="Y569" s="1006"/>
      <c r="Z569" s="1006"/>
      <c r="AA569" s="1006"/>
      <c r="AB569" s="1006"/>
      <c r="AC569" s="1006"/>
      <c r="AD569" s="1006"/>
      <c r="AE569" s="1006"/>
      <c r="AF569" s="1006"/>
      <c r="AG569" s="1006"/>
      <c r="AH569" s="1006"/>
      <c r="AI569" s="1006"/>
      <c r="AJ569" s="1006"/>
      <c r="AK569" s="1006"/>
      <c r="AL569" s="1006"/>
      <c r="AM569" s="1007"/>
      <c r="AN569" s="1007"/>
      <c r="AO569" s="1007"/>
      <c r="AP569" s="1007"/>
      <c r="AQ569" s="1007"/>
      <c r="AR569" s="1007"/>
      <c r="AS569" s="1007"/>
      <c r="AT569" s="1007"/>
    </row>
    <row r="570" spans="1:46" s="43" customFormat="1" ht="13.5" customHeight="1">
      <c r="A570" s="1006"/>
      <c r="B570" s="1001"/>
      <c r="C570" s="1001"/>
      <c r="D570" s="1001"/>
      <c r="E570" s="1001"/>
      <c r="F570" s="1001"/>
      <c r="G570" s="1001"/>
      <c r="H570" s="1001"/>
      <c r="I570" s="1001"/>
      <c r="J570" s="1001"/>
      <c r="K570" s="1001"/>
      <c r="L570" s="62"/>
      <c r="M570" s="1001"/>
      <c r="N570" s="1001"/>
      <c r="O570" s="1001"/>
      <c r="P570" s="1001"/>
      <c r="Q570" s="1001"/>
      <c r="R570" s="1001"/>
      <c r="S570" s="1001"/>
      <c r="T570" s="1001"/>
      <c r="U570" s="1001"/>
      <c r="V570" s="1001"/>
      <c r="W570" s="1001"/>
      <c r="X570" s="1001"/>
      <c r="Y570" s="1006"/>
      <c r="Z570" s="1006"/>
      <c r="AA570" s="1006"/>
      <c r="AB570" s="1006"/>
      <c r="AC570" s="1006"/>
      <c r="AD570" s="1006"/>
      <c r="AE570" s="1006"/>
      <c r="AF570" s="1006"/>
      <c r="AG570" s="1006"/>
      <c r="AH570" s="1006"/>
      <c r="AI570" s="1006"/>
      <c r="AJ570" s="1006"/>
      <c r="AK570" s="1006"/>
      <c r="AL570" s="1006"/>
      <c r="AM570" s="1007"/>
      <c r="AN570" s="1007"/>
      <c r="AO570" s="1007"/>
      <c r="AP570" s="1007"/>
      <c r="AQ570" s="1007"/>
      <c r="AR570" s="1007"/>
      <c r="AS570" s="1007"/>
      <c r="AT570" s="1007"/>
    </row>
    <row r="571" spans="1:46" s="43" customFormat="1" ht="13.5" customHeight="1">
      <c r="A571" s="1006"/>
      <c r="B571" s="1001"/>
      <c r="C571" s="1001"/>
      <c r="D571" s="1001"/>
      <c r="E571" s="1001"/>
      <c r="F571" s="1001"/>
      <c r="G571" s="1001"/>
      <c r="H571" s="1001"/>
      <c r="I571" s="1001"/>
      <c r="J571" s="1001"/>
      <c r="K571" s="1001"/>
      <c r="L571" s="62"/>
      <c r="M571" s="1001"/>
      <c r="N571" s="1001"/>
      <c r="O571" s="1001"/>
      <c r="P571" s="1001"/>
      <c r="Q571" s="1001"/>
      <c r="R571" s="1001"/>
      <c r="S571" s="1001"/>
      <c r="T571" s="1001"/>
      <c r="U571" s="1001"/>
      <c r="V571" s="1001"/>
      <c r="W571" s="1001"/>
      <c r="X571" s="1001"/>
      <c r="Y571" s="1006"/>
      <c r="Z571" s="1006"/>
      <c r="AA571" s="1006"/>
      <c r="AB571" s="1006"/>
      <c r="AC571" s="1006"/>
      <c r="AD571" s="1006"/>
      <c r="AE571" s="1006"/>
      <c r="AF571" s="1006"/>
      <c r="AG571" s="1006"/>
      <c r="AH571" s="1006"/>
      <c r="AI571" s="1006"/>
      <c r="AJ571" s="1006"/>
      <c r="AK571" s="1006"/>
      <c r="AL571" s="1006"/>
      <c r="AM571" s="1007"/>
      <c r="AN571" s="1007"/>
      <c r="AO571" s="1007"/>
      <c r="AP571" s="1007"/>
      <c r="AQ571" s="1007"/>
      <c r="AR571" s="1007"/>
      <c r="AS571" s="1007"/>
      <c r="AT571" s="1007"/>
    </row>
    <row r="572" spans="1:46" s="43" customFormat="1" ht="13.5" customHeight="1">
      <c r="A572" s="1006"/>
      <c r="B572" s="1001"/>
      <c r="C572" s="1001"/>
      <c r="D572" s="1001"/>
      <c r="E572" s="1001"/>
      <c r="F572" s="1001"/>
      <c r="G572" s="1001"/>
      <c r="H572" s="1001"/>
      <c r="I572" s="1001"/>
      <c r="J572" s="1001"/>
      <c r="K572" s="1001"/>
      <c r="L572" s="62"/>
      <c r="M572" s="1001"/>
      <c r="N572" s="1001"/>
      <c r="O572" s="1001"/>
      <c r="P572" s="1001"/>
      <c r="Q572" s="1001"/>
      <c r="R572" s="1001"/>
      <c r="S572" s="1001"/>
      <c r="T572" s="1001"/>
      <c r="U572" s="1001"/>
      <c r="V572" s="1001"/>
      <c r="W572" s="1001"/>
      <c r="X572" s="1001"/>
      <c r="Y572" s="1006"/>
      <c r="Z572" s="1006"/>
      <c r="AA572" s="1006"/>
      <c r="AB572" s="1006"/>
      <c r="AC572" s="1006"/>
      <c r="AD572" s="1006"/>
      <c r="AE572" s="1006"/>
      <c r="AF572" s="1006"/>
      <c r="AG572" s="1006"/>
      <c r="AH572" s="1006"/>
      <c r="AI572" s="1006"/>
      <c r="AJ572" s="1006"/>
      <c r="AK572" s="1006"/>
      <c r="AL572" s="1006"/>
      <c r="AM572" s="1007"/>
      <c r="AN572" s="1007"/>
      <c r="AO572" s="1007"/>
      <c r="AP572" s="1007"/>
      <c r="AQ572" s="1007"/>
      <c r="AR572" s="1007"/>
      <c r="AS572" s="1007"/>
      <c r="AT572" s="1007"/>
    </row>
    <row r="573" spans="1:46" s="43" customFormat="1" ht="13.5" customHeight="1">
      <c r="A573" s="1006"/>
      <c r="B573" s="1001"/>
      <c r="C573" s="1001"/>
      <c r="D573" s="1001"/>
      <c r="E573" s="1001"/>
      <c r="F573" s="1001"/>
      <c r="G573" s="1001"/>
      <c r="H573" s="1001"/>
      <c r="I573" s="1001"/>
      <c r="J573" s="1001"/>
      <c r="K573" s="1001"/>
      <c r="L573" s="62"/>
      <c r="M573" s="1001"/>
      <c r="N573" s="1001"/>
      <c r="O573" s="1001"/>
      <c r="P573" s="1001"/>
      <c r="Q573" s="1001"/>
      <c r="R573" s="1001"/>
      <c r="S573" s="1001"/>
      <c r="T573" s="1001"/>
      <c r="U573" s="1001"/>
      <c r="V573" s="1001"/>
      <c r="W573" s="1001"/>
      <c r="X573" s="1001"/>
      <c r="Y573" s="1006"/>
      <c r="Z573" s="1006"/>
      <c r="AA573" s="1006"/>
      <c r="AB573" s="1006"/>
      <c r="AC573" s="1006"/>
      <c r="AD573" s="1006"/>
      <c r="AE573" s="1006"/>
      <c r="AF573" s="1006"/>
      <c r="AG573" s="1006"/>
      <c r="AH573" s="1006"/>
      <c r="AI573" s="1006"/>
      <c r="AJ573" s="1006"/>
      <c r="AK573" s="1006"/>
      <c r="AL573" s="1006"/>
      <c r="AM573" s="1007"/>
      <c r="AN573" s="1007"/>
      <c r="AO573" s="1007"/>
      <c r="AP573" s="1007"/>
      <c r="AQ573" s="1007"/>
      <c r="AR573" s="1007"/>
      <c r="AS573" s="1007"/>
      <c r="AT573" s="1007"/>
    </row>
    <row r="574" spans="1:46" s="43" customFormat="1" ht="13.5" customHeight="1">
      <c r="A574" s="1006"/>
      <c r="B574" s="1001"/>
      <c r="C574" s="1001"/>
      <c r="D574" s="1001"/>
      <c r="E574" s="1001"/>
      <c r="F574" s="1001"/>
      <c r="G574" s="1001"/>
      <c r="H574" s="1001"/>
      <c r="I574" s="1001"/>
      <c r="J574" s="1001"/>
      <c r="K574" s="1001"/>
      <c r="L574" s="62"/>
      <c r="M574" s="1001"/>
      <c r="N574" s="1001"/>
      <c r="O574" s="1001"/>
      <c r="P574" s="1001"/>
      <c r="Q574" s="1001"/>
      <c r="R574" s="1001"/>
      <c r="S574" s="1001"/>
      <c r="T574" s="1001"/>
      <c r="U574" s="1001"/>
      <c r="V574" s="1001"/>
      <c r="W574" s="1001"/>
      <c r="X574" s="1001"/>
      <c r="Y574" s="1006"/>
      <c r="Z574" s="1006"/>
      <c r="AA574" s="1006"/>
      <c r="AB574" s="1006"/>
      <c r="AC574" s="1006"/>
      <c r="AD574" s="1006"/>
      <c r="AE574" s="1006"/>
      <c r="AF574" s="1006"/>
      <c r="AG574" s="1006"/>
      <c r="AH574" s="1006"/>
      <c r="AI574" s="1006"/>
      <c r="AJ574" s="1006"/>
      <c r="AK574" s="1006"/>
      <c r="AL574" s="1006"/>
      <c r="AM574" s="1007"/>
      <c r="AN574" s="1007"/>
      <c r="AO574" s="1007"/>
      <c r="AP574" s="1007"/>
      <c r="AQ574" s="1007"/>
      <c r="AR574" s="1007"/>
      <c r="AS574" s="1007"/>
      <c r="AT574" s="1007"/>
    </row>
    <row r="575" spans="1:46" s="43" customFormat="1" ht="13.5" customHeight="1">
      <c r="A575" s="1006"/>
      <c r="B575" s="1001"/>
      <c r="C575" s="1001"/>
      <c r="D575" s="1001"/>
      <c r="E575" s="1001"/>
      <c r="F575" s="1001"/>
      <c r="G575" s="1001"/>
      <c r="H575" s="1001"/>
      <c r="I575" s="1001"/>
      <c r="J575" s="1001"/>
      <c r="K575" s="1001"/>
      <c r="L575" s="62"/>
      <c r="M575" s="1001"/>
      <c r="N575" s="1001"/>
      <c r="O575" s="1001"/>
      <c r="P575" s="1001"/>
      <c r="Q575" s="1001"/>
      <c r="R575" s="1001"/>
      <c r="S575" s="1001"/>
      <c r="T575" s="1001"/>
      <c r="U575" s="1001"/>
      <c r="V575" s="1001"/>
      <c r="W575" s="1001"/>
      <c r="X575" s="1001"/>
      <c r="Y575" s="1006"/>
      <c r="Z575" s="1006"/>
      <c r="AA575" s="1006"/>
      <c r="AB575" s="1006"/>
      <c r="AC575" s="1006"/>
      <c r="AD575" s="1006"/>
      <c r="AE575" s="1006"/>
      <c r="AF575" s="1006"/>
      <c r="AG575" s="1006"/>
      <c r="AH575" s="1006"/>
      <c r="AI575" s="1006"/>
      <c r="AJ575" s="1006"/>
      <c r="AK575" s="1006"/>
      <c r="AL575" s="1006"/>
      <c r="AM575" s="1007"/>
      <c r="AN575" s="1007"/>
      <c r="AO575" s="1007"/>
      <c r="AP575" s="1007"/>
      <c r="AQ575" s="1007"/>
      <c r="AR575" s="1007"/>
      <c r="AS575" s="1007"/>
      <c r="AT575" s="1007"/>
    </row>
    <row r="576" spans="1:46" s="43" customFormat="1">
      <c r="A576" s="1006"/>
      <c r="B576" s="1001"/>
      <c r="C576" s="1001"/>
      <c r="D576" s="1001"/>
      <c r="E576" s="1001"/>
      <c r="F576" s="1001"/>
      <c r="G576" s="1001"/>
      <c r="H576" s="1001"/>
      <c r="I576" s="1001"/>
      <c r="J576" s="1001"/>
      <c r="K576" s="1001"/>
      <c r="L576" s="62"/>
      <c r="M576" s="1001"/>
      <c r="N576" s="1001"/>
      <c r="O576" s="1001"/>
      <c r="P576" s="1001"/>
      <c r="Q576" s="1001"/>
      <c r="R576" s="1001"/>
      <c r="S576" s="1001"/>
      <c r="T576" s="1001"/>
      <c r="U576" s="1001"/>
      <c r="V576" s="1001"/>
      <c r="W576" s="1001"/>
      <c r="X576" s="1001"/>
      <c r="Y576" s="1006"/>
      <c r="Z576" s="1006"/>
      <c r="AA576" s="1006"/>
      <c r="AB576" s="1006"/>
      <c r="AC576" s="1006"/>
      <c r="AD576" s="1006"/>
      <c r="AE576" s="1006"/>
      <c r="AF576" s="1006"/>
      <c r="AG576" s="1006"/>
      <c r="AH576" s="1006"/>
      <c r="AI576" s="1006"/>
      <c r="AJ576" s="1006"/>
      <c r="AK576" s="1006"/>
      <c r="AL576" s="1006"/>
      <c r="AM576" s="1007"/>
      <c r="AN576" s="1007"/>
      <c r="AO576" s="1007"/>
      <c r="AP576" s="1007"/>
      <c r="AQ576" s="1007"/>
      <c r="AR576" s="1007"/>
      <c r="AS576" s="1007"/>
      <c r="AT576" s="1007"/>
    </row>
    <row r="577" spans="1:46" s="43" customFormat="1">
      <c r="A577" s="1006"/>
      <c r="B577" s="1001"/>
      <c r="C577" s="1001"/>
      <c r="D577" s="1001"/>
      <c r="E577" s="1001"/>
      <c r="F577" s="1001"/>
      <c r="G577" s="1001"/>
      <c r="H577" s="1001"/>
      <c r="I577" s="1001"/>
      <c r="J577" s="1001"/>
      <c r="K577" s="1001"/>
      <c r="L577" s="62"/>
      <c r="M577" s="1001"/>
      <c r="N577" s="1001"/>
      <c r="O577" s="1001"/>
      <c r="P577" s="1001"/>
      <c r="Q577" s="1001"/>
      <c r="R577" s="1001"/>
      <c r="S577" s="1001"/>
      <c r="T577" s="1001"/>
      <c r="U577" s="1001"/>
      <c r="V577" s="1001"/>
      <c r="W577" s="1001"/>
      <c r="X577" s="1001"/>
      <c r="Y577" s="1006"/>
      <c r="Z577" s="1006"/>
      <c r="AA577" s="1006"/>
      <c r="AB577" s="1006"/>
      <c r="AC577" s="1006"/>
      <c r="AD577" s="1006"/>
      <c r="AE577" s="1006"/>
      <c r="AF577" s="1006"/>
      <c r="AG577" s="1006"/>
      <c r="AH577" s="1006"/>
      <c r="AI577" s="1006"/>
      <c r="AJ577" s="1006"/>
      <c r="AK577" s="1006"/>
      <c r="AL577" s="1006"/>
      <c r="AM577" s="1007"/>
      <c r="AN577" s="1007"/>
      <c r="AO577" s="1007"/>
      <c r="AP577" s="1007"/>
      <c r="AQ577" s="1007"/>
      <c r="AR577" s="1007"/>
      <c r="AS577" s="1007"/>
      <c r="AT577" s="1007"/>
    </row>
    <row r="578" spans="1:46" s="43" customFormat="1">
      <c r="A578" s="1006"/>
      <c r="B578" s="1001"/>
      <c r="C578" s="1001"/>
      <c r="D578" s="1001"/>
      <c r="E578" s="1001"/>
      <c r="F578" s="1001"/>
      <c r="G578" s="1001"/>
      <c r="H578" s="1001"/>
      <c r="I578" s="1001"/>
      <c r="J578" s="1001"/>
      <c r="K578" s="1001"/>
      <c r="L578" s="62"/>
      <c r="M578" s="1001"/>
      <c r="N578" s="1001"/>
      <c r="O578" s="1001"/>
      <c r="P578" s="1001"/>
      <c r="Q578" s="1001"/>
      <c r="R578" s="1001"/>
      <c r="S578" s="1001"/>
      <c r="T578" s="1001"/>
      <c r="U578" s="1001"/>
      <c r="V578" s="1001"/>
      <c r="W578" s="1001"/>
      <c r="X578" s="1001"/>
      <c r="Y578" s="1006"/>
      <c r="Z578" s="1006"/>
      <c r="AA578" s="1006"/>
      <c r="AB578" s="1006"/>
      <c r="AC578" s="1006"/>
      <c r="AD578" s="1006"/>
      <c r="AE578" s="1006"/>
      <c r="AF578" s="1006"/>
      <c r="AG578" s="1006"/>
      <c r="AH578" s="1006"/>
      <c r="AI578" s="1006"/>
      <c r="AJ578" s="1006"/>
      <c r="AK578" s="1006"/>
      <c r="AL578" s="1006"/>
      <c r="AM578" s="1007"/>
      <c r="AN578" s="1007"/>
      <c r="AO578" s="1007"/>
      <c r="AP578" s="1007"/>
      <c r="AQ578" s="1007"/>
      <c r="AR578" s="1007"/>
      <c r="AS578" s="1007"/>
      <c r="AT578" s="1007"/>
    </row>
    <row r="579" spans="1:46" s="43" customFormat="1">
      <c r="A579" s="1006"/>
      <c r="B579" s="1001"/>
      <c r="C579" s="1001"/>
      <c r="D579" s="1001"/>
      <c r="E579" s="1001"/>
      <c r="F579" s="1001"/>
      <c r="G579" s="1001"/>
      <c r="H579" s="1001"/>
      <c r="I579" s="1001"/>
      <c r="J579" s="1001"/>
      <c r="K579" s="1001"/>
      <c r="L579" s="62"/>
      <c r="M579" s="1001"/>
      <c r="N579" s="1001"/>
      <c r="O579" s="1001"/>
      <c r="P579" s="1001"/>
      <c r="Q579" s="1001"/>
      <c r="R579" s="1001"/>
      <c r="S579" s="1001"/>
      <c r="T579" s="1001"/>
      <c r="U579" s="1001"/>
      <c r="V579" s="1001"/>
      <c r="W579" s="1001"/>
      <c r="X579" s="1001"/>
      <c r="Y579" s="1006"/>
      <c r="Z579" s="1006"/>
      <c r="AA579" s="1006"/>
      <c r="AB579" s="1006"/>
      <c r="AC579" s="1006"/>
      <c r="AD579" s="1006"/>
      <c r="AE579" s="1006"/>
      <c r="AF579" s="1006"/>
      <c r="AG579" s="1006"/>
      <c r="AH579" s="1006"/>
      <c r="AI579" s="1006"/>
      <c r="AJ579" s="1006"/>
      <c r="AK579" s="1006"/>
      <c r="AL579" s="1006"/>
      <c r="AM579" s="1007"/>
      <c r="AN579" s="1007"/>
      <c r="AO579" s="1007"/>
      <c r="AP579" s="1007"/>
      <c r="AQ579" s="1007"/>
      <c r="AR579" s="1007"/>
      <c r="AS579" s="1007"/>
      <c r="AT579" s="1007"/>
    </row>
    <row r="580" spans="1:46" s="43" customFormat="1">
      <c r="A580" s="1006"/>
      <c r="B580" s="1001"/>
      <c r="C580" s="1001"/>
      <c r="D580" s="1001"/>
      <c r="E580" s="1001"/>
      <c r="F580" s="1001"/>
      <c r="G580" s="1001"/>
      <c r="H580" s="1001"/>
      <c r="I580" s="1001"/>
      <c r="J580" s="1001"/>
      <c r="K580" s="1001"/>
      <c r="L580" s="62"/>
      <c r="M580" s="1001"/>
      <c r="N580" s="1001"/>
      <c r="O580" s="1001"/>
      <c r="P580" s="1001"/>
      <c r="Q580" s="1001"/>
      <c r="R580" s="1001"/>
      <c r="S580" s="1001"/>
      <c r="T580" s="1001"/>
      <c r="U580" s="1001"/>
      <c r="V580" s="1001"/>
      <c r="W580" s="1001"/>
      <c r="X580" s="1001"/>
      <c r="Y580" s="1006"/>
      <c r="Z580" s="1006"/>
      <c r="AA580" s="1006"/>
      <c r="AB580" s="1006"/>
      <c r="AC580" s="1006"/>
      <c r="AD580" s="1006"/>
      <c r="AE580" s="1006"/>
      <c r="AF580" s="1006"/>
      <c r="AG580" s="1006"/>
      <c r="AH580" s="1006"/>
      <c r="AI580" s="1006"/>
      <c r="AJ580" s="1006"/>
      <c r="AK580" s="1006"/>
      <c r="AL580" s="1006"/>
      <c r="AM580" s="1007"/>
      <c r="AN580" s="1007"/>
      <c r="AO580" s="1007"/>
      <c r="AP580" s="1007"/>
      <c r="AQ580" s="1007"/>
      <c r="AR580" s="1007"/>
      <c r="AS580" s="1007"/>
      <c r="AT580" s="1007"/>
    </row>
    <row r="581" spans="1:46" s="43" customFormat="1">
      <c r="A581" s="1006"/>
      <c r="B581" s="1001"/>
      <c r="C581" s="1001"/>
      <c r="D581" s="1001"/>
      <c r="E581" s="1001"/>
      <c r="F581" s="1001"/>
      <c r="G581" s="1001"/>
      <c r="H581" s="1001"/>
      <c r="I581" s="1001"/>
      <c r="J581" s="1001"/>
      <c r="K581" s="1001"/>
      <c r="L581" s="62"/>
      <c r="M581" s="1001"/>
      <c r="N581" s="1001"/>
      <c r="O581" s="1001"/>
      <c r="P581" s="1001"/>
      <c r="Q581" s="1001"/>
      <c r="R581" s="1001"/>
      <c r="S581" s="1001"/>
      <c r="T581" s="1001"/>
      <c r="U581" s="1001"/>
      <c r="V581" s="1001"/>
      <c r="W581" s="1001"/>
      <c r="X581" s="1001"/>
      <c r="Y581" s="1006"/>
      <c r="Z581" s="1006"/>
      <c r="AA581" s="1006"/>
      <c r="AB581" s="1006"/>
      <c r="AC581" s="1006"/>
      <c r="AD581" s="1006"/>
      <c r="AE581" s="1006"/>
      <c r="AF581" s="1006"/>
      <c r="AG581" s="1006"/>
      <c r="AH581" s="1006"/>
      <c r="AI581" s="1006"/>
      <c r="AJ581" s="1006"/>
      <c r="AK581" s="1006"/>
      <c r="AL581" s="1006"/>
      <c r="AM581" s="1007"/>
      <c r="AN581" s="1007"/>
      <c r="AO581" s="1007"/>
      <c r="AP581" s="1007"/>
      <c r="AQ581" s="1007"/>
      <c r="AR581" s="1007"/>
      <c r="AS581" s="1007"/>
      <c r="AT581" s="1007"/>
    </row>
    <row r="582" spans="1:46" s="43" customFormat="1">
      <c r="A582" s="1006"/>
      <c r="B582" s="1001"/>
      <c r="C582" s="1001"/>
      <c r="D582" s="1001"/>
      <c r="E582" s="1001"/>
      <c r="F582" s="1001"/>
      <c r="G582" s="1001"/>
      <c r="H582" s="1001"/>
      <c r="I582" s="1001"/>
      <c r="J582" s="1001"/>
      <c r="K582" s="1001"/>
      <c r="L582" s="62"/>
      <c r="M582" s="1001"/>
      <c r="N582" s="1001"/>
      <c r="O582" s="1001"/>
      <c r="P582" s="1001"/>
      <c r="Q582" s="1001"/>
      <c r="R582" s="1001"/>
      <c r="S582" s="1001"/>
      <c r="T582" s="1001"/>
      <c r="U582" s="1001"/>
      <c r="V582" s="1001"/>
      <c r="W582" s="1001"/>
      <c r="X582" s="1001"/>
      <c r="Y582" s="1006"/>
      <c r="Z582" s="1006"/>
      <c r="AA582" s="1006"/>
      <c r="AB582" s="1006"/>
      <c r="AC582" s="1006"/>
      <c r="AD582" s="1006"/>
      <c r="AE582" s="1006"/>
      <c r="AF582" s="1006"/>
      <c r="AG582" s="1006"/>
      <c r="AH582" s="1006"/>
      <c r="AI582" s="1006"/>
      <c r="AJ582" s="1006"/>
      <c r="AK582" s="1006"/>
      <c r="AL582" s="1006"/>
      <c r="AM582" s="1007"/>
      <c r="AN582" s="1007"/>
      <c r="AO582" s="1007"/>
      <c r="AP582" s="1007"/>
      <c r="AQ582" s="1007"/>
      <c r="AR582" s="1007"/>
      <c r="AS582" s="1007"/>
      <c r="AT582" s="1007"/>
    </row>
    <row r="583" spans="1:46" s="43" customFormat="1">
      <c r="A583" s="1006"/>
      <c r="B583" s="1001"/>
      <c r="C583" s="1001"/>
      <c r="D583" s="1001"/>
      <c r="E583" s="1001"/>
      <c r="F583" s="1001"/>
      <c r="G583" s="1001"/>
      <c r="H583" s="1001"/>
      <c r="I583" s="1001"/>
      <c r="J583" s="1001"/>
      <c r="K583" s="1001"/>
      <c r="L583" s="62"/>
      <c r="M583" s="1001"/>
      <c r="N583" s="1001"/>
      <c r="O583" s="1001"/>
      <c r="P583" s="1001"/>
      <c r="Q583" s="1001"/>
      <c r="R583" s="1001"/>
      <c r="S583" s="1001"/>
      <c r="T583" s="1001"/>
      <c r="U583" s="1001"/>
      <c r="V583" s="1001"/>
      <c r="W583" s="1001"/>
      <c r="X583" s="1006"/>
      <c r="Y583" s="1006"/>
      <c r="Z583" s="1006"/>
      <c r="AA583" s="1006"/>
      <c r="AB583" s="1006"/>
      <c r="AC583" s="1006"/>
      <c r="AD583" s="1006"/>
      <c r="AE583" s="1006"/>
      <c r="AF583" s="1006"/>
      <c r="AG583" s="1006"/>
      <c r="AH583" s="1006"/>
      <c r="AI583" s="1006"/>
      <c r="AJ583" s="1006"/>
      <c r="AK583" s="1006"/>
      <c r="AL583" s="1006"/>
      <c r="AM583" s="1007"/>
      <c r="AN583" s="1007"/>
      <c r="AO583" s="1007"/>
      <c r="AP583" s="1007"/>
      <c r="AQ583" s="1007"/>
      <c r="AR583" s="1007"/>
      <c r="AS583" s="1007"/>
      <c r="AT583" s="1007"/>
    </row>
    <row r="584" spans="1:46" s="43" customFormat="1">
      <c r="A584" s="1006"/>
      <c r="B584" s="1006"/>
      <c r="C584" s="1006"/>
      <c r="D584" s="1006"/>
      <c r="E584" s="1006"/>
      <c r="F584" s="1006"/>
      <c r="G584" s="1006"/>
      <c r="H584" s="1006"/>
      <c r="I584" s="1006"/>
      <c r="J584" s="1006"/>
      <c r="K584" s="1006"/>
      <c r="L584" s="1007"/>
      <c r="M584" s="1006"/>
      <c r="N584" s="1006"/>
      <c r="O584" s="1006"/>
      <c r="P584" s="1006"/>
      <c r="Q584" s="1006"/>
      <c r="R584" s="1006"/>
      <c r="S584" s="1006"/>
      <c r="T584" s="1006"/>
      <c r="U584" s="1006"/>
      <c r="V584" s="1006"/>
      <c r="W584" s="1006"/>
      <c r="X584" s="1006"/>
      <c r="Y584" s="1006"/>
      <c r="Z584" s="1006"/>
      <c r="AA584" s="1006"/>
      <c r="AB584" s="1006"/>
      <c r="AC584" s="1006"/>
      <c r="AD584" s="1006"/>
      <c r="AE584" s="1006"/>
      <c r="AF584" s="1006"/>
      <c r="AG584" s="1006"/>
      <c r="AH584" s="1006"/>
      <c r="AI584" s="1006"/>
      <c r="AJ584" s="1006"/>
      <c r="AK584" s="1006"/>
      <c r="AL584" s="1006"/>
      <c r="AM584" s="1007"/>
      <c r="AN584" s="1007"/>
      <c r="AO584" s="1007"/>
      <c r="AP584" s="1007"/>
      <c r="AQ584" s="1007"/>
      <c r="AR584" s="1007"/>
      <c r="AS584" s="1007"/>
      <c r="AT584" s="1007"/>
    </row>
    <row r="585" spans="1:46" s="43" customFormat="1">
      <c r="A585" s="1006"/>
      <c r="B585" s="1006"/>
      <c r="C585" s="1006"/>
      <c r="D585" s="1006"/>
      <c r="E585" s="1006"/>
      <c r="F585" s="1006"/>
      <c r="G585" s="1006"/>
      <c r="H585" s="1006"/>
      <c r="I585" s="1006"/>
      <c r="J585" s="1006"/>
      <c r="K585" s="1006"/>
      <c r="L585" s="1007"/>
      <c r="M585" s="1006"/>
      <c r="N585" s="1006"/>
      <c r="O585" s="1006"/>
      <c r="P585" s="1006"/>
      <c r="Q585" s="1006"/>
      <c r="R585" s="1006"/>
      <c r="S585" s="1006"/>
      <c r="T585" s="1006"/>
      <c r="U585" s="1006"/>
      <c r="V585" s="1006"/>
      <c r="W585" s="1006"/>
      <c r="X585" s="1006"/>
      <c r="Y585" s="1006"/>
      <c r="Z585" s="1006"/>
      <c r="AA585" s="1006"/>
      <c r="AB585" s="1006"/>
      <c r="AC585" s="1006"/>
      <c r="AD585" s="1006"/>
      <c r="AE585" s="1006"/>
      <c r="AF585" s="1006"/>
      <c r="AG585" s="1006"/>
      <c r="AH585" s="1006"/>
      <c r="AI585" s="1006"/>
      <c r="AJ585" s="1006"/>
      <c r="AK585" s="1006"/>
      <c r="AL585" s="1006"/>
      <c r="AM585" s="1007"/>
      <c r="AN585" s="1007"/>
      <c r="AO585" s="1007"/>
      <c r="AP585" s="1007"/>
      <c r="AQ585" s="1007"/>
      <c r="AR585" s="1007"/>
      <c r="AS585" s="1007"/>
      <c r="AT585" s="1007"/>
    </row>
    <row r="586" spans="1:46" s="43" customFormat="1">
      <c r="A586" s="1006"/>
      <c r="B586" s="1006"/>
      <c r="C586" s="1006"/>
      <c r="D586" s="1006"/>
      <c r="E586" s="1006"/>
      <c r="F586" s="1006"/>
      <c r="G586" s="1006"/>
      <c r="H586" s="1006"/>
      <c r="I586" s="1006"/>
      <c r="J586" s="1006"/>
      <c r="K586" s="1006"/>
      <c r="L586" s="1007"/>
      <c r="M586" s="1006"/>
      <c r="N586" s="1006"/>
      <c r="O586" s="1006"/>
      <c r="P586" s="1006"/>
      <c r="Q586" s="1006"/>
      <c r="R586" s="1006"/>
      <c r="S586" s="1006"/>
      <c r="T586" s="1006"/>
      <c r="U586" s="1006"/>
      <c r="V586" s="1006"/>
      <c r="W586" s="1006"/>
      <c r="X586" s="1006"/>
      <c r="Y586" s="1006"/>
      <c r="Z586" s="1006"/>
      <c r="AA586" s="1006"/>
      <c r="AB586" s="1006"/>
      <c r="AC586" s="1006"/>
      <c r="AD586" s="1006"/>
      <c r="AE586" s="1006"/>
      <c r="AF586" s="1006"/>
      <c r="AG586" s="1006"/>
      <c r="AH586" s="1006"/>
      <c r="AI586" s="1006"/>
      <c r="AJ586" s="1006"/>
      <c r="AK586" s="1006"/>
      <c r="AL586" s="1006"/>
      <c r="AM586" s="1007"/>
      <c r="AN586" s="1007"/>
      <c r="AO586" s="1007"/>
      <c r="AP586" s="1007"/>
      <c r="AQ586" s="1007"/>
      <c r="AR586" s="1007"/>
      <c r="AS586" s="1007"/>
      <c r="AT586" s="1007"/>
    </row>
    <row r="587" spans="1:46" s="43" customFormat="1">
      <c r="A587" s="1006"/>
      <c r="B587" s="1006"/>
      <c r="C587" s="1006"/>
      <c r="D587" s="1006"/>
      <c r="E587" s="1006"/>
      <c r="F587" s="1006"/>
      <c r="G587" s="1006"/>
      <c r="H587" s="1006"/>
      <c r="I587" s="1006"/>
      <c r="J587" s="1006"/>
      <c r="K587" s="1006"/>
      <c r="L587" s="1007"/>
      <c r="M587" s="1006"/>
      <c r="N587" s="1006"/>
      <c r="O587" s="1006"/>
      <c r="P587" s="1006"/>
      <c r="Q587" s="1006"/>
      <c r="R587" s="1006"/>
      <c r="S587" s="1006"/>
      <c r="T587" s="1006"/>
      <c r="U587" s="1006"/>
      <c r="V587" s="1006"/>
      <c r="W587" s="1006"/>
      <c r="X587" s="1006"/>
      <c r="Y587" s="1006"/>
      <c r="Z587" s="1006"/>
      <c r="AA587" s="1006"/>
      <c r="AB587" s="1006"/>
      <c r="AC587" s="1006"/>
      <c r="AD587" s="1006"/>
      <c r="AE587" s="1006"/>
      <c r="AF587" s="1006"/>
      <c r="AG587" s="1006"/>
      <c r="AH587" s="1006"/>
      <c r="AI587" s="1006"/>
      <c r="AJ587" s="1006"/>
      <c r="AK587" s="1006"/>
      <c r="AL587" s="1006"/>
      <c r="AM587" s="1007"/>
      <c r="AN587" s="1007"/>
      <c r="AO587" s="1007"/>
      <c r="AP587" s="1007"/>
      <c r="AQ587" s="1007"/>
      <c r="AR587" s="1007"/>
      <c r="AS587" s="1007"/>
      <c r="AT587" s="1007"/>
    </row>
    <row r="588" spans="1:46" s="43" customFormat="1">
      <c r="A588" s="1006"/>
      <c r="B588" s="1006"/>
      <c r="C588" s="1006"/>
      <c r="D588" s="1006"/>
      <c r="E588" s="1006"/>
      <c r="F588" s="1006"/>
      <c r="G588" s="1006"/>
      <c r="H588" s="1006"/>
      <c r="I588" s="1006"/>
      <c r="J588" s="1006"/>
      <c r="K588" s="1006"/>
      <c r="L588" s="1007"/>
      <c r="M588" s="1006"/>
      <c r="N588" s="1006"/>
      <c r="O588" s="1006"/>
      <c r="P588" s="1006"/>
      <c r="Q588" s="1006"/>
      <c r="R588" s="1006"/>
      <c r="S588" s="1006"/>
      <c r="T588" s="1006"/>
      <c r="U588" s="1006"/>
      <c r="V588" s="1006"/>
      <c r="W588" s="1006"/>
      <c r="X588" s="1006"/>
      <c r="Y588" s="1006"/>
      <c r="Z588" s="1006"/>
      <c r="AA588" s="1006"/>
      <c r="AB588" s="1006"/>
      <c r="AC588" s="1006"/>
      <c r="AD588" s="1006"/>
      <c r="AE588" s="1006"/>
      <c r="AF588" s="1006"/>
      <c r="AG588" s="1006"/>
      <c r="AH588" s="1006"/>
      <c r="AI588" s="1006"/>
      <c r="AJ588" s="1006"/>
      <c r="AK588" s="1006"/>
      <c r="AL588" s="1006"/>
      <c r="AM588" s="1007"/>
      <c r="AN588" s="1007"/>
      <c r="AO588" s="1007"/>
      <c r="AP588" s="1007"/>
      <c r="AQ588" s="1007"/>
      <c r="AR588" s="1007"/>
      <c r="AS588" s="1007"/>
      <c r="AT588" s="1007"/>
    </row>
    <row r="589" spans="1:46" s="43" customFormat="1">
      <c r="A589" s="1006"/>
      <c r="B589" s="1006"/>
      <c r="C589" s="1006"/>
      <c r="D589" s="1006"/>
      <c r="E589" s="1006"/>
      <c r="F589" s="1006"/>
      <c r="G589" s="1006"/>
      <c r="H589" s="1006"/>
      <c r="I589" s="1006"/>
      <c r="J589" s="1006"/>
      <c r="K589" s="1006"/>
      <c r="L589" s="1007"/>
      <c r="M589" s="1006"/>
      <c r="N589" s="1006"/>
      <c r="O589" s="1006"/>
      <c r="P589" s="1006"/>
      <c r="Q589" s="1006"/>
      <c r="R589" s="1006"/>
      <c r="S589" s="1006"/>
      <c r="T589" s="1006"/>
      <c r="U589" s="1006"/>
      <c r="V589" s="1006"/>
      <c r="W589" s="1006"/>
      <c r="X589" s="1006"/>
      <c r="Y589" s="1006"/>
      <c r="Z589" s="1006"/>
      <c r="AA589" s="1006"/>
      <c r="AB589" s="1006"/>
      <c r="AC589" s="1006"/>
      <c r="AD589" s="1006"/>
      <c r="AE589" s="1006"/>
      <c r="AF589" s="1006"/>
      <c r="AG589" s="1006"/>
      <c r="AH589" s="1006"/>
      <c r="AI589" s="1006"/>
      <c r="AJ589" s="1006"/>
      <c r="AK589" s="1006"/>
      <c r="AL589" s="1006"/>
      <c r="AM589" s="1007"/>
      <c r="AN589" s="1007"/>
      <c r="AO589" s="1007"/>
      <c r="AP589" s="1007"/>
      <c r="AQ589" s="1007"/>
      <c r="AR589" s="1007"/>
      <c r="AS589" s="1007"/>
      <c r="AT589" s="1007"/>
    </row>
    <row r="590" spans="1:46" s="43" customFormat="1">
      <c r="A590" s="1006"/>
      <c r="B590" s="1006"/>
      <c r="C590" s="1006"/>
      <c r="D590" s="1006"/>
      <c r="E590" s="1006"/>
      <c r="F590" s="1006"/>
      <c r="G590" s="1006"/>
      <c r="H590" s="1006"/>
      <c r="I590" s="1006"/>
      <c r="J590" s="1006"/>
      <c r="K590" s="1006"/>
      <c r="L590" s="1007"/>
      <c r="M590" s="1006"/>
      <c r="N590" s="1006"/>
      <c r="O590" s="1006"/>
      <c r="P590" s="1006"/>
      <c r="Q590" s="1006"/>
      <c r="R590" s="1006"/>
      <c r="S590" s="1006"/>
      <c r="T590" s="1006"/>
      <c r="U590" s="1006"/>
      <c r="V590" s="1006"/>
      <c r="W590" s="1006"/>
      <c r="X590" s="1006"/>
      <c r="Y590" s="1006"/>
      <c r="Z590" s="1006"/>
      <c r="AA590" s="1006"/>
      <c r="AB590" s="1006"/>
      <c r="AC590" s="1006"/>
      <c r="AD590" s="1006"/>
      <c r="AE590" s="1006"/>
      <c r="AF590" s="1006"/>
      <c r="AG590" s="1006"/>
      <c r="AH590" s="1006"/>
      <c r="AI590" s="1006"/>
      <c r="AJ590" s="1006"/>
      <c r="AK590" s="1006"/>
      <c r="AL590" s="1006"/>
      <c r="AM590" s="1007"/>
      <c r="AN590" s="1007"/>
      <c r="AO590" s="1007"/>
      <c r="AP590" s="1007"/>
      <c r="AQ590" s="1007"/>
      <c r="AR590" s="1007"/>
      <c r="AS590" s="1007"/>
      <c r="AT590" s="1007"/>
    </row>
    <row r="591" spans="1:46" s="43" customFormat="1">
      <c r="A591" s="1006"/>
      <c r="B591" s="1006"/>
      <c r="C591" s="1006"/>
      <c r="D591" s="1006"/>
      <c r="E591" s="1006"/>
      <c r="F591" s="1006"/>
      <c r="G591" s="1006"/>
      <c r="H591" s="1006"/>
      <c r="I591" s="1006"/>
      <c r="J591" s="1006"/>
      <c r="K591" s="1006"/>
      <c r="L591" s="1007"/>
      <c r="M591" s="1006"/>
      <c r="N591" s="1006"/>
      <c r="O591" s="1006"/>
      <c r="P591" s="1006"/>
      <c r="Q591" s="1006"/>
      <c r="R591" s="1006"/>
      <c r="S591" s="1006"/>
      <c r="T591" s="1006"/>
      <c r="U591" s="1006"/>
      <c r="V591" s="1006"/>
      <c r="W591" s="1006"/>
      <c r="X591" s="1006"/>
      <c r="Y591" s="1006"/>
      <c r="Z591" s="1006"/>
      <c r="AA591" s="1006"/>
      <c r="AB591" s="1006"/>
      <c r="AC591" s="1006"/>
      <c r="AD591" s="1006"/>
      <c r="AE591" s="1006"/>
      <c r="AF591" s="1006"/>
      <c r="AG591" s="1006"/>
      <c r="AH591" s="1006"/>
      <c r="AI591" s="1006"/>
      <c r="AJ591" s="1006"/>
      <c r="AK591" s="1006"/>
      <c r="AL591" s="1006"/>
      <c r="AM591" s="1007"/>
      <c r="AN591" s="1007"/>
      <c r="AO591" s="1007"/>
      <c r="AP591" s="1007"/>
      <c r="AQ591" s="1007"/>
      <c r="AR591" s="1007"/>
      <c r="AS591" s="1007"/>
      <c r="AT591" s="1007"/>
    </row>
    <row r="592" spans="1:46" s="43" customFormat="1">
      <c r="A592" s="1006"/>
      <c r="B592" s="1006"/>
      <c r="C592" s="1006"/>
      <c r="D592" s="1006"/>
      <c r="E592" s="1006"/>
      <c r="F592" s="1006"/>
      <c r="G592" s="1006"/>
      <c r="H592" s="1006"/>
      <c r="I592" s="1006"/>
      <c r="J592" s="1006"/>
      <c r="K592" s="1006"/>
      <c r="L592" s="1007"/>
      <c r="M592" s="1006"/>
      <c r="N592" s="1006"/>
      <c r="O592" s="1006"/>
      <c r="P592" s="1006"/>
      <c r="Q592" s="1006"/>
      <c r="R592" s="1006"/>
      <c r="S592" s="1006"/>
      <c r="T592" s="1006"/>
      <c r="U592" s="1006"/>
      <c r="V592" s="1006"/>
      <c r="W592" s="1006"/>
      <c r="X592" s="1006"/>
      <c r="Y592" s="1006"/>
      <c r="Z592" s="1006"/>
      <c r="AA592" s="1006"/>
      <c r="AB592" s="1006"/>
      <c r="AC592" s="1006"/>
      <c r="AD592" s="1006"/>
      <c r="AE592" s="1006"/>
      <c r="AF592" s="1006"/>
      <c r="AG592" s="1006"/>
      <c r="AH592" s="1006"/>
      <c r="AI592" s="1006"/>
      <c r="AJ592" s="1006"/>
      <c r="AK592" s="1006"/>
      <c r="AL592" s="1006"/>
      <c r="AM592" s="1007"/>
      <c r="AN592" s="1007"/>
      <c r="AO592" s="1007"/>
      <c r="AP592" s="1007"/>
      <c r="AQ592" s="1007"/>
      <c r="AR592" s="1007"/>
      <c r="AS592" s="1007"/>
      <c r="AT592" s="1007"/>
    </row>
    <row r="593" spans="1:46" s="43" customFormat="1">
      <c r="A593" s="1006"/>
      <c r="B593" s="1006"/>
      <c r="C593" s="1006"/>
      <c r="D593" s="1006"/>
      <c r="E593" s="1006"/>
      <c r="F593" s="1006"/>
      <c r="G593" s="1006"/>
      <c r="H593" s="1006"/>
      <c r="I593" s="1006"/>
      <c r="J593" s="1006"/>
      <c r="K593" s="1006"/>
      <c r="L593" s="1007"/>
      <c r="M593" s="1006"/>
      <c r="N593" s="1006"/>
      <c r="O593" s="1006"/>
      <c r="P593" s="1006"/>
      <c r="Q593" s="1006"/>
      <c r="R593" s="1006"/>
      <c r="S593" s="1006"/>
      <c r="T593" s="1006"/>
      <c r="U593" s="1006"/>
      <c r="V593" s="1006"/>
      <c r="W593" s="1006"/>
      <c r="X593" s="1006"/>
      <c r="Y593" s="1006"/>
      <c r="Z593" s="1006"/>
      <c r="AA593" s="1006"/>
      <c r="AB593" s="1006"/>
      <c r="AC593" s="1006"/>
      <c r="AD593" s="1006"/>
      <c r="AE593" s="1006"/>
      <c r="AF593" s="1006"/>
      <c r="AG593" s="1006"/>
      <c r="AH593" s="1006"/>
      <c r="AI593" s="1006"/>
      <c r="AJ593" s="1006"/>
      <c r="AK593" s="1006"/>
      <c r="AL593" s="1006"/>
      <c r="AM593" s="1007"/>
      <c r="AN593" s="1007"/>
      <c r="AO593" s="1007"/>
      <c r="AP593" s="1007"/>
      <c r="AQ593" s="1007"/>
      <c r="AR593" s="1007"/>
      <c r="AS593" s="1007"/>
      <c r="AT593" s="1007"/>
    </row>
    <row r="594" spans="1:46" s="43" customFormat="1">
      <c r="A594" s="1006"/>
      <c r="B594" s="1006"/>
      <c r="C594" s="1006"/>
      <c r="D594" s="1006"/>
      <c r="E594" s="1006"/>
      <c r="F594" s="1006"/>
      <c r="G594" s="1006"/>
      <c r="H594" s="1006"/>
      <c r="I594" s="1006"/>
      <c r="J594" s="1006"/>
      <c r="K594" s="1006"/>
      <c r="L594" s="1007"/>
      <c r="M594" s="1006"/>
      <c r="N594" s="1006"/>
      <c r="O594" s="1006"/>
      <c r="P594" s="1006"/>
      <c r="Q594" s="1006"/>
      <c r="R594" s="1006"/>
      <c r="S594" s="1006"/>
      <c r="T594" s="1006"/>
      <c r="U594" s="1006"/>
      <c r="V594" s="1006"/>
      <c r="W594" s="1006"/>
      <c r="X594" s="1006"/>
      <c r="Y594" s="1006"/>
      <c r="Z594" s="1006"/>
      <c r="AA594" s="1006"/>
      <c r="AB594" s="1006"/>
      <c r="AC594" s="1006"/>
      <c r="AD594" s="1006"/>
      <c r="AE594" s="1006"/>
      <c r="AF594" s="1006"/>
      <c r="AG594" s="1006"/>
      <c r="AH594" s="1006"/>
      <c r="AI594" s="1006"/>
      <c r="AJ594" s="1006"/>
      <c r="AK594" s="1006"/>
      <c r="AL594" s="1006"/>
      <c r="AM594" s="1007"/>
      <c r="AN594" s="1007"/>
      <c r="AO594" s="1007"/>
      <c r="AP594" s="1007"/>
      <c r="AQ594" s="1007"/>
      <c r="AR594" s="1007"/>
      <c r="AS594" s="1007"/>
      <c r="AT594" s="1007"/>
    </row>
    <row r="595" spans="1:46" s="43" customFormat="1">
      <c r="A595" s="1006"/>
      <c r="B595" s="1006"/>
      <c r="C595" s="1006"/>
      <c r="D595" s="1006"/>
      <c r="E595" s="1006"/>
      <c r="F595" s="1006"/>
      <c r="G595" s="1006"/>
      <c r="H595" s="1006"/>
      <c r="I595" s="1006"/>
      <c r="J595" s="1006"/>
      <c r="K595" s="1006"/>
      <c r="L595" s="1007"/>
      <c r="M595" s="1006"/>
      <c r="N595" s="1006"/>
      <c r="O595" s="1006"/>
      <c r="P595" s="1006"/>
      <c r="Q595" s="1006"/>
      <c r="R595" s="1006"/>
      <c r="S595" s="1006"/>
      <c r="T595" s="1006"/>
      <c r="U595" s="1006"/>
      <c r="V595" s="1006"/>
      <c r="W595" s="1006"/>
      <c r="X595" s="1006"/>
      <c r="Y595" s="1006"/>
      <c r="Z595" s="1006"/>
      <c r="AA595" s="1006"/>
      <c r="AB595" s="1006"/>
      <c r="AC595" s="1006"/>
      <c r="AD595" s="1006"/>
      <c r="AE595" s="1006"/>
      <c r="AF595" s="1006"/>
      <c r="AG595" s="1006"/>
      <c r="AH595" s="1006"/>
      <c r="AI595" s="1006"/>
      <c r="AJ595" s="1006"/>
      <c r="AK595" s="1006"/>
      <c r="AL595" s="1006"/>
      <c r="AM595" s="1007"/>
      <c r="AN595" s="1007"/>
      <c r="AO595" s="1007"/>
      <c r="AP595" s="1007"/>
      <c r="AQ595" s="1007"/>
      <c r="AR595" s="1007"/>
      <c r="AS595" s="1007"/>
      <c r="AT595" s="1007"/>
    </row>
    <row r="596" spans="1:46" s="43" customFormat="1">
      <c r="A596" s="1006"/>
      <c r="B596" s="1006"/>
      <c r="C596" s="1006"/>
      <c r="D596" s="1006"/>
      <c r="E596" s="1006"/>
      <c r="F596" s="1006"/>
      <c r="G596" s="1006"/>
      <c r="H596" s="1006"/>
      <c r="I596" s="1006"/>
      <c r="J596" s="1006"/>
      <c r="K596" s="1006"/>
      <c r="L596" s="1007"/>
      <c r="M596" s="1006"/>
      <c r="N596" s="1006"/>
      <c r="O596" s="1006"/>
      <c r="P596" s="1006"/>
      <c r="Q596" s="1006"/>
      <c r="R596" s="1006"/>
      <c r="S596" s="1006"/>
      <c r="T596" s="1006"/>
      <c r="U596" s="1006"/>
      <c r="V596" s="1006"/>
      <c r="W596" s="1006"/>
      <c r="X596" s="1006"/>
      <c r="Y596" s="1006"/>
      <c r="Z596" s="1006"/>
      <c r="AA596" s="1006"/>
      <c r="AB596" s="1006"/>
      <c r="AC596" s="1006"/>
      <c r="AD596" s="1006"/>
      <c r="AE596" s="1006"/>
      <c r="AF596" s="1006"/>
      <c r="AG596" s="1006"/>
      <c r="AH596" s="1006"/>
      <c r="AI596" s="1006"/>
      <c r="AJ596" s="1006"/>
      <c r="AK596" s="1006"/>
      <c r="AL596" s="1006"/>
      <c r="AM596" s="1007"/>
      <c r="AN596" s="1007"/>
      <c r="AO596" s="1007"/>
      <c r="AP596" s="1007"/>
      <c r="AQ596" s="1007"/>
      <c r="AR596" s="1007"/>
      <c r="AS596" s="1007"/>
      <c r="AT596" s="1007"/>
    </row>
    <row r="597" spans="1:46" s="43" customFormat="1">
      <c r="A597" s="1006"/>
      <c r="B597" s="1006"/>
      <c r="C597" s="1006"/>
      <c r="D597" s="1006"/>
      <c r="E597" s="1006"/>
      <c r="F597" s="1006"/>
      <c r="G597" s="1006"/>
      <c r="H597" s="1006"/>
      <c r="I597" s="1006"/>
      <c r="J597" s="1006"/>
      <c r="K597" s="1006"/>
      <c r="L597" s="1007"/>
      <c r="M597" s="1006"/>
      <c r="N597" s="1006"/>
      <c r="O597" s="1006"/>
      <c r="P597" s="1006"/>
      <c r="Q597" s="1006"/>
      <c r="R597" s="1006"/>
      <c r="S597" s="1006"/>
      <c r="T597" s="1006"/>
      <c r="U597" s="1006"/>
      <c r="V597" s="1006"/>
      <c r="W597" s="1006"/>
      <c r="X597" s="1006"/>
      <c r="Y597" s="1006"/>
      <c r="Z597" s="1006"/>
      <c r="AA597" s="1006"/>
      <c r="AB597" s="1006"/>
      <c r="AC597" s="1006"/>
      <c r="AD597" s="1006"/>
      <c r="AE597" s="1006"/>
      <c r="AF597" s="1006"/>
      <c r="AG597" s="1006"/>
      <c r="AH597" s="1006"/>
      <c r="AI597" s="1006"/>
      <c r="AJ597" s="1006"/>
      <c r="AK597" s="1006"/>
      <c r="AL597" s="1006"/>
      <c r="AM597" s="1007"/>
      <c r="AN597" s="1007"/>
      <c r="AO597" s="1007"/>
      <c r="AP597" s="1007"/>
      <c r="AQ597" s="1007"/>
      <c r="AR597" s="1007"/>
      <c r="AS597" s="1007"/>
      <c r="AT597" s="1007"/>
    </row>
    <row r="598" spans="1:46" s="43" customFormat="1">
      <c r="A598" s="1006"/>
      <c r="B598" s="1006"/>
      <c r="C598" s="1006"/>
      <c r="D598" s="1006"/>
      <c r="E598" s="1006"/>
      <c r="F598" s="1006"/>
      <c r="G598" s="1006"/>
      <c r="H598" s="1006"/>
      <c r="I598" s="1006"/>
      <c r="J598" s="1006"/>
      <c r="K598" s="1006"/>
      <c r="L598" s="1007"/>
      <c r="M598" s="1006"/>
      <c r="N598" s="1006"/>
      <c r="O598" s="1006"/>
      <c r="P598" s="1006"/>
      <c r="Q598" s="1006"/>
      <c r="R598" s="1006"/>
      <c r="S598" s="1006"/>
      <c r="T598" s="1006"/>
      <c r="U598" s="1006"/>
      <c r="V598" s="1006"/>
      <c r="W598" s="1006"/>
      <c r="X598" s="1006"/>
      <c r="Y598" s="1006"/>
      <c r="Z598" s="1006"/>
      <c r="AA598" s="1006"/>
      <c r="AB598" s="1006"/>
      <c r="AC598" s="1006"/>
      <c r="AD598" s="1006"/>
      <c r="AE598" s="1006"/>
      <c r="AF598" s="1006"/>
      <c r="AG598" s="1006"/>
      <c r="AH598" s="1006"/>
      <c r="AI598" s="1006"/>
      <c r="AJ598" s="1006"/>
      <c r="AK598" s="1006"/>
      <c r="AL598" s="1006"/>
      <c r="AM598" s="1007"/>
      <c r="AN598" s="1007"/>
      <c r="AO598" s="1007"/>
      <c r="AP598" s="1007"/>
      <c r="AQ598" s="1007"/>
      <c r="AR598" s="1007"/>
      <c r="AS598" s="1007"/>
      <c r="AT598" s="1007"/>
    </row>
    <row r="599" spans="1:46" s="43" customFormat="1">
      <c r="A599" s="1006"/>
      <c r="B599" s="1006"/>
      <c r="C599" s="1006"/>
      <c r="D599" s="1006"/>
      <c r="E599" s="1006"/>
      <c r="F599" s="1006"/>
      <c r="G599" s="1006"/>
      <c r="H599" s="1006"/>
      <c r="I599" s="1006"/>
      <c r="J599" s="1006"/>
      <c r="K599" s="1006"/>
      <c r="L599" s="1007"/>
      <c r="M599" s="1006"/>
      <c r="N599" s="1006"/>
      <c r="O599" s="1006"/>
      <c r="P599" s="1006"/>
      <c r="Q599" s="1006"/>
      <c r="R599" s="1006"/>
      <c r="S599" s="1006"/>
      <c r="T599" s="1006"/>
      <c r="U599" s="1006"/>
      <c r="V599" s="1006"/>
      <c r="W599" s="1006"/>
      <c r="X599" s="1006"/>
      <c r="Y599" s="1006"/>
      <c r="Z599" s="1006"/>
      <c r="AA599" s="1006"/>
      <c r="AB599" s="1006"/>
      <c r="AC599" s="1006"/>
      <c r="AD599" s="1006"/>
      <c r="AE599" s="1006"/>
      <c r="AF599" s="1006"/>
      <c r="AG599" s="1006"/>
      <c r="AH599" s="1006"/>
      <c r="AI599" s="1006"/>
      <c r="AJ599" s="1006"/>
      <c r="AK599" s="1006"/>
      <c r="AL599" s="1006"/>
      <c r="AM599" s="1007"/>
      <c r="AN599" s="1007"/>
      <c r="AO599" s="1007"/>
      <c r="AP599" s="1007"/>
      <c r="AQ599" s="1007"/>
      <c r="AR599" s="1007"/>
      <c r="AS599" s="1007"/>
      <c r="AT599" s="1007"/>
    </row>
    <row r="600" spans="1:46" s="43" customFormat="1">
      <c r="A600" s="1006"/>
      <c r="B600" s="1006"/>
      <c r="C600" s="1006"/>
      <c r="D600" s="1006"/>
      <c r="E600" s="1006"/>
      <c r="F600" s="1006"/>
      <c r="G600" s="1006"/>
      <c r="H600" s="1006"/>
      <c r="I600" s="1006"/>
      <c r="J600" s="1006"/>
      <c r="K600" s="1006"/>
      <c r="L600" s="1007"/>
      <c r="M600" s="1006"/>
      <c r="N600" s="1006"/>
      <c r="O600" s="1006"/>
      <c r="P600" s="1006"/>
      <c r="Q600" s="1006"/>
      <c r="R600" s="1006"/>
      <c r="S600" s="1006"/>
      <c r="T600" s="1006"/>
      <c r="U600" s="1006"/>
      <c r="V600" s="1006"/>
      <c r="W600" s="1006"/>
      <c r="X600" s="1006"/>
      <c r="Y600" s="1006"/>
      <c r="Z600" s="1006"/>
      <c r="AA600" s="1006"/>
      <c r="AB600" s="1006"/>
      <c r="AC600" s="1006"/>
      <c r="AD600" s="1006"/>
      <c r="AE600" s="1006"/>
      <c r="AF600" s="1006"/>
      <c r="AG600" s="1006"/>
      <c r="AH600" s="1006"/>
      <c r="AI600" s="1006"/>
      <c r="AJ600" s="1006"/>
      <c r="AK600" s="1006"/>
      <c r="AL600" s="1006"/>
      <c r="AM600" s="1007"/>
      <c r="AN600" s="1007"/>
      <c r="AO600" s="1007"/>
      <c r="AP600" s="1007"/>
      <c r="AQ600" s="1007"/>
      <c r="AR600" s="1007"/>
      <c r="AS600" s="1007"/>
      <c r="AT600" s="1007"/>
    </row>
    <row r="601" spans="1:46" s="43" customFormat="1">
      <c r="A601" s="1006"/>
      <c r="B601" s="1006"/>
      <c r="C601" s="1006"/>
      <c r="D601" s="1006"/>
      <c r="E601" s="1006"/>
      <c r="F601" s="1006"/>
      <c r="G601" s="1006"/>
      <c r="H601" s="1006"/>
      <c r="I601" s="1006"/>
      <c r="J601" s="1006"/>
      <c r="K601" s="1006"/>
      <c r="L601" s="1007"/>
      <c r="M601" s="1006"/>
      <c r="N601" s="1006"/>
      <c r="O601" s="1006"/>
      <c r="P601" s="1006"/>
      <c r="Q601" s="1006"/>
      <c r="R601" s="1006"/>
      <c r="S601" s="1006"/>
      <c r="T601" s="1006"/>
      <c r="U601" s="1006"/>
      <c r="V601" s="1006"/>
      <c r="W601" s="1006"/>
      <c r="X601" s="1006"/>
      <c r="Y601" s="1006"/>
      <c r="Z601" s="1006"/>
      <c r="AA601" s="1006"/>
      <c r="AB601" s="1006"/>
      <c r="AC601" s="1006"/>
      <c r="AD601" s="1006"/>
      <c r="AE601" s="1006"/>
      <c r="AF601" s="1006"/>
      <c r="AG601" s="1006"/>
      <c r="AH601" s="1006"/>
      <c r="AI601" s="1006"/>
      <c r="AJ601" s="1006"/>
      <c r="AK601" s="1006"/>
      <c r="AL601" s="1006"/>
      <c r="AM601" s="1007"/>
      <c r="AN601" s="1007"/>
      <c r="AO601" s="1007"/>
      <c r="AP601" s="1007"/>
      <c r="AQ601" s="1007"/>
      <c r="AR601" s="1007"/>
      <c r="AS601" s="1007"/>
      <c r="AT601" s="1007"/>
    </row>
    <row r="602" spans="1:46" s="43" customFormat="1">
      <c r="A602" s="1006"/>
      <c r="B602" s="1006"/>
      <c r="C602" s="1006"/>
      <c r="D602" s="1006"/>
      <c r="E602" s="1006"/>
      <c r="F602" s="1006"/>
      <c r="G602" s="1006"/>
      <c r="H602" s="1006"/>
      <c r="I602" s="1006"/>
      <c r="J602" s="1006"/>
      <c r="K602" s="1006"/>
      <c r="L602" s="1007"/>
      <c r="M602" s="1006"/>
      <c r="N602" s="1006"/>
      <c r="O602" s="1006"/>
      <c r="P602" s="1006"/>
      <c r="Q602" s="1006"/>
      <c r="R602" s="1006"/>
      <c r="S602" s="1006"/>
      <c r="T602" s="1006"/>
      <c r="U602" s="1006"/>
      <c r="V602" s="1006"/>
      <c r="W602" s="1006"/>
      <c r="X602" s="1006"/>
      <c r="Y602" s="1006"/>
      <c r="Z602" s="1006"/>
      <c r="AA602" s="1006"/>
      <c r="AB602" s="1006"/>
      <c r="AC602" s="1006"/>
      <c r="AD602" s="1006"/>
      <c r="AE602" s="1006"/>
      <c r="AF602" s="1006"/>
      <c r="AG602" s="1006"/>
      <c r="AH602" s="1006"/>
      <c r="AI602" s="1006"/>
      <c r="AJ602" s="1006"/>
      <c r="AK602" s="1006"/>
      <c r="AL602" s="1006"/>
      <c r="AM602" s="1007"/>
      <c r="AN602" s="1007"/>
      <c r="AO602" s="1007"/>
      <c r="AP602" s="1007"/>
      <c r="AQ602" s="1007"/>
      <c r="AR602" s="1007"/>
      <c r="AS602" s="1007"/>
      <c r="AT602" s="1007"/>
    </row>
    <row r="603" spans="1:46" s="43" customFormat="1">
      <c r="A603" s="1006"/>
      <c r="B603" s="1006"/>
      <c r="C603" s="1006"/>
      <c r="D603" s="1006"/>
      <c r="E603" s="1006"/>
      <c r="F603" s="1006"/>
      <c r="G603" s="1006"/>
      <c r="H603" s="1006"/>
      <c r="I603" s="1006"/>
      <c r="J603" s="1006"/>
      <c r="K603" s="1006"/>
      <c r="L603" s="1007"/>
      <c r="M603" s="1006"/>
      <c r="N603" s="1006"/>
      <c r="O603" s="1006"/>
      <c r="P603" s="1006"/>
      <c r="Q603" s="1006"/>
      <c r="R603" s="1006"/>
      <c r="S603" s="1006"/>
      <c r="T603" s="1006"/>
      <c r="U603" s="1006"/>
      <c r="V603" s="1006"/>
      <c r="W603" s="1006"/>
      <c r="X603" s="1006"/>
      <c r="Y603" s="1006"/>
      <c r="Z603" s="1006"/>
      <c r="AA603" s="1006"/>
      <c r="AB603" s="1006"/>
      <c r="AC603" s="1006"/>
      <c r="AD603" s="1006"/>
      <c r="AE603" s="1006"/>
      <c r="AF603" s="1006"/>
      <c r="AG603" s="1006"/>
      <c r="AH603" s="1006"/>
      <c r="AI603" s="1006"/>
      <c r="AJ603" s="1006"/>
      <c r="AK603" s="1006"/>
      <c r="AL603" s="1006"/>
      <c r="AM603" s="1007"/>
      <c r="AN603" s="1007"/>
      <c r="AO603" s="1007"/>
      <c r="AP603" s="1007"/>
      <c r="AQ603" s="1007"/>
      <c r="AR603" s="1007"/>
      <c r="AS603" s="1007"/>
      <c r="AT603" s="1007"/>
    </row>
    <row r="604" spans="1:46" s="43" customFormat="1">
      <c r="A604" s="1006"/>
      <c r="B604" s="1006"/>
      <c r="C604" s="1006"/>
      <c r="D604" s="1006"/>
      <c r="E604" s="1006"/>
      <c r="F604" s="1006"/>
      <c r="G604" s="1006"/>
      <c r="H604" s="1006"/>
      <c r="I604" s="1006"/>
      <c r="J604" s="1006"/>
      <c r="K604" s="1006"/>
      <c r="L604" s="1007"/>
      <c r="M604" s="1006"/>
      <c r="N604" s="1006"/>
      <c r="O604" s="1006"/>
      <c r="P604" s="1006"/>
      <c r="Q604" s="1006"/>
      <c r="R604" s="1006"/>
      <c r="S604" s="1006"/>
      <c r="T604" s="1006"/>
      <c r="U604" s="1006"/>
      <c r="V604" s="1006"/>
      <c r="W604" s="1006"/>
      <c r="X604" s="1006"/>
      <c r="Y604" s="1006"/>
      <c r="Z604" s="1006"/>
      <c r="AA604" s="1006"/>
      <c r="AB604" s="1006"/>
      <c r="AC604" s="1006"/>
      <c r="AD604" s="1006"/>
      <c r="AE604" s="1006"/>
      <c r="AF604" s="1006"/>
      <c r="AG604" s="1006"/>
      <c r="AH604" s="1006"/>
      <c r="AI604" s="1006"/>
      <c r="AJ604" s="1006"/>
      <c r="AK604" s="1006"/>
      <c r="AL604" s="1006"/>
      <c r="AM604" s="1007"/>
      <c r="AN604" s="1007"/>
      <c r="AO604" s="1007"/>
      <c r="AP604" s="1007"/>
      <c r="AQ604" s="1007"/>
      <c r="AR604" s="1007"/>
      <c r="AS604" s="1007"/>
      <c r="AT604" s="1007"/>
    </row>
    <row r="605" spans="1:46" s="43" customFormat="1">
      <c r="A605" s="1006"/>
      <c r="B605" s="1006"/>
      <c r="C605" s="1006"/>
      <c r="D605" s="1006"/>
      <c r="E605" s="1006"/>
      <c r="F605" s="1006"/>
      <c r="G605" s="1006"/>
      <c r="H605" s="1006"/>
      <c r="I605" s="1006"/>
      <c r="J605" s="1006"/>
      <c r="K605" s="1006"/>
      <c r="L605" s="1007"/>
      <c r="M605" s="1006"/>
      <c r="N605" s="1006"/>
      <c r="O605" s="1006"/>
      <c r="P605" s="1006"/>
      <c r="Q605" s="1006"/>
      <c r="R605" s="1006"/>
      <c r="S605" s="1006"/>
      <c r="T605" s="1006"/>
      <c r="U605" s="1006"/>
      <c r="V605" s="1006"/>
      <c r="W605" s="1006"/>
      <c r="X605" s="1006"/>
      <c r="Y605" s="1006"/>
      <c r="Z605" s="1006"/>
      <c r="AA605" s="1006"/>
      <c r="AB605" s="1006"/>
      <c r="AC605" s="1006"/>
      <c r="AD605" s="1006"/>
      <c r="AE605" s="1006"/>
      <c r="AF605" s="1006"/>
      <c r="AG605" s="1006"/>
      <c r="AH605" s="1006"/>
      <c r="AI605" s="1006"/>
      <c r="AJ605" s="1006"/>
      <c r="AK605" s="1006"/>
      <c r="AL605" s="1006"/>
      <c r="AM605" s="1007"/>
      <c r="AN605" s="1007"/>
      <c r="AO605" s="1007"/>
      <c r="AP605" s="1007"/>
      <c r="AQ605" s="1007"/>
      <c r="AR605" s="1007"/>
      <c r="AS605" s="1007"/>
      <c r="AT605" s="1007"/>
    </row>
    <row r="606" spans="1:46" s="43" customFormat="1">
      <c r="A606" s="1006"/>
      <c r="B606" s="1006"/>
      <c r="C606" s="1006"/>
      <c r="D606" s="1006"/>
      <c r="E606" s="1006"/>
      <c r="F606" s="1006"/>
      <c r="G606" s="1006"/>
      <c r="H606" s="1006"/>
      <c r="I606" s="1006"/>
      <c r="J606" s="1006"/>
      <c r="K606" s="1006"/>
      <c r="L606" s="1007"/>
      <c r="M606" s="1006"/>
      <c r="N606" s="1006"/>
      <c r="O606" s="1006"/>
      <c r="P606" s="1006"/>
      <c r="Q606" s="1006"/>
      <c r="R606" s="1006"/>
      <c r="S606" s="1006"/>
      <c r="T606" s="1006"/>
      <c r="U606" s="1006"/>
      <c r="V606" s="1006"/>
      <c r="W606" s="1006"/>
      <c r="X606" s="1006"/>
      <c r="Y606" s="1006"/>
      <c r="Z606" s="1006"/>
      <c r="AA606" s="1006"/>
      <c r="AB606" s="1006"/>
      <c r="AC606" s="1006"/>
      <c r="AD606" s="1006"/>
      <c r="AE606" s="1006"/>
      <c r="AF606" s="1006"/>
      <c r="AG606" s="1006"/>
      <c r="AH606" s="1006"/>
      <c r="AI606" s="1006"/>
      <c r="AJ606" s="1006"/>
      <c r="AK606" s="1006"/>
      <c r="AL606" s="1006"/>
      <c r="AM606" s="1007"/>
      <c r="AN606" s="1007"/>
      <c r="AO606" s="1007"/>
      <c r="AP606" s="1007"/>
      <c r="AQ606" s="1007"/>
      <c r="AR606" s="1007"/>
      <c r="AS606" s="1007"/>
      <c r="AT606" s="1007"/>
    </row>
    <row r="607" spans="1:46" s="43" customFormat="1">
      <c r="A607" s="1006"/>
      <c r="B607" s="1006"/>
      <c r="C607" s="1006"/>
      <c r="D607" s="1006"/>
      <c r="E607" s="1006"/>
      <c r="F607" s="1006"/>
      <c r="G607" s="1006"/>
      <c r="H607" s="1006"/>
      <c r="I607" s="1006"/>
      <c r="J607" s="1006"/>
      <c r="K607" s="1006"/>
      <c r="L607" s="1007"/>
      <c r="M607" s="1006"/>
      <c r="N607" s="1006"/>
      <c r="O607" s="1006"/>
      <c r="P607" s="1006"/>
      <c r="Q607" s="1006"/>
      <c r="R607" s="1006"/>
      <c r="S607" s="1006"/>
      <c r="T607" s="1006"/>
      <c r="U607" s="1006"/>
      <c r="V607" s="1006"/>
      <c r="W607" s="1006"/>
      <c r="X607" s="1006"/>
      <c r="Y607" s="1006"/>
      <c r="Z607" s="1006"/>
      <c r="AA607" s="1006"/>
      <c r="AB607" s="1006"/>
      <c r="AC607" s="1006"/>
      <c r="AD607" s="1006"/>
      <c r="AE607" s="1006"/>
      <c r="AF607" s="1006"/>
      <c r="AG607" s="1006"/>
      <c r="AH607" s="1006"/>
      <c r="AI607" s="1006"/>
      <c r="AJ607" s="1006"/>
      <c r="AK607" s="1006"/>
      <c r="AL607" s="1006"/>
      <c r="AM607" s="1007"/>
      <c r="AN607" s="1007"/>
      <c r="AO607" s="1007"/>
      <c r="AP607" s="1007"/>
      <c r="AQ607" s="1007"/>
      <c r="AR607" s="1007"/>
      <c r="AS607" s="1007"/>
      <c r="AT607" s="1007"/>
    </row>
    <row r="608" spans="1:46" s="43" customFormat="1">
      <c r="A608" s="1006"/>
      <c r="B608" s="1006"/>
      <c r="C608" s="1006"/>
      <c r="D608" s="1006"/>
      <c r="E608" s="1006"/>
      <c r="F608" s="1006"/>
      <c r="G608" s="1006"/>
      <c r="H608" s="1006"/>
      <c r="I608" s="1006"/>
      <c r="J608" s="1006"/>
      <c r="K608" s="1006"/>
      <c r="L608" s="1007"/>
      <c r="M608" s="1006"/>
      <c r="N608" s="1006"/>
      <c r="O608" s="1006"/>
      <c r="P608" s="1006"/>
      <c r="Q608" s="1006"/>
      <c r="R608" s="1006"/>
      <c r="S608" s="1006"/>
      <c r="T608" s="1006"/>
      <c r="U608" s="1006"/>
      <c r="V608" s="1006"/>
      <c r="W608" s="1006"/>
      <c r="X608" s="1006"/>
      <c r="Y608" s="1006"/>
      <c r="Z608" s="1006"/>
      <c r="AA608" s="1006"/>
      <c r="AB608" s="1006"/>
      <c r="AC608" s="1006"/>
      <c r="AD608" s="1006"/>
      <c r="AE608" s="1006"/>
      <c r="AF608" s="1006"/>
      <c r="AG608" s="1006"/>
      <c r="AH608" s="1006"/>
      <c r="AI608" s="1006"/>
      <c r="AJ608" s="1006"/>
      <c r="AK608" s="1006"/>
      <c r="AL608" s="1006"/>
      <c r="AM608" s="1007"/>
      <c r="AN608" s="1007"/>
      <c r="AO608" s="1007"/>
      <c r="AP608" s="1007"/>
      <c r="AQ608" s="1007"/>
      <c r="AR608" s="1007"/>
      <c r="AS608" s="1007"/>
      <c r="AT608" s="1007"/>
    </row>
    <row r="609" spans="1:46" s="43" customFormat="1">
      <c r="A609" s="1006"/>
      <c r="B609" s="1006"/>
      <c r="C609" s="1006"/>
      <c r="D609" s="1006"/>
      <c r="E609" s="1006"/>
      <c r="F609" s="1006"/>
      <c r="G609" s="1006"/>
      <c r="H609" s="1006"/>
      <c r="I609" s="1006"/>
      <c r="J609" s="1006"/>
      <c r="K609" s="1006"/>
      <c r="L609" s="1007"/>
      <c r="M609" s="1006"/>
      <c r="N609" s="1006"/>
      <c r="O609" s="1006"/>
      <c r="P609" s="1006"/>
      <c r="Q609" s="1006"/>
      <c r="R609" s="1006"/>
      <c r="S609" s="1006"/>
      <c r="T609" s="1006"/>
      <c r="U609" s="1006"/>
      <c r="V609" s="1006"/>
      <c r="W609" s="1006"/>
      <c r="X609" s="1006"/>
      <c r="Y609" s="1006"/>
      <c r="Z609" s="1006"/>
      <c r="AA609" s="1006"/>
      <c r="AB609" s="1006"/>
      <c r="AC609" s="1006"/>
      <c r="AD609" s="1006"/>
      <c r="AE609" s="1006"/>
      <c r="AF609" s="1006"/>
      <c r="AG609" s="1006"/>
      <c r="AH609" s="1006"/>
      <c r="AI609" s="1006"/>
      <c r="AJ609" s="1006"/>
      <c r="AK609" s="1006"/>
      <c r="AL609" s="1006"/>
      <c r="AM609" s="1007"/>
      <c r="AN609" s="1007"/>
      <c r="AO609" s="1007"/>
      <c r="AP609" s="1007"/>
      <c r="AQ609" s="1007"/>
      <c r="AR609" s="1007"/>
      <c r="AS609" s="1007"/>
      <c r="AT609" s="1007"/>
    </row>
    <row r="610" spans="1:46" s="43" customFormat="1">
      <c r="A610" s="1006"/>
      <c r="B610" s="1006"/>
      <c r="C610" s="1006"/>
      <c r="D610" s="1006"/>
      <c r="E610" s="1006"/>
      <c r="F610" s="1006"/>
      <c r="G610" s="1006"/>
      <c r="H610" s="1006"/>
      <c r="I610" s="1006"/>
      <c r="J610" s="1006"/>
      <c r="K610" s="1006"/>
      <c r="L610" s="1007"/>
      <c r="M610" s="1006"/>
      <c r="N610" s="1006"/>
      <c r="O610" s="1006"/>
      <c r="P610" s="1006"/>
      <c r="Q610" s="1006"/>
      <c r="R610" s="1006"/>
      <c r="S610" s="1006"/>
      <c r="T610" s="1006"/>
      <c r="U610" s="1006"/>
      <c r="V610" s="1006"/>
      <c r="W610" s="1006"/>
      <c r="X610" s="1006"/>
      <c r="Y610" s="1006"/>
      <c r="Z610" s="1006"/>
      <c r="AA610" s="1006"/>
      <c r="AB610" s="1006"/>
      <c r="AC610" s="1006"/>
      <c r="AD610" s="1006"/>
      <c r="AE610" s="1006"/>
      <c r="AF610" s="1006"/>
      <c r="AG610" s="1006"/>
      <c r="AH610" s="1006"/>
      <c r="AI610" s="1006"/>
      <c r="AJ610" s="1006"/>
      <c r="AK610" s="1006"/>
      <c r="AL610" s="1006"/>
      <c r="AM610" s="1007"/>
      <c r="AN610" s="1007"/>
      <c r="AO610" s="1007"/>
      <c r="AP610" s="1007"/>
      <c r="AQ610" s="1007"/>
      <c r="AR610" s="1007"/>
      <c r="AS610" s="1007"/>
      <c r="AT610" s="1007"/>
    </row>
    <row r="611" spans="1:46" s="43" customFormat="1">
      <c r="A611" s="1006"/>
      <c r="B611" s="1006"/>
      <c r="C611" s="1006"/>
      <c r="D611" s="1006"/>
      <c r="E611" s="1006"/>
      <c r="F611" s="1006"/>
      <c r="G611" s="1006"/>
      <c r="H611" s="1006"/>
      <c r="I611" s="1006"/>
      <c r="J611" s="1006"/>
      <c r="K611" s="1006"/>
      <c r="L611" s="1007"/>
      <c r="M611" s="1006"/>
      <c r="N611" s="1006"/>
      <c r="O611" s="1006"/>
      <c r="P611" s="1006"/>
      <c r="Q611" s="1006"/>
      <c r="R611" s="1006"/>
      <c r="S611" s="1006"/>
      <c r="T611" s="1006"/>
      <c r="U611" s="1006"/>
      <c r="V611" s="1006"/>
      <c r="W611" s="1006"/>
      <c r="X611" s="1006"/>
      <c r="Y611" s="1006"/>
      <c r="Z611" s="1006"/>
      <c r="AA611" s="1006"/>
      <c r="AB611" s="1006"/>
      <c r="AC611" s="1006"/>
      <c r="AD611" s="1006"/>
      <c r="AE611" s="1006"/>
      <c r="AF611" s="1006"/>
      <c r="AG611" s="1006"/>
      <c r="AH611" s="1006"/>
      <c r="AI611" s="1006"/>
      <c r="AJ611" s="1006"/>
      <c r="AK611" s="1006"/>
      <c r="AL611" s="1006"/>
      <c r="AM611" s="1007"/>
      <c r="AN611" s="1007"/>
      <c r="AO611" s="1007"/>
      <c r="AP611" s="1007"/>
      <c r="AQ611" s="1007"/>
      <c r="AR611" s="1007"/>
      <c r="AS611" s="1007"/>
      <c r="AT611" s="1007"/>
    </row>
    <row r="612" spans="1:46" s="43" customFormat="1">
      <c r="A612" s="1006"/>
      <c r="B612" s="1006"/>
      <c r="C612" s="1006"/>
      <c r="D612" s="1006"/>
      <c r="E612" s="1006"/>
      <c r="F612" s="1006"/>
      <c r="G612" s="1006"/>
      <c r="H612" s="1006"/>
      <c r="I612" s="1006"/>
      <c r="J612" s="1006"/>
      <c r="K612" s="1006"/>
      <c r="L612" s="1007"/>
      <c r="M612" s="1006"/>
      <c r="N612" s="1006"/>
      <c r="O612" s="1006"/>
      <c r="P612" s="1006"/>
      <c r="Q612" s="1006"/>
      <c r="R612" s="1006"/>
      <c r="S612" s="1006"/>
      <c r="T612" s="1006"/>
      <c r="U612" s="1006"/>
      <c r="V612" s="1006"/>
      <c r="W612" s="1006"/>
      <c r="X612" s="1006"/>
      <c r="Y612" s="1006"/>
      <c r="Z612" s="1006"/>
      <c r="AA612" s="1006"/>
      <c r="AB612" s="1006"/>
      <c r="AC612" s="1006"/>
      <c r="AD612" s="1006"/>
      <c r="AE612" s="1006"/>
      <c r="AF612" s="1006"/>
      <c r="AG612" s="1006"/>
      <c r="AH612" s="1006"/>
      <c r="AI612" s="1006"/>
      <c r="AJ612" s="1006"/>
      <c r="AK612" s="1006"/>
      <c r="AL612" s="1006"/>
      <c r="AM612" s="1007"/>
      <c r="AN612" s="1007"/>
      <c r="AO612" s="1007"/>
      <c r="AP612" s="1007"/>
      <c r="AQ612" s="1007"/>
      <c r="AR612" s="1007"/>
      <c r="AS612" s="1007"/>
      <c r="AT612" s="1007"/>
    </row>
    <row r="613" spans="1:46" s="43" customFormat="1">
      <c r="A613" s="1006"/>
      <c r="B613" s="1006"/>
      <c r="C613" s="1006"/>
      <c r="D613" s="1006"/>
      <c r="E613" s="1006"/>
      <c r="F613" s="1006"/>
      <c r="G613" s="1006"/>
      <c r="H613" s="1006"/>
      <c r="I613" s="1006"/>
      <c r="J613" s="1006"/>
      <c r="K613" s="1006"/>
      <c r="L613" s="1007"/>
      <c r="M613" s="1006"/>
      <c r="N613" s="1006"/>
      <c r="O613" s="1006"/>
      <c r="P613" s="1006"/>
      <c r="Q613" s="1006"/>
      <c r="R613" s="1006"/>
      <c r="S613" s="1006"/>
      <c r="T613" s="1006"/>
      <c r="U613" s="1006"/>
      <c r="V613" s="1006"/>
      <c r="W613" s="1006"/>
      <c r="X613" s="1006"/>
      <c r="Y613" s="1006"/>
      <c r="Z613" s="1006"/>
      <c r="AA613" s="1006"/>
      <c r="AB613" s="1006"/>
      <c r="AC613" s="1006"/>
      <c r="AD613" s="1006"/>
      <c r="AE613" s="1006"/>
      <c r="AF613" s="1006"/>
      <c r="AG613" s="1006"/>
      <c r="AH613" s="1006"/>
      <c r="AI613" s="1006"/>
      <c r="AJ613" s="1006"/>
      <c r="AK613" s="1006"/>
      <c r="AL613" s="1006"/>
      <c r="AM613" s="1007"/>
      <c r="AN613" s="1007"/>
      <c r="AO613" s="1007"/>
      <c r="AP613" s="1007"/>
      <c r="AQ613" s="1007"/>
      <c r="AR613" s="1007"/>
      <c r="AS613" s="1007"/>
      <c r="AT613" s="1007"/>
    </row>
    <row r="614" spans="1:46" s="43" customFormat="1">
      <c r="A614" s="1006"/>
      <c r="B614" s="1006"/>
      <c r="C614" s="1006"/>
      <c r="D614" s="1006"/>
      <c r="E614" s="1006"/>
      <c r="F614" s="1006"/>
      <c r="G614" s="1006"/>
      <c r="H614" s="1006"/>
      <c r="I614" s="1006"/>
      <c r="J614" s="1006"/>
      <c r="K614" s="1006"/>
      <c r="L614" s="1007"/>
      <c r="M614" s="1006"/>
      <c r="N614" s="1006"/>
      <c r="O614" s="1006"/>
      <c r="P614" s="1006"/>
      <c r="Q614" s="1006"/>
      <c r="R614" s="1006"/>
      <c r="S614" s="1006"/>
      <c r="T614" s="1006"/>
      <c r="U614" s="1006"/>
      <c r="V614" s="1006"/>
      <c r="W614" s="1006"/>
      <c r="X614" s="1006"/>
      <c r="Y614" s="1006"/>
      <c r="Z614" s="1006"/>
      <c r="AA614" s="1006"/>
      <c r="AB614" s="1006"/>
      <c r="AC614" s="1006"/>
      <c r="AD614" s="1006"/>
      <c r="AE614" s="1006"/>
      <c r="AF614" s="1006"/>
      <c r="AG614" s="1006"/>
      <c r="AH614" s="1006"/>
      <c r="AI614" s="1006"/>
      <c r="AJ614" s="1006"/>
      <c r="AK614" s="1006"/>
      <c r="AL614" s="1006"/>
      <c r="AM614" s="1007"/>
      <c r="AN614" s="1007"/>
      <c r="AO614" s="1007"/>
      <c r="AP614" s="1007"/>
      <c r="AQ614" s="1007"/>
      <c r="AR614" s="1007"/>
      <c r="AS614" s="1007"/>
      <c r="AT614" s="1007"/>
    </row>
    <row r="615" spans="1:46" s="43" customFormat="1">
      <c r="A615" s="1006"/>
      <c r="B615" s="1006"/>
      <c r="C615" s="1006"/>
      <c r="D615" s="1006"/>
      <c r="E615" s="1006"/>
      <c r="F615" s="1006"/>
      <c r="G615" s="1006"/>
      <c r="H615" s="1006"/>
      <c r="I615" s="1006"/>
      <c r="J615" s="1006"/>
      <c r="K615" s="1006"/>
      <c r="L615" s="1007"/>
      <c r="M615" s="1006"/>
      <c r="N615" s="1006"/>
      <c r="O615" s="1006"/>
      <c r="P615" s="1006"/>
      <c r="Q615" s="1006"/>
      <c r="R615" s="1006"/>
      <c r="S615" s="1006"/>
      <c r="T615" s="1006"/>
      <c r="U615" s="1006"/>
      <c r="V615" s="1006"/>
      <c r="W615" s="1006"/>
      <c r="X615" s="1006"/>
      <c r="Y615" s="1006"/>
      <c r="Z615" s="1006"/>
      <c r="AA615" s="1006"/>
      <c r="AB615" s="1006"/>
      <c r="AC615" s="1006"/>
      <c r="AD615" s="1006"/>
      <c r="AE615" s="1006"/>
      <c r="AF615" s="1006"/>
      <c r="AG615" s="1006"/>
      <c r="AH615" s="1006"/>
      <c r="AI615" s="1006"/>
      <c r="AJ615" s="1006"/>
      <c r="AK615" s="1006"/>
      <c r="AL615" s="1006"/>
      <c r="AM615" s="1007"/>
      <c r="AN615" s="1007"/>
      <c r="AO615" s="1007"/>
      <c r="AP615" s="1007"/>
      <c r="AQ615" s="1007"/>
      <c r="AR615" s="1007"/>
      <c r="AS615" s="1007"/>
      <c r="AT615" s="1007"/>
    </row>
    <row r="616" spans="1:46" s="43" customFormat="1">
      <c r="A616" s="1006"/>
      <c r="B616" s="1006"/>
      <c r="C616" s="1006"/>
      <c r="D616" s="1006"/>
      <c r="E616" s="1006"/>
      <c r="F616" s="1006"/>
      <c r="G616" s="1006"/>
      <c r="H616" s="1006"/>
      <c r="I616" s="1006"/>
      <c r="J616" s="1006"/>
      <c r="K616" s="1006"/>
      <c r="L616" s="1007"/>
      <c r="M616" s="1006"/>
      <c r="N616" s="1006"/>
      <c r="O616" s="1006"/>
      <c r="P616" s="1006"/>
      <c r="Q616" s="1006"/>
      <c r="R616" s="1006"/>
      <c r="S616" s="1006"/>
      <c r="T616" s="1006"/>
      <c r="U616" s="1006"/>
      <c r="V616" s="1006"/>
      <c r="W616" s="1006"/>
      <c r="X616" s="1006"/>
      <c r="Y616" s="1006"/>
      <c r="Z616" s="1006"/>
      <c r="AA616" s="1006"/>
      <c r="AB616" s="1006"/>
      <c r="AC616" s="1006"/>
      <c r="AD616" s="1006"/>
      <c r="AE616" s="1006"/>
      <c r="AF616" s="1006"/>
      <c r="AG616" s="1006"/>
      <c r="AH616" s="1006"/>
      <c r="AI616" s="1006"/>
      <c r="AJ616" s="1006"/>
      <c r="AK616" s="1006"/>
      <c r="AL616" s="1006"/>
      <c r="AM616" s="1007"/>
      <c r="AN616" s="1007"/>
      <c r="AO616" s="1007"/>
      <c r="AP616" s="1007"/>
      <c r="AQ616" s="1007"/>
      <c r="AR616" s="1007"/>
      <c r="AS616" s="1007"/>
      <c r="AT616" s="1007"/>
    </row>
    <row r="617" spans="1:46" s="43" customFormat="1">
      <c r="A617" s="1006"/>
      <c r="B617" s="1006"/>
      <c r="C617" s="1006"/>
      <c r="D617" s="1006"/>
      <c r="E617" s="1006"/>
      <c r="F617" s="1006"/>
      <c r="G617" s="1006"/>
      <c r="H617" s="1006"/>
      <c r="I617" s="1006"/>
      <c r="J617" s="1006"/>
      <c r="K617" s="1006"/>
      <c r="L617" s="1007"/>
      <c r="M617" s="1006"/>
      <c r="N617" s="1006"/>
      <c r="O617" s="1006"/>
      <c r="P617" s="1006"/>
      <c r="Q617" s="1006"/>
      <c r="R617" s="1006"/>
      <c r="S617" s="1006"/>
      <c r="T617" s="1006"/>
      <c r="U617" s="1006"/>
      <c r="V617" s="1006"/>
      <c r="W617" s="1006"/>
      <c r="X617" s="1006"/>
      <c r="Y617" s="1006"/>
      <c r="Z617" s="1006"/>
      <c r="AA617" s="1006"/>
      <c r="AB617" s="1006"/>
      <c r="AC617" s="1006"/>
      <c r="AD617" s="1006"/>
      <c r="AE617" s="1006"/>
      <c r="AF617" s="1006"/>
      <c r="AG617" s="1006"/>
      <c r="AH617" s="1006"/>
      <c r="AI617" s="1006"/>
      <c r="AJ617" s="1006"/>
      <c r="AK617" s="1006"/>
      <c r="AL617" s="1006"/>
      <c r="AM617" s="1007"/>
      <c r="AN617" s="1007"/>
      <c r="AO617" s="1007"/>
      <c r="AP617" s="1007"/>
      <c r="AQ617" s="1007"/>
      <c r="AR617" s="1007"/>
      <c r="AS617" s="1007"/>
      <c r="AT617" s="1007"/>
    </row>
    <row r="618" spans="1:46" s="43" customFormat="1">
      <c r="A618" s="1006"/>
      <c r="B618" s="1006"/>
      <c r="C618" s="1006"/>
      <c r="D618" s="1006"/>
      <c r="E618" s="1006"/>
      <c r="F618" s="1006"/>
      <c r="G618" s="1006"/>
      <c r="H618" s="1006"/>
      <c r="I618" s="1006"/>
      <c r="J618" s="1006"/>
      <c r="K618" s="1006"/>
      <c r="L618" s="1007"/>
      <c r="M618" s="1006"/>
      <c r="N618" s="1006"/>
      <c r="O618" s="1006"/>
      <c r="P618" s="1006"/>
      <c r="Q618" s="1006"/>
      <c r="R618" s="1006"/>
      <c r="S618" s="1006"/>
      <c r="T618" s="1006"/>
      <c r="U618" s="1006"/>
      <c r="V618" s="1006"/>
      <c r="W618" s="1006"/>
      <c r="X618" s="1006"/>
      <c r="Y618" s="1006"/>
      <c r="Z618" s="1006"/>
      <c r="AA618" s="1006"/>
      <c r="AB618" s="1006"/>
      <c r="AC618" s="1006"/>
      <c r="AD618" s="1006"/>
      <c r="AE618" s="1006"/>
      <c r="AF618" s="1006"/>
      <c r="AG618" s="1006"/>
      <c r="AH618" s="1006"/>
      <c r="AI618" s="1006"/>
      <c r="AJ618" s="1006"/>
      <c r="AK618" s="1006"/>
      <c r="AL618" s="1006"/>
      <c r="AM618" s="1007"/>
      <c r="AN618" s="1007"/>
      <c r="AO618" s="1007"/>
      <c r="AP618" s="1007"/>
      <c r="AQ618" s="1007"/>
      <c r="AR618" s="1007"/>
      <c r="AS618" s="1007"/>
      <c r="AT618" s="1007"/>
    </row>
    <row r="619" spans="1:46" s="43" customFormat="1">
      <c r="A619" s="1006"/>
      <c r="B619" s="1006"/>
      <c r="C619" s="1006"/>
      <c r="D619" s="1006"/>
      <c r="E619" s="1006"/>
      <c r="F619" s="1006"/>
      <c r="G619" s="1006"/>
      <c r="H619" s="1006"/>
      <c r="I619" s="1006"/>
      <c r="J619" s="1006"/>
      <c r="K619" s="1006"/>
      <c r="L619" s="1007"/>
      <c r="M619" s="1006"/>
      <c r="N619" s="1006"/>
      <c r="O619" s="1006"/>
      <c r="P619" s="1006"/>
      <c r="Q619" s="1006"/>
      <c r="R619" s="1006"/>
      <c r="S619" s="1006"/>
      <c r="T619" s="1006"/>
      <c r="U619" s="1006"/>
      <c r="V619" s="1006"/>
      <c r="W619" s="1006"/>
      <c r="X619" s="1006"/>
      <c r="Y619" s="1006"/>
      <c r="Z619" s="1006"/>
      <c r="AA619" s="1006"/>
      <c r="AB619" s="1006"/>
      <c r="AC619" s="1006"/>
      <c r="AD619" s="1006"/>
      <c r="AE619" s="1006"/>
      <c r="AF619" s="1006"/>
      <c r="AG619" s="1006"/>
      <c r="AH619" s="1006"/>
      <c r="AI619" s="1006"/>
      <c r="AJ619" s="1006"/>
      <c r="AK619" s="1006"/>
      <c r="AL619" s="1006"/>
      <c r="AM619" s="1007"/>
      <c r="AN619" s="1007"/>
      <c r="AO619" s="1007"/>
      <c r="AP619" s="1007"/>
      <c r="AQ619" s="1007"/>
      <c r="AR619" s="1007"/>
      <c r="AS619" s="1007"/>
      <c r="AT619" s="1007"/>
    </row>
    <row r="620" spans="1:46" s="43" customFormat="1">
      <c r="A620" s="1006"/>
      <c r="B620" s="1006"/>
      <c r="C620" s="1006"/>
      <c r="D620" s="1006"/>
      <c r="E620" s="1006"/>
      <c r="F620" s="1006"/>
      <c r="G620" s="1006"/>
      <c r="H620" s="1006"/>
      <c r="I620" s="1006"/>
      <c r="J620" s="1006"/>
      <c r="K620" s="1006"/>
      <c r="L620" s="1007"/>
      <c r="M620" s="1006"/>
      <c r="N620" s="1006"/>
      <c r="O620" s="1006"/>
      <c r="P620" s="1006"/>
      <c r="Q620" s="1006"/>
      <c r="R620" s="1006"/>
      <c r="S620" s="1006"/>
      <c r="T620" s="1006"/>
      <c r="U620" s="1006"/>
      <c r="V620" s="1006"/>
      <c r="W620" s="1006"/>
      <c r="X620" s="1006"/>
      <c r="Y620" s="1006"/>
      <c r="Z620" s="1006"/>
      <c r="AA620" s="1006"/>
      <c r="AB620" s="1006"/>
      <c r="AC620" s="1006"/>
      <c r="AD620" s="1006"/>
      <c r="AE620" s="1006"/>
      <c r="AF620" s="1006"/>
      <c r="AG620" s="1006"/>
      <c r="AH620" s="1006"/>
      <c r="AI620" s="1006"/>
      <c r="AJ620" s="1006"/>
      <c r="AK620" s="1006"/>
      <c r="AL620" s="1006"/>
      <c r="AM620" s="1007"/>
      <c r="AN620" s="1007"/>
      <c r="AO620" s="1007"/>
      <c r="AP620" s="1007"/>
      <c r="AQ620" s="1007"/>
      <c r="AR620" s="1007"/>
      <c r="AS620" s="1007"/>
      <c r="AT620" s="1007"/>
    </row>
    <row r="621" spans="1:46" s="43" customFormat="1">
      <c r="A621" s="1006"/>
      <c r="B621" s="1006"/>
      <c r="C621" s="1006"/>
      <c r="D621" s="1006"/>
      <c r="E621" s="1006"/>
      <c r="F621" s="1006"/>
      <c r="G621" s="1006"/>
      <c r="H621" s="1006"/>
      <c r="I621" s="1006"/>
      <c r="J621" s="1006"/>
      <c r="K621" s="1006"/>
      <c r="L621" s="1007"/>
      <c r="M621" s="1006"/>
      <c r="N621" s="1006"/>
      <c r="O621" s="1006"/>
      <c r="P621" s="1006"/>
      <c r="Q621" s="1006"/>
      <c r="R621" s="1006"/>
      <c r="S621" s="1006"/>
      <c r="T621" s="1006"/>
      <c r="U621" s="1006"/>
      <c r="V621" s="1006"/>
      <c r="W621" s="1006"/>
      <c r="X621" s="1006"/>
      <c r="Y621" s="1006"/>
      <c r="Z621" s="1006"/>
      <c r="AA621" s="1006"/>
      <c r="AB621" s="1006"/>
      <c r="AC621" s="1006"/>
      <c r="AD621" s="1006"/>
      <c r="AE621" s="1006"/>
      <c r="AF621" s="1006"/>
      <c r="AG621" s="1006"/>
      <c r="AH621" s="1006"/>
      <c r="AI621" s="1006"/>
      <c r="AJ621" s="1006"/>
      <c r="AK621" s="1006"/>
      <c r="AL621" s="1006"/>
      <c r="AM621" s="1007"/>
      <c r="AN621" s="1007"/>
      <c r="AO621" s="1007"/>
      <c r="AP621" s="1007"/>
      <c r="AQ621" s="1007"/>
      <c r="AR621" s="1007"/>
      <c r="AS621" s="1007"/>
      <c r="AT621" s="1007"/>
    </row>
    <row r="622" spans="1:46" s="43" customFormat="1">
      <c r="A622" s="1006"/>
      <c r="B622" s="1006"/>
      <c r="C622" s="1006"/>
      <c r="D622" s="1006"/>
      <c r="E622" s="1006"/>
      <c r="F622" s="1006"/>
      <c r="G622" s="1006"/>
      <c r="H622" s="1006"/>
      <c r="I622" s="1006"/>
      <c r="J622" s="1006"/>
      <c r="K622" s="1006"/>
      <c r="L622" s="1007"/>
      <c r="M622" s="1006"/>
      <c r="N622" s="1006"/>
      <c r="O622" s="1006"/>
      <c r="P622" s="1006"/>
      <c r="Q622" s="1006"/>
      <c r="R622" s="1006"/>
      <c r="S622" s="1006"/>
      <c r="T622" s="1006"/>
      <c r="U622" s="1006"/>
      <c r="V622" s="1006"/>
      <c r="W622" s="1006"/>
      <c r="X622" s="1006"/>
      <c r="Y622" s="1006"/>
      <c r="Z622" s="1006"/>
      <c r="AA622" s="1006"/>
      <c r="AB622" s="1006"/>
      <c r="AC622" s="1006"/>
      <c r="AD622" s="1006"/>
      <c r="AE622" s="1006"/>
      <c r="AF622" s="1006"/>
      <c r="AG622" s="1006"/>
      <c r="AH622" s="1006"/>
      <c r="AI622" s="1006"/>
      <c r="AJ622" s="1006"/>
      <c r="AK622" s="1006"/>
      <c r="AL622" s="1006"/>
      <c r="AM622" s="1007"/>
      <c r="AN622" s="1007"/>
      <c r="AO622" s="1007"/>
      <c r="AP622" s="1007"/>
      <c r="AQ622" s="1007"/>
      <c r="AR622" s="1007"/>
      <c r="AS622" s="1007"/>
      <c r="AT622" s="1007"/>
    </row>
    <row r="623" spans="1:46" s="43" customFormat="1">
      <c r="A623" s="1006"/>
      <c r="B623" s="1006"/>
      <c r="C623" s="1006"/>
      <c r="D623" s="1006"/>
      <c r="E623" s="1006"/>
      <c r="F623" s="1006"/>
      <c r="G623" s="1006"/>
      <c r="H623" s="1006"/>
      <c r="I623" s="1006"/>
      <c r="J623" s="1006"/>
      <c r="K623" s="1006"/>
      <c r="L623" s="1007"/>
      <c r="M623" s="1006"/>
      <c r="N623" s="1006"/>
      <c r="O623" s="1006"/>
      <c r="P623" s="1006"/>
      <c r="Q623" s="1006"/>
      <c r="R623" s="1006"/>
      <c r="S623" s="1006"/>
      <c r="T623" s="1006"/>
      <c r="U623" s="1006"/>
      <c r="V623" s="1006"/>
      <c r="W623" s="1006"/>
      <c r="X623" s="1006"/>
      <c r="Y623" s="1006"/>
      <c r="Z623" s="1006"/>
      <c r="AA623" s="1006"/>
      <c r="AB623" s="1006"/>
      <c r="AC623" s="1006"/>
      <c r="AD623" s="1006"/>
      <c r="AE623" s="1006"/>
      <c r="AF623" s="1006"/>
      <c r="AG623" s="1006"/>
      <c r="AH623" s="1006"/>
      <c r="AI623" s="1006"/>
      <c r="AJ623" s="1006"/>
      <c r="AK623" s="1006"/>
      <c r="AL623" s="1006"/>
      <c r="AM623" s="1007"/>
      <c r="AN623" s="1007"/>
      <c r="AO623" s="1007"/>
      <c r="AP623" s="1007"/>
      <c r="AQ623" s="1007"/>
      <c r="AR623" s="1007"/>
      <c r="AS623" s="1007"/>
      <c r="AT623" s="1007"/>
    </row>
    <row r="624" spans="1:46">
      <c r="A624" s="1006"/>
      <c r="B624" s="1006"/>
      <c r="C624" s="1006"/>
      <c r="D624" s="1006"/>
      <c r="E624" s="1006"/>
      <c r="F624" s="1006"/>
      <c r="G624" s="1006"/>
      <c r="H624" s="1006"/>
      <c r="I624" s="1006"/>
      <c r="J624" s="1006"/>
      <c r="K624" s="1006"/>
      <c r="L624" s="1007"/>
      <c r="M624" s="1006"/>
      <c r="N624" s="1006"/>
      <c r="O624" s="1006"/>
      <c r="P624" s="1006"/>
      <c r="Q624" s="1006"/>
      <c r="R624" s="1006"/>
      <c r="S624" s="1006"/>
      <c r="T624" s="1006"/>
      <c r="U624" s="1006"/>
      <c r="V624" s="1006"/>
      <c r="W624" s="1006"/>
      <c r="X624" s="1003"/>
      <c r="Y624" s="1005"/>
      <c r="Z624" s="1003"/>
      <c r="AA624" s="1003"/>
      <c r="AB624" s="1003"/>
      <c r="AC624" s="1003"/>
      <c r="AD624" s="1003"/>
      <c r="AE624" s="1003"/>
      <c r="AF624" s="1003"/>
      <c r="AG624" s="1003"/>
      <c r="AH624" s="1003"/>
      <c r="AI624" s="1003"/>
      <c r="AJ624" s="1003"/>
      <c r="AK624" s="1003"/>
      <c r="AL624" s="1003"/>
      <c r="AM624" s="1004"/>
      <c r="AN624" s="1004"/>
      <c r="AO624" s="1004"/>
      <c r="AP624" s="1004"/>
      <c r="AQ624" s="1004"/>
      <c r="AR624" s="1004"/>
      <c r="AS624" s="1004"/>
      <c r="AT624" s="1004"/>
    </row>
    <row r="625" spans="1:46">
      <c r="A625" s="1003"/>
      <c r="B625" s="1003"/>
      <c r="C625" s="1003"/>
      <c r="D625" s="1003"/>
      <c r="E625" s="1003"/>
      <c r="F625" s="1003"/>
      <c r="G625" s="1003"/>
      <c r="H625" s="1003"/>
      <c r="I625" s="1003"/>
      <c r="J625" s="1003"/>
      <c r="K625" s="1003"/>
      <c r="L625" s="1004"/>
      <c r="M625" s="1003"/>
      <c r="N625" s="1003"/>
      <c r="O625" s="1003"/>
      <c r="P625" s="1003"/>
      <c r="Q625" s="1003"/>
      <c r="R625" s="1003"/>
      <c r="S625" s="1003"/>
      <c r="T625" s="1003"/>
      <c r="U625" s="1003"/>
      <c r="V625" s="1003"/>
      <c r="W625" s="1003"/>
      <c r="X625" s="1003"/>
      <c r="Y625" s="1005"/>
      <c r="Z625" s="1003"/>
      <c r="AA625" s="1003"/>
      <c r="AB625" s="1003"/>
      <c r="AC625" s="1003"/>
      <c r="AD625" s="1003"/>
      <c r="AE625" s="1003"/>
      <c r="AF625" s="1003"/>
      <c r="AG625" s="1003"/>
      <c r="AH625" s="1003"/>
      <c r="AI625" s="1003"/>
      <c r="AJ625" s="1003"/>
      <c r="AK625" s="1003"/>
      <c r="AL625" s="1003"/>
      <c r="AM625" s="1004"/>
      <c r="AN625" s="1004"/>
      <c r="AO625" s="1004"/>
      <c r="AP625" s="1004"/>
      <c r="AQ625" s="1004"/>
      <c r="AR625" s="1004"/>
      <c r="AS625" s="1004"/>
      <c r="AT625" s="1004"/>
    </row>
    <row r="626" spans="1:46">
      <c r="A626" s="1003"/>
      <c r="B626" s="1003"/>
      <c r="C626" s="1003"/>
      <c r="D626" s="1003"/>
      <c r="E626" s="1003"/>
      <c r="F626" s="1003"/>
      <c r="G626" s="1003"/>
      <c r="H626" s="1003"/>
      <c r="I626" s="1003"/>
      <c r="J626" s="1003"/>
      <c r="K626" s="1003"/>
      <c r="L626" s="1004"/>
      <c r="M626" s="1003"/>
      <c r="N626" s="1003"/>
      <c r="O626" s="1003"/>
      <c r="P626" s="1003"/>
      <c r="Q626" s="1003"/>
      <c r="R626" s="1003"/>
      <c r="S626" s="1003"/>
      <c r="T626" s="1003"/>
      <c r="U626" s="1003"/>
      <c r="V626" s="1003"/>
      <c r="W626" s="1003"/>
      <c r="X626" s="1003"/>
      <c r="Y626" s="1005"/>
      <c r="Z626" s="1003"/>
      <c r="AA626" s="1003"/>
      <c r="AB626" s="1003"/>
      <c r="AC626" s="1003"/>
      <c r="AD626" s="1003"/>
      <c r="AE626" s="1003"/>
      <c r="AF626" s="1003"/>
      <c r="AG626" s="1003"/>
      <c r="AH626" s="1003"/>
      <c r="AI626" s="1003"/>
      <c r="AJ626" s="1003"/>
      <c r="AK626" s="1003"/>
      <c r="AL626" s="1003"/>
      <c r="AM626" s="1004"/>
      <c r="AN626" s="1004"/>
      <c r="AO626" s="1004"/>
      <c r="AP626" s="1004"/>
      <c r="AQ626" s="1004"/>
      <c r="AR626" s="1004"/>
      <c r="AS626" s="1004"/>
      <c r="AT626" s="1004"/>
    </row>
    <row r="627" spans="1:46">
      <c r="A627" s="1003"/>
      <c r="B627" s="1003"/>
      <c r="C627" s="1003"/>
      <c r="D627" s="1003"/>
      <c r="E627" s="1003"/>
      <c r="F627" s="1003"/>
      <c r="G627" s="1003"/>
      <c r="H627" s="1003"/>
      <c r="I627" s="1003"/>
      <c r="J627" s="1003"/>
      <c r="K627" s="1003"/>
      <c r="L627" s="1004"/>
      <c r="M627" s="1003"/>
      <c r="N627" s="1003"/>
      <c r="O627" s="1003"/>
      <c r="P627" s="1003"/>
      <c r="Q627" s="1003"/>
      <c r="R627" s="1003"/>
      <c r="S627" s="1003"/>
      <c r="T627" s="1003"/>
      <c r="U627" s="1003"/>
      <c r="V627" s="1003"/>
      <c r="W627" s="1003"/>
      <c r="X627" s="1003"/>
      <c r="Y627" s="1005"/>
      <c r="Z627" s="1003"/>
      <c r="AA627" s="1003"/>
      <c r="AB627" s="1003"/>
      <c r="AC627" s="1003"/>
      <c r="AD627" s="1003"/>
      <c r="AE627" s="1003"/>
      <c r="AF627" s="1003"/>
      <c r="AG627" s="1003"/>
      <c r="AH627" s="1003"/>
      <c r="AI627" s="1003"/>
      <c r="AJ627" s="1003"/>
      <c r="AK627" s="1003"/>
      <c r="AL627" s="1003"/>
      <c r="AM627" s="1004"/>
      <c r="AN627" s="1004"/>
      <c r="AO627" s="1004"/>
      <c r="AP627" s="1004"/>
      <c r="AQ627" s="1004"/>
      <c r="AR627" s="1004"/>
      <c r="AS627" s="1004"/>
      <c r="AT627" s="1004"/>
    </row>
    <row r="628" spans="1:46">
      <c r="A628" s="1003"/>
      <c r="B628" s="1003"/>
      <c r="C628" s="1003"/>
      <c r="D628" s="1003"/>
      <c r="E628" s="1003"/>
      <c r="F628" s="1003"/>
      <c r="G628" s="1003"/>
      <c r="H628" s="1003"/>
      <c r="I628" s="1003"/>
      <c r="J628" s="1003"/>
      <c r="K628" s="1003"/>
      <c r="L628" s="1004"/>
      <c r="M628" s="1003"/>
      <c r="N628" s="1003"/>
      <c r="O628" s="1003"/>
      <c r="P628" s="1003"/>
      <c r="Q628" s="1003"/>
      <c r="R628" s="1003"/>
      <c r="S628" s="1003"/>
      <c r="T628" s="1003"/>
      <c r="U628" s="1003"/>
      <c r="V628" s="1003"/>
      <c r="W628" s="1003"/>
      <c r="X628" s="1003"/>
      <c r="Y628" s="1005"/>
      <c r="Z628" s="1003"/>
      <c r="AA628" s="1003"/>
      <c r="AB628" s="1003"/>
      <c r="AC628" s="1003"/>
      <c r="AD628" s="1003"/>
      <c r="AE628" s="1003"/>
      <c r="AF628" s="1003"/>
      <c r="AG628" s="1003"/>
      <c r="AH628" s="1003"/>
      <c r="AI628" s="1003"/>
      <c r="AJ628" s="1003"/>
      <c r="AK628" s="1003"/>
      <c r="AL628" s="1003"/>
      <c r="AM628" s="1004"/>
      <c r="AN628" s="1004"/>
      <c r="AO628" s="1004"/>
      <c r="AP628" s="1004"/>
      <c r="AQ628" s="1004"/>
      <c r="AR628" s="1004"/>
      <c r="AS628" s="1004"/>
      <c r="AT628" s="1004"/>
    </row>
    <row r="629" spans="1:46">
      <c r="A629" s="1003"/>
      <c r="B629" s="1003"/>
      <c r="C629" s="1003"/>
      <c r="D629" s="1003"/>
      <c r="E629" s="1003"/>
      <c r="F629" s="1003"/>
      <c r="G629" s="1003"/>
      <c r="H629" s="1003"/>
      <c r="I629" s="1003"/>
      <c r="J629" s="1003"/>
      <c r="K629" s="1003"/>
      <c r="L629" s="1004"/>
      <c r="M629" s="1003"/>
      <c r="N629" s="1003"/>
      <c r="O629" s="1003"/>
      <c r="P629" s="1003"/>
      <c r="Q629" s="1003"/>
      <c r="R629" s="1003"/>
      <c r="S629" s="1003"/>
      <c r="T629" s="1003"/>
      <c r="U629" s="1003"/>
      <c r="V629" s="1003"/>
      <c r="W629" s="1003"/>
      <c r="X629" s="1003"/>
      <c r="Y629" s="1005"/>
      <c r="Z629" s="1003"/>
      <c r="AA629" s="1003"/>
      <c r="AB629" s="1003"/>
      <c r="AC629" s="1003"/>
      <c r="AD629" s="1003"/>
      <c r="AE629" s="1003"/>
      <c r="AF629" s="1003"/>
      <c r="AG629" s="1003"/>
      <c r="AH629" s="1003"/>
      <c r="AI629" s="1003"/>
      <c r="AJ629" s="1003"/>
      <c r="AK629" s="1003"/>
      <c r="AL629" s="1003"/>
      <c r="AM629" s="1004"/>
      <c r="AN629" s="1004"/>
      <c r="AO629" s="1004"/>
      <c r="AP629" s="1004"/>
      <c r="AQ629" s="1004"/>
      <c r="AR629" s="1004"/>
      <c r="AS629" s="1004"/>
      <c r="AT629" s="1004"/>
    </row>
    <row r="630" spans="1:46">
      <c r="A630" s="1003"/>
      <c r="B630" s="1003"/>
      <c r="C630" s="1003"/>
      <c r="D630" s="1003"/>
      <c r="E630" s="1003"/>
      <c r="F630" s="1003"/>
      <c r="G630" s="1003"/>
      <c r="H630" s="1003"/>
      <c r="I630" s="1003"/>
      <c r="J630" s="1003"/>
      <c r="K630" s="1003"/>
      <c r="L630" s="1004"/>
      <c r="M630" s="1003"/>
      <c r="N630" s="1003"/>
      <c r="O630" s="1003"/>
      <c r="P630" s="1003"/>
      <c r="Q630" s="1003"/>
      <c r="R630" s="1003"/>
      <c r="S630" s="1003"/>
      <c r="T630" s="1003"/>
      <c r="U630" s="1003"/>
      <c r="V630" s="1003"/>
      <c r="W630" s="1003"/>
      <c r="X630" s="1003"/>
      <c r="Y630" s="1005"/>
      <c r="Z630" s="1003"/>
      <c r="AA630" s="1003"/>
      <c r="AB630" s="1003"/>
      <c r="AC630" s="1003"/>
      <c r="AD630" s="1003"/>
      <c r="AE630" s="1003"/>
      <c r="AF630" s="1003"/>
      <c r="AG630" s="1003"/>
      <c r="AH630" s="1003"/>
      <c r="AI630" s="1003"/>
      <c r="AJ630" s="1003"/>
      <c r="AK630" s="1003"/>
      <c r="AL630" s="1003"/>
      <c r="AM630" s="1004"/>
      <c r="AN630" s="1004"/>
      <c r="AO630" s="1004"/>
      <c r="AP630" s="1004"/>
      <c r="AQ630" s="1004"/>
      <c r="AR630" s="1004"/>
      <c r="AS630" s="1004"/>
      <c r="AT630" s="1004"/>
    </row>
    <row r="631" spans="1:46">
      <c r="A631" s="1003"/>
      <c r="B631" s="1003"/>
      <c r="C631" s="1003"/>
      <c r="D631" s="1003"/>
      <c r="E631" s="1003"/>
      <c r="F631" s="1003"/>
      <c r="G631" s="1003"/>
      <c r="H631" s="1003"/>
      <c r="I631" s="1003"/>
      <c r="J631" s="1003"/>
      <c r="K631" s="1003"/>
      <c r="L631" s="1004"/>
      <c r="M631" s="1003"/>
      <c r="N631" s="1003"/>
      <c r="O631" s="1003"/>
      <c r="P631" s="1003"/>
      <c r="Q631" s="1003"/>
      <c r="R631" s="1003"/>
      <c r="S631" s="1003"/>
      <c r="T631" s="1003"/>
      <c r="U631" s="1003"/>
      <c r="V631" s="1003"/>
      <c r="W631" s="1003"/>
      <c r="X631" s="1003"/>
      <c r="Y631" s="1005"/>
      <c r="Z631" s="1003"/>
      <c r="AA631" s="1003"/>
      <c r="AB631" s="1003"/>
      <c r="AC631" s="1003"/>
      <c r="AD631" s="1003"/>
      <c r="AE631" s="1003"/>
      <c r="AF631" s="1003"/>
      <c r="AG631" s="1003"/>
      <c r="AH631" s="1003"/>
      <c r="AI631" s="1003"/>
      <c r="AJ631" s="1003"/>
      <c r="AK631" s="1003"/>
      <c r="AL631" s="1003"/>
      <c r="AM631" s="1004"/>
      <c r="AN631" s="1004"/>
      <c r="AO631" s="1004"/>
      <c r="AP631" s="1004"/>
      <c r="AQ631" s="1004"/>
      <c r="AR631" s="1004"/>
      <c r="AS631" s="1004"/>
      <c r="AT631" s="1004"/>
    </row>
    <row r="632" spans="1:46">
      <c r="A632" s="1003"/>
      <c r="B632" s="1003"/>
      <c r="C632" s="1003"/>
      <c r="D632" s="1003"/>
      <c r="E632" s="1003"/>
      <c r="F632" s="1003"/>
      <c r="G632" s="1003"/>
      <c r="H632" s="1003"/>
      <c r="I632" s="1003"/>
      <c r="J632" s="1003"/>
      <c r="K632" s="1003"/>
      <c r="L632" s="1004"/>
      <c r="M632" s="1003"/>
      <c r="N632" s="1003"/>
      <c r="O632" s="1003"/>
      <c r="P632" s="1003"/>
      <c r="Q632" s="1003"/>
      <c r="R632" s="1003"/>
      <c r="S632" s="1003"/>
      <c r="T632" s="1003"/>
      <c r="U632" s="1003"/>
      <c r="V632" s="1003"/>
      <c r="W632" s="1003"/>
      <c r="X632" s="1003"/>
      <c r="Y632" s="1005"/>
      <c r="Z632" s="1003"/>
      <c r="AA632" s="1003"/>
      <c r="AB632" s="1003"/>
      <c r="AC632" s="1003"/>
      <c r="AD632" s="1003"/>
      <c r="AE632" s="1003"/>
      <c r="AF632" s="1003"/>
      <c r="AG632" s="1003"/>
      <c r="AH632" s="1003"/>
      <c r="AI632" s="1003"/>
      <c r="AJ632" s="1003"/>
      <c r="AK632" s="1003"/>
      <c r="AL632" s="1003"/>
      <c r="AM632" s="1004"/>
      <c r="AN632" s="1004"/>
      <c r="AO632" s="1004"/>
      <c r="AP632" s="1004"/>
      <c r="AQ632" s="1004"/>
      <c r="AR632" s="1004"/>
      <c r="AS632" s="1004"/>
      <c r="AT632" s="1004"/>
    </row>
    <row r="633" spans="1:46">
      <c r="A633" s="1003"/>
      <c r="B633" s="1003"/>
      <c r="C633" s="1003"/>
      <c r="D633" s="1003"/>
      <c r="E633" s="1003"/>
      <c r="F633" s="1003"/>
      <c r="G633" s="1003"/>
      <c r="H633" s="1003"/>
      <c r="I633" s="1003"/>
      <c r="J633" s="1003"/>
      <c r="K633" s="1003"/>
      <c r="L633" s="1004"/>
      <c r="M633" s="1003"/>
      <c r="N633" s="1003"/>
      <c r="O633" s="1003"/>
      <c r="P633" s="1003"/>
      <c r="Q633" s="1003"/>
      <c r="R633" s="1003"/>
      <c r="S633" s="1003"/>
      <c r="T633" s="1003"/>
      <c r="U633" s="1003"/>
      <c r="V633" s="1003"/>
      <c r="W633" s="1003"/>
      <c r="X633" s="1003"/>
      <c r="Y633" s="1005"/>
      <c r="Z633" s="1003"/>
      <c r="AA633" s="1003"/>
      <c r="AB633" s="1003"/>
      <c r="AC633" s="1003"/>
      <c r="AD633" s="1003"/>
      <c r="AE633" s="1003"/>
      <c r="AF633" s="1003"/>
      <c r="AG633" s="1003"/>
      <c r="AH633" s="1003"/>
      <c r="AI633" s="1003"/>
      <c r="AJ633" s="1003"/>
      <c r="AK633" s="1003"/>
      <c r="AL633" s="1003"/>
      <c r="AM633" s="1004"/>
      <c r="AN633" s="1004"/>
      <c r="AO633" s="1004"/>
      <c r="AP633" s="1004"/>
      <c r="AQ633" s="1004"/>
      <c r="AR633" s="1004"/>
      <c r="AS633" s="1004"/>
      <c r="AT633" s="1004"/>
    </row>
    <row r="634" spans="1:46">
      <c r="A634" s="1003"/>
      <c r="B634" s="1003"/>
      <c r="C634" s="1003"/>
      <c r="D634" s="1003"/>
      <c r="E634" s="1003"/>
      <c r="F634" s="1003"/>
      <c r="G634" s="1003"/>
      <c r="H634" s="1003"/>
      <c r="I634" s="1003"/>
      <c r="J634" s="1003"/>
      <c r="K634" s="1003"/>
      <c r="L634" s="1004"/>
      <c r="M634" s="1003"/>
      <c r="N634" s="1003"/>
      <c r="O634" s="1003"/>
      <c r="P634" s="1003"/>
      <c r="Q634" s="1003"/>
      <c r="R634" s="1003"/>
      <c r="S634" s="1003"/>
      <c r="T634" s="1003"/>
      <c r="U634" s="1003"/>
      <c r="V634" s="1003"/>
      <c r="W634" s="1003"/>
      <c r="X634" s="1003"/>
      <c r="Y634" s="1005"/>
      <c r="Z634" s="1003"/>
      <c r="AA634" s="1003"/>
      <c r="AB634" s="1003"/>
      <c r="AC634" s="1003"/>
      <c r="AD634" s="1003"/>
      <c r="AE634" s="1003"/>
      <c r="AF634" s="1003"/>
      <c r="AG634" s="1003"/>
      <c r="AH634" s="1003"/>
      <c r="AI634" s="1003"/>
      <c r="AJ634" s="1003"/>
      <c r="AK634" s="1003"/>
      <c r="AL634" s="1003"/>
      <c r="AM634" s="1004"/>
      <c r="AN634" s="1004"/>
      <c r="AO634" s="1004"/>
      <c r="AP634" s="1004"/>
      <c r="AQ634" s="1004"/>
      <c r="AR634" s="1004"/>
      <c r="AS634" s="1004"/>
      <c r="AT634" s="1004"/>
    </row>
    <row r="635" spans="1:46">
      <c r="A635" s="1003"/>
      <c r="B635" s="1003"/>
      <c r="C635" s="1003"/>
      <c r="D635" s="1003"/>
      <c r="E635" s="1003"/>
      <c r="F635" s="1003"/>
      <c r="G635" s="1003"/>
      <c r="H635" s="1003"/>
      <c r="I635" s="1003"/>
      <c r="J635" s="1003"/>
      <c r="K635" s="1003"/>
      <c r="L635" s="1004"/>
      <c r="M635" s="1003"/>
      <c r="N635" s="1003"/>
      <c r="O635" s="1003"/>
      <c r="P635" s="1003"/>
      <c r="Q635" s="1003"/>
      <c r="R635" s="1003"/>
      <c r="S635" s="1003"/>
      <c r="T635" s="1003"/>
      <c r="U635" s="1003"/>
      <c r="V635" s="1003"/>
      <c r="W635" s="1003"/>
      <c r="X635" s="1003"/>
      <c r="Y635" s="1005"/>
      <c r="Z635" s="1003"/>
      <c r="AA635" s="1003"/>
      <c r="AB635" s="1003"/>
      <c r="AC635" s="1003"/>
      <c r="AD635" s="1003"/>
      <c r="AE635" s="1003"/>
      <c r="AF635" s="1003"/>
      <c r="AG635" s="1003"/>
      <c r="AH635" s="1003"/>
      <c r="AI635" s="1003"/>
      <c r="AJ635" s="1003"/>
      <c r="AK635" s="1003"/>
      <c r="AL635" s="1003"/>
      <c r="AM635" s="1004"/>
      <c r="AN635" s="1004"/>
      <c r="AO635" s="1004"/>
      <c r="AP635" s="1004"/>
      <c r="AQ635" s="1004"/>
      <c r="AR635" s="1004"/>
      <c r="AS635" s="1004"/>
      <c r="AT635" s="1004"/>
    </row>
    <row r="636" spans="1:46">
      <c r="A636" s="1003"/>
      <c r="B636" s="1003"/>
      <c r="C636" s="1003"/>
      <c r="D636" s="1003"/>
      <c r="E636" s="1003"/>
      <c r="F636" s="1003"/>
      <c r="G636" s="1003"/>
      <c r="H636" s="1003"/>
      <c r="I636" s="1003"/>
      <c r="J636" s="1003"/>
      <c r="K636" s="1003"/>
      <c r="L636" s="1004"/>
      <c r="M636" s="1003"/>
      <c r="N636" s="1003"/>
      <c r="O636" s="1003"/>
      <c r="P636" s="1003"/>
      <c r="Q636" s="1003"/>
      <c r="R636" s="1003"/>
      <c r="S636" s="1003"/>
      <c r="T636" s="1003"/>
      <c r="U636" s="1003"/>
      <c r="V636" s="1003"/>
      <c r="W636" s="1003"/>
      <c r="X636" s="1003"/>
      <c r="Y636" s="1005"/>
      <c r="Z636" s="1003"/>
      <c r="AA636" s="1003"/>
      <c r="AB636" s="1003"/>
      <c r="AC636" s="1003"/>
      <c r="AD636" s="1003"/>
      <c r="AE636" s="1003"/>
      <c r="AF636" s="1003"/>
      <c r="AG636" s="1003"/>
      <c r="AH636" s="1003"/>
      <c r="AI636" s="1003"/>
      <c r="AJ636" s="1003"/>
      <c r="AK636" s="1003"/>
      <c r="AL636" s="1003"/>
      <c r="AM636" s="1004"/>
      <c r="AN636" s="1004"/>
      <c r="AO636" s="1004"/>
      <c r="AP636" s="1004"/>
      <c r="AQ636" s="1004"/>
      <c r="AR636" s="1004"/>
      <c r="AS636" s="1004"/>
      <c r="AT636" s="1004"/>
    </row>
    <row r="637" spans="1:46">
      <c r="A637" s="1003"/>
      <c r="B637" s="1003"/>
      <c r="C637" s="1003"/>
      <c r="D637" s="1003"/>
      <c r="E637" s="1003"/>
      <c r="F637" s="1003"/>
      <c r="G637" s="1003"/>
      <c r="H637" s="1003"/>
      <c r="I637" s="1003"/>
      <c r="J637" s="1003"/>
      <c r="K637" s="1003"/>
      <c r="L637" s="1004"/>
      <c r="M637" s="1003"/>
      <c r="N637" s="1003"/>
      <c r="O637" s="1003"/>
      <c r="P637" s="1003"/>
      <c r="Q637" s="1003"/>
      <c r="R637" s="1003"/>
      <c r="S637" s="1003"/>
      <c r="T637" s="1003"/>
      <c r="U637" s="1003"/>
      <c r="V637" s="1003"/>
      <c r="W637" s="1003"/>
      <c r="X637" s="1003"/>
      <c r="Y637" s="1005"/>
      <c r="Z637" s="1003"/>
      <c r="AA637" s="1003"/>
      <c r="AB637" s="1003"/>
      <c r="AC637" s="1003"/>
      <c r="AD637" s="1003"/>
      <c r="AE637" s="1003"/>
      <c r="AF637" s="1003"/>
      <c r="AG637" s="1003"/>
      <c r="AH637" s="1003"/>
      <c r="AI637" s="1003"/>
      <c r="AJ637" s="1003"/>
      <c r="AK637" s="1003"/>
      <c r="AL637" s="1003"/>
      <c r="AM637" s="1004"/>
      <c r="AN637" s="1004"/>
      <c r="AO637" s="1004"/>
      <c r="AP637" s="1004"/>
      <c r="AQ637" s="1004"/>
      <c r="AR637" s="1004"/>
      <c r="AS637" s="1004"/>
      <c r="AT637" s="1004"/>
    </row>
    <row r="638" spans="1:46">
      <c r="A638" s="1003"/>
      <c r="B638" s="1003"/>
      <c r="C638" s="1003"/>
      <c r="D638" s="1003"/>
      <c r="E638" s="1003"/>
      <c r="F638" s="1003"/>
      <c r="G638" s="1003"/>
      <c r="H638" s="1003"/>
      <c r="I638" s="1003"/>
      <c r="J638" s="1003"/>
      <c r="K638" s="1003"/>
      <c r="L638" s="1004"/>
      <c r="M638" s="1003"/>
      <c r="N638" s="1003"/>
      <c r="O638" s="1003"/>
      <c r="P638" s="1003"/>
      <c r="Q638" s="1003"/>
      <c r="R638" s="1003"/>
      <c r="S638" s="1003"/>
      <c r="T638" s="1003"/>
      <c r="U638" s="1003"/>
      <c r="V638" s="1003"/>
      <c r="W638" s="1003"/>
      <c r="X638" s="1003"/>
      <c r="Y638" s="1005"/>
      <c r="Z638" s="1003"/>
      <c r="AA638" s="1003"/>
      <c r="AB638" s="1003"/>
      <c r="AC638" s="1003"/>
      <c r="AD638" s="1003"/>
      <c r="AE638" s="1003"/>
      <c r="AF638" s="1003"/>
      <c r="AG638" s="1003"/>
      <c r="AH638" s="1003"/>
      <c r="AI638" s="1003"/>
      <c r="AJ638" s="1003"/>
      <c r="AK638" s="1003"/>
      <c r="AL638" s="1003"/>
      <c r="AM638" s="1004"/>
      <c r="AN638" s="1004"/>
      <c r="AO638" s="1004"/>
      <c r="AP638" s="1004"/>
      <c r="AQ638" s="1004"/>
      <c r="AR638" s="1004"/>
      <c r="AS638" s="1004"/>
      <c r="AT638" s="1004"/>
    </row>
    <row r="639" spans="1:46">
      <c r="A639" s="1003"/>
      <c r="B639" s="1003"/>
      <c r="C639" s="1003"/>
      <c r="D639" s="1003"/>
      <c r="E639" s="1003"/>
      <c r="F639" s="1003"/>
      <c r="G639" s="1003"/>
      <c r="H639" s="1003"/>
      <c r="I639" s="1003"/>
      <c r="J639" s="1003"/>
      <c r="K639" s="1003"/>
      <c r="L639" s="1004"/>
      <c r="M639" s="1003"/>
      <c r="N639" s="1003"/>
      <c r="O639" s="1003"/>
      <c r="P639" s="1003"/>
      <c r="Q639" s="1003"/>
      <c r="R639" s="1003"/>
      <c r="S639" s="1003"/>
      <c r="T639" s="1003"/>
      <c r="U639" s="1003"/>
      <c r="V639" s="1003"/>
      <c r="W639" s="1003"/>
      <c r="X639" s="1003"/>
      <c r="Y639" s="1005"/>
      <c r="Z639" s="1003"/>
      <c r="AA639" s="1003"/>
      <c r="AB639" s="1003"/>
      <c r="AC639" s="1003"/>
      <c r="AD639" s="1003"/>
      <c r="AE639" s="1003"/>
      <c r="AF639" s="1003"/>
      <c r="AG639" s="1003"/>
      <c r="AH639" s="1003"/>
      <c r="AI639" s="1003"/>
      <c r="AJ639" s="1003"/>
      <c r="AK639" s="1003"/>
      <c r="AL639" s="1003"/>
      <c r="AM639" s="1004"/>
      <c r="AN639" s="1004"/>
      <c r="AO639" s="1004"/>
      <c r="AP639" s="1004"/>
      <c r="AQ639" s="1004"/>
      <c r="AR639" s="1004"/>
      <c r="AS639" s="1004"/>
      <c r="AT639" s="1004"/>
    </row>
    <row r="640" spans="1:46">
      <c r="A640" s="1003"/>
      <c r="B640" s="1003"/>
      <c r="C640" s="1003"/>
      <c r="D640" s="1003"/>
      <c r="E640" s="1003"/>
      <c r="F640" s="1003"/>
      <c r="G640" s="1003"/>
      <c r="H640" s="1003"/>
      <c r="I640" s="1003"/>
      <c r="J640" s="1003"/>
      <c r="K640" s="1003"/>
      <c r="L640" s="1004"/>
      <c r="M640" s="1003"/>
      <c r="N640" s="1003"/>
      <c r="O640" s="1003"/>
      <c r="P640" s="1003"/>
      <c r="Q640" s="1003"/>
      <c r="R640" s="1003"/>
      <c r="S640" s="1003"/>
      <c r="T640" s="1003"/>
      <c r="U640" s="1003"/>
      <c r="V640" s="1003"/>
      <c r="W640" s="1003"/>
      <c r="X640" s="1003"/>
      <c r="Y640" s="1005"/>
      <c r="Z640" s="1003"/>
      <c r="AA640" s="1003"/>
      <c r="AB640" s="1003"/>
      <c r="AC640" s="1003"/>
      <c r="AD640" s="1003"/>
      <c r="AE640" s="1003"/>
      <c r="AF640" s="1003"/>
      <c r="AG640" s="1003"/>
      <c r="AH640" s="1003"/>
      <c r="AI640" s="1003"/>
      <c r="AJ640" s="1003"/>
      <c r="AK640" s="1003"/>
      <c r="AL640" s="1003"/>
      <c r="AM640" s="1004"/>
      <c r="AN640" s="1004"/>
      <c r="AO640" s="1004"/>
      <c r="AP640" s="1004"/>
      <c r="AQ640" s="1004"/>
      <c r="AR640" s="1004"/>
      <c r="AS640" s="1004"/>
      <c r="AT640" s="1004"/>
    </row>
    <row r="641" spans="1:46">
      <c r="A641" s="1003"/>
      <c r="B641" s="1003"/>
      <c r="C641" s="1003"/>
      <c r="D641" s="1003"/>
      <c r="E641" s="1003"/>
      <c r="F641" s="1003"/>
      <c r="G641" s="1003"/>
      <c r="H641" s="1003"/>
      <c r="I641" s="1003"/>
      <c r="J641" s="1003"/>
      <c r="K641" s="1003"/>
      <c r="L641" s="1004"/>
      <c r="M641" s="1003"/>
      <c r="N641" s="1003"/>
      <c r="O641" s="1003"/>
      <c r="P641" s="1003"/>
      <c r="Q641" s="1003"/>
      <c r="R641" s="1003"/>
      <c r="S641" s="1003"/>
      <c r="T641" s="1003"/>
      <c r="U641" s="1003"/>
      <c r="V641" s="1003"/>
      <c r="W641" s="1003"/>
      <c r="X641" s="1003"/>
      <c r="Y641" s="1005"/>
      <c r="Z641" s="1003"/>
      <c r="AA641" s="1003"/>
      <c r="AB641" s="1003"/>
      <c r="AC641" s="1003"/>
      <c r="AD641" s="1003"/>
      <c r="AE641" s="1003"/>
      <c r="AF641" s="1003"/>
      <c r="AG641" s="1003"/>
      <c r="AH641" s="1003"/>
      <c r="AI641" s="1003"/>
      <c r="AJ641" s="1003"/>
      <c r="AK641" s="1003"/>
      <c r="AL641" s="1003"/>
      <c r="AM641" s="1004"/>
      <c r="AN641" s="1004"/>
      <c r="AO641" s="1004"/>
      <c r="AP641" s="1004"/>
      <c r="AQ641" s="1004"/>
      <c r="AR641" s="1004"/>
      <c r="AS641" s="1004"/>
      <c r="AT641" s="1004"/>
    </row>
    <row r="642" spans="1:46">
      <c r="A642" s="1003"/>
      <c r="B642" s="1003"/>
      <c r="C642" s="1003"/>
      <c r="D642" s="1003"/>
      <c r="E642" s="1003"/>
      <c r="F642" s="1003"/>
      <c r="G642" s="1003"/>
      <c r="H642" s="1003"/>
      <c r="I642" s="1003"/>
      <c r="J642" s="1003"/>
      <c r="K642" s="1003"/>
      <c r="L642" s="1004"/>
      <c r="M642" s="1003"/>
      <c r="N642" s="1003"/>
      <c r="O642" s="1003"/>
      <c r="P642" s="1003"/>
      <c r="Q642" s="1003"/>
      <c r="R642" s="1003"/>
      <c r="S642" s="1003"/>
      <c r="T642" s="1003"/>
      <c r="U642" s="1003"/>
      <c r="V642" s="1003"/>
      <c r="W642" s="1003"/>
      <c r="X642" s="1003"/>
      <c r="Y642" s="1005"/>
      <c r="Z642" s="1003"/>
      <c r="AA642" s="1003"/>
      <c r="AB642" s="1003"/>
      <c r="AC642" s="1003"/>
      <c r="AD642" s="1003"/>
      <c r="AE642" s="1003"/>
      <c r="AF642" s="1003"/>
      <c r="AG642" s="1003"/>
      <c r="AH642" s="1003"/>
      <c r="AI642" s="1003"/>
      <c r="AJ642" s="1003"/>
      <c r="AK642" s="1003"/>
      <c r="AL642" s="1003"/>
      <c r="AM642" s="1004"/>
      <c r="AN642" s="1004"/>
      <c r="AO642" s="1004"/>
      <c r="AP642" s="1004"/>
      <c r="AQ642" s="1004"/>
      <c r="AR642" s="1004"/>
      <c r="AS642" s="1004"/>
      <c r="AT642" s="1004"/>
    </row>
    <row r="643" spans="1:46">
      <c r="A643" s="1003"/>
      <c r="B643" s="1003"/>
      <c r="C643" s="1003"/>
      <c r="D643" s="1003"/>
      <c r="E643" s="1003"/>
      <c r="F643" s="1003"/>
      <c r="G643" s="1003"/>
      <c r="H643" s="1003"/>
      <c r="I643" s="1003"/>
      <c r="J643" s="1003"/>
      <c r="K643" s="1003"/>
      <c r="L643" s="1004"/>
      <c r="M643" s="1003"/>
      <c r="N643" s="1003"/>
      <c r="O643" s="1003"/>
      <c r="P643" s="1003"/>
      <c r="Q643" s="1003"/>
      <c r="R643" s="1003"/>
      <c r="S643" s="1003"/>
      <c r="T643" s="1003"/>
      <c r="U643" s="1003"/>
      <c r="V643" s="1003"/>
      <c r="W643" s="1003"/>
      <c r="X643" s="1003"/>
      <c r="Y643" s="1005"/>
      <c r="Z643" s="1003"/>
      <c r="AA643" s="1003"/>
      <c r="AB643" s="1003"/>
      <c r="AC643" s="1003"/>
      <c r="AD643" s="1003"/>
      <c r="AE643" s="1003"/>
      <c r="AF643" s="1003"/>
      <c r="AG643" s="1003"/>
      <c r="AH643" s="1003"/>
      <c r="AI643" s="1003"/>
      <c r="AJ643" s="1003"/>
      <c r="AK643" s="1003"/>
      <c r="AL643" s="1003"/>
      <c r="AM643" s="1004"/>
      <c r="AN643" s="1004"/>
      <c r="AO643" s="1004"/>
      <c r="AP643" s="1004"/>
      <c r="AQ643" s="1004"/>
      <c r="AR643" s="1004"/>
      <c r="AS643" s="1004"/>
      <c r="AT643" s="1004"/>
    </row>
    <row r="644" spans="1:46">
      <c r="A644" s="1003"/>
      <c r="B644" s="1003"/>
      <c r="C644" s="1003"/>
      <c r="D644" s="1003"/>
      <c r="E644" s="1003"/>
      <c r="F644" s="1003"/>
      <c r="G644" s="1003"/>
      <c r="H644" s="1003"/>
      <c r="I644" s="1003"/>
      <c r="J644" s="1003"/>
      <c r="K644" s="1003"/>
      <c r="L644" s="1004"/>
      <c r="M644" s="1003"/>
      <c r="N644" s="1003"/>
      <c r="O644" s="1003"/>
      <c r="P644" s="1003"/>
      <c r="Q644" s="1003"/>
      <c r="R644" s="1003"/>
      <c r="S644" s="1003"/>
      <c r="T644" s="1003"/>
      <c r="U644" s="1003"/>
      <c r="V644" s="1003"/>
      <c r="W644" s="1003"/>
      <c r="X644" s="1003"/>
      <c r="Y644" s="1005"/>
      <c r="Z644" s="1003"/>
      <c r="AA644" s="1003"/>
      <c r="AB644" s="1003"/>
      <c r="AC644" s="1003"/>
      <c r="AD644" s="1003"/>
      <c r="AE644" s="1003"/>
      <c r="AF644" s="1003"/>
      <c r="AG644" s="1003"/>
      <c r="AH644" s="1003"/>
      <c r="AI644" s="1003"/>
      <c r="AJ644" s="1003"/>
      <c r="AK644" s="1003"/>
      <c r="AL644" s="1003"/>
      <c r="AM644" s="1004"/>
      <c r="AN644" s="1004"/>
      <c r="AO644" s="1004"/>
      <c r="AP644" s="1004"/>
      <c r="AQ644" s="1004"/>
      <c r="AR644" s="1004"/>
      <c r="AS644" s="1004"/>
      <c r="AT644" s="1004"/>
    </row>
    <row r="645" spans="1:46">
      <c r="A645" s="1003"/>
      <c r="B645" s="1003"/>
      <c r="C645" s="1003"/>
      <c r="D645" s="1003"/>
      <c r="E645" s="1003"/>
      <c r="F645" s="1003"/>
      <c r="G645" s="1003"/>
      <c r="H645" s="1003"/>
      <c r="I645" s="1003"/>
      <c r="J645" s="1003"/>
      <c r="K645" s="1003"/>
      <c r="L645" s="1004"/>
      <c r="M645" s="1003"/>
      <c r="N645" s="1003"/>
      <c r="O645" s="1003"/>
      <c r="P645" s="1003"/>
      <c r="Q645" s="1003"/>
      <c r="R645" s="1003"/>
      <c r="S645" s="1003"/>
      <c r="T645" s="1003"/>
      <c r="U645" s="1003"/>
      <c r="V645" s="1003"/>
      <c r="W645" s="1003"/>
      <c r="X645" s="1003"/>
      <c r="Y645" s="1005"/>
      <c r="Z645" s="1003"/>
      <c r="AA645" s="1003"/>
      <c r="AB645" s="1003"/>
      <c r="AC645" s="1003"/>
      <c r="AD645" s="1003"/>
      <c r="AE645" s="1003"/>
      <c r="AF645" s="1003"/>
      <c r="AG645" s="1003"/>
      <c r="AH645" s="1003"/>
      <c r="AI645" s="1003"/>
      <c r="AJ645" s="1003"/>
      <c r="AK645" s="1003"/>
      <c r="AL645" s="1003"/>
      <c r="AM645" s="1004"/>
      <c r="AN645" s="1004"/>
      <c r="AO645" s="1004"/>
      <c r="AP645" s="1004"/>
      <c r="AQ645" s="1004"/>
      <c r="AR645" s="1004"/>
      <c r="AS645" s="1004"/>
      <c r="AT645" s="1004"/>
    </row>
    <row r="646" spans="1:46">
      <c r="A646" s="1003"/>
      <c r="B646" s="1003"/>
      <c r="C646" s="1003"/>
      <c r="D646" s="1003"/>
      <c r="E646" s="1003"/>
      <c r="F646" s="1003"/>
      <c r="G646" s="1003"/>
      <c r="H646" s="1003"/>
      <c r="I646" s="1003"/>
      <c r="J646" s="1003"/>
      <c r="K646" s="1003"/>
      <c r="L646" s="1004"/>
      <c r="M646" s="1003"/>
      <c r="N646" s="1003"/>
      <c r="O646" s="1003"/>
      <c r="P646" s="1003"/>
      <c r="Q646" s="1003"/>
      <c r="R646" s="1003"/>
      <c r="S646" s="1003"/>
      <c r="T646" s="1003"/>
      <c r="U646" s="1003"/>
      <c r="V646" s="1003"/>
      <c r="W646" s="1003"/>
      <c r="X646" s="1003"/>
      <c r="Y646" s="1005"/>
      <c r="Z646" s="1003"/>
      <c r="AA646" s="1003"/>
      <c r="AB646" s="1003"/>
      <c r="AC646" s="1003"/>
      <c r="AD646" s="1003"/>
      <c r="AE646" s="1003"/>
      <c r="AF646" s="1003"/>
      <c r="AG646" s="1003"/>
      <c r="AH646" s="1003"/>
      <c r="AI646" s="1003"/>
      <c r="AJ646" s="1003"/>
      <c r="AK646" s="1003"/>
      <c r="AL646" s="1003"/>
      <c r="AM646" s="1004"/>
      <c r="AN646" s="1004"/>
      <c r="AO646" s="1004"/>
      <c r="AP646" s="1004"/>
      <c r="AQ646" s="1004"/>
      <c r="AR646" s="1004"/>
      <c r="AS646" s="1004"/>
      <c r="AT646" s="1004"/>
    </row>
    <row r="647" spans="1:46">
      <c r="A647" s="1003"/>
      <c r="B647" s="1003"/>
      <c r="C647" s="1003"/>
      <c r="D647" s="1003"/>
      <c r="E647" s="1003"/>
      <c r="F647" s="1003"/>
      <c r="G647" s="1003"/>
      <c r="H647" s="1003"/>
      <c r="I647" s="1003"/>
      <c r="J647" s="1003"/>
      <c r="K647" s="1003"/>
      <c r="L647" s="1004"/>
      <c r="M647" s="1003"/>
      <c r="N647" s="1003"/>
      <c r="O647" s="1003"/>
      <c r="P647" s="1003"/>
      <c r="Q647" s="1003"/>
      <c r="R647" s="1003"/>
      <c r="S647" s="1003"/>
      <c r="T647" s="1003"/>
      <c r="U647" s="1003"/>
      <c r="V647" s="1003"/>
      <c r="W647" s="1003"/>
      <c r="X647" s="1003"/>
      <c r="Y647" s="1005"/>
      <c r="Z647" s="1003"/>
      <c r="AA647" s="1003"/>
      <c r="AB647" s="1003"/>
      <c r="AC647" s="1003"/>
      <c r="AD647" s="1003"/>
      <c r="AE647" s="1003"/>
      <c r="AF647" s="1003"/>
      <c r="AG647" s="1003"/>
      <c r="AH647" s="1003"/>
      <c r="AI647" s="1003"/>
      <c r="AJ647" s="1003"/>
      <c r="AK647" s="1003"/>
      <c r="AL647" s="1003"/>
      <c r="AM647" s="1004"/>
      <c r="AN647" s="1004"/>
      <c r="AO647" s="1004"/>
      <c r="AP647" s="1004"/>
      <c r="AQ647" s="1004"/>
      <c r="AR647" s="1004"/>
      <c r="AS647" s="1004"/>
      <c r="AT647" s="1004"/>
    </row>
    <row r="648" spans="1:46">
      <c r="A648" s="1003"/>
      <c r="B648" s="1003"/>
      <c r="C648" s="1003"/>
      <c r="D648" s="1003"/>
      <c r="E648" s="1003"/>
      <c r="F648" s="1003"/>
      <c r="G648" s="1003"/>
      <c r="H648" s="1003"/>
      <c r="I648" s="1003"/>
      <c r="J648" s="1003"/>
      <c r="K648" s="1003"/>
      <c r="L648" s="1004"/>
      <c r="M648" s="1003"/>
      <c r="N648" s="1003"/>
      <c r="O648" s="1003"/>
      <c r="P648" s="1003"/>
      <c r="Q648" s="1003"/>
      <c r="R648" s="1003"/>
      <c r="S648" s="1003"/>
      <c r="T648" s="1003"/>
      <c r="U648" s="1003"/>
      <c r="V648" s="1003"/>
      <c r="W648" s="1003"/>
      <c r="X648" s="1003"/>
      <c r="Y648" s="1005"/>
      <c r="Z648" s="1003"/>
      <c r="AA648" s="1003"/>
      <c r="AB648" s="1003"/>
      <c r="AC648" s="1003"/>
      <c r="AD648" s="1003"/>
      <c r="AE648" s="1003"/>
      <c r="AF648" s="1003"/>
      <c r="AG648" s="1003"/>
      <c r="AH648" s="1003"/>
      <c r="AI648" s="1003"/>
      <c r="AJ648" s="1003"/>
      <c r="AK648" s="1003"/>
      <c r="AL648" s="1003"/>
      <c r="AM648" s="1004"/>
      <c r="AN648" s="1004"/>
      <c r="AO648" s="1004"/>
      <c r="AP648" s="1004"/>
      <c r="AQ648" s="1004"/>
      <c r="AR648" s="1004"/>
      <c r="AS648" s="1004"/>
      <c r="AT648" s="1004"/>
    </row>
    <row r="649" spans="1:46">
      <c r="A649" s="1003"/>
      <c r="B649" s="1003"/>
      <c r="C649" s="1003"/>
      <c r="D649" s="1003"/>
      <c r="E649" s="1003"/>
      <c r="F649" s="1003"/>
      <c r="G649" s="1003"/>
      <c r="H649" s="1003"/>
      <c r="I649" s="1003"/>
      <c r="J649" s="1003"/>
      <c r="K649" s="1003"/>
      <c r="L649" s="1004"/>
      <c r="M649" s="1003"/>
      <c r="N649" s="1003"/>
      <c r="O649" s="1003"/>
      <c r="P649" s="1003"/>
      <c r="Q649" s="1003"/>
      <c r="R649" s="1003"/>
      <c r="S649" s="1003"/>
      <c r="T649" s="1003"/>
      <c r="U649" s="1003"/>
      <c r="V649" s="1003"/>
      <c r="W649" s="1003"/>
      <c r="X649" s="1001"/>
      <c r="Y649" s="1005"/>
      <c r="Z649" s="1003"/>
      <c r="AA649" s="1003"/>
      <c r="AB649" s="1003"/>
      <c r="AC649" s="1003"/>
      <c r="AD649" s="1003"/>
      <c r="AE649" s="1003"/>
      <c r="AF649" s="1003"/>
      <c r="AG649" s="1003"/>
      <c r="AH649" s="1003"/>
      <c r="AI649" s="1003"/>
      <c r="AJ649" s="1003"/>
      <c r="AK649" s="1003"/>
      <c r="AL649" s="1003"/>
      <c r="AM649" s="1004"/>
      <c r="AN649" s="1004"/>
      <c r="AO649" s="1004"/>
      <c r="AP649" s="1004"/>
      <c r="AQ649" s="1004"/>
      <c r="AR649" s="1004"/>
      <c r="AS649" s="1004"/>
      <c r="AT649" s="1004"/>
    </row>
    <row r="650" spans="1:46">
      <c r="A650" s="1003"/>
      <c r="B650" s="1002"/>
      <c r="C650" s="1002"/>
      <c r="D650" s="1002"/>
      <c r="E650" s="1002"/>
      <c r="F650" s="1002"/>
      <c r="G650" s="1002"/>
      <c r="H650" s="1002"/>
      <c r="I650" s="1002"/>
      <c r="J650" s="1002"/>
      <c r="K650" s="1002"/>
      <c r="L650" s="569"/>
      <c r="M650" s="1002"/>
      <c r="N650" s="1002"/>
      <c r="O650" s="1001"/>
      <c r="P650" s="1002"/>
      <c r="Q650" s="1002"/>
      <c r="R650" s="1002"/>
      <c r="S650" s="1002"/>
      <c r="T650" s="1002"/>
      <c r="U650" s="1002"/>
      <c r="V650" s="1002"/>
      <c r="W650" s="1001"/>
      <c r="X650" s="1001"/>
      <c r="Y650" s="1005"/>
      <c r="Z650" s="1003"/>
      <c r="AA650" s="1003"/>
      <c r="AB650" s="1003"/>
      <c r="AC650" s="1003"/>
      <c r="AD650" s="1003"/>
      <c r="AE650" s="1003"/>
      <c r="AF650" s="1003"/>
      <c r="AG650" s="1003"/>
      <c r="AH650" s="1003"/>
      <c r="AI650" s="1003"/>
      <c r="AJ650" s="1003"/>
      <c r="AK650" s="1003"/>
      <c r="AL650" s="1003"/>
      <c r="AM650" s="1004"/>
      <c r="AN650" s="1004"/>
      <c r="AO650" s="1004"/>
      <c r="AP650" s="1004"/>
      <c r="AQ650" s="1004"/>
      <c r="AR650" s="1004"/>
      <c r="AS650" s="1004"/>
      <c r="AT650" s="1004"/>
    </row>
    <row r="651" spans="1:46">
      <c r="A651" s="1003"/>
      <c r="B651" s="1002"/>
      <c r="C651" s="1002"/>
      <c r="D651" s="1002"/>
      <c r="E651" s="1002"/>
      <c r="F651" s="1002"/>
      <c r="G651" s="1002"/>
      <c r="H651" s="1002"/>
      <c r="I651" s="1002"/>
      <c r="J651" s="1002"/>
      <c r="K651" s="1002"/>
      <c r="L651" s="569"/>
      <c r="M651" s="1002"/>
      <c r="N651" s="1002"/>
      <c r="O651" s="1001"/>
      <c r="P651" s="1002"/>
      <c r="Q651" s="1002"/>
      <c r="R651" s="1002"/>
      <c r="S651" s="1002"/>
      <c r="T651" s="1002"/>
      <c r="U651" s="1002"/>
      <c r="V651" s="1002"/>
      <c r="W651" s="1001"/>
      <c r="X651" s="1001"/>
      <c r="Y651" s="1005"/>
      <c r="Z651" s="1003"/>
      <c r="AA651" s="1003"/>
      <c r="AB651" s="1003"/>
      <c r="AC651" s="1003"/>
      <c r="AD651" s="1003"/>
      <c r="AE651" s="1003"/>
      <c r="AF651" s="1003"/>
      <c r="AG651" s="1003"/>
      <c r="AH651" s="1003"/>
      <c r="AI651" s="1003"/>
      <c r="AJ651" s="1003"/>
      <c r="AK651" s="1003"/>
      <c r="AL651" s="1003"/>
      <c r="AM651" s="1004"/>
      <c r="AN651" s="1004"/>
      <c r="AO651" s="1004"/>
      <c r="AP651" s="1004"/>
      <c r="AQ651" s="1004"/>
      <c r="AR651" s="1004"/>
      <c r="AS651" s="1004"/>
      <c r="AT651" s="1004"/>
    </row>
    <row r="652" spans="1:46">
      <c r="A652" s="1003"/>
      <c r="B652" s="1002"/>
      <c r="C652" s="1002"/>
      <c r="D652" s="1002"/>
      <c r="E652" s="1002"/>
      <c r="F652" s="1002"/>
      <c r="G652" s="1002"/>
      <c r="H652" s="1002"/>
      <c r="I652" s="1002"/>
      <c r="J652" s="1002"/>
      <c r="K652" s="1002"/>
      <c r="L652" s="569"/>
      <c r="M652" s="1002"/>
      <c r="N652" s="1002"/>
      <c r="O652" s="1001"/>
      <c r="P652" s="1002"/>
      <c r="Q652" s="1002"/>
      <c r="R652" s="1002"/>
      <c r="S652" s="1002"/>
      <c r="T652" s="1002"/>
      <c r="U652" s="1002"/>
      <c r="V652" s="1002"/>
      <c r="W652" s="1001"/>
      <c r="X652" s="1001"/>
      <c r="Y652" s="1005"/>
      <c r="Z652" s="1003"/>
      <c r="AA652" s="1003"/>
      <c r="AB652" s="1003"/>
      <c r="AC652" s="1003"/>
      <c r="AD652" s="1003"/>
      <c r="AE652" s="1003"/>
      <c r="AF652" s="1003"/>
      <c r="AG652" s="1003"/>
      <c r="AH652" s="1003"/>
      <c r="AI652" s="1003"/>
      <c r="AJ652" s="1003"/>
      <c r="AK652" s="1003"/>
      <c r="AL652" s="1003"/>
      <c r="AM652" s="1004"/>
      <c r="AN652" s="1004"/>
      <c r="AO652" s="1004"/>
      <c r="AP652" s="1004"/>
      <c r="AQ652" s="1004"/>
      <c r="AR652" s="1004"/>
      <c r="AS652" s="1004"/>
      <c r="AT652" s="1004"/>
    </row>
    <row r="653" spans="1:46">
      <c r="A653" s="1003"/>
      <c r="B653" s="1002"/>
      <c r="C653" s="1002"/>
      <c r="D653" s="1002"/>
      <c r="E653" s="1002"/>
      <c r="F653" s="1002"/>
      <c r="G653" s="1002"/>
      <c r="H653" s="1002"/>
      <c r="I653" s="1002"/>
      <c r="J653" s="1002"/>
      <c r="K653" s="1002"/>
      <c r="L653" s="569"/>
      <c r="M653" s="1002"/>
      <c r="N653" s="1002"/>
      <c r="O653" s="1001"/>
      <c r="P653" s="1002"/>
      <c r="Q653" s="1002"/>
      <c r="R653" s="1002"/>
      <c r="S653" s="1002"/>
      <c r="T653" s="1002"/>
      <c r="U653" s="1002"/>
      <c r="V653" s="1002"/>
      <c r="W653" s="1001"/>
      <c r="X653" s="1001"/>
      <c r="Y653" s="1005"/>
      <c r="Z653" s="1003"/>
      <c r="AA653" s="1003"/>
      <c r="AB653" s="1003"/>
      <c r="AC653" s="1003"/>
      <c r="AD653" s="1003"/>
      <c r="AE653" s="1003"/>
      <c r="AF653" s="1003"/>
      <c r="AG653" s="1003"/>
      <c r="AH653" s="1003"/>
      <c r="AI653" s="1003"/>
      <c r="AJ653" s="1003"/>
      <c r="AK653" s="1003"/>
      <c r="AL653" s="1003"/>
      <c r="AM653" s="1004"/>
      <c r="AN653" s="1004"/>
      <c r="AO653" s="1004"/>
      <c r="AP653" s="1004"/>
      <c r="AQ653" s="1004"/>
      <c r="AR653" s="1004"/>
      <c r="AS653" s="1004"/>
      <c r="AT653" s="1004"/>
    </row>
    <row r="654" spans="1:46">
      <c r="A654" s="1003"/>
      <c r="B654" s="1002"/>
      <c r="C654" s="1002"/>
      <c r="D654" s="1002"/>
      <c r="E654" s="1002"/>
      <c r="F654" s="1002"/>
      <c r="G654" s="1002"/>
      <c r="H654" s="1002"/>
      <c r="I654" s="1002"/>
      <c r="J654" s="1002"/>
      <c r="K654" s="1002"/>
      <c r="L654" s="569"/>
      <c r="M654" s="1002"/>
      <c r="N654" s="1002"/>
      <c r="O654" s="1001"/>
      <c r="P654" s="1002"/>
      <c r="Q654" s="1002"/>
      <c r="R654" s="1002"/>
      <c r="S654" s="1002"/>
      <c r="T654" s="1002"/>
      <c r="U654" s="1002"/>
      <c r="V654" s="1002"/>
      <c r="W654" s="1001"/>
      <c r="X654" s="1001"/>
      <c r="Y654" s="1005"/>
      <c r="Z654" s="1003"/>
      <c r="AA654" s="1003"/>
      <c r="AB654" s="1003"/>
      <c r="AC654" s="1003"/>
      <c r="AD654" s="1003"/>
      <c r="AE654" s="1003"/>
      <c r="AF654" s="1003"/>
      <c r="AG654" s="1003"/>
      <c r="AH654" s="1003"/>
      <c r="AI654" s="1003"/>
      <c r="AJ654" s="1003"/>
      <c r="AK654" s="1003"/>
      <c r="AL654" s="1003"/>
      <c r="AM654" s="1004"/>
      <c r="AN654" s="1004"/>
      <c r="AO654" s="1004"/>
      <c r="AP654" s="1004"/>
      <c r="AQ654" s="1004"/>
      <c r="AR654" s="1004"/>
      <c r="AS654" s="1004"/>
      <c r="AT654" s="1004"/>
    </row>
    <row r="655" spans="1:46">
      <c r="A655" s="1003"/>
      <c r="B655" s="1002"/>
      <c r="C655" s="1002"/>
      <c r="D655" s="1002"/>
      <c r="E655" s="1002"/>
      <c r="F655" s="1002"/>
      <c r="G655" s="1002"/>
      <c r="H655" s="1002"/>
      <c r="I655" s="1002"/>
      <c r="J655" s="1002"/>
      <c r="K655" s="1002"/>
      <c r="L655" s="569"/>
      <c r="M655" s="1002"/>
      <c r="N655" s="1002"/>
      <c r="O655" s="1001"/>
      <c r="P655" s="1002"/>
      <c r="Q655" s="1002"/>
      <c r="R655" s="1002"/>
      <c r="S655" s="1002"/>
      <c r="T655" s="1002"/>
      <c r="U655" s="1002"/>
      <c r="V655" s="1002"/>
      <c r="W655" s="1001"/>
      <c r="X655" s="1001"/>
      <c r="Y655" s="1005"/>
      <c r="Z655" s="1003"/>
      <c r="AA655" s="1003"/>
      <c r="AB655" s="1003"/>
      <c r="AC655" s="1003"/>
      <c r="AD655" s="1003"/>
      <c r="AE655" s="1003"/>
      <c r="AF655" s="1003"/>
      <c r="AG655" s="1003"/>
      <c r="AH655" s="1003"/>
      <c r="AI655" s="1003"/>
      <c r="AJ655" s="1003"/>
      <c r="AK655" s="1003"/>
      <c r="AL655" s="1003"/>
      <c r="AM655" s="1004"/>
      <c r="AN655" s="1004"/>
      <c r="AO655" s="1004"/>
      <c r="AP655" s="1004"/>
      <c r="AQ655" s="1004"/>
      <c r="AR655" s="1004"/>
      <c r="AS655" s="1004"/>
      <c r="AT655" s="1004"/>
    </row>
    <row r="656" spans="1:46">
      <c r="A656" s="1003"/>
      <c r="B656" s="1002"/>
      <c r="C656" s="1002"/>
      <c r="D656" s="1002"/>
      <c r="E656" s="1002"/>
      <c r="F656" s="1002"/>
      <c r="G656" s="1002"/>
      <c r="H656" s="1002"/>
      <c r="I656" s="1002"/>
      <c r="J656" s="1002"/>
      <c r="K656" s="1002"/>
      <c r="L656" s="569"/>
      <c r="M656" s="1002"/>
      <c r="N656" s="1002"/>
      <c r="O656" s="1001"/>
      <c r="P656" s="1002"/>
      <c r="Q656" s="1002"/>
      <c r="R656" s="1002"/>
      <c r="S656" s="1002"/>
      <c r="T656" s="1002"/>
      <c r="U656" s="1002"/>
      <c r="V656" s="1002"/>
      <c r="W656" s="1001"/>
      <c r="X656" s="1001"/>
      <c r="Y656" s="1005"/>
      <c r="Z656" s="1003"/>
      <c r="AA656" s="1003"/>
      <c r="AB656" s="1003"/>
      <c r="AC656" s="1003"/>
      <c r="AD656" s="1003"/>
      <c r="AE656" s="1003"/>
      <c r="AF656" s="1003"/>
      <c r="AG656" s="1003"/>
      <c r="AH656" s="1003"/>
      <c r="AI656" s="1003"/>
      <c r="AJ656" s="1003"/>
      <c r="AK656" s="1003"/>
      <c r="AL656" s="1003"/>
      <c r="AM656" s="1004"/>
      <c r="AN656" s="1004"/>
      <c r="AO656" s="1004"/>
      <c r="AP656" s="1004"/>
      <c r="AQ656" s="1004"/>
      <c r="AR656" s="1004"/>
      <c r="AS656" s="1004"/>
      <c r="AT656" s="1004"/>
    </row>
    <row r="657" spans="1:46">
      <c r="A657" s="1003"/>
      <c r="B657" s="1002"/>
      <c r="C657" s="1002"/>
      <c r="D657" s="1002"/>
      <c r="E657" s="1002"/>
      <c r="F657" s="1002"/>
      <c r="G657" s="1002"/>
      <c r="H657" s="1002"/>
      <c r="I657" s="1002"/>
      <c r="J657" s="1002"/>
      <c r="K657" s="1002"/>
      <c r="L657" s="569"/>
      <c r="M657" s="1002"/>
      <c r="N657" s="1002"/>
      <c r="O657" s="1001"/>
      <c r="P657" s="1002"/>
      <c r="Q657" s="1002"/>
      <c r="R657" s="1002"/>
      <c r="S657" s="1002"/>
      <c r="T657" s="1002"/>
      <c r="U657" s="1002"/>
      <c r="V657" s="1002"/>
      <c r="W657" s="1001"/>
      <c r="X657" s="1001"/>
      <c r="Y657" s="1005"/>
      <c r="Z657" s="1003"/>
      <c r="AA657" s="1003"/>
      <c r="AB657" s="1003"/>
      <c r="AC657" s="1003"/>
      <c r="AD657" s="1003"/>
      <c r="AE657" s="1003"/>
      <c r="AF657" s="1003"/>
      <c r="AG657" s="1003"/>
      <c r="AH657" s="1003"/>
      <c r="AI657" s="1003"/>
      <c r="AJ657" s="1003"/>
      <c r="AK657" s="1003"/>
      <c r="AL657" s="1003"/>
      <c r="AM657" s="1004"/>
      <c r="AN657" s="1004"/>
      <c r="AO657" s="1004"/>
      <c r="AP657" s="1004"/>
      <c r="AQ657" s="1004"/>
      <c r="AR657" s="1004"/>
      <c r="AS657" s="1004"/>
      <c r="AT657" s="1004"/>
    </row>
    <row r="658" spans="1:46">
      <c r="A658" s="1003"/>
      <c r="B658" s="1002"/>
      <c r="C658" s="1002"/>
      <c r="D658" s="1002"/>
      <c r="E658" s="1002"/>
      <c r="F658" s="1002"/>
      <c r="G658" s="1002"/>
      <c r="H658" s="1002"/>
      <c r="I658" s="1002"/>
      <c r="J658" s="1002"/>
      <c r="K658" s="1002"/>
      <c r="L658" s="569"/>
      <c r="M658" s="1002"/>
      <c r="N658" s="1002"/>
      <c r="O658" s="1001"/>
      <c r="P658" s="1002"/>
      <c r="Q658" s="1002"/>
      <c r="R658" s="1002"/>
      <c r="S658" s="1002"/>
      <c r="T658" s="1002"/>
      <c r="U658" s="1002"/>
      <c r="V658" s="1002"/>
      <c r="W658" s="1001"/>
      <c r="X658" s="1001"/>
      <c r="Y658" s="1005"/>
      <c r="Z658" s="1003"/>
      <c r="AA658" s="1003"/>
      <c r="AB658" s="1003"/>
      <c r="AC658" s="1003"/>
      <c r="AD658" s="1003"/>
      <c r="AE658" s="1003"/>
      <c r="AF658" s="1003"/>
      <c r="AG658" s="1003"/>
      <c r="AH658" s="1003"/>
      <c r="AI658" s="1003"/>
      <c r="AJ658" s="1003"/>
      <c r="AK658" s="1003"/>
      <c r="AL658" s="1003"/>
      <c r="AM658" s="1004"/>
      <c r="AN658" s="1004"/>
      <c r="AO658" s="1004"/>
      <c r="AP658" s="1004"/>
      <c r="AQ658" s="1004"/>
      <c r="AR658" s="1004"/>
      <c r="AS658" s="1004"/>
      <c r="AT658" s="1004"/>
    </row>
    <row r="659" spans="1:46">
      <c r="A659" s="1003"/>
      <c r="B659" s="1002"/>
      <c r="C659" s="1002"/>
      <c r="D659" s="1002"/>
      <c r="E659" s="1002"/>
      <c r="F659" s="1002"/>
      <c r="G659" s="1002"/>
      <c r="H659" s="1002"/>
      <c r="I659" s="1002"/>
      <c r="J659" s="1002"/>
      <c r="K659" s="1002"/>
      <c r="L659" s="569"/>
      <c r="M659" s="1002"/>
      <c r="N659" s="1002"/>
      <c r="O659" s="1001"/>
      <c r="P659" s="1002"/>
      <c r="Q659" s="1002"/>
      <c r="R659" s="1002"/>
      <c r="S659" s="1002"/>
      <c r="T659" s="1002"/>
      <c r="U659" s="1002"/>
      <c r="V659" s="1002"/>
      <c r="W659" s="1001"/>
      <c r="X659" s="1001"/>
      <c r="Y659" s="1005"/>
      <c r="Z659" s="1003"/>
      <c r="AA659" s="1003"/>
      <c r="AB659" s="1003"/>
      <c r="AC659" s="1003"/>
      <c r="AD659" s="1003"/>
      <c r="AE659" s="1003"/>
      <c r="AF659" s="1003"/>
      <c r="AG659" s="1003"/>
      <c r="AH659" s="1003"/>
      <c r="AI659" s="1003"/>
      <c r="AJ659" s="1003"/>
      <c r="AK659" s="1003"/>
      <c r="AL659" s="1003"/>
      <c r="AM659" s="1004"/>
      <c r="AN659" s="1004"/>
      <c r="AO659" s="1004"/>
      <c r="AP659" s="1004"/>
      <c r="AQ659" s="1004"/>
      <c r="AR659" s="1004"/>
      <c r="AS659" s="1004"/>
      <c r="AT659" s="1004"/>
    </row>
    <row r="660" spans="1:46">
      <c r="A660" s="1003"/>
      <c r="B660" s="1002"/>
      <c r="C660" s="1002"/>
      <c r="D660" s="1002"/>
      <c r="E660" s="1002"/>
      <c r="F660" s="1002"/>
      <c r="G660" s="1002"/>
      <c r="H660" s="1002"/>
      <c r="I660" s="1002"/>
      <c r="J660" s="1002"/>
      <c r="K660" s="1002"/>
      <c r="L660" s="569"/>
      <c r="M660" s="1002"/>
      <c r="N660" s="1002"/>
      <c r="O660" s="1001"/>
      <c r="P660" s="1002"/>
      <c r="Q660" s="1002"/>
      <c r="R660" s="1002"/>
      <c r="S660" s="1002"/>
      <c r="T660" s="1002"/>
      <c r="U660" s="1002"/>
      <c r="V660" s="1002"/>
      <c r="W660" s="1001"/>
      <c r="X660" s="1001"/>
      <c r="Y660" s="1005"/>
      <c r="Z660" s="1003"/>
      <c r="AA660" s="1003"/>
      <c r="AB660" s="1003"/>
      <c r="AC660" s="1003"/>
      <c r="AD660" s="1003"/>
      <c r="AE660" s="1003"/>
      <c r="AF660" s="1003"/>
      <c r="AG660" s="1003"/>
      <c r="AH660" s="1003"/>
      <c r="AI660" s="1003"/>
      <c r="AJ660" s="1003"/>
      <c r="AK660" s="1003"/>
      <c r="AL660" s="1003"/>
      <c r="AM660" s="1004"/>
      <c r="AN660" s="1004"/>
      <c r="AO660" s="1004"/>
      <c r="AP660" s="1004"/>
      <c r="AQ660" s="1004"/>
      <c r="AR660" s="1004"/>
      <c r="AS660" s="1004"/>
      <c r="AT660" s="1004"/>
    </row>
    <row r="661" spans="1:46">
      <c r="A661" s="1003"/>
      <c r="B661" s="1002"/>
      <c r="C661" s="1002"/>
      <c r="D661" s="1002"/>
      <c r="E661" s="1002"/>
      <c r="F661" s="1002"/>
      <c r="G661" s="1002"/>
      <c r="H661" s="1002"/>
      <c r="I661" s="1002"/>
      <c r="J661" s="1002"/>
      <c r="K661" s="1002"/>
      <c r="L661" s="569"/>
      <c r="M661" s="1002"/>
      <c r="N661" s="1002"/>
      <c r="O661" s="1001"/>
      <c r="P661" s="1002"/>
      <c r="Q661" s="1002"/>
      <c r="R661" s="1002"/>
      <c r="S661" s="1002"/>
      <c r="T661" s="1002"/>
      <c r="U661" s="1002"/>
      <c r="V661" s="1002"/>
      <c r="W661" s="1001"/>
      <c r="X661" s="1001"/>
      <c r="Y661" s="1005"/>
      <c r="Z661" s="1003"/>
      <c r="AA661" s="1003"/>
      <c r="AB661" s="1003"/>
      <c r="AC661" s="1003"/>
      <c r="AD661" s="1003"/>
      <c r="AE661" s="1003"/>
      <c r="AF661" s="1003"/>
      <c r="AG661" s="1003"/>
      <c r="AH661" s="1003"/>
      <c r="AI661" s="1003"/>
      <c r="AJ661" s="1003"/>
      <c r="AK661" s="1003"/>
      <c r="AL661" s="1003"/>
      <c r="AM661" s="1004"/>
      <c r="AN661" s="1004"/>
      <c r="AO661" s="1004"/>
      <c r="AP661" s="1004"/>
      <c r="AQ661" s="1004"/>
      <c r="AR661" s="1004"/>
      <c r="AS661" s="1004"/>
      <c r="AT661" s="1004"/>
    </row>
    <row r="662" spans="1:46">
      <c r="A662" s="1003"/>
      <c r="B662" s="1002"/>
      <c r="C662" s="1002"/>
      <c r="D662" s="1002"/>
      <c r="E662" s="1002"/>
      <c r="F662" s="1002"/>
      <c r="G662" s="1002"/>
      <c r="H662" s="1002"/>
      <c r="I662" s="1002"/>
      <c r="J662" s="1002"/>
      <c r="K662" s="1002"/>
      <c r="L662" s="569"/>
      <c r="M662" s="1002"/>
      <c r="N662" s="1002"/>
      <c r="O662" s="1001"/>
      <c r="P662" s="1002"/>
      <c r="Q662" s="1002"/>
      <c r="R662" s="1002"/>
      <c r="S662" s="1002"/>
      <c r="T662" s="1002"/>
      <c r="U662" s="1002"/>
      <c r="V662" s="1002"/>
      <c r="W662" s="1001"/>
      <c r="X662" s="1001"/>
      <c r="Y662" s="1005"/>
      <c r="Z662" s="1003"/>
      <c r="AA662" s="1003"/>
      <c r="AB662" s="1003"/>
      <c r="AC662" s="1003"/>
      <c r="AD662" s="1003"/>
      <c r="AE662" s="1003"/>
      <c r="AF662" s="1003"/>
      <c r="AG662" s="1003"/>
      <c r="AH662" s="1003"/>
      <c r="AI662" s="1003"/>
      <c r="AJ662" s="1003"/>
      <c r="AK662" s="1003"/>
      <c r="AL662" s="1003"/>
      <c r="AM662" s="1004"/>
      <c r="AN662" s="1004"/>
      <c r="AO662" s="1004"/>
      <c r="AP662" s="1004"/>
      <c r="AQ662" s="1004"/>
      <c r="AR662" s="1004"/>
      <c r="AS662" s="1004"/>
      <c r="AT662" s="1004"/>
    </row>
    <row r="663" spans="1:46">
      <c r="A663" s="1003"/>
      <c r="B663" s="1002"/>
      <c r="C663" s="1002"/>
      <c r="D663" s="1002"/>
      <c r="E663" s="1002"/>
      <c r="F663" s="1002"/>
      <c r="G663" s="1002"/>
      <c r="H663" s="1002"/>
      <c r="I663" s="1002"/>
      <c r="J663" s="1002"/>
      <c r="K663" s="1002"/>
      <c r="L663" s="569"/>
      <c r="M663" s="1002"/>
      <c r="N663" s="1002"/>
      <c r="O663" s="1001"/>
      <c r="P663" s="1002"/>
      <c r="Q663" s="1002"/>
      <c r="R663" s="1002"/>
      <c r="S663" s="1002"/>
      <c r="T663" s="1002"/>
      <c r="U663" s="1002"/>
      <c r="V663" s="1002"/>
      <c r="W663" s="1001"/>
      <c r="X663" s="1001"/>
      <c r="Y663" s="1005"/>
      <c r="Z663" s="1003"/>
      <c r="AA663" s="1003"/>
      <c r="AB663" s="1003"/>
      <c r="AC663" s="1003"/>
      <c r="AD663" s="1003"/>
      <c r="AE663" s="1003"/>
      <c r="AF663" s="1003"/>
      <c r="AG663" s="1003"/>
      <c r="AH663" s="1003"/>
      <c r="AI663" s="1003"/>
      <c r="AJ663" s="1003"/>
      <c r="AK663" s="1003"/>
      <c r="AL663" s="1003"/>
      <c r="AM663" s="1004"/>
      <c r="AN663" s="1004"/>
      <c r="AO663" s="1004"/>
      <c r="AP663" s="1004"/>
      <c r="AQ663" s="1004"/>
      <c r="AR663" s="1004"/>
      <c r="AS663" s="1004"/>
      <c r="AT663" s="1004"/>
    </row>
    <row r="664" spans="1:46">
      <c r="A664" s="1003"/>
      <c r="B664" s="1002"/>
      <c r="C664" s="1002"/>
      <c r="D664" s="1002"/>
      <c r="E664" s="1002"/>
      <c r="F664" s="1002"/>
      <c r="G664" s="1002"/>
      <c r="H664" s="1002"/>
      <c r="I664" s="1002"/>
      <c r="J664" s="1002"/>
      <c r="K664" s="1002"/>
      <c r="L664" s="569"/>
      <c r="M664" s="1002"/>
      <c r="N664" s="1002"/>
      <c r="O664" s="1001"/>
      <c r="P664" s="1002"/>
      <c r="Q664" s="1002"/>
      <c r="R664" s="1002"/>
      <c r="S664" s="1002"/>
      <c r="T664" s="1002"/>
      <c r="U664" s="1002"/>
      <c r="V664" s="1002"/>
      <c r="W664" s="1001"/>
      <c r="X664" s="1001"/>
      <c r="Y664" s="1005"/>
      <c r="Z664" s="1003"/>
      <c r="AA664" s="1003"/>
      <c r="AB664" s="1003"/>
      <c r="AC664" s="1003"/>
      <c r="AD664" s="1003"/>
      <c r="AE664" s="1003"/>
      <c r="AF664" s="1003"/>
      <c r="AG664" s="1003"/>
      <c r="AH664" s="1003"/>
      <c r="AI664" s="1003"/>
      <c r="AJ664" s="1003"/>
      <c r="AK664" s="1003"/>
      <c r="AL664" s="1003"/>
      <c r="AM664" s="1004"/>
      <c r="AN664" s="1004"/>
      <c r="AO664" s="1004"/>
      <c r="AP664" s="1004"/>
      <c r="AQ664" s="1004"/>
      <c r="AR664" s="1004"/>
      <c r="AS664" s="1004"/>
      <c r="AT664" s="1004"/>
    </row>
    <row r="665" spans="1:46">
      <c r="A665" s="1003"/>
      <c r="B665" s="1002"/>
      <c r="C665" s="1002"/>
      <c r="D665" s="1002"/>
      <c r="E665" s="1002"/>
      <c r="F665" s="1002"/>
      <c r="G665" s="1002"/>
      <c r="H665" s="1002"/>
      <c r="I665" s="1002"/>
      <c r="J665" s="1002"/>
      <c r="K665" s="1002"/>
      <c r="L665" s="569"/>
      <c r="M665" s="1002"/>
      <c r="N665" s="1002"/>
      <c r="O665" s="1001"/>
      <c r="P665" s="1002"/>
      <c r="Q665" s="1002"/>
      <c r="R665" s="1002"/>
      <c r="S665" s="1002"/>
      <c r="T665" s="1002"/>
      <c r="U665" s="1002"/>
      <c r="V665" s="1002"/>
      <c r="W665" s="1001"/>
      <c r="X665" s="1001"/>
      <c r="Y665" s="1005"/>
      <c r="Z665" s="1003"/>
      <c r="AA665" s="1003"/>
      <c r="AB665" s="1003"/>
      <c r="AC665" s="1003"/>
      <c r="AD665" s="1003"/>
      <c r="AE665" s="1003"/>
      <c r="AF665" s="1003"/>
      <c r="AG665" s="1003"/>
      <c r="AH665" s="1003"/>
      <c r="AI665" s="1003"/>
      <c r="AJ665" s="1003"/>
      <c r="AK665" s="1003"/>
      <c r="AL665" s="1003"/>
      <c r="AM665" s="1004"/>
      <c r="AN665" s="1004"/>
      <c r="AO665" s="1004"/>
      <c r="AP665" s="1004"/>
      <c r="AQ665" s="1004"/>
      <c r="AR665" s="1004"/>
      <c r="AS665" s="1004"/>
      <c r="AT665" s="1004"/>
    </row>
    <row r="666" spans="1:46">
      <c r="A666" s="1003"/>
      <c r="B666" s="1002"/>
      <c r="C666" s="1002"/>
      <c r="D666" s="1002"/>
      <c r="E666" s="1002"/>
      <c r="F666" s="1002"/>
      <c r="G666" s="1002"/>
      <c r="H666" s="1002"/>
      <c r="I666" s="1002"/>
      <c r="J666" s="1002"/>
      <c r="K666" s="1002"/>
      <c r="L666" s="569"/>
      <c r="M666" s="1002"/>
      <c r="N666" s="1002"/>
      <c r="O666" s="1001"/>
      <c r="P666" s="1002"/>
      <c r="Q666" s="1002"/>
      <c r="R666" s="1002"/>
      <c r="S666" s="1002"/>
      <c r="T666" s="1002"/>
      <c r="U666" s="1002"/>
      <c r="V666" s="1002"/>
      <c r="W666" s="1001"/>
      <c r="X666" s="1001"/>
      <c r="Y666" s="1005"/>
      <c r="Z666" s="1003"/>
      <c r="AA666" s="1003"/>
      <c r="AB666" s="1003"/>
      <c r="AC666" s="1003"/>
      <c r="AD666" s="1003"/>
      <c r="AE666" s="1003"/>
      <c r="AF666" s="1003"/>
      <c r="AG666" s="1003"/>
      <c r="AH666" s="1003"/>
      <c r="AI666" s="1003"/>
      <c r="AJ666" s="1003"/>
      <c r="AK666" s="1003"/>
      <c r="AL666" s="1003"/>
      <c r="AM666" s="1004"/>
      <c r="AN666" s="1004"/>
      <c r="AO666" s="1004"/>
      <c r="AP666" s="1004"/>
      <c r="AQ666" s="1004"/>
      <c r="AR666" s="1004"/>
      <c r="AS666" s="1004"/>
      <c r="AT666" s="1004"/>
    </row>
    <row r="667" spans="1:46">
      <c r="A667" s="1003"/>
      <c r="B667" s="1002"/>
      <c r="C667" s="1002"/>
      <c r="D667" s="1002"/>
      <c r="E667" s="1002"/>
      <c r="F667" s="1002"/>
      <c r="G667" s="1002"/>
      <c r="H667" s="1002"/>
      <c r="I667" s="1002"/>
      <c r="J667" s="1002"/>
      <c r="K667" s="1002"/>
      <c r="L667" s="569"/>
      <c r="M667" s="1002"/>
      <c r="N667" s="1002"/>
      <c r="O667" s="1001"/>
      <c r="P667" s="1002"/>
      <c r="Q667" s="1002"/>
      <c r="R667" s="1002"/>
      <c r="S667" s="1002"/>
      <c r="T667" s="1002"/>
      <c r="U667" s="1002"/>
      <c r="V667" s="1002"/>
      <c r="W667" s="1001"/>
      <c r="X667" s="1001"/>
      <c r="Y667" s="1005"/>
      <c r="Z667" s="1003"/>
      <c r="AA667" s="1003"/>
      <c r="AB667" s="1003"/>
      <c r="AC667" s="1003"/>
      <c r="AD667" s="1003"/>
      <c r="AE667" s="1003"/>
      <c r="AF667" s="1003"/>
      <c r="AG667" s="1003"/>
      <c r="AH667" s="1003"/>
      <c r="AI667" s="1003"/>
      <c r="AJ667" s="1003"/>
      <c r="AK667" s="1003"/>
      <c r="AL667" s="1003"/>
      <c r="AM667" s="1004"/>
      <c r="AN667" s="1004"/>
      <c r="AO667" s="1004"/>
      <c r="AP667" s="1004"/>
      <c r="AQ667" s="1004"/>
      <c r="AR667" s="1004"/>
      <c r="AS667" s="1004"/>
      <c r="AT667" s="1004"/>
    </row>
    <row r="668" spans="1:46">
      <c r="A668" s="1003"/>
      <c r="B668" s="1002"/>
      <c r="C668" s="1002"/>
      <c r="D668" s="1002"/>
      <c r="E668" s="1002"/>
      <c r="F668" s="1002"/>
      <c r="G668" s="1002"/>
      <c r="H668" s="1002"/>
      <c r="I668" s="1002"/>
      <c r="J668" s="1002"/>
      <c r="K668" s="1002"/>
      <c r="L668" s="569"/>
      <c r="M668" s="1002"/>
      <c r="N668" s="1002"/>
      <c r="O668" s="1001"/>
      <c r="P668" s="1002"/>
      <c r="Q668" s="1002"/>
      <c r="R668" s="1002"/>
      <c r="S668" s="1002"/>
      <c r="T668" s="1002"/>
      <c r="U668" s="1002"/>
      <c r="V668" s="1002"/>
      <c r="W668" s="1001"/>
      <c r="X668" s="1001"/>
      <c r="Y668" s="1005"/>
      <c r="Z668" s="1003"/>
      <c r="AA668" s="1003"/>
      <c r="AB668" s="1003"/>
      <c r="AC668" s="1003"/>
      <c r="AD668" s="1003"/>
      <c r="AE668" s="1003"/>
      <c r="AF668" s="1003"/>
      <c r="AG668" s="1003"/>
      <c r="AH668" s="1003"/>
      <c r="AI668" s="1003"/>
      <c r="AJ668" s="1003"/>
      <c r="AK668" s="1003"/>
      <c r="AL668" s="1003"/>
      <c r="AM668" s="1004"/>
      <c r="AN668" s="1004"/>
      <c r="AO668" s="1004"/>
      <c r="AP668" s="1004"/>
      <c r="AQ668" s="1004"/>
      <c r="AR668" s="1004"/>
      <c r="AS668" s="1004"/>
      <c r="AT668" s="1004"/>
    </row>
    <row r="669" spans="1:46">
      <c r="A669" s="1003"/>
      <c r="B669" s="1002"/>
      <c r="C669" s="1002"/>
      <c r="D669" s="1002"/>
      <c r="E669" s="1002"/>
      <c r="F669" s="1002"/>
      <c r="G669" s="1002"/>
      <c r="H669" s="1002"/>
      <c r="I669" s="1002"/>
      <c r="J669" s="1002"/>
      <c r="K669" s="1002"/>
      <c r="L669" s="569"/>
      <c r="M669" s="1002"/>
      <c r="N669" s="1002"/>
      <c r="O669" s="1001"/>
      <c r="P669" s="1002"/>
      <c r="Q669" s="1002"/>
      <c r="R669" s="1002"/>
      <c r="S669" s="1002"/>
      <c r="T669" s="1002"/>
      <c r="U669" s="1002"/>
      <c r="V669" s="1002"/>
      <c r="W669" s="1001"/>
      <c r="X669" s="1001"/>
      <c r="Y669" s="1005"/>
      <c r="Z669" s="1003"/>
      <c r="AA669" s="1003"/>
      <c r="AB669" s="1003"/>
      <c r="AC669" s="1003"/>
      <c r="AD669" s="1003"/>
      <c r="AE669" s="1003"/>
      <c r="AF669" s="1003"/>
      <c r="AG669" s="1003"/>
      <c r="AH669" s="1003"/>
      <c r="AI669" s="1003"/>
      <c r="AJ669" s="1003"/>
      <c r="AK669" s="1003"/>
      <c r="AL669" s="1003"/>
      <c r="AM669" s="1004"/>
      <c r="AN669" s="1004"/>
      <c r="AO669" s="1004"/>
      <c r="AP669" s="1004"/>
      <c r="AQ669" s="1004"/>
      <c r="AR669" s="1004"/>
      <c r="AS669" s="1004"/>
      <c r="AT669" s="1004"/>
    </row>
    <row r="670" spans="1:46">
      <c r="A670" s="1003"/>
      <c r="B670" s="1002"/>
      <c r="C670" s="1002"/>
      <c r="D670" s="1002"/>
      <c r="E670" s="1002"/>
      <c r="F670" s="1002"/>
      <c r="G670" s="1002"/>
      <c r="H670" s="1002"/>
      <c r="I670" s="1002"/>
      <c r="J670" s="1002"/>
      <c r="K670" s="1002"/>
      <c r="L670" s="569"/>
      <c r="M670" s="1002"/>
      <c r="N670" s="1002"/>
      <c r="O670" s="1001"/>
      <c r="P670" s="1002"/>
      <c r="Q670" s="1002"/>
      <c r="R670" s="1002"/>
      <c r="S670" s="1002"/>
      <c r="T670" s="1002"/>
      <c r="U670" s="1002"/>
      <c r="V670" s="1002"/>
      <c r="W670" s="1001"/>
      <c r="X670" s="1001"/>
      <c r="Y670" s="1005"/>
      <c r="Z670" s="1003"/>
      <c r="AA670" s="1003"/>
      <c r="AB670" s="1003"/>
      <c r="AC670" s="1003"/>
      <c r="AD670" s="1003"/>
      <c r="AE670" s="1003"/>
      <c r="AF670" s="1003"/>
      <c r="AG670" s="1003"/>
      <c r="AH670" s="1003"/>
      <c r="AI670" s="1003"/>
      <c r="AJ670" s="1003"/>
      <c r="AK670" s="1003"/>
      <c r="AL670" s="1003"/>
      <c r="AM670" s="1004"/>
      <c r="AN670" s="1004"/>
      <c r="AO670" s="1004"/>
      <c r="AP670" s="1004"/>
      <c r="AQ670" s="1004"/>
      <c r="AR670" s="1004"/>
      <c r="AS670" s="1004"/>
      <c r="AT670" s="1004"/>
    </row>
    <row r="671" spans="1:46">
      <c r="A671" s="1003"/>
      <c r="B671" s="1002"/>
      <c r="C671" s="1002"/>
      <c r="D671" s="1002"/>
      <c r="E671" s="1002"/>
      <c r="F671" s="1002"/>
      <c r="G671" s="1002"/>
      <c r="H671" s="1002"/>
      <c r="I671" s="1002"/>
      <c r="J671" s="1002"/>
      <c r="K671" s="1002"/>
      <c r="L671" s="569"/>
      <c r="M671" s="1002"/>
      <c r="N671" s="1002"/>
      <c r="O671" s="1001"/>
      <c r="P671" s="1002"/>
      <c r="Q671" s="1002"/>
      <c r="R671" s="1002"/>
      <c r="S671" s="1002"/>
      <c r="T671" s="1002"/>
      <c r="U671" s="1002"/>
      <c r="V671" s="1002"/>
      <c r="W671" s="1001"/>
      <c r="X671" s="1001"/>
      <c r="Y671" s="1005"/>
      <c r="Z671" s="1003"/>
      <c r="AA671" s="1003"/>
      <c r="AB671" s="1003"/>
      <c r="AC671" s="1003"/>
      <c r="AD671" s="1003"/>
      <c r="AE671" s="1003"/>
      <c r="AF671" s="1003"/>
      <c r="AG671" s="1003"/>
      <c r="AH671" s="1003"/>
      <c r="AI671" s="1003"/>
      <c r="AJ671" s="1003"/>
      <c r="AK671" s="1003"/>
      <c r="AL671" s="1003"/>
      <c r="AM671" s="1004"/>
      <c r="AN671" s="1004"/>
      <c r="AO671" s="1004"/>
      <c r="AP671" s="1004"/>
      <c r="AQ671" s="1004"/>
      <c r="AR671" s="1004"/>
      <c r="AS671" s="1004"/>
      <c r="AT671" s="1004"/>
    </row>
    <row r="672" spans="1:46">
      <c r="A672" s="1003"/>
      <c r="B672" s="1002"/>
      <c r="C672" s="1002"/>
      <c r="D672" s="1002"/>
      <c r="E672" s="1002"/>
      <c r="F672" s="1002"/>
      <c r="G672" s="1002"/>
      <c r="H672" s="1002"/>
      <c r="I672" s="1002"/>
      <c r="J672" s="1002"/>
      <c r="K672" s="1002"/>
      <c r="L672" s="569"/>
      <c r="M672" s="1002"/>
      <c r="N672" s="1002"/>
      <c r="O672" s="1001"/>
      <c r="P672" s="1002"/>
      <c r="Q672" s="1002"/>
      <c r="R672" s="1002"/>
      <c r="S672" s="1002"/>
      <c r="T672" s="1002"/>
      <c r="U672" s="1002"/>
      <c r="V672" s="1002"/>
      <c r="W672" s="1001"/>
      <c r="X672" s="1001"/>
      <c r="Y672" s="1005"/>
      <c r="Z672" s="1003"/>
      <c r="AA672" s="1003"/>
      <c r="AB672" s="1003"/>
      <c r="AC672" s="1003"/>
      <c r="AD672" s="1003"/>
      <c r="AE672" s="1003"/>
      <c r="AF672" s="1003"/>
      <c r="AG672" s="1003"/>
      <c r="AH672" s="1003"/>
      <c r="AI672" s="1003"/>
      <c r="AJ672" s="1003"/>
      <c r="AK672" s="1003"/>
      <c r="AL672" s="1003"/>
      <c r="AM672" s="1004"/>
      <c r="AN672" s="1004"/>
      <c r="AO672" s="1004"/>
      <c r="AP672" s="1004"/>
      <c r="AQ672" s="1004"/>
      <c r="AR672" s="1004"/>
      <c r="AS672" s="1004"/>
      <c r="AT672" s="1004"/>
    </row>
    <row r="673" spans="1:46">
      <c r="A673" s="1003"/>
      <c r="B673" s="1002"/>
      <c r="C673" s="1002"/>
      <c r="D673" s="1002"/>
      <c r="E673" s="1002"/>
      <c r="F673" s="1002"/>
      <c r="G673" s="1002"/>
      <c r="H673" s="1002"/>
      <c r="I673" s="1002"/>
      <c r="J673" s="1002"/>
      <c r="K673" s="1002"/>
      <c r="L673" s="569"/>
      <c r="M673" s="1002"/>
      <c r="N673" s="1002"/>
      <c r="O673" s="1001"/>
      <c r="P673" s="1002"/>
      <c r="Q673" s="1002"/>
      <c r="R673" s="1002"/>
      <c r="S673" s="1002"/>
      <c r="T673" s="1002"/>
      <c r="U673" s="1002"/>
      <c r="V673" s="1002"/>
      <c r="W673" s="1001"/>
      <c r="X673" s="1001"/>
      <c r="Y673" s="1005"/>
      <c r="Z673" s="1003"/>
      <c r="AA673" s="1003"/>
      <c r="AB673" s="1003"/>
      <c r="AC673" s="1003"/>
      <c r="AD673" s="1003"/>
      <c r="AE673" s="1003"/>
      <c r="AF673" s="1003"/>
      <c r="AG673" s="1003"/>
      <c r="AH673" s="1003"/>
      <c r="AI673" s="1003"/>
      <c r="AJ673" s="1003"/>
      <c r="AK673" s="1003"/>
      <c r="AL673" s="1003"/>
      <c r="AM673" s="1004"/>
      <c r="AN673" s="1004"/>
      <c r="AO673" s="1004"/>
      <c r="AP673" s="1004"/>
      <c r="AQ673" s="1004"/>
      <c r="AR673" s="1004"/>
      <c r="AS673" s="1004"/>
      <c r="AT673" s="1004"/>
    </row>
    <row r="674" spans="1:46">
      <c r="A674" s="1003"/>
      <c r="B674" s="1002"/>
      <c r="C674" s="1002"/>
      <c r="D674" s="1002"/>
      <c r="E674" s="1002"/>
      <c r="F674" s="1002"/>
      <c r="G674" s="1002"/>
      <c r="H674" s="1002"/>
      <c r="I674" s="1002"/>
      <c r="J674" s="1002"/>
      <c r="K674" s="1002"/>
      <c r="L674" s="569"/>
      <c r="M674" s="1002"/>
      <c r="N674" s="1002"/>
      <c r="O674" s="1001"/>
      <c r="P674" s="1002"/>
      <c r="Q674" s="1002"/>
      <c r="R674" s="1002"/>
      <c r="S674" s="1002"/>
      <c r="T674" s="1002"/>
      <c r="U674" s="1002"/>
      <c r="V674" s="1002"/>
      <c r="W674" s="1001"/>
      <c r="X674" s="1001"/>
      <c r="Y674" s="1005"/>
      <c r="Z674" s="1003"/>
      <c r="AA674" s="1003"/>
      <c r="AB674" s="1003"/>
      <c r="AC674" s="1003"/>
      <c r="AD674" s="1003"/>
      <c r="AE674" s="1003"/>
      <c r="AF674" s="1003"/>
      <c r="AG674" s="1003"/>
      <c r="AH674" s="1003"/>
      <c r="AI674" s="1003"/>
      <c r="AJ674" s="1003"/>
      <c r="AK674" s="1003"/>
      <c r="AL674" s="1003"/>
      <c r="AM674" s="1004"/>
      <c r="AN674" s="1004"/>
      <c r="AO674" s="1004"/>
      <c r="AP674" s="1004"/>
      <c r="AQ674" s="1004"/>
      <c r="AR674" s="1004"/>
      <c r="AS674" s="1004"/>
      <c r="AT674" s="1004"/>
    </row>
    <row r="675" spans="1:46">
      <c r="A675" s="1003"/>
      <c r="B675" s="1002"/>
      <c r="C675" s="1002"/>
      <c r="D675" s="1002"/>
      <c r="E675" s="1002"/>
      <c r="F675" s="1002"/>
      <c r="G675" s="1002"/>
      <c r="H675" s="1002"/>
      <c r="I675" s="1002"/>
      <c r="J675" s="1002"/>
      <c r="K675" s="1002"/>
      <c r="L675" s="569"/>
      <c r="M675" s="1002"/>
      <c r="N675" s="1002"/>
      <c r="O675" s="1001"/>
      <c r="P675" s="1002"/>
      <c r="Q675" s="1002"/>
      <c r="R675" s="1002"/>
      <c r="S675" s="1002"/>
      <c r="T675" s="1002"/>
      <c r="U675" s="1002"/>
      <c r="V675" s="1002"/>
      <c r="W675" s="1001"/>
      <c r="X675" s="1001"/>
      <c r="Y675" s="1005"/>
      <c r="Z675" s="1003"/>
      <c r="AA675" s="1003"/>
      <c r="AB675" s="1003"/>
      <c r="AC675" s="1003"/>
      <c r="AD675" s="1003"/>
      <c r="AE675" s="1003"/>
      <c r="AF675" s="1003"/>
      <c r="AG675" s="1003"/>
      <c r="AH675" s="1003"/>
      <c r="AI675" s="1003"/>
      <c r="AJ675" s="1003"/>
      <c r="AK675" s="1003"/>
      <c r="AL675" s="1003"/>
      <c r="AM675" s="1004"/>
      <c r="AN675" s="1004"/>
      <c r="AO675" s="1004"/>
      <c r="AP675" s="1004"/>
      <c r="AQ675" s="1004"/>
      <c r="AR675" s="1004"/>
      <c r="AS675" s="1004"/>
      <c r="AT675" s="1004"/>
    </row>
    <row r="676" spans="1:46">
      <c r="A676" s="1003"/>
      <c r="B676" s="1002"/>
      <c r="C676" s="1002"/>
      <c r="D676" s="1002"/>
      <c r="E676" s="1002"/>
      <c r="F676" s="1002"/>
      <c r="G676" s="1002"/>
      <c r="H676" s="1002"/>
      <c r="I676" s="1002"/>
      <c r="J676" s="1002"/>
      <c r="K676" s="1002"/>
      <c r="L676" s="569"/>
      <c r="M676" s="1002"/>
      <c r="N676" s="1002"/>
      <c r="O676" s="1001"/>
      <c r="P676" s="1002"/>
      <c r="Q676" s="1002"/>
      <c r="R676" s="1002"/>
      <c r="S676" s="1002"/>
      <c r="T676" s="1002"/>
      <c r="U676" s="1002"/>
      <c r="V676" s="1002"/>
      <c r="W676" s="1001"/>
      <c r="X676" s="1001"/>
      <c r="Y676" s="1005"/>
      <c r="Z676" s="1003"/>
      <c r="AA676" s="1003"/>
      <c r="AB676" s="1003"/>
      <c r="AC676" s="1003"/>
      <c r="AD676" s="1003"/>
      <c r="AE676" s="1003"/>
      <c r="AF676" s="1003"/>
      <c r="AG676" s="1003"/>
      <c r="AH676" s="1003"/>
      <c r="AI676" s="1003"/>
      <c r="AJ676" s="1003"/>
      <c r="AK676" s="1003"/>
      <c r="AL676" s="1003"/>
      <c r="AM676" s="1004"/>
      <c r="AN676" s="1004"/>
      <c r="AO676" s="1004"/>
      <c r="AP676" s="1004"/>
      <c r="AQ676" s="1004"/>
      <c r="AR676" s="1004"/>
      <c r="AS676" s="1004"/>
      <c r="AT676" s="1004"/>
    </row>
    <row r="677" spans="1:46">
      <c r="A677" s="1003"/>
      <c r="B677" s="1002"/>
      <c r="C677" s="1002"/>
      <c r="D677" s="1002"/>
      <c r="E677" s="1002"/>
      <c r="F677" s="1002"/>
      <c r="G677" s="1002"/>
      <c r="H677" s="1002"/>
      <c r="I677" s="1002"/>
      <c r="J677" s="1002"/>
      <c r="K677" s="1002"/>
      <c r="L677" s="569"/>
      <c r="M677" s="1002"/>
      <c r="N677" s="1002"/>
      <c r="O677" s="1001"/>
      <c r="P677" s="1002"/>
      <c r="Q677" s="1002"/>
      <c r="R677" s="1002"/>
      <c r="S677" s="1002"/>
      <c r="T677" s="1002"/>
      <c r="U677" s="1002"/>
      <c r="V677" s="1002"/>
      <c r="W677" s="1001"/>
      <c r="X677" s="1001"/>
      <c r="Y677" s="1005"/>
      <c r="Z677" s="1003"/>
      <c r="AA677" s="1003"/>
      <c r="AB677" s="1003"/>
      <c r="AC677" s="1003"/>
      <c r="AD677" s="1003"/>
      <c r="AE677" s="1003"/>
      <c r="AF677" s="1003"/>
      <c r="AG677" s="1003"/>
      <c r="AH677" s="1003"/>
      <c r="AI677" s="1003"/>
      <c r="AJ677" s="1003"/>
      <c r="AK677" s="1003"/>
      <c r="AL677" s="1003"/>
      <c r="AM677" s="1004"/>
      <c r="AN677" s="1004"/>
      <c r="AO677" s="1004"/>
      <c r="AP677" s="1004"/>
      <c r="AQ677" s="1004"/>
      <c r="AR677" s="1004"/>
      <c r="AS677" s="1004"/>
      <c r="AT677" s="1004"/>
    </row>
    <row r="678" spans="1:46">
      <c r="A678" s="1003"/>
      <c r="B678" s="1002"/>
      <c r="C678" s="1002"/>
      <c r="D678" s="1002"/>
      <c r="E678" s="1002"/>
      <c r="F678" s="1002"/>
      <c r="G678" s="1002"/>
      <c r="H678" s="1002"/>
      <c r="I678" s="1002"/>
      <c r="J678" s="1002"/>
      <c r="K678" s="1002"/>
      <c r="L678" s="569"/>
      <c r="M678" s="1002"/>
      <c r="N678" s="1002"/>
      <c r="O678" s="1001"/>
      <c r="P678" s="1002"/>
      <c r="Q678" s="1002"/>
      <c r="R678" s="1002"/>
      <c r="S678" s="1002"/>
      <c r="T678" s="1002"/>
      <c r="U678" s="1002"/>
      <c r="V678" s="1002"/>
      <c r="W678" s="1001"/>
      <c r="X678" s="1001"/>
      <c r="Y678" s="1005"/>
      <c r="Z678" s="1003"/>
      <c r="AA678" s="1003"/>
      <c r="AB678" s="1003"/>
      <c r="AC678" s="1003"/>
      <c r="AD678" s="1003"/>
      <c r="AE678" s="1003"/>
      <c r="AF678" s="1003"/>
      <c r="AG678" s="1003"/>
      <c r="AH678" s="1003"/>
      <c r="AI678" s="1003"/>
      <c r="AJ678" s="1003"/>
      <c r="AK678" s="1003"/>
      <c r="AL678" s="1003"/>
      <c r="AM678" s="1004"/>
      <c r="AN678" s="1004"/>
      <c r="AO678" s="1004"/>
      <c r="AP678" s="1004"/>
      <c r="AQ678" s="1004"/>
      <c r="AR678" s="1004"/>
      <c r="AS678" s="1004"/>
      <c r="AT678" s="1004"/>
    </row>
    <row r="679" spans="1:46">
      <c r="A679" s="1003"/>
      <c r="B679" s="1002"/>
      <c r="C679" s="1002"/>
      <c r="D679" s="1002"/>
      <c r="E679" s="1002"/>
      <c r="F679" s="1002"/>
      <c r="G679" s="1002"/>
      <c r="H679" s="1002"/>
      <c r="I679" s="1002"/>
      <c r="J679" s="1002"/>
      <c r="K679" s="1002"/>
      <c r="L679" s="569"/>
      <c r="M679" s="1002"/>
      <c r="N679" s="1002"/>
      <c r="O679" s="1001"/>
      <c r="P679" s="1002"/>
      <c r="Q679" s="1002"/>
      <c r="R679" s="1002"/>
      <c r="S679" s="1002"/>
      <c r="T679" s="1002"/>
      <c r="U679" s="1002"/>
      <c r="V679" s="1002"/>
      <c r="W679" s="1001"/>
      <c r="X679" s="1001"/>
      <c r="Y679" s="1005"/>
      <c r="Z679" s="1003"/>
      <c r="AA679" s="1003"/>
      <c r="AB679" s="1003"/>
      <c r="AC679" s="1003"/>
      <c r="AD679" s="1003"/>
      <c r="AE679" s="1003"/>
      <c r="AF679" s="1003"/>
      <c r="AG679" s="1003"/>
      <c r="AH679" s="1003"/>
      <c r="AI679" s="1003"/>
      <c r="AJ679" s="1003"/>
      <c r="AK679" s="1003"/>
      <c r="AL679" s="1003"/>
      <c r="AM679" s="1004"/>
      <c r="AN679" s="1004"/>
      <c r="AO679" s="1004"/>
      <c r="AP679" s="1004"/>
      <c r="AQ679" s="1004"/>
      <c r="AR679" s="1004"/>
      <c r="AS679" s="1004"/>
      <c r="AT679" s="1004"/>
    </row>
    <row r="680" spans="1:46">
      <c r="A680" s="1003"/>
      <c r="B680" s="1002"/>
      <c r="C680" s="1002"/>
      <c r="D680" s="1002"/>
      <c r="E680" s="1002"/>
      <c r="F680" s="1002"/>
      <c r="G680" s="1002"/>
      <c r="H680" s="1002"/>
      <c r="I680" s="1002"/>
      <c r="J680" s="1002"/>
      <c r="K680" s="1002"/>
      <c r="L680" s="569"/>
      <c r="M680" s="1002"/>
      <c r="N680" s="1002"/>
      <c r="O680" s="1001"/>
      <c r="P680" s="1002"/>
      <c r="Q680" s="1002"/>
      <c r="R680" s="1002"/>
      <c r="S680" s="1002"/>
      <c r="T680" s="1002"/>
      <c r="U680" s="1002"/>
      <c r="V680" s="1002"/>
      <c r="W680" s="1001"/>
      <c r="X680" s="1001"/>
      <c r="Y680" s="1005"/>
      <c r="Z680" s="1003"/>
      <c r="AA680" s="1003"/>
      <c r="AB680" s="1003"/>
      <c r="AC680" s="1003"/>
      <c r="AD680" s="1003"/>
      <c r="AE680" s="1003"/>
      <c r="AF680" s="1003"/>
      <c r="AG680" s="1003"/>
      <c r="AH680" s="1003"/>
      <c r="AI680" s="1003"/>
      <c r="AJ680" s="1003"/>
      <c r="AK680" s="1003"/>
      <c r="AL680" s="1003"/>
      <c r="AM680" s="1004"/>
      <c r="AN680" s="1004"/>
      <c r="AO680" s="1004"/>
      <c r="AP680" s="1004"/>
      <c r="AQ680" s="1004"/>
      <c r="AR680" s="1004"/>
      <c r="AS680" s="1004"/>
      <c r="AT680" s="1004"/>
    </row>
    <row r="681" spans="1:46">
      <c r="A681" s="1003"/>
      <c r="B681" s="1002"/>
      <c r="C681" s="1002"/>
      <c r="D681" s="1002"/>
      <c r="E681" s="1002"/>
      <c r="F681" s="1002"/>
      <c r="G681" s="1002"/>
      <c r="H681" s="1002"/>
      <c r="I681" s="1002"/>
      <c r="J681" s="1002"/>
      <c r="K681" s="1002"/>
      <c r="L681" s="569"/>
      <c r="M681" s="1002"/>
      <c r="N681" s="1002"/>
      <c r="O681" s="1001"/>
      <c r="P681" s="1002"/>
      <c r="Q681" s="1002"/>
      <c r="R681" s="1002"/>
      <c r="S681" s="1002"/>
      <c r="T681" s="1002"/>
      <c r="U681" s="1002"/>
      <c r="V681" s="1002"/>
      <c r="W681" s="1001"/>
      <c r="X681" s="1001"/>
      <c r="Y681" s="1005"/>
      <c r="Z681" s="1003"/>
      <c r="AA681" s="1003"/>
      <c r="AB681" s="1003"/>
      <c r="AC681" s="1003"/>
      <c r="AD681" s="1003"/>
      <c r="AE681" s="1003"/>
      <c r="AF681" s="1003"/>
      <c r="AG681" s="1003"/>
      <c r="AH681" s="1003"/>
      <c r="AI681" s="1003"/>
      <c r="AJ681" s="1003"/>
      <c r="AK681" s="1003"/>
      <c r="AL681" s="1003"/>
      <c r="AM681" s="1004"/>
      <c r="AN681" s="1004"/>
      <c r="AO681" s="1004"/>
      <c r="AP681" s="1004"/>
      <c r="AQ681" s="1004"/>
      <c r="AR681" s="1004"/>
      <c r="AS681" s="1004"/>
      <c r="AT681" s="1004"/>
    </row>
    <row r="682" spans="1:46">
      <c r="A682" s="1003"/>
      <c r="B682" s="1002"/>
      <c r="C682" s="1002"/>
      <c r="D682" s="1002"/>
      <c r="E682" s="1002"/>
      <c r="F682" s="1002"/>
      <c r="G682" s="1002"/>
      <c r="H682" s="1002"/>
      <c r="I682" s="1002"/>
      <c r="J682" s="1002"/>
      <c r="K682" s="1002"/>
      <c r="L682" s="569"/>
      <c r="M682" s="1002"/>
      <c r="N682" s="1002"/>
      <c r="O682" s="1001"/>
      <c r="P682" s="1002"/>
      <c r="Q682" s="1002"/>
      <c r="R682" s="1002"/>
      <c r="S682" s="1002"/>
      <c r="T682" s="1002"/>
      <c r="U682" s="1002"/>
      <c r="V682" s="1002"/>
      <c r="W682" s="1001"/>
      <c r="X682" s="1001"/>
      <c r="Y682" s="1005"/>
      <c r="Z682" s="1003"/>
      <c r="AA682" s="1003"/>
      <c r="AB682" s="1003"/>
      <c r="AC682" s="1003"/>
      <c r="AD682" s="1003"/>
      <c r="AE682" s="1003"/>
      <c r="AF682" s="1003"/>
      <c r="AG682" s="1003"/>
      <c r="AH682" s="1003"/>
      <c r="AI682" s="1003"/>
      <c r="AJ682" s="1003"/>
      <c r="AK682" s="1003"/>
      <c r="AL682" s="1003"/>
      <c r="AM682" s="1004"/>
      <c r="AN682" s="1004"/>
      <c r="AO682" s="1004"/>
      <c r="AP682" s="1004"/>
      <c r="AQ682" s="1004"/>
      <c r="AR682" s="1004"/>
      <c r="AS682" s="1004"/>
      <c r="AT682" s="1004"/>
    </row>
    <row r="683" spans="1:46">
      <c r="A683" s="1003"/>
      <c r="B683" s="1002"/>
      <c r="C683" s="1002"/>
      <c r="D683" s="1002"/>
      <c r="E683" s="1002"/>
      <c r="F683" s="1002"/>
      <c r="G683" s="1002"/>
      <c r="H683" s="1002"/>
      <c r="I683" s="1002"/>
      <c r="J683" s="1002"/>
      <c r="K683" s="1002"/>
      <c r="L683" s="569"/>
      <c r="M683" s="1002"/>
      <c r="N683" s="1002"/>
      <c r="O683" s="1001"/>
      <c r="P683" s="1002"/>
      <c r="Q683" s="1002"/>
      <c r="R683" s="1002"/>
      <c r="S683" s="1002"/>
      <c r="T683" s="1002"/>
      <c r="U683" s="1002"/>
      <c r="V683" s="1002"/>
      <c r="W683" s="1001"/>
      <c r="X683" s="1001"/>
      <c r="Y683" s="1005"/>
      <c r="Z683" s="1003"/>
      <c r="AA683" s="1003"/>
      <c r="AB683" s="1003"/>
      <c r="AC683" s="1003"/>
      <c r="AD683" s="1003"/>
      <c r="AE683" s="1003"/>
      <c r="AF683" s="1003"/>
      <c r="AG683" s="1003"/>
      <c r="AH683" s="1003"/>
      <c r="AI683" s="1003"/>
      <c r="AJ683" s="1003"/>
      <c r="AK683" s="1003"/>
      <c r="AL683" s="1003"/>
      <c r="AM683" s="1004"/>
      <c r="AN683" s="1004"/>
      <c r="AO683" s="1004"/>
      <c r="AP683" s="1004"/>
      <c r="AQ683" s="1004"/>
      <c r="AR683" s="1004"/>
      <c r="AS683" s="1004"/>
      <c r="AT683" s="1004"/>
    </row>
    <row r="684" spans="1:46">
      <c r="A684" s="1003"/>
      <c r="B684" s="1002"/>
      <c r="C684" s="1002"/>
      <c r="D684" s="1002"/>
      <c r="E684" s="1002"/>
      <c r="F684" s="1002"/>
      <c r="G684" s="1002"/>
      <c r="H684" s="1002"/>
      <c r="I684" s="1002"/>
      <c r="J684" s="1002"/>
      <c r="K684" s="1002"/>
      <c r="L684" s="569"/>
      <c r="M684" s="1002"/>
      <c r="N684" s="1002"/>
      <c r="O684" s="1001"/>
      <c r="P684" s="1002"/>
      <c r="Q684" s="1002"/>
      <c r="R684" s="1002"/>
      <c r="S684" s="1002"/>
      <c r="T684" s="1002"/>
      <c r="U684" s="1002"/>
      <c r="V684" s="1002"/>
      <c r="W684" s="1001"/>
      <c r="X684" s="1001"/>
      <c r="Y684" s="1005"/>
      <c r="Z684" s="1003"/>
      <c r="AA684" s="1003"/>
      <c r="AB684" s="1003"/>
      <c r="AC684" s="1003"/>
      <c r="AD684" s="1003"/>
      <c r="AE684" s="1003"/>
      <c r="AF684" s="1003"/>
      <c r="AG684" s="1003"/>
      <c r="AH684" s="1003"/>
      <c r="AI684" s="1003"/>
      <c r="AJ684" s="1003"/>
      <c r="AK684" s="1003"/>
      <c r="AL684" s="1003"/>
      <c r="AM684" s="1004"/>
      <c r="AN684" s="1004"/>
      <c r="AO684" s="1004"/>
      <c r="AP684" s="1004"/>
      <c r="AQ684" s="1004"/>
      <c r="AR684" s="1004"/>
      <c r="AS684" s="1004"/>
      <c r="AT684" s="1004"/>
    </row>
    <row r="685" spans="1:46">
      <c r="A685" s="1003"/>
      <c r="B685" s="1002"/>
      <c r="C685" s="1002"/>
      <c r="D685" s="1002"/>
      <c r="E685" s="1002"/>
      <c r="F685" s="1002"/>
      <c r="G685" s="1002"/>
      <c r="H685" s="1002"/>
      <c r="I685" s="1002"/>
      <c r="J685" s="1002"/>
      <c r="K685" s="1002"/>
      <c r="L685" s="569"/>
      <c r="M685" s="1002"/>
      <c r="N685" s="1002"/>
      <c r="O685" s="1001"/>
      <c r="P685" s="1002"/>
      <c r="Q685" s="1002"/>
      <c r="R685" s="1002"/>
      <c r="S685" s="1002"/>
      <c r="T685" s="1002"/>
      <c r="U685" s="1002"/>
      <c r="V685" s="1002"/>
      <c r="W685" s="1001"/>
      <c r="X685" s="1001"/>
      <c r="Y685" s="1005"/>
      <c r="Z685" s="1003"/>
      <c r="AA685" s="1003"/>
      <c r="AB685" s="1003"/>
      <c r="AC685" s="1003"/>
      <c r="AD685" s="1003"/>
      <c r="AE685" s="1003"/>
      <c r="AF685" s="1003"/>
      <c r="AG685" s="1003"/>
      <c r="AH685" s="1003"/>
      <c r="AI685" s="1003"/>
      <c r="AJ685" s="1003"/>
      <c r="AK685" s="1003"/>
      <c r="AL685" s="1003"/>
      <c r="AM685" s="1004"/>
      <c r="AN685" s="1004"/>
      <c r="AO685" s="1004"/>
      <c r="AP685" s="1004"/>
      <c r="AQ685" s="1004"/>
      <c r="AR685" s="1004"/>
      <c r="AS685" s="1004"/>
      <c r="AT685" s="1004"/>
    </row>
    <row r="686" spans="1:46">
      <c r="A686" s="1003"/>
      <c r="B686" s="1002"/>
      <c r="C686" s="1002"/>
      <c r="D686" s="1002"/>
      <c r="E686" s="1002"/>
      <c r="F686" s="1002"/>
      <c r="G686" s="1002"/>
      <c r="H686" s="1002"/>
      <c r="I686" s="1002"/>
      <c r="J686" s="1002"/>
      <c r="K686" s="1002"/>
      <c r="L686" s="569"/>
      <c r="M686" s="1002"/>
      <c r="N686" s="1002"/>
      <c r="O686" s="1001"/>
      <c r="P686" s="1002"/>
      <c r="Q686" s="1002"/>
      <c r="R686" s="1002"/>
      <c r="S686" s="1002"/>
      <c r="T686" s="1002"/>
      <c r="U686" s="1002"/>
      <c r="V686" s="1002"/>
      <c r="W686" s="1001"/>
      <c r="X686" s="1001"/>
      <c r="Y686" s="1005"/>
      <c r="Z686" s="1003"/>
      <c r="AA686" s="1003"/>
      <c r="AB686" s="1003"/>
      <c r="AC686" s="1003"/>
      <c r="AD686" s="1003"/>
      <c r="AE686" s="1003"/>
      <c r="AF686" s="1003"/>
      <c r="AG686" s="1003"/>
      <c r="AH686" s="1003"/>
      <c r="AI686" s="1003"/>
      <c r="AJ686" s="1003"/>
      <c r="AK686" s="1003"/>
      <c r="AL686" s="1003"/>
      <c r="AM686" s="1004"/>
      <c r="AN686" s="1004"/>
      <c r="AO686" s="1004"/>
      <c r="AP686" s="1004"/>
      <c r="AQ686" s="1004"/>
      <c r="AR686" s="1004"/>
      <c r="AS686" s="1004"/>
      <c r="AT686" s="1004"/>
    </row>
    <row r="687" spans="1:46">
      <c r="A687" s="1003"/>
      <c r="B687" s="1002"/>
      <c r="C687" s="1002"/>
      <c r="D687" s="1002"/>
      <c r="E687" s="1002"/>
      <c r="F687" s="1002"/>
      <c r="G687" s="1002"/>
      <c r="H687" s="1002"/>
      <c r="I687" s="1002"/>
      <c r="J687" s="1002"/>
      <c r="K687" s="1002"/>
      <c r="L687" s="569"/>
      <c r="M687" s="1002"/>
      <c r="N687" s="1002"/>
      <c r="O687" s="1001"/>
      <c r="P687" s="1002"/>
      <c r="Q687" s="1002"/>
      <c r="R687" s="1002"/>
      <c r="S687" s="1002"/>
      <c r="T687" s="1002"/>
      <c r="U687" s="1002"/>
      <c r="V687" s="1002"/>
      <c r="W687" s="1001"/>
      <c r="X687" s="1001"/>
      <c r="Y687" s="1005"/>
      <c r="Z687" s="1003"/>
      <c r="AA687" s="1003"/>
      <c r="AB687" s="1003"/>
      <c r="AC687" s="1003"/>
      <c r="AD687" s="1003"/>
      <c r="AE687" s="1003"/>
      <c r="AF687" s="1003"/>
      <c r="AG687" s="1003"/>
      <c r="AH687" s="1003"/>
      <c r="AI687" s="1003"/>
      <c r="AJ687" s="1003"/>
      <c r="AK687" s="1003"/>
      <c r="AL687" s="1003"/>
      <c r="AM687" s="1004"/>
      <c r="AN687" s="1004"/>
      <c r="AO687" s="1004"/>
      <c r="AP687" s="1004"/>
      <c r="AQ687" s="1004"/>
      <c r="AR687" s="1004"/>
      <c r="AS687" s="1004"/>
      <c r="AT687" s="1004"/>
    </row>
    <row r="688" spans="1:46">
      <c r="A688" s="1003"/>
      <c r="B688" s="1002"/>
      <c r="C688" s="1002"/>
      <c r="D688" s="1002"/>
      <c r="E688" s="1002"/>
      <c r="F688" s="1002"/>
      <c r="G688" s="1002"/>
      <c r="H688" s="1002"/>
      <c r="I688" s="1002"/>
      <c r="J688" s="1002"/>
      <c r="K688" s="1002"/>
      <c r="L688" s="569"/>
      <c r="M688" s="1002"/>
      <c r="N688" s="1002"/>
      <c r="O688" s="1001"/>
      <c r="P688" s="1002"/>
      <c r="Q688" s="1002"/>
      <c r="R688" s="1002"/>
      <c r="S688" s="1002"/>
      <c r="T688" s="1002"/>
      <c r="U688" s="1002"/>
      <c r="V688" s="1002"/>
      <c r="W688" s="1001"/>
      <c r="X688" s="1001"/>
      <c r="Y688" s="1005"/>
      <c r="Z688" s="1003"/>
      <c r="AA688" s="1003"/>
      <c r="AB688" s="1003"/>
      <c r="AC688" s="1003"/>
      <c r="AD688" s="1003"/>
      <c r="AE688" s="1003"/>
      <c r="AF688" s="1003"/>
      <c r="AG688" s="1003"/>
      <c r="AH688" s="1003"/>
      <c r="AI688" s="1003"/>
      <c r="AJ688" s="1003"/>
      <c r="AK688" s="1003"/>
      <c r="AL688" s="1003"/>
      <c r="AM688" s="1004"/>
      <c r="AN688" s="1004"/>
      <c r="AO688" s="1004"/>
      <c r="AP688" s="1004"/>
      <c r="AQ688" s="1004"/>
      <c r="AR688" s="1004"/>
      <c r="AS688" s="1004"/>
      <c r="AT688" s="1004"/>
    </row>
    <row r="689" spans="1:46">
      <c r="A689" s="1003"/>
      <c r="B689" s="1002"/>
      <c r="C689" s="1002"/>
      <c r="D689" s="1002"/>
      <c r="E689" s="1002"/>
      <c r="F689" s="1002"/>
      <c r="G689" s="1002"/>
      <c r="H689" s="1002"/>
      <c r="I689" s="1002"/>
      <c r="J689" s="1002"/>
      <c r="K689" s="1002"/>
      <c r="L689" s="569"/>
      <c r="M689" s="1002"/>
      <c r="N689" s="1002"/>
      <c r="O689" s="1001"/>
      <c r="P689" s="1002"/>
      <c r="Q689" s="1002"/>
      <c r="R689" s="1002"/>
      <c r="S689" s="1002"/>
      <c r="T689" s="1002"/>
      <c r="U689" s="1002"/>
      <c r="V689" s="1002"/>
      <c r="W689" s="1001"/>
      <c r="X689" s="1001"/>
      <c r="Y689" s="1005"/>
      <c r="Z689" s="1003"/>
      <c r="AA689" s="1003"/>
      <c r="AB689" s="1003"/>
      <c r="AC689" s="1003"/>
      <c r="AD689" s="1003"/>
      <c r="AE689" s="1003"/>
      <c r="AF689" s="1003"/>
      <c r="AG689" s="1003"/>
      <c r="AH689" s="1003"/>
      <c r="AI689" s="1003"/>
      <c r="AJ689" s="1003"/>
      <c r="AK689" s="1003"/>
      <c r="AL689" s="1003"/>
      <c r="AM689" s="1004"/>
      <c r="AN689" s="1004"/>
      <c r="AO689" s="1004"/>
      <c r="AP689" s="1004"/>
      <c r="AQ689" s="1004"/>
      <c r="AR689" s="1004"/>
      <c r="AS689" s="1004"/>
      <c r="AT689" s="1004"/>
    </row>
    <row r="690" spans="1:46">
      <c r="A690" s="1003"/>
      <c r="B690" s="1002"/>
      <c r="C690" s="1002"/>
      <c r="D690" s="1002"/>
      <c r="E690" s="1002"/>
      <c r="F690" s="1002"/>
      <c r="G690" s="1002"/>
      <c r="H690" s="1002"/>
      <c r="I690" s="1002"/>
      <c r="J690" s="1002"/>
      <c r="K690" s="1002"/>
      <c r="L690" s="569"/>
      <c r="M690" s="1002"/>
      <c r="N690" s="1002"/>
      <c r="O690" s="1001"/>
      <c r="P690" s="1002"/>
      <c r="Q690" s="1002"/>
      <c r="R690" s="1002"/>
      <c r="S690" s="1002"/>
      <c r="T690" s="1002"/>
      <c r="U690" s="1002"/>
      <c r="V690" s="1002"/>
      <c r="W690" s="1001"/>
      <c r="X690" s="1001"/>
      <c r="Y690" s="1005"/>
      <c r="Z690" s="1003"/>
      <c r="AA690" s="1003"/>
      <c r="AB690" s="1003"/>
      <c r="AC690" s="1003"/>
      <c r="AD690" s="1003"/>
      <c r="AE690" s="1003"/>
      <c r="AF690" s="1003"/>
      <c r="AG690" s="1003"/>
      <c r="AH690" s="1003"/>
      <c r="AI690" s="1003"/>
      <c r="AJ690" s="1003"/>
      <c r="AK690" s="1003"/>
      <c r="AL690" s="1003"/>
      <c r="AM690" s="1004"/>
      <c r="AN690" s="1004"/>
      <c r="AO690" s="1004"/>
      <c r="AP690" s="1004"/>
      <c r="AQ690" s="1004"/>
      <c r="AR690" s="1004"/>
      <c r="AS690" s="1004"/>
      <c r="AT690" s="1004"/>
    </row>
    <row r="691" spans="1:46">
      <c r="A691" s="1003"/>
      <c r="B691" s="1002"/>
      <c r="C691" s="1002"/>
      <c r="D691" s="1002"/>
      <c r="E691" s="1002"/>
      <c r="F691" s="1002"/>
      <c r="G691" s="1002"/>
      <c r="H691" s="1002"/>
      <c r="I691" s="1002"/>
      <c r="J691" s="1002"/>
      <c r="K691" s="1002"/>
      <c r="L691" s="569"/>
      <c r="M691" s="1002"/>
      <c r="N691" s="1002"/>
      <c r="O691" s="1001"/>
      <c r="P691" s="1002"/>
      <c r="Q691" s="1002"/>
      <c r="R691" s="1002"/>
      <c r="S691" s="1002"/>
      <c r="T691" s="1002"/>
      <c r="U691" s="1002"/>
      <c r="V691" s="1002"/>
      <c r="W691" s="1001"/>
      <c r="X691" s="1001"/>
      <c r="Y691" s="1005"/>
      <c r="Z691" s="1003"/>
      <c r="AA691" s="1003"/>
      <c r="AB691" s="1003"/>
      <c r="AC691" s="1003"/>
      <c r="AD691" s="1003"/>
      <c r="AE691" s="1003"/>
      <c r="AF691" s="1003"/>
      <c r="AG691" s="1003"/>
      <c r="AH691" s="1003"/>
      <c r="AI691" s="1003"/>
      <c r="AJ691" s="1003"/>
      <c r="AK691" s="1003"/>
      <c r="AL691" s="1003"/>
      <c r="AM691" s="1004"/>
      <c r="AN691" s="1004"/>
      <c r="AO691" s="1004"/>
      <c r="AP691" s="1004"/>
      <c r="AQ691" s="1004"/>
      <c r="AR691" s="1004"/>
      <c r="AS691" s="1004"/>
      <c r="AT691" s="1004"/>
    </row>
    <row r="692" spans="1:46">
      <c r="A692" s="1003"/>
      <c r="B692" s="1002"/>
      <c r="C692" s="1002"/>
      <c r="D692" s="1002"/>
      <c r="E692" s="1002"/>
      <c r="F692" s="1002"/>
      <c r="G692" s="1002"/>
      <c r="H692" s="1002"/>
      <c r="I692" s="1002"/>
      <c r="J692" s="1002"/>
      <c r="K692" s="1002"/>
      <c r="L692" s="569"/>
      <c r="M692" s="1002"/>
      <c r="N692" s="1002"/>
      <c r="O692" s="1001"/>
      <c r="P692" s="1002"/>
      <c r="Q692" s="1002"/>
      <c r="R692" s="1002"/>
      <c r="S692" s="1002"/>
      <c r="T692" s="1002"/>
      <c r="U692" s="1002"/>
      <c r="V692" s="1002"/>
      <c r="W692" s="1001"/>
      <c r="X692" s="1001"/>
      <c r="Y692" s="1005"/>
      <c r="Z692" s="1003"/>
      <c r="AA692" s="1003"/>
      <c r="AB692" s="1003"/>
      <c r="AC692" s="1003"/>
      <c r="AD692" s="1003"/>
      <c r="AE692" s="1003"/>
      <c r="AF692" s="1003"/>
      <c r="AG692" s="1003"/>
      <c r="AH692" s="1003"/>
      <c r="AI692" s="1003"/>
      <c r="AJ692" s="1003"/>
      <c r="AK692" s="1003"/>
      <c r="AL692" s="1003"/>
      <c r="AM692" s="1004"/>
      <c r="AN692" s="1004"/>
      <c r="AO692" s="1004"/>
      <c r="AP692" s="1004"/>
      <c r="AQ692" s="1004"/>
      <c r="AR692" s="1004"/>
      <c r="AS692" s="1004"/>
      <c r="AT692" s="1004"/>
    </row>
    <row r="693" spans="1:46">
      <c r="A693" s="1003"/>
      <c r="B693" s="1002"/>
      <c r="C693" s="1002"/>
      <c r="D693" s="1002"/>
      <c r="E693" s="1002"/>
      <c r="F693" s="1002"/>
      <c r="G693" s="1002"/>
      <c r="H693" s="1002"/>
      <c r="I693" s="1002"/>
      <c r="J693" s="1002"/>
      <c r="K693" s="1002"/>
      <c r="L693" s="569"/>
      <c r="M693" s="1002"/>
      <c r="N693" s="1002"/>
      <c r="O693" s="1001"/>
      <c r="P693" s="1002"/>
      <c r="Q693" s="1002"/>
      <c r="R693" s="1002"/>
      <c r="S693" s="1002"/>
      <c r="T693" s="1002"/>
      <c r="U693" s="1002"/>
      <c r="V693" s="1002"/>
      <c r="W693" s="1001"/>
      <c r="X693" s="1001"/>
      <c r="Y693" s="1005"/>
      <c r="Z693" s="1003"/>
      <c r="AA693" s="1003"/>
      <c r="AB693" s="1003"/>
      <c r="AC693" s="1003"/>
      <c r="AD693" s="1003"/>
      <c r="AE693" s="1003"/>
      <c r="AF693" s="1003"/>
      <c r="AG693" s="1003"/>
      <c r="AH693" s="1003"/>
      <c r="AI693" s="1003"/>
      <c r="AJ693" s="1003"/>
      <c r="AK693" s="1003"/>
      <c r="AL693" s="1003"/>
      <c r="AM693" s="1004"/>
      <c r="AN693" s="1004"/>
      <c r="AO693" s="1004"/>
      <c r="AP693" s="1004"/>
      <c r="AQ693" s="1004"/>
      <c r="AR693" s="1004"/>
      <c r="AS693" s="1004"/>
      <c r="AT693" s="1004"/>
    </row>
    <row r="694" spans="1:46">
      <c r="A694" s="1003"/>
      <c r="B694" s="1002"/>
      <c r="C694" s="1002"/>
      <c r="D694" s="1002"/>
      <c r="E694" s="1002"/>
      <c r="F694" s="1002"/>
      <c r="G694" s="1002"/>
      <c r="H694" s="1002"/>
      <c r="I694" s="1002"/>
      <c r="J694" s="1002"/>
      <c r="K694" s="1002"/>
      <c r="L694" s="569"/>
      <c r="M694" s="1002"/>
      <c r="N694" s="1002"/>
      <c r="O694" s="1001"/>
      <c r="P694" s="1002"/>
      <c r="Q694" s="1002"/>
      <c r="R694" s="1002"/>
      <c r="S694" s="1002"/>
      <c r="T694" s="1002"/>
      <c r="U694" s="1002"/>
      <c r="V694" s="1002"/>
      <c r="W694" s="1001"/>
      <c r="X694" s="1001"/>
      <c r="Y694" s="1005"/>
      <c r="Z694" s="1003"/>
      <c r="AA694" s="1003"/>
      <c r="AB694" s="1003"/>
      <c r="AC694" s="1003"/>
      <c r="AD694" s="1003"/>
      <c r="AE694" s="1003"/>
      <c r="AF694" s="1003"/>
      <c r="AG694" s="1003"/>
      <c r="AH694" s="1003"/>
      <c r="AI694" s="1003"/>
      <c r="AJ694" s="1003"/>
      <c r="AK694" s="1003"/>
      <c r="AL694" s="1003"/>
      <c r="AM694" s="1004"/>
      <c r="AN694" s="1004"/>
      <c r="AO694" s="1004"/>
      <c r="AP694" s="1004"/>
      <c r="AQ694" s="1004"/>
      <c r="AR694" s="1004"/>
      <c r="AS694" s="1004"/>
      <c r="AT694" s="1004"/>
    </row>
    <row r="695" spans="1:46">
      <c r="A695" s="1003"/>
      <c r="B695" s="1002"/>
      <c r="C695" s="1002"/>
      <c r="D695" s="1002"/>
      <c r="E695" s="1002"/>
      <c r="F695" s="1002"/>
      <c r="G695" s="1002"/>
      <c r="H695" s="1002"/>
      <c r="I695" s="1002"/>
      <c r="J695" s="1002"/>
      <c r="K695" s="1002"/>
      <c r="L695" s="569"/>
      <c r="M695" s="1002"/>
      <c r="N695" s="1002"/>
      <c r="O695" s="1001"/>
      <c r="P695" s="1002"/>
      <c r="Q695" s="1002"/>
      <c r="R695" s="1002"/>
      <c r="S695" s="1002"/>
      <c r="T695" s="1002"/>
      <c r="U695" s="1002"/>
      <c r="V695" s="1002"/>
      <c r="W695" s="1001"/>
      <c r="X695" s="1001"/>
      <c r="Y695" s="1005"/>
      <c r="Z695" s="1003"/>
      <c r="AA695" s="1003"/>
      <c r="AB695" s="1003"/>
      <c r="AC695" s="1003"/>
      <c r="AD695" s="1003"/>
      <c r="AE695" s="1003"/>
      <c r="AF695" s="1003"/>
      <c r="AG695" s="1003"/>
      <c r="AH695" s="1003"/>
      <c r="AI695" s="1003"/>
      <c r="AJ695" s="1003"/>
      <c r="AK695" s="1003"/>
      <c r="AL695" s="1003"/>
      <c r="AM695" s="1004"/>
      <c r="AN695" s="1004"/>
      <c r="AO695" s="1004"/>
      <c r="AP695" s="1004"/>
      <c r="AQ695" s="1004"/>
      <c r="AR695" s="1004"/>
      <c r="AS695" s="1004"/>
      <c r="AT695" s="1004"/>
    </row>
    <row r="696" spans="1:46">
      <c r="A696" s="1003"/>
      <c r="B696" s="1002"/>
      <c r="C696" s="1002"/>
      <c r="D696" s="1002"/>
      <c r="E696" s="1002"/>
      <c r="F696" s="1002"/>
      <c r="G696" s="1002"/>
      <c r="H696" s="1002"/>
      <c r="I696" s="1002"/>
      <c r="J696" s="1002"/>
      <c r="K696" s="1002"/>
      <c r="L696" s="569"/>
      <c r="M696" s="1002"/>
      <c r="N696" s="1002"/>
      <c r="O696" s="1001"/>
      <c r="P696" s="1002"/>
      <c r="Q696" s="1002"/>
      <c r="R696" s="1002"/>
      <c r="S696" s="1002"/>
      <c r="T696" s="1002"/>
      <c r="U696" s="1002"/>
      <c r="V696" s="1002"/>
      <c r="W696" s="1001"/>
      <c r="X696" s="1001"/>
      <c r="Y696" s="1005"/>
      <c r="Z696" s="1003"/>
      <c r="AA696" s="1003"/>
      <c r="AB696" s="1003"/>
      <c r="AC696" s="1003"/>
      <c r="AD696" s="1003"/>
      <c r="AE696" s="1003"/>
      <c r="AF696" s="1003"/>
      <c r="AG696" s="1003"/>
      <c r="AH696" s="1003"/>
      <c r="AI696" s="1003"/>
      <c r="AJ696" s="1003"/>
      <c r="AK696" s="1003"/>
      <c r="AL696" s="1003"/>
      <c r="AM696" s="1004"/>
      <c r="AN696" s="1004"/>
      <c r="AO696" s="1004"/>
      <c r="AP696" s="1004"/>
      <c r="AQ696" s="1004"/>
      <c r="AR696" s="1004"/>
      <c r="AS696" s="1004"/>
      <c r="AT696" s="1004"/>
    </row>
    <row r="697" spans="1:46">
      <c r="A697" s="1003"/>
      <c r="B697" s="1002"/>
      <c r="C697" s="1002"/>
      <c r="D697" s="1002"/>
      <c r="E697" s="1002"/>
      <c r="F697" s="1002"/>
      <c r="G697" s="1002"/>
      <c r="H697" s="1002"/>
      <c r="I697" s="1002"/>
      <c r="J697" s="1002"/>
      <c r="K697" s="1002"/>
      <c r="L697" s="569"/>
      <c r="M697" s="1002"/>
      <c r="N697" s="1002"/>
      <c r="O697" s="1001"/>
      <c r="P697" s="1002"/>
      <c r="Q697" s="1002"/>
      <c r="R697" s="1002"/>
      <c r="S697" s="1002"/>
      <c r="T697" s="1002"/>
      <c r="U697" s="1002"/>
      <c r="V697" s="1002"/>
      <c r="W697" s="1001"/>
      <c r="X697" s="1001"/>
      <c r="Y697" s="1005"/>
      <c r="Z697" s="1003"/>
      <c r="AA697" s="1003"/>
      <c r="AB697" s="1003"/>
      <c r="AC697" s="1003"/>
      <c r="AD697" s="1003"/>
      <c r="AE697" s="1003"/>
      <c r="AF697" s="1003"/>
      <c r="AG697" s="1003"/>
      <c r="AH697" s="1003"/>
      <c r="AI697" s="1003"/>
      <c r="AJ697" s="1003"/>
      <c r="AK697" s="1003"/>
      <c r="AL697" s="1003"/>
      <c r="AM697" s="1004"/>
      <c r="AN697" s="1004"/>
      <c r="AO697" s="1004"/>
      <c r="AP697" s="1004"/>
      <c r="AQ697" s="1004"/>
      <c r="AR697" s="1004"/>
      <c r="AS697" s="1004"/>
      <c r="AT697" s="1004"/>
    </row>
    <row r="698" spans="1:46">
      <c r="A698" s="1003"/>
      <c r="B698" s="1002"/>
      <c r="C698" s="1002"/>
      <c r="D698" s="1002"/>
      <c r="E698" s="1002"/>
      <c r="F698" s="1002"/>
      <c r="G698" s="1002"/>
      <c r="H698" s="1002"/>
      <c r="I698" s="1002"/>
      <c r="J698" s="1002"/>
      <c r="K698" s="1002"/>
      <c r="L698" s="569"/>
      <c r="M698" s="1002"/>
      <c r="N698" s="1002"/>
      <c r="O698" s="1001"/>
      <c r="P698" s="1002"/>
      <c r="Q698" s="1002"/>
      <c r="R698" s="1002"/>
      <c r="S698" s="1002"/>
      <c r="T698" s="1002"/>
      <c r="U698" s="1002"/>
      <c r="V698" s="1002"/>
      <c r="W698" s="1001"/>
      <c r="X698" s="1001"/>
      <c r="Y698" s="1005"/>
      <c r="Z698" s="1003"/>
      <c r="AA698" s="1003"/>
      <c r="AB698" s="1003"/>
      <c r="AC698" s="1003"/>
      <c r="AD698" s="1003"/>
      <c r="AE698" s="1003"/>
      <c r="AF698" s="1003"/>
      <c r="AG698" s="1003"/>
      <c r="AH698" s="1003"/>
      <c r="AI698" s="1003"/>
      <c r="AJ698" s="1003"/>
      <c r="AK698" s="1003"/>
      <c r="AL698" s="1003"/>
      <c r="AM698" s="1004"/>
      <c r="AN698" s="1004"/>
      <c r="AO698" s="1004"/>
      <c r="AP698" s="1004"/>
      <c r="AQ698" s="1004"/>
      <c r="AR698" s="1004"/>
      <c r="AS698" s="1004"/>
      <c r="AT698" s="1004"/>
    </row>
    <row r="699" spans="1:46">
      <c r="A699" s="1003"/>
      <c r="B699" s="1002"/>
      <c r="C699" s="1002"/>
      <c r="D699" s="1002"/>
      <c r="E699" s="1002"/>
      <c r="F699" s="1002"/>
      <c r="G699" s="1002"/>
      <c r="H699" s="1002"/>
      <c r="I699" s="1002"/>
      <c r="J699" s="1002"/>
      <c r="K699" s="1002"/>
      <c r="L699" s="569"/>
      <c r="M699" s="1002"/>
      <c r="N699" s="1002"/>
      <c r="O699" s="1001"/>
      <c r="P699" s="1002"/>
      <c r="Q699" s="1002"/>
      <c r="R699" s="1002"/>
      <c r="S699" s="1002"/>
      <c r="T699" s="1002"/>
      <c r="U699" s="1002"/>
      <c r="V699" s="1002"/>
      <c r="W699" s="1001"/>
      <c r="X699" s="1001"/>
      <c r="Y699" s="1005"/>
      <c r="Z699" s="1003"/>
      <c r="AA699" s="1003"/>
      <c r="AB699" s="1003"/>
      <c r="AC699" s="1003"/>
      <c r="AD699" s="1003"/>
      <c r="AE699" s="1003"/>
      <c r="AF699" s="1003"/>
      <c r="AG699" s="1003"/>
      <c r="AH699" s="1003"/>
      <c r="AI699" s="1003"/>
      <c r="AJ699" s="1003"/>
      <c r="AK699" s="1003"/>
      <c r="AL699" s="1003"/>
      <c r="AM699" s="1004"/>
      <c r="AN699" s="1004"/>
      <c r="AO699" s="1004"/>
      <c r="AP699" s="1004"/>
      <c r="AQ699" s="1004"/>
      <c r="AR699" s="1004"/>
      <c r="AS699" s="1004"/>
      <c r="AT699" s="1004"/>
    </row>
    <row r="700" spans="1:46">
      <c r="A700" s="1003"/>
      <c r="B700" s="1002"/>
      <c r="C700" s="1002"/>
      <c r="D700" s="1002"/>
      <c r="E700" s="1002"/>
      <c r="F700" s="1002"/>
      <c r="G700" s="1002"/>
      <c r="H700" s="1002"/>
      <c r="I700" s="1002"/>
      <c r="J700" s="1002"/>
      <c r="K700" s="1002"/>
      <c r="L700" s="569"/>
      <c r="M700" s="1002"/>
      <c r="N700" s="1002"/>
      <c r="O700" s="1001"/>
      <c r="P700" s="1002"/>
      <c r="Q700" s="1002"/>
      <c r="R700" s="1002"/>
      <c r="S700" s="1002"/>
      <c r="T700" s="1002"/>
      <c r="U700" s="1002"/>
      <c r="V700" s="1002"/>
      <c r="W700" s="1001"/>
      <c r="X700" s="1001"/>
      <c r="Y700" s="1005"/>
      <c r="Z700" s="1003"/>
      <c r="AA700" s="1003"/>
      <c r="AB700" s="1003"/>
      <c r="AC700" s="1003"/>
      <c r="AD700" s="1003"/>
      <c r="AE700" s="1003"/>
      <c r="AF700" s="1003"/>
      <c r="AG700" s="1003"/>
      <c r="AH700" s="1003"/>
      <c r="AI700" s="1003"/>
      <c r="AJ700" s="1003"/>
      <c r="AK700" s="1003"/>
      <c r="AL700" s="1003"/>
      <c r="AM700" s="1004"/>
      <c r="AN700" s="1004"/>
      <c r="AO700" s="1004"/>
      <c r="AP700" s="1004"/>
      <c r="AQ700" s="1004"/>
      <c r="AR700" s="1004"/>
      <c r="AS700" s="1004"/>
      <c r="AT700" s="1004"/>
    </row>
    <row r="701" spans="1:46">
      <c r="A701" s="1003"/>
      <c r="B701" s="1002"/>
      <c r="C701" s="1002"/>
      <c r="D701" s="1002"/>
      <c r="E701" s="1002"/>
      <c r="F701" s="1002"/>
      <c r="G701" s="1002"/>
      <c r="H701" s="1002"/>
      <c r="I701" s="1002"/>
      <c r="J701" s="1002"/>
      <c r="K701" s="1002"/>
      <c r="L701" s="569"/>
      <c r="M701" s="1002"/>
      <c r="N701" s="1002"/>
      <c r="O701" s="1001"/>
      <c r="P701" s="1002"/>
      <c r="Q701" s="1002"/>
      <c r="R701" s="1002"/>
      <c r="S701" s="1002"/>
      <c r="T701" s="1002"/>
      <c r="U701" s="1002"/>
      <c r="V701" s="1002"/>
      <c r="W701" s="1001"/>
      <c r="X701" s="1001"/>
      <c r="Y701" s="1005"/>
      <c r="Z701" s="1003"/>
      <c r="AA701" s="1003"/>
      <c r="AB701" s="1003"/>
      <c r="AC701" s="1003"/>
      <c r="AD701" s="1003"/>
      <c r="AE701" s="1003"/>
      <c r="AF701" s="1003"/>
      <c r="AG701" s="1003"/>
      <c r="AH701" s="1003"/>
      <c r="AI701" s="1003"/>
      <c r="AJ701" s="1003"/>
      <c r="AK701" s="1003"/>
      <c r="AL701" s="1003"/>
      <c r="AM701" s="1004"/>
      <c r="AN701" s="1004"/>
      <c r="AO701" s="1004"/>
      <c r="AP701" s="1004"/>
      <c r="AQ701" s="1004"/>
      <c r="AR701" s="1004"/>
      <c r="AS701" s="1004"/>
      <c r="AT701" s="1004"/>
    </row>
    <row r="702" spans="1:46">
      <c r="A702" s="1003"/>
      <c r="B702" s="1002"/>
      <c r="C702" s="1002"/>
      <c r="D702" s="1002"/>
      <c r="E702" s="1002"/>
      <c r="F702" s="1002"/>
      <c r="G702" s="1002"/>
      <c r="H702" s="1002"/>
      <c r="I702" s="1002"/>
      <c r="J702" s="1002"/>
      <c r="K702" s="1002"/>
      <c r="L702" s="569"/>
      <c r="M702" s="1002"/>
      <c r="N702" s="1002"/>
      <c r="O702" s="1001"/>
      <c r="P702" s="1002"/>
      <c r="Q702" s="1002"/>
      <c r="R702" s="1002"/>
      <c r="S702" s="1002"/>
      <c r="T702" s="1002"/>
      <c r="U702" s="1002"/>
      <c r="V702" s="1002"/>
      <c r="W702" s="1001"/>
      <c r="X702" s="1001"/>
      <c r="Y702" s="1005"/>
      <c r="Z702" s="1003"/>
      <c r="AA702" s="1003"/>
      <c r="AB702" s="1003"/>
      <c r="AC702" s="1003"/>
      <c r="AD702" s="1003"/>
      <c r="AE702" s="1003"/>
      <c r="AF702" s="1003"/>
      <c r="AG702" s="1003"/>
      <c r="AH702" s="1003"/>
      <c r="AI702" s="1003"/>
      <c r="AJ702" s="1003"/>
      <c r="AK702" s="1003"/>
      <c r="AL702" s="1003"/>
      <c r="AM702" s="1004"/>
      <c r="AN702" s="1004"/>
      <c r="AO702" s="1004"/>
      <c r="AP702" s="1004"/>
      <c r="AQ702" s="1004"/>
      <c r="AR702" s="1004"/>
      <c r="AS702" s="1004"/>
      <c r="AT702" s="1004"/>
    </row>
    <row r="703" spans="1:46">
      <c r="A703" s="1003"/>
      <c r="B703" s="1002"/>
      <c r="C703" s="1002"/>
      <c r="D703" s="1002"/>
      <c r="E703" s="1002"/>
      <c r="F703" s="1002"/>
      <c r="G703" s="1002"/>
      <c r="H703" s="1002"/>
      <c r="I703" s="1002"/>
      <c r="J703" s="1002"/>
      <c r="K703" s="1002"/>
      <c r="L703" s="569"/>
      <c r="M703" s="1002"/>
      <c r="N703" s="1002"/>
      <c r="O703" s="1001"/>
      <c r="P703" s="1002"/>
      <c r="Q703" s="1002"/>
      <c r="R703" s="1002"/>
      <c r="S703" s="1002"/>
      <c r="T703" s="1002"/>
      <c r="U703" s="1002"/>
      <c r="V703" s="1002"/>
      <c r="W703" s="1001"/>
      <c r="X703" s="1001"/>
      <c r="Y703" s="1005"/>
      <c r="Z703" s="1003"/>
      <c r="AA703" s="1003"/>
      <c r="AB703" s="1003"/>
      <c r="AC703" s="1003"/>
      <c r="AD703" s="1003"/>
      <c r="AE703" s="1003"/>
      <c r="AF703" s="1003"/>
      <c r="AG703" s="1003"/>
      <c r="AH703" s="1003"/>
      <c r="AI703" s="1003"/>
      <c r="AJ703" s="1003"/>
      <c r="AK703" s="1003"/>
      <c r="AL703" s="1003"/>
      <c r="AM703" s="1004"/>
      <c r="AN703" s="1004"/>
      <c r="AO703" s="1004"/>
      <c r="AP703" s="1004"/>
      <c r="AQ703" s="1004"/>
      <c r="AR703" s="1004"/>
      <c r="AS703" s="1004"/>
      <c r="AT703" s="1004"/>
    </row>
    <row r="704" spans="1:46">
      <c r="A704" s="1003"/>
      <c r="B704" s="1002"/>
      <c r="C704" s="1002"/>
      <c r="D704" s="1002"/>
      <c r="E704" s="1002"/>
      <c r="F704" s="1002"/>
      <c r="G704" s="1002"/>
      <c r="H704" s="1002"/>
      <c r="I704" s="1002"/>
      <c r="J704" s="1002"/>
      <c r="K704" s="1002"/>
      <c r="L704" s="569"/>
      <c r="M704" s="1002"/>
      <c r="N704" s="1002"/>
      <c r="O704" s="1001"/>
      <c r="P704" s="1002"/>
      <c r="Q704" s="1002"/>
      <c r="R704" s="1002"/>
      <c r="S704" s="1002"/>
      <c r="T704" s="1002"/>
      <c r="U704" s="1002"/>
      <c r="V704" s="1002"/>
      <c r="W704" s="1001"/>
      <c r="X704" s="1001"/>
      <c r="Y704" s="1005"/>
      <c r="Z704" s="1003"/>
      <c r="AA704" s="1003"/>
      <c r="AB704" s="1003"/>
      <c r="AC704" s="1003"/>
      <c r="AD704" s="1003"/>
      <c r="AE704" s="1003"/>
      <c r="AF704" s="1003"/>
      <c r="AG704" s="1003"/>
      <c r="AH704" s="1003"/>
      <c r="AI704" s="1003"/>
      <c r="AJ704" s="1003"/>
      <c r="AK704" s="1003"/>
      <c r="AL704" s="1003"/>
      <c r="AM704" s="1004"/>
      <c r="AN704" s="1004"/>
      <c r="AO704" s="1004"/>
      <c r="AP704" s="1004"/>
      <c r="AQ704" s="1004"/>
      <c r="AR704" s="1004"/>
      <c r="AS704" s="1004"/>
      <c r="AT704" s="1004"/>
    </row>
    <row r="705" spans="1:46">
      <c r="A705" s="1003"/>
      <c r="B705" s="1002"/>
      <c r="C705" s="1002"/>
      <c r="D705" s="1002"/>
      <c r="E705" s="1002"/>
      <c r="F705" s="1002"/>
      <c r="G705" s="1002"/>
      <c r="H705" s="1002"/>
      <c r="I705" s="1002"/>
      <c r="J705" s="1002"/>
      <c r="K705" s="1002"/>
      <c r="L705" s="569"/>
      <c r="M705" s="1002"/>
      <c r="N705" s="1002"/>
      <c r="O705" s="1001"/>
      <c r="P705" s="1002"/>
      <c r="Q705" s="1002"/>
      <c r="R705" s="1002"/>
      <c r="S705" s="1002"/>
      <c r="T705" s="1002"/>
      <c r="U705" s="1002"/>
      <c r="V705" s="1002"/>
      <c r="W705" s="1001"/>
      <c r="X705" s="1001"/>
      <c r="Y705" s="1005"/>
      <c r="Z705" s="1003"/>
      <c r="AA705" s="1003"/>
      <c r="AB705" s="1003"/>
      <c r="AC705" s="1003"/>
      <c r="AD705" s="1003"/>
      <c r="AE705" s="1003"/>
      <c r="AF705" s="1003"/>
      <c r="AG705" s="1003"/>
      <c r="AH705" s="1003"/>
      <c r="AI705" s="1003"/>
      <c r="AJ705" s="1003"/>
      <c r="AK705" s="1003"/>
      <c r="AL705" s="1003"/>
      <c r="AM705" s="1004"/>
      <c r="AN705" s="1004"/>
      <c r="AO705" s="1004"/>
      <c r="AP705" s="1004"/>
      <c r="AQ705" s="1004"/>
      <c r="AR705" s="1004"/>
      <c r="AS705" s="1004"/>
      <c r="AT705" s="1004"/>
    </row>
    <row r="706" spans="1:46">
      <c r="A706" s="1003"/>
      <c r="B706" s="1002"/>
      <c r="C706" s="1002"/>
      <c r="D706" s="1002"/>
      <c r="E706" s="1002"/>
      <c r="F706" s="1002"/>
      <c r="G706" s="1002"/>
      <c r="H706" s="1002"/>
      <c r="I706" s="1002"/>
      <c r="J706" s="1002"/>
      <c r="K706" s="1002"/>
      <c r="L706" s="569"/>
      <c r="M706" s="1002"/>
      <c r="N706" s="1002"/>
      <c r="O706" s="1001"/>
      <c r="P706" s="1002"/>
      <c r="Q706" s="1002"/>
      <c r="R706" s="1002"/>
      <c r="S706" s="1002"/>
      <c r="T706" s="1002"/>
      <c r="U706" s="1002"/>
      <c r="V706" s="1002"/>
      <c r="W706" s="1001"/>
      <c r="X706" s="1001"/>
      <c r="Y706" s="1005"/>
      <c r="Z706" s="1003"/>
      <c r="AA706" s="1003"/>
      <c r="AB706" s="1003"/>
      <c r="AC706" s="1003"/>
      <c r="AD706" s="1003"/>
      <c r="AE706" s="1003"/>
      <c r="AF706" s="1003"/>
      <c r="AG706" s="1003"/>
      <c r="AH706" s="1003"/>
      <c r="AI706" s="1003"/>
      <c r="AJ706" s="1003"/>
      <c r="AK706" s="1003"/>
      <c r="AL706" s="1003"/>
      <c r="AM706" s="1004"/>
      <c r="AN706" s="1004"/>
      <c r="AO706" s="1004"/>
      <c r="AP706" s="1004"/>
      <c r="AQ706" s="1004"/>
      <c r="AR706" s="1004"/>
      <c r="AS706" s="1004"/>
      <c r="AT706" s="1004"/>
    </row>
    <row r="707" spans="1:46">
      <c r="A707" s="1003"/>
      <c r="B707" s="1002"/>
      <c r="C707" s="1002"/>
      <c r="D707" s="1002"/>
      <c r="E707" s="1002"/>
      <c r="F707" s="1002"/>
      <c r="G707" s="1002"/>
      <c r="H707" s="1002"/>
      <c r="I707" s="1002"/>
      <c r="J707" s="1002"/>
      <c r="K707" s="1002"/>
      <c r="L707" s="569"/>
      <c r="M707" s="1002"/>
      <c r="N707" s="1002"/>
      <c r="O707" s="1001"/>
      <c r="P707" s="1002"/>
      <c r="Q707" s="1002"/>
      <c r="R707" s="1002"/>
      <c r="S707" s="1002"/>
      <c r="T707" s="1002"/>
      <c r="U707" s="1002"/>
      <c r="V707" s="1002"/>
      <c r="W707" s="1001"/>
      <c r="X707" s="1001"/>
      <c r="Y707" s="1005"/>
      <c r="Z707" s="1003"/>
      <c r="AA707" s="1003"/>
      <c r="AB707" s="1003"/>
      <c r="AC707" s="1003"/>
      <c r="AD707" s="1003"/>
      <c r="AE707" s="1003"/>
      <c r="AF707" s="1003"/>
      <c r="AG707" s="1003"/>
      <c r="AH707" s="1003"/>
      <c r="AI707" s="1003"/>
      <c r="AJ707" s="1003"/>
      <c r="AK707" s="1003"/>
      <c r="AL707" s="1003"/>
      <c r="AM707" s="1004"/>
      <c r="AN707" s="1004"/>
      <c r="AO707" s="1004"/>
      <c r="AP707" s="1004"/>
      <c r="AQ707" s="1004"/>
      <c r="AR707" s="1004"/>
      <c r="AS707" s="1004"/>
      <c r="AT707" s="1004"/>
    </row>
    <row r="708" spans="1:46">
      <c r="A708" s="1003"/>
      <c r="B708" s="1002"/>
      <c r="C708" s="1002"/>
      <c r="D708" s="1002"/>
      <c r="E708" s="1002"/>
      <c r="F708" s="1002"/>
      <c r="G708" s="1002"/>
      <c r="H708" s="1002"/>
      <c r="I708" s="1002"/>
      <c r="J708" s="1002"/>
      <c r="K708" s="1002"/>
      <c r="L708" s="569"/>
      <c r="M708" s="1002"/>
      <c r="N708" s="1002"/>
      <c r="O708" s="1001"/>
      <c r="P708" s="1002"/>
      <c r="Q708" s="1002"/>
      <c r="R708" s="1002"/>
      <c r="S708" s="1002"/>
      <c r="T708" s="1002"/>
      <c r="U708" s="1002"/>
      <c r="V708" s="1002"/>
      <c r="W708" s="1001"/>
      <c r="X708" s="1001"/>
      <c r="Y708" s="1005"/>
      <c r="Z708" s="1003"/>
      <c r="AA708" s="1003"/>
      <c r="AB708" s="1003"/>
      <c r="AC708" s="1003"/>
      <c r="AD708" s="1003"/>
      <c r="AE708" s="1003"/>
      <c r="AF708" s="1003"/>
      <c r="AG708" s="1003"/>
      <c r="AH708" s="1003"/>
      <c r="AI708" s="1003"/>
      <c r="AJ708" s="1003"/>
      <c r="AK708" s="1003"/>
      <c r="AL708" s="1003"/>
      <c r="AM708" s="1004"/>
      <c r="AN708" s="1004"/>
      <c r="AO708" s="1004"/>
      <c r="AP708" s="1004"/>
      <c r="AQ708" s="1004"/>
      <c r="AR708" s="1004"/>
      <c r="AS708" s="1004"/>
      <c r="AT708" s="1004"/>
    </row>
    <row r="709" spans="1:46">
      <c r="A709" s="1003"/>
      <c r="B709" s="1002"/>
      <c r="C709" s="1002"/>
      <c r="D709" s="1002"/>
      <c r="E709" s="1002"/>
      <c r="F709" s="1002"/>
      <c r="G709" s="1002"/>
      <c r="H709" s="1002"/>
      <c r="I709" s="1002"/>
      <c r="J709" s="1002"/>
      <c r="K709" s="1002"/>
      <c r="L709" s="569"/>
      <c r="M709" s="1002"/>
      <c r="N709" s="1002"/>
      <c r="O709" s="1001"/>
      <c r="P709" s="1002"/>
      <c r="Q709" s="1002"/>
      <c r="R709" s="1002"/>
      <c r="S709" s="1002"/>
      <c r="T709" s="1002"/>
      <c r="U709" s="1002"/>
      <c r="V709" s="1002"/>
      <c r="W709" s="1001"/>
      <c r="X709" s="1001"/>
      <c r="Y709" s="1005"/>
      <c r="Z709" s="1003"/>
      <c r="AA709" s="1003"/>
      <c r="AB709" s="1003"/>
      <c r="AC709" s="1003"/>
      <c r="AD709" s="1003"/>
      <c r="AE709" s="1003"/>
      <c r="AF709" s="1003"/>
      <c r="AG709" s="1003"/>
      <c r="AH709" s="1003"/>
      <c r="AI709" s="1003"/>
      <c r="AJ709" s="1003"/>
      <c r="AK709" s="1003"/>
      <c r="AL709" s="1003"/>
      <c r="AM709" s="1004"/>
      <c r="AN709" s="1004"/>
      <c r="AO709" s="1004"/>
      <c r="AP709" s="1004"/>
      <c r="AQ709" s="1004"/>
      <c r="AR709" s="1004"/>
      <c r="AS709" s="1004"/>
      <c r="AT709" s="1004"/>
    </row>
    <row r="710" spans="1:46">
      <c r="A710" s="1003"/>
      <c r="B710" s="1002"/>
      <c r="C710" s="1002"/>
      <c r="D710" s="1002"/>
      <c r="E710" s="1002"/>
      <c r="F710" s="1002"/>
      <c r="G710" s="1002"/>
      <c r="H710" s="1002"/>
      <c r="I710" s="1002"/>
      <c r="J710" s="1002"/>
      <c r="K710" s="1002"/>
      <c r="L710" s="569"/>
      <c r="M710" s="1002"/>
      <c r="N710" s="1002"/>
      <c r="O710" s="1001"/>
      <c r="P710" s="1002"/>
      <c r="Q710" s="1002"/>
      <c r="R710" s="1002"/>
      <c r="S710" s="1002"/>
      <c r="T710" s="1002"/>
      <c r="U710" s="1002"/>
      <c r="V710" s="1002"/>
      <c r="W710" s="1001"/>
      <c r="X710" s="1001"/>
      <c r="Y710" s="1005"/>
      <c r="Z710" s="1003"/>
      <c r="AA710" s="1003"/>
      <c r="AB710" s="1003"/>
      <c r="AC710" s="1003"/>
      <c r="AD710" s="1003"/>
      <c r="AE710" s="1003"/>
      <c r="AF710" s="1003"/>
      <c r="AG710" s="1003"/>
      <c r="AH710" s="1003"/>
      <c r="AI710" s="1003"/>
      <c r="AJ710" s="1003"/>
      <c r="AK710" s="1003"/>
      <c r="AL710" s="1003"/>
      <c r="AM710" s="1004"/>
      <c r="AN710" s="1004"/>
      <c r="AO710" s="1004"/>
      <c r="AP710" s="1004"/>
      <c r="AQ710" s="1004"/>
      <c r="AR710" s="1004"/>
      <c r="AS710" s="1004"/>
      <c r="AT710" s="1004"/>
    </row>
    <row r="711" spans="1:46">
      <c r="A711" s="1003"/>
      <c r="B711" s="1002"/>
      <c r="C711" s="1002"/>
      <c r="D711" s="1002"/>
      <c r="E711" s="1002"/>
      <c r="F711" s="1002"/>
      <c r="G711" s="1002"/>
      <c r="H711" s="1002"/>
      <c r="I711" s="1002"/>
      <c r="J711" s="1002"/>
      <c r="K711" s="1002"/>
      <c r="L711" s="569"/>
      <c r="M711" s="1002"/>
      <c r="N711" s="1002"/>
      <c r="O711" s="1001"/>
      <c r="P711" s="1002"/>
      <c r="Q711" s="1002"/>
      <c r="R711" s="1002"/>
      <c r="S711" s="1002"/>
      <c r="T711" s="1002"/>
      <c r="U711" s="1002"/>
      <c r="V711" s="1002"/>
      <c r="W711" s="1001"/>
      <c r="X711" s="1001"/>
      <c r="Y711" s="1005"/>
      <c r="Z711" s="1003"/>
      <c r="AA711" s="1003"/>
      <c r="AB711" s="1003"/>
      <c r="AC711" s="1003"/>
      <c r="AD711" s="1003"/>
      <c r="AE711" s="1003"/>
      <c r="AF711" s="1003"/>
      <c r="AG711" s="1003"/>
      <c r="AH711" s="1003"/>
      <c r="AI711" s="1003"/>
      <c r="AJ711" s="1003"/>
      <c r="AK711" s="1003"/>
      <c r="AL711" s="1003"/>
      <c r="AM711" s="1004"/>
      <c r="AN711" s="1004"/>
      <c r="AO711" s="1004"/>
      <c r="AP711" s="1004"/>
      <c r="AQ711" s="1004"/>
      <c r="AR711" s="1004"/>
      <c r="AS711" s="1004"/>
      <c r="AT711" s="1004"/>
    </row>
    <row r="712" spans="1:46">
      <c r="A712" s="1003"/>
      <c r="B712" s="1002"/>
      <c r="C712" s="1002"/>
      <c r="D712" s="1002"/>
      <c r="E712" s="1002"/>
      <c r="F712" s="1002"/>
      <c r="G712" s="1002"/>
      <c r="H712" s="1002"/>
      <c r="I712" s="1002"/>
      <c r="J712" s="1002"/>
      <c r="K712" s="1002"/>
      <c r="L712" s="569"/>
      <c r="M712" s="1002"/>
      <c r="N712" s="1002"/>
      <c r="O712" s="1001"/>
      <c r="P712" s="1002"/>
      <c r="Q712" s="1002"/>
      <c r="R712" s="1002"/>
      <c r="S712" s="1002"/>
      <c r="T712" s="1002"/>
      <c r="U712" s="1002"/>
      <c r="V712" s="1002"/>
      <c r="W712" s="1001"/>
      <c r="X712" s="1001"/>
      <c r="Y712" s="1005"/>
      <c r="Z712" s="1003"/>
      <c r="AA712" s="1003"/>
      <c r="AB712" s="1003"/>
      <c r="AC712" s="1003"/>
      <c r="AD712" s="1003"/>
      <c r="AE712" s="1003"/>
      <c r="AF712" s="1003"/>
      <c r="AG712" s="1003"/>
      <c r="AH712" s="1003"/>
      <c r="AI712" s="1003"/>
      <c r="AJ712" s="1003"/>
      <c r="AK712" s="1003"/>
      <c r="AL712" s="1003"/>
      <c r="AM712" s="1004"/>
      <c r="AN712" s="1004"/>
      <c r="AO712" s="1004"/>
      <c r="AP712" s="1004"/>
      <c r="AQ712" s="1004"/>
      <c r="AR712" s="1004"/>
      <c r="AS712" s="1004"/>
      <c r="AT712" s="1004"/>
    </row>
    <row r="713" spans="1:46">
      <c r="A713" s="1003"/>
      <c r="B713" s="1002"/>
      <c r="C713" s="1002"/>
      <c r="D713" s="1002"/>
      <c r="E713" s="1002"/>
      <c r="F713" s="1002"/>
      <c r="G713" s="1002"/>
      <c r="H713" s="1002"/>
      <c r="I713" s="1002"/>
      <c r="J713" s="1002"/>
      <c r="K713" s="1002"/>
      <c r="L713" s="569"/>
      <c r="M713" s="1002"/>
      <c r="N713" s="1002"/>
      <c r="O713" s="1001"/>
      <c r="P713" s="1002"/>
      <c r="Q713" s="1002"/>
      <c r="R713" s="1002"/>
      <c r="S713" s="1002"/>
      <c r="T713" s="1002"/>
      <c r="U713" s="1002"/>
      <c r="V713" s="1002"/>
      <c r="W713" s="1001"/>
      <c r="X713" s="1001"/>
      <c r="Y713" s="1005"/>
      <c r="Z713" s="1003"/>
      <c r="AA713" s="1003"/>
      <c r="AB713" s="1003"/>
      <c r="AC713" s="1003"/>
      <c r="AD713" s="1003"/>
      <c r="AE713" s="1003"/>
      <c r="AF713" s="1003"/>
      <c r="AG713" s="1003"/>
      <c r="AH713" s="1003"/>
      <c r="AI713" s="1003"/>
      <c r="AJ713" s="1003"/>
      <c r="AK713" s="1003"/>
      <c r="AL713" s="1003"/>
      <c r="AM713" s="1004"/>
      <c r="AN713" s="1004"/>
      <c r="AO713" s="1004"/>
      <c r="AP713" s="1004"/>
      <c r="AQ713" s="1004"/>
      <c r="AR713" s="1004"/>
      <c r="AS713" s="1004"/>
      <c r="AT713" s="1004"/>
    </row>
    <row r="714" spans="1:46">
      <c r="A714" s="1003"/>
      <c r="B714" s="1002"/>
      <c r="C714" s="1002"/>
      <c r="D714" s="1002"/>
      <c r="E714" s="1002"/>
      <c r="F714" s="1002"/>
      <c r="G714" s="1002"/>
      <c r="H714" s="1002"/>
      <c r="I714" s="1002"/>
      <c r="J714" s="1002"/>
      <c r="K714" s="1002"/>
      <c r="L714" s="569"/>
      <c r="M714" s="1002"/>
      <c r="N714" s="1002"/>
      <c r="O714" s="1001"/>
      <c r="P714" s="1002"/>
      <c r="Q714" s="1002"/>
      <c r="R714" s="1002"/>
      <c r="S714" s="1002"/>
      <c r="T714" s="1002"/>
      <c r="U714" s="1002"/>
      <c r="V714" s="1002"/>
      <c r="W714" s="1001"/>
      <c r="X714" s="1001"/>
      <c r="Y714" s="1005"/>
      <c r="Z714" s="1003"/>
      <c r="AA714" s="1003"/>
      <c r="AB714" s="1003"/>
      <c r="AC714" s="1003"/>
      <c r="AD714" s="1003"/>
      <c r="AE714" s="1003"/>
      <c r="AF714" s="1003"/>
      <c r="AG714" s="1003"/>
      <c r="AH714" s="1003"/>
      <c r="AI714" s="1003"/>
      <c r="AJ714" s="1003"/>
      <c r="AK714" s="1003"/>
      <c r="AL714" s="1003"/>
      <c r="AM714" s="1004"/>
      <c r="AN714" s="1004"/>
      <c r="AO714" s="1004"/>
      <c r="AP714" s="1004"/>
      <c r="AQ714" s="1004"/>
      <c r="AR714" s="1004"/>
      <c r="AS714" s="1004"/>
      <c r="AT714" s="1004"/>
    </row>
    <row r="715" spans="1:46">
      <c r="A715" s="1003"/>
      <c r="B715" s="1002"/>
      <c r="C715" s="1002"/>
      <c r="D715" s="1002"/>
      <c r="E715" s="1002"/>
      <c r="F715" s="1002"/>
      <c r="G715" s="1002"/>
      <c r="H715" s="1002"/>
      <c r="I715" s="1002"/>
      <c r="J715" s="1002"/>
      <c r="K715" s="1002"/>
      <c r="L715" s="569"/>
      <c r="M715" s="1002"/>
      <c r="N715" s="1002"/>
      <c r="O715" s="1001"/>
      <c r="P715" s="1002"/>
      <c r="Q715" s="1002"/>
      <c r="R715" s="1002"/>
      <c r="S715" s="1002"/>
      <c r="T715" s="1002"/>
      <c r="U715" s="1002"/>
      <c r="V715" s="1002"/>
      <c r="W715" s="1001"/>
      <c r="X715" s="1001"/>
      <c r="Y715" s="1005"/>
      <c r="Z715" s="1003"/>
      <c r="AA715" s="1003"/>
      <c r="AB715" s="1003"/>
      <c r="AC715" s="1003"/>
      <c r="AD715" s="1003"/>
      <c r="AE715" s="1003"/>
      <c r="AF715" s="1003"/>
      <c r="AG715" s="1003"/>
      <c r="AH715" s="1003"/>
      <c r="AI715" s="1003"/>
      <c r="AJ715" s="1003"/>
      <c r="AK715" s="1003"/>
      <c r="AL715" s="1003"/>
      <c r="AM715" s="1004"/>
      <c r="AN715" s="1004"/>
      <c r="AO715" s="1004"/>
      <c r="AP715" s="1004"/>
      <c r="AQ715" s="1004"/>
      <c r="AR715" s="1004"/>
      <c r="AS715" s="1004"/>
      <c r="AT715" s="1004"/>
    </row>
    <row r="716" spans="1:46">
      <c r="A716" s="1003"/>
      <c r="B716" s="1002"/>
      <c r="C716" s="1002"/>
      <c r="D716" s="1002"/>
      <c r="E716" s="1002"/>
      <c r="F716" s="1002"/>
      <c r="G716" s="1002"/>
      <c r="H716" s="1002"/>
      <c r="I716" s="1002"/>
      <c r="J716" s="1002"/>
      <c r="K716" s="1002"/>
      <c r="L716" s="569"/>
      <c r="M716" s="1002"/>
      <c r="N716" s="1002"/>
      <c r="O716" s="1001"/>
      <c r="P716" s="1002"/>
      <c r="Q716" s="1002"/>
      <c r="R716" s="1002"/>
      <c r="S716" s="1002"/>
      <c r="T716" s="1002"/>
      <c r="U716" s="1002"/>
      <c r="V716" s="1002"/>
      <c r="W716" s="1001"/>
      <c r="X716" s="1001"/>
      <c r="Y716" s="1005"/>
      <c r="Z716" s="1003"/>
      <c r="AA716" s="1003"/>
      <c r="AB716" s="1003"/>
      <c r="AC716" s="1003"/>
      <c r="AD716" s="1003"/>
      <c r="AE716" s="1003"/>
      <c r="AF716" s="1003"/>
      <c r="AG716" s="1003"/>
      <c r="AH716" s="1003"/>
      <c r="AI716" s="1003"/>
      <c r="AJ716" s="1003"/>
      <c r="AK716" s="1003"/>
      <c r="AL716" s="1003"/>
      <c r="AM716" s="1004"/>
      <c r="AN716" s="1004"/>
      <c r="AO716" s="1004"/>
      <c r="AP716" s="1004"/>
      <c r="AQ716" s="1004"/>
      <c r="AR716" s="1004"/>
      <c r="AS716" s="1004"/>
      <c r="AT716" s="1004"/>
    </row>
    <row r="717" spans="1:46">
      <c r="A717" s="1003"/>
      <c r="B717" s="1002"/>
      <c r="C717" s="1002"/>
      <c r="D717" s="1002"/>
      <c r="E717" s="1002"/>
      <c r="F717" s="1002"/>
      <c r="G717" s="1002"/>
      <c r="H717" s="1002"/>
      <c r="I717" s="1002"/>
      <c r="J717" s="1002"/>
      <c r="K717" s="1002"/>
      <c r="L717" s="569"/>
      <c r="M717" s="1002"/>
      <c r="N717" s="1002"/>
      <c r="O717" s="1001"/>
      <c r="P717" s="1002"/>
      <c r="Q717" s="1002"/>
      <c r="R717" s="1002"/>
      <c r="S717" s="1002"/>
      <c r="T717" s="1002"/>
      <c r="U717" s="1002"/>
      <c r="V717" s="1002"/>
      <c r="W717" s="1001"/>
      <c r="X717" s="1001"/>
      <c r="Y717" s="1005"/>
      <c r="Z717" s="1003"/>
      <c r="AA717" s="1003"/>
      <c r="AB717" s="1003"/>
      <c r="AC717" s="1003"/>
      <c r="AD717" s="1003"/>
      <c r="AE717" s="1003"/>
      <c r="AF717" s="1003"/>
      <c r="AG717" s="1003"/>
      <c r="AH717" s="1003"/>
      <c r="AI717" s="1003"/>
      <c r="AJ717" s="1003"/>
      <c r="AK717" s="1003"/>
      <c r="AL717" s="1003"/>
      <c r="AM717" s="1004"/>
      <c r="AN717" s="1004"/>
      <c r="AO717" s="1004"/>
      <c r="AP717" s="1004"/>
      <c r="AQ717" s="1004"/>
      <c r="AR717" s="1004"/>
      <c r="AS717" s="1004"/>
      <c r="AT717" s="1004"/>
    </row>
    <row r="718" spans="1:46">
      <c r="A718" s="1003"/>
      <c r="B718" s="1002"/>
      <c r="C718" s="1002"/>
      <c r="D718" s="1002"/>
      <c r="E718" s="1002"/>
      <c r="F718" s="1002"/>
      <c r="G718" s="1002"/>
      <c r="H718" s="1002"/>
      <c r="I718" s="1002"/>
      <c r="J718" s="1002"/>
      <c r="K718" s="1002"/>
      <c r="L718" s="569"/>
      <c r="M718" s="1002"/>
      <c r="N718" s="1002"/>
      <c r="O718" s="1001"/>
      <c r="P718" s="1002"/>
      <c r="Q718" s="1002"/>
      <c r="R718" s="1002"/>
      <c r="S718" s="1002"/>
      <c r="T718" s="1002"/>
      <c r="U718" s="1002"/>
      <c r="V718" s="1002"/>
      <c r="W718" s="1001"/>
      <c r="X718" s="1001"/>
      <c r="Y718" s="1005"/>
      <c r="Z718" s="1003"/>
      <c r="AA718" s="1003"/>
      <c r="AB718" s="1003"/>
      <c r="AC718" s="1003"/>
      <c r="AD718" s="1003"/>
      <c r="AE718" s="1003"/>
      <c r="AF718" s="1003"/>
      <c r="AG718" s="1003"/>
      <c r="AH718" s="1003"/>
      <c r="AI718" s="1003"/>
      <c r="AJ718" s="1003"/>
      <c r="AK718" s="1003"/>
      <c r="AL718" s="1003"/>
      <c r="AM718" s="1004"/>
      <c r="AN718" s="1004"/>
      <c r="AO718" s="1004"/>
      <c r="AP718" s="1004"/>
      <c r="AQ718" s="1004"/>
      <c r="AR718" s="1004"/>
      <c r="AS718" s="1004"/>
      <c r="AT718" s="1004"/>
    </row>
    <row r="719" spans="1:46">
      <c r="A719" s="1003"/>
      <c r="B719" s="1002"/>
      <c r="C719" s="1002"/>
      <c r="D719" s="1002"/>
      <c r="E719" s="1002"/>
      <c r="F719" s="1002"/>
      <c r="G719" s="1002"/>
      <c r="H719" s="1002"/>
      <c r="I719" s="1002"/>
      <c r="J719" s="1002"/>
      <c r="K719" s="1002"/>
      <c r="L719" s="569"/>
      <c r="M719" s="1002"/>
      <c r="N719" s="1002"/>
      <c r="O719" s="1001"/>
      <c r="P719" s="1002"/>
      <c r="Q719" s="1002"/>
      <c r="R719" s="1002"/>
      <c r="S719" s="1002"/>
      <c r="T719" s="1002"/>
      <c r="U719" s="1002"/>
      <c r="V719" s="1002"/>
      <c r="W719" s="1001"/>
      <c r="X719" s="1001"/>
      <c r="Y719" s="1005"/>
      <c r="Z719" s="1003"/>
      <c r="AA719" s="1003"/>
      <c r="AB719" s="1003"/>
      <c r="AC719" s="1003"/>
      <c r="AD719" s="1003"/>
      <c r="AE719" s="1003"/>
      <c r="AF719" s="1003"/>
      <c r="AG719" s="1003"/>
      <c r="AH719" s="1003"/>
      <c r="AI719" s="1003"/>
      <c r="AJ719" s="1003"/>
      <c r="AK719" s="1003"/>
      <c r="AL719" s="1003"/>
      <c r="AM719" s="1004"/>
      <c r="AN719" s="1004"/>
      <c r="AO719" s="1004"/>
      <c r="AP719" s="1004"/>
      <c r="AQ719" s="1004"/>
      <c r="AR719" s="1004"/>
      <c r="AS719" s="1004"/>
      <c r="AT719" s="1004"/>
    </row>
    <row r="720" spans="1:46">
      <c r="A720" s="1003"/>
      <c r="B720" s="1002"/>
      <c r="C720" s="1002"/>
      <c r="D720" s="1002"/>
      <c r="E720" s="1002"/>
      <c r="F720" s="1002"/>
      <c r="G720" s="1002"/>
      <c r="H720" s="1002"/>
      <c r="I720" s="1002"/>
      <c r="J720" s="1002"/>
      <c r="K720" s="1002"/>
      <c r="L720" s="569"/>
      <c r="M720" s="1002"/>
      <c r="N720" s="1002"/>
      <c r="O720" s="1001"/>
      <c r="P720" s="1002"/>
      <c r="Q720" s="1002"/>
      <c r="R720" s="1002"/>
      <c r="S720" s="1002"/>
      <c r="T720" s="1002"/>
      <c r="U720" s="1002"/>
      <c r="V720" s="1002"/>
      <c r="W720" s="1001"/>
      <c r="X720" s="1001"/>
      <c r="Y720" s="1005"/>
      <c r="Z720" s="1003"/>
      <c r="AA720" s="1003"/>
      <c r="AB720" s="1003"/>
      <c r="AC720" s="1003"/>
      <c r="AD720" s="1003"/>
      <c r="AE720" s="1003"/>
      <c r="AF720" s="1003"/>
      <c r="AG720" s="1003"/>
      <c r="AH720" s="1003"/>
      <c r="AI720" s="1003"/>
      <c r="AJ720" s="1003"/>
      <c r="AK720" s="1003"/>
      <c r="AL720" s="1003"/>
      <c r="AM720" s="1004"/>
      <c r="AN720" s="1004"/>
      <c r="AO720" s="1004"/>
      <c r="AP720" s="1004"/>
      <c r="AQ720" s="1004"/>
      <c r="AR720" s="1004"/>
      <c r="AS720" s="1004"/>
      <c r="AT720" s="1004"/>
    </row>
    <row r="721" spans="1:46">
      <c r="A721" s="1003"/>
      <c r="B721" s="1002"/>
      <c r="C721" s="1002"/>
      <c r="D721" s="1002"/>
      <c r="E721" s="1002"/>
      <c r="F721" s="1002"/>
      <c r="G721" s="1002"/>
      <c r="H721" s="1002"/>
      <c r="I721" s="1002"/>
      <c r="J721" s="1002"/>
      <c r="K721" s="1002"/>
      <c r="L721" s="569"/>
      <c r="M721" s="1002"/>
      <c r="N721" s="1002"/>
      <c r="O721" s="1001"/>
      <c r="P721" s="1002"/>
      <c r="Q721" s="1002"/>
      <c r="R721" s="1002"/>
      <c r="S721" s="1002"/>
      <c r="T721" s="1002"/>
      <c r="U721" s="1002"/>
      <c r="V721" s="1002"/>
      <c r="W721" s="1001"/>
      <c r="X721" s="1001"/>
      <c r="Y721" s="1005"/>
      <c r="Z721" s="1003"/>
      <c r="AA721" s="1003"/>
      <c r="AB721" s="1003"/>
      <c r="AC721" s="1003"/>
      <c r="AD721" s="1003"/>
      <c r="AE721" s="1003"/>
      <c r="AF721" s="1003"/>
      <c r="AG721" s="1003"/>
      <c r="AH721" s="1003"/>
      <c r="AI721" s="1003"/>
      <c r="AJ721" s="1003"/>
      <c r="AK721" s="1003"/>
      <c r="AL721" s="1003"/>
      <c r="AM721" s="1004"/>
      <c r="AN721" s="1004"/>
      <c r="AO721" s="1004"/>
      <c r="AP721" s="1004"/>
      <c r="AQ721" s="1004"/>
      <c r="AR721" s="1004"/>
      <c r="AS721" s="1004"/>
      <c r="AT721" s="1004"/>
    </row>
    <row r="722" spans="1:46">
      <c r="A722" s="1003"/>
      <c r="B722" s="1002"/>
      <c r="C722" s="1002"/>
      <c r="D722" s="1002"/>
      <c r="E722" s="1002"/>
      <c r="F722" s="1002"/>
      <c r="G722" s="1002"/>
      <c r="H722" s="1002"/>
      <c r="I722" s="1002"/>
      <c r="J722" s="1002"/>
      <c r="K722" s="1002"/>
      <c r="L722" s="569"/>
      <c r="M722" s="1002"/>
      <c r="N722" s="1002"/>
      <c r="O722" s="1001"/>
      <c r="P722" s="1002"/>
      <c r="Q722" s="1002"/>
      <c r="R722" s="1002"/>
      <c r="S722" s="1002"/>
      <c r="T722" s="1002"/>
      <c r="U722" s="1002"/>
      <c r="V722" s="1002"/>
      <c r="W722" s="1001"/>
      <c r="X722" s="1001"/>
      <c r="Y722" s="1005"/>
      <c r="Z722" s="1003"/>
      <c r="AA722" s="1003"/>
      <c r="AB722" s="1003"/>
      <c r="AC722" s="1003"/>
      <c r="AD722" s="1003"/>
      <c r="AE722" s="1003"/>
      <c r="AF722" s="1003"/>
      <c r="AG722" s="1003"/>
      <c r="AH722" s="1003"/>
      <c r="AI722" s="1003"/>
      <c r="AJ722" s="1003"/>
      <c r="AK722" s="1003"/>
      <c r="AL722" s="1003"/>
      <c r="AM722" s="1004"/>
      <c r="AN722" s="1004"/>
      <c r="AO722" s="1004"/>
      <c r="AP722" s="1004"/>
      <c r="AQ722" s="1004"/>
      <c r="AR722" s="1004"/>
      <c r="AS722" s="1004"/>
      <c r="AT722" s="1004"/>
    </row>
    <row r="723" spans="1:46">
      <c r="A723" s="1003"/>
      <c r="B723" s="1002"/>
      <c r="C723" s="1002"/>
      <c r="D723" s="1002"/>
      <c r="E723" s="1002"/>
      <c r="F723" s="1002"/>
      <c r="G723" s="1002"/>
      <c r="H723" s="1002"/>
      <c r="I723" s="1002"/>
      <c r="J723" s="1002"/>
      <c r="K723" s="1002"/>
      <c r="L723" s="569"/>
      <c r="M723" s="1002"/>
      <c r="N723" s="1002"/>
      <c r="O723" s="1001"/>
      <c r="P723" s="1002"/>
      <c r="Q723" s="1002"/>
      <c r="R723" s="1002"/>
      <c r="S723" s="1002"/>
      <c r="T723" s="1002"/>
      <c r="U723" s="1002"/>
      <c r="V723" s="1002"/>
      <c r="W723" s="1001"/>
      <c r="X723" s="1001"/>
      <c r="Y723" s="1005"/>
      <c r="Z723" s="1003"/>
      <c r="AA723" s="1003"/>
      <c r="AB723" s="1003"/>
      <c r="AC723" s="1003"/>
      <c r="AD723" s="1003"/>
      <c r="AE723" s="1003"/>
      <c r="AF723" s="1003"/>
      <c r="AG723" s="1003"/>
      <c r="AH723" s="1003"/>
      <c r="AI723" s="1003"/>
      <c r="AJ723" s="1003"/>
      <c r="AK723" s="1003"/>
      <c r="AL723" s="1003"/>
      <c r="AM723" s="1004"/>
      <c r="AN723" s="1004"/>
      <c r="AO723" s="1004"/>
      <c r="AP723" s="1004"/>
      <c r="AQ723" s="1004"/>
      <c r="AR723" s="1004"/>
      <c r="AS723" s="1004"/>
      <c r="AT723" s="1004"/>
    </row>
    <row r="724" spans="1:46">
      <c r="A724" s="1003"/>
      <c r="B724" s="1002"/>
      <c r="C724" s="1002"/>
      <c r="D724" s="1002"/>
      <c r="E724" s="1002"/>
      <c r="F724" s="1002"/>
      <c r="G724" s="1002"/>
      <c r="H724" s="1002"/>
      <c r="I724" s="1002"/>
      <c r="J724" s="1002"/>
      <c r="K724" s="1002"/>
      <c r="L724" s="569"/>
      <c r="M724" s="1002"/>
      <c r="N724" s="1002"/>
      <c r="O724" s="1001"/>
      <c r="P724" s="1002"/>
      <c r="Q724" s="1002"/>
      <c r="R724" s="1002"/>
      <c r="S724" s="1002"/>
      <c r="T724" s="1002"/>
      <c r="U724" s="1002"/>
      <c r="V724" s="1002"/>
      <c r="W724" s="1001"/>
      <c r="X724" s="1001"/>
      <c r="Y724" s="1005"/>
      <c r="Z724" s="1003"/>
      <c r="AA724" s="1003"/>
      <c r="AB724" s="1003"/>
      <c r="AC724" s="1003"/>
      <c r="AD724" s="1003"/>
      <c r="AE724" s="1003"/>
      <c r="AF724" s="1003"/>
      <c r="AG724" s="1003"/>
      <c r="AH724" s="1003"/>
      <c r="AI724" s="1003"/>
      <c r="AJ724" s="1003"/>
      <c r="AK724" s="1003"/>
      <c r="AL724" s="1003"/>
      <c r="AM724" s="1004"/>
      <c r="AN724" s="1004"/>
      <c r="AO724" s="1004"/>
      <c r="AP724" s="1004"/>
      <c r="AQ724" s="1004"/>
      <c r="AR724" s="1004"/>
      <c r="AS724" s="1004"/>
      <c r="AT724" s="1004"/>
    </row>
    <row r="725" spans="1:46">
      <c r="A725" s="1003"/>
      <c r="B725" s="1002"/>
      <c r="C725" s="1002"/>
      <c r="D725" s="1002"/>
      <c r="E725" s="1002"/>
      <c r="F725" s="1002"/>
      <c r="G725" s="1002"/>
      <c r="H725" s="1002"/>
      <c r="I725" s="1002"/>
      <c r="J725" s="1002"/>
      <c r="K725" s="1002"/>
      <c r="L725" s="569"/>
      <c r="M725" s="1002"/>
      <c r="N725" s="1002"/>
      <c r="O725" s="1001"/>
      <c r="P725" s="1002"/>
      <c r="Q725" s="1002"/>
      <c r="R725" s="1002"/>
      <c r="S725" s="1002"/>
      <c r="T725" s="1002"/>
      <c r="U725" s="1002"/>
      <c r="V725" s="1002"/>
      <c r="W725" s="1001"/>
      <c r="X725" s="1001"/>
      <c r="Y725" s="1005"/>
      <c r="Z725" s="1003"/>
      <c r="AA725" s="1003"/>
      <c r="AB725" s="1003"/>
      <c r="AC725" s="1003"/>
      <c r="AD725" s="1003"/>
      <c r="AE725" s="1003"/>
      <c r="AF725" s="1003"/>
      <c r="AG725" s="1003"/>
      <c r="AH725" s="1003"/>
      <c r="AI725" s="1003"/>
      <c r="AJ725" s="1003"/>
      <c r="AK725" s="1003"/>
      <c r="AL725" s="1003"/>
      <c r="AM725" s="1004"/>
      <c r="AN725" s="1004"/>
      <c r="AO725" s="1004"/>
      <c r="AP725" s="1004"/>
      <c r="AQ725" s="1004"/>
      <c r="AR725" s="1004"/>
      <c r="AS725" s="1004"/>
      <c r="AT725" s="1004"/>
    </row>
    <row r="726" spans="1:46">
      <c r="A726" s="1003"/>
      <c r="B726" s="1002"/>
      <c r="C726" s="1002"/>
      <c r="D726" s="1002"/>
      <c r="E726" s="1002"/>
      <c r="F726" s="1002"/>
      <c r="G726" s="1002"/>
      <c r="H726" s="1002"/>
      <c r="I726" s="1002"/>
      <c r="J726" s="1002"/>
      <c r="K726" s="1002"/>
      <c r="L726" s="569"/>
      <c r="M726" s="1002"/>
      <c r="N726" s="1002"/>
      <c r="O726" s="1001"/>
      <c r="P726" s="1002"/>
      <c r="Q726" s="1002"/>
      <c r="R726" s="1002"/>
      <c r="S726" s="1002"/>
      <c r="T726" s="1002"/>
      <c r="U726" s="1002"/>
      <c r="V726" s="1002"/>
      <c r="W726" s="1001"/>
      <c r="X726" s="1001"/>
      <c r="Y726" s="1005"/>
      <c r="Z726" s="1003"/>
      <c r="AA726" s="1003"/>
      <c r="AB726" s="1003"/>
      <c r="AC726" s="1003"/>
      <c r="AD726" s="1003"/>
      <c r="AE726" s="1003"/>
      <c r="AF726" s="1003"/>
      <c r="AG726" s="1003"/>
      <c r="AH726" s="1003"/>
      <c r="AI726" s="1003"/>
      <c r="AJ726" s="1003"/>
      <c r="AK726" s="1003"/>
      <c r="AL726" s="1003"/>
      <c r="AM726" s="1004"/>
      <c r="AN726" s="1004"/>
      <c r="AO726" s="1004"/>
      <c r="AP726" s="1004"/>
      <c r="AQ726" s="1004"/>
      <c r="AR726" s="1004"/>
      <c r="AS726" s="1004"/>
      <c r="AT726" s="1004"/>
    </row>
    <row r="727" spans="1:46">
      <c r="A727" s="1003"/>
      <c r="B727" s="1002"/>
      <c r="C727" s="1002"/>
      <c r="D727" s="1002"/>
      <c r="E727" s="1002"/>
      <c r="F727" s="1002"/>
      <c r="G727" s="1002"/>
      <c r="H727" s="1002"/>
      <c r="I727" s="1002"/>
      <c r="J727" s="1002"/>
      <c r="K727" s="1002"/>
      <c r="L727" s="569"/>
      <c r="M727" s="1002"/>
      <c r="N727" s="1002"/>
      <c r="O727" s="1001"/>
      <c r="P727" s="1002"/>
      <c r="Q727" s="1002"/>
      <c r="R727" s="1002"/>
      <c r="S727" s="1002"/>
      <c r="T727" s="1002"/>
      <c r="U727" s="1002"/>
      <c r="V727" s="1002"/>
      <c r="W727" s="1001"/>
      <c r="X727" s="1001"/>
      <c r="Y727" s="1005"/>
      <c r="Z727" s="1003"/>
      <c r="AA727" s="1003"/>
      <c r="AB727" s="1003"/>
      <c r="AC727" s="1003"/>
      <c r="AD727" s="1003"/>
      <c r="AE727" s="1003"/>
      <c r="AF727" s="1003"/>
      <c r="AG727" s="1003"/>
      <c r="AH727" s="1003"/>
      <c r="AI727" s="1003"/>
      <c r="AJ727" s="1003"/>
      <c r="AK727" s="1003"/>
      <c r="AL727" s="1003"/>
      <c r="AM727" s="1004"/>
      <c r="AN727" s="1004"/>
      <c r="AO727" s="1004"/>
      <c r="AP727" s="1004"/>
      <c r="AQ727" s="1004"/>
      <c r="AR727" s="1004"/>
      <c r="AS727" s="1004"/>
      <c r="AT727" s="1004"/>
    </row>
    <row r="728" spans="1:46">
      <c r="A728" s="1003"/>
      <c r="B728" s="1002"/>
      <c r="C728" s="1002"/>
      <c r="D728" s="1002"/>
      <c r="E728" s="1002"/>
      <c r="F728" s="1002"/>
      <c r="G728" s="1002"/>
      <c r="H728" s="1002"/>
      <c r="I728" s="1002"/>
      <c r="J728" s="1002"/>
      <c r="K728" s="1002"/>
      <c r="L728" s="569"/>
      <c r="M728" s="1002"/>
      <c r="N728" s="1002"/>
      <c r="O728" s="1001"/>
      <c r="P728" s="1002"/>
      <c r="Q728" s="1002"/>
      <c r="R728" s="1002"/>
      <c r="S728" s="1002"/>
      <c r="T728" s="1002"/>
      <c r="U728" s="1002"/>
      <c r="V728" s="1002"/>
      <c r="W728" s="1001"/>
      <c r="X728" s="1001"/>
      <c r="Y728" s="1005"/>
      <c r="Z728" s="1003"/>
      <c r="AA728" s="1003"/>
      <c r="AB728" s="1003"/>
      <c r="AC728" s="1003"/>
      <c r="AD728" s="1003"/>
      <c r="AE728" s="1003"/>
      <c r="AF728" s="1003"/>
      <c r="AG728" s="1003"/>
      <c r="AH728" s="1003"/>
      <c r="AI728" s="1003"/>
      <c r="AJ728" s="1003"/>
      <c r="AK728" s="1003"/>
      <c r="AL728" s="1003"/>
      <c r="AM728" s="1004"/>
      <c r="AN728" s="1004"/>
      <c r="AO728" s="1004"/>
      <c r="AP728" s="1004"/>
      <c r="AQ728" s="1004"/>
      <c r="AR728" s="1004"/>
      <c r="AS728" s="1004"/>
      <c r="AT728" s="1004"/>
    </row>
    <row r="729" spans="1:46">
      <c r="A729" s="1003"/>
      <c r="B729" s="1002"/>
      <c r="C729" s="1002"/>
      <c r="D729" s="1002"/>
      <c r="E729" s="1002"/>
      <c r="F729" s="1002"/>
      <c r="G729" s="1002"/>
      <c r="H729" s="1002"/>
      <c r="I729" s="1002"/>
      <c r="J729" s="1002"/>
      <c r="K729" s="1002"/>
      <c r="L729" s="569"/>
      <c r="M729" s="1002"/>
      <c r="N729" s="1002"/>
      <c r="O729" s="1001"/>
      <c r="P729" s="1002"/>
      <c r="Q729" s="1002"/>
      <c r="R729" s="1002"/>
      <c r="S729" s="1002"/>
      <c r="T729" s="1002"/>
      <c r="U729" s="1002"/>
      <c r="V729" s="1002"/>
      <c r="W729" s="1001"/>
      <c r="X729" s="1001"/>
      <c r="Y729" s="1005"/>
      <c r="Z729" s="1003"/>
      <c r="AA729" s="1003"/>
      <c r="AB729" s="1003"/>
      <c r="AC729" s="1003"/>
      <c r="AD729" s="1003"/>
      <c r="AE729" s="1003"/>
      <c r="AF729" s="1003"/>
      <c r="AG729" s="1003"/>
      <c r="AH729" s="1003"/>
      <c r="AI729" s="1003"/>
      <c r="AJ729" s="1003"/>
      <c r="AK729" s="1003"/>
      <c r="AL729" s="1003"/>
      <c r="AM729" s="1004"/>
      <c r="AN729" s="1004"/>
      <c r="AO729" s="1004"/>
      <c r="AP729" s="1004"/>
      <c r="AQ729" s="1004"/>
      <c r="AR729" s="1004"/>
      <c r="AS729" s="1004"/>
      <c r="AT729" s="1004"/>
    </row>
    <row r="730" spans="1:46">
      <c r="A730" s="1003"/>
      <c r="B730" s="1002"/>
      <c r="C730" s="1002"/>
      <c r="D730" s="1002"/>
      <c r="E730" s="1002"/>
      <c r="F730" s="1002"/>
      <c r="G730" s="1002"/>
      <c r="H730" s="1002"/>
      <c r="I730" s="1002"/>
      <c r="J730" s="1002"/>
      <c r="K730" s="1002"/>
      <c r="L730" s="569"/>
      <c r="M730" s="1002"/>
      <c r="N730" s="1002"/>
      <c r="O730" s="1001"/>
      <c r="P730" s="1002"/>
      <c r="Q730" s="1002"/>
      <c r="R730" s="1002"/>
      <c r="S730" s="1002"/>
      <c r="T730" s="1002"/>
      <c r="U730" s="1002"/>
      <c r="V730" s="1002"/>
      <c r="W730" s="1001"/>
      <c r="X730" s="1001"/>
      <c r="Y730" s="1005"/>
      <c r="Z730" s="1003"/>
      <c r="AA730" s="1003"/>
      <c r="AB730" s="1003"/>
      <c r="AC730" s="1003"/>
      <c r="AD730" s="1003"/>
      <c r="AE730" s="1003"/>
      <c r="AF730" s="1003"/>
      <c r="AG730" s="1003"/>
      <c r="AH730" s="1003"/>
      <c r="AI730" s="1003"/>
      <c r="AJ730" s="1003"/>
      <c r="AK730" s="1003"/>
      <c r="AL730" s="1003"/>
      <c r="AM730" s="1004"/>
      <c r="AN730" s="1004"/>
      <c r="AO730" s="1004"/>
      <c r="AP730" s="1004"/>
      <c r="AQ730" s="1004"/>
      <c r="AR730" s="1004"/>
      <c r="AS730" s="1004"/>
      <c r="AT730" s="1004"/>
    </row>
    <row r="731" spans="1:46">
      <c r="A731" s="1003"/>
      <c r="B731" s="1002"/>
      <c r="C731" s="1002"/>
      <c r="D731" s="1002"/>
      <c r="E731" s="1002"/>
      <c r="F731" s="1002"/>
      <c r="G731" s="1002"/>
      <c r="H731" s="1002"/>
      <c r="I731" s="1002"/>
      <c r="J731" s="1002"/>
      <c r="K731" s="1002"/>
      <c r="L731" s="569"/>
      <c r="M731" s="1002"/>
      <c r="N731" s="1002"/>
      <c r="O731" s="1001"/>
      <c r="P731" s="1002"/>
      <c r="Q731" s="1002"/>
      <c r="R731" s="1002"/>
      <c r="S731" s="1002"/>
      <c r="T731" s="1002"/>
      <c r="U731" s="1002"/>
      <c r="V731" s="1002"/>
      <c r="W731" s="1001"/>
      <c r="X731" s="1001"/>
      <c r="Y731" s="1005"/>
      <c r="Z731" s="1003"/>
      <c r="AA731" s="1003"/>
      <c r="AB731" s="1003"/>
      <c r="AC731" s="1003"/>
      <c r="AD731" s="1003"/>
      <c r="AE731" s="1003"/>
      <c r="AF731" s="1003"/>
      <c r="AG731" s="1003"/>
      <c r="AH731" s="1003"/>
      <c r="AI731" s="1003"/>
      <c r="AJ731" s="1003"/>
      <c r="AK731" s="1003"/>
      <c r="AL731" s="1003"/>
      <c r="AM731" s="1004"/>
      <c r="AN731" s="1004"/>
      <c r="AO731" s="1004"/>
      <c r="AP731" s="1004"/>
      <c r="AQ731" s="1004"/>
      <c r="AR731" s="1004"/>
      <c r="AS731" s="1004"/>
      <c r="AT731" s="1004"/>
    </row>
    <row r="732" spans="1:46">
      <c r="A732" s="1003"/>
      <c r="B732" s="1002"/>
      <c r="C732" s="1002"/>
      <c r="D732" s="1002"/>
      <c r="E732" s="1002"/>
      <c r="F732" s="1002"/>
      <c r="G732" s="1002"/>
      <c r="H732" s="1002"/>
      <c r="I732" s="1002"/>
      <c r="J732" s="1002"/>
      <c r="K732" s="1002"/>
      <c r="L732" s="569"/>
      <c r="M732" s="1002"/>
      <c r="N732" s="1002"/>
      <c r="O732" s="1001"/>
      <c r="P732" s="1002"/>
      <c r="Q732" s="1002"/>
      <c r="R732" s="1002"/>
      <c r="S732" s="1002"/>
      <c r="T732" s="1002"/>
      <c r="U732" s="1002"/>
      <c r="V732" s="1002"/>
      <c r="W732" s="1001"/>
      <c r="X732" s="1001"/>
      <c r="Y732" s="1005"/>
      <c r="Z732" s="1003"/>
      <c r="AA732" s="1003"/>
      <c r="AB732" s="1003"/>
      <c r="AC732" s="1003"/>
      <c r="AD732" s="1003"/>
      <c r="AE732" s="1003"/>
      <c r="AF732" s="1003"/>
      <c r="AG732" s="1003"/>
      <c r="AH732" s="1003"/>
      <c r="AI732" s="1003"/>
      <c r="AJ732" s="1003"/>
      <c r="AK732" s="1003"/>
      <c r="AL732" s="1003"/>
      <c r="AM732" s="1004"/>
      <c r="AN732" s="1004"/>
      <c r="AO732" s="1004"/>
      <c r="AP732" s="1004"/>
      <c r="AQ732" s="1004"/>
      <c r="AR732" s="1004"/>
      <c r="AS732" s="1004"/>
      <c r="AT732" s="1004"/>
    </row>
    <row r="733" spans="1:46">
      <c r="A733" s="1003"/>
      <c r="B733" s="1002"/>
      <c r="C733" s="1002"/>
      <c r="D733" s="1002"/>
      <c r="E733" s="1002"/>
      <c r="F733" s="1002"/>
      <c r="G733" s="1002"/>
      <c r="H733" s="1002"/>
      <c r="I733" s="1002"/>
      <c r="J733" s="1002"/>
      <c r="K733" s="1002"/>
      <c r="L733" s="569"/>
      <c r="M733" s="1002"/>
      <c r="N733" s="1002"/>
      <c r="O733" s="1001"/>
      <c r="P733" s="1002"/>
      <c r="Q733" s="1002"/>
      <c r="R733" s="1002"/>
      <c r="S733" s="1002"/>
      <c r="T733" s="1002"/>
      <c r="U733" s="1002"/>
      <c r="V733" s="1002"/>
      <c r="W733" s="1001"/>
      <c r="X733" s="1001"/>
      <c r="Y733" s="1005"/>
      <c r="Z733" s="1003"/>
      <c r="AA733" s="1003"/>
      <c r="AB733" s="1003"/>
      <c r="AC733" s="1003"/>
      <c r="AD733" s="1003"/>
      <c r="AE733" s="1003"/>
      <c r="AF733" s="1003"/>
      <c r="AG733" s="1003"/>
      <c r="AH733" s="1003"/>
      <c r="AI733" s="1003"/>
      <c r="AJ733" s="1003"/>
      <c r="AK733" s="1003"/>
      <c r="AL733" s="1003"/>
      <c r="AM733" s="1004"/>
      <c r="AN733" s="1004"/>
      <c r="AO733" s="1004"/>
      <c r="AP733" s="1004"/>
      <c r="AQ733" s="1004"/>
      <c r="AR733" s="1004"/>
      <c r="AS733" s="1004"/>
      <c r="AT733" s="1004"/>
    </row>
    <row r="734" spans="1:46">
      <c r="A734" s="1003"/>
      <c r="B734" s="1002"/>
      <c r="C734" s="1002"/>
      <c r="D734" s="1002"/>
      <c r="E734" s="1002"/>
      <c r="F734" s="1002"/>
      <c r="G734" s="1002"/>
      <c r="H734" s="1002"/>
      <c r="I734" s="1002"/>
      <c r="J734" s="1002"/>
      <c r="K734" s="1002"/>
      <c r="L734" s="569"/>
      <c r="M734" s="1002"/>
      <c r="N734" s="1002"/>
      <c r="O734" s="1001"/>
      <c r="P734" s="1002"/>
      <c r="Q734" s="1002"/>
      <c r="R734" s="1002"/>
      <c r="S734" s="1002"/>
      <c r="T734" s="1002"/>
      <c r="U734" s="1002"/>
      <c r="V734" s="1002"/>
      <c r="W734" s="1001"/>
      <c r="X734" s="1001"/>
      <c r="Y734" s="1005"/>
      <c r="Z734" s="1003"/>
      <c r="AA734" s="1003"/>
      <c r="AB734" s="1003"/>
      <c r="AC734" s="1003"/>
      <c r="AD734" s="1003"/>
      <c r="AE734" s="1003"/>
      <c r="AF734" s="1003"/>
      <c r="AG734" s="1003"/>
      <c r="AH734" s="1003"/>
      <c r="AI734" s="1003"/>
      <c r="AJ734" s="1003"/>
      <c r="AK734" s="1003"/>
      <c r="AL734" s="1003"/>
      <c r="AM734" s="1004"/>
      <c r="AN734" s="1004"/>
      <c r="AO734" s="1004"/>
      <c r="AP734" s="1004"/>
      <c r="AQ734" s="1004"/>
      <c r="AR734" s="1004"/>
      <c r="AS734" s="1004"/>
      <c r="AT734" s="1004"/>
    </row>
    <row r="735" spans="1:46">
      <c r="A735" s="1003"/>
      <c r="B735" s="1002"/>
      <c r="C735" s="1002"/>
      <c r="D735" s="1002"/>
      <c r="E735" s="1002"/>
      <c r="F735" s="1002"/>
      <c r="G735" s="1002"/>
      <c r="H735" s="1002"/>
      <c r="I735" s="1002"/>
      <c r="J735" s="1002"/>
      <c r="K735" s="1002"/>
      <c r="L735" s="569"/>
      <c r="M735" s="1002"/>
      <c r="N735" s="1002"/>
      <c r="O735" s="1001"/>
      <c r="P735" s="1002"/>
      <c r="Q735" s="1002"/>
      <c r="R735" s="1002"/>
      <c r="S735" s="1002"/>
      <c r="T735" s="1002"/>
      <c r="U735" s="1002"/>
      <c r="V735" s="1002"/>
      <c r="W735" s="1001"/>
      <c r="X735" s="1001"/>
      <c r="Y735" s="1005"/>
      <c r="Z735" s="1003"/>
      <c r="AA735" s="1003"/>
      <c r="AB735" s="1003"/>
      <c r="AC735" s="1003"/>
      <c r="AD735" s="1003"/>
      <c r="AE735" s="1003"/>
      <c r="AF735" s="1003"/>
      <c r="AG735" s="1003"/>
      <c r="AH735" s="1003"/>
      <c r="AI735" s="1003"/>
      <c r="AJ735" s="1003"/>
      <c r="AK735" s="1003"/>
      <c r="AL735" s="1003"/>
      <c r="AM735" s="1004"/>
      <c r="AN735" s="1004"/>
      <c r="AO735" s="1004"/>
      <c r="AP735" s="1004"/>
      <c r="AQ735" s="1004"/>
      <c r="AR735" s="1004"/>
      <c r="AS735" s="1004"/>
      <c r="AT735" s="1004"/>
    </row>
    <row r="736" spans="1:46">
      <c r="A736" s="1003"/>
      <c r="B736" s="1002"/>
      <c r="C736" s="1002"/>
      <c r="D736" s="1002"/>
      <c r="E736" s="1002"/>
      <c r="F736" s="1002"/>
      <c r="G736" s="1002"/>
      <c r="H736" s="1002"/>
      <c r="I736" s="1002"/>
      <c r="J736" s="1002"/>
      <c r="K736" s="1002"/>
      <c r="L736" s="569"/>
      <c r="M736" s="1002"/>
      <c r="N736" s="1002"/>
      <c r="O736" s="1001"/>
      <c r="P736" s="1002"/>
      <c r="Q736" s="1002"/>
      <c r="R736" s="1002"/>
      <c r="S736" s="1002"/>
      <c r="T736" s="1002"/>
      <c r="U736" s="1002"/>
      <c r="V736" s="1002"/>
      <c r="W736" s="1001"/>
      <c r="X736" s="1001"/>
      <c r="Y736" s="1005"/>
      <c r="Z736" s="1003"/>
      <c r="AA736" s="1003"/>
      <c r="AB736" s="1003"/>
      <c r="AC736" s="1003"/>
      <c r="AD736" s="1003"/>
      <c r="AE736" s="1003"/>
      <c r="AF736" s="1003"/>
      <c r="AG736" s="1003"/>
      <c r="AH736" s="1003"/>
      <c r="AI736" s="1003"/>
      <c r="AJ736" s="1003"/>
      <c r="AK736" s="1003"/>
      <c r="AL736" s="1003"/>
      <c r="AM736" s="1004"/>
      <c r="AN736" s="1004"/>
      <c r="AO736" s="1004"/>
      <c r="AP736" s="1004"/>
      <c r="AQ736" s="1004"/>
      <c r="AR736" s="1004"/>
      <c r="AS736" s="1004"/>
      <c r="AT736" s="1004"/>
    </row>
    <row r="737" spans="1:46">
      <c r="A737" s="1003"/>
      <c r="B737" s="1002"/>
      <c r="C737" s="1002"/>
      <c r="D737" s="1002"/>
      <c r="E737" s="1002"/>
      <c r="F737" s="1002"/>
      <c r="G737" s="1002"/>
      <c r="H737" s="1002"/>
      <c r="I737" s="1002"/>
      <c r="J737" s="1002"/>
      <c r="K737" s="1002"/>
      <c r="L737" s="569"/>
      <c r="M737" s="1002"/>
      <c r="N737" s="1002"/>
      <c r="O737" s="1001"/>
      <c r="P737" s="1002"/>
      <c r="Q737" s="1002"/>
      <c r="R737" s="1002"/>
      <c r="S737" s="1002"/>
      <c r="T737" s="1002"/>
      <c r="U737" s="1002"/>
      <c r="V737" s="1002"/>
      <c r="W737" s="1001"/>
      <c r="X737" s="1001"/>
      <c r="Y737" s="1005"/>
      <c r="Z737" s="1003"/>
      <c r="AA737" s="1003"/>
      <c r="AB737" s="1003"/>
      <c r="AC737" s="1003"/>
      <c r="AD737" s="1003"/>
      <c r="AE737" s="1003"/>
      <c r="AF737" s="1003"/>
      <c r="AG737" s="1003"/>
      <c r="AH737" s="1003"/>
      <c r="AI737" s="1003"/>
      <c r="AJ737" s="1003"/>
      <c r="AK737" s="1003"/>
      <c r="AL737" s="1003"/>
      <c r="AM737" s="1004"/>
      <c r="AN737" s="1004"/>
      <c r="AO737" s="1004"/>
      <c r="AP737" s="1004"/>
      <c r="AQ737" s="1004"/>
      <c r="AR737" s="1004"/>
      <c r="AS737" s="1004"/>
      <c r="AT737" s="1004"/>
    </row>
    <row r="738" spans="1:46">
      <c r="A738" s="1003"/>
      <c r="B738" s="1002"/>
      <c r="C738" s="1002"/>
      <c r="D738" s="1002"/>
      <c r="E738" s="1002"/>
      <c r="F738" s="1002"/>
      <c r="G738" s="1002"/>
      <c r="H738" s="1002"/>
      <c r="I738" s="1002"/>
      <c r="J738" s="1002"/>
      <c r="K738" s="1002"/>
      <c r="L738" s="569"/>
      <c r="M738" s="1002"/>
      <c r="N738" s="1002"/>
      <c r="O738" s="1001"/>
      <c r="P738" s="1002"/>
      <c r="Q738" s="1002"/>
      <c r="R738" s="1002"/>
      <c r="S738" s="1002"/>
      <c r="T738" s="1002"/>
      <c r="U738" s="1002"/>
      <c r="V738" s="1002"/>
      <c r="W738" s="1001"/>
      <c r="X738" s="1001"/>
      <c r="Y738" s="1005"/>
      <c r="Z738" s="1003"/>
      <c r="AA738" s="1003"/>
      <c r="AB738" s="1003"/>
      <c r="AC738" s="1003"/>
      <c r="AD738" s="1003"/>
      <c r="AE738" s="1003"/>
      <c r="AF738" s="1003"/>
      <c r="AG738" s="1003"/>
      <c r="AH738" s="1003"/>
      <c r="AI738" s="1003"/>
      <c r="AJ738" s="1003"/>
      <c r="AK738" s="1003"/>
      <c r="AL738" s="1003"/>
      <c r="AM738" s="1004"/>
      <c r="AN738" s="1004"/>
      <c r="AO738" s="1004"/>
      <c r="AP738" s="1004"/>
      <c r="AQ738" s="1004"/>
      <c r="AR738" s="1004"/>
      <c r="AS738" s="1004"/>
      <c r="AT738" s="1004"/>
    </row>
    <row r="739" spans="1:46">
      <c r="A739" s="1003"/>
      <c r="B739" s="1002"/>
      <c r="C739" s="1002"/>
      <c r="D739" s="1002"/>
      <c r="E739" s="1002"/>
      <c r="F739" s="1002"/>
      <c r="G739" s="1002"/>
      <c r="H739" s="1002"/>
      <c r="I739" s="1002"/>
      <c r="J739" s="1002"/>
      <c r="K739" s="1002"/>
      <c r="L739" s="569"/>
      <c r="M739" s="1002"/>
      <c r="N739" s="1002"/>
      <c r="O739" s="1001"/>
      <c r="P739" s="1002"/>
      <c r="Q739" s="1002"/>
      <c r="R739" s="1002"/>
      <c r="S739" s="1002"/>
      <c r="T739" s="1002"/>
      <c r="U739" s="1002"/>
      <c r="V739" s="1002"/>
      <c r="W739" s="1001"/>
      <c r="X739" s="1001"/>
      <c r="Y739" s="1005"/>
      <c r="Z739" s="1003"/>
      <c r="AA739" s="1003"/>
      <c r="AB739" s="1003"/>
      <c r="AC739" s="1003"/>
      <c r="AD739" s="1003"/>
      <c r="AE739" s="1003"/>
      <c r="AF739" s="1003"/>
      <c r="AG739" s="1003"/>
      <c r="AH739" s="1003"/>
      <c r="AI739" s="1003"/>
      <c r="AJ739" s="1003"/>
      <c r="AK739" s="1003"/>
      <c r="AL739" s="1003"/>
      <c r="AM739" s="1004"/>
      <c r="AN739" s="1004"/>
      <c r="AO739" s="1004"/>
      <c r="AP739" s="1004"/>
      <c r="AQ739" s="1004"/>
      <c r="AR739" s="1004"/>
      <c r="AS739" s="1004"/>
      <c r="AT739" s="1004"/>
    </row>
    <row r="740" spans="1:46">
      <c r="A740" s="1003"/>
      <c r="B740" s="1002"/>
      <c r="C740" s="1002"/>
      <c r="D740" s="1002"/>
      <c r="E740" s="1002"/>
      <c r="F740" s="1002"/>
      <c r="G740" s="1002"/>
      <c r="H740" s="1002"/>
      <c r="I740" s="1002"/>
      <c r="J740" s="1002"/>
      <c r="K740" s="1002"/>
      <c r="L740" s="569"/>
      <c r="M740" s="1002"/>
      <c r="N740" s="1002"/>
      <c r="O740" s="1001"/>
      <c r="P740" s="1002"/>
      <c r="Q740" s="1002"/>
      <c r="R740" s="1002"/>
      <c r="S740" s="1002"/>
      <c r="T740" s="1002"/>
      <c r="U740" s="1002"/>
      <c r="V740" s="1002"/>
      <c r="W740" s="1001"/>
      <c r="X740" s="1001"/>
      <c r="Y740" s="1005"/>
      <c r="Z740" s="1003"/>
      <c r="AA740" s="1003"/>
      <c r="AB740" s="1003"/>
      <c r="AC740" s="1003"/>
      <c r="AD740" s="1003"/>
      <c r="AE740" s="1003"/>
      <c r="AF740" s="1003"/>
      <c r="AG740" s="1003"/>
      <c r="AH740" s="1003"/>
      <c r="AI740" s="1003"/>
      <c r="AJ740" s="1003"/>
      <c r="AK740" s="1003"/>
      <c r="AL740" s="1003"/>
      <c r="AM740" s="1004"/>
      <c r="AN740" s="1004"/>
      <c r="AO740" s="1004"/>
      <c r="AP740" s="1004"/>
      <c r="AQ740" s="1004"/>
      <c r="AR740" s="1004"/>
      <c r="AS740" s="1004"/>
      <c r="AT740" s="1004"/>
    </row>
    <row r="741" spans="1:46">
      <c r="A741" s="1003"/>
      <c r="B741" s="1002"/>
      <c r="C741" s="1002"/>
      <c r="D741" s="1002"/>
      <c r="E741" s="1002"/>
      <c r="F741" s="1002"/>
      <c r="G741" s="1002"/>
      <c r="H741" s="1002"/>
      <c r="I741" s="1002"/>
      <c r="J741" s="1002"/>
      <c r="K741" s="1002"/>
      <c r="L741" s="569"/>
      <c r="M741" s="1002"/>
      <c r="N741" s="1002"/>
      <c r="O741" s="1001"/>
      <c r="P741" s="1002"/>
      <c r="Q741" s="1002"/>
      <c r="R741" s="1002"/>
      <c r="S741" s="1002"/>
      <c r="T741" s="1002"/>
      <c r="U741" s="1002"/>
      <c r="V741" s="1002"/>
      <c r="W741" s="1001"/>
      <c r="X741" s="1001"/>
      <c r="Y741" s="1005"/>
      <c r="Z741" s="1003"/>
      <c r="AA741" s="1003"/>
      <c r="AB741" s="1003"/>
      <c r="AC741" s="1003"/>
      <c r="AD741" s="1003"/>
      <c r="AE741" s="1003"/>
      <c r="AF741" s="1003"/>
      <c r="AG741" s="1003"/>
      <c r="AH741" s="1003"/>
      <c r="AI741" s="1003"/>
      <c r="AJ741" s="1003"/>
      <c r="AK741" s="1003"/>
      <c r="AL741" s="1003"/>
      <c r="AM741" s="1004"/>
      <c r="AN741" s="1004"/>
      <c r="AO741" s="1004"/>
      <c r="AP741" s="1004"/>
      <c r="AQ741" s="1004"/>
      <c r="AR741" s="1004"/>
      <c r="AS741" s="1004"/>
      <c r="AT741" s="1004"/>
    </row>
    <row r="742" spans="1:46">
      <c r="A742" s="1003"/>
      <c r="B742" s="1002"/>
      <c r="C742" s="1002"/>
      <c r="D742" s="1002"/>
      <c r="E742" s="1002"/>
      <c r="F742" s="1002"/>
      <c r="G742" s="1002"/>
      <c r="H742" s="1002"/>
      <c r="I742" s="1002"/>
      <c r="J742" s="1002"/>
      <c r="K742" s="1002"/>
      <c r="L742" s="569"/>
      <c r="M742" s="1002"/>
      <c r="N742" s="1002"/>
      <c r="O742" s="1001"/>
      <c r="P742" s="1002"/>
      <c r="Q742" s="1002"/>
      <c r="R742" s="1002"/>
      <c r="S742" s="1002"/>
      <c r="T742" s="1002"/>
      <c r="U742" s="1002"/>
      <c r="V742" s="1002"/>
      <c r="W742" s="1001"/>
      <c r="X742" s="1001"/>
      <c r="Y742" s="1005"/>
      <c r="Z742" s="1003"/>
      <c r="AA742" s="1003"/>
      <c r="AB742" s="1003"/>
      <c r="AC742" s="1003"/>
      <c r="AD742" s="1003"/>
      <c r="AE742" s="1003"/>
      <c r="AF742" s="1003"/>
      <c r="AG742" s="1003"/>
      <c r="AH742" s="1003"/>
      <c r="AI742" s="1003"/>
      <c r="AJ742" s="1003"/>
      <c r="AK742" s="1003"/>
      <c r="AL742" s="1003"/>
      <c r="AM742" s="1004"/>
      <c r="AN742" s="1004"/>
      <c r="AO742" s="1004"/>
      <c r="AP742" s="1004"/>
      <c r="AQ742" s="1004"/>
      <c r="AR742" s="1004"/>
      <c r="AS742" s="1004"/>
      <c r="AT742" s="1004"/>
    </row>
    <row r="743" spans="1:46">
      <c r="A743" s="1003"/>
      <c r="B743" s="1002"/>
      <c r="C743" s="1002"/>
      <c r="D743" s="1002"/>
      <c r="E743" s="1002"/>
      <c r="F743" s="1002"/>
      <c r="G743" s="1002"/>
      <c r="H743" s="1002"/>
      <c r="I743" s="1002"/>
      <c r="J743" s="1002"/>
      <c r="K743" s="1002"/>
      <c r="L743" s="569"/>
      <c r="M743" s="1002"/>
      <c r="N743" s="1002"/>
      <c r="O743" s="1001"/>
      <c r="P743" s="1002"/>
      <c r="Q743" s="1002"/>
      <c r="R743" s="1002"/>
      <c r="S743" s="1002"/>
      <c r="T743" s="1002"/>
      <c r="U743" s="1002"/>
      <c r="V743" s="1002"/>
      <c r="W743" s="1001"/>
      <c r="X743" s="1001"/>
      <c r="Y743" s="1005"/>
      <c r="Z743" s="1003"/>
      <c r="AA743" s="1003"/>
      <c r="AB743" s="1003"/>
      <c r="AC743" s="1003"/>
      <c r="AD743" s="1003"/>
      <c r="AE743" s="1003"/>
      <c r="AF743" s="1003"/>
      <c r="AG743" s="1003"/>
      <c r="AH743" s="1003"/>
      <c r="AI743" s="1003"/>
      <c r="AJ743" s="1003"/>
      <c r="AK743" s="1003"/>
      <c r="AL743" s="1003"/>
      <c r="AM743" s="1004"/>
      <c r="AN743" s="1004"/>
      <c r="AO743" s="1004"/>
      <c r="AP743" s="1004"/>
      <c r="AQ743" s="1004"/>
      <c r="AR743" s="1004"/>
      <c r="AS743" s="1004"/>
      <c r="AT743" s="1004"/>
    </row>
    <row r="744" spans="1:46">
      <c r="A744" s="1003"/>
      <c r="B744" s="1002"/>
      <c r="C744" s="1002"/>
      <c r="D744" s="1002"/>
      <c r="E744" s="1002"/>
      <c r="F744" s="1002"/>
      <c r="G744" s="1002"/>
      <c r="H744" s="1002"/>
      <c r="I744" s="1002"/>
      <c r="J744" s="1002"/>
      <c r="K744" s="1002"/>
      <c r="L744" s="569"/>
      <c r="M744" s="1002"/>
      <c r="N744" s="1002"/>
      <c r="O744" s="1001"/>
      <c r="P744" s="1002"/>
      <c r="Q744" s="1002"/>
      <c r="R744" s="1002"/>
      <c r="S744" s="1002"/>
      <c r="T744" s="1002"/>
      <c r="U744" s="1002"/>
      <c r="V744" s="1002"/>
      <c r="W744" s="1001"/>
      <c r="X744" s="1001"/>
      <c r="Y744" s="1005"/>
      <c r="Z744" s="1003"/>
      <c r="AA744" s="1003"/>
      <c r="AB744" s="1003"/>
      <c r="AC744" s="1003"/>
      <c r="AD744" s="1003"/>
      <c r="AE744" s="1003"/>
      <c r="AF744" s="1003"/>
      <c r="AG744" s="1003"/>
      <c r="AH744" s="1003"/>
      <c r="AI744" s="1003"/>
      <c r="AJ744" s="1003"/>
      <c r="AK744" s="1003"/>
      <c r="AL744" s="1003"/>
      <c r="AM744" s="1004"/>
      <c r="AN744" s="1004"/>
      <c r="AO744" s="1004"/>
      <c r="AP744" s="1004"/>
      <c r="AQ744" s="1004"/>
      <c r="AR744" s="1004"/>
      <c r="AS744" s="1004"/>
      <c r="AT744" s="1004"/>
    </row>
    <row r="745" spans="1:46">
      <c r="A745" s="1003"/>
      <c r="B745" s="1002"/>
      <c r="C745" s="1002"/>
      <c r="D745" s="1002"/>
      <c r="E745" s="1002"/>
      <c r="F745" s="1002"/>
      <c r="G745" s="1002"/>
      <c r="H745" s="1002"/>
      <c r="I745" s="1002"/>
      <c r="J745" s="1002"/>
      <c r="K745" s="1002"/>
      <c r="L745" s="569"/>
      <c r="M745" s="1002"/>
      <c r="N745" s="1002"/>
      <c r="O745" s="1001"/>
      <c r="P745" s="1002"/>
      <c r="Q745" s="1002"/>
      <c r="R745" s="1002"/>
      <c r="S745" s="1002"/>
      <c r="T745" s="1002"/>
      <c r="U745" s="1002"/>
      <c r="V745" s="1002"/>
      <c r="W745" s="1001"/>
      <c r="X745" s="1001"/>
      <c r="Y745" s="1005"/>
      <c r="Z745" s="1003"/>
      <c r="AA745" s="1003"/>
      <c r="AB745" s="1003"/>
      <c r="AC745" s="1003"/>
      <c r="AD745" s="1003"/>
      <c r="AE745" s="1003"/>
      <c r="AF745" s="1003"/>
      <c r="AG745" s="1003"/>
      <c r="AH745" s="1003"/>
      <c r="AI745" s="1003"/>
      <c r="AJ745" s="1003"/>
      <c r="AK745" s="1003"/>
      <c r="AL745" s="1003"/>
      <c r="AM745" s="1004"/>
      <c r="AN745" s="1004"/>
      <c r="AO745" s="1004"/>
      <c r="AP745" s="1004"/>
      <c r="AQ745" s="1004"/>
      <c r="AR745" s="1004"/>
      <c r="AS745" s="1004"/>
      <c r="AT745" s="1004"/>
    </row>
    <row r="746" spans="1:46">
      <c r="A746" s="1003"/>
      <c r="B746" s="1002"/>
      <c r="C746" s="1002"/>
      <c r="D746" s="1002"/>
      <c r="E746" s="1002"/>
      <c r="F746" s="1002"/>
      <c r="G746" s="1002"/>
      <c r="H746" s="1002"/>
      <c r="I746" s="1002"/>
      <c r="J746" s="1002"/>
      <c r="K746" s="1002"/>
      <c r="L746" s="569"/>
      <c r="M746" s="1002"/>
      <c r="N746" s="1002"/>
      <c r="O746" s="1001"/>
      <c r="P746" s="1002"/>
      <c r="Q746" s="1002"/>
      <c r="R746" s="1002"/>
      <c r="S746" s="1002"/>
      <c r="T746" s="1002"/>
      <c r="U746" s="1002"/>
      <c r="V746" s="1002"/>
      <c r="W746" s="1001"/>
      <c r="X746" s="1001"/>
      <c r="Y746" s="1005"/>
      <c r="Z746" s="1003"/>
      <c r="AA746" s="1003"/>
      <c r="AB746" s="1003"/>
      <c r="AC746" s="1003"/>
      <c r="AD746" s="1003"/>
      <c r="AE746" s="1003"/>
      <c r="AF746" s="1003"/>
      <c r="AG746" s="1003"/>
      <c r="AH746" s="1003"/>
      <c r="AI746" s="1003"/>
      <c r="AJ746" s="1003"/>
      <c r="AK746" s="1003"/>
      <c r="AL746" s="1003"/>
      <c r="AM746" s="1004"/>
      <c r="AN746" s="1004"/>
      <c r="AO746" s="1004"/>
      <c r="AP746" s="1004"/>
      <c r="AQ746" s="1004"/>
      <c r="AR746" s="1004"/>
      <c r="AS746" s="1004"/>
      <c r="AT746" s="1004"/>
    </row>
    <row r="747" spans="1:46">
      <c r="A747" s="1003"/>
      <c r="B747" s="1002"/>
      <c r="C747" s="1002"/>
      <c r="D747" s="1002"/>
      <c r="E747" s="1002"/>
      <c r="F747" s="1002"/>
      <c r="G747" s="1002"/>
      <c r="H747" s="1002"/>
      <c r="I747" s="1002"/>
      <c r="J747" s="1002"/>
      <c r="K747" s="1002"/>
      <c r="L747" s="569"/>
      <c r="M747" s="1002"/>
      <c r="N747" s="1002"/>
      <c r="O747" s="1001"/>
      <c r="P747" s="1002"/>
      <c r="Q747" s="1002"/>
      <c r="R747" s="1002"/>
      <c r="S747" s="1002"/>
      <c r="T747" s="1002"/>
      <c r="U747" s="1002"/>
      <c r="V747" s="1002"/>
      <c r="W747" s="1001"/>
      <c r="X747" s="1001"/>
      <c r="Y747" s="1005"/>
      <c r="Z747" s="1003"/>
      <c r="AA747" s="1003"/>
      <c r="AB747" s="1003"/>
      <c r="AC747" s="1003"/>
      <c r="AD747" s="1003"/>
      <c r="AE747" s="1003"/>
      <c r="AF747" s="1003"/>
      <c r="AG747" s="1003"/>
      <c r="AH747" s="1003"/>
      <c r="AI747" s="1003"/>
      <c r="AJ747" s="1003"/>
      <c r="AK747" s="1003"/>
      <c r="AL747" s="1003"/>
      <c r="AM747" s="1004"/>
      <c r="AN747" s="1004"/>
      <c r="AO747" s="1004"/>
      <c r="AP747" s="1004"/>
      <c r="AQ747" s="1004"/>
      <c r="AR747" s="1004"/>
      <c r="AS747" s="1004"/>
      <c r="AT747" s="1004"/>
    </row>
    <row r="748" spans="1:46">
      <c r="A748" s="1003"/>
      <c r="B748" s="1002"/>
      <c r="C748" s="1002"/>
      <c r="D748" s="1002"/>
      <c r="E748" s="1002"/>
      <c r="F748" s="1002"/>
      <c r="G748" s="1002"/>
      <c r="H748" s="1002"/>
      <c r="I748" s="1002"/>
      <c r="J748" s="1002"/>
      <c r="K748" s="1002"/>
      <c r="L748" s="569"/>
      <c r="M748" s="1002"/>
      <c r="N748" s="1002"/>
      <c r="O748" s="1001"/>
      <c r="P748" s="1002"/>
      <c r="Q748" s="1002"/>
      <c r="R748" s="1002"/>
      <c r="S748" s="1002"/>
      <c r="T748" s="1002"/>
      <c r="U748" s="1002"/>
      <c r="V748" s="1002"/>
      <c r="W748" s="1001"/>
      <c r="X748" s="1001"/>
      <c r="Y748" s="1005"/>
      <c r="Z748" s="1003"/>
      <c r="AA748" s="1003"/>
      <c r="AB748" s="1003"/>
      <c r="AC748" s="1003"/>
      <c r="AD748" s="1003"/>
      <c r="AE748" s="1003"/>
      <c r="AF748" s="1003"/>
      <c r="AG748" s="1003"/>
      <c r="AH748" s="1003"/>
      <c r="AI748" s="1003"/>
      <c r="AJ748" s="1003"/>
      <c r="AK748" s="1003"/>
      <c r="AL748" s="1003"/>
      <c r="AM748" s="1004"/>
      <c r="AN748" s="1004"/>
      <c r="AO748" s="1004"/>
      <c r="AP748" s="1004"/>
      <c r="AQ748" s="1004"/>
      <c r="AR748" s="1004"/>
      <c r="AS748" s="1004"/>
      <c r="AT748" s="1004"/>
    </row>
    <row r="749" spans="1:46">
      <c r="A749" s="1003"/>
      <c r="B749" s="1002"/>
      <c r="C749" s="1002"/>
      <c r="D749" s="1002"/>
      <c r="E749" s="1002"/>
      <c r="F749" s="1002"/>
      <c r="G749" s="1002"/>
      <c r="H749" s="1002"/>
      <c r="I749" s="1002"/>
      <c r="J749" s="1002"/>
      <c r="K749" s="1002"/>
      <c r="L749" s="569"/>
      <c r="M749" s="1002"/>
      <c r="N749" s="1002"/>
      <c r="O749" s="1001"/>
      <c r="P749" s="1002"/>
      <c r="Q749" s="1002"/>
      <c r="R749" s="1002"/>
      <c r="S749" s="1002"/>
      <c r="T749" s="1002"/>
      <c r="U749" s="1002"/>
      <c r="V749" s="1002"/>
      <c r="W749" s="1001"/>
      <c r="X749" s="1001"/>
      <c r="Y749" s="1005"/>
      <c r="Z749" s="1003"/>
      <c r="AA749" s="1003"/>
      <c r="AB749" s="1003"/>
      <c r="AC749" s="1003"/>
      <c r="AD749" s="1003"/>
      <c r="AE749" s="1003"/>
      <c r="AF749" s="1003"/>
      <c r="AG749" s="1003"/>
      <c r="AH749" s="1003"/>
      <c r="AI749" s="1003"/>
      <c r="AJ749" s="1003"/>
      <c r="AK749" s="1003"/>
      <c r="AL749" s="1003"/>
      <c r="AM749" s="1004"/>
      <c r="AN749" s="1004"/>
      <c r="AO749" s="1004"/>
      <c r="AP749" s="1004"/>
      <c r="AQ749" s="1004"/>
      <c r="AR749" s="1004"/>
      <c r="AS749" s="1004"/>
      <c r="AT749" s="1004"/>
    </row>
    <row r="750" spans="1:46">
      <c r="A750" s="1003"/>
      <c r="B750" s="1002"/>
      <c r="C750" s="1002"/>
      <c r="D750" s="1002"/>
      <c r="E750" s="1002"/>
      <c r="F750" s="1002"/>
      <c r="G750" s="1002"/>
      <c r="H750" s="1002"/>
      <c r="I750" s="1002"/>
      <c r="J750" s="1002"/>
      <c r="K750" s="1002"/>
      <c r="L750" s="569"/>
      <c r="M750" s="1002"/>
      <c r="N750" s="1002"/>
      <c r="O750" s="1001"/>
      <c r="P750" s="1002"/>
      <c r="Q750" s="1002"/>
      <c r="R750" s="1002"/>
      <c r="S750" s="1002"/>
      <c r="T750" s="1002"/>
      <c r="U750" s="1002"/>
      <c r="V750" s="1002"/>
      <c r="W750" s="1001"/>
      <c r="X750" s="1001"/>
      <c r="Y750" s="1005"/>
      <c r="Z750" s="1003"/>
      <c r="AA750" s="1003"/>
      <c r="AB750" s="1003"/>
      <c r="AC750" s="1003"/>
      <c r="AD750" s="1003"/>
      <c r="AE750" s="1003"/>
      <c r="AF750" s="1003"/>
      <c r="AG750" s="1003"/>
      <c r="AH750" s="1003"/>
      <c r="AI750" s="1003"/>
      <c r="AJ750" s="1003"/>
      <c r="AK750" s="1003"/>
      <c r="AL750" s="1003"/>
      <c r="AM750" s="1004"/>
      <c r="AN750" s="1004"/>
      <c r="AO750" s="1004"/>
      <c r="AP750" s="1004"/>
      <c r="AQ750" s="1004"/>
      <c r="AR750" s="1004"/>
      <c r="AS750" s="1004"/>
      <c r="AT750" s="1004"/>
    </row>
    <row r="751" spans="1:46">
      <c r="A751" s="1003"/>
      <c r="B751" s="1002"/>
      <c r="C751" s="1002"/>
      <c r="D751" s="1002"/>
      <c r="E751" s="1002"/>
      <c r="F751" s="1002"/>
      <c r="G751" s="1002"/>
      <c r="H751" s="1002"/>
      <c r="I751" s="1002"/>
      <c r="J751" s="1002"/>
      <c r="K751" s="1002"/>
      <c r="L751" s="569"/>
      <c r="M751" s="1002"/>
      <c r="N751" s="1002"/>
      <c r="O751" s="1001"/>
      <c r="P751" s="1002"/>
      <c r="Q751" s="1002"/>
      <c r="R751" s="1002"/>
      <c r="S751" s="1002"/>
      <c r="T751" s="1002"/>
      <c r="U751" s="1002"/>
      <c r="V751" s="1002"/>
      <c r="W751" s="1001"/>
      <c r="X751" s="1001"/>
      <c r="Y751" s="1005"/>
      <c r="Z751" s="1003"/>
      <c r="AA751" s="1003"/>
      <c r="AB751" s="1003"/>
      <c r="AC751" s="1003"/>
      <c r="AD751" s="1003"/>
      <c r="AE751" s="1003"/>
      <c r="AF751" s="1003"/>
      <c r="AG751" s="1003"/>
      <c r="AH751" s="1003"/>
      <c r="AI751" s="1003"/>
      <c r="AJ751" s="1003"/>
      <c r="AK751" s="1003"/>
      <c r="AL751" s="1003"/>
      <c r="AM751" s="1004"/>
      <c r="AN751" s="1004"/>
      <c r="AO751" s="1004"/>
      <c r="AP751" s="1004"/>
      <c r="AQ751" s="1004"/>
      <c r="AR751" s="1004"/>
      <c r="AS751" s="1004"/>
      <c r="AT751" s="1004"/>
    </row>
    <row r="752" spans="1:46">
      <c r="A752" s="1003"/>
      <c r="B752" s="1002"/>
      <c r="C752" s="1002"/>
      <c r="D752" s="1002"/>
      <c r="E752" s="1002"/>
      <c r="F752" s="1002"/>
      <c r="G752" s="1002"/>
      <c r="H752" s="1002"/>
      <c r="I752" s="1002"/>
      <c r="J752" s="1002"/>
      <c r="K752" s="1002"/>
      <c r="L752" s="569"/>
      <c r="M752" s="1002"/>
      <c r="N752" s="1002"/>
      <c r="O752" s="1001"/>
      <c r="P752" s="1002"/>
      <c r="Q752" s="1002"/>
      <c r="R752" s="1002"/>
      <c r="S752" s="1002"/>
      <c r="T752" s="1002"/>
      <c r="U752" s="1002"/>
      <c r="V752" s="1002"/>
      <c r="W752" s="1001"/>
      <c r="X752" s="1001"/>
      <c r="Y752" s="1005"/>
      <c r="Z752" s="1003"/>
      <c r="AA752" s="1003"/>
      <c r="AB752" s="1003"/>
      <c r="AC752" s="1003"/>
      <c r="AD752" s="1003"/>
      <c r="AE752" s="1003"/>
      <c r="AF752" s="1003"/>
      <c r="AG752" s="1003"/>
      <c r="AH752" s="1003"/>
      <c r="AI752" s="1003"/>
      <c r="AJ752" s="1003"/>
      <c r="AK752" s="1003"/>
      <c r="AL752" s="1003"/>
      <c r="AM752" s="1004"/>
      <c r="AN752" s="1004"/>
      <c r="AO752" s="1004"/>
      <c r="AP752" s="1004"/>
      <c r="AQ752" s="1004"/>
      <c r="AR752" s="1004"/>
      <c r="AS752" s="1004"/>
      <c r="AT752" s="1004"/>
    </row>
    <row r="753" spans="1:46">
      <c r="A753" s="1003"/>
      <c r="B753" s="1002"/>
      <c r="C753" s="1002"/>
      <c r="D753" s="1002"/>
      <c r="E753" s="1002"/>
      <c r="F753" s="1002"/>
      <c r="G753" s="1002"/>
      <c r="H753" s="1002"/>
      <c r="I753" s="1002"/>
      <c r="J753" s="1002"/>
      <c r="K753" s="1002"/>
      <c r="L753" s="569"/>
      <c r="M753" s="1002"/>
      <c r="N753" s="1002"/>
      <c r="O753" s="1001"/>
      <c r="P753" s="1002"/>
      <c r="Q753" s="1002"/>
      <c r="R753" s="1002"/>
      <c r="S753" s="1002"/>
      <c r="T753" s="1002"/>
      <c r="U753" s="1002"/>
      <c r="V753" s="1002"/>
      <c r="W753" s="1001"/>
      <c r="X753" s="1001"/>
      <c r="Y753" s="1005"/>
      <c r="Z753" s="1003"/>
      <c r="AA753" s="1003"/>
      <c r="AB753" s="1003"/>
      <c r="AC753" s="1003"/>
      <c r="AD753" s="1003"/>
      <c r="AE753" s="1003"/>
      <c r="AF753" s="1003"/>
      <c r="AG753" s="1003"/>
      <c r="AH753" s="1003"/>
      <c r="AI753" s="1003"/>
      <c r="AJ753" s="1003"/>
      <c r="AK753" s="1003"/>
      <c r="AL753" s="1003"/>
      <c r="AM753" s="1004"/>
      <c r="AN753" s="1004"/>
      <c r="AO753" s="1004"/>
      <c r="AP753" s="1004"/>
      <c r="AQ753" s="1004"/>
      <c r="AR753" s="1004"/>
      <c r="AS753" s="1004"/>
      <c r="AT753" s="1004"/>
    </row>
    <row r="754" spans="1:46">
      <c r="A754" s="1003"/>
      <c r="B754" s="1002"/>
      <c r="C754" s="1002"/>
      <c r="D754" s="1002"/>
      <c r="E754" s="1002"/>
      <c r="F754" s="1002"/>
      <c r="G754" s="1002"/>
      <c r="H754" s="1002"/>
      <c r="I754" s="1002"/>
      <c r="J754" s="1002"/>
      <c r="K754" s="1002"/>
      <c r="L754" s="569"/>
      <c r="M754" s="1002"/>
      <c r="N754" s="1002"/>
      <c r="O754" s="1001"/>
      <c r="P754" s="1002"/>
      <c r="Q754" s="1002"/>
      <c r="R754" s="1002"/>
      <c r="S754" s="1002"/>
      <c r="T754" s="1002"/>
      <c r="U754" s="1002"/>
      <c r="V754" s="1002"/>
      <c r="W754" s="1001"/>
      <c r="X754" s="1001"/>
      <c r="Y754" s="1005"/>
      <c r="Z754" s="1003"/>
      <c r="AA754" s="1003"/>
      <c r="AB754" s="1003"/>
      <c r="AC754" s="1003"/>
      <c r="AD754" s="1003"/>
      <c r="AE754" s="1003"/>
      <c r="AF754" s="1003"/>
      <c r="AG754" s="1003"/>
      <c r="AH754" s="1003"/>
      <c r="AI754" s="1003"/>
      <c r="AJ754" s="1003"/>
      <c r="AK754" s="1003"/>
      <c r="AL754" s="1003"/>
      <c r="AM754" s="1004"/>
      <c r="AN754" s="1004"/>
      <c r="AO754" s="1004"/>
      <c r="AP754" s="1004"/>
      <c r="AQ754" s="1004"/>
      <c r="AR754" s="1004"/>
      <c r="AS754" s="1004"/>
      <c r="AT754" s="1004"/>
    </row>
    <row r="755" spans="1:46">
      <c r="A755" s="1003"/>
      <c r="B755" s="1002"/>
      <c r="C755" s="1002"/>
      <c r="D755" s="1002"/>
      <c r="E755" s="1002"/>
      <c r="F755" s="1002"/>
      <c r="G755" s="1002"/>
      <c r="H755" s="1002"/>
      <c r="I755" s="1002"/>
      <c r="J755" s="1002"/>
      <c r="K755" s="1002"/>
      <c r="L755" s="569"/>
      <c r="M755" s="1002"/>
      <c r="N755" s="1002"/>
      <c r="O755" s="1001"/>
      <c r="P755" s="1002"/>
      <c r="Q755" s="1002"/>
      <c r="R755" s="1002"/>
      <c r="S755" s="1002"/>
      <c r="T755" s="1002"/>
      <c r="U755" s="1002"/>
      <c r="V755" s="1002"/>
      <c r="W755" s="1001"/>
      <c r="X755" s="1001"/>
      <c r="Y755" s="1005"/>
      <c r="Z755" s="1003"/>
      <c r="AA755" s="1003"/>
      <c r="AB755" s="1003"/>
      <c r="AC755" s="1003"/>
      <c r="AD755" s="1003"/>
      <c r="AE755" s="1003"/>
      <c r="AF755" s="1003"/>
      <c r="AG755" s="1003"/>
      <c r="AH755" s="1003"/>
      <c r="AI755" s="1003"/>
      <c r="AJ755" s="1003"/>
      <c r="AK755" s="1003"/>
      <c r="AL755" s="1003"/>
      <c r="AM755" s="1004"/>
      <c r="AN755" s="1004"/>
      <c r="AO755" s="1004"/>
      <c r="AP755" s="1004"/>
      <c r="AQ755" s="1004"/>
      <c r="AR755" s="1004"/>
      <c r="AS755" s="1004"/>
      <c r="AT755" s="1004"/>
    </row>
    <row r="756" spans="1:46">
      <c r="A756" s="1003"/>
      <c r="B756" s="1002"/>
      <c r="C756" s="1002"/>
      <c r="D756" s="1002"/>
      <c r="E756" s="1002"/>
      <c r="F756" s="1002"/>
      <c r="G756" s="1002"/>
      <c r="H756" s="1002"/>
      <c r="I756" s="1002"/>
      <c r="J756" s="1002"/>
      <c r="K756" s="1002"/>
      <c r="L756" s="569"/>
      <c r="M756" s="1002"/>
      <c r="N756" s="1002"/>
      <c r="O756" s="1001"/>
      <c r="P756" s="1002"/>
      <c r="Q756" s="1002"/>
      <c r="R756" s="1002"/>
      <c r="S756" s="1002"/>
      <c r="T756" s="1002"/>
      <c r="U756" s="1002"/>
      <c r="V756" s="1002"/>
      <c r="W756" s="1001"/>
      <c r="X756" s="989"/>
      <c r="Y756" s="984"/>
      <c r="Z756" s="982"/>
      <c r="AA756" s="982"/>
      <c r="AB756" s="982"/>
      <c r="AC756" s="982"/>
      <c r="AD756" s="982"/>
      <c r="AE756" s="982"/>
      <c r="AF756" s="982"/>
      <c r="AG756" s="982"/>
      <c r="AH756" s="982"/>
      <c r="AI756" s="982"/>
      <c r="AJ756" s="982"/>
      <c r="AK756" s="982"/>
      <c r="AL756" s="982"/>
    </row>
    <row r="757" spans="1:46">
      <c r="A757" s="982"/>
      <c r="B757" s="557"/>
      <c r="C757" s="557"/>
      <c r="D757" s="557"/>
      <c r="E757" s="557"/>
      <c r="F757" s="557"/>
      <c r="G757" s="557"/>
      <c r="H757" s="557"/>
      <c r="I757" s="557"/>
      <c r="J757" s="557"/>
      <c r="K757" s="557"/>
      <c r="M757" s="557"/>
      <c r="N757" s="557"/>
      <c r="O757" s="989"/>
      <c r="P757" s="557"/>
      <c r="Q757" s="557"/>
      <c r="R757" s="557"/>
      <c r="S757" s="557"/>
      <c r="T757" s="557"/>
      <c r="U757" s="557"/>
      <c r="V757" s="557"/>
      <c r="W757" s="989"/>
      <c r="X757" s="989"/>
      <c r="Y757" s="984"/>
      <c r="Z757" s="982"/>
      <c r="AA757" s="982"/>
      <c r="AB757" s="982"/>
      <c r="AC757" s="982"/>
      <c r="AD757" s="982"/>
      <c r="AE757" s="982"/>
      <c r="AF757" s="982"/>
      <c r="AG757" s="982"/>
      <c r="AH757" s="982"/>
      <c r="AI757" s="982"/>
      <c r="AJ757" s="982"/>
      <c r="AK757" s="982"/>
      <c r="AL757" s="982"/>
    </row>
    <row r="758" spans="1:46">
      <c r="A758" s="982"/>
      <c r="B758" s="557"/>
      <c r="C758" s="557"/>
      <c r="D758" s="557"/>
      <c r="E758" s="557"/>
      <c r="F758" s="557"/>
      <c r="G758" s="557"/>
      <c r="H758" s="557"/>
      <c r="I758" s="557"/>
      <c r="J758" s="557"/>
      <c r="K758" s="557"/>
      <c r="M758" s="557"/>
      <c r="N758" s="557"/>
      <c r="O758" s="989"/>
      <c r="P758" s="557"/>
      <c r="Q758" s="557"/>
      <c r="R758" s="557"/>
      <c r="S758" s="557"/>
      <c r="T758" s="557"/>
      <c r="U758" s="557"/>
      <c r="V758" s="557"/>
      <c r="W758" s="989"/>
      <c r="X758" s="989"/>
      <c r="Y758" s="984"/>
      <c r="Z758" s="982"/>
      <c r="AA758" s="982"/>
      <c r="AB758" s="982"/>
      <c r="AC758" s="982"/>
      <c r="AD758" s="982"/>
      <c r="AE758" s="982"/>
      <c r="AF758" s="982"/>
      <c r="AG758" s="982"/>
      <c r="AH758" s="982"/>
      <c r="AI758" s="982"/>
      <c r="AJ758" s="982"/>
      <c r="AK758" s="982"/>
      <c r="AL758" s="982"/>
    </row>
    <row r="759" spans="1:46">
      <c r="A759" s="982"/>
      <c r="B759" s="557"/>
      <c r="C759" s="557"/>
      <c r="D759" s="557"/>
      <c r="E759" s="557"/>
      <c r="F759" s="557"/>
      <c r="G759" s="557"/>
      <c r="H759" s="557"/>
      <c r="I759" s="557"/>
      <c r="J759" s="557"/>
      <c r="K759" s="557"/>
      <c r="M759" s="557"/>
      <c r="N759" s="557"/>
      <c r="O759" s="989"/>
      <c r="P759" s="557"/>
      <c r="Q759" s="557"/>
      <c r="R759" s="557"/>
      <c r="S759" s="557"/>
      <c r="T759" s="557"/>
      <c r="U759" s="557"/>
      <c r="V759" s="557"/>
      <c r="W759" s="989"/>
      <c r="X759" s="989"/>
      <c r="Y759" s="984"/>
      <c r="Z759" s="982"/>
      <c r="AA759" s="982"/>
      <c r="AB759" s="982"/>
      <c r="AC759" s="982"/>
      <c r="AD759" s="982"/>
      <c r="AE759" s="982"/>
      <c r="AF759" s="982"/>
      <c r="AG759" s="982"/>
      <c r="AH759" s="982"/>
      <c r="AI759" s="982"/>
      <c r="AJ759" s="982"/>
      <c r="AK759" s="982"/>
      <c r="AL759" s="982"/>
    </row>
    <row r="760" spans="1:46">
      <c r="A760" s="982"/>
      <c r="B760" s="557"/>
      <c r="C760" s="557"/>
      <c r="D760" s="557"/>
      <c r="E760" s="557"/>
      <c r="F760" s="557"/>
      <c r="G760" s="557"/>
      <c r="H760" s="557"/>
      <c r="I760" s="557"/>
      <c r="J760" s="557"/>
      <c r="K760" s="557"/>
      <c r="M760" s="557"/>
      <c r="N760" s="557"/>
      <c r="O760" s="989"/>
      <c r="P760" s="557"/>
      <c r="Q760" s="557"/>
      <c r="R760" s="557"/>
      <c r="S760" s="557"/>
      <c r="T760" s="557"/>
      <c r="U760" s="557"/>
      <c r="V760" s="557"/>
      <c r="W760" s="989"/>
      <c r="X760" s="989"/>
      <c r="Y760" s="984"/>
      <c r="Z760" s="982"/>
      <c r="AA760" s="982"/>
      <c r="AB760" s="982"/>
      <c r="AC760" s="982"/>
      <c r="AD760" s="982"/>
      <c r="AE760" s="982"/>
      <c r="AF760" s="982"/>
      <c r="AG760" s="982"/>
      <c r="AH760" s="982"/>
      <c r="AI760" s="982"/>
      <c r="AJ760" s="982"/>
      <c r="AK760" s="982"/>
      <c r="AL760" s="982"/>
    </row>
    <row r="761" spans="1:46">
      <c r="A761" s="982"/>
      <c r="B761" s="557"/>
      <c r="C761" s="557"/>
      <c r="D761" s="557"/>
      <c r="E761" s="557"/>
      <c r="F761" s="557"/>
      <c r="G761" s="557"/>
      <c r="H761" s="557"/>
      <c r="I761" s="557"/>
      <c r="J761" s="557"/>
      <c r="K761" s="557"/>
      <c r="M761" s="557"/>
      <c r="N761" s="557"/>
      <c r="O761" s="989"/>
      <c r="P761" s="557"/>
      <c r="Q761" s="557"/>
      <c r="R761" s="557"/>
      <c r="S761" s="557"/>
      <c r="T761" s="557"/>
      <c r="U761" s="557"/>
      <c r="V761" s="557"/>
      <c r="W761" s="989"/>
      <c r="X761" s="989"/>
      <c r="Y761" s="984"/>
      <c r="Z761" s="982"/>
      <c r="AA761" s="982"/>
      <c r="AB761" s="982"/>
      <c r="AC761" s="982"/>
      <c r="AD761" s="982"/>
      <c r="AE761" s="982"/>
      <c r="AF761" s="982"/>
      <c r="AG761" s="982"/>
      <c r="AH761" s="982"/>
      <c r="AI761" s="982"/>
      <c r="AJ761" s="982"/>
      <c r="AK761" s="982"/>
      <c r="AL761" s="982"/>
    </row>
    <row r="762" spans="1:46">
      <c r="A762" s="982"/>
      <c r="B762" s="557"/>
      <c r="C762" s="557"/>
      <c r="D762" s="557"/>
      <c r="E762" s="557"/>
      <c r="F762" s="557"/>
      <c r="G762" s="557"/>
      <c r="H762" s="557"/>
      <c r="I762" s="557"/>
      <c r="J762" s="557"/>
      <c r="K762" s="557"/>
      <c r="M762" s="557"/>
      <c r="N762" s="557"/>
      <c r="O762" s="989"/>
      <c r="P762" s="557"/>
      <c r="Q762" s="557"/>
      <c r="R762" s="557"/>
      <c r="S762" s="557"/>
      <c r="T762" s="557"/>
      <c r="U762" s="557"/>
      <c r="V762" s="557"/>
      <c r="W762" s="989"/>
      <c r="X762" s="989"/>
      <c r="Y762" s="984"/>
      <c r="Z762" s="982"/>
      <c r="AA762" s="982"/>
      <c r="AB762" s="982"/>
      <c r="AC762" s="982"/>
      <c r="AD762" s="982"/>
      <c r="AE762" s="982"/>
      <c r="AF762" s="982"/>
      <c r="AG762" s="982"/>
      <c r="AH762" s="982"/>
      <c r="AI762" s="982"/>
      <c r="AJ762" s="982"/>
      <c r="AK762" s="982"/>
      <c r="AL762" s="982"/>
    </row>
    <row r="763" spans="1:46">
      <c r="A763" s="982"/>
      <c r="B763" s="557"/>
      <c r="C763" s="557"/>
      <c r="D763" s="557"/>
      <c r="E763" s="557"/>
      <c r="F763" s="557"/>
      <c r="G763" s="557"/>
      <c r="H763" s="557"/>
      <c r="I763" s="557"/>
      <c r="J763" s="557"/>
      <c r="K763" s="557"/>
      <c r="M763" s="557"/>
      <c r="N763" s="557"/>
      <c r="O763" s="989"/>
      <c r="P763" s="557"/>
      <c r="Q763" s="557"/>
      <c r="R763" s="557"/>
      <c r="S763" s="557"/>
      <c r="T763" s="557"/>
      <c r="U763" s="557"/>
      <c r="V763" s="557"/>
      <c r="W763" s="989"/>
      <c r="X763" s="989"/>
      <c r="Y763" s="984"/>
      <c r="Z763" s="982"/>
      <c r="AA763" s="982"/>
      <c r="AB763" s="982"/>
      <c r="AC763" s="982"/>
      <c r="AD763" s="982"/>
      <c r="AE763" s="982"/>
      <c r="AF763" s="982"/>
      <c r="AG763" s="982"/>
      <c r="AH763" s="982"/>
      <c r="AI763" s="982"/>
      <c r="AJ763" s="982"/>
      <c r="AK763" s="982"/>
      <c r="AL763" s="982"/>
    </row>
    <row r="764" spans="1:46">
      <c r="A764" s="982"/>
      <c r="B764" s="557"/>
      <c r="C764" s="557"/>
      <c r="D764" s="557"/>
      <c r="E764" s="557"/>
      <c r="F764" s="557"/>
      <c r="G764" s="557"/>
      <c r="H764" s="557"/>
      <c r="I764" s="557"/>
      <c r="J764" s="557"/>
      <c r="K764" s="557"/>
      <c r="M764" s="557"/>
      <c r="N764" s="557"/>
      <c r="O764" s="989"/>
      <c r="P764" s="557"/>
      <c r="Q764" s="557"/>
      <c r="R764" s="557"/>
      <c r="S764" s="557"/>
      <c r="T764" s="557"/>
      <c r="U764" s="557"/>
      <c r="V764" s="557"/>
      <c r="W764" s="989"/>
      <c r="X764" s="989"/>
      <c r="Y764" s="984"/>
      <c r="Z764" s="982"/>
      <c r="AA764" s="982"/>
      <c r="AB764" s="982"/>
      <c r="AC764" s="982"/>
      <c r="AD764" s="982"/>
      <c r="AE764" s="982"/>
      <c r="AF764" s="982"/>
      <c r="AG764" s="982"/>
      <c r="AH764" s="982"/>
      <c r="AI764" s="982"/>
      <c r="AJ764" s="982"/>
      <c r="AK764" s="982"/>
      <c r="AL764" s="982"/>
    </row>
    <row r="765" spans="1:46">
      <c r="A765" s="982"/>
      <c r="B765" s="557"/>
      <c r="C765" s="557"/>
      <c r="D765" s="557"/>
      <c r="E765" s="557"/>
      <c r="F765" s="557"/>
      <c r="G765" s="557"/>
      <c r="H765" s="557"/>
      <c r="I765" s="557"/>
      <c r="J765" s="557"/>
      <c r="K765" s="557"/>
      <c r="M765" s="557"/>
      <c r="N765" s="557"/>
      <c r="O765" s="989"/>
      <c r="P765" s="557"/>
      <c r="Q765" s="557"/>
      <c r="R765" s="557"/>
      <c r="S765" s="557"/>
      <c r="T765" s="557"/>
      <c r="U765" s="557"/>
      <c r="V765" s="557"/>
      <c r="W765" s="989"/>
      <c r="X765" s="989"/>
      <c r="Y765" s="984"/>
      <c r="Z765" s="982"/>
      <c r="AA765" s="982"/>
      <c r="AB765" s="982"/>
      <c r="AC765" s="982"/>
      <c r="AD765" s="982"/>
      <c r="AE765" s="982"/>
      <c r="AF765" s="982"/>
      <c r="AG765" s="982"/>
      <c r="AH765" s="982"/>
      <c r="AI765" s="982"/>
      <c r="AJ765" s="982"/>
      <c r="AK765" s="982"/>
      <c r="AL765" s="982"/>
    </row>
    <row r="766" spans="1:46">
      <c r="A766" s="982"/>
      <c r="B766" s="557"/>
      <c r="C766" s="557"/>
      <c r="D766" s="557"/>
      <c r="E766" s="557"/>
      <c r="F766" s="557"/>
      <c r="G766" s="557"/>
      <c r="H766" s="557"/>
      <c r="I766" s="557"/>
      <c r="J766" s="557"/>
      <c r="K766" s="557"/>
      <c r="M766" s="557"/>
      <c r="N766" s="557"/>
      <c r="O766" s="989"/>
      <c r="P766" s="557"/>
      <c r="Q766" s="557"/>
      <c r="R766" s="557"/>
      <c r="S766" s="557"/>
      <c r="T766" s="557"/>
      <c r="U766" s="557"/>
      <c r="V766" s="557"/>
      <c r="W766" s="989"/>
      <c r="X766" s="989"/>
      <c r="Y766" s="984"/>
      <c r="Z766" s="982"/>
      <c r="AA766" s="982"/>
      <c r="AB766" s="982"/>
      <c r="AC766" s="982"/>
      <c r="AD766" s="982"/>
      <c r="AE766" s="982"/>
      <c r="AF766" s="982"/>
      <c r="AG766" s="982"/>
      <c r="AH766" s="982"/>
      <c r="AI766" s="982"/>
      <c r="AJ766" s="982"/>
      <c r="AK766" s="982"/>
      <c r="AL766" s="982"/>
    </row>
    <row r="767" spans="1:46">
      <c r="A767" s="982"/>
      <c r="B767" s="557"/>
      <c r="C767" s="557"/>
      <c r="D767" s="557"/>
      <c r="E767" s="557"/>
      <c r="F767" s="557"/>
      <c r="G767" s="557"/>
      <c r="H767" s="557"/>
      <c r="I767" s="557"/>
      <c r="J767" s="557"/>
      <c r="K767" s="557"/>
      <c r="M767" s="557"/>
      <c r="N767" s="557"/>
      <c r="O767" s="989"/>
      <c r="P767" s="557"/>
      <c r="Q767" s="557"/>
      <c r="R767" s="557"/>
      <c r="S767" s="557"/>
      <c r="T767" s="557"/>
      <c r="U767" s="557"/>
      <c r="V767" s="557"/>
      <c r="W767" s="989"/>
      <c r="X767" s="989"/>
      <c r="Y767" s="984"/>
      <c r="Z767" s="982"/>
      <c r="AA767" s="982"/>
      <c r="AB767" s="982"/>
      <c r="AC767" s="982"/>
      <c r="AD767" s="982"/>
      <c r="AE767" s="982"/>
      <c r="AF767" s="982"/>
      <c r="AG767" s="982"/>
      <c r="AH767" s="982"/>
      <c r="AI767" s="982"/>
      <c r="AJ767" s="982"/>
      <c r="AK767" s="982"/>
      <c r="AL767" s="982"/>
    </row>
    <row r="768" spans="1:46">
      <c r="A768" s="982"/>
      <c r="B768" s="557"/>
      <c r="C768" s="557"/>
      <c r="D768" s="557"/>
      <c r="E768" s="557"/>
      <c r="F768" s="557"/>
      <c r="G768" s="557"/>
      <c r="H768" s="557"/>
      <c r="I768" s="557"/>
      <c r="J768" s="557"/>
      <c r="K768" s="557"/>
      <c r="M768" s="557"/>
      <c r="N768" s="557"/>
      <c r="O768" s="989"/>
      <c r="P768" s="557"/>
      <c r="Q768" s="557"/>
      <c r="R768" s="557"/>
      <c r="S768" s="557"/>
      <c r="T768" s="557"/>
      <c r="U768" s="557"/>
      <c r="V768" s="557"/>
      <c r="W768" s="989"/>
      <c r="X768" s="989"/>
      <c r="Y768" s="984"/>
      <c r="Z768" s="982"/>
      <c r="AA768" s="982"/>
      <c r="AB768" s="982"/>
      <c r="AC768" s="982"/>
      <c r="AD768" s="982"/>
      <c r="AE768" s="982"/>
      <c r="AF768" s="982"/>
      <c r="AG768" s="982"/>
      <c r="AH768" s="982"/>
      <c r="AI768" s="982"/>
      <c r="AJ768" s="982"/>
      <c r="AK768" s="982"/>
      <c r="AL768" s="982"/>
    </row>
    <row r="769" spans="1:38">
      <c r="A769" s="982"/>
      <c r="B769" s="557"/>
      <c r="C769" s="557"/>
      <c r="D769" s="557"/>
      <c r="E769" s="557"/>
      <c r="F769" s="557"/>
      <c r="G769" s="557"/>
      <c r="H769" s="557"/>
      <c r="I769" s="557"/>
      <c r="J769" s="557"/>
      <c r="K769" s="557"/>
      <c r="M769" s="557"/>
      <c r="N769" s="557"/>
      <c r="O769" s="989"/>
      <c r="P769" s="557"/>
      <c r="Q769" s="557"/>
      <c r="R769" s="557"/>
      <c r="S769" s="557"/>
      <c r="T769" s="557"/>
      <c r="U769" s="557"/>
      <c r="V769" s="557"/>
      <c r="W769" s="989"/>
      <c r="X769" s="989"/>
      <c r="Y769" s="984"/>
      <c r="Z769" s="982"/>
      <c r="AA769" s="982"/>
      <c r="AB769" s="982"/>
      <c r="AC769" s="982"/>
      <c r="AD769" s="982"/>
      <c r="AE769" s="982"/>
      <c r="AF769" s="982"/>
      <c r="AG769" s="982"/>
      <c r="AH769" s="982"/>
      <c r="AI769" s="982"/>
      <c r="AJ769" s="982"/>
      <c r="AK769" s="982"/>
      <c r="AL769" s="982"/>
    </row>
    <row r="770" spans="1:38">
      <c r="A770" s="982"/>
      <c r="B770" s="557"/>
      <c r="C770" s="557"/>
      <c r="D770" s="557"/>
      <c r="E770" s="557"/>
      <c r="F770" s="557"/>
      <c r="G770" s="557"/>
      <c r="H770" s="557"/>
      <c r="I770" s="557"/>
      <c r="J770" s="557"/>
      <c r="K770" s="557"/>
      <c r="M770" s="557"/>
      <c r="N770" s="557"/>
      <c r="O770" s="989"/>
      <c r="P770" s="557"/>
      <c r="Q770" s="557"/>
      <c r="R770" s="557"/>
      <c r="S770" s="557"/>
      <c r="T770" s="557"/>
      <c r="U770" s="557"/>
      <c r="V770" s="557"/>
      <c r="W770" s="989"/>
      <c r="X770" s="989"/>
      <c r="Y770" s="984"/>
      <c r="Z770" s="982"/>
      <c r="AA770" s="982"/>
      <c r="AB770" s="982"/>
      <c r="AC770" s="982"/>
      <c r="AD770" s="982"/>
      <c r="AE770" s="982"/>
      <c r="AF770" s="982"/>
      <c r="AG770" s="982"/>
      <c r="AH770" s="982"/>
      <c r="AI770" s="982"/>
      <c r="AJ770" s="982"/>
      <c r="AK770" s="982"/>
      <c r="AL770" s="982"/>
    </row>
    <row r="771" spans="1:38">
      <c r="A771" s="982"/>
      <c r="B771" s="557"/>
      <c r="C771" s="557"/>
      <c r="D771" s="557"/>
      <c r="E771" s="557"/>
      <c r="F771" s="557"/>
      <c r="G771" s="557"/>
      <c r="H771" s="557"/>
      <c r="I771" s="557"/>
      <c r="J771" s="557"/>
      <c r="K771" s="557"/>
      <c r="M771" s="557"/>
      <c r="N771" s="557"/>
      <c r="O771" s="989"/>
      <c r="P771" s="557"/>
      <c r="Q771" s="557"/>
      <c r="R771" s="557"/>
      <c r="S771" s="557"/>
      <c r="T771" s="557"/>
      <c r="U771" s="557"/>
      <c r="V771" s="557"/>
      <c r="W771" s="989"/>
      <c r="X771" s="989"/>
      <c r="Y771" s="984"/>
      <c r="Z771" s="982"/>
      <c r="AA771" s="982"/>
      <c r="AB771" s="982"/>
      <c r="AC771" s="982"/>
      <c r="AD771" s="982"/>
      <c r="AE771" s="982"/>
      <c r="AF771" s="982"/>
      <c r="AG771" s="982"/>
      <c r="AH771" s="982"/>
      <c r="AI771" s="982"/>
      <c r="AJ771" s="982"/>
      <c r="AK771" s="982"/>
      <c r="AL771" s="982"/>
    </row>
    <row r="772" spans="1:38">
      <c r="A772" s="982"/>
      <c r="B772" s="557"/>
      <c r="C772" s="557"/>
      <c r="D772" s="557"/>
      <c r="E772" s="557"/>
      <c r="F772" s="557"/>
      <c r="G772" s="557"/>
      <c r="H772" s="557"/>
      <c r="I772" s="557"/>
      <c r="J772" s="557"/>
      <c r="K772" s="557"/>
      <c r="M772" s="557"/>
      <c r="N772" s="557"/>
      <c r="O772" s="989"/>
      <c r="P772" s="557"/>
      <c r="Q772" s="557"/>
      <c r="R772" s="557"/>
      <c r="S772" s="557"/>
      <c r="T772" s="557"/>
      <c r="U772" s="557"/>
      <c r="V772" s="557"/>
      <c r="W772" s="989"/>
      <c r="X772" s="989"/>
      <c r="Y772" s="984"/>
      <c r="Z772" s="982"/>
      <c r="AA772" s="982"/>
      <c r="AB772" s="982"/>
      <c r="AC772" s="982"/>
      <c r="AD772" s="982"/>
      <c r="AE772" s="982"/>
      <c r="AF772" s="982"/>
      <c r="AG772" s="982"/>
      <c r="AH772" s="982"/>
      <c r="AI772" s="982"/>
      <c r="AJ772" s="982"/>
      <c r="AK772" s="982"/>
      <c r="AL772" s="982"/>
    </row>
    <row r="773" spans="1:38">
      <c r="A773" s="982"/>
      <c r="B773" s="557"/>
      <c r="C773" s="557"/>
      <c r="D773" s="557"/>
      <c r="E773" s="557"/>
      <c r="F773" s="557"/>
      <c r="G773" s="557"/>
      <c r="H773" s="557"/>
      <c r="I773" s="557"/>
      <c r="J773" s="557"/>
      <c r="K773" s="557"/>
      <c r="M773" s="557"/>
      <c r="N773" s="557"/>
      <c r="O773" s="989"/>
      <c r="P773" s="557"/>
      <c r="Q773" s="557"/>
      <c r="R773" s="557"/>
      <c r="S773" s="557"/>
      <c r="T773" s="557"/>
      <c r="U773" s="557"/>
      <c r="V773" s="557"/>
      <c r="W773" s="989"/>
      <c r="X773" s="989"/>
      <c r="Y773" s="984"/>
      <c r="Z773" s="982"/>
      <c r="AA773" s="982"/>
      <c r="AB773" s="982"/>
      <c r="AC773" s="982"/>
      <c r="AD773" s="982"/>
      <c r="AE773" s="982"/>
      <c r="AF773" s="982"/>
      <c r="AG773" s="982"/>
      <c r="AH773" s="982"/>
      <c r="AI773" s="982"/>
      <c r="AJ773" s="982"/>
      <c r="AK773" s="982"/>
      <c r="AL773" s="982"/>
    </row>
    <row r="774" spans="1:38">
      <c r="A774" s="982"/>
      <c r="B774" s="557"/>
      <c r="C774" s="557"/>
      <c r="D774" s="557"/>
      <c r="E774" s="557"/>
      <c r="F774" s="557"/>
      <c r="G774" s="557"/>
      <c r="H774" s="557"/>
      <c r="I774" s="557"/>
      <c r="J774" s="557"/>
      <c r="K774" s="557"/>
      <c r="M774" s="557"/>
      <c r="N774" s="557"/>
      <c r="O774" s="989"/>
      <c r="P774" s="557"/>
      <c r="Q774" s="557"/>
      <c r="R774" s="557"/>
      <c r="S774" s="557"/>
      <c r="T774" s="557"/>
      <c r="U774" s="557"/>
      <c r="V774" s="557"/>
      <c r="W774" s="989"/>
      <c r="X774" s="989"/>
      <c r="Y774" s="984"/>
      <c r="Z774" s="982"/>
      <c r="AA774" s="982"/>
      <c r="AB774" s="982"/>
      <c r="AC774" s="982"/>
      <c r="AD774" s="982"/>
      <c r="AE774" s="982"/>
      <c r="AF774" s="982"/>
      <c r="AG774" s="982"/>
      <c r="AH774" s="982"/>
      <c r="AI774" s="982"/>
      <c r="AJ774" s="982"/>
      <c r="AK774" s="982"/>
      <c r="AL774" s="982"/>
    </row>
    <row r="775" spans="1:38">
      <c r="A775" s="982"/>
      <c r="B775" s="557"/>
      <c r="C775" s="557"/>
      <c r="D775" s="557"/>
      <c r="E775" s="557"/>
      <c r="F775" s="557"/>
      <c r="G775" s="557"/>
      <c r="H775" s="557"/>
      <c r="I775" s="557"/>
      <c r="J775" s="557"/>
      <c r="K775" s="557"/>
      <c r="M775" s="557"/>
      <c r="N775" s="557"/>
      <c r="O775" s="989"/>
      <c r="P775" s="557"/>
      <c r="Q775" s="557"/>
      <c r="R775" s="557"/>
      <c r="S775" s="557"/>
      <c r="T775" s="557"/>
      <c r="U775" s="557"/>
      <c r="V775" s="557"/>
      <c r="W775" s="989"/>
      <c r="X775" s="989"/>
      <c r="Y775" s="984"/>
      <c r="Z775" s="982"/>
      <c r="AA775" s="982"/>
      <c r="AB775" s="982"/>
      <c r="AC775" s="982"/>
      <c r="AD775" s="982"/>
      <c r="AE775" s="982"/>
      <c r="AF775" s="982"/>
      <c r="AG775" s="982"/>
      <c r="AH775" s="982"/>
      <c r="AI775" s="982"/>
      <c r="AJ775" s="982"/>
      <c r="AK775" s="982"/>
      <c r="AL775" s="982"/>
    </row>
    <row r="776" spans="1:38">
      <c r="A776" s="982"/>
      <c r="B776" s="557"/>
      <c r="C776" s="557"/>
      <c r="D776" s="557"/>
      <c r="E776" s="557"/>
      <c r="F776" s="557"/>
      <c r="G776" s="557"/>
      <c r="H776" s="557"/>
      <c r="I776" s="557"/>
      <c r="J776" s="557"/>
      <c r="K776" s="557"/>
      <c r="M776" s="557"/>
      <c r="N776" s="557"/>
      <c r="O776" s="989"/>
      <c r="P776" s="557"/>
      <c r="Q776" s="557"/>
      <c r="R776" s="557"/>
      <c r="S776" s="557"/>
      <c r="T776" s="557"/>
      <c r="U776" s="557"/>
      <c r="V776" s="557"/>
      <c r="W776" s="989"/>
      <c r="X776" s="989"/>
      <c r="Y776" s="984"/>
      <c r="Z776" s="982"/>
      <c r="AA776" s="982"/>
      <c r="AB776" s="982"/>
      <c r="AC776" s="982"/>
      <c r="AD776" s="982"/>
      <c r="AE776" s="982"/>
      <c r="AF776" s="982"/>
      <c r="AG776" s="982"/>
      <c r="AH776" s="982"/>
      <c r="AI776" s="982"/>
      <c r="AJ776" s="982"/>
      <c r="AK776" s="982"/>
      <c r="AL776" s="982"/>
    </row>
    <row r="777" spans="1:38">
      <c r="A777" s="982"/>
      <c r="B777" s="557"/>
      <c r="C777" s="557"/>
      <c r="D777" s="557"/>
      <c r="E777" s="557"/>
      <c r="F777" s="557"/>
      <c r="G777" s="557"/>
      <c r="H777" s="557"/>
      <c r="I777" s="557"/>
      <c r="J777" s="557"/>
      <c r="K777" s="557"/>
      <c r="M777" s="557"/>
      <c r="N777" s="557"/>
      <c r="O777" s="989"/>
      <c r="P777" s="557"/>
      <c r="Q777" s="557"/>
      <c r="R777" s="557"/>
      <c r="S777" s="557"/>
      <c r="T777" s="557"/>
      <c r="U777" s="557"/>
      <c r="V777" s="557"/>
      <c r="W777" s="989"/>
      <c r="X777" s="989"/>
      <c r="Y777" s="984"/>
      <c r="Z777" s="982"/>
      <c r="AA777" s="982"/>
      <c r="AB777" s="982"/>
      <c r="AC777" s="982"/>
      <c r="AD777" s="982"/>
      <c r="AE777" s="982"/>
      <c r="AF777" s="982"/>
      <c r="AG777" s="982"/>
      <c r="AH777" s="982"/>
      <c r="AI777" s="982"/>
      <c r="AJ777" s="982"/>
      <c r="AK777" s="982"/>
      <c r="AL777" s="982"/>
    </row>
    <row r="778" spans="1:38">
      <c r="A778" s="982"/>
      <c r="B778" s="557"/>
      <c r="C778" s="557"/>
      <c r="D778" s="557"/>
      <c r="E778" s="557"/>
      <c r="F778" s="557"/>
      <c r="G778" s="557"/>
      <c r="H778" s="557"/>
      <c r="I778" s="557"/>
      <c r="J778" s="557"/>
      <c r="K778" s="557"/>
      <c r="M778" s="557"/>
      <c r="N778" s="557"/>
      <c r="O778" s="989"/>
      <c r="P778" s="557"/>
      <c r="Q778" s="557"/>
      <c r="R778" s="557"/>
      <c r="S778" s="557"/>
      <c r="T778" s="557"/>
      <c r="U778" s="557"/>
      <c r="V778" s="557"/>
      <c r="W778" s="989"/>
      <c r="X778" s="989"/>
      <c r="Y778" s="984"/>
      <c r="Z778" s="982"/>
      <c r="AA778" s="982"/>
      <c r="AB778" s="982"/>
      <c r="AC778" s="982"/>
      <c r="AD778" s="982"/>
      <c r="AE778" s="982"/>
      <c r="AF778" s="982"/>
      <c r="AG778" s="982"/>
      <c r="AH778" s="982"/>
      <c r="AI778" s="982"/>
      <c r="AJ778" s="982"/>
      <c r="AK778" s="982"/>
      <c r="AL778" s="982"/>
    </row>
    <row r="779" spans="1:38">
      <c r="A779" s="982"/>
      <c r="B779" s="557"/>
      <c r="C779" s="557"/>
      <c r="D779" s="557"/>
      <c r="E779" s="557"/>
      <c r="F779" s="557"/>
      <c r="G779" s="557"/>
      <c r="H779" s="557"/>
      <c r="I779" s="557"/>
      <c r="J779" s="557"/>
      <c r="K779" s="557"/>
      <c r="M779" s="557"/>
      <c r="N779" s="557"/>
      <c r="O779" s="989"/>
      <c r="P779" s="557"/>
      <c r="Q779" s="557"/>
      <c r="R779" s="557"/>
      <c r="S779" s="557"/>
      <c r="T779" s="557"/>
      <c r="U779" s="557"/>
      <c r="V779" s="557"/>
      <c r="W779" s="989"/>
      <c r="X779" s="989"/>
      <c r="Y779" s="984"/>
      <c r="Z779" s="982"/>
      <c r="AA779" s="982"/>
      <c r="AB779" s="982"/>
      <c r="AC779" s="982"/>
      <c r="AD779" s="982"/>
      <c r="AE779" s="982"/>
      <c r="AF779" s="982"/>
      <c r="AG779" s="982"/>
      <c r="AH779" s="982"/>
      <c r="AI779" s="982"/>
      <c r="AJ779" s="982"/>
      <c r="AK779" s="982"/>
      <c r="AL779" s="982"/>
    </row>
    <row r="780" spans="1:38">
      <c r="A780" s="982"/>
      <c r="B780" s="557"/>
      <c r="C780" s="557"/>
      <c r="D780" s="557"/>
      <c r="E780" s="557"/>
      <c r="F780" s="557"/>
      <c r="G780" s="557"/>
      <c r="H780" s="557"/>
      <c r="I780" s="557"/>
      <c r="J780" s="557"/>
      <c r="K780" s="557"/>
      <c r="M780" s="557"/>
      <c r="N780" s="557"/>
      <c r="O780" s="989"/>
      <c r="P780" s="557"/>
      <c r="Q780" s="557"/>
      <c r="R780" s="557"/>
      <c r="S780" s="557"/>
      <c r="T780" s="557"/>
      <c r="U780" s="557"/>
      <c r="V780" s="557"/>
      <c r="W780" s="989"/>
      <c r="X780" s="989"/>
      <c r="Y780" s="984"/>
      <c r="Z780" s="982"/>
      <c r="AA780" s="982"/>
      <c r="AB780" s="982"/>
      <c r="AC780" s="982"/>
      <c r="AD780" s="982"/>
      <c r="AE780" s="982"/>
      <c r="AF780" s="982"/>
      <c r="AG780" s="982"/>
      <c r="AH780" s="982"/>
      <c r="AI780" s="982"/>
      <c r="AJ780" s="982"/>
      <c r="AK780" s="982"/>
      <c r="AL780" s="982"/>
    </row>
    <row r="781" spans="1:38">
      <c r="A781" s="982"/>
      <c r="B781" s="557"/>
      <c r="C781" s="557"/>
      <c r="D781" s="557"/>
      <c r="E781" s="557"/>
      <c r="F781" s="557"/>
      <c r="G781" s="557"/>
      <c r="H781" s="557"/>
      <c r="I781" s="557"/>
      <c r="J781" s="557"/>
      <c r="K781" s="557"/>
      <c r="M781" s="557"/>
      <c r="N781" s="557"/>
      <c r="O781" s="989"/>
      <c r="P781" s="557"/>
      <c r="Q781" s="557"/>
      <c r="R781" s="557"/>
      <c r="S781" s="557"/>
      <c r="T781" s="557"/>
      <c r="U781" s="557"/>
      <c r="V781" s="557"/>
      <c r="W781" s="989"/>
      <c r="X781" s="989"/>
      <c r="Y781" s="984"/>
      <c r="Z781" s="982"/>
      <c r="AA781" s="982"/>
      <c r="AB781" s="982"/>
      <c r="AC781" s="982"/>
      <c r="AD781" s="982"/>
      <c r="AE781" s="982"/>
      <c r="AF781" s="982"/>
      <c r="AG781" s="982"/>
      <c r="AH781" s="982"/>
      <c r="AI781" s="982"/>
      <c r="AJ781" s="982"/>
      <c r="AK781" s="982"/>
      <c r="AL781" s="982"/>
    </row>
    <row r="782" spans="1:38">
      <c r="A782" s="982"/>
      <c r="B782" s="557"/>
      <c r="C782" s="557"/>
      <c r="D782" s="557"/>
      <c r="E782" s="557"/>
      <c r="F782" s="557"/>
      <c r="G782" s="557"/>
      <c r="H782" s="557"/>
      <c r="I782" s="557"/>
      <c r="J782" s="557"/>
      <c r="K782" s="557"/>
      <c r="M782" s="557"/>
      <c r="N782" s="557"/>
      <c r="O782" s="989"/>
      <c r="P782" s="557"/>
      <c r="Q782" s="557"/>
      <c r="R782" s="557"/>
      <c r="S782" s="557"/>
      <c r="T782" s="557"/>
      <c r="U782" s="557"/>
      <c r="V782" s="557"/>
      <c r="W782" s="989"/>
      <c r="X782" s="989"/>
      <c r="Y782" s="984"/>
      <c r="Z782" s="982"/>
      <c r="AA782" s="982"/>
      <c r="AB782" s="982"/>
      <c r="AC782" s="982"/>
      <c r="AD782" s="982"/>
      <c r="AE782" s="982"/>
      <c r="AF782" s="982"/>
      <c r="AG782" s="982"/>
      <c r="AH782" s="982"/>
      <c r="AI782" s="982"/>
      <c r="AJ782" s="982"/>
      <c r="AK782" s="982"/>
      <c r="AL782" s="982"/>
    </row>
    <row r="783" spans="1:38">
      <c r="A783" s="982"/>
      <c r="B783" s="557"/>
      <c r="C783" s="557"/>
      <c r="D783" s="557"/>
      <c r="E783" s="557"/>
      <c r="F783" s="557"/>
      <c r="G783" s="557"/>
      <c r="H783" s="557"/>
      <c r="I783" s="557"/>
      <c r="J783" s="557"/>
      <c r="K783" s="557"/>
      <c r="M783" s="557"/>
      <c r="N783" s="557"/>
      <c r="O783" s="989"/>
      <c r="P783" s="557"/>
      <c r="Q783" s="557"/>
      <c r="R783" s="557"/>
      <c r="S783" s="557"/>
      <c r="T783" s="557"/>
      <c r="U783" s="557"/>
      <c r="V783" s="557"/>
      <c r="W783" s="989"/>
      <c r="X783" s="989"/>
      <c r="Y783" s="984"/>
      <c r="Z783" s="982"/>
      <c r="AA783" s="982"/>
      <c r="AB783" s="982"/>
      <c r="AC783" s="982"/>
      <c r="AD783" s="982"/>
      <c r="AE783" s="982"/>
      <c r="AF783" s="982"/>
      <c r="AG783" s="982"/>
      <c r="AH783" s="982"/>
      <c r="AI783" s="982"/>
      <c r="AJ783" s="982"/>
      <c r="AK783" s="982"/>
      <c r="AL783" s="982"/>
    </row>
    <row r="784" spans="1:38">
      <c r="A784" s="982"/>
      <c r="B784" s="557"/>
      <c r="C784" s="557"/>
      <c r="D784" s="557"/>
      <c r="E784" s="557"/>
      <c r="F784" s="557"/>
      <c r="G784" s="557"/>
      <c r="H784" s="557"/>
      <c r="I784" s="557"/>
      <c r="J784" s="557"/>
      <c r="K784" s="557"/>
      <c r="M784" s="557"/>
      <c r="N784" s="557"/>
      <c r="O784" s="989"/>
      <c r="P784" s="557"/>
      <c r="Q784" s="557"/>
      <c r="R784" s="557"/>
      <c r="S784" s="557"/>
      <c r="T784" s="557"/>
      <c r="U784" s="557"/>
      <c r="V784" s="557"/>
      <c r="W784" s="989"/>
      <c r="X784" s="989"/>
      <c r="Y784" s="984"/>
      <c r="Z784" s="982"/>
      <c r="AA784" s="982"/>
      <c r="AB784" s="982"/>
      <c r="AC784" s="982"/>
      <c r="AD784" s="982"/>
      <c r="AE784" s="982"/>
      <c r="AF784" s="982"/>
      <c r="AG784" s="982"/>
      <c r="AH784" s="982"/>
      <c r="AI784" s="982"/>
      <c r="AJ784" s="982"/>
      <c r="AK784" s="982"/>
      <c r="AL784" s="982"/>
    </row>
    <row r="785" spans="1:38">
      <c r="A785" s="982"/>
      <c r="B785" s="557"/>
      <c r="C785" s="557"/>
      <c r="D785" s="557"/>
      <c r="E785" s="557"/>
      <c r="F785" s="557"/>
      <c r="G785" s="557"/>
      <c r="H785" s="557"/>
      <c r="I785" s="557"/>
      <c r="J785" s="557"/>
      <c r="K785" s="557"/>
      <c r="M785" s="557"/>
      <c r="N785" s="557"/>
      <c r="O785" s="989"/>
      <c r="P785" s="557"/>
      <c r="Q785" s="557"/>
      <c r="R785" s="557"/>
      <c r="S785" s="557"/>
      <c r="T785" s="557"/>
      <c r="U785" s="557"/>
      <c r="V785" s="557"/>
      <c r="W785" s="989"/>
      <c r="X785" s="989"/>
      <c r="Y785" s="984"/>
      <c r="Z785" s="982"/>
      <c r="AA785" s="982"/>
      <c r="AB785" s="982"/>
      <c r="AC785" s="982"/>
      <c r="AD785" s="982"/>
      <c r="AE785" s="982"/>
      <c r="AF785" s="982"/>
      <c r="AG785" s="982"/>
      <c r="AH785" s="982"/>
      <c r="AI785" s="982"/>
      <c r="AJ785" s="982"/>
      <c r="AK785" s="982"/>
      <c r="AL785" s="982"/>
    </row>
    <row r="786" spans="1:38">
      <c r="A786" s="982"/>
      <c r="B786" s="557"/>
      <c r="C786" s="557"/>
      <c r="D786" s="557"/>
      <c r="E786" s="557"/>
      <c r="F786" s="557"/>
      <c r="G786" s="557"/>
      <c r="H786" s="557"/>
      <c r="I786" s="557"/>
      <c r="J786" s="557"/>
      <c r="K786" s="557"/>
      <c r="M786" s="557"/>
      <c r="N786" s="557"/>
      <c r="O786" s="989"/>
      <c r="P786" s="557"/>
      <c r="Q786" s="557"/>
      <c r="R786" s="557"/>
      <c r="S786" s="557"/>
      <c r="T786" s="557"/>
      <c r="U786" s="557"/>
      <c r="V786" s="557"/>
      <c r="W786" s="989"/>
      <c r="X786" s="989"/>
      <c r="Y786" s="984"/>
      <c r="Z786" s="982"/>
      <c r="AA786" s="982"/>
      <c r="AB786" s="982"/>
      <c r="AC786" s="982"/>
      <c r="AD786" s="982"/>
      <c r="AE786" s="982"/>
      <c r="AF786" s="982"/>
      <c r="AG786" s="982"/>
      <c r="AH786" s="982"/>
      <c r="AI786" s="982"/>
      <c r="AJ786" s="982"/>
      <c r="AK786" s="982"/>
      <c r="AL786" s="982"/>
    </row>
    <row r="787" spans="1:38">
      <c r="A787" s="982"/>
      <c r="B787" s="557"/>
      <c r="C787" s="557"/>
      <c r="D787" s="557"/>
      <c r="E787" s="557"/>
      <c r="F787" s="557"/>
      <c r="G787" s="557"/>
      <c r="H787" s="557"/>
      <c r="I787" s="557"/>
      <c r="J787" s="557"/>
      <c r="K787" s="557"/>
      <c r="M787" s="557"/>
      <c r="N787" s="557"/>
      <c r="O787" s="989"/>
      <c r="P787" s="557"/>
      <c r="Q787" s="557"/>
      <c r="R787" s="557"/>
      <c r="S787" s="557"/>
      <c r="T787" s="557"/>
      <c r="U787" s="557"/>
      <c r="V787" s="557"/>
      <c r="W787" s="989"/>
      <c r="X787" s="989"/>
      <c r="Y787" s="984"/>
      <c r="Z787" s="982"/>
      <c r="AA787" s="982"/>
      <c r="AB787" s="982"/>
      <c r="AC787" s="982"/>
      <c r="AD787" s="982"/>
      <c r="AE787" s="982"/>
      <c r="AF787" s="982"/>
      <c r="AG787" s="982"/>
      <c r="AH787" s="982"/>
      <c r="AI787" s="982"/>
      <c r="AJ787" s="982"/>
      <c r="AK787" s="982"/>
      <c r="AL787" s="982"/>
    </row>
    <row r="788" spans="1:38">
      <c r="A788" s="982"/>
      <c r="B788" s="557"/>
      <c r="C788" s="557"/>
      <c r="D788" s="557"/>
      <c r="E788" s="557"/>
      <c r="F788" s="557"/>
      <c r="G788" s="557"/>
      <c r="H788" s="557"/>
      <c r="I788" s="557"/>
      <c r="J788" s="557"/>
      <c r="K788" s="557"/>
      <c r="M788" s="557"/>
      <c r="N788" s="557"/>
      <c r="O788" s="989"/>
      <c r="P788" s="557"/>
      <c r="Q788" s="557"/>
      <c r="R788" s="557"/>
      <c r="S788" s="557"/>
      <c r="T788" s="557"/>
      <c r="U788" s="557"/>
      <c r="V788" s="557"/>
      <c r="W788" s="989"/>
      <c r="X788" s="989"/>
      <c r="Y788" s="984"/>
      <c r="Z788" s="982"/>
      <c r="AA788" s="982"/>
      <c r="AB788" s="982"/>
      <c r="AC788" s="982"/>
      <c r="AD788" s="982"/>
      <c r="AE788" s="982"/>
      <c r="AF788" s="982"/>
      <c r="AG788" s="982"/>
      <c r="AH788" s="982"/>
      <c r="AI788" s="982"/>
      <c r="AJ788" s="982"/>
      <c r="AK788" s="982"/>
      <c r="AL788" s="982"/>
    </row>
    <row r="789" spans="1:38">
      <c r="A789" s="982"/>
      <c r="B789" s="557"/>
      <c r="C789" s="557"/>
      <c r="D789" s="557"/>
      <c r="E789" s="557"/>
      <c r="F789" s="557"/>
      <c r="G789" s="557"/>
      <c r="H789" s="557"/>
      <c r="I789" s="557"/>
      <c r="J789" s="557"/>
      <c r="K789" s="557"/>
      <c r="M789" s="557"/>
      <c r="N789" s="557"/>
      <c r="O789" s="989"/>
      <c r="P789" s="557"/>
      <c r="Q789" s="557"/>
      <c r="R789" s="557"/>
      <c r="S789" s="557"/>
      <c r="T789" s="557"/>
      <c r="U789" s="557"/>
      <c r="V789" s="557"/>
      <c r="W789" s="989"/>
      <c r="X789" s="989"/>
      <c r="Y789" s="984"/>
      <c r="Z789" s="982"/>
      <c r="AA789" s="982"/>
      <c r="AB789" s="982"/>
      <c r="AC789" s="982"/>
      <c r="AD789" s="982"/>
      <c r="AE789" s="982"/>
      <c r="AF789" s="982"/>
      <c r="AG789" s="982"/>
      <c r="AH789" s="982"/>
      <c r="AI789" s="982"/>
      <c r="AJ789" s="982"/>
      <c r="AK789" s="982"/>
      <c r="AL789" s="982"/>
    </row>
    <row r="790" spans="1:38">
      <c r="A790" s="982"/>
      <c r="B790" s="557"/>
      <c r="C790" s="557"/>
      <c r="D790" s="557"/>
      <c r="E790" s="557"/>
      <c r="F790" s="557"/>
      <c r="G790" s="557"/>
      <c r="H790" s="557"/>
      <c r="I790" s="557"/>
      <c r="J790" s="557"/>
      <c r="K790" s="557"/>
      <c r="M790" s="557"/>
      <c r="N790" s="557"/>
      <c r="O790" s="989"/>
      <c r="P790" s="557"/>
      <c r="Q790" s="557"/>
      <c r="R790" s="557"/>
      <c r="S790" s="557"/>
      <c r="T790" s="557"/>
      <c r="U790" s="557"/>
      <c r="V790" s="557"/>
      <c r="W790" s="989"/>
      <c r="X790" s="989"/>
      <c r="Y790" s="984"/>
      <c r="Z790" s="982"/>
      <c r="AA790" s="982"/>
      <c r="AB790" s="982"/>
      <c r="AC790" s="982"/>
      <c r="AD790" s="982"/>
      <c r="AE790" s="982"/>
      <c r="AF790" s="982"/>
      <c r="AG790" s="982"/>
      <c r="AH790" s="982"/>
      <c r="AI790" s="982"/>
      <c r="AJ790" s="982"/>
      <c r="AK790" s="982"/>
      <c r="AL790" s="982"/>
    </row>
    <row r="791" spans="1:38">
      <c r="A791" s="982"/>
      <c r="B791" s="557"/>
      <c r="C791" s="557"/>
      <c r="D791" s="557"/>
      <c r="E791" s="557"/>
      <c r="F791" s="557"/>
      <c r="G791" s="557"/>
      <c r="H791" s="557"/>
      <c r="I791" s="557"/>
      <c r="J791" s="557"/>
      <c r="K791" s="557"/>
      <c r="M791" s="557"/>
      <c r="N791" s="557"/>
      <c r="O791" s="989"/>
      <c r="P791" s="557"/>
      <c r="Q791" s="557"/>
      <c r="R791" s="557"/>
      <c r="S791" s="557"/>
      <c r="T791" s="557"/>
      <c r="U791" s="557"/>
      <c r="V791" s="557"/>
      <c r="W791" s="989"/>
      <c r="X791" s="989"/>
      <c r="Y791" s="984"/>
      <c r="Z791" s="982"/>
      <c r="AA791" s="982"/>
      <c r="AB791" s="982"/>
      <c r="AC791" s="982"/>
      <c r="AD791" s="982"/>
      <c r="AE791" s="982"/>
      <c r="AF791" s="982"/>
      <c r="AG791" s="982"/>
      <c r="AH791" s="982"/>
      <c r="AI791" s="982"/>
      <c r="AJ791" s="982"/>
      <c r="AK791" s="982"/>
      <c r="AL791" s="982"/>
    </row>
    <row r="792" spans="1:38">
      <c r="A792" s="982"/>
      <c r="B792" s="557"/>
      <c r="C792" s="557"/>
      <c r="D792" s="557"/>
      <c r="E792" s="557"/>
      <c r="F792" s="557"/>
      <c r="G792" s="557"/>
      <c r="H792" s="557"/>
      <c r="I792" s="557"/>
      <c r="J792" s="557"/>
      <c r="K792" s="557"/>
      <c r="M792" s="557"/>
      <c r="N792" s="557"/>
      <c r="O792" s="989"/>
      <c r="P792" s="557"/>
      <c r="Q792" s="557"/>
      <c r="R792" s="557"/>
      <c r="S792" s="557"/>
      <c r="T792" s="557"/>
      <c r="U792" s="557"/>
      <c r="V792" s="557"/>
      <c r="W792" s="989"/>
      <c r="X792" s="989"/>
      <c r="Y792" s="984"/>
      <c r="Z792" s="982"/>
      <c r="AA792" s="982"/>
      <c r="AB792" s="982"/>
      <c r="AC792" s="982"/>
      <c r="AD792" s="982"/>
      <c r="AE792" s="982"/>
      <c r="AF792" s="982"/>
      <c r="AG792" s="982"/>
      <c r="AH792" s="982"/>
      <c r="AI792" s="982"/>
      <c r="AJ792" s="982"/>
      <c r="AK792" s="982"/>
      <c r="AL792" s="982"/>
    </row>
    <row r="793" spans="1:38">
      <c r="A793" s="982"/>
      <c r="B793" s="557"/>
      <c r="C793" s="557"/>
      <c r="D793" s="557"/>
      <c r="E793" s="557"/>
      <c r="F793" s="557"/>
      <c r="G793" s="557"/>
      <c r="H793" s="557"/>
      <c r="I793" s="557"/>
      <c r="J793" s="557"/>
      <c r="K793" s="557"/>
      <c r="M793" s="557"/>
      <c r="N793" s="557"/>
      <c r="O793" s="989"/>
      <c r="P793" s="557"/>
      <c r="Q793" s="557"/>
      <c r="R793" s="557"/>
      <c r="S793" s="557"/>
      <c r="T793" s="557"/>
      <c r="U793" s="557"/>
      <c r="V793" s="557"/>
      <c r="W793" s="989"/>
      <c r="X793" s="989"/>
      <c r="Y793" s="984"/>
      <c r="Z793" s="982"/>
      <c r="AA793" s="982"/>
      <c r="AB793" s="982"/>
      <c r="AC793" s="982"/>
      <c r="AD793" s="982"/>
      <c r="AE793" s="982"/>
      <c r="AF793" s="982"/>
      <c r="AG793" s="982"/>
      <c r="AH793" s="982"/>
      <c r="AI793" s="982"/>
      <c r="AJ793" s="982"/>
      <c r="AK793" s="982"/>
      <c r="AL793" s="982"/>
    </row>
    <row r="794" spans="1:38">
      <c r="A794" s="982"/>
      <c r="B794" s="557"/>
      <c r="C794" s="557"/>
      <c r="D794" s="557"/>
      <c r="E794" s="557"/>
      <c r="F794" s="557"/>
      <c r="G794" s="557"/>
      <c r="H794" s="557"/>
      <c r="I794" s="557"/>
      <c r="J794" s="557"/>
      <c r="K794" s="557"/>
      <c r="M794" s="557"/>
      <c r="N794" s="557"/>
      <c r="O794" s="989"/>
      <c r="P794" s="557"/>
      <c r="Q794" s="557"/>
      <c r="R794" s="557"/>
      <c r="S794" s="557"/>
      <c r="T794" s="557"/>
      <c r="U794" s="557"/>
      <c r="V794" s="557"/>
      <c r="W794" s="989"/>
      <c r="X794" s="989"/>
      <c r="Y794" s="984"/>
      <c r="Z794" s="982"/>
      <c r="AA794" s="982"/>
      <c r="AB794" s="982"/>
      <c r="AC794" s="982"/>
      <c r="AD794" s="982"/>
      <c r="AE794" s="982"/>
      <c r="AF794" s="982"/>
      <c r="AG794" s="982"/>
      <c r="AH794" s="982"/>
      <c r="AI794" s="982"/>
      <c r="AJ794" s="982"/>
      <c r="AK794" s="982"/>
      <c r="AL794" s="982"/>
    </row>
    <row r="795" spans="1:38">
      <c r="A795" s="982"/>
      <c r="B795" s="557"/>
      <c r="C795" s="557"/>
      <c r="D795" s="557"/>
      <c r="E795" s="557"/>
      <c r="F795" s="557"/>
      <c r="G795" s="557"/>
      <c r="H795" s="557"/>
      <c r="I795" s="557"/>
      <c r="J795" s="557"/>
      <c r="K795" s="557"/>
      <c r="M795" s="557"/>
      <c r="N795" s="557"/>
      <c r="O795" s="989"/>
      <c r="P795" s="557"/>
      <c r="Q795" s="557"/>
      <c r="R795" s="557"/>
      <c r="S795" s="557"/>
      <c r="T795" s="557"/>
      <c r="U795" s="557"/>
      <c r="V795" s="557"/>
      <c r="W795" s="989"/>
      <c r="X795" s="989"/>
      <c r="Y795" s="984"/>
      <c r="Z795" s="982"/>
      <c r="AA795" s="982"/>
      <c r="AB795" s="982"/>
      <c r="AC795" s="982"/>
      <c r="AD795" s="982"/>
      <c r="AE795" s="982"/>
      <c r="AF795" s="982"/>
      <c r="AG795" s="982"/>
      <c r="AH795" s="982"/>
      <c r="AI795" s="982"/>
      <c r="AJ795" s="982"/>
      <c r="AK795" s="982"/>
      <c r="AL795" s="982"/>
    </row>
    <row r="796" spans="1:38">
      <c r="A796" s="982"/>
      <c r="B796" s="557"/>
      <c r="C796" s="557"/>
      <c r="D796" s="557"/>
      <c r="E796" s="557"/>
      <c r="F796" s="557"/>
      <c r="G796" s="557"/>
      <c r="H796" s="557"/>
      <c r="I796" s="557"/>
      <c r="J796" s="557"/>
      <c r="K796" s="557"/>
      <c r="M796" s="557"/>
      <c r="N796" s="557"/>
      <c r="O796" s="989"/>
      <c r="P796" s="557"/>
      <c r="Q796" s="557"/>
      <c r="R796" s="557"/>
      <c r="S796" s="557"/>
      <c r="T796" s="557"/>
      <c r="U796" s="557"/>
      <c r="V796" s="557"/>
      <c r="W796" s="989"/>
      <c r="X796" s="989"/>
      <c r="Y796" s="984"/>
      <c r="Z796" s="982"/>
      <c r="AA796" s="982"/>
      <c r="AB796" s="982"/>
      <c r="AC796" s="982"/>
      <c r="AD796" s="982"/>
      <c r="AE796" s="982"/>
      <c r="AF796" s="982"/>
      <c r="AG796" s="982"/>
      <c r="AH796" s="982"/>
      <c r="AI796" s="982"/>
      <c r="AJ796" s="982"/>
      <c r="AK796" s="982"/>
      <c r="AL796" s="982"/>
    </row>
    <row r="797" spans="1:38">
      <c r="A797" s="982"/>
      <c r="B797" s="557"/>
      <c r="C797" s="557"/>
      <c r="D797" s="557"/>
      <c r="E797" s="557"/>
      <c r="F797" s="557"/>
      <c r="G797" s="557"/>
      <c r="H797" s="557"/>
      <c r="I797" s="557"/>
      <c r="J797" s="557"/>
      <c r="K797" s="557"/>
      <c r="M797" s="557"/>
      <c r="N797" s="557"/>
      <c r="O797" s="989"/>
      <c r="P797" s="557"/>
      <c r="Q797" s="557"/>
      <c r="R797" s="557"/>
      <c r="S797" s="557"/>
      <c r="T797" s="557"/>
      <c r="U797" s="557"/>
      <c r="V797" s="557"/>
      <c r="W797" s="989"/>
      <c r="X797" s="989"/>
      <c r="Y797" s="984"/>
      <c r="Z797" s="982"/>
      <c r="AA797" s="982"/>
      <c r="AB797" s="982"/>
      <c r="AC797" s="982"/>
      <c r="AD797" s="982"/>
      <c r="AE797" s="982"/>
      <c r="AF797" s="982"/>
      <c r="AG797" s="982"/>
      <c r="AH797" s="982"/>
      <c r="AI797" s="982"/>
      <c r="AJ797" s="982"/>
      <c r="AK797" s="982"/>
      <c r="AL797" s="982"/>
    </row>
    <row r="798" spans="1:38">
      <c r="A798" s="982"/>
      <c r="B798" s="557"/>
      <c r="C798" s="557"/>
      <c r="D798" s="557"/>
      <c r="E798" s="557"/>
      <c r="F798" s="557"/>
      <c r="G798" s="557"/>
      <c r="H798" s="557"/>
      <c r="I798" s="557"/>
      <c r="J798" s="557"/>
      <c r="K798" s="557"/>
      <c r="M798" s="557"/>
      <c r="N798" s="557"/>
      <c r="O798" s="989"/>
      <c r="P798" s="557"/>
      <c r="Q798" s="557"/>
      <c r="R798" s="557"/>
      <c r="S798" s="557"/>
      <c r="T798" s="557"/>
      <c r="U798" s="557"/>
      <c r="V798" s="557"/>
      <c r="W798" s="989"/>
      <c r="X798" s="989"/>
      <c r="Y798" s="984"/>
      <c r="Z798" s="982"/>
      <c r="AA798" s="982"/>
      <c r="AB798" s="982"/>
      <c r="AC798" s="982"/>
      <c r="AD798" s="982"/>
      <c r="AE798" s="982"/>
      <c r="AF798" s="982"/>
      <c r="AG798" s="982"/>
      <c r="AH798" s="982"/>
      <c r="AI798" s="982"/>
      <c r="AJ798" s="982"/>
      <c r="AK798" s="982"/>
      <c r="AL798" s="982"/>
    </row>
    <row r="799" spans="1:38">
      <c r="A799" s="982"/>
      <c r="B799" s="557"/>
      <c r="C799" s="557"/>
      <c r="D799" s="557"/>
      <c r="E799" s="557"/>
      <c r="F799" s="557"/>
      <c r="G799" s="557"/>
      <c r="H799" s="557"/>
      <c r="I799" s="557"/>
      <c r="J799" s="557"/>
      <c r="K799" s="557"/>
      <c r="M799" s="557"/>
      <c r="N799" s="557"/>
      <c r="O799" s="989"/>
      <c r="P799" s="557"/>
      <c r="Q799" s="557"/>
      <c r="R799" s="557"/>
      <c r="S799" s="557"/>
      <c r="T799" s="557"/>
      <c r="U799" s="557"/>
      <c r="V799" s="557"/>
      <c r="W799" s="989"/>
      <c r="X799" s="989"/>
      <c r="Y799" s="984"/>
      <c r="Z799" s="982"/>
      <c r="AA799" s="982"/>
      <c r="AB799" s="982"/>
      <c r="AC799" s="982"/>
      <c r="AD799" s="982"/>
      <c r="AE799" s="982"/>
      <c r="AF799" s="982"/>
      <c r="AG799" s="982"/>
      <c r="AH799" s="982"/>
      <c r="AI799" s="982"/>
      <c r="AJ799" s="982"/>
      <c r="AK799" s="982"/>
      <c r="AL799" s="982"/>
    </row>
    <row r="800" spans="1:38">
      <c r="A800" s="982"/>
      <c r="B800" s="557"/>
      <c r="C800" s="557"/>
      <c r="D800" s="557"/>
      <c r="E800" s="557"/>
      <c r="F800" s="557"/>
      <c r="G800" s="557"/>
      <c r="H800" s="557"/>
      <c r="I800" s="557"/>
      <c r="J800" s="557"/>
      <c r="K800" s="557"/>
      <c r="M800" s="557"/>
      <c r="N800" s="557"/>
      <c r="O800" s="989"/>
      <c r="P800" s="557"/>
      <c r="Q800" s="557"/>
      <c r="R800" s="557"/>
      <c r="S800" s="557"/>
      <c r="T800" s="557"/>
      <c r="U800" s="557"/>
      <c r="V800" s="557"/>
      <c r="W800" s="989"/>
      <c r="X800" s="989"/>
      <c r="Y800" s="984"/>
      <c r="Z800" s="982"/>
      <c r="AA800" s="982"/>
      <c r="AB800" s="982"/>
      <c r="AC800" s="982"/>
      <c r="AD800" s="982"/>
      <c r="AE800" s="982"/>
      <c r="AF800" s="982"/>
      <c r="AG800" s="982"/>
      <c r="AH800" s="982"/>
      <c r="AI800" s="982"/>
      <c r="AJ800" s="982"/>
      <c r="AK800" s="982"/>
      <c r="AL800" s="982"/>
    </row>
    <row r="801" spans="1:38">
      <c r="A801" s="982"/>
      <c r="B801" s="557"/>
      <c r="C801" s="557"/>
      <c r="D801" s="557"/>
      <c r="E801" s="557"/>
      <c r="F801" s="557"/>
      <c r="G801" s="557"/>
      <c r="H801" s="557"/>
      <c r="I801" s="557"/>
      <c r="J801" s="557"/>
      <c r="K801" s="557"/>
      <c r="M801" s="557"/>
      <c r="N801" s="557"/>
      <c r="O801" s="989"/>
      <c r="P801" s="557"/>
      <c r="Q801" s="557"/>
      <c r="R801" s="557"/>
      <c r="S801" s="557"/>
      <c r="T801" s="557"/>
      <c r="U801" s="557"/>
      <c r="V801" s="557"/>
      <c r="W801" s="989"/>
      <c r="X801" s="989"/>
      <c r="Y801" s="984"/>
      <c r="Z801" s="982"/>
      <c r="AA801" s="982"/>
      <c r="AB801" s="982"/>
      <c r="AC801" s="982"/>
      <c r="AD801" s="982"/>
      <c r="AE801" s="982"/>
      <c r="AF801" s="982"/>
      <c r="AG801" s="982"/>
      <c r="AH801" s="982"/>
      <c r="AI801" s="982"/>
      <c r="AJ801" s="982"/>
      <c r="AK801" s="982"/>
      <c r="AL801" s="982"/>
    </row>
    <row r="802" spans="1:38">
      <c r="A802" s="982"/>
      <c r="B802" s="557"/>
      <c r="C802" s="557"/>
      <c r="D802" s="557"/>
      <c r="E802" s="557"/>
      <c r="F802" s="557"/>
      <c r="G802" s="557"/>
      <c r="H802" s="557"/>
      <c r="I802" s="557"/>
      <c r="J802" s="557"/>
      <c r="K802" s="557"/>
      <c r="M802" s="557"/>
      <c r="N802" s="557"/>
      <c r="O802" s="989"/>
      <c r="P802" s="557"/>
      <c r="Q802" s="557"/>
      <c r="R802" s="557"/>
      <c r="S802" s="557"/>
      <c r="T802" s="557"/>
      <c r="U802" s="557"/>
      <c r="V802" s="557"/>
      <c r="W802" s="989"/>
      <c r="X802" s="989"/>
      <c r="Y802" s="984"/>
      <c r="Z802" s="982"/>
      <c r="AA802" s="982"/>
      <c r="AB802" s="982"/>
      <c r="AC802" s="982"/>
      <c r="AD802" s="982"/>
      <c r="AE802" s="982"/>
      <c r="AF802" s="982"/>
      <c r="AG802" s="982"/>
      <c r="AH802" s="982"/>
      <c r="AI802" s="982"/>
      <c r="AJ802" s="982"/>
      <c r="AK802" s="982"/>
      <c r="AL802" s="982"/>
    </row>
    <row r="803" spans="1:38">
      <c r="A803" s="982"/>
      <c r="B803" s="557"/>
      <c r="C803" s="557"/>
      <c r="D803" s="557"/>
      <c r="E803" s="557"/>
      <c r="F803" s="557"/>
      <c r="G803" s="557"/>
      <c r="H803" s="557"/>
      <c r="I803" s="557"/>
      <c r="J803" s="557"/>
      <c r="K803" s="557"/>
      <c r="M803" s="557"/>
      <c r="N803" s="557"/>
      <c r="O803" s="989"/>
      <c r="P803" s="557"/>
      <c r="Q803" s="557"/>
      <c r="R803" s="557"/>
      <c r="S803" s="557"/>
      <c r="T803" s="557"/>
      <c r="U803" s="557"/>
      <c r="V803" s="557"/>
      <c r="W803" s="989"/>
      <c r="X803" s="989"/>
      <c r="Y803" s="984"/>
      <c r="Z803" s="982"/>
      <c r="AA803" s="982"/>
      <c r="AB803" s="982"/>
      <c r="AC803" s="982"/>
      <c r="AD803" s="982"/>
      <c r="AE803" s="982"/>
      <c r="AF803" s="982"/>
      <c r="AG803" s="982"/>
      <c r="AH803" s="982"/>
      <c r="AI803" s="982"/>
      <c r="AJ803" s="982"/>
      <c r="AK803" s="982"/>
      <c r="AL803" s="982"/>
    </row>
    <row r="804" spans="1:38">
      <c r="A804" s="982"/>
      <c r="B804" s="557"/>
      <c r="C804" s="557"/>
      <c r="D804" s="557"/>
      <c r="E804" s="557"/>
      <c r="F804" s="557"/>
      <c r="G804" s="557"/>
      <c r="H804" s="557"/>
      <c r="I804" s="557"/>
      <c r="J804" s="557"/>
      <c r="K804" s="557"/>
      <c r="M804" s="557"/>
      <c r="N804" s="557"/>
      <c r="O804" s="989"/>
      <c r="P804" s="557"/>
      <c r="Q804" s="557"/>
      <c r="R804" s="557"/>
      <c r="S804" s="557"/>
      <c r="T804" s="557"/>
      <c r="U804" s="557"/>
      <c r="V804" s="557"/>
      <c r="W804" s="989"/>
      <c r="X804" s="989"/>
      <c r="Y804" s="984"/>
      <c r="Z804" s="982"/>
      <c r="AA804" s="982"/>
      <c r="AB804" s="982"/>
      <c r="AC804" s="982"/>
      <c r="AD804" s="982"/>
      <c r="AE804" s="982"/>
      <c r="AF804" s="982"/>
      <c r="AG804" s="982"/>
      <c r="AH804" s="982"/>
      <c r="AI804" s="982"/>
      <c r="AJ804" s="982"/>
      <c r="AK804" s="982"/>
      <c r="AL804" s="982"/>
    </row>
    <row r="805" spans="1:38">
      <c r="A805" s="982"/>
      <c r="B805" s="557"/>
      <c r="C805" s="557"/>
      <c r="D805" s="557"/>
      <c r="E805" s="557"/>
      <c r="F805" s="557"/>
      <c r="G805" s="557"/>
      <c r="H805" s="557"/>
      <c r="I805" s="557"/>
      <c r="J805" s="557"/>
      <c r="K805" s="557"/>
      <c r="M805" s="557"/>
      <c r="N805" s="557"/>
      <c r="O805" s="989"/>
      <c r="P805" s="557"/>
      <c r="Q805" s="557"/>
      <c r="R805" s="557"/>
      <c r="S805" s="557"/>
      <c r="T805" s="557"/>
      <c r="U805" s="557"/>
      <c r="V805" s="557"/>
      <c r="W805" s="989"/>
      <c r="X805" s="989"/>
      <c r="Y805" s="984"/>
      <c r="Z805" s="982"/>
      <c r="AA805" s="982"/>
      <c r="AB805" s="982"/>
      <c r="AC805" s="982"/>
      <c r="AD805" s="982"/>
      <c r="AE805" s="982"/>
      <c r="AF805" s="982"/>
      <c r="AG805" s="982"/>
      <c r="AH805" s="982"/>
      <c r="AI805" s="982"/>
      <c r="AJ805" s="982"/>
      <c r="AK805" s="982"/>
      <c r="AL805" s="982"/>
    </row>
    <row r="806" spans="1:38">
      <c r="A806" s="982"/>
      <c r="B806" s="557"/>
      <c r="C806" s="557"/>
      <c r="D806" s="557"/>
      <c r="E806" s="557"/>
      <c r="F806" s="557"/>
      <c r="G806" s="557"/>
      <c r="H806" s="557"/>
      <c r="I806" s="557"/>
      <c r="J806" s="557"/>
      <c r="K806" s="557"/>
      <c r="M806" s="557"/>
      <c r="N806" s="557"/>
      <c r="O806" s="989"/>
      <c r="P806" s="557"/>
      <c r="Q806" s="557"/>
      <c r="R806" s="557"/>
      <c r="S806" s="557"/>
      <c r="T806" s="557"/>
      <c r="U806" s="557"/>
      <c r="V806" s="557"/>
      <c r="W806" s="989"/>
      <c r="X806" s="989"/>
      <c r="Y806" s="984"/>
      <c r="Z806" s="982"/>
      <c r="AA806" s="982"/>
      <c r="AB806" s="982"/>
      <c r="AC806" s="982"/>
      <c r="AD806" s="982"/>
      <c r="AE806" s="982"/>
      <c r="AF806" s="982"/>
      <c r="AG806" s="982"/>
      <c r="AH806" s="982"/>
      <c r="AI806" s="982"/>
      <c r="AJ806" s="982"/>
      <c r="AK806" s="982"/>
      <c r="AL806" s="982"/>
    </row>
    <row r="807" spans="1:38">
      <c r="A807" s="982"/>
      <c r="B807" s="557"/>
      <c r="C807" s="557"/>
      <c r="D807" s="557"/>
      <c r="E807" s="557"/>
      <c r="F807" s="557"/>
      <c r="G807" s="557"/>
      <c r="H807" s="557"/>
      <c r="I807" s="557"/>
      <c r="J807" s="557"/>
      <c r="K807" s="557"/>
      <c r="M807" s="557"/>
      <c r="N807" s="557"/>
      <c r="O807" s="989"/>
      <c r="P807" s="557"/>
      <c r="Q807" s="557"/>
      <c r="R807" s="557"/>
      <c r="S807" s="557"/>
      <c r="T807" s="557"/>
      <c r="U807" s="557"/>
      <c r="V807" s="557"/>
      <c r="W807" s="989"/>
      <c r="X807" s="989"/>
      <c r="Y807" s="984"/>
      <c r="Z807" s="982"/>
      <c r="AA807" s="982"/>
      <c r="AB807" s="982"/>
      <c r="AC807" s="982"/>
      <c r="AD807" s="982"/>
      <c r="AE807" s="982"/>
      <c r="AF807" s="982"/>
      <c r="AG807" s="982"/>
      <c r="AH807" s="982"/>
      <c r="AI807" s="982"/>
      <c r="AJ807" s="982"/>
      <c r="AK807" s="982"/>
      <c r="AL807" s="982"/>
    </row>
    <row r="808" spans="1:38">
      <c r="A808" s="982"/>
      <c r="B808" s="557"/>
      <c r="C808" s="557"/>
      <c r="D808" s="557"/>
      <c r="E808" s="557"/>
      <c r="F808" s="557"/>
      <c r="G808" s="557"/>
      <c r="H808" s="557"/>
      <c r="I808" s="557"/>
      <c r="J808" s="557"/>
      <c r="K808" s="557"/>
      <c r="M808" s="557"/>
      <c r="N808" s="557"/>
      <c r="O808" s="989"/>
      <c r="P808" s="557"/>
      <c r="Q808" s="557"/>
      <c r="R808" s="557"/>
      <c r="S808" s="557"/>
      <c r="T808" s="557"/>
      <c r="U808" s="557"/>
      <c r="V808" s="557"/>
      <c r="W808" s="989"/>
      <c r="X808" s="989"/>
      <c r="Y808" s="984"/>
      <c r="Z808" s="982"/>
      <c r="AA808" s="982"/>
      <c r="AB808" s="982"/>
      <c r="AC808" s="982"/>
      <c r="AD808" s="982"/>
      <c r="AE808" s="982"/>
      <c r="AF808" s="982"/>
      <c r="AG808" s="982"/>
      <c r="AH808" s="982"/>
      <c r="AI808" s="982"/>
      <c r="AJ808" s="982"/>
      <c r="AK808" s="982"/>
      <c r="AL808" s="982"/>
    </row>
    <row r="809" spans="1:38">
      <c r="A809" s="982"/>
      <c r="B809" s="557"/>
      <c r="C809" s="557"/>
      <c r="D809" s="557"/>
      <c r="E809" s="557"/>
      <c r="F809" s="557"/>
      <c r="G809" s="557"/>
      <c r="H809" s="557"/>
      <c r="I809" s="557"/>
      <c r="J809" s="557"/>
      <c r="K809" s="557"/>
      <c r="M809" s="557"/>
      <c r="N809" s="557"/>
      <c r="O809" s="989"/>
      <c r="P809" s="557"/>
      <c r="Q809" s="557"/>
      <c r="R809" s="557"/>
      <c r="S809" s="557"/>
      <c r="T809" s="557"/>
      <c r="U809" s="557"/>
      <c r="V809" s="557"/>
      <c r="W809" s="989"/>
      <c r="X809" s="989"/>
      <c r="Y809" s="984"/>
      <c r="Z809" s="982"/>
      <c r="AA809" s="982"/>
      <c r="AB809" s="982"/>
      <c r="AC809" s="982"/>
      <c r="AD809" s="982"/>
      <c r="AE809" s="982"/>
      <c r="AF809" s="982"/>
      <c r="AG809" s="982"/>
      <c r="AH809" s="982"/>
      <c r="AI809" s="982"/>
      <c r="AJ809" s="982"/>
      <c r="AK809" s="982"/>
      <c r="AL809" s="982"/>
    </row>
    <row r="810" spans="1:38">
      <c r="A810" s="982"/>
      <c r="B810" s="557"/>
      <c r="C810" s="557"/>
      <c r="D810" s="557"/>
      <c r="E810" s="557"/>
      <c r="F810" s="557"/>
      <c r="G810" s="557"/>
      <c r="H810" s="557"/>
      <c r="I810" s="557"/>
      <c r="J810" s="557"/>
      <c r="K810" s="557"/>
      <c r="M810" s="557"/>
      <c r="N810" s="557"/>
      <c r="O810" s="989"/>
      <c r="P810" s="557"/>
      <c r="Q810" s="557"/>
      <c r="R810" s="557"/>
      <c r="S810" s="557"/>
      <c r="T810" s="557"/>
      <c r="U810" s="557"/>
      <c r="V810" s="557"/>
      <c r="W810" s="989"/>
      <c r="X810" s="989"/>
      <c r="Y810" s="984"/>
      <c r="Z810" s="982"/>
      <c r="AA810" s="982"/>
      <c r="AB810" s="982"/>
      <c r="AC810" s="982"/>
      <c r="AD810" s="982"/>
      <c r="AE810" s="982"/>
      <c r="AF810" s="982"/>
      <c r="AG810" s="982"/>
      <c r="AH810" s="982"/>
      <c r="AI810" s="982"/>
      <c r="AJ810" s="982"/>
      <c r="AK810" s="982"/>
      <c r="AL810" s="982"/>
    </row>
    <row r="811" spans="1:38">
      <c r="A811" s="982"/>
      <c r="B811" s="557"/>
      <c r="C811" s="557"/>
      <c r="D811" s="557"/>
      <c r="E811" s="557"/>
      <c r="F811" s="557"/>
      <c r="G811" s="557"/>
      <c r="H811" s="557"/>
      <c r="I811" s="557"/>
      <c r="J811" s="557"/>
      <c r="K811" s="557"/>
      <c r="M811" s="557"/>
      <c r="N811" s="557"/>
      <c r="O811" s="989"/>
      <c r="P811" s="557"/>
      <c r="Q811" s="557"/>
      <c r="R811" s="557"/>
      <c r="S811" s="557"/>
      <c r="T811" s="557"/>
      <c r="U811" s="557"/>
      <c r="V811" s="557"/>
      <c r="W811" s="989"/>
      <c r="X811" s="989"/>
      <c r="Y811" s="984"/>
      <c r="Z811" s="982"/>
      <c r="AA811" s="982"/>
      <c r="AB811" s="982"/>
      <c r="AC811" s="982"/>
      <c r="AD811" s="982"/>
      <c r="AE811" s="982"/>
      <c r="AF811" s="982"/>
      <c r="AG811" s="982"/>
      <c r="AH811" s="982"/>
      <c r="AI811" s="982"/>
      <c r="AJ811" s="982"/>
      <c r="AK811" s="982"/>
      <c r="AL811" s="982"/>
    </row>
    <row r="812" spans="1:38">
      <c r="A812" s="982"/>
      <c r="B812" s="557"/>
      <c r="C812" s="557"/>
      <c r="D812" s="557"/>
      <c r="E812" s="557"/>
      <c r="F812" s="557"/>
      <c r="G812" s="557"/>
      <c r="H812" s="557"/>
      <c r="I812" s="557"/>
      <c r="J812" s="557"/>
      <c r="K812" s="557"/>
      <c r="M812" s="557"/>
      <c r="N812" s="557"/>
      <c r="O812" s="989"/>
      <c r="P812" s="557"/>
      <c r="Q812" s="557"/>
      <c r="R812" s="557"/>
      <c r="S812" s="557"/>
      <c r="T812" s="557"/>
      <c r="U812" s="557"/>
      <c r="V812" s="557"/>
      <c r="W812" s="989"/>
      <c r="X812" s="989"/>
      <c r="Y812" s="984"/>
      <c r="Z812" s="982"/>
      <c r="AA812" s="982"/>
      <c r="AB812" s="982"/>
      <c r="AC812" s="982"/>
      <c r="AD812" s="982"/>
      <c r="AE812" s="982"/>
      <c r="AF812" s="982"/>
      <c r="AG812" s="982"/>
      <c r="AH812" s="982"/>
      <c r="AI812" s="982"/>
      <c r="AJ812" s="982"/>
      <c r="AK812" s="982"/>
      <c r="AL812" s="982"/>
    </row>
    <row r="813" spans="1:38">
      <c r="A813" s="982"/>
      <c r="B813" s="557"/>
      <c r="C813" s="557"/>
      <c r="D813" s="557"/>
      <c r="E813" s="557"/>
      <c r="F813" s="557"/>
      <c r="G813" s="557"/>
      <c r="H813" s="557"/>
      <c r="I813" s="557"/>
      <c r="J813" s="557"/>
      <c r="K813" s="557"/>
      <c r="M813" s="557"/>
      <c r="N813" s="557"/>
      <c r="O813" s="989"/>
      <c r="P813" s="557"/>
      <c r="Q813" s="557"/>
      <c r="R813" s="557"/>
      <c r="S813" s="557"/>
      <c r="T813" s="557"/>
      <c r="U813" s="557"/>
      <c r="V813" s="557"/>
      <c r="W813" s="989"/>
      <c r="X813" s="989"/>
      <c r="Y813" s="984"/>
      <c r="Z813" s="982"/>
      <c r="AA813" s="982"/>
      <c r="AB813" s="982"/>
      <c r="AC813" s="982"/>
      <c r="AD813" s="982"/>
      <c r="AE813" s="982"/>
      <c r="AF813" s="982"/>
      <c r="AG813" s="982"/>
      <c r="AH813" s="982"/>
      <c r="AI813" s="982"/>
      <c r="AJ813" s="982"/>
      <c r="AK813" s="982"/>
      <c r="AL813" s="982"/>
    </row>
    <row r="814" spans="1:38">
      <c r="A814" s="982"/>
      <c r="B814" s="557"/>
      <c r="C814" s="557"/>
      <c r="D814" s="557"/>
      <c r="E814" s="557"/>
      <c r="F814" s="557"/>
      <c r="G814" s="557"/>
      <c r="H814" s="557"/>
      <c r="I814" s="557"/>
      <c r="J814" s="557"/>
      <c r="K814" s="557"/>
      <c r="M814" s="557"/>
      <c r="N814" s="557"/>
      <c r="O814" s="989"/>
      <c r="P814" s="557"/>
      <c r="Q814" s="557"/>
      <c r="R814" s="557"/>
      <c r="S814" s="557"/>
      <c r="T814" s="557"/>
      <c r="U814" s="557"/>
      <c r="V814" s="557"/>
      <c r="W814" s="989"/>
      <c r="X814" s="989"/>
      <c r="Y814" s="984"/>
      <c r="Z814" s="982"/>
      <c r="AA814" s="982"/>
      <c r="AB814" s="982"/>
      <c r="AC814" s="982"/>
      <c r="AD814" s="982"/>
      <c r="AE814" s="982"/>
      <c r="AF814" s="982"/>
      <c r="AG814" s="982"/>
      <c r="AH814" s="982"/>
      <c r="AI814" s="982"/>
      <c r="AJ814" s="982"/>
      <c r="AK814" s="982"/>
      <c r="AL814" s="982"/>
    </row>
    <row r="815" spans="1:38">
      <c r="A815" s="982"/>
      <c r="B815" s="557"/>
      <c r="C815" s="557"/>
      <c r="D815" s="557"/>
      <c r="E815" s="557"/>
      <c r="F815" s="557"/>
      <c r="G815" s="557"/>
      <c r="H815" s="557"/>
      <c r="I815" s="557"/>
      <c r="J815" s="557"/>
      <c r="K815" s="557"/>
      <c r="M815" s="557"/>
      <c r="N815" s="557"/>
      <c r="O815" s="989"/>
      <c r="P815" s="557"/>
      <c r="Q815" s="557"/>
      <c r="R815" s="557"/>
      <c r="S815" s="557"/>
      <c r="T815" s="557"/>
      <c r="U815" s="557"/>
      <c r="V815" s="557"/>
      <c r="W815" s="989"/>
      <c r="X815" s="989"/>
      <c r="Y815" s="984"/>
      <c r="Z815" s="982"/>
      <c r="AA815" s="982"/>
      <c r="AB815" s="982"/>
      <c r="AC815" s="982"/>
      <c r="AD815" s="982"/>
      <c r="AE815" s="982"/>
      <c r="AF815" s="982"/>
      <c r="AG815" s="982"/>
      <c r="AH815" s="982"/>
      <c r="AI815" s="982"/>
      <c r="AJ815" s="982"/>
      <c r="AK815" s="982"/>
      <c r="AL815" s="982"/>
    </row>
    <row r="816" spans="1:38">
      <c r="A816" s="982"/>
      <c r="B816" s="557"/>
      <c r="C816" s="557"/>
      <c r="D816" s="557"/>
      <c r="E816" s="557"/>
      <c r="F816" s="557"/>
      <c r="G816" s="557"/>
      <c r="H816" s="557"/>
      <c r="I816" s="557"/>
      <c r="J816" s="557"/>
      <c r="K816" s="557"/>
      <c r="M816" s="557"/>
      <c r="N816" s="557"/>
      <c r="O816" s="989"/>
      <c r="P816" s="557"/>
      <c r="Q816" s="557"/>
      <c r="R816" s="557"/>
      <c r="S816" s="557"/>
      <c r="T816" s="557"/>
      <c r="U816" s="557"/>
      <c r="V816" s="557"/>
      <c r="W816" s="989"/>
      <c r="X816" s="989"/>
      <c r="Y816" s="984"/>
      <c r="Z816" s="982"/>
      <c r="AA816" s="982"/>
      <c r="AB816" s="982"/>
      <c r="AC816" s="982"/>
      <c r="AD816" s="982"/>
      <c r="AE816" s="982"/>
      <c r="AF816" s="982"/>
      <c r="AG816" s="982"/>
      <c r="AH816" s="982"/>
      <c r="AI816" s="982"/>
      <c r="AJ816" s="982"/>
      <c r="AK816" s="982"/>
      <c r="AL816" s="982"/>
    </row>
    <row r="817" spans="1:38">
      <c r="A817" s="982"/>
      <c r="B817" s="557"/>
      <c r="C817" s="557"/>
      <c r="D817" s="557"/>
      <c r="E817" s="557"/>
      <c r="F817" s="557"/>
      <c r="G817" s="557"/>
      <c r="H817" s="557"/>
      <c r="I817" s="557"/>
      <c r="J817" s="557"/>
      <c r="K817" s="557"/>
      <c r="M817" s="557"/>
      <c r="N817" s="557"/>
      <c r="O817" s="989"/>
      <c r="P817" s="557"/>
      <c r="Q817" s="557"/>
      <c r="R817" s="557"/>
      <c r="S817" s="557"/>
      <c r="T817" s="557"/>
      <c r="U817" s="557"/>
      <c r="V817" s="557"/>
      <c r="W817" s="989"/>
      <c r="X817" s="989"/>
      <c r="Y817" s="984"/>
      <c r="Z817" s="982"/>
      <c r="AA817" s="982"/>
      <c r="AB817" s="982"/>
      <c r="AC817" s="982"/>
      <c r="AD817" s="982"/>
      <c r="AE817" s="982"/>
      <c r="AF817" s="982"/>
      <c r="AG817" s="982"/>
      <c r="AH817" s="982"/>
      <c r="AI817" s="982"/>
      <c r="AJ817" s="982"/>
      <c r="AK817" s="982"/>
      <c r="AL817" s="982"/>
    </row>
    <row r="818" spans="1:38">
      <c r="A818" s="982"/>
      <c r="B818" s="557"/>
      <c r="C818" s="557"/>
      <c r="D818" s="557"/>
      <c r="E818" s="557"/>
      <c r="F818" s="557"/>
      <c r="G818" s="557"/>
      <c r="H818" s="557"/>
      <c r="I818" s="557"/>
      <c r="J818" s="557"/>
      <c r="K818" s="557"/>
      <c r="M818" s="557"/>
      <c r="N818" s="557"/>
      <c r="O818" s="989"/>
      <c r="P818" s="557"/>
      <c r="Q818" s="557"/>
      <c r="R818" s="557"/>
      <c r="S818" s="557"/>
      <c r="T818" s="557"/>
      <c r="U818" s="557"/>
      <c r="V818" s="557"/>
      <c r="W818" s="989"/>
      <c r="X818" s="989"/>
      <c r="Y818" s="984"/>
      <c r="Z818" s="982"/>
      <c r="AA818" s="982"/>
      <c r="AB818" s="982"/>
      <c r="AC818" s="982"/>
      <c r="AD818" s="982"/>
      <c r="AE818" s="982"/>
      <c r="AF818" s="982"/>
      <c r="AG818" s="982"/>
      <c r="AH818" s="982"/>
      <c r="AI818" s="982"/>
      <c r="AJ818" s="982"/>
      <c r="AK818" s="982"/>
      <c r="AL818" s="982"/>
    </row>
    <row r="819" spans="1:38">
      <c r="A819" s="982"/>
      <c r="B819" s="557"/>
      <c r="C819" s="557"/>
      <c r="D819" s="557"/>
      <c r="E819" s="557"/>
      <c r="F819" s="557"/>
      <c r="G819" s="557"/>
      <c r="H819" s="557"/>
      <c r="I819" s="557"/>
      <c r="J819" s="557"/>
      <c r="K819" s="557"/>
      <c r="M819" s="557"/>
      <c r="N819" s="557"/>
      <c r="O819" s="989"/>
      <c r="P819" s="557"/>
      <c r="Q819" s="557"/>
      <c r="R819" s="557"/>
      <c r="S819" s="557"/>
      <c r="T819" s="557"/>
      <c r="U819" s="557"/>
      <c r="V819" s="557"/>
      <c r="W819" s="989"/>
      <c r="X819" s="989"/>
      <c r="Y819" s="984"/>
      <c r="Z819" s="982"/>
      <c r="AA819" s="982"/>
      <c r="AB819" s="982"/>
      <c r="AC819" s="982"/>
      <c r="AD819" s="982"/>
      <c r="AE819" s="982"/>
      <c r="AF819" s="982"/>
      <c r="AG819" s="982"/>
      <c r="AH819" s="982"/>
      <c r="AI819" s="982"/>
      <c r="AJ819" s="982"/>
      <c r="AK819" s="982"/>
      <c r="AL819" s="982"/>
    </row>
    <row r="820" spans="1:38">
      <c r="A820" s="982"/>
      <c r="B820" s="557"/>
      <c r="C820" s="557"/>
      <c r="D820" s="557"/>
      <c r="E820" s="557"/>
      <c r="F820" s="557"/>
      <c r="G820" s="557"/>
      <c r="H820" s="557"/>
      <c r="I820" s="557"/>
      <c r="J820" s="557"/>
      <c r="K820" s="557"/>
      <c r="M820" s="557"/>
      <c r="N820" s="557"/>
      <c r="O820" s="989"/>
      <c r="P820" s="557"/>
      <c r="Q820" s="557"/>
      <c r="R820" s="557"/>
      <c r="S820" s="557"/>
      <c r="T820" s="557"/>
      <c r="U820" s="557"/>
      <c r="V820" s="557"/>
      <c r="W820" s="989"/>
      <c r="X820" s="989"/>
      <c r="Y820" s="984"/>
      <c r="Z820" s="982"/>
      <c r="AA820" s="982"/>
      <c r="AB820" s="982"/>
      <c r="AC820" s="982"/>
      <c r="AD820" s="982"/>
      <c r="AE820" s="982"/>
      <c r="AF820" s="982"/>
      <c r="AG820" s="982"/>
      <c r="AH820" s="982"/>
      <c r="AI820" s="982"/>
      <c r="AJ820" s="982"/>
      <c r="AK820" s="982"/>
      <c r="AL820" s="982"/>
    </row>
    <row r="821" spans="1:38">
      <c r="A821" s="982"/>
      <c r="B821" s="557"/>
      <c r="C821" s="557"/>
      <c r="D821" s="557"/>
      <c r="E821" s="557"/>
      <c r="F821" s="557"/>
      <c r="G821" s="557"/>
      <c r="H821" s="557"/>
      <c r="I821" s="557"/>
      <c r="J821" s="557"/>
      <c r="K821" s="557"/>
      <c r="M821" s="557"/>
      <c r="N821" s="557"/>
      <c r="O821" s="989"/>
      <c r="P821" s="557"/>
      <c r="Q821" s="557"/>
      <c r="R821" s="557"/>
      <c r="S821" s="557"/>
      <c r="T821" s="557"/>
      <c r="U821" s="557"/>
      <c r="V821" s="557"/>
      <c r="W821" s="989"/>
      <c r="X821" s="989"/>
      <c r="Y821" s="984"/>
      <c r="Z821" s="982"/>
      <c r="AA821" s="982"/>
      <c r="AB821" s="982"/>
      <c r="AC821" s="982"/>
      <c r="AD821" s="982"/>
      <c r="AE821" s="982"/>
      <c r="AF821" s="982"/>
      <c r="AG821" s="982"/>
      <c r="AH821" s="982"/>
      <c r="AI821" s="982"/>
      <c r="AJ821" s="982"/>
      <c r="AK821" s="982"/>
      <c r="AL821" s="982"/>
    </row>
    <row r="822" spans="1:38">
      <c r="A822" s="982"/>
      <c r="B822" s="557"/>
      <c r="C822" s="557"/>
      <c r="D822" s="557"/>
      <c r="E822" s="557"/>
      <c r="F822" s="557"/>
      <c r="G822" s="557"/>
      <c r="H822" s="557"/>
      <c r="I822" s="557"/>
      <c r="J822" s="557"/>
      <c r="K822" s="557"/>
      <c r="M822" s="557"/>
      <c r="N822" s="557"/>
      <c r="O822" s="989"/>
      <c r="P822" s="557"/>
      <c r="Q822" s="557"/>
      <c r="R822" s="557"/>
      <c r="S822" s="557"/>
      <c r="T822" s="557"/>
      <c r="U822" s="557"/>
      <c r="V822" s="557"/>
      <c r="W822" s="989"/>
      <c r="X822" s="989"/>
      <c r="Y822" s="984"/>
      <c r="Z822" s="982"/>
      <c r="AA822" s="982"/>
      <c r="AB822" s="982"/>
      <c r="AC822" s="982"/>
      <c r="AD822" s="982"/>
      <c r="AE822" s="982"/>
      <c r="AF822" s="982"/>
      <c r="AG822" s="982"/>
      <c r="AH822" s="982"/>
      <c r="AI822" s="982"/>
      <c r="AJ822" s="982"/>
      <c r="AK822" s="982"/>
      <c r="AL822" s="982"/>
    </row>
    <row r="823" spans="1:38">
      <c r="A823" s="982"/>
      <c r="B823" s="557"/>
      <c r="C823" s="557"/>
      <c r="D823" s="557"/>
      <c r="E823" s="557"/>
      <c r="F823" s="557"/>
      <c r="G823" s="557"/>
      <c r="H823" s="557"/>
      <c r="I823" s="557"/>
      <c r="J823" s="557"/>
      <c r="K823" s="557"/>
      <c r="M823" s="557"/>
      <c r="N823" s="557"/>
      <c r="O823" s="989"/>
      <c r="P823" s="557"/>
      <c r="Q823" s="557"/>
      <c r="R823" s="557"/>
      <c r="S823" s="557"/>
      <c r="T823" s="557"/>
      <c r="U823" s="557"/>
      <c r="V823" s="557"/>
      <c r="W823" s="989"/>
      <c r="X823" s="989"/>
      <c r="Y823" s="984"/>
      <c r="Z823" s="982"/>
      <c r="AA823" s="982"/>
      <c r="AB823" s="982"/>
      <c r="AC823" s="982"/>
      <c r="AD823" s="982"/>
      <c r="AE823" s="982"/>
      <c r="AF823" s="982"/>
      <c r="AG823" s="982"/>
      <c r="AH823" s="982"/>
      <c r="AI823" s="982"/>
      <c r="AJ823" s="982"/>
      <c r="AK823" s="982"/>
      <c r="AL823" s="982"/>
    </row>
    <row r="824" spans="1:38">
      <c r="A824" s="982"/>
      <c r="B824" s="557"/>
      <c r="C824" s="557"/>
      <c r="D824" s="557"/>
      <c r="E824" s="557"/>
      <c r="F824" s="557"/>
      <c r="G824" s="557"/>
      <c r="H824" s="557"/>
      <c r="I824" s="557"/>
      <c r="J824" s="557"/>
      <c r="K824" s="557"/>
      <c r="M824" s="557"/>
      <c r="N824" s="557"/>
      <c r="O824" s="989"/>
      <c r="P824" s="557"/>
      <c r="Q824" s="557"/>
      <c r="R824" s="557"/>
      <c r="S824" s="557"/>
      <c r="T824" s="557"/>
      <c r="U824" s="557"/>
      <c r="V824" s="557"/>
      <c r="W824" s="989"/>
      <c r="X824" s="989"/>
      <c r="Y824" s="984"/>
      <c r="Z824" s="982"/>
      <c r="AA824" s="982"/>
      <c r="AB824" s="982"/>
      <c r="AC824" s="982"/>
      <c r="AD824" s="982"/>
      <c r="AE824" s="982"/>
      <c r="AF824" s="982"/>
      <c r="AG824" s="982"/>
      <c r="AH824" s="982"/>
      <c r="AI824" s="982"/>
      <c r="AJ824" s="982"/>
      <c r="AK824" s="982"/>
      <c r="AL824" s="982"/>
    </row>
    <row r="825" spans="1:38">
      <c r="A825" s="982"/>
      <c r="B825" s="557"/>
      <c r="C825" s="557"/>
      <c r="D825" s="557"/>
      <c r="E825" s="557"/>
      <c r="F825" s="557"/>
      <c r="G825" s="557"/>
      <c r="H825" s="557"/>
      <c r="I825" s="557"/>
      <c r="J825" s="557"/>
      <c r="K825" s="557"/>
      <c r="M825" s="557"/>
      <c r="N825" s="557"/>
      <c r="O825" s="989"/>
      <c r="P825" s="557"/>
      <c r="Q825" s="557"/>
      <c r="R825" s="557"/>
      <c r="S825" s="557"/>
      <c r="T825" s="557"/>
      <c r="U825" s="557"/>
      <c r="V825" s="557"/>
      <c r="W825" s="989"/>
      <c r="X825" s="989"/>
      <c r="Y825" s="984"/>
      <c r="Z825" s="982"/>
      <c r="AA825" s="982"/>
      <c r="AB825" s="982"/>
      <c r="AC825" s="982"/>
      <c r="AD825" s="982"/>
      <c r="AE825" s="982"/>
      <c r="AF825" s="982"/>
      <c r="AG825" s="982"/>
      <c r="AH825" s="982"/>
      <c r="AI825" s="982"/>
      <c r="AJ825" s="982"/>
      <c r="AK825" s="982"/>
      <c r="AL825" s="982"/>
    </row>
    <row r="826" spans="1:38">
      <c r="A826" s="982"/>
      <c r="B826" s="557"/>
      <c r="C826" s="557"/>
      <c r="D826" s="557"/>
      <c r="E826" s="557"/>
      <c r="F826" s="557"/>
      <c r="G826" s="557"/>
      <c r="H826" s="557"/>
      <c r="I826" s="557"/>
      <c r="J826" s="557"/>
      <c r="K826" s="557"/>
      <c r="M826" s="557"/>
      <c r="N826" s="557"/>
      <c r="O826" s="989"/>
      <c r="P826" s="557"/>
      <c r="Q826" s="557"/>
      <c r="R826" s="557"/>
      <c r="S826" s="557"/>
      <c r="T826" s="557"/>
      <c r="U826" s="557"/>
      <c r="V826" s="557"/>
      <c r="W826" s="989"/>
      <c r="X826" s="989"/>
      <c r="Y826" s="984"/>
      <c r="Z826" s="982"/>
      <c r="AA826" s="982"/>
      <c r="AB826" s="982"/>
      <c r="AC826" s="982"/>
      <c r="AD826" s="982"/>
      <c r="AE826" s="982"/>
      <c r="AF826" s="982"/>
      <c r="AG826" s="982"/>
      <c r="AH826" s="982"/>
      <c r="AI826" s="982"/>
      <c r="AJ826" s="982"/>
      <c r="AK826" s="982"/>
      <c r="AL826" s="982"/>
    </row>
    <row r="827" spans="1:38">
      <c r="A827" s="982"/>
      <c r="B827" s="557"/>
      <c r="C827" s="557"/>
      <c r="D827" s="557"/>
      <c r="E827" s="557"/>
      <c r="F827" s="557"/>
      <c r="G827" s="557"/>
      <c r="H827" s="557"/>
      <c r="I827" s="557"/>
      <c r="J827" s="557"/>
      <c r="K827" s="557"/>
      <c r="M827" s="557"/>
      <c r="N827" s="557"/>
      <c r="O827" s="989"/>
      <c r="P827" s="557"/>
      <c r="Q827" s="557"/>
      <c r="R827" s="557"/>
      <c r="S827" s="557"/>
      <c r="T827" s="557"/>
      <c r="U827" s="557"/>
      <c r="V827" s="557"/>
      <c r="W827" s="989"/>
      <c r="X827" s="989"/>
      <c r="Y827" s="984"/>
      <c r="Z827" s="982"/>
      <c r="AA827" s="982"/>
      <c r="AB827" s="982"/>
      <c r="AC827" s="982"/>
      <c r="AD827" s="982"/>
      <c r="AE827" s="982"/>
      <c r="AF827" s="982"/>
      <c r="AG827" s="982"/>
      <c r="AH827" s="982"/>
      <c r="AI827" s="982"/>
      <c r="AJ827" s="982"/>
      <c r="AK827" s="982"/>
      <c r="AL827" s="982"/>
    </row>
    <row r="828" spans="1:38">
      <c r="A828" s="982"/>
      <c r="B828" s="557"/>
      <c r="C828" s="557"/>
      <c r="D828" s="557"/>
      <c r="E828" s="557"/>
      <c r="F828" s="557"/>
      <c r="G828" s="557"/>
      <c r="H828" s="557"/>
      <c r="I828" s="557"/>
      <c r="J828" s="557"/>
      <c r="K828" s="557"/>
      <c r="M828" s="557"/>
      <c r="N828" s="557"/>
      <c r="O828" s="989"/>
      <c r="P828" s="557"/>
      <c r="Q828" s="557"/>
      <c r="R828" s="557"/>
      <c r="S828" s="557"/>
      <c r="T828" s="557"/>
      <c r="U828" s="557"/>
      <c r="V828" s="557"/>
      <c r="W828" s="989"/>
      <c r="X828" s="989"/>
      <c r="Y828" s="984"/>
      <c r="Z828" s="982"/>
      <c r="AA828" s="982"/>
      <c r="AB828" s="982"/>
      <c r="AC828" s="982"/>
      <c r="AD828" s="982"/>
      <c r="AE828" s="982"/>
      <c r="AF828" s="982"/>
      <c r="AG828" s="982"/>
      <c r="AH828" s="982"/>
      <c r="AI828" s="982"/>
      <c r="AJ828" s="982"/>
      <c r="AK828" s="982"/>
      <c r="AL828" s="982"/>
    </row>
    <row r="829" spans="1:38">
      <c r="A829" s="982"/>
      <c r="B829" s="557"/>
      <c r="C829" s="557"/>
      <c r="D829" s="557"/>
      <c r="E829" s="557"/>
      <c r="F829" s="557"/>
      <c r="G829" s="557"/>
      <c r="H829" s="557"/>
      <c r="I829" s="557"/>
      <c r="J829" s="557"/>
      <c r="K829" s="557"/>
      <c r="M829" s="557"/>
      <c r="N829" s="557"/>
      <c r="O829" s="989"/>
      <c r="P829" s="557"/>
      <c r="Q829" s="557"/>
      <c r="R829" s="557"/>
      <c r="S829" s="557"/>
      <c r="T829" s="557"/>
      <c r="U829" s="557"/>
      <c r="V829" s="557"/>
      <c r="W829" s="989"/>
      <c r="X829" s="989"/>
      <c r="Y829" s="984"/>
      <c r="Z829" s="982"/>
      <c r="AA829" s="982"/>
      <c r="AB829" s="982"/>
      <c r="AC829" s="982"/>
      <c r="AD829" s="982"/>
      <c r="AE829" s="982"/>
      <c r="AF829" s="982"/>
      <c r="AG829" s="982"/>
      <c r="AH829" s="982"/>
      <c r="AI829" s="982"/>
      <c r="AJ829" s="982"/>
      <c r="AK829" s="982"/>
      <c r="AL829" s="982"/>
    </row>
    <row r="830" spans="1:38">
      <c r="A830" s="982"/>
      <c r="B830" s="557"/>
      <c r="C830" s="557"/>
      <c r="D830" s="557"/>
      <c r="E830" s="557"/>
      <c r="F830" s="557"/>
      <c r="G830" s="557"/>
      <c r="H830" s="557"/>
      <c r="I830" s="557"/>
      <c r="J830" s="557"/>
      <c r="K830" s="557"/>
      <c r="M830" s="557"/>
      <c r="N830" s="557"/>
      <c r="O830" s="989"/>
      <c r="P830" s="557"/>
      <c r="Q830" s="557"/>
      <c r="R830" s="557"/>
      <c r="S830" s="557"/>
      <c r="T830" s="557"/>
      <c r="U830" s="557"/>
      <c r="V830" s="557"/>
      <c r="W830" s="989"/>
      <c r="X830" s="989"/>
      <c r="Y830" s="984"/>
      <c r="Z830" s="982"/>
      <c r="AA830" s="982"/>
      <c r="AB830" s="982"/>
      <c r="AC830" s="982"/>
      <c r="AD830" s="982"/>
      <c r="AE830" s="982"/>
      <c r="AF830" s="982"/>
      <c r="AG830" s="982"/>
      <c r="AH830" s="982"/>
      <c r="AI830" s="982"/>
      <c r="AJ830" s="982"/>
      <c r="AK830" s="982"/>
      <c r="AL830" s="982"/>
    </row>
    <row r="831" spans="1:38">
      <c r="A831" s="982"/>
      <c r="B831" s="557"/>
      <c r="C831" s="557"/>
      <c r="D831" s="557"/>
      <c r="E831" s="557"/>
      <c r="F831" s="557"/>
      <c r="G831" s="557"/>
      <c r="H831" s="557"/>
      <c r="I831" s="557"/>
      <c r="J831" s="557"/>
      <c r="K831" s="557"/>
      <c r="M831" s="557"/>
      <c r="N831" s="557"/>
      <c r="O831" s="989"/>
      <c r="P831" s="557"/>
      <c r="Q831" s="557"/>
      <c r="R831" s="557"/>
      <c r="S831" s="557"/>
      <c r="T831" s="557"/>
      <c r="U831" s="557"/>
      <c r="V831" s="557"/>
      <c r="W831" s="989"/>
      <c r="X831" s="989"/>
      <c r="Y831" s="984"/>
      <c r="Z831" s="982"/>
      <c r="AA831" s="982"/>
      <c r="AB831" s="982"/>
      <c r="AC831" s="982"/>
      <c r="AD831" s="982"/>
      <c r="AE831" s="982"/>
      <c r="AF831" s="982"/>
      <c r="AG831" s="982"/>
      <c r="AH831" s="982"/>
      <c r="AI831" s="982"/>
      <c r="AJ831" s="982"/>
      <c r="AK831" s="982"/>
      <c r="AL831" s="982"/>
    </row>
    <row r="832" spans="1:38">
      <c r="A832" s="982"/>
      <c r="B832" s="557"/>
      <c r="C832" s="557"/>
      <c r="D832" s="557"/>
      <c r="E832" s="557"/>
      <c r="F832" s="557"/>
      <c r="G832" s="557"/>
      <c r="H832" s="557"/>
      <c r="I832" s="557"/>
      <c r="J832" s="557"/>
      <c r="K832" s="557"/>
      <c r="M832" s="557"/>
      <c r="N832" s="557"/>
      <c r="O832" s="989"/>
      <c r="P832" s="557"/>
      <c r="Q832" s="557"/>
      <c r="R832" s="557"/>
      <c r="S832" s="557"/>
      <c r="T832" s="557"/>
      <c r="U832" s="557"/>
      <c r="V832" s="557"/>
      <c r="W832" s="989"/>
      <c r="X832" s="989"/>
      <c r="Y832" s="984"/>
      <c r="Z832" s="982"/>
      <c r="AA832" s="982"/>
      <c r="AB832" s="982"/>
      <c r="AC832" s="982"/>
      <c r="AD832" s="982"/>
      <c r="AE832" s="982"/>
      <c r="AF832" s="982"/>
      <c r="AG832" s="982"/>
      <c r="AH832" s="982"/>
      <c r="AI832" s="982"/>
      <c r="AJ832" s="982"/>
      <c r="AK832" s="982"/>
      <c r="AL832" s="982"/>
    </row>
    <row r="833" spans="1:38">
      <c r="A833" s="982"/>
      <c r="B833" s="557"/>
      <c r="C833" s="557"/>
      <c r="D833" s="557"/>
      <c r="E833" s="557"/>
      <c r="F833" s="557"/>
      <c r="G833" s="557"/>
      <c r="H833" s="557"/>
      <c r="I833" s="557"/>
      <c r="J833" s="557"/>
      <c r="K833" s="557"/>
      <c r="M833" s="557"/>
      <c r="N833" s="557"/>
      <c r="O833" s="989"/>
      <c r="P833" s="557"/>
      <c r="Q833" s="557"/>
      <c r="R833" s="557"/>
      <c r="S833" s="557"/>
      <c r="T833" s="557"/>
      <c r="U833" s="557"/>
      <c r="V833" s="557"/>
      <c r="W833" s="989"/>
      <c r="X833" s="989"/>
      <c r="Y833" s="984"/>
      <c r="Z833" s="982"/>
      <c r="AA833" s="982"/>
      <c r="AB833" s="982"/>
      <c r="AC833" s="982"/>
      <c r="AD833" s="982"/>
      <c r="AE833" s="982"/>
      <c r="AF833" s="982"/>
      <c r="AG833" s="982"/>
      <c r="AH833" s="982"/>
      <c r="AI833" s="982"/>
      <c r="AJ833" s="982"/>
      <c r="AK833" s="982"/>
      <c r="AL833" s="982"/>
    </row>
    <row r="834" spans="1:38">
      <c r="A834" s="982"/>
      <c r="B834" s="557"/>
      <c r="C834" s="557"/>
      <c r="D834" s="557"/>
      <c r="E834" s="557"/>
      <c r="F834" s="557"/>
      <c r="G834" s="557"/>
      <c r="H834" s="557"/>
      <c r="I834" s="557"/>
      <c r="J834" s="557"/>
      <c r="K834" s="557"/>
      <c r="M834" s="557"/>
      <c r="N834" s="557"/>
      <c r="O834" s="989"/>
      <c r="P834" s="557"/>
      <c r="Q834" s="557"/>
      <c r="R834" s="557"/>
      <c r="S834" s="557"/>
      <c r="T834" s="557"/>
      <c r="U834" s="557"/>
      <c r="V834" s="557"/>
      <c r="W834" s="989"/>
      <c r="X834" s="989"/>
      <c r="Y834" s="984"/>
      <c r="Z834" s="982"/>
      <c r="AA834" s="982"/>
      <c r="AB834" s="982"/>
      <c r="AC834" s="982"/>
      <c r="AD834" s="982"/>
      <c r="AE834" s="982"/>
      <c r="AF834" s="982"/>
      <c r="AG834" s="982"/>
      <c r="AH834" s="982"/>
      <c r="AI834" s="982"/>
      <c r="AJ834" s="982"/>
      <c r="AK834" s="982"/>
      <c r="AL834" s="982"/>
    </row>
    <row r="835" spans="1:38">
      <c r="A835" s="982"/>
      <c r="B835" s="557"/>
      <c r="C835" s="557"/>
      <c r="D835" s="557"/>
      <c r="E835" s="557"/>
      <c r="F835" s="557"/>
      <c r="G835" s="557"/>
      <c r="H835" s="557"/>
      <c r="I835" s="557"/>
      <c r="J835" s="557"/>
      <c r="K835" s="557"/>
      <c r="M835" s="557"/>
      <c r="N835" s="557"/>
      <c r="O835" s="989"/>
      <c r="P835" s="557"/>
      <c r="Q835" s="557"/>
      <c r="R835" s="557"/>
      <c r="S835" s="557"/>
      <c r="T835" s="557"/>
      <c r="U835" s="557"/>
      <c r="V835" s="557"/>
      <c r="W835" s="989"/>
      <c r="X835" s="989"/>
      <c r="Y835" s="984"/>
      <c r="Z835" s="982"/>
      <c r="AA835" s="982"/>
      <c r="AB835" s="982"/>
      <c r="AC835" s="982"/>
      <c r="AD835" s="982"/>
      <c r="AE835" s="982"/>
      <c r="AF835" s="982"/>
      <c r="AG835" s="982"/>
      <c r="AH835" s="982"/>
      <c r="AI835" s="982"/>
      <c r="AJ835" s="982"/>
      <c r="AK835" s="982"/>
      <c r="AL835" s="982"/>
    </row>
    <row r="836" spans="1:38">
      <c r="A836" s="982"/>
      <c r="B836" s="557"/>
      <c r="C836" s="557"/>
      <c r="D836" s="557"/>
      <c r="E836" s="557"/>
      <c r="F836" s="557"/>
      <c r="G836" s="557"/>
      <c r="H836" s="557"/>
      <c r="I836" s="557"/>
      <c r="J836" s="557"/>
      <c r="K836" s="557"/>
      <c r="M836" s="557"/>
      <c r="N836" s="557"/>
      <c r="O836" s="989"/>
      <c r="P836" s="557"/>
      <c r="Q836" s="557"/>
      <c r="R836" s="557"/>
      <c r="S836" s="557"/>
      <c r="T836" s="557"/>
      <c r="U836" s="557"/>
      <c r="V836" s="557"/>
      <c r="W836" s="989"/>
      <c r="X836" s="989"/>
      <c r="Y836" s="984"/>
      <c r="Z836" s="982"/>
      <c r="AA836" s="982"/>
      <c r="AB836" s="982"/>
      <c r="AC836" s="982"/>
      <c r="AD836" s="982"/>
      <c r="AE836" s="982"/>
      <c r="AF836" s="982"/>
      <c r="AG836" s="982"/>
      <c r="AH836" s="982"/>
      <c r="AI836" s="982"/>
      <c r="AJ836" s="982"/>
      <c r="AK836" s="982"/>
      <c r="AL836" s="982"/>
    </row>
    <row r="837" spans="1:38">
      <c r="A837" s="982"/>
      <c r="B837" s="557"/>
      <c r="C837" s="557"/>
      <c r="D837" s="557"/>
      <c r="E837" s="557"/>
      <c r="F837" s="557"/>
      <c r="G837" s="557"/>
      <c r="H837" s="557"/>
      <c r="I837" s="557"/>
      <c r="J837" s="557"/>
      <c r="K837" s="557"/>
      <c r="M837" s="557"/>
      <c r="N837" s="557"/>
      <c r="O837" s="989"/>
      <c r="P837" s="557"/>
      <c r="Q837" s="557"/>
      <c r="R837" s="557"/>
      <c r="S837" s="557"/>
      <c r="T837" s="557"/>
      <c r="U837" s="557"/>
      <c r="V837" s="557"/>
      <c r="W837" s="989"/>
      <c r="X837" s="989"/>
      <c r="Y837" s="984"/>
      <c r="Z837" s="982"/>
      <c r="AA837" s="982"/>
      <c r="AB837" s="982"/>
      <c r="AC837" s="982"/>
      <c r="AD837" s="982"/>
      <c r="AE837" s="982"/>
      <c r="AF837" s="982"/>
      <c r="AG837" s="982"/>
      <c r="AH837" s="982"/>
      <c r="AI837" s="982"/>
      <c r="AJ837" s="982"/>
      <c r="AK837" s="982"/>
      <c r="AL837" s="982"/>
    </row>
    <row r="838" spans="1:38">
      <c r="A838" s="982"/>
      <c r="B838" s="557"/>
      <c r="C838" s="557"/>
      <c r="D838" s="557"/>
      <c r="E838" s="557"/>
      <c r="F838" s="557"/>
      <c r="G838" s="557"/>
      <c r="H838" s="557"/>
      <c r="I838" s="557"/>
      <c r="J838" s="557"/>
      <c r="K838" s="557"/>
      <c r="M838" s="557"/>
      <c r="N838" s="557"/>
      <c r="O838" s="989"/>
      <c r="P838" s="557"/>
      <c r="Q838" s="557"/>
      <c r="R838" s="557"/>
      <c r="S838" s="557"/>
      <c r="T838" s="557"/>
      <c r="U838" s="557"/>
      <c r="V838" s="557"/>
      <c r="W838" s="989"/>
      <c r="X838" s="989"/>
      <c r="Y838" s="984"/>
      <c r="Z838" s="982"/>
      <c r="AA838" s="982"/>
      <c r="AB838" s="982"/>
      <c r="AC838" s="982"/>
      <c r="AD838" s="982"/>
      <c r="AE838" s="982"/>
      <c r="AF838" s="982"/>
      <c r="AG838" s="982"/>
      <c r="AH838" s="982"/>
      <c r="AI838" s="982"/>
      <c r="AJ838" s="982"/>
      <c r="AK838" s="982"/>
      <c r="AL838" s="982"/>
    </row>
    <row r="839" spans="1:38">
      <c r="A839" s="982"/>
      <c r="B839" s="557"/>
      <c r="C839" s="557"/>
      <c r="D839" s="557"/>
      <c r="E839" s="557"/>
      <c r="F839" s="557"/>
      <c r="G839" s="557"/>
      <c r="H839" s="557"/>
      <c r="I839" s="557"/>
      <c r="J839" s="557"/>
      <c r="K839" s="557"/>
      <c r="M839" s="557"/>
      <c r="N839" s="557"/>
      <c r="O839" s="989"/>
      <c r="P839" s="557"/>
      <c r="Q839" s="557"/>
      <c r="R839" s="557"/>
      <c r="S839" s="557"/>
      <c r="T839" s="557"/>
      <c r="U839" s="557"/>
      <c r="V839" s="557"/>
      <c r="W839" s="989"/>
      <c r="X839" s="989"/>
      <c r="Y839" s="984"/>
      <c r="Z839" s="982"/>
      <c r="AA839" s="982"/>
      <c r="AB839" s="982"/>
      <c r="AC839" s="982"/>
      <c r="AD839" s="982"/>
      <c r="AE839" s="982"/>
      <c r="AF839" s="982"/>
      <c r="AG839" s="982"/>
      <c r="AH839" s="982"/>
      <c r="AI839" s="982"/>
      <c r="AJ839" s="982"/>
      <c r="AK839" s="982"/>
      <c r="AL839" s="982"/>
    </row>
    <row r="840" spans="1:38">
      <c r="A840" s="982"/>
      <c r="B840" s="557"/>
      <c r="C840" s="557"/>
      <c r="D840" s="557"/>
      <c r="E840" s="557"/>
      <c r="F840" s="557"/>
      <c r="G840" s="557"/>
      <c r="H840" s="557"/>
      <c r="I840" s="557"/>
      <c r="J840" s="557"/>
      <c r="K840" s="557"/>
      <c r="M840" s="557"/>
      <c r="N840" s="557"/>
      <c r="O840" s="989"/>
      <c r="P840" s="557"/>
      <c r="Q840" s="557"/>
      <c r="R840" s="557"/>
      <c r="S840" s="557"/>
      <c r="T840" s="557"/>
      <c r="U840" s="557"/>
      <c r="V840" s="557"/>
      <c r="W840" s="989"/>
      <c r="X840" s="989"/>
      <c r="Y840" s="984"/>
      <c r="Z840" s="982"/>
      <c r="AA840" s="982"/>
      <c r="AB840" s="982"/>
      <c r="AC840" s="982"/>
      <c r="AD840" s="982"/>
      <c r="AE840" s="982"/>
      <c r="AF840" s="982"/>
      <c r="AG840" s="982"/>
      <c r="AH840" s="982"/>
      <c r="AI840" s="982"/>
      <c r="AJ840" s="982"/>
      <c r="AK840" s="982"/>
      <c r="AL840" s="982"/>
    </row>
    <row r="841" spans="1:38">
      <c r="A841" s="982"/>
      <c r="B841" s="557"/>
      <c r="C841" s="557"/>
      <c r="D841" s="557"/>
      <c r="E841" s="557"/>
      <c r="F841" s="557"/>
      <c r="G841" s="557"/>
      <c r="H841" s="557"/>
      <c r="I841" s="557"/>
      <c r="J841" s="557"/>
      <c r="K841" s="557"/>
      <c r="M841" s="557"/>
      <c r="N841" s="557"/>
      <c r="O841" s="989"/>
      <c r="P841" s="557"/>
      <c r="Q841" s="557"/>
      <c r="R841" s="557"/>
      <c r="S841" s="557"/>
      <c r="T841" s="557"/>
      <c r="U841" s="557"/>
      <c r="V841" s="557"/>
      <c r="W841" s="989"/>
      <c r="X841" s="989"/>
      <c r="Y841" s="984"/>
      <c r="Z841" s="982"/>
      <c r="AA841" s="982"/>
      <c r="AB841" s="982"/>
      <c r="AC841" s="982"/>
      <c r="AD841" s="982"/>
      <c r="AE841" s="982"/>
      <c r="AF841" s="982"/>
      <c r="AG841" s="982"/>
      <c r="AH841" s="982"/>
      <c r="AI841" s="982"/>
      <c r="AJ841" s="982"/>
      <c r="AK841" s="982"/>
      <c r="AL841" s="982"/>
    </row>
    <row r="842" spans="1:38">
      <c r="A842" s="982"/>
      <c r="B842" s="557"/>
      <c r="C842" s="557"/>
      <c r="D842" s="557"/>
      <c r="E842" s="557"/>
      <c r="F842" s="557"/>
      <c r="G842" s="557"/>
      <c r="H842" s="557"/>
      <c r="I842" s="557"/>
      <c r="J842" s="557"/>
      <c r="K842" s="557"/>
      <c r="M842" s="557"/>
      <c r="N842" s="557"/>
      <c r="O842" s="989"/>
      <c r="P842" s="557"/>
      <c r="Q842" s="557"/>
      <c r="R842" s="557"/>
      <c r="S842" s="557"/>
      <c r="T842" s="557"/>
      <c r="U842" s="557"/>
      <c r="V842" s="557"/>
      <c r="W842" s="989"/>
      <c r="X842" s="989"/>
      <c r="Y842" s="984"/>
      <c r="Z842" s="982"/>
      <c r="AA842" s="982"/>
      <c r="AB842" s="982"/>
      <c r="AC842" s="982"/>
      <c r="AD842" s="982"/>
      <c r="AE842" s="982"/>
      <c r="AF842" s="982"/>
      <c r="AG842" s="982"/>
      <c r="AH842" s="982"/>
      <c r="AI842" s="982"/>
      <c r="AJ842" s="982"/>
      <c r="AK842" s="982"/>
      <c r="AL842" s="982"/>
    </row>
    <row r="843" spans="1:38">
      <c r="A843" s="982"/>
      <c r="B843" s="557"/>
      <c r="C843" s="557"/>
      <c r="D843" s="557"/>
      <c r="E843" s="557"/>
      <c r="F843" s="557"/>
      <c r="G843" s="557"/>
      <c r="H843" s="557"/>
      <c r="I843" s="557"/>
      <c r="J843" s="557"/>
      <c r="K843" s="557"/>
      <c r="M843" s="557"/>
      <c r="N843" s="557"/>
      <c r="O843" s="989"/>
      <c r="P843" s="557"/>
      <c r="Q843" s="557"/>
      <c r="R843" s="557"/>
      <c r="S843" s="557"/>
      <c r="T843" s="557"/>
      <c r="U843" s="557"/>
      <c r="V843" s="557"/>
      <c r="W843" s="989"/>
      <c r="X843" s="989"/>
      <c r="Y843" s="984"/>
      <c r="Z843" s="982"/>
      <c r="AA843" s="982"/>
      <c r="AB843" s="982"/>
      <c r="AC843" s="982"/>
      <c r="AD843" s="982"/>
      <c r="AE843" s="982"/>
      <c r="AF843" s="982"/>
      <c r="AG843" s="982"/>
      <c r="AH843" s="982"/>
      <c r="AI843" s="982"/>
      <c r="AJ843" s="982"/>
      <c r="AK843" s="982"/>
      <c r="AL843" s="982"/>
    </row>
    <row r="844" spans="1:38">
      <c r="A844" s="982"/>
      <c r="B844" s="557"/>
      <c r="C844" s="557"/>
      <c r="D844" s="557"/>
      <c r="E844" s="557"/>
      <c r="F844" s="557"/>
      <c r="G844" s="557"/>
      <c r="H844" s="557"/>
      <c r="I844" s="557"/>
      <c r="J844" s="557"/>
      <c r="K844" s="557"/>
      <c r="M844" s="557"/>
      <c r="N844" s="557"/>
      <c r="O844" s="989"/>
      <c r="P844" s="557"/>
      <c r="Q844" s="557"/>
      <c r="R844" s="557"/>
      <c r="S844" s="557"/>
      <c r="T844" s="557"/>
      <c r="U844" s="557"/>
      <c r="V844" s="557"/>
      <c r="W844" s="989"/>
      <c r="X844" s="989"/>
      <c r="Y844" s="984"/>
      <c r="Z844" s="982"/>
      <c r="AA844" s="982"/>
      <c r="AB844" s="982"/>
      <c r="AC844" s="982"/>
      <c r="AD844" s="982"/>
      <c r="AE844" s="982"/>
      <c r="AF844" s="982"/>
      <c r="AG844" s="982"/>
      <c r="AH844" s="982"/>
      <c r="AI844" s="982"/>
      <c r="AJ844" s="982"/>
      <c r="AK844" s="982"/>
      <c r="AL844" s="982"/>
    </row>
    <row r="845" spans="1:38">
      <c r="A845" s="982"/>
      <c r="B845" s="557"/>
      <c r="C845" s="557"/>
      <c r="D845" s="557"/>
      <c r="E845" s="557"/>
      <c r="F845" s="557"/>
      <c r="G845" s="557"/>
      <c r="H845" s="557"/>
      <c r="I845" s="557"/>
      <c r="J845" s="557"/>
      <c r="K845" s="557"/>
      <c r="M845" s="557"/>
      <c r="N845" s="557"/>
      <c r="O845" s="989"/>
      <c r="P845" s="557"/>
      <c r="Q845" s="557"/>
      <c r="R845" s="557"/>
      <c r="S845" s="557"/>
      <c r="T845" s="557"/>
      <c r="U845" s="557"/>
      <c r="V845" s="557"/>
      <c r="W845" s="989"/>
      <c r="X845" s="989"/>
      <c r="Y845" s="984"/>
      <c r="Z845" s="982"/>
      <c r="AA845" s="982"/>
      <c r="AB845" s="982"/>
      <c r="AC845" s="982"/>
      <c r="AD845" s="982"/>
      <c r="AE845" s="982"/>
      <c r="AF845" s="982"/>
      <c r="AG845" s="982"/>
      <c r="AH845" s="982"/>
      <c r="AI845" s="982"/>
      <c r="AJ845" s="982"/>
      <c r="AK845" s="982"/>
      <c r="AL845" s="982"/>
    </row>
    <row r="846" spans="1:38">
      <c r="A846" s="982"/>
      <c r="B846" s="557"/>
      <c r="C846" s="557"/>
      <c r="D846" s="557"/>
      <c r="E846" s="557"/>
      <c r="F846" s="557"/>
      <c r="G846" s="557"/>
      <c r="H846" s="557"/>
      <c r="I846" s="557"/>
      <c r="J846" s="557"/>
      <c r="K846" s="557"/>
      <c r="M846" s="557"/>
      <c r="N846" s="557"/>
      <c r="O846" s="989"/>
      <c r="P846" s="557"/>
      <c r="Q846" s="557"/>
      <c r="R846" s="557"/>
      <c r="S846" s="557"/>
      <c r="T846" s="557"/>
      <c r="U846" s="557"/>
      <c r="V846" s="557"/>
      <c r="W846" s="989"/>
      <c r="X846" s="989"/>
      <c r="Y846" s="984"/>
      <c r="Z846" s="982"/>
      <c r="AA846" s="982"/>
      <c r="AB846" s="982"/>
      <c r="AC846" s="982"/>
      <c r="AD846" s="982"/>
      <c r="AE846" s="982"/>
      <c r="AF846" s="982"/>
      <c r="AG846" s="982"/>
      <c r="AH846" s="982"/>
      <c r="AI846" s="982"/>
      <c r="AJ846" s="982"/>
      <c r="AK846" s="982"/>
      <c r="AL846" s="982"/>
    </row>
    <row r="847" spans="1:38">
      <c r="A847" s="982"/>
      <c r="B847" s="557"/>
      <c r="C847" s="557"/>
      <c r="D847" s="557"/>
      <c r="E847" s="557"/>
      <c r="F847" s="557"/>
      <c r="G847" s="557"/>
      <c r="H847" s="557"/>
      <c r="I847" s="557"/>
      <c r="J847" s="557"/>
      <c r="K847" s="557"/>
      <c r="M847" s="557"/>
      <c r="N847" s="557"/>
      <c r="O847" s="989"/>
      <c r="P847" s="557"/>
      <c r="Q847" s="557"/>
      <c r="R847" s="557"/>
      <c r="S847" s="557"/>
      <c r="T847" s="557"/>
      <c r="U847" s="557"/>
      <c r="V847" s="557"/>
      <c r="W847" s="989"/>
      <c r="X847" s="989"/>
      <c r="Y847" s="984"/>
      <c r="Z847" s="982"/>
      <c r="AA847" s="982"/>
      <c r="AB847" s="982"/>
      <c r="AC847" s="982"/>
      <c r="AD847" s="982"/>
      <c r="AE847" s="982"/>
      <c r="AF847" s="982"/>
      <c r="AG847" s="982"/>
      <c r="AH847" s="982"/>
      <c r="AI847" s="982"/>
      <c r="AJ847" s="982"/>
      <c r="AK847" s="982"/>
      <c r="AL847" s="982"/>
    </row>
    <row r="848" spans="1:38">
      <c r="A848" s="982"/>
      <c r="B848" s="557"/>
      <c r="C848" s="557"/>
      <c r="D848" s="557"/>
      <c r="E848" s="557"/>
      <c r="F848" s="557"/>
      <c r="G848" s="557"/>
      <c r="H848" s="557"/>
      <c r="I848" s="557"/>
      <c r="J848" s="557"/>
      <c r="K848" s="557"/>
      <c r="M848" s="557"/>
      <c r="N848" s="557"/>
      <c r="O848" s="989"/>
      <c r="P848" s="557"/>
      <c r="Q848" s="557"/>
      <c r="R848" s="557"/>
      <c r="S848" s="557"/>
      <c r="T848" s="557"/>
      <c r="U848" s="557"/>
      <c r="V848" s="557"/>
      <c r="W848" s="989"/>
      <c r="X848" s="989"/>
      <c r="Y848" s="984"/>
      <c r="Z848" s="982"/>
      <c r="AA848" s="982"/>
      <c r="AB848" s="982"/>
      <c r="AC848" s="982"/>
      <c r="AD848" s="982"/>
      <c r="AE848" s="982"/>
      <c r="AF848" s="982"/>
      <c r="AG848" s="982"/>
      <c r="AH848" s="982"/>
      <c r="AI848" s="982"/>
      <c r="AJ848" s="982"/>
      <c r="AK848" s="982"/>
      <c r="AL848" s="982"/>
    </row>
    <row r="849" spans="1:38">
      <c r="A849" s="982"/>
      <c r="B849" s="557"/>
      <c r="C849" s="557"/>
      <c r="D849" s="557"/>
      <c r="E849" s="557"/>
      <c r="F849" s="557"/>
      <c r="G849" s="557"/>
      <c r="H849" s="557"/>
      <c r="I849" s="557"/>
      <c r="J849" s="557"/>
      <c r="K849" s="557"/>
      <c r="M849" s="557"/>
      <c r="N849" s="557"/>
      <c r="O849" s="989"/>
      <c r="P849" s="557"/>
      <c r="Q849" s="557"/>
      <c r="R849" s="557"/>
      <c r="S849" s="557"/>
      <c r="T849" s="557"/>
      <c r="U849" s="557"/>
      <c r="V849" s="557"/>
      <c r="W849" s="989"/>
      <c r="X849" s="989"/>
      <c r="Y849" s="984"/>
      <c r="Z849" s="982"/>
      <c r="AA849" s="982"/>
      <c r="AB849" s="982"/>
      <c r="AC849" s="982"/>
      <c r="AD849" s="982"/>
      <c r="AE849" s="982"/>
      <c r="AF849" s="982"/>
      <c r="AG849" s="982"/>
      <c r="AH849" s="982"/>
      <c r="AI849" s="982"/>
      <c r="AJ849" s="982"/>
      <c r="AK849" s="982"/>
      <c r="AL849" s="982"/>
    </row>
    <row r="850" spans="1:38">
      <c r="A850" s="982"/>
      <c r="B850" s="557"/>
      <c r="C850" s="557"/>
      <c r="D850" s="557"/>
      <c r="E850" s="557"/>
      <c r="F850" s="557"/>
      <c r="G850" s="557"/>
      <c r="H850" s="557"/>
      <c r="I850" s="557"/>
      <c r="J850" s="557"/>
      <c r="K850" s="557"/>
      <c r="M850" s="557"/>
      <c r="N850" s="557"/>
      <c r="O850" s="989"/>
      <c r="P850" s="557"/>
      <c r="Q850" s="557"/>
      <c r="R850" s="557"/>
      <c r="S850" s="557"/>
      <c r="T850" s="557"/>
      <c r="U850" s="557"/>
      <c r="V850" s="557"/>
      <c r="W850" s="989"/>
      <c r="X850" s="989"/>
      <c r="Y850" s="984"/>
      <c r="Z850" s="982"/>
      <c r="AA850" s="982"/>
      <c r="AB850" s="982"/>
      <c r="AC850" s="982"/>
      <c r="AD850" s="982"/>
      <c r="AE850" s="982"/>
      <c r="AF850" s="982"/>
      <c r="AG850" s="982"/>
      <c r="AH850" s="982"/>
      <c r="AI850" s="982"/>
      <c r="AJ850" s="982"/>
      <c r="AK850" s="982"/>
      <c r="AL850" s="982"/>
    </row>
    <row r="851" spans="1:38">
      <c r="A851" s="982"/>
      <c r="B851" s="557"/>
      <c r="C851" s="557"/>
      <c r="D851" s="557"/>
      <c r="E851" s="557"/>
      <c r="F851" s="557"/>
      <c r="G851" s="557"/>
      <c r="H851" s="557"/>
      <c r="I851" s="557"/>
      <c r="J851" s="557"/>
      <c r="K851" s="557"/>
      <c r="M851" s="557"/>
      <c r="N851" s="557"/>
      <c r="O851" s="989"/>
      <c r="P851" s="557"/>
      <c r="Q851" s="557"/>
      <c r="R851" s="557"/>
      <c r="S851" s="557"/>
      <c r="T851" s="557"/>
      <c r="U851" s="557"/>
      <c r="V851" s="557"/>
      <c r="W851" s="989"/>
      <c r="X851" s="989"/>
      <c r="Y851" s="984"/>
      <c r="Z851" s="982"/>
      <c r="AA851" s="982"/>
      <c r="AB851" s="982"/>
      <c r="AC851" s="982"/>
      <c r="AD851" s="982"/>
      <c r="AE851" s="982"/>
      <c r="AF851" s="982"/>
      <c r="AG851" s="982"/>
      <c r="AH851" s="982"/>
      <c r="AI851" s="982"/>
      <c r="AJ851" s="982"/>
      <c r="AK851" s="982"/>
      <c r="AL851" s="982"/>
    </row>
    <row r="852" spans="1:38">
      <c r="A852" s="982"/>
      <c r="B852" s="557"/>
      <c r="C852" s="557"/>
      <c r="D852" s="557"/>
      <c r="E852" s="557"/>
      <c r="F852" s="557"/>
      <c r="G852" s="557"/>
      <c r="H852" s="557"/>
      <c r="I852" s="557"/>
      <c r="J852" s="557"/>
      <c r="K852" s="557"/>
      <c r="M852" s="557"/>
      <c r="N852" s="557"/>
      <c r="O852" s="989"/>
      <c r="P852" s="557"/>
      <c r="Q852" s="557"/>
      <c r="R852" s="557"/>
      <c r="S852" s="557"/>
      <c r="T852" s="557"/>
      <c r="U852" s="557"/>
      <c r="V852" s="557"/>
      <c r="W852" s="989"/>
      <c r="X852" s="989"/>
      <c r="Y852" s="984"/>
      <c r="Z852" s="982"/>
      <c r="AA852" s="982"/>
      <c r="AB852" s="982"/>
      <c r="AC852" s="982"/>
      <c r="AD852" s="982"/>
      <c r="AE852" s="982"/>
      <c r="AF852" s="982"/>
      <c r="AG852" s="982"/>
      <c r="AH852" s="982"/>
      <c r="AI852" s="982"/>
      <c r="AJ852" s="982"/>
      <c r="AK852" s="982"/>
      <c r="AL852" s="982"/>
    </row>
    <row r="853" spans="1:38">
      <c r="A853" s="982"/>
      <c r="B853" s="557"/>
      <c r="C853" s="557"/>
      <c r="D853" s="557"/>
      <c r="E853" s="557"/>
      <c r="F853" s="557"/>
      <c r="G853" s="557"/>
      <c r="H853" s="557"/>
      <c r="I853" s="557"/>
      <c r="J853" s="557"/>
      <c r="K853" s="557"/>
      <c r="M853" s="557"/>
      <c r="N853" s="557"/>
      <c r="O853" s="989"/>
      <c r="P853" s="557"/>
      <c r="Q853" s="557"/>
      <c r="R853" s="557"/>
      <c r="S853" s="557"/>
      <c r="T853" s="557"/>
      <c r="U853" s="557"/>
      <c r="V853" s="557"/>
      <c r="W853" s="989"/>
      <c r="X853" s="989"/>
      <c r="Y853" s="984"/>
      <c r="Z853" s="982"/>
      <c r="AA853" s="982"/>
      <c r="AB853" s="982"/>
      <c r="AC853" s="982"/>
      <c r="AD853" s="982"/>
      <c r="AE853" s="982"/>
      <c r="AF853" s="982"/>
      <c r="AG853" s="982"/>
      <c r="AH853" s="982"/>
      <c r="AI853" s="982"/>
      <c r="AJ853" s="982"/>
      <c r="AK853" s="982"/>
      <c r="AL853" s="982"/>
    </row>
    <row r="854" spans="1:38">
      <c r="A854" s="982"/>
      <c r="B854" s="557"/>
      <c r="C854" s="557"/>
      <c r="D854" s="557"/>
      <c r="E854" s="557"/>
      <c r="F854" s="557"/>
      <c r="G854" s="557"/>
      <c r="H854" s="557"/>
      <c r="I854" s="557"/>
      <c r="J854" s="557"/>
      <c r="K854" s="557"/>
      <c r="M854" s="557"/>
      <c r="N854" s="557"/>
      <c r="O854" s="989"/>
      <c r="P854" s="557"/>
      <c r="Q854" s="557"/>
      <c r="R854" s="557"/>
      <c r="S854" s="557"/>
      <c r="T854" s="557"/>
      <c r="U854" s="557"/>
      <c r="V854" s="557"/>
      <c r="W854" s="989"/>
      <c r="X854" s="989"/>
      <c r="Y854" s="984"/>
      <c r="Z854" s="982"/>
      <c r="AA854" s="982"/>
      <c r="AB854" s="982"/>
      <c r="AC854" s="982"/>
      <c r="AD854" s="982"/>
      <c r="AE854" s="982"/>
      <c r="AF854" s="982"/>
      <c r="AG854" s="982"/>
      <c r="AH854" s="982"/>
      <c r="AI854" s="982"/>
      <c r="AJ854" s="982"/>
      <c r="AK854" s="982"/>
      <c r="AL854" s="982"/>
    </row>
    <row r="855" spans="1:38">
      <c r="A855" s="982"/>
      <c r="B855" s="557"/>
      <c r="C855" s="557"/>
      <c r="D855" s="557"/>
      <c r="E855" s="557"/>
      <c r="F855" s="557"/>
      <c r="G855" s="557"/>
      <c r="H855" s="557"/>
      <c r="I855" s="557"/>
      <c r="J855" s="557"/>
      <c r="K855" s="557"/>
      <c r="M855" s="557"/>
      <c r="N855" s="557"/>
      <c r="O855" s="989"/>
      <c r="P855" s="557"/>
      <c r="Q855" s="557"/>
      <c r="R855" s="557"/>
      <c r="S855" s="557"/>
      <c r="T855" s="557"/>
      <c r="U855" s="557"/>
      <c r="V855" s="557"/>
      <c r="W855" s="989"/>
      <c r="X855" s="989"/>
      <c r="Y855" s="984"/>
      <c r="Z855" s="982"/>
      <c r="AA855" s="982"/>
      <c r="AB855" s="982"/>
      <c r="AC855" s="982"/>
      <c r="AD855" s="982"/>
      <c r="AE855" s="982"/>
      <c r="AF855" s="982"/>
      <c r="AG855" s="982"/>
      <c r="AH855" s="982"/>
      <c r="AI855" s="982"/>
      <c r="AJ855" s="982"/>
      <c r="AK855" s="982"/>
      <c r="AL855" s="982"/>
    </row>
    <row r="856" spans="1:38">
      <c r="A856" s="982"/>
      <c r="B856" s="557"/>
      <c r="C856" s="557"/>
      <c r="D856" s="557"/>
      <c r="E856" s="557"/>
      <c r="F856" s="557"/>
      <c r="G856" s="557"/>
      <c r="H856" s="557"/>
      <c r="I856" s="557"/>
      <c r="J856" s="557"/>
      <c r="K856" s="557"/>
      <c r="M856" s="557"/>
      <c r="N856" s="557"/>
      <c r="O856" s="989"/>
      <c r="P856" s="557"/>
      <c r="Q856" s="557"/>
      <c r="R856" s="557"/>
      <c r="S856" s="557"/>
      <c r="T856" s="557"/>
      <c r="U856" s="557"/>
      <c r="V856" s="557"/>
      <c r="W856" s="989"/>
      <c r="X856" s="989"/>
      <c r="Y856" s="984"/>
      <c r="Z856" s="982"/>
      <c r="AA856" s="982"/>
      <c r="AB856" s="982"/>
      <c r="AC856" s="982"/>
      <c r="AD856" s="982"/>
      <c r="AE856" s="982"/>
      <c r="AF856" s="982"/>
      <c r="AG856" s="982"/>
      <c r="AH856" s="982"/>
      <c r="AI856" s="982"/>
      <c r="AJ856" s="982"/>
      <c r="AK856" s="982"/>
      <c r="AL856" s="982"/>
    </row>
    <row r="857" spans="1:38">
      <c r="A857" s="982"/>
      <c r="B857" s="557"/>
      <c r="C857" s="557"/>
      <c r="D857" s="557"/>
      <c r="E857" s="557"/>
      <c r="F857" s="557"/>
      <c r="G857" s="557"/>
      <c r="H857" s="557"/>
      <c r="I857" s="557"/>
      <c r="J857" s="557"/>
      <c r="K857" s="557"/>
      <c r="M857" s="557"/>
      <c r="N857" s="557"/>
      <c r="O857" s="989"/>
      <c r="P857" s="557"/>
      <c r="Q857" s="557"/>
      <c r="R857" s="557"/>
      <c r="S857" s="557"/>
      <c r="T857" s="557"/>
      <c r="U857" s="557"/>
      <c r="V857" s="557"/>
      <c r="W857" s="989"/>
      <c r="X857" s="989"/>
      <c r="Y857" s="984"/>
      <c r="Z857" s="982"/>
      <c r="AA857" s="982"/>
      <c r="AB857" s="982"/>
      <c r="AC857" s="982"/>
      <c r="AD857" s="982"/>
      <c r="AE857" s="982"/>
      <c r="AF857" s="982"/>
      <c r="AG857" s="982"/>
      <c r="AH857" s="982"/>
      <c r="AI857" s="982"/>
      <c r="AJ857" s="982"/>
      <c r="AK857" s="982"/>
      <c r="AL857" s="982"/>
    </row>
    <row r="858" spans="1:38">
      <c r="A858" s="982"/>
      <c r="B858" s="557"/>
      <c r="C858" s="557"/>
      <c r="D858" s="557"/>
      <c r="E858" s="557"/>
      <c r="F858" s="557"/>
      <c r="G858" s="557"/>
      <c r="H858" s="557"/>
      <c r="I858" s="557"/>
      <c r="J858" s="557"/>
      <c r="K858" s="557"/>
      <c r="M858" s="557"/>
      <c r="N858" s="557"/>
      <c r="O858" s="989"/>
      <c r="P858" s="557"/>
      <c r="Q858" s="557"/>
      <c r="R858" s="557"/>
      <c r="S858" s="557"/>
      <c r="T858" s="557"/>
      <c r="U858" s="557"/>
      <c r="V858" s="557"/>
      <c r="W858" s="989"/>
      <c r="X858" s="999"/>
      <c r="Y858" s="984"/>
      <c r="Z858" s="982"/>
      <c r="AA858" s="982"/>
      <c r="AB858" s="982"/>
      <c r="AC858" s="982"/>
      <c r="AD858" s="982"/>
      <c r="AE858" s="982"/>
      <c r="AF858" s="982"/>
      <c r="AG858" s="982"/>
      <c r="AH858" s="982"/>
      <c r="AI858" s="982"/>
      <c r="AJ858" s="982"/>
      <c r="AK858" s="982"/>
      <c r="AL858" s="982"/>
    </row>
    <row r="859" spans="1:38">
      <c r="A859" s="982"/>
      <c r="B859" s="1000"/>
      <c r="C859" s="1000"/>
      <c r="D859" s="1000"/>
      <c r="E859" s="1000"/>
      <c r="F859" s="1000"/>
      <c r="G859" s="1000"/>
      <c r="H859" s="1000"/>
      <c r="I859" s="1000"/>
      <c r="J859" s="1000"/>
      <c r="K859" s="1000"/>
      <c r="L859" s="998"/>
      <c r="M859" s="1000"/>
      <c r="N859" s="1000"/>
      <c r="O859" s="999"/>
      <c r="P859" s="1000"/>
      <c r="Q859" s="1000"/>
      <c r="R859" s="1000"/>
      <c r="S859" s="1000"/>
      <c r="T859" s="1000"/>
      <c r="U859" s="1000"/>
      <c r="V859" s="1000"/>
      <c r="W859" s="999"/>
      <c r="X859" s="999"/>
      <c r="Y859" s="984"/>
      <c r="Z859" s="982"/>
      <c r="AA859" s="982"/>
      <c r="AB859" s="982"/>
      <c r="AC859" s="982"/>
      <c r="AD859" s="982"/>
      <c r="AE859" s="982"/>
      <c r="AF859" s="982"/>
      <c r="AG859" s="982"/>
      <c r="AH859" s="982"/>
      <c r="AI859" s="982"/>
      <c r="AJ859" s="982"/>
      <c r="AK859" s="982"/>
      <c r="AL859" s="982"/>
    </row>
    <row r="860" spans="1:38">
      <c r="A860" s="982"/>
      <c r="B860" s="1000"/>
      <c r="C860" s="1000"/>
      <c r="D860" s="1000"/>
      <c r="E860" s="1000"/>
      <c r="F860" s="1000"/>
      <c r="G860" s="1000"/>
      <c r="H860" s="1000"/>
      <c r="I860" s="1000"/>
      <c r="J860" s="1000"/>
      <c r="K860" s="1000"/>
      <c r="L860" s="998"/>
      <c r="M860" s="1000"/>
      <c r="N860" s="1000"/>
      <c r="O860" s="999"/>
      <c r="P860" s="1000"/>
      <c r="Q860" s="1000"/>
      <c r="R860" s="1000"/>
      <c r="S860" s="1000"/>
      <c r="T860" s="1000"/>
      <c r="U860" s="1000"/>
      <c r="V860" s="1000"/>
      <c r="W860" s="999"/>
      <c r="X860" s="999"/>
      <c r="Y860" s="984"/>
      <c r="Z860" s="982"/>
      <c r="AA860" s="982"/>
      <c r="AB860" s="982"/>
      <c r="AC860" s="982"/>
      <c r="AD860" s="982"/>
      <c r="AE860" s="982"/>
      <c r="AF860" s="982"/>
      <c r="AG860" s="982"/>
      <c r="AH860" s="982"/>
      <c r="AI860" s="982"/>
      <c r="AJ860" s="982"/>
      <c r="AK860" s="982"/>
      <c r="AL860" s="982"/>
    </row>
    <row r="861" spans="1:38">
      <c r="A861" s="982"/>
      <c r="B861" s="1000"/>
      <c r="C861" s="1000"/>
      <c r="D861" s="1000"/>
      <c r="E861" s="1000"/>
      <c r="F861" s="1000"/>
      <c r="G861" s="1000"/>
      <c r="H861" s="1000"/>
      <c r="I861" s="1000"/>
      <c r="J861" s="1000"/>
      <c r="K861" s="1000"/>
      <c r="L861" s="998"/>
      <c r="M861" s="1000"/>
      <c r="N861" s="1000"/>
      <c r="O861" s="999"/>
      <c r="P861" s="1000"/>
      <c r="Q861" s="1000"/>
      <c r="R861" s="1000"/>
      <c r="S861" s="1000"/>
      <c r="T861" s="1000"/>
      <c r="U861" s="1000"/>
      <c r="V861" s="1000"/>
      <c r="W861" s="999"/>
      <c r="X861" s="999"/>
      <c r="Y861" s="984"/>
      <c r="Z861" s="982"/>
      <c r="AA861" s="982"/>
      <c r="AB861" s="982"/>
      <c r="AC861" s="982"/>
      <c r="AD861" s="982"/>
      <c r="AE861" s="982"/>
      <c r="AF861" s="982"/>
      <c r="AG861" s="982"/>
      <c r="AH861" s="982"/>
      <c r="AI861" s="982"/>
      <c r="AJ861" s="982"/>
      <c r="AK861" s="982"/>
      <c r="AL861" s="982"/>
    </row>
    <row r="862" spans="1:38">
      <c r="A862" s="982"/>
      <c r="B862" s="1000"/>
      <c r="C862" s="1000"/>
      <c r="D862" s="1000"/>
      <c r="E862" s="1000"/>
      <c r="F862" s="1000"/>
      <c r="G862" s="1000"/>
      <c r="H862" s="1000"/>
      <c r="I862" s="1000"/>
      <c r="J862" s="1000"/>
      <c r="K862" s="1000"/>
      <c r="L862" s="998"/>
      <c r="M862" s="1000"/>
      <c r="N862" s="1000"/>
      <c r="O862" s="999"/>
      <c r="P862" s="1000"/>
      <c r="Q862" s="1000"/>
      <c r="R862" s="1000"/>
      <c r="S862" s="1000"/>
      <c r="T862" s="1000"/>
      <c r="U862" s="1000"/>
      <c r="V862" s="1000"/>
      <c r="W862" s="999"/>
      <c r="X862" s="999"/>
      <c r="Y862" s="984"/>
      <c r="Z862" s="982"/>
      <c r="AA862" s="982"/>
      <c r="AB862" s="982"/>
      <c r="AC862" s="982"/>
      <c r="AD862" s="982"/>
      <c r="AE862" s="982"/>
      <c r="AF862" s="982"/>
      <c r="AG862" s="982"/>
      <c r="AH862" s="982"/>
      <c r="AI862" s="982"/>
      <c r="AJ862" s="982"/>
      <c r="AK862" s="982"/>
      <c r="AL862" s="982"/>
    </row>
    <row r="863" spans="1:38">
      <c r="A863" s="982"/>
      <c r="B863" s="1000"/>
      <c r="C863" s="1000"/>
      <c r="D863" s="1000"/>
      <c r="E863" s="1000"/>
      <c r="F863" s="1000"/>
      <c r="G863" s="1000"/>
      <c r="H863" s="1000"/>
      <c r="I863" s="1000"/>
      <c r="J863" s="1000"/>
      <c r="K863" s="1000"/>
      <c r="L863" s="998"/>
      <c r="M863" s="1000"/>
      <c r="N863" s="1000"/>
      <c r="O863" s="999"/>
      <c r="P863" s="1000"/>
      <c r="Q863" s="1000"/>
      <c r="R863" s="1000"/>
      <c r="S863" s="1000"/>
      <c r="T863" s="1000"/>
      <c r="U863" s="1000"/>
      <c r="V863" s="1000"/>
      <c r="W863" s="999"/>
      <c r="X863" s="999"/>
      <c r="Y863" s="984"/>
      <c r="Z863" s="982"/>
      <c r="AA863" s="982"/>
      <c r="AB863" s="982"/>
      <c r="AC863" s="982"/>
      <c r="AD863" s="982"/>
      <c r="AE863" s="982"/>
      <c r="AF863" s="982"/>
      <c r="AG863" s="982"/>
      <c r="AH863" s="982"/>
      <c r="AI863" s="982"/>
      <c r="AJ863" s="982"/>
      <c r="AK863" s="982"/>
      <c r="AL863" s="982"/>
    </row>
    <row r="864" spans="1:38">
      <c r="A864" s="982"/>
      <c r="B864" s="1000"/>
      <c r="C864" s="1000"/>
      <c r="D864" s="1000"/>
      <c r="E864" s="1000"/>
      <c r="F864" s="1000"/>
      <c r="G864" s="1000"/>
      <c r="H864" s="1000"/>
      <c r="I864" s="1000"/>
      <c r="J864" s="1000"/>
      <c r="K864" s="1000"/>
      <c r="L864" s="998"/>
      <c r="M864" s="1000"/>
      <c r="N864" s="1000"/>
      <c r="O864" s="999"/>
      <c r="P864" s="1000"/>
      <c r="Q864" s="1000"/>
      <c r="R864" s="1000"/>
      <c r="S864" s="1000"/>
      <c r="T864" s="1000"/>
      <c r="U864" s="1000"/>
      <c r="V864" s="1000"/>
      <c r="W864" s="999"/>
      <c r="X864" s="999"/>
      <c r="Y864" s="984"/>
      <c r="Z864" s="982"/>
      <c r="AA864" s="982"/>
      <c r="AB864" s="982"/>
      <c r="AC864" s="982"/>
      <c r="AD864" s="982"/>
      <c r="AE864" s="982"/>
      <c r="AF864" s="982"/>
      <c r="AG864" s="982"/>
      <c r="AH864" s="982"/>
      <c r="AI864" s="982"/>
      <c r="AJ864" s="982"/>
      <c r="AK864" s="982"/>
      <c r="AL864" s="982"/>
    </row>
    <row r="865" spans="1:38">
      <c r="A865" s="982"/>
      <c r="B865" s="1000"/>
      <c r="C865" s="1000"/>
      <c r="D865" s="1000"/>
      <c r="E865" s="1000"/>
      <c r="F865" s="1000"/>
      <c r="G865" s="1000"/>
      <c r="H865" s="1000"/>
      <c r="I865" s="1000"/>
      <c r="J865" s="1000"/>
      <c r="K865" s="1000"/>
      <c r="L865" s="998"/>
      <c r="M865" s="1000"/>
      <c r="N865" s="1000"/>
      <c r="O865" s="999"/>
      <c r="P865" s="1000"/>
      <c r="Q865" s="1000"/>
      <c r="R865" s="1000"/>
      <c r="S865" s="1000"/>
      <c r="T865" s="1000"/>
      <c r="U865" s="1000"/>
      <c r="V865" s="1000"/>
      <c r="W865" s="999"/>
      <c r="X865" s="999"/>
      <c r="Y865" s="984"/>
      <c r="Z865" s="982"/>
      <c r="AA865" s="982"/>
      <c r="AB865" s="982"/>
      <c r="AC865" s="982"/>
      <c r="AD865" s="982"/>
      <c r="AE865" s="982"/>
      <c r="AF865" s="982"/>
      <c r="AG865" s="982"/>
      <c r="AH865" s="982"/>
      <c r="AI865" s="982"/>
      <c r="AJ865" s="982"/>
      <c r="AK865" s="982"/>
      <c r="AL865" s="982"/>
    </row>
    <row r="866" spans="1:38">
      <c r="A866" s="982"/>
      <c r="B866" s="1000"/>
      <c r="C866" s="1000"/>
      <c r="D866" s="1000"/>
      <c r="E866" s="1000"/>
      <c r="F866" s="1000"/>
      <c r="G866" s="1000"/>
      <c r="H866" s="1000"/>
      <c r="I866" s="1000"/>
      <c r="J866" s="1000"/>
      <c r="K866" s="1000"/>
      <c r="L866" s="998"/>
      <c r="M866" s="1000"/>
      <c r="N866" s="1000"/>
      <c r="O866" s="999"/>
      <c r="P866" s="1000"/>
      <c r="Q866" s="1000"/>
      <c r="R866" s="1000"/>
      <c r="S866" s="1000"/>
      <c r="T866" s="1000"/>
      <c r="U866" s="1000"/>
      <c r="V866" s="1000"/>
      <c r="W866" s="999"/>
      <c r="X866" s="999"/>
      <c r="Y866" s="984"/>
      <c r="Z866" s="982"/>
      <c r="AA866" s="982"/>
      <c r="AB866" s="982"/>
      <c r="AC866" s="982"/>
      <c r="AD866" s="982"/>
      <c r="AE866" s="982"/>
      <c r="AF866" s="982"/>
      <c r="AG866" s="982"/>
      <c r="AH866" s="982"/>
      <c r="AI866" s="982"/>
      <c r="AJ866" s="982"/>
      <c r="AK866" s="982"/>
      <c r="AL866" s="982"/>
    </row>
    <row r="867" spans="1:38">
      <c r="A867" s="982"/>
      <c r="B867" s="1000"/>
      <c r="C867" s="1000"/>
      <c r="D867" s="1000"/>
      <c r="E867" s="1000"/>
      <c r="F867" s="1000"/>
      <c r="G867" s="1000"/>
      <c r="H867" s="1000"/>
      <c r="I867" s="1000"/>
      <c r="J867" s="1000"/>
      <c r="K867" s="1000"/>
      <c r="L867" s="998"/>
      <c r="M867" s="1000"/>
      <c r="N867" s="1000"/>
      <c r="O867" s="999"/>
      <c r="P867" s="1000"/>
      <c r="Q867" s="1000"/>
      <c r="R867" s="1000"/>
      <c r="S867" s="1000"/>
      <c r="T867" s="1000"/>
      <c r="U867" s="1000"/>
      <c r="V867" s="1000"/>
      <c r="W867" s="999"/>
      <c r="X867" s="999"/>
      <c r="Y867" s="984"/>
      <c r="Z867" s="982"/>
      <c r="AA867" s="982"/>
      <c r="AB867" s="982"/>
      <c r="AC867" s="982"/>
      <c r="AD867" s="982"/>
      <c r="AE867" s="982"/>
      <c r="AF867" s="982"/>
      <c r="AG867" s="982"/>
      <c r="AH867" s="982"/>
      <c r="AI867" s="982"/>
      <c r="AJ867" s="982"/>
      <c r="AK867" s="982"/>
      <c r="AL867" s="982"/>
    </row>
    <row r="868" spans="1:38">
      <c r="A868" s="982"/>
      <c r="B868" s="1000"/>
      <c r="C868" s="1000"/>
      <c r="D868" s="1000"/>
      <c r="E868" s="1000"/>
      <c r="F868" s="1000"/>
      <c r="G868" s="1000"/>
      <c r="H868" s="1000"/>
      <c r="I868" s="1000"/>
      <c r="J868" s="1000"/>
      <c r="K868" s="1000"/>
      <c r="L868" s="998"/>
      <c r="M868" s="1000"/>
      <c r="N868" s="1000"/>
      <c r="O868" s="999"/>
      <c r="P868" s="1000"/>
      <c r="Q868" s="1000"/>
      <c r="R868" s="1000"/>
      <c r="S868" s="1000"/>
      <c r="T868" s="1000"/>
      <c r="U868" s="1000"/>
      <c r="V868" s="1000"/>
      <c r="W868" s="999"/>
      <c r="X868" s="999"/>
      <c r="Y868" s="984"/>
      <c r="Z868" s="982"/>
      <c r="AA868" s="982"/>
      <c r="AB868" s="982"/>
      <c r="AC868" s="982"/>
      <c r="AD868" s="982"/>
      <c r="AE868" s="982"/>
      <c r="AF868" s="982"/>
      <c r="AG868" s="982"/>
      <c r="AH868" s="982"/>
      <c r="AI868" s="982"/>
      <c r="AJ868" s="982"/>
      <c r="AK868" s="982"/>
      <c r="AL868" s="982"/>
    </row>
    <row r="869" spans="1:38">
      <c r="A869" s="982"/>
      <c r="B869" s="1000"/>
      <c r="C869" s="1000"/>
      <c r="D869" s="1000"/>
      <c r="E869" s="1000"/>
      <c r="F869" s="1000"/>
      <c r="G869" s="1000"/>
      <c r="H869" s="1000"/>
      <c r="I869" s="1000"/>
      <c r="J869" s="1000"/>
      <c r="K869" s="1000"/>
      <c r="L869" s="998"/>
      <c r="M869" s="1000"/>
      <c r="N869" s="1000"/>
      <c r="O869" s="999"/>
      <c r="P869" s="1000"/>
      <c r="Q869" s="1000"/>
      <c r="R869" s="1000"/>
      <c r="S869" s="1000"/>
      <c r="T869" s="1000"/>
      <c r="U869" s="1000"/>
      <c r="V869" s="1000"/>
      <c r="W869" s="999"/>
      <c r="X869" s="999"/>
      <c r="Y869" s="984"/>
      <c r="Z869" s="982"/>
      <c r="AA869" s="982"/>
      <c r="AB869" s="982"/>
      <c r="AC869" s="982"/>
      <c r="AD869" s="982"/>
      <c r="AE869" s="982"/>
      <c r="AF869" s="982"/>
      <c r="AG869" s="982"/>
      <c r="AH869" s="982"/>
      <c r="AI869" s="982"/>
      <c r="AJ869" s="982"/>
      <c r="AK869" s="982"/>
      <c r="AL869" s="982"/>
    </row>
    <row r="870" spans="1:38">
      <c r="A870" s="982"/>
      <c r="B870" s="1000"/>
      <c r="C870" s="1000"/>
      <c r="D870" s="1000"/>
      <c r="E870" s="1000"/>
      <c r="F870" s="1000"/>
      <c r="G870" s="1000"/>
      <c r="H870" s="1000"/>
      <c r="I870" s="1000"/>
      <c r="J870" s="1000"/>
      <c r="K870" s="1000"/>
      <c r="L870" s="998"/>
      <c r="M870" s="1000"/>
      <c r="N870" s="1000"/>
      <c r="O870" s="999"/>
      <c r="P870" s="1000"/>
      <c r="Q870" s="1000"/>
      <c r="R870" s="1000"/>
      <c r="S870" s="1000"/>
      <c r="T870" s="1000"/>
      <c r="U870" s="1000"/>
      <c r="V870" s="1000"/>
      <c r="W870" s="999"/>
      <c r="X870" s="999"/>
      <c r="Y870" s="984"/>
      <c r="Z870" s="982"/>
      <c r="AA870" s="982"/>
      <c r="AB870" s="982"/>
      <c r="AC870" s="982"/>
      <c r="AD870" s="982"/>
      <c r="AE870" s="982"/>
      <c r="AF870" s="982"/>
      <c r="AG870" s="982"/>
      <c r="AH870" s="982"/>
      <c r="AI870" s="982"/>
      <c r="AJ870" s="982"/>
      <c r="AK870" s="982"/>
      <c r="AL870" s="982"/>
    </row>
    <row r="871" spans="1:38">
      <c r="A871" s="982"/>
      <c r="B871" s="1000"/>
      <c r="C871" s="1000"/>
      <c r="D871" s="1000"/>
      <c r="E871" s="1000"/>
      <c r="F871" s="1000"/>
      <c r="G871" s="1000"/>
      <c r="H871" s="1000"/>
      <c r="I871" s="1000"/>
      <c r="J871" s="1000"/>
      <c r="K871" s="1000"/>
      <c r="L871" s="998"/>
      <c r="M871" s="1000"/>
      <c r="N871" s="1000"/>
      <c r="O871" s="999"/>
      <c r="P871" s="1000"/>
      <c r="Q871" s="1000"/>
      <c r="R871" s="1000"/>
      <c r="S871" s="1000"/>
      <c r="T871" s="1000"/>
      <c r="U871" s="1000"/>
      <c r="V871" s="1000"/>
      <c r="W871" s="999"/>
      <c r="X871" s="999"/>
      <c r="Y871" s="984"/>
      <c r="Z871" s="982"/>
      <c r="AA871" s="982"/>
      <c r="AB871" s="982"/>
      <c r="AC871" s="982"/>
      <c r="AD871" s="982"/>
      <c r="AE871" s="982"/>
      <c r="AF871" s="982"/>
      <c r="AG871" s="982"/>
      <c r="AH871" s="982"/>
      <c r="AI871" s="982"/>
      <c r="AJ871" s="982"/>
      <c r="AK871" s="982"/>
      <c r="AL871" s="982"/>
    </row>
    <row r="872" spans="1:38">
      <c r="A872" s="982"/>
      <c r="B872" s="1000"/>
      <c r="C872" s="1000"/>
      <c r="D872" s="1000"/>
      <c r="E872" s="1000"/>
      <c r="F872" s="1000"/>
      <c r="G872" s="1000"/>
      <c r="H872" s="1000"/>
      <c r="I872" s="1000"/>
      <c r="J872" s="1000"/>
      <c r="K872" s="1000"/>
      <c r="L872" s="998"/>
      <c r="M872" s="1000"/>
      <c r="N872" s="1000"/>
      <c r="O872" s="999"/>
      <c r="P872" s="1000"/>
      <c r="Q872" s="1000"/>
      <c r="R872" s="1000"/>
      <c r="S872" s="1000"/>
      <c r="T872" s="1000"/>
      <c r="U872" s="1000"/>
      <c r="V872" s="1000"/>
      <c r="W872" s="999"/>
      <c r="X872" s="999"/>
      <c r="Y872" s="984"/>
      <c r="Z872" s="982"/>
      <c r="AA872" s="982"/>
      <c r="AB872" s="982"/>
      <c r="AC872" s="982"/>
      <c r="AD872" s="982"/>
      <c r="AE872" s="982"/>
      <c r="AF872" s="982"/>
      <c r="AG872" s="982"/>
      <c r="AH872" s="982"/>
      <c r="AI872" s="982"/>
      <c r="AJ872" s="982"/>
      <c r="AK872" s="982"/>
      <c r="AL872" s="982"/>
    </row>
    <row r="873" spans="1:38">
      <c r="A873" s="982"/>
      <c r="B873" s="1000"/>
      <c r="C873" s="1000"/>
      <c r="D873" s="1000"/>
      <c r="E873" s="1000"/>
      <c r="F873" s="1000"/>
      <c r="G873" s="1000"/>
      <c r="H873" s="1000"/>
      <c r="I873" s="1000"/>
      <c r="J873" s="1000"/>
      <c r="K873" s="1000"/>
      <c r="L873" s="998"/>
      <c r="M873" s="1000"/>
      <c r="N873" s="1000"/>
      <c r="O873" s="999"/>
      <c r="P873" s="1000"/>
      <c r="Q873" s="1000"/>
      <c r="R873" s="1000"/>
      <c r="S873" s="1000"/>
      <c r="T873" s="1000"/>
      <c r="U873" s="1000"/>
      <c r="V873" s="1000"/>
      <c r="W873" s="999"/>
      <c r="X873" s="999"/>
      <c r="Y873" s="984"/>
      <c r="Z873" s="982"/>
      <c r="AA873" s="982"/>
      <c r="AB873" s="982"/>
      <c r="AC873" s="982"/>
      <c r="AD873" s="982"/>
      <c r="AE873" s="982"/>
      <c r="AF873" s="982"/>
      <c r="AG873" s="982"/>
      <c r="AH873" s="982"/>
      <c r="AI873" s="982"/>
      <c r="AJ873" s="982"/>
      <c r="AK873" s="982"/>
      <c r="AL873" s="982"/>
    </row>
    <row r="874" spans="1:38">
      <c r="A874" s="982"/>
      <c r="B874" s="1000"/>
      <c r="C874" s="1000"/>
      <c r="D874" s="1000"/>
      <c r="E874" s="1000"/>
      <c r="F874" s="1000"/>
      <c r="G874" s="1000"/>
      <c r="H874" s="1000"/>
      <c r="I874" s="1000"/>
      <c r="J874" s="1000"/>
      <c r="K874" s="1000"/>
      <c r="L874" s="998"/>
      <c r="M874" s="1000"/>
      <c r="N874" s="1000"/>
      <c r="O874" s="999"/>
      <c r="P874" s="1000"/>
      <c r="Q874" s="1000"/>
      <c r="R874" s="1000"/>
      <c r="S874" s="1000"/>
      <c r="T874" s="1000"/>
      <c r="U874" s="1000"/>
      <c r="V874" s="1000"/>
      <c r="W874" s="999"/>
      <c r="X874" s="999"/>
      <c r="Y874" s="984"/>
      <c r="Z874" s="982"/>
      <c r="AA874" s="982"/>
      <c r="AB874" s="982"/>
      <c r="AC874" s="982"/>
      <c r="AD874" s="982"/>
      <c r="AE874" s="982"/>
      <c r="AF874" s="982"/>
      <c r="AG874" s="982"/>
      <c r="AH874" s="982"/>
      <c r="AI874" s="982"/>
      <c r="AJ874" s="982"/>
      <c r="AK874" s="982"/>
      <c r="AL874" s="982"/>
    </row>
    <row r="875" spans="1:38">
      <c r="A875" s="982"/>
      <c r="B875" s="1000"/>
      <c r="C875" s="1000"/>
      <c r="D875" s="1000"/>
      <c r="E875" s="1000"/>
      <c r="F875" s="1000"/>
      <c r="G875" s="1000"/>
      <c r="H875" s="1000"/>
      <c r="I875" s="1000"/>
      <c r="J875" s="1000"/>
      <c r="K875" s="1000"/>
      <c r="L875" s="998"/>
      <c r="M875" s="1000"/>
      <c r="N875" s="1000"/>
      <c r="O875" s="999"/>
      <c r="P875" s="1000"/>
      <c r="Q875" s="1000"/>
      <c r="R875" s="1000"/>
      <c r="S875" s="1000"/>
      <c r="T875" s="1000"/>
      <c r="U875" s="1000"/>
      <c r="V875" s="1000"/>
      <c r="W875" s="999"/>
      <c r="X875" s="999"/>
      <c r="Y875" s="984"/>
      <c r="Z875" s="982"/>
      <c r="AA875" s="982"/>
      <c r="AB875" s="982"/>
      <c r="AC875" s="982"/>
      <c r="AD875" s="982"/>
      <c r="AE875" s="982"/>
      <c r="AF875" s="982"/>
      <c r="AG875" s="982"/>
      <c r="AH875" s="982"/>
      <c r="AI875" s="982"/>
      <c r="AJ875" s="982"/>
      <c r="AK875" s="982"/>
      <c r="AL875" s="982"/>
    </row>
    <row r="876" spans="1:38">
      <c r="A876" s="982"/>
      <c r="B876" s="1000"/>
      <c r="C876" s="1000"/>
      <c r="D876" s="1000"/>
      <c r="E876" s="1000"/>
      <c r="F876" s="1000"/>
      <c r="G876" s="1000"/>
      <c r="H876" s="1000"/>
      <c r="I876" s="1000"/>
      <c r="J876" s="1000"/>
      <c r="K876" s="1000"/>
      <c r="L876" s="998"/>
      <c r="M876" s="1000"/>
      <c r="N876" s="1000"/>
      <c r="O876" s="999"/>
      <c r="P876" s="1000"/>
      <c r="Q876" s="1000"/>
      <c r="R876" s="1000"/>
      <c r="S876" s="1000"/>
      <c r="T876" s="1000"/>
      <c r="U876" s="1000"/>
      <c r="V876" s="1000"/>
      <c r="W876" s="999"/>
      <c r="X876" s="999"/>
      <c r="Y876" s="984"/>
      <c r="Z876" s="982"/>
      <c r="AA876" s="982"/>
      <c r="AB876" s="982"/>
      <c r="AC876" s="982"/>
      <c r="AD876" s="982"/>
      <c r="AE876" s="982"/>
      <c r="AF876" s="982"/>
      <c r="AG876" s="982"/>
      <c r="AH876" s="982"/>
      <c r="AI876" s="982"/>
      <c r="AJ876" s="982"/>
      <c r="AK876" s="982"/>
      <c r="AL876" s="982"/>
    </row>
    <row r="877" spans="1:38">
      <c r="A877" s="982"/>
      <c r="B877" s="1000"/>
      <c r="C877" s="1000"/>
      <c r="D877" s="1000"/>
      <c r="E877" s="1000"/>
      <c r="F877" s="1000"/>
      <c r="G877" s="1000"/>
      <c r="H877" s="1000"/>
      <c r="I877" s="1000"/>
      <c r="J877" s="1000"/>
      <c r="K877" s="1000"/>
      <c r="L877" s="998"/>
      <c r="M877" s="1000"/>
      <c r="N877" s="1000"/>
      <c r="O877" s="999"/>
      <c r="P877" s="1000"/>
      <c r="Q877" s="1000"/>
      <c r="R877" s="1000"/>
      <c r="S877" s="1000"/>
      <c r="T877" s="1000"/>
      <c r="U877" s="1000"/>
      <c r="V877" s="1000"/>
      <c r="W877" s="999"/>
      <c r="X877" s="999"/>
      <c r="Y877" s="984"/>
      <c r="Z877" s="982"/>
      <c r="AA877" s="982"/>
      <c r="AB877" s="982"/>
      <c r="AC877" s="982"/>
      <c r="AD877" s="982"/>
      <c r="AE877" s="982"/>
      <c r="AF877" s="982"/>
      <c r="AG877" s="982"/>
      <c r="AH877" s="982"/>
      <c r="AI877" s="982"/>
      <c r="AJ877" s="982"/>
      <c r="AK877" s="982"/>
      <c r="AL877" s="982"/>
    </row>
    <row r="878" spans="1:38">
      <c r="A878" s="982"/>
      <c r="B878" s="1000"/>
      <c r="C878" s="1000"/>
      <c r="D878" s="1000"/>
      <c r="E878" s="1000"/>
      <c r="F878" s="1000"/>
      <c r="G878" s="1000"/>
      <c r="H878" s="1000"/>
      <c r="I878" s="1000"/>
      <c r="J878" s="1000"/>
      <c r="K878" s="1000"/>
      <c r="L878" s="998"/>
      <c r="M878" s="1000"/>
      <c r="N878" s="1000"/>
      <c r="O878" s="999"/>
      <c r="P878" s="1000"/>
      <c r="Q878" s="1000"/>
      <c r="R878" s="1000"/>
      <c r="S878" s="1000"/>
      <c r="T878" s="1000"/>
      <c r="U878" s="1000"/>
      <c r="V878" s="1000"/>
      <c r="W878" s="999"/>
      <c r="X878" s="999"/>
      <c r="Y878" s="984"/>
      <c r="Z878" s="982"/>
      <c r="AA878" s="982"/>
      <c r="AB878" s="982"/>
      <c r="AC878" s="982"/>
      <c r="AD878" s="982"/>
      <c r="AE878" s="982"/>
      <c r="AF878" s="982"/>
      <c r="AG878" s="982"/>
      <c r="AH878" s="982"/>
      <c r="AI878" s="982"/>
      <c r="AJ878" s="982"/>
      <c r="AK878" s="982"/>
      <c r="AL878" s="982"/>
    </row>
    <row r="879" spans="1:38">
      <c r="A879" s="982"/>
      <c r="B879" s="1000"/>
      <c r="C879" s="1000"/>
      <c r="D879" s="1000"/>
      <c r="E879" s="1000"/>
      <c r="F879" s="1000"/>
      <c r="G879" s="1000"/>
      <c r="H879" s="1000"/>
      <c r="I879" s="1000"/>
      <c r="J879" s="1000"/>
      <c r="K879" s="1000"/>
      <c r="L879" s="998"/>
      <c r="M879" s="1000"/>
      <c r="N879" s="1000"/>
      <c r="O879" s="999"/>
      <c r="P879" s="1000"/>
      <c r="Q879" s="1000"/>
      <c r="R879" s="1000"/>
      <c r="S879" s="1000"/>
      <c r="T879" s="1000"/>
      <c r="U879" s="1000"/>
      <c r="V879" s="1000"/>
      <c r="W879" s="999"/>
      <c r="X879" s="999"/>
      <c r="Y879" s="984"/>
      <c r="Z879" s="982"/>
      <c r="AA879" s="982"/>
      <c r="AB879" s="982"/>
      <c r="AC879" s="982"/>
      <c r="AD879" s="982"/>
      <c r="AE879" s="982"/>
      <c r="AF879" s="982"/>
      <c r="AG879" s="982"/>
      <c r="AH879" s="982"/>
      <c r="AI879" s="982"/>
      <c r="AJ879" s="982"/>
      <c r="AK879" s="982"/>
      <c r="AL879" s="982"/>
    </row>
    <row r="880" spans="1:38">
      <c r="A880" s="982"/>
      <c r="B880" s="1000"/>
      <c r="C880" s="1000"/>
      <c r="D880" s="1000"/>
      <c r="E880" s="1000"/>
      <c r="F880" s="1000"/>
      <c r="G880" s="1000"/>
      <c r="H880" s="1000"/>
      <c r="I880" s="1000"/>
      <c r="J880" s="1000"/>
      <c r="K880" s="1000"/>
      <c r="L880" s="998"/>
      <c r="M880" s="1000"/>
      <c r="N880" s="1000"/>
      <c r="O880" s="999"/>
      <c r="P880" s="1000"/>
      <c r="Q880" s="1000"/>
      <c r="R880" s="1000"/>
      <c r="S880" s="1000"/>
      <c r="T880" s="1000"/>
      <c r="U880" s="1000"/>
      <c r="V880" s="1000"/>
      <c r="W880" s="999"/>
      <c r="X880" s="999"/>
      <c r="Y880" s="984"/>
      <c r="Z880" s="982"/>
      <c r="AA880" s="982"/>
      <c r="AB880" s="982"/>
      <c r="AC880" s="982"/>
      <c r="AD880" s="982"/>
      <c r="AE880" s="982"/>
      <c r="AF880" s="982"/>
      <c r="AG880" s="982"/>
      <c r="AH880" s="982"/>
      <c r="AI880" s="982"/>
      <c r="AJ880" s="982"/>
      <c r="AK880" s="982"/>
      <c r="AL880" s="982"/>
    </row>
    <row r="881" spans="1:38">
      <c r="A881" s="982"/>
      <c r="B881" s="1000"/>
      <c r="C881" s="1000"/>
      <c r="D881" s="1000"/>
      <c r="E881" s="1000"/>
      <c r="F881" s="1000"/>
      <c r="G881" s="1000"/>
      <c r="H881" s="1000"/>
      <c r="I881" s="1000"/>
      <c r="J881" s="1000"/>
      <c r="K881" s="1000"/>
      <c r="L881" s="998"/>
      <c r="M881" s="1000"/>
      <c r="N881" s="1000"/>
      <c r="O881" s="999"/>
      <c r="P881" s="1000"/>
      <c r="Q881" s="1000"/>
      <c r="R881" s="1000"/>
      <c r="S881" s="1000"/>
      <c r="T881" s="1000"/>
      <c r="U881" s="1000"/>
      <c r="V881" s="1000"/>
      <c r="W881" s="999"/>
      <c r="X881" s="999"/>
      <c r="Y881" s="984"/>
      <c r="Z881" s="982"/>
      <c r="AA881" s="982"/>
      <c r="AB881" s="982"/>
      <c r="AC881" s="982"/>
      <c r="AD881" s="982"/>
      <c r="AE881" s="982"/>
      <c r="AF881" s="982"/>
      <c r="AG881" s="982"/>
      <c r="AH881" s="982"/>
      <c r="AI881" s="982"/>
      <c r="AJ881" s="982"/>
      <c r="AK881" s="982"/>
      <c r="AL881" s="982"/>
    </row>
    <row r="882" spans="1:38">
      <c r="A882" s="982"/>
      <c r="B882" s="1000"/>
      <c r="C882" s="1000"/>
      <c r="D882" s="1000"/>
      <c r="E882" s="1000"/>
      <c r="F882" s="1000"/>
      <c r="G882" s="1000"/>
      <c r="H882" s="1000"/>
      <c r="I882" s="1000"/>
      <c r="J882" s="1000"/>
      <c r="K882" s="1000"/>
      <c r="L882" s="998"/>
      <c r="M882" s="1000"/>
      <c r="N882" s="1000"/>
      <c r="O882" s="999"/>
      <c r="P882" s="1000"/>
      <c r="Q882" s="1000"/>
      <c r="R882" s="1000"/>
      <c r="S882" s="1000"/>
      <c r="T882" s="1000"/>
      <c r="U882" s="1000"/>
      <c r="V882" s="1000"/>
      <c r="W882" s="999"/>
      <c r="X882" s="999"/>
      <c r="Y882" s="984"/>
      <c r="Z882" s="982"/>
      <c r="AA882" s="982"/>
      <c r="AB882" s="982"/>
      <c r="AC882" s="982"/>
      <c r="AD882" s="982"/>
      <c r="AE882" s="982"/>
      <c r="AF882" s="982"/>
      <c r="AG882" s="982"/>
      <c r="AH882" s="982"/>
      <c r="AI882" s="982"/>
      <c r="AJ882" s="982"/>
      <c r="AK882" s="982"/>
      <c r="AL882" s="982"/>
    </row>
    <row r="883" spans="1:38">
      <c r="A883" s="982"/>
      <c r="B883" s="1000"/>
      <c r="C883" s="1000"/>
      <c r="D883" s="1000"/>
      <c r="E883" s="1000"/>
      <c r="F883" s="1000"/>
      <c r="G883" s="1000"/>
      <c r="H883" s="1000"/>
      <c r="I883" s="1000"/>
      <c r="J883" s="1000"/>
      <c r="K883" s="1000"/>
      <c r="L883" s="998"/>
      <c r="M883" s="1000"/>
      <c r="N883" s="1000"/>
      <c r="O883" s="999"/>
      <c r="P883" s="1000"/>
      <c r="Q883" s="1000"/>
      <c r="R883" s="1000"/>
      <c r="S883" s="1000"/>
      <c r="T883" s="1000"/>
      <c r="U883" s="1000"/>
      <c r="V883" s="1000"/>
      <c r="W883" s="999"/>
      <c r="X883" s="999"/>
      <c r="Y883" s="984"/>
      <c r="Z883" s="982"/>
      <c r="AA883" s="982"/>
      <c r="AB883" s="982"/>
      <c r="AC883" s="982"/>
      <c r="AD883" s="982"/>
      <c r="AE883" s="982"/>
      <c r="AF883" s="982"/>
      <c r="AG883" s="982"/>
      <c r="AH883" s="982"/>
      <c r="AI883" s="982"/>
      <c r="AJ883" s="982"/>
      <c r="AK883" s="982"/>
      <c r="AL883" s="982"/>
    </row>
    <row r="884" spans="1:38">
      <c r="A884" s="982"/>
      <c r="B884" s="1000"/>
      <c r="C884" s="1000"/>
      <c r="D884" s="1000"/>
      <c r="E884" s="1000"/>
      <c r="F884" s="1000"/>
      <c r="G884" s="1000"/>
      <c r="H884" s="1000"/>
      <c r="I884" s="1000"/>
      <c r="J884" s="1000"/>
      <c r="K884" s="1000"/>
      <c r="L884" s="998"/>
      <c r="M884" s="1000"/>
      <c r="N884" s="1000"/>
      <c r="O884" s="999"/>
      <c r="P884" s="1000"/>
      <c r="Q884" s="1000"/>
      <c r="R884" s="1000"/>
      <c r="S884" s="1000"/>
      <c r="T884" s="1000"/>
      <c r="U884" s="1000"/>
      <c r="V884" s="1000"/>
      <c r="W884" s="999"/>
      <c r="X884" s="999"/>
      <c r="Y884" s="984"/>
      <c r="Z884" s="982"/>
      <c r="AA884" s="982"/>
      <c r="AB884" s="982"/>
      <c r="AC884" s="982"/>
      <c r="AD884" s="982"/>
      <c r="AE884" s="982"/>
      <c r="AF884" s="982"/>
      <c r="AG884" s="982"/>
      <c r="AH884" s="982"/>
      <c r="AI884" s="982"/>
      <c r="AJ884" s="982"/>
      <c r="AK884" s="982"/>
      <c r="AL884" s="982"/>
    </row>
    <row r="885" spans="1:38">
      <c r="A885" s="982"/>
      <c r="B885" s="1000"/>
      <c r="C885" s="1000"/>
      <c r="D885" s="1000"/>
      <c r="E885" s="1000"/>
      <c r="F885" s="1000"/>
      <c r="G885" s="1000"/>
      <c r="H885" s="1000"/>
      <c r="I885" s="1000"/>
      <c r="J885" s="1000"/>
      <c r="K885" s="1000"/>
      <c r="L885" s="998"/>
      <c r="M885" s="1000"/>
      <c r="N885" s="1000"/>
      <c r="O885" s="999"/>
      <c r="P885" s="1000"/>
      <c r="Q885" s="1000"/>
      <c r="R885" s="1000"/>
      <c r="S885" s="1000"/>
      <c r="T885" s="1000"/>
      <c r="U885" s="1000"/>
      <c r="V885" s="1000"/>
      <c r="W885" s="999"/>
      <c r="X885" s="999"/>
      <c r="Y885" s="984"/>
      <c r="Z885" s="982"/>
      <c r="AA885" s="982"/>
      <c r="AB885" s="982"/>
      <c r="AC885" s="982"/>
      <c r="AD885" s="982"/>
      <c r="AE885" s="982"/>
      <c r="AF885" s="982"/>
      <c r="AG885" s="982"/>
      <c r="AH885" s="982"/>
      <c r="AI885" s="982"/>
      <c r="AJ885" s="982"/>
      <c r="AK885" s="982"/>
      <c r="AL885" s="982"/>
    </row>
    <row r="886" spans="1:38">
      <c r="A886" s="982"/>
      <c r="B886" s="1000"/>
      <c r="C886" s="1000"/>
      <c r="D886" s="1000"/>
      <c r="E886" s="1000"/>
      <c r="F886" s="1000"/>
      <c r="G886" s="1000"/>
      <c r="H886" s="1000"/>
      <c r="I886" s="1000"/>
      <c r="J886" s="1000"/>
      <c r="K886" s="1000"/>
      <c r="L886" s="998"/>
      <c r="M886" s="1000"/>
      <c r="N886" s="1000"/>
      <c r="O886" s="999"/>
      <c r="P886" s="1000"/>
      <c r="Q886" s="1000"/>
      <c r="R886" s="1000"/>
      <c r="S886" s="1000"/>
      <c r="T886" s="1000"/>
      <c r="U886" s="1000"/>
      <c r="V886" s="1000"/>
      <c r="W886" s="999"/>
      <c r="X886" s="999"/>
      <c r="Y886" s="984"/>
      <c r="Z886" s="982"/>
      <c r="AA886" s="982"/>
      <c r="AB886" s="982"/>
      <c r="AC886" s="982"/>
      <c r="AD886" s="982"/>
      <c r="AE886" s="982"/>
      <c r="AF886" s="982"/>
      <c r="AG886" s="982"/>
      <c r="AH886" s="982"/>
      <c r="AI886" s="982"/>
      <c r="AJ886" s="982"/>
      <c r="AK886" s="982"/>
      <c r="AL886" s="982"/>
    </row>
    <row r="887" spans="1:38">
      <c r="A887" s="982"/>
      <c r="B887" s="1000"/>
      <c r="C887" s="1000"/>
      <c r="D887" s="1000"/>
      <c r="E887" s="1000"/>
      <c r="F887" s="1000"/>
      <c r="G887" s="1000"/>
      <c r="H887" s="1000"/>
      <c r="I887" s="1000"/>
      <c r="J887" s="1000"/>
      <c r="K887" s="1000"/>
      <c r="L887" s="998"/>
      <c r="M887" s="1000"/>
      <c r="N887" s="1000"/>
      <c r="O887" s="999"/>
      <c r="P887" s="1000"/>
      <c r="Q887" s="1000"/>
      <c r="R887" s="1000"/>
      <c r="S887" s="1000"/>
      <c r="T887" s="1000"/>
      <c r="U887" s="1000"/>
      <c r="V887" s="1000"/>
      <c r="W887" s="999"/>
      <c r="X887" s="999"/>
      <c r="Y887" s="984"/>
      <c r="Z887" s="982"/>
      <c r="AA887" s="982"/>
      <c r="AB887" s="982"/>
      <c r="AC887" s="982"/>
      <c r="AD887" s="982"/>
      <c r="AE887" s="982"/>
      <c r="AF887" s="982"/>
      <c r="AG887" s="982"/>
      <c r="AH887" s="982"/>
      <c r="AI887" s="982"/>
      <c r="AJ887" s="982"/>
      <c r="AK887" s="982"/>
      <c r="AL887" s="982"/>
    </row>
    <row r="888" spans="1:38">
      <c r="A888" s="982"/>
      <c r="B888" s="1000"/>
      <c r="C888" s="1000"/>
      <c r="D888" s="1000"/>
      <c r="E888" s="1000"/>
      <c r="F888" s="1000"/>
      <c r="G888" s="1000"/>
      <c r="H888" s="1000"/>
      <c r="I888" s="1000"/>
      <c r="J888" s="1000"/>
      <c r="K888" s="1000"/>
      <c r="L888" s="998"/>
      <c r="M888" s="1000"/>
      <c r="N888" s="1000"/>
      <c r="O888" s="999"/>
      <c r="P888" s="1000"/>
      <c r="Q888" s="1000"/>
      <c r="R888" s="1000"/>
      <c r="S888" s="1000"/>
      <c r="T888" s="1000"/>
      <c r="U888" s="1000"/>
      <c r="V888" s="1000"/>
      <c r="W888" s="999"/>
      <c r="X888" s="999"/>
      <c r="Y888" s="984"/>
      <c r="Z888" s="982"/>
      <c r="AA888" s="982"/>
      <c r="AB888" s="982"/>
      <c r="AC888" s="982"/>
      <c r="AD888" s="982"/>
      <c r="AE888" s="982"/>
      <c r="AF888" s="982"/>
      <c r="AG888" s="982"/>
      <c r="AH888" s="982"/>
      <c r="AI888" s="982"/>
      <c r="AJ888" s="982"/>
      <c r="AK888" s="982"/>
      <c r="AL888" s="982"/>
    </row>
    <row r="889" spans="1:38">
      <c r="A889" s="982"/>
      <c r="B889" s="1000"/>
      <c r="C889" s="1000"/>
      <c r="D889" s="1000"/>
      <c r="E889" s="1000"/>
      <c r="F889" s="1000"/>
      <c r="G889" s="1000"/>
      <c r="H889" s="1000"/>
      <c r="I889" s="1000"/>
      <c r="J889" s="1000"/>
      <c r="K889" s="1000"/>
      <c r="L889" s="998"/>
      <c r="M889" s="1000"/>
      <c r="N889" s="1000"/>
      <c r="O889" s="999"/>
      <c r="P889" s="1000"/>
      <c r="Q889" s="1000"/>
      <c r="R889" s="1000"/>
      <c r="S889" s="1000"/>
      <c r="T889" s="1000"/>
      <c r="U889" s="1000"/>
      <c r="V889" s="1000"/>
      <c r="W889" s="999"/>
      <c r="X889" s="999"/>
      <c r="Y889" s="984"/>
      <c r="Z889" s="982"/>
      <c r="AA889" s="982"/>
      <c r="AB889" s="982"/>
      <c r="AC889" s="982"/>
      <c r="AD889" s="982"/>
      <c r="AE889" s="982"/>
      <c r="AF889" s="982"/>
      <c r="AG889" s="982"/>
      <c r="AH889" s="982"/>
      <c r="AI889" s="982"/>
      <c r="AJ889" s="982"/>
      <c r="AK889" s="982"/>
      <c r="AL889" s="982"/>
    </row>
    <row r="890" spans="1:38">
      <c r="A890" s="982"/>
      <c r="B890" s="1000"/>
      <c r="C890" s="1000"/>
      <c r="D890" s="1000"/>
      <c r="E890" s="1000"/>
      <c r="F890" s="1000"/>
      <c r="G890" s="1000"/>
      <c r="H890" s="1000"/>
      <c r="I890" s="1000"/>
      <c r="J890" s="1000"/>
      <c r="K890" s="1000"/>
      <c r="L890" s="998"/>
      <c r="M890" s="1000"/>
      <c r="N890" s="1000"/>
      <c r="O890" s="999"/>
      <c r="P890" s="1000"/>
      <c r="Q890" s="1000"/>
      <c r="R890" s="1000"/>
      <c r="S890" s="1000"/>
      <c r="T890" s="1000"/>
      <c r="U890" s="1000"/>
      <c r="V890" s="1000"/>
      <c r="W890" s="999"/>
      <c r="X890" s="999"/>
      <c r="Y890" s="984"/>
      <c r="Z890" s="982"/>
      <c r="AA890" s="982"/>
      <c r="AB890" s="982"/>
      <c r="AC890" s="982"/>
      <c r="AD890" s="982"/>
      <c r="AE890" s="982"/>
      <c r="AF890" s="982"/>
      <c r="AG890" s="982"/>
      <c r="AH890" s="982"/>
      <c r="AI890" s="982"/>
      <c r="AJ890" s="982"/>
      <c r="AK890" s="982"/>
      <c r="AL890" s="982"/>
    </row>
    <row r="891" spans="1:38">
      <c r="A891" s="982"/>
      <c r="B891" s="1000"/>
      <c r="C891" s="1000"/>
      <c r="D891" s="1000"/>
      <c r="E891" s="1000"/>
      <c r="F891" s="1000"/>
      <c r="G891" s="1000"/>
      <c r="H891" s="1000"/>
      <c r="I891" s="1000"/>
      <c r="J891" s="1000"/>
      <c r="K891" s="1000"/>
      <c r="L891" s="998"/>
      <c r="M891" s="1000"/>
      <c r="N891" s="1000"/>
      <c r="O891" s="999"/>
      <c r="P891" s="1000"/>
      <c r="Q891" s="1000"/>
      <c r="R891" s="1000"/>
      <c r="S891" s="1000"/>
      <c r="T891" s="1000"/>
      <c r="U891" s="1000"/>
      <c r="V891" s="1000"/>
      <c r="W891" s="999"/>
      <c r="X891" s="999"/>
      <c r="Y891" s="984"/>
      <c r="Z891" s="982"/>
      <c r="AA891" s="982"/>
      <c r="AB891" s="982"/>
      <c r="AC891" s="982"/>
      <c r="AD891" s="982"/>
      <c r="AE891" s="982"/>
      <c r="AF891" s="982"/>
      <c r="AG891" s="982"/>
      <c r="AH891" s="982"/>
      <c r="AI891" s="982"/>
      <c r="AJ891" s="982"/>
      <c r="AK891" s="982"/>
      <c r="AL891" s="982"/>
    </row>
    <row r="892" spans="1:38">
      <c r="A892" s="982"/>
      <c r="B892" s="1000"/>
      <c r="C892" s="1000"/>
      <c r="D892" s="1000"/>
      <c r="E892" s="1000"/>
      <c r="F892" s="1000"/>
      <c r="G892" s="1000"/>
      <c r="H892" s="1000"/>
      <c r="I892" s="1000"/>
      <c r="J892" s="1000"/>
      <c r="K892" s="1000"/>
      <c r="L892" s="998"/>
      <c r="M892" s="1000"/>
      <c r="N892" s="1000"/>
      <c r="O892" s="999"/>
      <c r="P892" s="1000"/>
      <c r="Q892" s="1000"/>
      <c r="R892" s="1000"/>
      <c r="S892" s="1000"/>
      <c r="T892" s="1000"/>
      <c r="U892" s="1000"/>
      <c r="V892" s="1000"/>
      <c r="W892" s="999"/>
      <c r="X892" s="999"/>
      <c r="Y892" s="984"/>
      <c r="Z892" s="982"/>
      <c r="AA892" s="982"/>
      <c r="AB892" s="982"/>
      <c r="AC892" s="982"/>
      <c r="AD892" s="982"/>
      <c r="AE892" s="982"/>
      <c r="AF892" s="982"/>
      <c r="AG892" s="982"/>
      <c r="AH892" s="982"/>
      <c r="AI892" s="982"/>
      <c r="AJ892" s="982"/>
      <c r="AK892" s="982"/>
      <c r="AL892" s="982"/>
    </row>
    <row r="893" spans="1:38">
      <c r="A893" s="982"/>
      <c r="B893" s="1000"/>
      <c r="C893" s="1000"/>
      <c r="D893" s="1000"/>
      <c r="E893" s="1000"/>
      <c r="F893" s="1000"/>
      <c r="G893" s="1000"/>
      <c r="H893" s="1000"/>
      <c r="I893" s="1000"/>
      <c r="J893" s="1000"/>
      <c r="K893" s="1000"/>
      <c r="L893" s="998"/>
      <c r="M893" s="1000"/>
      <c r="N893" s="1000"/>
      <c r="O893" s="999"/>
      <c r="P893" s="1000"/>
      <c r="Q893" s="1000"/>
      <c r="R893" s="1000"/>
      <c r="S893" s="1000"/>
      <c r="T893" s="1000"/>
      <c r="U893" s="1000"/>
      <c r="V893" s="1000"/>
      <c r="W893" s="999"/>
      <c r="X893" s="999"/>
      <c r="Y893" s="984"/>
      <c r="Z893" s="982"/>
      <c r="AA893" s="982"/>
      <c r="AB893" s="982"/>
      <c r="AC893" s="982"/>
      <c r="AD893" s="982"/>
      <c r="AE893" s="982"/>
      <c r="AF893" s="982"/>
      <c r="AG893" s="982"/>
      <c r="AH893" s="982"/>
      <c r="AI893" s="982"/>
      <c r="AJ893" s="982"/>
      <c r="AK893" s="982"/>
      <c r="AL893" s="982"/>
    </row>
    <row r="894" spans="1:38">
      <c r="A894" s="982"/>
      <c r="B894" s="1000"/>
      <c r="C894" s="1000"/>
      <c r="D894" s="1000"/>
      <c r="E894" s="1000"/>
      <c r="F894" s="1000"/>
      <c r="G894" s="1000"/>
      <c r="H894" s="1000"/>
      <c r="I894" s="1000"/>
      <c r="J894" s="1000"/>
      <c r="K894" s="1000"/>
      <c r="L894" s="998"/>
      <c r="M894" s="1000"/>
      <c r="N894" s="1000"/>
      <c r="O894" s="999"/>
      <c r="P894" s="1000"/>
      <c r="Q894" s="1000"/>
      <c r="R894" s="1000"/>
      <c r="S894" s="1000"/>
      <c r="T894" s="1000"/>
      <c r="U894" s="1000"/>
      <c r="V894" s="1000"/>
      <c r="W894" s="999"/>
      <c r="X894" s="999"/>
      <c r="Y894" s="984"/>
      <c r="Z894" s="982"/>
      <c r="AA894" s="982"/>
      <c r="AB894" s="982"/>
      <c r="AC894" s="982"/>
      <c r="AD894" s="982"/>
      <c r="AE894" s="982"/>
      <c r="AF894" s="982"/>
      <c r="AG894" s="982"/>
      <c r="AH894" s="982"/>
      <c r="AI894" s="982"/>
      <c r="AJ894" s="982"/>
      <c r="AK894" s="982"/>
      <c r="AL894" s="982"/>
    </row>
    <row r="895" spans="1:38">
      <c r="A895" s="982"/>
      <c r="B895" s="1000"/>
      <c r="C895" s="1000"/>
      <c r="D895" s="1000"/>
      <c r="E895" s="1000"/>
      <c r="F895" s="1000"/>
      <c r="G895" s="1000"/>
      <c r="H895" s="1000"/>
      <c r="I895" s="1000"/>
      <c r="J895" s="1000"/>
      <c r="K895" s="1000"/>
      <c r="L895" s="998"/>
      <c r="M895" s="1000"/>
      <c r="N895" s="1000"/>
      <c r="O895" s="999"/>
      <c r="P895" s="1000"/>
      <c r="Q895" s="1000"/>
      <c r="R895" s="1000"/>
      <c r="S895" s="1000"/>
      <c r="T895" s="1000"/>
      <c r="U895" s="1000"/>
      <c r="V895" s="1000"/>
      <c r="W895" s="999"/>
      <c r="X895" s="999"/>
      <c r="Y895" s="984"/>
      <c r="Z895" s="982"/>
      <c r="AA895" s="982"/>
      <c r="AB895" s="982"/>
      <c r="AC895" s="982"/>
      <c r="AD895" s="982"/>
      <c r="AE895" s="982"/>
      <c r="AF895" s="982"/>
      <c r="AG895" s="982"/>
      <c r="AH895" s="982"/>
      <c r="AI895" s="982"/>
      <c r="AJ895" s="982"/>
      <c r="AK895" s="982"/>
      <c r="AL895" s="982"/>
    </row>
    <row r="896" spans="1:38">
      <c r="A896" s="982"/>
      <c r="B896" s="1000"/>
      <c r="C896" s="1000"/>
      <c r="D896" s="1000"/>
      <c r="E896" s="1000"/>
      <c r="F896" s="1000"/>
      <c r="G896" s="1000"/>
      <c r="H896" s="1000"/>
      <c r="I896" s="1000"/>
      <c r="J896" s="1000"/>
      <c r="K896" s="1000"/>
      <c r="L896" s="998"/>
      <c r="M896" s="1000"/>
      <c r="N896" s="1000"/>
      <c r="O896" s="999"/>
      <c r="P896" s="1000"/>
      <c r="Q896" s="1000"/>
      <c r="R896" s="1000"/>
      <c r="S896" s="1000"/>
      <c r="T896" s="1000"/>
      <c r="U896" s="1000"/>
      <c r="V896" s="1000"/>
      <c r="W896" s="999"/>
      <c r="X896" s="999"/>
      <c r="Y896" s="984"/>
      <c r="Z896" s="982"/>
      <c r="AA896" s="982"/>
      <c r="AB896" s="982"/>
      <c r="AC896" s="982"/>
      <c r="AD896" s="982"/>
      <c r="AE896" s="982"/>
      <c r="AF896" s="982"/>
      <c r="AG896" s="982"/>
      <c r="AH896" s="982"/>
      <c r="AI896" s="982"/>
      <c r="AJ896" s="982"/>
      <c r="AK896" s="982"/>
      <c r="AL896" s="982"/>
    </row>
    <row r="897" spans="1:38">
      <c r="A897" s="982"/>
      <c r="B897" s="1000"/>
      <c r="C897" s="1000"/>
      <c r="D897" s="1000"/>
      <c r="E897" s="1000"/>
      <c r="F897" s="1000"/>
      <c r="G897" s="1000"/>
      <c r="H897" s="1000"/>
      <c r="I897" s="1000"/>
      <c r="J897" s="1000"/>
      <c r="K897" s="1000"/>
      <c r="L897" s="998"/>
      <c r="M897" s="1000"/>
      <c r="N897" s="1000"/>
      <c r="O897" s="999"/>
      <c r="P897" s="1000"/>
      <c r="Q897" s="1000"/>
      <c r="R897" s="1000"/>
      <c r="S897" s="1000"/>
      <c r="T897" s="1000"/>
      <c r="U897" s="1000"/>
      <c r="V897" s="1000"/>
      <c r="W897" s="999"/>
      <c r="X897" s="999"/>
      <c r="Y897" s="984"/>
      <c r="Z897" s="982"/>
      <c r="AA897" s="982"/>
      <c r="AB897" s="982"/>
      <c r="AC897" s="982"/>
      <c r="AD897" s="982"/>
      <c r="AE897" s="982"/>
      <c r="AF897" s="982"/>
      <c r="AG897" s="982"/>
      <c r="AH897" s="982"/>
      <c r="AI897" s="982"/>
      <c r="AJ897" s="982"/>
      <c r="AK897" s="982"/>
      <c r="AL897" s="982"/>
    </row>
    <row r="898" spans="1:38">
      <c r="A898" s="982"/>
      <c r="B898" s="1000"/>
      <c r="C898" s="1000"/>
      <c r="D898" s="1000"/>
      <c r="E898" s="1000"/>
      <c r="F898" s="1000"/>
      <c r="G898" s="1000"/>
      <c r="H898" s="1000"/>
      <c r="I898" s="1000"/>
      <c r="J898" s="1000"/>
      <c r="K898" s="1000"/>
      <c r="L898" s="998"/>
      <c r="M898" s="1000"/>
      <c r="N898" s="1000"/>
      <c r="O898" s="999"/>
      <c r="P898" s="1000"/>
      <c r="Q898" s="1000"/>
      <c r="R898" s="1000"/>
      <c r="S898" s="1000"/>
      <c r="T898" s="1000"/>
      <c r="U898" s="1000"/>
      <c r="V898" s="1000"/>
      <c r="W898" s="999"/>
      <c r="X898" s="999"/>
      <c r="Y898" s="984"/>
      <c r="Z898" s="982"/>
      <c r="AA898" s="982"/>
      <c r="AB898" s="982"/>
      <c r="AC898" s="982"/>
      <c r="AD898" s="982"/>
      <c r="AE898" s="982"/>
      <c r="AF898" s="982"/>
      <c r="AG898" s="982"/>
      <c r="AH898" s="982"/>
      <c r="AI898" s="982"/>
      <c r="AJ898" s="982"/>
      <c r="AK898" s="982"/>
      <c r="AL898" s="982"/>
    </row>
    <row r="899" spans="1:38">
      <c r="A899" s="982"/>
      <c r="B899" s="1000"/>
      <c r="C899" s="1000"/>
      <c r="D899" s="1000"/>
      <c r="E899" s="1000"/>
      <c r="F899" s="1000"/>
      <c r="G899" s="1000"/>
      <c r="H899" s="1000"/>
      <c r="I899" s="1000"/>
      <c r="J899" s="1000"/>
      <c r="K899" s="1000"/>
      <c r="L899" s="998"/>
      <c r="M899" s="1000"/>
      <c r="N899" s="1000"/>
      <c r="O899" s="999"/>
      <c r="P899" s="1000"/>
      <c r="Q899" s="1000"/>
      <c r="R899" s="1000"/>
      <c r="S899" s="1000"/>
      <c r="T899" s="1000"/>
      <c r="U899" s="1000"/>
      <c r="V899" s="1000"/>
      <c r="W899" s="999"/>
      <c r="X899" s="999"/>
      <c r="Y899" s="984"/>
      <c r="Z899" s="982"/>
      <c r="AA899" s="982"/>
      <c r="AB899" s="982"/>
      <c r="AC899" s="982"/>
      <c r="AD899" s="982"/>
      <c r="AE899" s="982"/>
      <c r="AF899" s="982"/>
      <c r="AG899" s="982"/>
      <c r="AH899" s="982"/>
      <c r="AI899" s="982"/>
      <c r="AJ899" s="982"/>
      <c r="AK899" s="982"/>
      <c r="AL899" s="982"/>
    </row>
    <row r="900" spans="1:38">
      <c r="A900" s="982"/>
      <c r="B900" s="1000"/>
      <c r="C900" s="1000"/>
      <c r="D900" s="1000"/>
      <c r="E900" s="1000"/>
      <c r="F900" s="1000"/>
      <c r="G900" s="1000"/>
      <c r="H900" s="1000"/>
      <c r="I900" s="1000"/>
      <c r="J900" s="1000"/>
      <c r="K900" s="1000"/>
      <c r="L900" s="998"/>
      <c r="M900" s="1000"/>
      <c r="N900" s="1000"/>
      <c r="O900" s="999"/>
      <c r="P900" s="1000"/>
      <c r="Q900" s="1000"/>
      <c r="R900" s="1000"/>
      <c r="S900" s="1000"/>
      <c r="T900" s="1000"/>
      <c r="U900" s="1000"/>
      <c r="V900" s="1000"/>
      <c r="W900" s="999"/>
      <c r="X900" s="999"/>
      <c r="Y900" s="984"/>
      <c r="Z900" s="982"/>
      <c r="AA900" s="982"/>
      <c r="AB900" s="982"/>
      <c r="AC900" s="982"/>
      <c r="AD900" s="982"/>
      <c r="AE900" s="982"/>
      <c r="AF900" s="982"/>
      <c r="AG900" s="982"/>
      <c r="AH900" s="982"/>
      <c r="AI900" s="982"/>
      <c r="AJ900" s="982"/>
      <c r="AK900" s="982"/>
      <c r="AL900" s="982"/>
    </row>
    <row r="901" spans="1:38">
      <c r="A901" s="982"/>
      <c r="B901" s="1000"/>
      <c r="C901" s="1000"/>
      <c r="D901" s="1000"/>
      <c r="E901" s="1000"/>
      <c r="F901" s="1000"/>
      <c r="G901" s="1000"/>
      <c r="H901" s="1000"/>
      <c r="I901" s="1000"/>
      <c r="J901" s="1000"/>
      <c r="K901" s="1000"/>
      <c r="L901" s="998"/>
      <c r="M901" s="1000"/>
      <c r="N901" s="1000"/>
      <c r="O901" s="999"/>
      <c r="P901" s="1000"/>
      <c r="Q901" s="1000"/>
      <c r="R901" s="1000"/>
      <c r="S901" s="1000"/>
      <c r="T901" s="1000"/>
      <c r="U901" s="1000"/>
      <c r="V901" s="1000"/>
      <c r="W901" s="999"/>
      <c r="X901" s="999"/>
      <c r="Y901" s="984"/>
      <c r="Z901" s="982"/>
      <c r="AA901" s="982"/>
      <c r="AB901" s="982"/>
      <c r="AC901" s="982"/>
      <c r="AD901" s="982"/>
      <c r="AE901" s="982"/>
      <c r="AF901" s="982"/>
      <c r="AG901" s="982"/>
      <c r="AH901" s="982"/>
      <c r="AI901" s="982"/>
      <c r="AJ901" s="982"/>
      <c r="AK901" s="982"/>
      <c r="AL901" s="982"/>
    </row>
    <row r="902" spans="1:38">
      <c r="A902" s="982"/>
      <c r="B902" s="1000"/>
      <c r="C902" s="1000"/>
      <c r="D902" s="1000"/>
      <c r="E902" s="1000"/>
      <c r="F902" s="1000"/>
      <c r="G902" s="1000"/>
      <c r="H902" s="1000"/>
      <c r="I902" s="1000"/>
      <c r="J902" s="1000"/>
      <c r="K902" s="1000"/>
      <c r="L902" s="998"/>
      <c r="M902" s="1000"/>
      <c r="N902" s="1000"/>
      <c r="O902" s="999"/>
      <c r="P902" s="1000"/>
      <c r="Q902" s="1000"/>
      <c r="R902" s="1000"/>
      <c r="S902" s="1000"/>
      <c r="T902" s="1000"/>
      <c r="U902" s="1000"/>
      <c r="V902" s="1000"/>
      <c r="W902" s="999"/>
      <c r="X902" s="999"/>
      <c r="Y902" s="984"/>
      <c r="Z902" s="982"/>
      <c r="AA902" s="982"/>
      <c r="AB902" s="982"/>
      <c r="AC902" s="982"/>
      <c r="AD902" s="982"/>
      <c r="AE902" s="982"/>
      <c r="AF902" s="982"/>
      <c r="AG902" s="982"/>
      <c r="AH902" s="982"/>
      <c r="AI902" s="982"/>
      <c r="AJ902" s="982"/>
      <c r="AK902" s="982"/>
      <c r="AL902" s="982"/>
    </row>
    <row r="903" spans="1:38">
      <c r="A903" s="982"/>
      <c r="B903" s="1000"/>
      <c r="C903" s="1000"/>
      <c r="D903" s="1000"/>
      <c r="E903" s="1000"/>
      <c r="F903" s="1000"/>
      <c r="G903" s="1000"/>
      <c r="H903" s="1000"/>
      <c r="I903" s="1000"/>
      <c r="J903" s="1000"/>
      <c r="K903" s="1000"/>
      <c r="L903" s="998"/>
      <c r="M903" s="1000"/>
      <c r="N903" s="1000"/>
      <c r="O903" s="999"/>
      <c r="P903" s="1000"/>
      <c r="Q903" s="1000"/>
      <c r="R903" s="1000"/>
      <c r="S903" s="1000"/>
      <c r="T903" s="1000"/>
      <c r="U903" s="1000"/>
      <c r="V903" s="1000"/>
      <c r="W903" s="999"/>
      <c r="X903" s="999"/>
      <c r="Y903" s="984"/>
      <c r="Z903" s="982"/>
      <c r="AA903" s="982"/>
      <c r="AB903" s="982"/>
      <c r="AC903" s="982"/>
      <c r="AD903" s="982"/>
      <c r="AE903" s="982"/>
      <c r="AF903" s="982"/>
      <c r="AG903" s="982"/>
      <c r="AH903" s="982"/>
      <c r="AI903" s="982"/>
      <c r="AJ903" s="982"/>
      <c r="AK903" s="982"/>
      <c r="AL903" s="982"/>
    </row>
    <row r="904" spans="1:38">
      <c r="A904" s="982"/>
      <c r="B904" s="1000"/>
      <c r="C904" s="1000"/>
      <c r="D904" s="1000"/>
      <c r="E904" s="1000"/>
      <c r="F904" s="1000"/>
      <c r="G904" s="1000"/>
      <c r="H904" s="1000"/>
      <c r="I904" s="1000"/>
      <c r="J904" s="1000"/>
      <c r="K904" s="1000"/>
      <c r="L904" s="998"/>
      <c r="M904" s="1000"/>
      <c r="N904" s="1000"/>
      <c r="O904" s="999"/>
      <c r="P904" s="1000"/>
      <c r="Q904" s="1000"/>
      <c r="R904" s="1000"/>
      <c r="S904" s="1000"/>
      <c r="T904" s="1000"/>
      <c r="U904" s="1000"/>
      <c r="V904" s="1000"/>
      <c r="W904" s="999"/>
      <c r="X904" s="999"/>
      <c r="Y904" s="984"/>
      <c r="Z904" s="982"/>
      <c r="AA904" s="982"/>
      <c r="AB904" s="982"/>
      <c r="AC904" s="982"/>
      <c r="AD904" s="982"/>
      <c r="AE904" s="982"/>
      <c r="AF904" s="982"/>
      <c r="AG904" s="982"/>
      <c r="AH904" s="982"/>
      <c r="AI904" s="982"/>
      <c r="AJ904" s="982"/>
      <c r="AK904" s="982"/>
      <c r="AL904" s="982"/>
    </row>
    <row r="905" spans="1:38">
      <c r="A905" s="982"/>
      <c r="B905" s="1000"/>
      <c r="C905" s="1000"/>
      <c r="D905" s="1000"/>
      <c r="E905" s="1000"/>
      <c r="F905" s="1000"/>
      <c r="G905" s="1000"/>
      <c r="H905" s="1000"/>
      <c r="I905" s="1000"/>
      <c r="J905" s="1000"/>
      <c r="K905" s="1000"/>
      <c r="L905" s="998"/>
      <c r="M905" s="1000"/>
      <c r="N905" s="1000"/>
      <c r="O905" s="999"/>
      <c r="P905" s="1000"/>
      <c r="Q905" s="1000"/>
      <c r="R905" s="1000"/>
      <c r="S905" s="1000"/>
      <c r="T905" s="1000"/>
      <c r="U905" s="1000"/>
      <c r="V905" s="1000"/>
      <c r="W905" s="999"/>
      <c r="X905" s="999"/>
      <c r="Y905" s="984"/>
      <c r="Z905" s="982"/>
      <c r="AA905" s="982"/>
      <c r="AB905" s="982"/>
      <c r="AC905" s="982"/>
      <c r="AD905" s="982"/>
      <c r="AE905" s="982"/>
      <c r="AF905" s="982"/>
      <c r="AG905" s="982"/>
      <c r="AH905" s="982"/>
      <c r="AI905" s="982"/>
      <c r="AJ905" s="982"/>
      <c r="AK905" s="982"/>
      <c r="AL905" s="982"/>
    </row>
    <row r="906" spans="1:38">
      <c r="A906" s="982"/>
      <c r="B906" s="1000"/>
      <c r="C906" s="1000"/>
      <c r="D906" s="1000"/>
      <c r="E906" s="1000"/>
      <c r="F906" s="1000"/>
      <c r="G906" s="1000"/>
      <c r="H906" s="1000"/>
      <c r="I906" s="1000"/>
      <c r="J906" s="1000"/>
      <c r="K906" s="1000"/>
      <c r="L906" s="998"/>
      <c r="M906" s="1000"/>
      <c r="N906" s="1000"/>
      <c r="O906" s="999"/>
      <c r="P906" s="1000"/>
      <c r="Q906" s="1000"/>
      <c r="R906" s="1000"/>
      <c r="S906" s="1000"/>
      <c r="T906" s="1000"/>
      <c r="U906" s="1000"/>
      <c r="V906" s="1000"/>
      <c r="W906" s="999"/>
      <c r="X906" s="999"/>
      <c r="Y906" s="984"/>
      <c r="Z906" s="982"/>
      <c r="AA906" s="982"/>
      <c r="AB906" s="982"/>
      <c r="AC906" s="982"/>
      <c r="AD906" s="982"/>
      <c r="AE906" s="982"/>
      <c r="AF906" s="982"/>
      <c r="AG906" s="982"/>
      <c r="AH906" s="982"/>
      <c r="AI906" s="982"/>
      <c r="AJ906" s="982"/>
      <c r="AK906" s="982"/>
      <c r="AL906" s="982"/>
    </row>
    <row r="907" spans="1:38">
      <c r="A907" s="982"/>
      <c r="B907" s="1000"/>
      <c r="C907" s="1000"/>
      <c r="D907" s="1000"/>
      <c r="E907" s="1000"/>
      <c r="F907" s="1000"/>
      <c r="G907" s="1000"/>
      <c r="H907" s="1000"/>
      <c r="I907" s="1000"/>
      <c r="J907" s="1000"/>
      <c r="K907" s="1000"/>
      <c r="L907" s="998"/>
      <c r="M907" s="1000"/>
      <c r="N907" s="1000"/>
      <c r="O907" s="999"/>
      <c r="P907" s="1000"/>
      <c r="Q907" s="1000"/>
      <c r="R907" s="1000"/>
      <c r="S907" s="1000"/>
      <c r="T907" s="1000"/>
      <c r="U907" s="1000"/>
      <c r="V907" s="1000"/>
      <c r="W907" s="999"/>
      <c r="X907" s="999"/>
      <c r="Y907" s="984"/>
      <c r="Z907" s="982"/>
      <c r="AA907" s="982"/>
      <c r="AB907" s="982"/>
      <c r="AC907" s="982"/>
      <c r="AD907" s="982"/>
      <c r="AE907" s="982"/>
      <c r="AF907" s="982"/>
      <c r="AG907" s="982"/>
      <c r="AH907" s="982"/>
      <c r="AI907" s="982"/>
      <c r="AJ907" s="982"/>
      <c r="AK907" s="982"/>
      <c r="AL907" s="982"/>
    </row>
    <row r="908" spans="1:38">
      <c r="A908" s="982"/>
      <c r="B908" s="1000"/>
      <c r="C908" s="1000"/>
      <c r="D908" s="1000"/>
      <c r="E908" s="1000"/>
      <c r="F908" s="1000"/>
      <c r="G908" s="1000"/>
      <c r="H908" s="1000"/>
      <c r="I908" s="1000"/>
      <c r="J908" s="1000"/>
      <c r="K908" s="1000"/>
      <c r="L908" s="998"/>
      <c r="M908" s="1000"/>
      <c r="N908" s="1000"/>
      <c r="O908" s="999"/>
      <c r="P908" s="1000"/>
      <c r="Q908" s="1000"/>
      <c r="R908" s="1000"/>
      <c r="S908" s="1000"/>
      <c r="T908" s="1000"/>
      <c r="U908" s="1000"/>
      <c r="V908" s="1000"/>
      <c r="W908" s="999"/>
      <c r="X908" s="999"/>
      <c r="Y908" s="984"/>
      <c r="Z908" s="982"/>
      <c r="AA908" s="982"/>
      <c r="AB908" s="982"/>
      <c r="AC908" s="982"/>
      <c r="AD908" s="982"/>
      <c r="AE908" s="982"/>
      <c r="AF908" s="982"/>
      <c r="AG908" s="982"/>
      <c r="AH908" s="982"/>
      <c r="AI908" s="982"/>
      <c r="AJ908" s="982"/>
      <c r="AK908" s="982"/>
      <c r="AL908" s="982"/>
    </row>
    <row r="909" spans="1:38">
      <c r="A909" s="982"/>
      <c r="B909" s="1000"/>
      <c r="C909" s="1000"/>
      <c r="D909" s="1000"/>
      <c r="E909" s="1000"/>
      <c r="F909" s="1000"/>
      <c r="G909" s="1000"/>
      <c r="H909" s="1000"/>
      <c r="I909" s="1000"/>
      <c r="J909" s="1000"/>
      <c r="K909" s="1000"/>
      <c r="L909" s="998"/>
      <c r="M909" s="1000"/>
      <c r="N909" s="1000"/>
      <c r="O909" s="999"/>
      <c r="P909" s="1000"/>
      <c r="Q909" s="1000"/>
      <c r="R909" s="1000"/>
      <c r="S909" s="1000"/>
      <c r="T909" s="1000"/>
      <c r="U909" s="1000"/>
      <c r="V909" s="1000"/>
      <c r="W909" s="999"/>
      <c r="X909" s="999"/>
      <c r="Y909" s="984"/>
      <c r="Z909" s="982"/>
      <c r="AA909" s="982"/>
      <c r="AB909" s="982"/>
      <c r="AC909" s="982"/>
      <c r="AD909" s="982"/>
      <c r="AE909" s="982"/>
      <c r="AF909" s="982"/>
      <c r="AG909" s="982"/>
      <c r="AH909" s="982"/>
      <c r="AI909" s="982"/>
      <c r="AJ909" s="982"/>
      <c r="AK909" s="982"/>
      <c r="AL909" s="982"/>
    </row>
    <row r="910" spans="1:38">
      <c r="A910" s="982"/>
      <c r="B910" s="1000"/>
      <c r="C910" s="1000"/>
      <c r="D910" s="1000"/>
      <c r="E910" s="1000"/>
      <c r="F910" s="1000"/>
      <c r="G910" s="1000"/>
      <c r="H910" s="1000"/>
      <c r="I910" s="1000"/>
      <c r="J910" s="1000"/>
      <c r="K910" s="1000"/>
      <c r="L910" s="998"/>
      <c r="M910" s="1000"/>
      <c r="N910" s="1000"/>
      <c r="O910" s="999"/>
      <c r="P910" s="1000"/>
      <c r="Q910" s="1000"/>
      <c r="R910" s="1000"/>
      <c r="S910" s="1000"/>
      <c r="T910" s="1000"/>
      <c r="U910" s="1000"/>
      <c r="V910" s="1000"/>
      <c r="W910" s="999"/>
      <c r="X910" s="999"/>
      <c r="Y910" s="984"/>
      <c r="Z910" s="982"/>
      <c r="AA910" s="982"/>
      <c r="AB910" s="982"/>
      <c r="AC910" s="982"/>
      <c r="AD910" s="982"/>
      <c r="AE910" s="982"/>
      <c r="AF910" s="982"/>
      <c r="AG910" s="982"/>
      <c r="AH910" s="982"/>
      <c r="AI910" s="982"/>
      <c r="AJ910" s="982"/>
      <c r="AK910" s="982"/>
      <c r="AL910" s="982"/>
    </row>
    <row r="911" spans="1:38">
      <c r="A911" s="982"/>
      <c r="B911" s="1000"/>
      <c r="C911" s="1000"/>
      <c r="D911" s="1000"/>
      <c r="E911" s="1000"/>
      <c r="F911" s="1000"/>
      <c r="G911" s="1000"/>
      <c r="H911" s="1000"/>
      <c r="I911" s="1000"/>
      <c r="J911" s="1000"/>
      <c r="K911" s="1000"/>
      <c r="L911" s="998"/>
      <c r="M911" s="1000"/>
      <c r="N911" s="1000"/>
      <c r="O911" s="999"/>
      <c r="P911" s="1000"/>
      <c r="Q911" s="1000"/>
      <c r="R911" s="1000"/>
      <c r="S911" s="1000"/>
      <c r="T911" s="1000"/>
      <c r="U911" s="1000"/>
      <c r="V911" s="1000"/>
      <c r="W911" s="999"/>
      <c r="X911" s="999"/>
      <c r="Y911" s="984"/>
      <c r="Z911" s="982"/>
      <c r="AA911" s="982"/>
      <c r="AB911" s="982"/>
      <c r="AC911" s="982"/>
      <c r="AD911" s="982"/>
      <c r="AE911" s="982"/>
      <c r="AF911" s="982"/>
      <c r="AG911" s="982"/>
      <c r="AH911" s="982"/>
      <c r="AI911" s="982"/>
      <c r="AJ911" s="982"/>
      <c r="AK911" s="982"/>
      <c r="AL911" s="982"/>
    </row>
    <row r="912" spans="1:38">
      <c r="A912" s="982"/>
      <c r="B912" s="1000"/>
      <c r="C912" s="1000"/>
      <c r="D912" s="1000"/>
      <c r="E912" s="1000"/>
      <c r="F912" s="1000"/>
      <c r="G912" s="1000"/>
      <c r="H912" s="1000"/>
      <c r="I912" s="1000"/>
      <c r="J912" s="1000"/>
      <c r="K912" s="1000"/>
      <c r="L912" s="998"/>
      <c r="M912" s="1000"/>
      <c r="N912" s="1000"/>
      <c r="O912" s="999"/>
      <c r="P912" s="1000"/>
      <c r="Q912" s="1000"/>
      <c r="R912" s="1000"/>
      <c r="S912" s="1000"/>
      <c r="T912" s="1000"/>
      <c r="U912" s="1000"/>
      <c r="V912" s="1000"/>
      <c r="W912" s="999"/>
      <c r="X912" s="999"/>
      <c r="Y912" s="984"/>
      <c r="Z912" s="982"/>
      <c r="AA912" s="982"/>
      <c r="AB912" s="982"/>
      <c r="AC912" s="982"/>
      <c r="AD912" s="982"/>
      <c r="AE912" s="982"/>
      <c r="AF912" s="982"/>
      <c r="AG912" s="982"/>
      <c r="AH912" s="982"/>
      <c r="AI912" s="982"/>
      <c r="AJ912" s="982"/>
      <c r="AK912" s="982"/>
      <c r="AL912" s="982"/>
    </row>
    <row r="913" spans="1:38">
      <c r="A913" s="982"/>
      <c r="B913" s="1000"/>
      <c r="C913" s="1000"/>
      <c r="D913" s="1000"/>
      <c r="E913" s="1000"/>
      <c r="F913" s="1000"/>
      <c r="G913" s="1000"/>
      <c r="H913" s="1000"/>
      <c r="I913" s="1000"/>
      <c r="J913" s="1000"/>
      <c r="K913" s="1000"/>
      <c r="L913" s="998"/>
      <c r="M913" s="1000"/>
      <c r="N913" s="1000"/>
      <c r="O913" s="999"/>
      <c r="P913" s="1000"/>
      <c r="Q913" s="1000"/>
      <c r="R913" s="1000"/>
      <c r="S913" s="1000"/>
      <c r="T913" s="1000"/>
      <c r="U913" s="1000"/>
      <c r="V913" s="1000"/>
      <c r="W913" s="999"/>
      <c r="X913" s="999"/>
      <c r="Y913" s="984"/>
      <c r="Z913" s="982"/>
      <c r="AA913" s="982"/>
      <c r="AB913" s="982"/>
      <c r="AC913" s="982"/>
      <c r="AD913" s="982"/>
      <c r="AE913" s="982"/>
      <c r="AF913" s="982"/>
      <c r="AG913" s="982"/>
      <c r="AH913" s="982"/>
      <c r="AI913" s="982"/>
      <c r="AJ913" s="982"/>
      <c r="AK913" s="982"/>
      <c r="AL913" s="982"/>
    </row>
    <row r="914" spans="1:38">
      <c r="A914" s="982"/>
      <c r="B914" s="1000"/>
      <c r="C914" s="1000"/>
      <c r="D914" s="1000"/>
      <c r="E914" s="1000"/>
      <c r="F914" s="1000"/>
      <c r="G914" s="1000"/>
      <c r="H914" s="1000"/>
      <c r="I914" s="1000"/>
      <c r="J914" s="1000"/>
      <c r="K914" s="1000"/>
      <c r="L914" s="998"/>
      <c r="M914" s="1000"/>
      <c r="N914" s="1000"/>
      <c r="O914" s="999"/>
      <c r="P914" s="1000"/>
      <c r="Q914" s="1000"/>
      <c r="R914" s="1000"/>
      <c r="S914" s="1000"/>
      <c r="T914" s="1000"/>
      <c r="U914" s="1000"/>
      <c r="V914" s="1000"/>
      <c r="W914" s="999"/>
      <c r="X914" s="999"/>
      <c r="Y914" s="984"/>
      <c r="Z914" s="982"/>
      <c r="AA914" s="982"/>
      <c r="AB914" s="982"/>
      <c r="AC914" s="982"/>
      <c r="AD914" s="982"/>
      <c r="AE914" s="982"/>
      <c r="AF914" s="982"/>
      <c r="AG914" s="982"/>
      <c r="AH914" s="982"/>
      <c r="AI914" s="982"/>
      <c r="AJ914" s="982"/>
      <c r="AK914" s="982"/>
      <c r="AL914" s="982"/>
    </row>
    <row r="915" spans="1:38">
      <c r="A915" s="982"/>
      <c r="B915" s="1000"/>
      <c r="C915" s="1000"/>
      <c r="D915" s="1000"/>
      <c r="E915" s="1000"/>
      <c r="F915" s="1000"/>
      <c r="G915" s="1000"/>
      <c r="H915" s="1000"/>
      <c r="I915" s="1000"/>
      <c r="J915" s="1000"/>
      <c r="K915" s="1000"/>
      <c r="L915" s="998"/>
      <c r="M915" s="1000"/>
      <c r="N915" s="1000"/>
      <c r="O915" s="999"/>
      <c r="P915" s="1000"/>
      <c r="Q915" s="1000"/>
      <c r="R915" s="1000"/>
      <c r="S915" s="1000"/>
      <c r="T915" s="1000"/>
      <c r="U915" s="1000"/>
      <c r="V915" s="1000"/>
      <c r="W915" s="999"/>
      <c r="X915" s="999"/>
      <c r="Y915" s="984"/>
      <c r="Z915" s="982"/>
      <c r="AA915" s="982"/>
      <c r="AB915" s="982"/>
      <c r="AC915" s="982"/>
      <c r="AD915" s="982"/>
      <c r="AE915" s="982"/>
      <c r="AF915" s="982"/>
      <c r="AG915" s="982"/>
      <c r="AH915" s="982"/>
      <c r="AI915" s="982"/>
      <c r="AJ915" s="982"/>
      <c r="AK915" s="982"/>
      <c r="AL915" s="982"/>
    </row>
    <row r="916" spans="1:38">
      <c r="A916" s="982"/>
      <c r="B916" s="1000"/>
      <c r="C916" s="1000"/>
      <c r="D916" s="1000"/>
      <c r="E916" s="1000"/>
      <c r="F916" s="1000"/>
      <c r="G916" s="1000"/>
      <c r="H916" s="1000"/>
      <c r="I916" s="1000"/>
      <c r="J916" s="1000"/>
      <c r="K916" s="1000"/>
      <c r="L916" s="998"/>
      <c r="M916" s="1000"/>
      <c r="N916" s="1000"/>
      <c r="O916" s="999"/>
      <c r="P916" s="1000"/>
      <c r="Q916" s="1000"/>
      <c r="R916" s="1000"/>
      <c r="S916" s="1000"/>
      <c r="T916" s="1000"/>
      <c r="U916" s="1000"/>
      <c r="V916" s="1000"/>
      <c r="W916" s="999"/>
      <c r="X916" s="999"/>
      <c r="Y916" s="984"/>
      <c r="Z916" s="982"/>
      <c r="AA916" s="982"/>
      <c r="AB916" s="982"/>
      <c r="AC916" s="982"/>
      <c r="AD916" s="982"/>
      <c r="AE916" s="982"/>
      <c r="AF916" s="982"/>
      <c r="AG916" s="982"/>
      <c r="AH916" s="982"/>
      <c r="AI916" s="982"/>
      <c r="AJ916" s="982"/>
      <c r="AK916" s="982"/>
      <c r="AL916" s="982"/>
    </row>
    <row r="917" spans="1:38">
      <c r="A917" s="982"/>
      <c r="B917" s="1000"/>
      <c r="C917" s="1000"/>
      <c r="D917" s="1000"/>
      <c r="E917" s="1000"/>
      <c r="F917" s="1000"/>
      <c r="G917" s="1000"/>
      <c r="H917" s="1000"/>
      <c r="I917" s="1000"/>
      <c r="J917" s="1000"/>
      <c r="K917" s="1000"/>
      <c r="L917" s="998"/>
      <c r="M917" s="1000"/>
      <c r="N917" s="1000"/>
      <c r="O917" s="999"/>
      <c r="P917" s="1000"/>
      <c r="Q917" s="1000"/>
      <c r="R917" s="1000"/>
      <c r="S917" s="1000"/>
      <c r="T917" s="1000"/>
      <c r="U917" s="1000"/>
      <c r="V917" s="1000"/>
      <c r="W917" s="999"/>
      <c r="X917" s="999"/>
      <c r="Y917" s="984"/>
      <c r="Z917" s="982"/>
      <c r="AA917" s="982"/>
      <c r="AB917" s="982"/>
      <c r="AC917" s="982"/>
      <c r="AD917" s="982"/>
      <c r="AE917" s="982"/>
      <c r="AF917" s="982"/>
      <c r="AG917" s="982"/>
      <c r="AH917" s="982"/>
      <c r="AI917" s="982"/>
      <c r="AJ917" s="982"/>
      <c r="AK917" s="982"/>
      <c r="AL917" s="982"/>
    </row>
    <row r="918" spans="1:38">
      <c r="A918" s="982"/>
      <c r="B918" s="1000"/>
      <c r="C918" s="1000"/>
      <c r="D918" s="1000"/>
      <c r="E918" s="1000"/>
      <c r="F918" s="1000"/>
      <c r="G918" s="1000"/>
      <c r="H918" s="1000"/>
      <c r="I918" s="1000"/>
      <c r="J918" s="1000"/>
      <c r="K918" s="1000"/>
      <c r="L918" s="998"/>
      <c r="M918" s="1000"/>
      <c r="N918" s="1000"/>
      <c r="O918" s="999"/>
      <c r="P918" s="1000"/>
      <c r="Q918" s="1000"/>
      <c r="R918" s="1000"/>
      <c r="S918" s="1000"/>
      <c r="T918" s="1000"/>
      <c r="U918" s="1000"/>
      <c r="V918" s="1000"/>
      <c r="W918" s="999"/>
      <c r="X918" s="999"/>
      <c r="Y918" s="984"/>
      <c r="Z918" s="982"/>
      <c r="AA918" s="982"/>
      <c r="AB918" s="982"/>
      <c r="AC918" s="982"/>
      <c r="AD918" s="982"/>
      <c r="AE918" s="982"/>
      <c r="AF918" s="982"/>
      <c r="AG918" s="982"/>
      <c r="AH918" s="982"/>
      <c r="AI918" s="982"/>
      <c r="AJ918" s="982"/>
      <c r="AK918" s="982"/>
      <c r="AL918" s="982"/>
    </row>
    <row r="919" spans="1:38">
      <c r="A919" s="982"/>
      <c r="B919" s="1000"/>
      <c r="C919" s="1000"/>
      <c r="D919" s="1000"/>
      <c r="E919" s="1000"/>
      <c r="F919" s="1000"/>
      <c r="G919" s="1000"/>
      <c r="H919" s="1000"/>
      <c r="I919" s="1000"/>
      <c r="J919" s="1000"/>
      <c r="K919" s="1000"/>
      <c r="L919" s="998"/>
      <c r="M919" s="1000"/>
      <c r="N919" s="1000"/>
      <c r="O919" s="999"/>
      <c r="P919" s="1000"/>
      <c r="Q919" s="1000"/>
      <c r="R919" s="1000"/>
      <c r="S919" s="1000"/>
      <c r="T919" s="1000"/>
      <c r="U919" s="1000"/>
      <c r="V919" s="1000"/>
      <c r="W919" s="999"/>
      <c r="X919" s="999"/>
      <c r="Y919" s="984"/>
      <c r="Z919" s="982"/>
      <c r="AA919" s="982"/>
      <c r="AB919" s="982"/>
      <c r="AC919" s="982"/>
      <c r="AD919" s="982"/>
      <c r="AE919" s="982"/>
      <c r="AF919" s="982"/>
      <c r="AG919" s="982"/>
      <c r="AH919" s="982"/>
      <c r="AI919" s="982"/>
      <c r="AJ919" s="982"/>
      <c r="AK919" s="982"/>
      <c r="AL919" s="982"/>
    </row>
    <row r="920" spans="1:38">
      <c r="A920" s="982"/>
      <c r="B920" s="1000"/>
      <c r="C920" s="1000"/>
      <c r="D920" s="1000"/>
      <c r="E920" s="1000"/>
      <c r="F920" s="1000"/>
      <c r="G920" s="1000"/>
      <c r="H920" s="1000"/>
      <c r="I920" s="1000"/>
      <c r="J920" s="1000"/>
      <c r="K920" s="1000"/>
      <c r="L920" s="998"/>
      <c r="M920" s="1000"/>
      <c r="N920" s="1000"/>
      <c r="O920" s="999"/>
      <c r="P920" s="1000"/>
      <c r="Q920" s="1000"/>
      <c r="R920" s="1000"/>
      <c r="S920" s="1000"/>
      <c r="T920" s="1000"/>
      <c r="U920" s="1000"/>
      <c r="V920" s="1000"/>
      <c r="W920" s="999"/>
      <c r="X920" s="999"/>
      <c r="Y920" s="984"/>
      <c r="Z920" s="982"/>
      <c r="AA920" s="982"/>
      <c r="AB920" s="982"/>
      <c r="AC920" s="982"/>
      <c r="AD920" s="982"/>
      <c r="AE920" s="982"/>
      <c r="AF920" s="982"/>
      <c r="AG920" s="982"/>
      <c r="AH920" s="982"/>
      <c r="AI920" s="982"/>
      <c r="AJ920" s="982"/>
      <c r="AK920" s="982"/>
      <c r="AL920" s="982"/>
    </row>
    <row r="921" spans="1:38">
      <c r="A921" s="982"/>
      <c r="B921" s="1000"/>
      <c r="C921" s="1000"/>
      <c r="D921" s="1000"/>
      <c r="E921" s="1000"/>
      <c r="F921" s="1000"/>
      <c r="G921" s="1000"/>
      <c r="H921" s="1000"/>
      <c r="I921" s="1000"/>
      <c r="J921" s="1000"/>
      <c r="K921" s="1000"/>
      <c r="L921" s="998"/>
      <c r="M921" s="1000"/>
      <c r="N921" s="1000"/>
      <c r="O921" s="999"/>
      <c r="P921" s="1000"/>
      <c r="Q921" s="1000"/>
      <c r="R921" s="1000"/>
      <c r="S921" s="1000"/>
      <c r="T921" s="1000"/>
      <c r="U921" s="1000"/>
      <c r="V921" s="1000"/>
      <c r="W921" s="999"/>
      <c r="X921" s="999"/>
      <c r="Y921" s="984"/>
      <c r="Z921" s="982"/>
      <c r="AA921" s="982"/>
      <c r="AB921" s="982"/>
      <c r="AC921" s="982"/>
      <c r="AD921" s="982"/>
      <c r="AE921" s="982"/>
      <c r="AF921" s="982"/>
      <c r="AG921" s="982"/>
      <c r="AH921" s="982"/>
      <c r="AI921" s="982"/>
      <c r="AJ921" s="982"/>
      <c r="AK921" s="982"/>
      <c r="AL921" s="982"/>
    </row>
    <row r="922" spans="1:38">
      <c r="A922" s="982"/>
      <c r="B922" s="1000"/>
      <c r="C922" s="1000"/>
      <c r="D922" s="1000"/>
      <c r="E922" s="1000"/>
      <c r="F922" s="1000"/>
      <c r="G922" s="1000"/>
      <c r="H922" s="1000"/>
      <c r="I922" s="1000"/>
      <c r="J922" s="1000"/>
      <c r="K922" s="1000"/>
      <c r="L922" s="998"/>
      <c r="M922" s="1000"/>
      <c r="N922" s="1000"/>
      <c r="O922" s="999"/>
      <c r="P922" s="1000"/>
      <c r="Q922" s="1000"/>
      <c r="R922" s="1000"/>
      <c r="S922" s="1000"/>
      <c r="T922" s="1000"/>
      <c r="U922" s="1000"/>
      <c r="V922" s="1000"/>
      <c r="W922" s="999"/>
      <c r="X922" s="999"/>
      <c r="Y922" s="984"/>
      <c r="Z922" s="982"/>
      <c r="AA922" s="982"/>
      <c r="AB922" s="982"/>
      <c r="AC922" s="982"/>
      <c r="AD922" s="982"/>
      <c r="AE922" s="982"/>
      <c r="AF922" s="982"/>
      <c r="AG922" s="982"/>
      <c r="AH922" s="982"/>
      <c r="AI922" s="982"/>
      <c r="AJ922" s="982"/>
      <c r="AK922" s="982"/>
      <c r="AL922" s="982"/>
    </row>
    <row r="923" spans="1:38">
      <c r="A923" s="982"/>
      <c r="B923" s="1000"/>
      <c r="C923" s="1000"/>
      <c r="D923" s="1000"/>
      <c r="E923" s="1000"/>
      <c r="F923" s="1000"/>
      <c r="G923" s="1000"/>
      <c r="H923" s="1000"/>
      <c r="I923" s="1000"/>
      <c r="J923" s="1000"/>
      <c r="K923" s="1000"/>
      <c r="L923" s="998"/>
      <c r="M923" s="1000"/>
      <c r="N923" s="1000"/>
      <c r="O923" s="999"/>
      <c r="P923" s="1000"/>
      <c r="Q923" s="1000"/>
      <c r="R923" s="1000"/>
      <c r="S923" s="1000"/>
      <c r="T923" s="1000"/>
      <c r="U923" s="1000"/>
      <c r="V923" s="1000"/>
      <c r="W923" s="999"/>
      <c r="X923" s="999"/>
      <c r="Y923" s="984"/>
      <c r="Z923" s="982"/>
      <c r="AA923" s="982"/>
      <c r="AB923" s="982"/>
      <c r="AC923" s="982"/>
      <c r="AD923" s="982"/>
      <c r="AE923" s="982"/>
      <c r="AF923" s="982"/>
      <c r="AG923" s="982"/>
      <c r="AH923" s="982"/>
      <c r="AI923" s="982"/>
      <c r="AJ923" s="982"/>
      <c r="AK923" s="982"/>
      <c r="AL923" s="982"/>
    </row>
    <row r="924" spans="1:38">
      <c r="A924" s="982"/>
      <c r="B924" s="1000"/>
      <c r="C924" s="1000"/>
      <c r="D924" s="1000"/>
      <c r="E924" s="1000"/>
      <c r="F924" s="1000"/>
      <c r="G924" s="1000"/>
      <c r="H924" s="1000"/>
      <c r="I924" s="1000"/>
      <c r="J924" s="1000"/>
      <c r="K924" s="1000"/>
      <c r="L924" s="998"/>
      <c r="M924" s="1000"/>
      <c r="N924" s="1000"/>
      <c r="O924" s="999"/>
      <c r="P924" s="1000"/>
      <c r="Q924" s="1000"/>
      <c r="R924" s="1000"/>
      <c r="S924" s="1000"/>
      <c r="T924" s="1000"/>
      <c r="U924" s="1000"/>
      <c r="V924" s="1000"/>
      <c r="W924" s="999"/>
      <c r="X924" s="999"/>
      <c r="Y924" s="984"/>
      <c r="Z924" s="982"/>
      <c r="AA924" s="982"/>
      <c r="AB924" s="982"/>
      <c r="AC924" s="982"/>
      <c r="AD924" s="982"/>
      <c r="AE924" s="982"/>
      <c r="AF924" s="982"/>
      <c r="AG924" s="982"/>
      <c r="AH924" s="982"/>
      <c r="AI924" s="982"/>
      <c r="AJ924" s="982"/>
      <c r="AK924" s="982"/>
      <c r="AL924" s="982"/>
    </row>
    <row r="925" spans="1:38">
      <c r="A925" s="982"/>
      <c r="B925" s="1000"/>
      <c r="C925" s="1000"/>
      <c r="D925" s="1000"/>
      <c r="E925" s="1000"/>
      <c r="F925" s="1000"/>
      <c r="G925" s="1000"/>
      <c r="H925" s="1000"/>
      <c r="I925" s="1000"/>
      <c r="J925" s="1000"/>
      <c r="K925" s="1000"/>
      <c r="L925" s="998"/>
      <c r="M925" s="1000"/>
      <c r="N925" s="1000"/>
      <c r="O925" s="999"/>
      <c r="P925" s="1000"/>
      <c r="Q925" s="1000"/>
      <c r="R925" s="1000"/>
      <c r="S925" s="1000"/>
      <c r="T925" s="1000"/>
      <c r="U925" s="1000"/>
      <c r="V925" s="1000"/>
      <c r="W925" s="999"/>
      <c r="X925" s="999"/>
      <c r="Y925" s="984"/>
      <c r="Z925" s="982"/>
      <c r="AA925" s="982"/>
      <c r="AB925" s="982"/>
      <c r="AC925" s="982"/>
      <c r="AD925" s="982"/>
      <c r="AE925" s="982"/>
      <c r="AF925" s="982"/>
      <c r="AG925" s="982"/>
      <c r="AH925" s="982"/>
      <c r="AI925" s="982"/>
      <c r="AJ925" s="982"/>
      <c r="AK925" s="982"/>
      <c r="AL925" s="982"/>
    </row>
    <row r="926" spans="1:38">
      <c r="A926" s="982"/>
      <c r="B926" s="1000"/>
      <c r="C926" s="1000"/>
      <c r="D926" s="1000"/>
      <c r="E926" s="1000"/>
      <c r="F926" s="1000"/>
      <c r="G926" s="1000"/>
      <c r="H926" s="1000"/>
      <c r="I926" s="1000"/>
      <c r="J926" s="1000"/>
      <c r="K926" s="1000"/>
      <c r="L926" s="998"/>
      <c r="M926" s="1000"/>
      <c r="N926" s="1000"/>
      <c r="O926" s="999"/>
      <c r="P926" s="1000"/>
      <c r="Q926" s="1000"/>
      <c r="R926" s="1000"/>
      <c r="S926" s="1000"/>
      <c r="T926" s="1000"/>
      <c r="U926" s="1000"/>
      <c r="V926" s="1000"/>
      <c r="W926" s="999"/>
      <c r="X926" s="997"/>
    </row>
    <row r="927" spans="1:38">
      <c r="B927" s="998"/>
      <c r="C927" s="998"/>
      <c r="D927" s="998"/>
      <c r="E927" s="998"/>
      <c r="F927" s="998"/>
      <c r="G927" s="998"/>
      <c r="H927" s="998"/>
      <c r="I927" s="998"/>
      <c r="J927" s="998"/>
      <c r="K927" s="998"/>
      <c r="L927" s="998"/>
      <c r="M927" s="998"/>
      <c r="N927" s="998"/>
      <c r="O927" s="997"/>
      <c r="P927" s="998"/>
      <c r="Q927" s="998"/>
      <c r="R927" s="998"/>
      <c r="S927" s="998"/>
      <c r="T927" s="998"/>
      <c r="U927" s="998"/>
      <c r="V927" s="998"/>
      <c r="W927" s="997"/>
      <c r="X927" s="997"/>
    </row>
    <row r="928" spans="1:38">
      <c r="B928" s="998"/>
      <c r="C928" s="998"/>
      <c r="D928" s="998"/>
      <c r="E928" s="998"/>
      <c r="F928" s="998"/>
      <c r="G928" s="998"/>
      <c r="H928" s="998"/>
      <c r="I928" s="998"/>
      <c r="J928" s="998"/>
      <c r="K928" s="998"/>
      <c r="L928" s="998"/>
      <c r="M928" s="998"/>
      <c r="N928" s="998"/>
      <c r="O928" s="997"/>
      <c r="P928" s="998"/>
      <c r="Q928" s="998"/>
      <c r="R928" s="998"/>
      <c r="S928" s="998"/>
      <c r="T928" s="998"/>
      <c r="U928" s="998"/>
      <c r="V928" s="998"/>
      <c r="W928" s="997"/>
    </row>
  </sheetData>
  <dataConsolidate>
    <dataRefs count="1">
      <dataRef name="$1:$3;$BX:$BX" r:id="rId1"/>
    </dataRefs>
  </dataConsolidate>
  <dataValidations count="9">
    <dataValidation type="decimal" allowBlank="1" showInputMessage="1" showErrorMessage="1" sqref="E1:E1048576 JB1:JB1048576 SX1:SX1048576 ACT1:ACT1048576 AMP1:AMP1048576 AWL1:AWL1048576 BGH1:BGH1048576 BQD1:BQD1048576 BZZ1:BZZ1048576 CJV1:CJV1048576 CTR1:CTR1048576 DDN1:DDN1048576 DNJ1:DNJ1048576 DXF1:DXF1048576 EHB1:EHB1048576 EQX1:EQX1048576 FAT1:FAT1048576 FKP1:FKP1048576 FUL1:FUL1048576 GEH1:GEH1048576 GOD1:GOD1048576 GXZ1:GXZ1048576 HHV1:HHV1048576 HRR1:HRR1048576 IBN1:IBN1048576 ILJ1:ILJ1048576 IVF1:IVF1048576 JFB1:JFB1048576 JOX1:JOX1048576 JYT1:JYT1048576 KIP1:KIP1048576 KSL1:KSL1048576 LCH1:LCH1048576 LMD1:LMD1048576 LVZ1:LVZ1048576 MFV1:MFV1048576 MPR1:MPR1048576 MZN1:MZN1048576 NJJ1:NJJ1048576 NTF1:NTF1048576 ODB1:ODB1048576 OMX1:OMX1048576 OWT1:OWT1048576 PGP1:PGP1048576 PQL1:PQL1048576 QAH1:QAH1048576 QKD1:QKD1048576 QTZ1:QTZ1048576 RDV1:RDV1048576 RNR1:RNR1048576 RXN1:RXN1048576 SHJ1:SHJ1048576 SRF1:SRF1048576 TBB1:TBB1048576 TKX1:TKX1048576 TUT1:TUT1048576 UEP1:UEP1048576 UOL1:UOL1048576 UYH1:UYH1048576 VID1:VID1048576 VRZ1:VRZ1048576 WBV1:WBV1048576 WLR1:WLR1048576 WVN1:WVN1048576">
      <formula1>0</formula1>
      <formula2>50%*C4</formula2>
    </dataValidation>
    <dataValidation type="decimal" allowBlank="1" showInputMessage="1" showErrorMessage="1" sqref="F279:F280 JC279:JC280 SY279:SY280 ACU279:ACU280 AMQ279:AMQ280 AWM279:AWM280 BGI279:BGI280 BQE279:BQE280 CAA279:CAA280 CJW279:CJW280 CTS279:CTS280 DDO279:DDO280 DNK279:DNK280 DXG279:DXG280 EHC279:EHC280 EQY279:EQY280 FAU279:FAU280 FKQ279:FKQ280 FUM279:FUM280 GEI279:GEI280 GOE279:GOE280 GYA279:GYA280 HHW279:HHW280 HRS279:HRS280 IBO279:IBO280 ILK279:ILK280 IVG279:IVG280 JFC279:JFC280 JOY279:JOY280 JYU279:JYU280 KIQ279:KIQ280 KSM279:KSM280 LCI279:LCI280 LME279:LME280 LWA279:LWA280 MFW279:MFW280 MPS279:MPS280 MZO279:MZO280 NJK279:NJK280 NTG279:NTG280 ODC279:ODC280 OMY279:OMY280 OWU279:OWU280 PGQ279:PGQ280 PQM279:PQM280 QAI279:QAI280 QKE279:QKE280 QUA279:QUA280 RDW279:RDW280 RNS279:RNS280 RXO279:RXO280 SHK279:SHK280 SRG279:SRG280 TBC279:TBC280 TKY279:TKY280 TUU279:TUU280 UEQ279:UEQ280 UOM279:UOM280 UYI279:UYI280 VIE279:VIE280 VSA279:VSA280 WBW279:WBW280 WLS279:WLS280 WVO279:WVO280 F65815:F65816 JC65815:JC65816 SY65815:SY65816 ACU65815:ACU65816 AMQ65815:AMQ65816 AWM65815:AWM65816 BGI65815:BGI65816 BQE65815:BQE65816 CAA65815:CAA65816 CJW65815:CJW65816 CTS65815:CTS65816 DDO65815:DDO65816 DNK65815:DNK65816 DXG65815:DXG65816 EHC65815:EHC65816 EQY65815:EQY65816 FAU65815:FAU65816 FKQ65815:FKQ65816 FUM65815:FUM65816 GEI65815:GEI65816 GOE65815:GOE65816 GYA65815:GYA65816 HHW65815:HHW65816 HRS65815:HRS65816 IBO65815:IBO65816 ILK65815:ILK65816 IVG65815:IVG65816 JFC65815:JFC65816 JOY65815:JOY65816 JYU65815:JYU65816 KIQ65815:KIQ65816 KSM65815:KSM65816 LCI65815:LCI65816 LME65815:LME65816 LWA65815:LWA65816 MFW65815:MFW65816 MPS65815:MPS65816 MZO65815:MZO65816 NJK65815:NJK65816 NTG65815:NTG65816 ODC65815:ODC65816 OMY65815:OMY65816 OWU65815:OWU65816 PGQ65815:PGQ65816 PQM65815:PQM65816 QAI65815:QAI65816 QKE65815:QKE65816 QUA65815:QUA65816 RDW65815:RDW65816 RNS65815:RNS65816 RXO65815:RXO65816 SHK65815:SHK65816 SRG65815:SRG65816 TBC65815:TBC65816 TKY65815:TKY65816 TUU65815:TUU65816 UEQ65815:UEQ65816 UOM65815:UOM65816 UYI65815:UYI65816 VIE65815:VIE65816 VSA65815:VSA65816 WBW65815:WBW65816 WLS65815:WLS65816 WVO65815:WVO65816 F131351:F131352 JC131351:JC131352 SY131351:SY131352 ACU131351:ACU131352 AMQ131351:AMQ131352 AWM131351:AWM131352 BGI131351:BGI131352 BQE131351:BQE131352 CAA131351:CAA131352 CJW131351:CJW131352 CTS131351:CTS131352 DDO131351:DDO131352 DNK131351:DNK131352 DXG131351:DXG131352 EHC131351:EHC131352 EQY131351:EQY131352 FAU131351:FAU131352 FKQ131351:FKQ131352 FUM131351:FUM131352 GEI131351:GEI131352 GOE131351:GOE131352 GYA131351:GYA131352 HHW131351:HHW131352 HRS131351:HRS131352 IBO131351:IBO131352 ILK131351:ILK131352 IVG131351:IVG131352 JFC131351:JFC131352 JOY131351:JOY131352 JYU131351:JYU131352 KIQ131351:KIQ131352 KSM131351:KSM131352 LCI131351:LCI131352 LME131351:LME131352 LWA131351:LWA131352 MFW131351:MFW131352 MPS131351:MPS131352 MZO131351:MZO131352 NJK131351:NJK131352 NTG131351:NTG131352 ODC131351:ODC131352 OMY131351:OMY131352 OWU131351:OWU131352 PGQ131351:PGQ131352 PQM131351:PQM131352 QAI131351:QAI131352 QKE131351:QKE131352 QUA131351:QUA131352 RDW131351:RDW131352 RNS131351:RNS131352 RXO131351:RXO131352 SHK131351:SHK131352 SRG131351:SRG131352 TBC131351:TBC131352 TKY131351:TKY131352 TUU131351:TUU131352 UEQ131351:UEQ131352 UOM131351:UOM131352 UYI131351:UYI131352 VIE131351:VIE131352 VSA131351:VSA131352 WBW131351:WBW131352 WLS131351:WLS131352 WVO131351:WVO131352 F196887:F196888 JC196887:JC196888 SY196887:SY196888 ACU196887:ACU196888 AMQ196887:AMQ196888 AWM196887:AWM196888 BGI196887:BGI196888 BQE196887:BQE196888 CAA196887:CAA196888 CJW196887:CJW196888 CTS196887:CTS196888 DDO196887:DDO196888 DNK196887:DNK196888 DXG196887:DXG196888 EHC196887:EHC196888 EQY196887:EQY196888 FAU196887:FAU196888 FKQ196887:FKQ196888 FUM196887:FUM196888 GEI196887:GEI196888 GOE196887:GOE196888 GYA196887:GYA196888 HHW196887:HHW196888 HRS196887:HRS196888 IBO196887:IBO196888 ILK196887:ILK196888 IVG196887:IVG196888 JFC196887:JFC196888 JOY196887:JOY196888 JYU196887:JYU196888 KIQ196887:KIQ196888 KSM196887:KSM196888 LCI196887:LCI196888 LME196887:LME196888 LWA196887:LWA196888 MFW196887:MFW196888 MPS196887:MPS196888 MZO196887:MZO196888 NJK196887:NJK196888 NTG196887:NTG196888 ODC196887:ODC196888 OMY196887:OMY196888 OWU196887:OWU196888 PGQ196887:PGQ196888 PQM196887:PQM196888 QAI196887:QAI196888 QKE196887:QKE196888 QUA196887:QUA196888 RDW196887:RDW196888 RNS196887:RNS196888 RXO196887:RXO196888 SHK196887:SHK196888 SRG196887:SRG196888 TBC196887:TBC196888 TKY196887:TKY196888 TUU196887:TUU196888 UEQ196887:UEQ196888 UOM196887:UOM196888 UYI196887:UYI196888 VIE196887:VIE196888 VSA196887:VSA196888 WBW196887:WBW196888 WLS196887:WLS196888 WVO196887:WVO196888 F262423:F262424 JC262423:JC262424 SY262423:SY262424 ACU262423:ACU262424 AMQ262423:AMQ262424 AWM262423:AWM262424 BGI262423:BGI262424 BQE262423:BQE262424 CAA262423:CAA262424 CJW262423:CJW262424 CTS262423:CTS262424 DDO262423:DDO262424 DNK262423:DNK262424 DXG262423:DXG262424 EHC262423:EHC262424 EQY262423:EQY262424 FAU262423:FAU262424 FKQ262423:FKQ262424 FUM262423:FUM262424 GEI262423:GEI262424 GOE262423:GOE262424 GYA262423:GYA262424 HHW262423:HHW262424 HRS262423:HRS262424 IBO262423:IBO262424 ILK262423:ILK262424 IVG262423:IVG262424 JFC262423:JFC262424 JOY262423:JOY262424 JYU262423:JYU262424 KIQ262423:KIQ262424 KSM262423:KSM262424 LCI262423:LCI262424 LME262423:LME262424 LWA262423:LWA262424 MFW262423:MFW262424 MPS262423:MPS262424 MZO262423:MZO262424 NJK262423:NJK262424 NTG262423:NTG262424 ODC262423:ODC262424 OMY262423:OMY262424 OWU262423:OWU262424 PGQ262423:PGQ262424 PQM262423:PQM262424 QAI262423:QAI262424 QKE262423:QKE262424 QUA262423:QUA262424 RDW262423:RDW262424 RNS262423:RNS262424 RXO262423:RXO262424 SHK262423:SHK262424 SRG262423:SRG262424 TBC262423:TBC262424 TKY262423:TKY262424 TUU262423:TUU262424 UEQ262423:UEQ262424 UOM262423:UOM262424 UYI262423:UYI262424 VIE262423:VIE262424 VSA262423:VSA262424 WBW262423:WBW262424 WLS262423:WLS262424 WVO262423:WVO262424 F327959:F327960 JC327959:JC327960 SY327959:SY327960 ACU327959:ACU327960 AMQ327959:AMQ327960 AWM327959:AWM327960 BGI327959:BGI327960 BQE327959:BQE327960 CAA327959:CAA327960 CJW327959:CJW327960 CTS327959:CTS327960 DDO327959:DDO327960 DNK327959:DNK327960 DXG327959:DXG327960 EHC327959:EHC327960 EQY327959:EQY327960 FAU327959:FAU327960 FKQ327959:FKQ327960 FUM327959:FUM327960 GEI327959:GEI327960 GOE327959:GOE327960 GYA327959:GYA327960 HHW327959:HHW327960 HRS327959:HRS327960 IBO327959:IBO327960 ILK327959:ILK327960 IVG327959:IVG327960 JFC327959:JFC327960 JOY327959:JOY327960 JYU327959:JYU327960 KIQ327959:KIQ327960 KSM327959:KSM327960 LCI327959:LCI327960 LME327959:LME327960 LWA327959:LWA327960 MFW327959:MFW327960 MPS327959:MPS327960 MZO327959:MZO327960 NJK327959:NJK327960 NTG327959:NTG327960 ODC327959:ODC327960 OMY327959:OMY327960 OWU327959:OWU327960 PGQ327959:PGQ327960 PQM327959:PQM327960 QAI327959:QAI327960 QKE327959:QKE327960 QUA327959:QUA327960 RDW327959:RDW327960 RNS327959:RNS327960 RXO327959:RXO327960 SHK327959:SHK327960 SRG327959:SRG327960 TBC327959:TBC327960 TKY327959:TKY327960 TUU327959:TUU327960 UEQ327959:UEQ327960 UOM327959:UOM327960 UYI327959:UYI327960 VIE327959:VIE327960 VSA327959:VSA327960 WBW327959:WBW327960 WLS327959:WLS327960 WVO327959:WVO327960 F393495:F393496 JC393495:JC393496 SY393495:SY393496 ACU393495:ACU393496 AMQ393495:AMQ393496 AWM393495:AWM393496 BGI393495:BGI393496 BQE393495:BQE393496 CAA393495:CAA393496 CJW393495:CJW393496 CTS393495:CTS393496 DDO393495:DDO393496 DNK393495:DNK393496 DXG393495:DXG393496 EHC393495:EHC393496 EQY393495:EQY393496 FAU393495:FAU393496 FKQ393495:FKQ393496 FUM393495:FUM393496 GEI393495:GEI393496 GOE393495:GOE393496 GYA393495:GYA393496 HHW393495:HHW393496 HRS393495:HRS393496 IBO393495:IBO393496 ILK393495:ILK393496 IVG393495:IVG393496 JFC393495:JFC393496 JOY393495:JOY393496 JYU393495:JYU393496 KIQ393495:KIQ393496 KSM393495:KSM393496 LCI393495:LCI393496 LME393495:LME393496 LWA393495:LWA393496 MFW393495:MFW393496 MPS393495:MPS393496 MZO393495:MZO393496 NJK393495:NJK393496 NTG393495:NTG393496 ODC393495:ODC393496 OMY393495:OMY393496 OWU393495:OWU393496 PGQ393495:PGQ393496 PQM393495:PQM393496 QAI393495:QAI393496 QKE393495:QKE393496 QUA393495:QUA393496 RDW393495:RDW393496 RNS393495:RNS393496 RXO393495:RXO393496 SHK393495:SHK393496 SRG393495:SRG393496 TBC393495:TBC393496 TKY393495:TKY393496 TUU393495:TUU393496 UEQ393495:UEQ393496 UOM393495:UOM393496 UYI393495:UYI393496 VIE393495:VIE393496 VSA393495:VSA393496 WBW393495:WBW393496 WLS393495:WLS393496 WVO393495:WVO393496 F459031:F459032 JC459031:JC459032 SY459031:SY459032 ACU459031:ACU459032 AMQ459031:AMQ459032 AWM459031:AWM459032 BGI459031:BGI459032 BQE459031:BQE459032 CAA459031:CAA459032 CJW459031:CJW459032 CTS459031:CTS459032 DDO459031:DDO459032 DNK459031:DNK459032 DXG459031:DXG459032 EHC459031:EHC459032 EQY459031:EQY459032 FAU459031:FAU459032 FKQ459031:FKQ459032 FUM459031:FUM459032 GEI459031:GEI459032 GOE459031:GOE459032 GYA459031:GYA459032 HHW459031:HHW459032 HRS459031:HRS459032 IBO459031:IBO459032 ILK459031:ILK459032 IVG459031:IVG459032 JFC459031:JFC459032 JOY459031:JOY459032 JYU459031:JYU459032 KIQ459031:KIQ459032 KSM459031:KSM459032 LCI459031:LCI459032 LME459031:LME459032 LWA459031:LWA459032 MFW459031:MFW459032 MPS459031:MPS459032 MZO459031:MZO459032 NJK459031:NJK459032 NTG459031:NTG459032 ODC459031:ODC459032 OMY459031:OMY459032 OWU459031:OWU459032 PGQ459031:PGQ459032 PQM459031:PQM459032 QAI459031:QAI459032 QKE459031:QKE459032 QUA459031:QUA459032 RDW459031:RDW459032 RNS459031:RNS459032 RXO459031:RXO459032 SHK459031:SHK459032 SRG459031:SRG459032 TBC459031:TBC459032 TKY459031:TKY459032 TUU459031:TUU459032 UEQ459031:UEQ459032 UOM459031:UOM459032 UYI459031:UYI459032 VIE459031:VIE459032 VSA459031:VSA459032 WBW459031:WBW459032 WLS459031:WLS459032 WVO459031:WVO459032 F524567:F524568 JC524567:JC524568 SY524567:SY524568 ACU524567:ACU524568 AMQ524567:AMQ524568 AWM524567:AWM524568 BGI524567:BGI524568 BQE524567:BQE524568 CAA524567:CAA524568 CJW524567:CJW524568 CTS524567:CTS524568 DDO524567:DDO524568 DNK524567:DNK524568 DXG524567:DXG524568 EHC524567:EHC524568 EQY524567:EQY524568 FAU524567:FAU524568 FKQ524567:FKQ524568 FUM524567:FUM524568 GEI524567:GEI524568 GOE524567:GOE524568 GYA524567:GYA524568 HHW524567:HHW524568 HRS524567:HRS524568 IBO524567:IBO524568 ILK524567:ILK524568 IVG524567:IVG524568 JFC524567:JFC524568 JOY524567:JOY524568 JYU524567:JYU524568 KIQ524567:KIQ524568 KSM524567:KSM524568 LCI524567:LCI524568 LME524567:LME524568 LWA524567:LWA524568 MFW524567:MFW524568 MPS524567:MPS524568 MZO524567:MZO524568 NJK524567:NJK524568 NTG524567:NTG524568 ODC524567:ODC524568 OMY524567:OMY524568 OWU524567:OWU524568 PGQ524567:PGQ524568 PQM524567:PQM524568 QAI524567:QAI524568 QKE524567:QKE524568 QUA524567:QUA524568 RDW524567:RDW524568 RNS524567:RNS524568 RXO524567:RXO524568 SHK524567:SHK524568 SRG524567:SRG524568 TBC524567:TBC524568 TKY524567:TKY524568 TUU524567:TUU524568 UEQ524567:UEQ524568 UOM524567:UOM524568 UYI524567:UYI524568 VIE524567:VIE524568 VSA524567:VSA524568 WBW524567:WBW524568 WLS524567:WLS524568 WVO524567:WVO524568 F590103:F590104 JC590103:JC590104 SY590103:SY590104 ACU590103:ACU590104 AMQ590103:AMQ590104 AWM590103:AWM590104 BGI590103:BGI590104 BQE590103:BQE590104 CAA590103:CAA590104 CJW590103:CJW590104 CTS590103:CTS590104 DDO590103:DDO590104 DNK590103:DNK590104 DXG590103:DXG590104 EHC590103:EHC590104 EQY590103:EQY590104 FAU590103:FAU590104 FKQ590103:FKQ590104 FUM590103:FUM590104 GEI590103:GEI590104 GOE590103:GOE590104 GYA590103:GYA590104 HHW590103:HHW590104 HRS590103:HRS590104 IBO590103:IBO590104 ILK590103:ILK590104 IVG590103:IVG590104 JFC590103:JFC590104 JOY590103:JOY590104 JYU590103:JYU590104 KIQ590103:KIQ590104 KSM590103:KSM590104 LCI590103:LCI590104 LME590103:LME590104 LWA590103:LWA590104 MFW590103:MFW590104 MPS590103:MPS590104 MZO590103:MZO590104 NJK590103:NJK590104 NTG590103:NTG590104 ODC590103:ODC590104 OMY590103:OMY590104 OWU590103:OWU590104 PGQ590103:PGQ590104 PQM590103:PQM590104 QAI590103:QAI590104 QKE590103:QKE590104 QUA590103:QUA590104 RDW590103:RDW590104 RNS590103:RNS590104 RXO590103:RXO590104 SHK590103:SHK590104 SRG590103:SRG590104 TBC590103:TBC590104 TKY590103:TKY590104 TUU590103:TUU590104 UEQ590103:UEQ590104 UOM590103:UOM590104 UYI590103:UYI590104 VIE590103:VIE590104 VSA590103:VSA590104 WBW590103:WBW590104 WLS590103:WLS590104 WVO590103:WVO590104 F655639:F655640 JC655639:JC655640 SY655639:SY655640 ACU655639:ACU655640 AMQ655639:AMQ655640 AWM655639:AWM655640 BGI655639:BGI655640 BQE655639:BQE655640 CAA655639:CAA655640 CJW655639:CJW655640 CTS655639:CTS655640 DDO655639:DDO655640 DNK655639:DNK655640 DXG655639:DXG655640 EHC655639:EHC655640 EQY655639:EQY655640 FAU655639:FAU655640 FKQ655639:FKQ655640 FUM655639:FUM655640 GEI655639:GEI655640 GOE655639:GOE655640 GYA655639:GYA655640 HHW655639:HHW655640 HRS655639:HRS655640 IBO655639:IBO655640 ILK655639:ILK655640 IVG655639:IVG655640 JFC655639:JFC655640 JOY655639:JOY655640 JYU655639:JYU655640 KIQ655639:KIQ655640 KSM655639:KSM655640 LCI655639:LCI655640 LME655639:LME655640 LWA655639:LWA655640 MFW655639:MFW655640 MPS655639:MPS655640 MZO655639:MZO655640 NJK655639:NJK655640 NTG655639:NTG655640 ODC655639:ODC655640 OMY655639:OMY655640 OWU655639:OWU655640 PGQ655639:PGQ655640 PQM655639:PQM655640 QAI655639:QAI655640 QKE655639:QKE655640 QUA655639:QUA655640 RDW655639:RDW655640 RNS655639:RNS655640 RXO655639:RXO655640 SHK655639:SHK655640 SRG655639:SRG655640 TBC655639:TBC655640 TKY655639:TKY655640 TUU655639:TUU655640 UEQ655639:UEQ655640 UOM655639:UOM655640 UYI655639:UYI655640 VIE655639:VIE655640 VSA655639:VSA655640 WBW655639:WBW655640 WLS655639:WLS655640 WVO655639:WVO655640 F721175:F721176 JC721175:JC721176 SY721175:SY721176 ACU721175:ACU721176 AMQ721175:AMQ721176 AWM721175:AWM721176 BGI721175:BGI721176 BQE721175:BQE721176 CAA721175:CAA721176 CJW721175:CJW721176 CTS721175:CTS721176 DDO721175:DDO721176 DNK721175:DNK721176 DXG721175:DXG721176 EHC721175:EHC721176 EQY721175:EQY721176 FAU721175:FAU721176 FKQ721175:FKQ721176 FUM721175:FUM721176 GEI721175:GEI721176 GOE721175:GOE721176 GYA721175:GYA721176 HHW721175:HHW721176 HRS721175:HRS721176 IBO721175:IBO721176 ILK721175:ILK721176 IVG721175:IVG721176 JFC721175:JFC721176 JOY721175:JOY721176 JYU721175:JYU721176 KIQ721175:KIQ721176 KSM721175:KSM721176 LCI721175:LCI721176 LME721175:LME721176 LWA721175:LWA721176 MFW721175:MFW721176 MPS721175:MPS721176 MZO721175:MZO721176 NJK721175:NJK721176 NTG721175:NTG721176 ODC721175:ODC721176 OMY721175:OMY721176 OWU721175:OWU721176 PGQ721175:PGQ721176 PQM721175:PQM721176 QAI721175:QAI721176 QKE721175:QKE721176 QUA721175:QUA721176 RDW721175:RDW721176 RNS721175:RNS721176 RXO721175:RXO721176 SHK721175:SHK721176 SRG721175:SRG721176 TBC721175:TBC721176 TKY721175:TKY721176 TUU721175:TUU721176 UEQ721175:UEQ721176 UOM721175:UOM721176 UYI721175:UYI721176 VIE721175:VIE721176 VSA721175:VSA721176 WBW721175:WBW721176 WLS721175:WLS721176 WVO721175:WVO721176 F786711:F786712 JC786711:JC786712 SY786711:SY786712 ACU786711:ACU786712 AMQ786711:AMQ786712 AWM786711:AWM786712 BGI786711:BGI786712 BQE786711:BQE786712 CAA786711:CAA786712 CJW786711:CJW786712 CTS786711:CTS786712 DDO786711:DDO786712 DNK786711:DNK786712 DXG786711:DXG786712 EHC786711:EHC786712 EQY786711:EQY786712 FAU786711:FAU786712 FKQ786711:FKQ786712 FUM786711:FUM786712 GEI786711:GEI786712 GOE786711:GOE786712 GYA786711:GYA786712 HHW786711:HHW786712 HRS786711:HRS786712 IBO786711:IBO786712 ILK786711:ILK786712 IVG786711:IVG786712 JFC786711:JFC786712 JOY786711:JOY786712 JYU786711:JYU786712 KIQ786711:KIQ786712 KSM786711:KSM786712 LCI786711:LCI786712 LME786711:LME786712 LWA786711:LWA786712 MFW786711:MFW786712 MPS786711:MPS786712 MZO786711:MZO786712 NJK786711:NJK786712 NTG786711:NTG786712 ODC786711:ODC786712 OMY786711:OMY786712 OWU786711:OWU786712 PGQ786711:PGQ786712 PQM786711:PQM786712 QAI786711:QAI786712 QKE786711:QKE786712 QUA786711:QUA786712 RDW786711:RDW786712 RNS786711:RNS786712 RXO786711:RXO786712 SHK786711:SHK786712 SRG786711:SRG786712 TBC786711:TBC786712 TKY786711:TKY786712 TUU786711:TUU786712 UEQ786711:UEQ786712 UOM786711:UOM786712 UYI786711:UYI786712 VIE786711:VIE786712 VSA786711:VSA786712 WBW786711:WBW786712 WLS786711:WLS786712 WVO786711:WVO786712 F852247:F852248 JC852247:JC852248 SY852247:SY852248 ACU852247:ACU852248 AMQ852247:AMQ852248 AWM852247:AWM852248 BGI852247:BGI852248 BQE852247:BQE852248 CAA852247:CAA852248 CJW852247:CJW852248 CTS852247:CTS852248 DDO852247:DDO852248 DNK852247:DNK852248 DXG852247:DXG852248 EHC852247:EHC852248 EQY852247:EQY852248 FAU852247:FAU852248 FKQ852247:FKQ852248 FUM852247:FUM852248 GEI852247:GEI852248 GOE852247:GOE852248 GYA852247:GYA852248 HHW852247:HHW852248 HRS852247:HRS852248 IBO852247:IBO852248 ILK852247:ILK852248 IVG852247:IVG852248 JFC852247:JFC852248 JOY852247:JOY852248 JYU852247:JYU852248 KIQ852247:KIQ852248 KSM852247:KSM852248 LCI852247:LCI852248 LME852247:LME852248 LWA852247:LWA852248 MFW852247:MFW852248 MPS852247:MPS852248 MZO852247:MZO852248 NJK852247:NJK852248 NTG852247:NTG852248 ODC852247:ODC852248 OMY852247:OMY852248 OWU852247:OWU852248 PGQ852247:PGQ852248 PQM852247:PQM852248 QAI852247:QAI852248 QKE852247:QKE852248 QUA852247:QUA852248 RDW852247:RDW852248 RNS852247:RNS852248 RXO852247:RXO852248 SHK852247:SHK852248 SRG852247:SRG852248 TBC852247:TBC852248 TKY852247:TKY852248 TUU852247:TUU852248 UEQ852247:UEQ852248 UOM852247:UOM852248 UYI852247:UYI852248 VIE852247:VIE852248 VSA852247:VSA852248 WBW852247:WBW852248 WLS852247:WLS852248 WVO852247:WVO852248 F917783:F917784 JC917783:JC917784 SY917783:SY917784 ACU917783:ACU917784 AMQ917783:AMQ917784 AWM917783:AWM917784 BGI917783:BGI917784 BQE917783:BQE917784 CAA917783:CAA917784 CJW917783:CJW917784 CTS917783:CTS917784 DDO917783:DDO917784 DNK917783:DNK917784 DXG917783:DXG917784 EHC917783:EHC917784 EQY917783:EQY917784 FAU917783:FAU917784 FKQ917783:FKQ917784 FUM917783:FUM917784 GEI917783:GEI917784 GOE917783:GOE917784 GYA917783:GYA917784 HHW917783:HHW917784 HRS917783:HRS917784 IBO917783:IBO917784 ILK917783:ILK917784 IVG917783:IVG917784 JFC917783:JFC917784 JOY917783:JOY917784 JYU917783:JYU917784 KIQ917783:KIQ917784 KSM917783:KSM917784 LCI917783:LCI917784 LME917783:LME917784 LWA917783:LWA917784 MFW917783:MFW917784 MPS917783:MPS917784 MZO917783:MZO917784 NJK917783:NJK917784 NTG917783:NTG917784 ODC917783:ODC917784 OMY917783:OMY917784 OWU917783:OWU917784 PGQ917783:PGQ917784 PQM917783:PQM917784 QAI917783:QAI917784 QKE917783:QKE917784 QUA917783:QUA917784 RDW917783:RDW917784 RNS917783:RNS917784 RXO917783:RXO917784 SHK917783:SHK917784 SRG917783:SRG917784 TBC917783:TBC917784 TKY917783:TKY917784 TUU917783:TUU917784 UEQ917783:UEQ917784 UOM917783:UOM917784 UYI917783:UYI917784 VIE917783:VIE917784 VSA917783:VSA917784 WBW917783:WBW917784 WLS917783:WLS917784 WVO917783:WVO917784 F983319:F983320 JC983319:JC983320 SY983319:SY983320 ACU983319:ACU983320 AMQ983319:AMQ983320 AWM983319:AWM983320 BGI983319:BGI983320 BQE983319:BQE983320 CAA983319:CAA983320 CJW983319:CJW983320 CTS983319:CTS983320 DDO983319:DDO983320 DNK983319:DNK983320 DXG983319:DXG983320 EHC983319:EHC983320 EQY983319:EQY983320 FAU983319:FAU983320 FKQ983319:FKQ983320 FUM983319:FUM983320 GEI983319:GEI983320 GOE983319:GOE983320 GYA983319:GYA983320 HHW983319:HHW983320 HRS983319:HRS983320 IBO983319:IBO983320 ILK983319:ILK983320 IVG983319:IVG983320 JFC983319:JFC983320 JOY983319:JOY983320 JYU983319:JYU983320 KIQ983319:KIQ983320 KSM983319:KSM983320 LCI983319:LCI983320 LME983319:LME983320 LWA983319:LWA983320 MFW983319:MFW983320 MPS983319:MPS983320 MZO983319:MZO983320 NJK983319:NJK983320 NTG983319:NTG983320 ODC983319:ODC983320 OMY983319:OMY983320 OWU983319:OWU983320 PGQ983319:PGQ983320 PQM983319:PQM983320 QAI983319:QAI983320 QKE983319:QKE983320 QUA983319:QUA983320 RDW983319:RDW983320 RNS983319:RNS983320 RXO983319:RXO983320 SHK983319:SHK983320 SRG983319:SRG983320 TBC983319:TBC983320 TKY983319:TKY983320 TUU983319:TUU983320 UEQ983319:UEQ983320 UOM983319:UOM983320 UYI983319:UYI983320 VIE983319:VIE983320 VSA983319:VSA983320 WBW983319:WBW983320 WLS983319:WLS983320 WVO983319:WVO983320 F341 JC341 SY341 ACU341 AMQ341 AWM341 BGI341 BQE341 CAA341 CJW341 CTS341 DDO341 DNK341 DXG341 EHC341 EQY341 FAU341 FKQ341 FUM341 GEI341 GOE341 GYA341 HHW341 HRS341 IBO341 ILK341 IVG341 JFC341 JOY341 JYU341 KIQ341 KSM341 LCI341 LME341 LWA341 MFW341 MPS341 MZO341 NJK341 NTG341 ODC341 OMY341 OWU341 PGQ341 PQM341 QAI341 QKE341 QUA341 RDW341 RNS341 RXO341 SHK341 SRG341 TBC341 TKY341 TUU341 UEQ341 UOM341 UYI341 VIE341 VSA341 WBW341 WLS341 WVO341 F65877 JC65877 SY65877 ACU65877 AMQ65877 AWM65877 BGI65877 BQE65877 CAA65877 CJW65877 CTS65877 DDO65877 DNK65877 DXG65877 EHC65877 EQY65877 FAU65877 FKQ65877 FUM65877 GEI65877 GOE65877 GYA65877 HHW65877 HRS65877 IBO65877 ILK65877 IVG65877 JFC65877 JOY65877 JYU65877 KIQ65877 KSM65877 LCI65877 LME65877 LWA65877 MFW65877 MPS65877 MZO65877 NJK65877 NTG65877 ODC65877 OMY65877 OWU65877 PGQ65877 PQM65877 QAI65877 QKE65877 QUA65877 RDW65877 RNS65877 RXO65877 SHK65877 SRG65877 TBC65877 TKY65877 TUU65877 UEQ65877 UOM65877 UYI65877 VIE65877 VSA65877 WBW65877 WLS65877 WVO65877 F131413 JC131413 SY131413 ACU131413 AMQ131413 AWM131413 BGI131413 BQE131413 CAA131413 CJW131413 CTS131413 DDO131413 DNK131413 DXG131413 EHC131413 EQY131413 FAU131413 FKQ131413 FUM131413 GEI131413 GOE131413 GYA131413 HHW131413 HRS131413 IBO131413 ILK131413 IVG131413 JFC131413 JOY131413 JYU131413 KIQ131413 KSM131413 LCI131413 LME131413 LWA131413 MFW131413 MPS131413 MZO131413 NJK131413 NTG131413 ODC131413 OMY131413 OWU131413 PGQ131413 PQM131413 QAI131413 QKE131413 QUA131413 RDW131413 RNS131413 RXO131413 SHK131413 SRG131413 TBC131413 TKY131413 TUU131413 UEQ131413 UOM131413 UYI131413 VIE131413 VSA131413 WBW131413 WLS131413 WVO131413 F196949 JC196949 SY196949 ACU196949 AMQ196949 AWM196949 BGI196949 BQE196949 CAA196949 CJW196949 CTS196949 DDO196949 DNK196949 DXG196949 EHC196949 EQY196949 FAU196949 FKQ196949 FUM196949 GEI196949 GOE196949 GYA196949 HHW196949 HRS196949 IBO196949 ILK196949 IVG196949 JFC196949 JOY196949 JYU196949 KIQ196949 KSM196949 LCI196949 LME196949 LWA196949 MFW196949 MPS196949 MZO196949 NJK196949 NTG196949 ODC196949 OMY196949 OWU196949 PGQ196949 PQM196949 QAI196949 QKE196949 QUA196949 RDW196949 RNS196949 RXO196949 SHK196949 SRG196949 TBC196949 TKY196949 TUU196949 UEQ196949 UOM196949 UYI196949 VIE196949 VSA196949 WBW196949 WLS196949 WVO196949 F262485 JC262485 SY262485 ACU262485 AMQ262485 AWM262485 BGI262485 BQE262485 CAA262485 CJW262485 CTS262485 DDO262485 DNK262485 DXG262485 EHC262485 EQY262485 FAU262485 FKQ262485 FUM262485 GEI262485 GOE262485 GYA262485 HHW262485 HRS262485 IBO262485 ILK262485 IVG262485 JFC262485 JOY262485 JYU262485 KIQ262485 KSM262485 LCI262485 LME262485 LWA262485 MFW262485 MPS262485 MZO262485 NJK262485 NTG262485 ODC262485 OMY262485 OWU262485 PGQ262485 PQM262485 QAI262485 QKE262485 QUA262485 RDW262485 RNS262485 RXO262485 SHK262485 SRG262485 TBC262485 TKY262485 TUU262485 UEQ262485 UOM262485 UYI262485 VIE262485 VSA262485 WBW262485 WLS262485 WVO262485 F328021 JC328021 SY328021 ACU328021 AMQ328021 AWM328021 BGI328021 BQE328021 CAA328021 CJW328021 CTS328021 DDO328021 DNK328021 DXG328021 EHC328021 EQY328021 FAU328021 FKQ328021 FUM328021 GEI328021 GOE328021 GYA328021 HHW328021 HRS328021 IBO328021 ILK328021 IVG328021 JFC328021 JOY328021 JYU328021 KIQ328021 KSM328021 LCI328021 LME328021 LWA328021 MFW328021 MPS328021 MZO328021 NJK328021 NTG328021 ODC328021 OMY328021 OWU328021 PGQ328021 PQM328021 QAI328021 QKE328021 QUA328021 RDW328021 RNS328021 RXO328021 SHK328021 SRG328021 TBC328021 TKY328021 TUU328021 UEQ328021 UOM328021 UYI328021 VIE328021 VSA328021 WBW328021 WLS328021 WVO328021 F393557 JC393557 SY393557 ACU393557 AMQ393557 AWM393557 BGI393557 BQE393557 CAA393557 CJW393557 CTS393557 DDO393557 DNK393557 DXG393557 EHC393557 EQY393557 FAU393557 FKQ393557 FUM393557 GEI393557 GOE393557 GYA393557 HHW393557 HRS393557 IBO393557 ILK393557 IVG393557 JFC393557 JOY393557 JYU393557 KIQ393557 KSM393557 LCI393557 LME393557 LWA393557 MFW393557 MPS393557 MZO393557 NJK393557 NTG393557 ODC393557 OMY393557 OWU393557 PGQ393557 PQM393557 QAI393557 QKE393557 QUA393557 RDW393557 RNS393557 RXO393557 SHK393557 SRG393557 TBC393557 TKY393557 TUU393557 UEQ393557 UOM393557 UYI393557 VIE393557 VSA393557 WBW393557 WLS393557 WVO393557 F459093 JC459093 SY459093 ACU459093 AMQ459093 AWM459093 BGI459093 BQE459093 CAA459093 CJW459093 CTS459093 DDO459093 DNK459093 DXG459093 EHC459093 EQY459093 FAU459093 FKQ459093 FUM459093 GEI459093 GOE459093 GYA459093 HHW459093 HRS459093 IBO459093 ILK459093 IVG459093 JFC459093 JOY459093 JYU459093 KIQ459093 KSM459093 LCI459093 LME459093 LWA459093 MFW459093 MPS459093 MZO459093 NJK459093 NTG459093 ODC459093 OMY459093 OWU459093 PGQ459093 PQM459093 QAI459093 QKE459093 QUA459093 RDW459093 RNS459093 RXO459093 SHK459093 SRG459093 TBC459093 TKY459093 TUU459093 UEQ459093 UOM459093 UYI459093 VIE459093 VSA459093 WBW459093 WLS459093 WVO459093 F524629 JC524629 SY524629 ACU524629 AMQ524629 AWM524629 BGI524629 BQE524629 CAA524629 CJW524629 CTS524629 DDO524629 DNK524629 DXG524629 EHC524629 EQY524629 FAU524629 FKQ524629 FUM524629 GEI524629 GOE524629 GYA524629 HHW524629 HRS524629 IBO524629 ILK524629 IVG524629 JFC524629 JOY524629 JYU524629 KIQ524629 KSM524629 LCI524629 LME524629 LWA524629 MFW524629 MPS524629 MZO524629 NJK524629 NTG524629 ODC524629 OMY524629 OWU524629 PGQ524629 PQM524629 QAI524629 QKE524629 QUA524629 RDW524629 RNS524629 RXO524629 SHK524629 SRG524629 TBC524629 TKY524629 TUU524629 UEQ524629 UOM524629 UYI524629 VIE524629 VSA524629 WBW524629 WLS524629 WVO524629 F590165 JC590165 SY590165 ACU590165 AMQ590165 AWM590165 BGI590165 BQE590165 CAA590165 CJW590165 CTS590165 DDO590165 DNK590165 DXG590165 EHC590165 EQY590165 FAU590165 FKQ590165 FUM590165 GEI590165 GOE590165 GYA590165 HHW590165 HRS590165 IBO590165 ILK590165 IVG590165 JFC590165 JOY590165 JYU590165 KIQ590165 KSM590165 LCI590165 LME590165 LWA590165 MFW590165 MPS590165 MZO590165 NJK590165 NTG590165 ODC590165 OMY590165 OWU590165 PGQ590165 PQM590165 QAI590165 QKE590165 QUA590165 RDW590165 RNS590165 RXO590165 SHK590165 SRG590165 TBC590165 TKY590165 TUU590165 UEQ590165 UOM590165 UYI590165 VIE590165 VSA590165 WBW590165 WLS590165 WVO590165 F655701 JC655701 SY655701 ACU655701 AMQ655701 AWM655701 BGI655701 BQE655701 CAA655701 CJW655701 CTS655701 DDO655701 DNK655701 DXG655701 EHC655701 EQY655701 FAU655701 FKQ655701 FUM655701 GEI655701 GOE655701 GYA655701 HHW655701 HRS655701 IBO655701 ILK655701 IVG655701 JFC655701 JOY655701 JYU655701 KIQ655701 KSM655701 LCI655701 LME655701 LWA655701 MFW655701 MPS655701 MZO655701 NJK655701 NTG655701 ODC655701 OMY655701 OWU655701 PGQ655701 PQM655701 QAI655701 QKE655701 QUA655701 RDW655701 RNS655701 RXO655701 SHK655701 SRG655701 TBC655701 TKY655701 TUU655701 UEQ655701 UOM655701 UYI655701 VIE655701 VSA655701 WBW655701 WLS655701 WVO655701 F721237 JC721237 SY721237 ACU721237 AMQ721237 AWM721237 BGI721237 BQE721237 CAA721237 CJW721237 CTS721237 DDO721237 DNK721237 DXG721237 EHC721237 EQY721237 FAU721237 FKQ721237 FUM721237 GEI721237 GOE721237 GYA721237 HHW721237 HRS721237 IBO721237 ILK721237 IVG721237 JFC721237 JOY721237 JYU721237 KIQ721237 KSM721237 LCI721237 LME721237 LWA721237 MFW721237 MPS721237 MZO721237 NJK721237 NTG721237 ODC721237 OMY721237 OWU721237 PGQ721237 PQM721237 QAI721237 QKE721237 QUA721237 RDW721237 RNS721237 RXO721237 SHK721237 SRG721237 TBC721237 TKY721237 TUU721237 UEQ721237 UOM721237 UYI721237 VIE721237 VSA721237 WBW721237 WLS721237 WVO721237 F786773 JC786773 SY786773 ACU786773 AMQ786773 AWM786773 BGI786773 BQE786773 CAA786773 CJW786773 CTS786773 DDO786773 DNK786773 DXG786773 EHC786773 EQY786773 FAU786773 FKQ786773 FUM786773 GEI786773 GOE786773 GYA786773 HHW786773 HRS786773 IBO786773 ILK786773 IVG786773 JFC786773 JOY786773 JYU786773 KIQ786773 KSM786773 LCI786773 LME786773 LWA786773 MFW786773 MPS786773 MZO786773 NJK786773 NTG786773 ODC786773 OMY786773 OWU786773 PGQ786773 PQM786773 QAI786773 QKE786773 QUA786773 RDW786773 RNS786773 RXO786773 SHK786773 SRG786773 TBC786773 TKY786773 TUU786773 UEQ786773 UOM786773 UYI786773 VIE786773 VSA786773 WBW786773 WLS786773 WVO786773 F852309 JC852309 SY852309 ACU852309 AMQ852309 AWM852309 BGI852309 BQE852309 CAA852309 CJW852309 CTS852309 DDO852309 DNK852309 DXG852309 EHC852309 EQY852309 FAU852309 FKQ852309 FUM852309 GEI852309 GOE852309 GYA852309 HHW852309 HRS852309 IBO852309 ILK852309 IVG852309 JFC852309 JOY852309 JYU852309 KIQ852309 KSM852309 LCI852309 LME852309 LWA852309 MFW852309 MPS852309 MZO852309 NJK852309 NTG852309 ODC852309 OMY852309 OWU852309 PGQ852309 PQM852309 QAI852309 QKE852309 QUA852309 RDW852309 RNS852309 RXO852309 SHK852309 SRG852309 TBC852309 TKY852309 TUU852309 UEQ852309 UOM852309 UYI852309 VIE852309 VSA852309 WBW852309 WLS852309 WVO852309 F917845 JC917845 SY917845 ACU917845 AMQ917845 AWM917845 BGI917845 BQE917845 CAA917845 CJW917845 CTS917845 DDO917845 DNK917845 DXG917845 EHC917845 EQY917845 FAU917845 FKQ917845 FUM917845 GEI917845 GOE917845 GYA917845 HHW917845 HRS917845 IBO917845 ILK917845 IVG917845 JFC917845 JOY917845 JYU917845 KIQ917845 KSM917845 LCI917845 LME917845 LWA917845 MFW917845 MPS917845 MZO917845 NJK917845 NTG917845 ODC917845 OMY917845 OWU917845 PGQ917845 PQM917845 QAI917845 QKE917845 QUA917845 RDW917845 RNS917845 RXO917845 SHK917845 SRG917845 TBC917845 TKY917845 TUU917845 UEQ917845 UOM917845 UYI917845 VIE917845 VSA917845 WBW917845 WLS917845 WVO917845 F983381 JC983381 SY983381 ACU983381 AMQ983381 AWM983381 BGI983381 BQE983381 CAA983381 CJW983381 CTS983381 DDO983381 DNK983381 DXG983381 EHC983381 EQY983381 FAU983381 FKQ983381 FUM983381 GEI983381 GOE983381 GYA983381 HHW983381 HRS983381 IBO983381 ILK983381 IVG983381 JFC983381 JOY983381 JYU983381 KIQ983381 KSM983381 LCI983381 LME983381 LWA983381 MFW983381 MPS983381 MZO983381 NJK983381 NTG983381 ODC983381 OMY983381 OWU983381 PGQ983381 PQM983381 QAI983381 QKE983381 QUA983381 RDW983381 RNS983381 RXO983381 SHK983381 SRG983381 TBC983381 TKY983381 TUU983381 UEQ983381 UOM983381 UYI983381 VIE983381 VSA983381 WBW983381 WLS983381 WVO983381">
      <formula1>0</formula1>
      <formula2>50000</formula2>
    </dataValidation>
    <dataValidation type="decimal" allowBlank="1" showInputMessage="1" showErrorMessage="1" sqref="F1:F278 JC1:JC278 SY1:SY278 ACU1:ACU278 AMQ1:AMQ278 AWM1:AWM278 BGI1:BGI278 BQE1:BQE278 CAA1:CAA278 CJW1:CJW278 CTS1:CTS278 DDO1:DDO278 DNK1:DNK278 DXG1:DXG278 EHC1:EHC278 EQY1:EQY278 FAU1:FAU278 FKQ1:FKQ278 FUM1:FUM278 GEI1:GEI278 GOE1:GOE278 GYA1:GYA278 HHW1:HHW278 HRS1:HRS278 IBO1:IBO278 ILK1:ILK278 IVG1:IVG278 JFC1:JFC278 JOY1:JOY278 JYU1:JYU278 KIQ1:KIQ278 KSM1:KSM278 LCI1:LCI278 LME1:LME278 LWA1:LWA278 MFW1:MFW278 MPS1:MPS278 MZO1:MZO278 NJK1:NJK278 NTG1:NTG278 ODC1:ODC278 OMY1:OMY278 OWU1:OWU278 PGQ1:PGQ278 PQM1:PQM278 QAI1:QAI278 QKE1:QKE278 QUA1:QUA278 RDW1:RDW278 RNS1:RNS278 RXO1:RXO278 SHK1:SHK278 SRG1:SRG278 TBC1:TBC278 TKY1:TKY278 TUU1:TUU278 UEQ1:UEQ278 UOM1:UOM278 UYI1:UYI278 VIE1:VIE278 VSA1:VSA278 WBW1:WBW278 WLS1:WLS278 WVO1:WVO278 F342:F65814 JC342:JC65814 SY342:SY65814 ACU342:ACU65814 AMQ342:AMQ65814 AWM342:AWM65814 BGI342:BGI65814 BQE342:BQE65814 CAA342:CAA65814 CJW342:CJW65814 CTS342:CTS65814 DDO342:DDO65814 DNK342:DNK65814 DXG342:DXG65814 EHC342:EHC65814 EQY342:EQY65814 FAU342:FAU65814 FKQ342:FKQ65814 FUM342:FUM65814 GEI342:GEI65814 GOE342:GOE65814 GYA342:GYA65814 HHW342:HHW65814 HRS342:HRS65814 IBO342:IBO65814 ILK342:ILK65814 IVG342:IVG65814 JFC342:JFC65814 JOY342:JOY65814 JYU342:JYU65814 KIQ342:KIQ65814 KSM342:KSM65814 LCI342:LCI65814 LME342:LME65814 LWA342:LWA65814 MFW342:MFW65814 MPS342:MPS65814 MZO342:MZO65814 NJK342:NJK65814 NTG342:NTG65814 ODC342:ODC65814 OMY342:OMY65814 OWU342:OWU65814 PGQ342:PGQ65814 PQM342:PQM65814 QAI342:QAI65814 QKE342:QKE65814 QUA342:QUA65814 RDW342:RDW65814 RNS342:RNS65814 RXO342:RXO65814 SHK342:SHK65814 SRG342:SRG65814 TBC342:TBC65814 TKY342:TKY65814 TUU342:TUU65814 UEQ342:UEQ65814 UOM342:UOM65814 UYI342:UYI65814 VIE342:VIE65814 VSA342:VSA65814 WBW342:WBW65814 WLS342:WLS65814 WVO342:WVO65814 F65878:F131350 JC65878:JC131350 SY65878:SY131350 ACU65878:ACU131350 AMQ65878:AMQ131350 AWM65878:AWM131350 BGI65878:BGI131350 BQE65878:BQE131350 CAA65878:CAA131350 CJW65878:CJW131350 CTS65878:CTS131350 DDO65878:DDO131350 DNK65878:DNK131350 DXG65878:DXG131350 EHC65878:EHC131350 EQY65878:EQY131350 FAU65878:FAU131350 FKQ65878:FKQ131350 FUM65878:FUM131350 GEI65878:GEI131350 GOE65878:GOE131350 GYA65878:GYA131350 HHW65878:HHW131350 HRS65878:HRS131350 IBO65878:IBO131350 ILK65878:ILK131350 IVG65878:IVG131350 JFC65878:JFC131350 JOY65878:JOY131350 JYU65878:JYU131350 KIQ65878:KIQ131350 KSM65878:KSM131350 LCI65878:LCI131350 LME65878:LME131350 LWA65878:LWA131350 MFW65878:MFW131350 MPS65878:MPS131350 MZO65878:MZO131350 NJK65878:NJK131350 NTG65878:NTG131350 ODC65878:ODC131350 OMY65878:OMY131350 OWU65878:OWU131350 PGQ65878:PGQ131350 PQM65878:PQM131350 QAI65878:QAI131350 QKE65878:QKE131350 QUA65878:QUA131350 RDW65878:RDW131350 RNS65878:RNS131350 RXO65878:RXO131350 SHK65878:SHK131350 SRG65878:SRG131350 TBC65878:TBC131350 TKY65878:TKY131350 TUU65878:TUU131350 UEQ65878:UEQ131350 UOM65878:UOM131350 UYI65878:UYI131350 VIE65878:VIE131350 VSA65878:VSA131350 WBW65878:WBW131350 WLS65878:WLS131350 WVO65878:WVO131350 F131414:F196886 JC131414:JC196886 SY131414:SY196886 ACU131414:ACU196886 AMQ131414:AMQ196886 AWM131414:AWM196886 BGI131414:BGI196886 BQE131414:BQE196886 CAA131414:CAA196886 CJW131414:CJW196886 CTS131414:CTS196886 DDO131414:DDO196886 DNK131414:DNK196886 DXG131414:DXG196886 EHC131414:EHC196886 EQY131414:EQY196886 FAU131414:FAU196886 FKQ131414:FKQ196886 FUM131414:FUM196886 GEI131414:GEI196886 GOE131414:GOE196886 GYA131414:GYA196886 HHW131414:HHW196886 HRS131414:HRS196886 IBO131414:IBO196886 ILK131414:ILK196886 IVG131414:IVG196886 JFC131414:JFC196886 JOY131414:JOY196886 JYU131414:JYU196886 KIQ131414:KIQ196886 KSM131414:KSM196886 LCI131414:LCI196886 LME131414:LME196886 LWA131414:LWA196886 MFW131414:MFW196886 MPS131414:MPS196886 MZO131414:MZO196886 NJK131414:NJK196886 NTG131414:NTG196886 ODC131414:ODC196886 OMY131414:OMY196886 OWU131414:OWU196886 PGQ131414:PGQ196886 PQM131414:PQM196886 QAI131414:QAI196886 QKE131414:QKE196886 QUA131414:QUA196886 RDW131414:RDW196886 RNS131414:RNS196886 RXO131414:RXO196886 SHK131414:SHK196886 SRG131414:SRG196886 TBC131414:TBC196886 TKY131414:TKY196886 TUU131414:TUU196886 UEQ131414:UEQ196886 UOM131414:UOM196886 UYI131414:UYI196886 VIE131414:VIE196886 VSA131414:VSA196886 WBW131414:WBW196886 WLS131414:WLS196886 WVO131414:WVO196886 F196950:F262422 JC196950:JC262422 SY196950:SY262422 ACU196950:ACU262422 AMQ196950:AMQ262422 AWM196950:AWM262422 BGI196950:BGI262422 BQE196950:BQE262422 CAA196950:CAA262422 CJW196950:CJW262422 CTS196950:CTS262422 DDO196950:DDO262422 DNK196950:DNK262422 DXG196950:DXG262422 EHC196950:EHC262422 EQY196950:EQY262422 FAU196950:FAU262422 FKQ196950:FKQ262422 FUM196950:FUM262422 GEI196950:GEI262422 GOE196950:GOE262422 GYA196950:GYA262422 HHW196950:HHW262422 HRS196950:HRS262422 IBO196950:IBO262422 ILK196950:ILK262422 IVG196950:IVG262422 JFC196950:JFC262422 JOY196950:JOY262422 JYU196950:JYU262422 KIQ196950:KIQ262422 KSM196950:KSM262422 LCI196950:LCI262422 LME196950:LME262422 LWA196950:LWA262422 MFW196950:MFW262422 MPS196950:MPS262422 MZO196950:MZO262422 NJK196950:NJK262422 NTG196950:NTG262422 ODC196950:ODC262422 OMY196950:OMY262422 OWU196950:OWU262422 PGQ196950:PGQ262422 PQM196950:PQM262422 QAI196950:QAI262422 QKE196950:QKE262422 QUA196950:QUA262422 RDW196950:RDW262422 RNS196950:RNS262422 RXO196950:RXO262422 SHK196950:SHK262422 SRG196950:SRG262422 TBC196950:TBC262422 TKY196950:TKY262422 TUU196950:TUU262422 UEQ196950:UEQ262422 UOM196950:UOM262422 UYI196950:UYI262422 VIE196950:VIE262422 VSA196950:VSA262422 WBW196950:WBW262422 WLS196950:WLS262422 WVO196950:WVO262422 F262486:F327958 JC262486:JC327958 SY262486:SY327958 ACU262486:ACU327958 AMQ262486:AMQ327958 AWM262486:AWM327958 BGI262486:BGI327958 BQE262486:BQE327958 CAA262486:CAA327958 CJW262486:CJW327958 CTS262486:CTS327958 DDO262486:DDO327958 DNK262486:DNK327958 DXG262486:DXG327958 EHC262486:EHC327958 EQY262486:EQY327958 FAU262486:FAU327958 FKQ262486:FKQ327958 FUM262486:FUM327958 GEI262486:GEI327958 GOE262486:GOE327958 GYA262486:GYA327958 HHW262486:HHW327958 HRS262486:HRS327958 IBO262486:IBO327958 ILK262486:ILK327958 IVG262486:IVG327958 JFC262486:JFC327958 JOY262486:JOY327958 JYU262486:JYU327958 KIQ262486:KIQ327958 KSM262486:KSM327958 LCI262486:LCI327958 LME262486:LME327958 LWA262486:LWA327958 MFW262486:MFW327958 MPS262486:MPS327958 MZO262486:MZO327958 NJK262486:NJK327958 NTG262486:NTG327958 ODC262486:ODC327958 OMY262486:OMY327958 OWU262486:OWU327958 PGQ262486:PGQ327958 PQM262486:PQM327958 QAI262486:QAI327958 QKE262486:QKE327958 QUA262486:QUA327958 RDW262486:RDW327958 RNS262486:RNS327958 RXO262486:RXO327958 SHK262486:SHK327958 SRG262486:SRG327958 TBC262486:TBC327958 TKY262486:TKY327958 TUU262486:TUU327958 UEQ262486:UEQ327958 UOM262486:UOM327958 UYI262486:UYI327958 VIE262486:VIE327958 VSA262486:VSA327958 WBW262486:WBW327958 WLS262486:WLS327958 WVO262486:WVO327958 F328022:F393494 JC328022:JC393494 SY328022:SY393494 ACU328022:ACU393494 AMQ328022:AMQ393494 AWM328022:AWM393494 BGI328022:BGI393494 BQE328022:BQE393494 CAA328022:CAA393494 CJW328022:CJW393494 CTS328022:CTS393494 DDO328022:DDO393494 DNK328022:DNK393494 DXG328022:DXG393494 EHC328022:EHC393494 EQY328022:EQY393494 FAU328022:FAU393494 FKQ328022:FKQ393494 FUM328022:FUM393494 GEI328022:GEI393494 GOE328022:GOE393494 GYA328022:GYA393494 HHW328022:HHW393494 HRS328022:HRS393494 IBO328022:IBO393494 ILK328022:ILK393494 IVG328022:IVG393494 JFC328022:JFC393494 JOY328022:JOY393494 JYU328022:JYU393494 KIQ328022:KIQ393494 KSM328022:KSM393494 LCI328022:LCI393494 LME328022:LME393494 LWA328022:LWA393494 MFW328022:MFW393494 MPS328022:MPS393494 MZO328022:MZO393494 NJK328022:NJK393494 NTG328022:NTG393494 ODC328022:ODC393494 OMY328022:OMY393494 OWU328022:OWU393494 PGQ328022:PGQ393494 PQM328022:PQM393494 QAI328022:QAI393494 QKE328022:QKE393494 QUA328022:QUA393494 RDW328022:RDW393494 RNS328022:RNS393494 RXO328022:RXO393494 SHK328022:SHK393494 SRG328022:SRG393494 TBC328022:TBC393494 TKY328022:TKY393494 TUU328022:TUU393494 UEQ328022:UEQ393494 UOM328022:UOM393494 UYI328022:UYI393494 VIE328022:VIE393494 VSA328022:VSA393494 WBW328022:WBW393494 WLS328022:WLS393494 WVO328022:WVO393494 F393558:F459030 JC393558:JC459030 SY393558:SY459030 ACU393558:ACU459030 AMQ393558:AMQ459030 AWM393558:AWM459030 BGI393558:BGI459030 BQE393558:BQE459030 CAA393558:CAA459030 CJW393558:CJW459030 CTS393558:CTS459030 DDO393558:DDO459030 DNK393558:DNK459030 DXG393558:DXG459030 EHC393558:EHC459030 EQY393558:EQY459030 FAU393558:FAU459030 FKQ393558:FKQ459030 FUM393558:FUM459030 GEI393558:GEI459030 GOE393558:GOE459030 GYA393558:GYA459030 HHW393558:HHW459030 HRS393558:HRS459030 IBO393558:IBO459030 ILK393558:ILK459030 IVG393558:IVG459030 JFC393558:JFC459030 JOY393558:JOY459030 JYU393558:JYU459030 KIQ393558:KIQ459030 KSM393558:KSM459030 LCI393558:LCI459030 LME393558:LME459030 LWA393558:LWA459030 MFW393558:MFW459030 MPS393558:MPS459030 MZO393558:MZO459030 NJK393558:NJK459030 NTG393558:NTG459030 ODC393558:ODC459030 OMY393558:OMY459030 OWU393558:OWU459030 PGQ393558:PGQ459030 PQM393558:PQM459030 QAI393558:QAI459030 QKE393558:QKE459030 QUA393558:QUA459030 RDW393558:RDW459030 RNS393558:RNS459030 RXO393558:RXO459030 SHK393558:SHK459030 SRG393558:SRG459030 TBC393558:TBC459030 TKY393558:TKY459030 TUU393558:TUU459030 UEQ393558:UEQ459030 UOM393558:UOM459030 UYI393558:UYI459030 VIE393558:VIE459030 VSA393558:VSA459030 WBW393558:WBW459030 WLS393558:WLS459030 WVO393558:WVO459030 F459094:F524566 JC459094:JC524566 SY459094:SY524566 ACU459094:ACU524566 AMQ459094:AMQ524566 AWM459094:AWM524566 BGI459094:BGI524566 BQE459094:BQE524566 CAA459094:CAA524566 CJW459094:CJW524566 CTS459094:CTS524566 DDO459094:DDO524566 DNK459094:DNK524566 DXG459094:DXG524566 EHC459094:EHC524566 EQY459094:EQY524566 FAU459094:FAU524566 FKQ459094:FKQ524566 FUM459094:FUM524566 GEI459094:GEI524566 GOE459094:GOE524566 GYA459094:GYA524566 HHW459094:HHW524566 HRS459094:HRS524566 IBO459094:IBO524566 ILK459094:ILK524566 IVG459094:IVG524566 JFC459094:JFC524566 JOY459094:JOY524566 JYU459094:JYU524566 KIQ459094:KIQ524566 KSM459094:KSM524566 LCI459094:LCI524566 LME459094:LME524566 LWA459094:LWA524566 MFW459094:MFW524566 MPS459094:MPS524566 MZO459094:MZO524566 NJK459094:NJK524566 NTG459094:NTG524566 ODC459094:ODC524566 OMY459094:OMY524566 OWU459094:OWU524566 PGQ459094:PGQ524566 PQM459094:PQM524566 QAI459094:QAI524566 QKE459094:QKE524566 QUA459094:QUA524566 RDW459094:RDW524566 RNS459094:RNS524566 RXO459094:RXO524566 SHK459094:SHK524566 SRG459094:SRG524566 TBC459094:TBC524566 TKY459094:TKY524566 TUU459094:TUU524566 UEQ459094:UEQ524566 UOM459094:UOM524566 UYI459094:UYI524566 VIE459094:VIE524566 VSA459094:VSA524566 WBW459094:WBW524566 WLS459094:WLS524566 WVO459094:WVO524566 F524630:F590102 JC524630:JC590102 SY524630:SY590102 ACU524630:ACU590102 AMQ524630:AMQ590102 AWM524630:AWM590102 BGI524630:BGI590102 BQE524630:BQE590102 CAA524630:CAA590102 CJW524630:CJW590102 CTS524630:CTS590102 DDO524630:DDO590102 DNK524630:DNK590102 DXG524630:DXG590102 EHC524630:EHC590102 EQY524630:EQY590102 FAU524630:FAU590102 FKQ524630:FKQ590102 FUM524630:FUM590102 GEI524630:GEI590102 GOE524630:GOE590102 GYA524630:GYA590102 HHW524630:HHW590102 HRS524630:HRS590102 IBO524630:IBO590102 ILK524630:ILK590102 IVG524630:IVG590102 JFC524630:JFC590102 JOY524630:JOY590102 JYU524630:JYU590102 KIQ524630:KIQ590102 KSM524630:KSM590102 LCI524630:LCI590102 LME524630:LME590102 LWA524630:LWA590102 MFW524630:MFW590102 MPS524630:MPS590102 MZO524630:MZO590102 NJK524630:NJK590102 NTG524630:NTG590102 ODC524630:ODC590102 OMY524630:OMY590102 OWU524630:OWU590102 PGQ524630:PGQ590102 PQM524630:PQM590102 QAI524630:QAI590102 QKE524630:QKE590102 QUA524630:QUA590102 RDW524630:RDW590102 RNS524630:RNS590102 RXO524630:RXO590102 SHK524630:SHK590102 SRG524630:SRG590102 TBC524630:TBC590102 TKY524630:TKY590102 TUU524630:TUU590102 UEQ524630:UEQ590102 UOM524630:UOM590102 UYI524630:UYI590102 VIE524630:VIE590102 VSA524630:VSA590102 WBW524630:WBW590102 WLS524630:WLS590102 WVO524630:WVO590102 F590166:F655638 JC590166:JC655638 SY590166:SY655638 ACU590166:ACU655638 AMQ590166:AMQ655638 AWM590166:AWM655638 BGI590166:BGI655638 BQE590166:BQE655638 CAA590166:CAA655638 CJW590166:CJW655638 CTS590166:CTS655638 DDO590166:DDO655638 DNK590166:DNK655638 DXG590166:DXG655638 EHC590166:EHC655638 EQY590166:EQY655638 FAU590166:FAU655638 FKQ590166:FKQ655638 FUM590166:FUM655638 GEI590166:GEI655638 GOE590166:GOE655638 GYA590166:GYA655638 HHW590166:HHW655638 HRS590166:HRS655638 IBO590166:IBO655638 ILK590166:ILK655638 IVG590166:IVG655638 JFC590166:JFC655638 JOY590166:JOY655638 JYU590166:JYU655638 KIQ590166:KIQ655638 KSM590166:KSM655638 LCI590166:LCI655638 LME590166:LME655638 LWA590166:LWA655638 MFW590166:MFW655638 MPS590166:MPS655638 MZO590166:MZO655638 NJK590166:NJK655638 NTG590166:NTG655638 ODC590166:ODC655638 OMY590166:OMY655638 OWU590166:OWU655638 PGQ590166:PGQ655638 PQM590166:PQM655638 QAI590166:QAI655638 QKE590166:QKE655638 QUA590166:QUA655638 RDW590166:RDW655638 RNS590166:RNS655638 RXO590166:RXO655638 SHK590166:SHK655638 SRG590166:SRG655638 TBC590166:TBC655638 TKY590166:TKY655638 TUU590166:TUU655638 UEQ590166:UEQ655638 UOM590166:UOM655638 UYI590166:UYI655638 VIE590166:VIE655638 VSA590166:VSA655638 WBW590166:WBW655638 WLS590166:WLS655638 WVO590166:WVO655638 F655702:F721174 JC655702:JC721174 SY655702:SY721174 ACU655702:ACU721174 AMQ655702:AMQ721174 AWM655702:AWM721174 BGI655702:BGI721174 BQE655702:BQE721174 CAA655702:CAA721174 CJW655702:CJW721174 CTS655702:CTS721174 DDO655702:DDO721174 DNK655702:DNK721174 DXG655702:DXG721174 EHC655702:EHC721174 EQY655702:EQY721174 FAU655702:FAU721174 FKQ655702:FKQ721174 FUM655702:FUM721174 GEI655702:GEI721174 GOE655702:GOE721174 GYA655702:GYA721174 HHW655702:HHW721174 HRS655702:HRS721174 IBO655702:IBO721174 ILK655702:ILK721174 IVG655702:IVG721174 JFC655702:JFC721174 JOY655702:JOY721174 JYU655702:JYU721174 KIQ655702:KIQ721174 KSM655702:KSM721174 LCI655702:LCI721174 LME655702:LME721174 LWA655702:LWA721174 MFW655702:MFW721174 MPS655702:MPS721174 MZO655702:MZO721174 NJK655702:NJK721174 NTG655702:NTG721174 ODC655702:ODC721174 OMY655702:OMY721174 OWU655702:OWU721174 PGQ655702:PGQ721174 PQM655702:PQM721174 QAI655702:QAI721174 QKE655702:QKE721174 QUA655702:QUA721174 RDW655702:RDW721174 RNS655702:RNS721174 RXO655702:RXO721174 SHK655702:SHK721174 SRG655702:SRG721174 TBC655702:TBC721174 TKY655702:TKY721174 TUU655702:TUU721174 UEQ655702:UEQ721174 UOM655702:UOM721174 UYI655702:UYI721174 VIE655702:VIE721174 VSA655702:VSA721174 WBW655702:WBW721174 WLS655702:WLS721174 WVO655702:WVO721174 F721238:F786710 JC721238:JC786710 SY721238:SY786710 ACU721238:ACU786710 AMQ721238:AMQ786710 AWM721238:AWM786710 BGI721238:BGI786710 BQE721238:BQE786710 CAA721238:CAA786710 CJW721238:CJW786710 CTS721238:CTS786710 DDO721238:DDO786710 DNK721238:DNK786710 DXG721238:DXG786710 EHC721238:EHC786710 EQY721238:EQY786710 FAU721238:FAU786710 FKQ721238:FKQ786710 FUM721238:FUM786710 GEI721238:GEI786710 GOE721238:GOE786710 GYA721238:GYA786710 HHW721238:HHW786710 HRS721238:HRS786710 IBO721238:IBO786710 ILK721238:ILK786710 IVG721238:IVG786710 JFC721238:JFC786710 JOY721238:JOY786710 JYU721238:JYU786710 KIQ721238:KIQ786710 KSM721238:KSM786710 LCI721238:LCI786710 LME721238:LME786710 LWA721238:LWA786710 MFW721238:MFW786710 MPS721238:MPS786710 MZO721238:MZO786710 NJK721238:NJK786710 NTG721238:NTG786710 ODC721238:ODC786710 OMY721238:OMY786710 OWU721238:OWU786710 PGQ721238:PGQ786710 PQM721238:PQM786710 QAI721238:QAI786710 QKE721238:QKE786710 QUA721238:QUA786710 RDW721238:RDW786710 RNS721238:RNS786710 RXO721238:RXO786710 SHK721238:SHK786710 SRG721238:SRG786710 TBC721238:TBC786710 TKY721238:TKY786710 TUU721238:TUU786710 UEQ721238:UEQ786710 UOM721238:UOM786710 UYI721238:UYI786710 VIE721238:VIE786710 VSA721238:VSA786710 WBW721238:WBW786710 WLS721238:WLS786710 WVO721238:WVO786710 F786774:F852246 JC786774:JC852246 SY786774:SY852246 ACU786774:ACU852246 AMQ786774:AMQ852246 AWM786774:AWM852246 BGI786774:BGI852246 BQE786774:BQE852246 CAA786774:CAA852246 CJW786774:CJW852246 CTS786774:CTS852246 DDO786774:DDO852246 DNK786774:DNK852246 DXG786774:DXG852246 EHC786774:EHC852246 EQY786774:EQY852246 FAU786774:FAU852246 FKQ786774:FKQ852246 FUM786774:FUM852246 GEI786774:GEI852246 GOE786774:GOE852246 GYA786774:GYA852246 HHW786774:HHW852246 HRS786774:HRS852246 IBO786774:IBO852246 ILK786774:ILK852246 IVG786774:IVG852246 JFC786774:JFC852246 JOY786774:JOY852246 JYU786774:JYU852246 KIQ786774:KIQ852246 KSM786774:KSM852246 LCI786774:LCI852246 LME786774:LME852246 LWA786774:LWA852246 MFW786774:MFW852246 MPS786774:MPS852246 MZO786774:MZO852246 NJK786774:NJK852246 NTG786774:NTG852246 ODC786774:ODC852246 OMY786774:OMY852246 OWU786774:OWU852246 PGQ786774:PGQ852246 PQM786774:PQM852246 QAI786774:QAI852246 QKE786774:QKE852246 QUA786774:QUA852246 RDW786774:RDW852246 RNS786774:RNS852246 RXO786774:RXO852246 SHK786774:SHK852246 SRG786774:SRG852246 TBC786774:TBC852246 TKY786774:TKY852246 TUU786774:TUU852246 UEQ786774:UEQ852246 UOM786774:UOM852246 UYI786774:UYI852246 VIE786774:VIE852246 VSA786774:VSA852246 WBW786774:WBW852246 WLS786774:WLS852246 WVO786774:WVO852246 F852310:F917782 JC852310:JC917782 SY852310:SY917782 ACU852310:ACU917782 AMQ852310:AMQ917782 AWM852310:AWM917782 BGI852310:BGI917782 BQE852310:BQE917782 CAA852310:CAA917782 CJW852310:CJW917782 CTS852310:CTS917782 DDO852310:DDO917782 DNK852310:DNK917782 DXG852310:DXG917782 EHC852310:EHC917782 EQY852310:EQY917782 FAU852310:FAU917782 FKQ852310:FKQ917782 FUM852310:FUM917782 GEI852310:GEI917782 GOE852310:GOE917782 GYA852310:GYA917782 HHW852310:HHW917782 HRS852310:HRS917782 IBO852310:IBO917782 ILK852310:ILK917782 IVG852310:IVG917782 JFC852310:JFC917782 JOY852310:JOY917782 JYU852310:JYU917782 KIQ852310:KIQ917782 KSM852310:KSM917782 LCI852310:LCI917782 LME852310:LME917782 LWA852310:LWA917782 MFW852310:MFW917782 MPS852310:MPS917782 MZO852310:MZO917782 NJK852310:NJK917782 NTG852310:NTG917782 ODC852310:ODC917782 OMY852310:OMY917782 OWU852310:OWU917782 PGQ852310:PGQ917782 PQM852310:PQM917782 QAI852310:QAI917782 QKE852310:QKE917782 QUA852310:QUA917782 RDW852310:RDW917782 RNS852310:RNS917782 RXO852310:RXO917782 SHK852310:SHK917782 SRG852310:SRG917782 TBC852310:TBC917782 TKY852310:TKY917782 TUU852310:TUU917782 UEQ852310:UEQ917782 UOM852310:UOM917782 UYI852310:UYI917782 VIE852310:VIE917782 VSA852310:VSA917782 WBW852310:WBW917782 WLS852310:WLS917782 WVO852310:WVO917782 F917846:F983318 JC917846:JC983318 SY917846:SY983318 ACU917846:ACU983318 AMQ917846:AMQ983318 AWM917846:AWM983318 BGI917846:BGI983318 BQE917846:BQE983318 CAA917846:CAA983318 CJW917846:CJW983318 CTS917846:CTS983318 DDO917846:DDO983318 DNK917846:DNK983318 DXG917846:DXG983318 EHC917846:EHC983318 EQY917846:EQY983318 FAU917846:FAU983318 FKQ917846:FKQ983318 FUM917846:FUM983318 GEI917846:GEI983318 GOE917846:GOE983318 GYA917846:GYA983318 HHW917846:HHW983318 HRS917846:HRS983318 IBO917846:IBO983318 ILK917846:ILK983318 IVG917846:IVG983318 JFC917846:JFC983318 JOY917846:JOY983318 JYU917846:JYU983318 KIQ917846:KIQ983318 KSM917846:KSM983318 LCI917846:LCI983318 LME917846:LME983318 LWA917846:LWA983318 MFW917846:MFW983318 MPS917846:MPS983318 MZO917846:MZO983318 NJK917846:NJK983318 NTG917846:NTG983318 ODC917846:ODC983318 OMY917846:OMY983318 OWU917846:OWU983318 PGQ917846:PGQ983318 PQM917846:PQM983318 QAI917846:QAI983318 QKE917846:QKE983318 QUA917846:QUA983318 RDW917846:RDW983318 RNS917846:RNS983318 RXO917846:RXO983318 SHK917846:SHK983318 SRG917846:SRG983318 TBC917846:TBC983318 TKY917846:TKY983318 TUU917846:TUU983318 UEQ917846:UEQ983318 UOM917846:UOM983318 UYI917846:UYI983318 VIE917846:VIE983318 VSA917846:VSA983318 WBW917846:WBW983318 WLS917846:WLS983318 WVO917846:WVO983318 F281:F340 JC281:JC340 SY281:SY340 ACU281:ACU340 AMQ281:AMQ340 AWM281:AWM340 BGI281:BGI340 BQE281:BQE340 CAA281:CAA340 CJW281:CJW340 CTS281:CTS340 DDO281:DDO340 DNK281:DNK340 DXG281:DXG340 EHC281:EHC340 EQY281:EQY340 FAU281:FAU340 FKQ281:FKQ340 FUM281:FUM340 GEI281:GEI340 GOE281:GOE340 GYA281:GYA340 HHW281:HHW340 HRS281:HRS340 IBO281:IBO340 ILK281:ILK340 IVG281:IVG340 JFC281:JFC340 JOY281:JOY340 JYU281:JYU340 KIQ281:KIQ340 KSM281:KSM340 LCI281:LCI340 LME281:LME340 LWA281:LWA340 MFW281:MFW340 MPS281:MPS340 MZO281:MZO340 NJK281:NJK340 NTG281:NTG340 ODC281:ODC340 OMY281:OMY340 OWU281:OWU340 PGQ281:PGQ340 PQM281:PQM340 QAI281:QAI340 QKE281:QKE340 QUA281:QUA340 RDW281:RDW340 RNS281:RNS340 RXO281:RXO340 SHK281:SHK340 SRG281:SRG340 TBC281:TBC340 TKY281:TKY340 TUU281:TUU340 UEQ281:UEQ340 UOM281:UOM340 UYI281:UYI340 VIE281:VIE340 VSA281:VSA340 WBW281:WBW340 WLS281:WLS340 WVO281:WVO340 F65817:F65876 JC65817:JC65876 SY65817:SY65876 ACU65817:ACU65876 AMQ65817:AMQ65876 AWM65817:AWM65876 BGI65817:BGI65876 BQE65817:BQE65876 CAA65817:CAA65876 CJW65817:CJW65876 CTS65817:CTS65876 DDO65817:DDO65876 DNK65817:DNK65876 DXG65817:DXG65876 EHC65817:EHC65876 EQY65817:EQY65876 FAU65817:FAU65876 FKQ65817:FKQ65876 FUM65817:FUM65876 GEI65817:GEI65876 GOE65817:GOE65876 GYA65817:GYA65876 HHW65817:HHW65876 HRS65817:HRS65876 IBO65817:IBO65876 ILK65817:ILK65876 IVG65817:IVG65876 JFC65817:JFC65876 JOY65817:JOY65876 JYU65817:JYU65876 KIQ65817:KIQ65876 KSM65817:KSM65876 LCI65817:LCI65876 LME65817:LME65876 LWA65817:LWA65876 MFW65817:MFW65876 MPS65817:MPS65876 MZO65817:MZO65876 NJK65817:NJK65876 NTG65817:NTG65876 ODC65817:ODC65876 OMY65817:OMY65876 OWU65817:OWU65876 PGQ65817:PGQ65876 PQM65817:PQM65876 QAI65817:QAI65876 QKE65817:QKE65876 QUA65817:QUA65876 RDW65817:RDW65876 RNS65817:RNS65876 RXO65817:RXO65876 SHK65817:SHK65876 SRG65817:SRG65876 TBC65817:TBC65876 TKY65817:TKY65876 TUU65817:TUU65876 UEQ65817:UEQ65876 UOM65817:UOM65876 UYI65817:UYI65876 VIE65817:VIE65876 VSA65817:VSA65876 WBW65817:WBW65876 WLS65817:WLS65876 WVO65817:WVO65876 F131353:F131412 JC131353:JC131412 SY131353:SY131412 ACU131353:ACU131412 AMQ131353:AMQ131412 AWM131353:AWM131412 BGI131353:BGI131412 BQE131353:BQE131412 CAA131353:CAA131412 CJW131353:CJW131412 CTS131353:CTS131412 DDO131353:DDO131412 DNK131353:DNK131412 DXG131353:DXG131412 EHC131353:EHC131412 EQY131353:EQY131412 FAU131353:FAU131412 FKQ131353:FKQ131412 FUM131353:FUM131412 GEI131353:GEI131412 GOE131353:GOE131412 GYA131353:GYA131412 HHW131353:HHW131412 HRS131353:HRS131412 IBO131353:IBO131412 ILK131353:ILK131412 IVG131353:IVG131412 JFC131353:JFC131412 JOY131353:JOY131412 JYU131353:JYU131412 KIQ131353:KIQ131412 KSM131353:KSM131412 LCI131353:LCI131412 LME131353:LME131412 LWA131353:LWA131412 MFW131353:MFW131412 MPS131353:MPS131412 MZO131353:MZO131412 NJK131353:NJK131412 NTG131353:NTG131412 ODC131353:ODC131412 OMY131353:OMY131412 OWU131353:OWU131412 PGQ131353:PGQ131412 PQM131353:PQM131412 QAI131353:QAI131412 QKE131353:QKE131412 QUA131353:QUA131412 RDW131353:RDW131412 RNS131353:RNS131412 RXO131353:RXO131412 SHK131353:SHK131412 SRG131353:SRG131412 TBC131353:TBC131412 TKY131353:TKY131412 TUU131353:TUU131412 UEQ131353:UEQ131412 UOM131353:UOM131412 UYI131353:UYI131412 VIE131353:VIE131412 VSA131353:VSA131412 WBW131353:WBW131412 WLS131353:WLS131412 WVO131353:WVO131412 F196889:F196948 JC196889:JC196948 SY196889:SY196948 ACU196889:ACU196948 AMQ196889:AMQ196948 AWM196889:AWM196948 BGI196889:BGI196948 BQE196889:BQE196948 CAA196889:CAA196948 CJW196889:CJW196948 CTS196889:CTS196948 DDO196889:DDO196948 DNK196889:DNK196948 DXG196889:DXG196948 EHC196889:EHC196948 EQY196889:EQY196948 FAU196889:FAU196948 FKQ196889:FKQ196948 FUM196889:FUM196948 GEI196889:GEI196948 GOE196889:GOE196948 GYA196889:GYA196948 HHW196889:HHW196948 HRS196889:HRS196948 IBO196889:IBO196948 ILK196889:ILK196948 IVG196889:IVG196948 JFC196889:JFC196948 JOY196889:JOY196948 JYU196889:JYU196948 KIQ196889:KIQ196948 KSM196889:KSM196948 LCI196889:LCI196948 LME196889:LME196948 LWA196889:LWA196948 MFW196889:MFW196948 MPS196889:MPS196948 MZO196889:MZO196948 NJK196889:NJK196948 NTG196889:NTG196948 ODC196889:ODC196948 OMY196889:OMY196948 OWU196889:OWU196948 PGQ196889:PGQ196948 PQM196889:PQM196948 QAI196889:QAI196948 QKE196889:QKE196948 QUA196889:QUA196948 RDW196889:RDW196948 RNS196889:RNS196948 RXO196889:RXO196948 SHK196889:SHK196948 SRG196889:SRG196948 TBC196889:TBC196948 TKY196889:TKY196948 TUU196889:TUU196948 UEQ196889:UEQ196948 UOM196889:UOM196948 UYI196889:UYI196948 VIE196889:VIE196948 VSA196889:VSA196948 WBW196889:WBW196948 WLS196889:WLS196948 WVO196889:WVO196948 F262425:F262484 JC262425:JC262484 SY262425:SY262484 ACU262425:ACU262484 AMQ262425:AMQ262484 AWM262425:AWM262484 BGI262425:BGI262484 BQE262425:BQE262484 CAA262425:CAA262484 CJW262425:CJW262484 CTS262425:CTS262484 DDO262425:DDO262484 DNK262425:DNK262484 DXG262425:DXG262484 EHC262425:EHC262484 EQY262425:EQY262484 FAU262425:FAU262484 FKQ262425:FKQ262484 FUM262425:FUM262484 GEI262425:GEI262484 GOE262425:GOE262484 GYA262425:GYA262484 HHW262425:HHW262484 HRS262425:HRS262484 IBO262425:IBO262484 ILK262425:ILK262484 IVG262425:IVG262484 JFC262425:JFC262484 JOY262425:JOY262484 JYU262425:JYU262484 KIQ262425:KIQ262484 KSM262425:KSM262484 LCI262425:LCI262484 LME262425:LME262484 LWA262425:LWA262484 MFW262425:MFW262484 MPS262425:MPS262484 MZO262425:MZO262484 NJK262425:NJK262484 NTG262425:NTG262484 ODC262425:ODC262484 OMY262425:OMY262484 OWU262425:OWU262484 PGQ262425:PGQ262484 PQM262425:PQM262484 QAI262425:QAI262484 QKE262425:QKE262484 QUA262425:QUA262484 RDW262425:RDW262484 RNS262425:RNS262484 RXO262425:RXO262484 SHK262425:SHK262484 SRG262425:SRG262484 TBC262425:TBC262484 TKY262425:TKY262484 TUU262425:TUU262484 UEQ262425:UEQ262484 UOM262425:UOM262484 UYI262425:UYI262484 VIE262425:VIE262484 VSA262425:VSA262484 WBW262425:WBW262484 WLS262425:WLS262484 WVO262425:WVO262484 F327961:F328020 JC327961:JC328020 SY327961:SY328020 ACU327961:ACU328020 AMQ327961:AMQ328020 AWM327961:AWM328020 BGI327961:BGI328020 BQE327961:BQE328020 CAA327961:CAA328020 CJW327961:CJW328020 CTS327961:CTS328020 DDO327961:DDO328020 DNK327961:DNK328020 DXG327961:DXG328020 EHC327961:EHC328020 EQY327961:EQY328020 FAU327961:FAU328020 FKQ327961:FKQ328020 FUM327961:FUM328020 GEI327961:GEI328020 GOE327961:GOE328020 GYA327961:GYA328020 HHW327961:HHW328020 HRS327961:HRS328020 IBO327961:IBO328020 ILK327961:ILK328020 IVG327961:IVG328020 JFC327961:JFC328020 JOY327961:JOY328020 JYU327961:JYU328020 KIQ327961:KIQ328020 KSM327961:KSM328020 LCI327961:LCI328020 LME327961:LME328020 LWA327961:LWA328020 MFW327961:MFW328020 MPS327961:MPS328020 MZO327961:MZO328020 NJK327961:NJK328020 NTG327961:NTG328020 ODC327961:ODC328020 OMY327961:OMY328020 OWU327961:OWU328020 PGQ327961:PGQ328020 PQM327961:PQM328020 QAI327961:QAI328020 QKE327961:QKE328020 QUA327961:QUA328020 RDW327961:RDW328020 RNS327961:RNS328020 RXO327961:RXO328020 SHK327961:SHK328020 SRG327961:SRG328020 TBC327961:TBC328020 TKY327961:TKY328020 TUU327961:TUU328020 UEQ327961:UEQ328020 UOM327961:UOM328020 UYI327961:UYI328020 VIE327961:VIE328020 VSA327961:VSA328020 WBW327961:WBW328020 WLS327961:WLS328020 WVO327961:WVO328020 F393497:F393556 JC393497:JC393556 SY393497:SY393556 ACU393497:ACU393556 AMQ393497:AMQ393556 AWM393497:AWM393556 BGI393497:BGI393556 BQE393497:BQE393556 CAA393497:CAA393556 CJW393497:CJW393556 CTS393497:CTS393556 DDO393497:DDO393556 DNK393497:DNK393556 DXG393497:DXG393556 EHC393497:EHC393556 EQY393497:EQY393556 FAU393497:FAU393556 FKQ393497:FKQ393556 FUM393497:FUM393556 GEI393497:GEI393556 GOE393497:GOE393556 GYA393497:GYA393556 HHW393497:HHW393556 HRS393497:HRS393556 IBO393497:IBO393556 ILK393497:ILK393556 IVG393497:IVG393556 JFC393497:JFC393556 JOY393497:JOY393556 JYU393497:JYU393556 KIQ393497:KIQ393556 KSM393497:KSM393556 LCI393497:LCI393556 LME393497:LME393556 LWA393497:LWA393556 MFW393497:MFW393556 MPS393497:MPS393556 MZO393497:MZO393556 NJK393497:NJK393556 NTG393497:NTG393556 ODC393497:ODC393556 OMY393497:OMY393556 OWU393497:OWU393556 PGQ393497:PGQ393556 PQM393497:PQM393556 QAI393497:QAI393556 QKE393497:QKE393556 QUA393497:QUA393556 RDW393497:RDW393556 RNS393497:RNS393556 RXO393497:RXO393556 SHK393497:SHK393556 SRG393497:SRG393556 TBC393497:TBC393556 TKY393497:TKY393556 TUU393497:TUU393556 UEQ393497:UEQ393556 UOM393497:UOM393556 UYI393497:UYI393556 VIE393497:VIE393556 VSA393497:VSA393556 WBW393497:WBW393556 WLS393497:WLS393556 WVO393497:WVO393556 F459033:F459092 JC459033:JC459092 SY459033:SY459092 ACU459033:ACU459092 AMQ459033:AMQ459092 AWM459033:AWM459092 BGI459033:BGI459092 BQE459033:BQE459092 CAA459033:CAA459092 CJW459033:CJW459092 CTS459033:CTS459092 DDO459033:DDO459092 DNK459033:DNK459092 DXG459033:DXG459092 EHC459033:EHC459092 EQY459033:EQY459092 FAU459033:FAU459092 FKQ459033:FKQ459092 FUM459033:FUM459092 GEI459033:GEI459092 GOE459033:GOE459092 GYA459033:GYA459092 HHW459033:HHW459092 HRS459033:HRS459092 IBO459033:IBO459092 ILK459033:ILK459092 IVG459033:IVG459092 JFC459033:JFC459092 JOY459033:JOY459092 JYU459033:JYU459092 KIQ459033:KIQ459092 KSM459033:KSM459092 LCI459033:LCI459092 LME459033:LME459092 LWA459033:LWA459092 MFW459033:MFW459092 MPS459033:MPS459092 MZO459033:MZO459092 NJK459033:NJK459092 NTG459033:NTG459092 ODC459033:ODC459092 OMY459033:OMY459092 OWU459033:OWU459092 PGQ459033:PGQ459092 PQM459033:PQM459092 QAI459033:QAI459092 QKE459033:QKE459092 QUA459033:QUA459092 RDW459033:RDW459092 RNS459033:RNS459092 RXO459033:RXO459092 SHK459033:SHK459092 SRG459033:SRG459092 TBC459033:TBC459092 TKY459033:TKY459092 TUU459033:TUU459092 UEQ459033:UEQ459092 UOM459033:UOM459092 UYI459033:UYI459092 VIE459033:VIE459092 VSA459033:VSA459092 WBW459033:WBW459092 WLS459033:WLS459092 WVO459033:WVO459092 F524569:F524628 JC524569:JC524628 SY524569:SY524628 ACU524569:ACU524628 AMQ524569:AMQ524628 AWM524569:AWM524628 BGI524569:BGI524628 BQE524569:BQE524628 CAA524569:CAA524628 CJW524569:CJW524628 CTS524569:CTS524628 DDO524569:DDO524628 DNK524569:DNK524628 DXG524569:DXG524628 EHC524569:EHC524628 EQY524569:EQY524628 FAU524569:FAU524628 FKQ524569:FKQ524628 FUM524569:FUM524628 GEI524569:GEI524628 GOE524569:GOE524628 GYA524569:GYA524628 HHW524569:HHW524628 HRS524569:HRS524628 IBO524569:IBO524628 ILK524569:ILK524628 IVG524569:IVG524628 JFC524569:JFC524628 JOY524569:JOY524628 JYU524569:JYU524628 KIQ524569:KIQ524628 KSM524569:KSM524628 LCI524569:LCI524628 LME524569:LME524628 LWA524569:LWA524628 MFW524569:MFW524628 MPS524569:MPS524628 MZO524569:MZO524628 NJK524569:NJK524628 NTG524569:NTG524628 ODC524569:ODC524628 OMY524569:OMY524628 OWU524569:OWU524628 PGQ524569:PGQ524628 PQM524569:PQM524628 QAI524569:QAI524628 QKE524569:QKE524628 QUA524569:QUA524628 RDW524569:RDW524628 RNS524569:RNS524628 RXO524569:RXO524628 SHK524569:SHK524628 SRG524569:SRG524628 TBC524569:TBC524628 TKY524569:TKY524628 TUU524569:TUU524628 UEQ524569:UEQ524628 UOM524569:UOM524628 UYI524569:UYI524628 VIE524569:VIE524628 VSA524569:VSA524628 WBW524569:WBW524628 WLS524569:WLS524628 WVO524569:WVO524628 F590105:F590164 JC590105:JC590164 SY590105:SY590164 ACU590105:ACU590164 AMQ590105:AMQ590164 AWM590105:AWM590164 BGI590105:BGI590164 BQE590105:BQE590164 CAA590105:CAA590164 CJW590105:CJW590164 CTS590105:CTS590164 DDO590105:DDO590164 DNK590105:DNK590164 DXG590105:DXG590164 EHC590105:EHC590164 EQY590105:EQY590164 FAU590105:FAU590164 FKQ590105:FKQ590164 FUM590105:FUM590164 GEI590105:GEI590164 GOE590105:GOE590164 GYA590105:GYA590164 HHW590105:HHW590164 HRS590105:HRS590164 IBO590105:IBO590164 ILK590105:ILK590164 IVG590105:IVG590164 JFC590105:JFC590164 JOY590105:JOY590164 JYU590105:JYU590164 KIQ590105:KIQ590164 KSM590105:KSM590164 LCI590105:LCI590164 LME590105:LME590164 LWA590105:LWA590164 MFW590105:MFW590164 MPS590105:MPS590164 MZO590105:MZO590164 NJK590105:NJK590164 NTG590105:NTG590164 ODC590105:ODC590164 OMY590105:OMY590164 OWU590105:OWU590164 PGQ590105:PGQ590164 PQM590105:PQM590164 QAI590105:QAI590164 QKE590105:QKE590164 QUA590105:QUA590164 RDW590105:RDW590164 RNS590105:RNS590164 RXO590105:RXO590164 SHK590105:SHK590164 SRG590105:SRG590164 TBC590105:TBC590164 TKY590105:TKY590164 TUU590105:TUU590164 UEQ590105:UEQ590164 UOM590105:UOM590164 UYI590105:UYI590164 VIE590105:VIE590164 VSA590105:VSA590164 WBW590105:WBW590164 WLS590105:WLS590164 WVO590105:WVO590164 F655641:F655700 JC655641:JC655700 SY655641:SY655700 ACU655641:ACU655700 AMQ655641:AMQ655700 AWM655641:AWM655700 BGI655641:BGI655700 BQE655641:BQE655700 CAA655641:CAA655700 CJW655641:CJW655700 CTS655641:CTS655700 DDO655641:DDO655700 DNK655641:DNK655700 DXG655641:DXG655700 EHC655641:EHC655700 EQY655641:EQY655700 FAU655641:FAU655700 FKQ655641:FKQ655700 FUM655641:FUM655700 GEI655641:GEI655700 GOE655641:GOE655700 GYA655641:GYA655700 HHW655641:HHW655700 HRS655641:HRS655700 IBO655641:IBO655700 ILK655641:ILK655700 IVG655641:IVG655700 JFC655641:JFC655700 JOY655641:JOY655700 JYU655641:JYU655700 KIQ655641:KIQ655700 KSM655641:KSM655700 LCI655641:LCI655700 LME655641:LME655700 LWA655641:LWA655700 MFW655641:MFW655700 MPS655641:MPS655700 MZO655641:MZO655700 NJK655641:NJK655700 NTG655641:NTG655700 ODC655641:ODC655700 OMY655641:OMY655700 OWU655641:OWU655700 PGQ655641:PGQ655700 PQM655641:PQM655700 QAI655641:QAI655700 QKE655641:QKE655700 QUA655641:QUA655700 RDW655641:RDW655700 RNS655641:RNS655700 RXO655641:RXO655700 SHK655641:SHK655700 SRG655641:SRG655700 TBC655641:TBC655700 TKY655641:TKY655700 TUU655641:TUU655700 UEQ655641:UEQ655700 UOM655641:UOM655700 UYI655641:UYI655700 VIE655641:VIE655700 VSA655641:VSA655700 WBW655641:WBW655700 WLS655641:WLS655700 WVO655641:WVO655700 F721177:F721236 JC721177:JC721236 SY721177:SY721236 ACU721177:ACU721236 AMQ721177:AMQ721236 AWM721177:AWM721236 BGI721177:BGI721236 BQE721177:BQE721236 CAA721177:CAA721236 CJW721177:CJW721236 CTS721177:CTS721236 DDO721177:DDO721236 DNK721177:DNK721236 DXG721177:DXG721236 EHC721177:EHC721236 EQY721177:EQY721236 FAU721177:FAU721236 FKQ721177:FKQ721236 FUM721177:FUM721236 GEI721177:GEI721236 GOE721177:GOE721236 GYA721177:GYA721236 HHW721177:HHW721236 HRS721177:HRS721236 IBO721177:IBO721236 ILK721177:ILK721236 IVG721177:IVG721236 JFC721177:JFC721236 JOY721177:JOY721236 JYU721177:JYU721236 KIQ721177:KIQ721236 KSM721177:KSM721236 LCI721177:LCI721236 LME721177:LME721236 LWA721177:LWA721236 MFW721177:MFW721236 MPS721177:MPS721236 MZO721177:MZO721236 NJK721177:NJK721236 NTG721177:NTG721236 ODC721177:ODC721236 OMY721177:OMY721236 OWU721177:OWU721236 PGQ721177:PGQ721236 PQM721177:PQM721236 QAI721177:QAI721236 QKE721177:QKE721236 QUA721177:QUA721236 RDW721177:RDW721236 RNS721177:RNS721236 RXO721177:RXO721236 SHK721177:SHK721236 SRG721177:SRG721236 TBC721177:TBC721236 TKY721177:TKY721236 TUU721177:TUU721236 UEQ721177:UEQ721236 UOM721177:UOM721236 UYI721177:UYI721236 VIE721177:VIE721236 VSA721177:VSA721236 WBW721177:WBW721236 WLS721177:WLS721236 WVO721177:WVO721236 F786713:F786772 JC786713:JC786772 SY786713:SY786772 ACU786713:ACU786772 AMQ786713:AMQ786772 AWM786713:AWM786772 BGI786713:BGI786772 BQE786713:BQE786772 CAA786713:CAA786772 CJW786713:CJW786772 CTS786713:CTS786772 DDO786713:DDO786772 DNK786713:DNK786772 DXG786713:DXG786772 EHC786713:EHC786772 EQY786713:EQY786772 FAU786713:FAU786772 FKQ786713:FKQ786772 FUM786713:FUM786772 GEI786713:GEI786772 GOE786713:GOE786772 GYA786713:GYA786772 HHW786713:HHW786772 HRS786713:HRS786772 IBO786713:IBO786772 ILK786713:ILK786772 IVG786713:IVG786772 JFC786713:JFC786772 JOY786713:JOY786772 JYU786713:JYU786772 KIQ786713:KIQ786772 KSM786713:KSM786772 LCI786713:LCI786772 LME786713:LME786772 LWA786713:LWA786772 MFW786713:MFW786772 MPS786713:MPS786772 MZO786713:MZO786772 NJK786713:NJK786772 NTG786713:NTG786772 ODC786713:ODC786772 OMY786713:OMY786772 OWU786713:OWU786772 PGQ786713:PGQ786772 PQM786713:PQM786772 QAI786713:QAI786772 QKE786713:QKE786772 QUA786713:QUA786772 RDW786713:RDW786772 RNS786713:RNS786772 RXO786713:RXO786772 SHK786713:SHK786772 SRG786713:SRG786772 TBC786713:TBC786772 TKY786713:TKY786772 TUU786713:TUU786772 UEQ786713:UEQ786772 UOM786713:UOM786772 UYI786713:UYI786772 VIE786713:VIE786772 VSA786713:VSA786772 WBW786713:WBW786772 WLS786713:WLS786772 WVO786713:WVO786772 F852249:F852308 JC852249:JC852308 SY852249:SY852308 ACU852249:ACU852308 AMQ852249:AMQ852308 AWM852249:AWM852308 BGI852249:BGI852308 BQE852249:BQE852308 CAA852249:CAA852308 CJW852249:CJW852308 CTS852249:CTS852308 DDO852249:DDO852308 DNK852249:DNK852308 DXG852249:DXG852308 EHC852249:EHC852308 EQY852249:EQY852308 FAU852249:FAU852308 FKQ852249:FKQ852308 FUM852249:FUM852308 GEI852249:GEI852308 GOE852249:GOE852308 GYA852249:GYA852308 HHW852249:HHW852308 HRS852249:HRS852308 IBO852249:IBO852308 ILK852249:ILK852308 IVG852249:IVG852308 JFC852249:JFC852308 JOY852249:JOY852308 JYU852249:JYU852308 KIQ852249:KIQ852308 KSM852249:KSM852308 LCI852249:LCI852308 LME852249:LME852308 LWA852249:LWA852308 MFW852249:MFW852308 MPS852249:MPS852308 MZO852249:MZO852308 NJK852249:NJK852308 NTG852249:NTG852308 ODC852249:ODC852308 OMY852249:OMY852308 OWU852249:OWU852308 PGQ852249:PGQ852308 PQM852249:PQM852308 QAI852249:QAI852308 QKE852249:QKE852308 QUA852249:QUA852308 RDW852249:RDW852308 RNS852249:RNS852308 RXO852249:RXO852308 SHK852249:SHK852308 SRG852249:SRG852308 TBC852249:TBC852308 TKY852249:TKY852308 TUU852249:TUU852308 UEQ852249:UEQ852308 UOM852249:UOM852308 UYI852249:UYI852308 VIE852249:VIE852308 VSA852249:VSA852308 WBW852249:WBW852308 WLS852249:WLS852308 WVO852249:WVO852308 F917785:F917844 JC917785:JC917844 SY917785:SY917844 ACU917785:ACU917844 AMQ917785:AMQ917844 AWM917785:AWM917844 BGI917785:BGI917844 BQE917785:BQE917844 CAA917785:CAA917844 CJW917785:CJW917844 CTS917785:CTS917844 DDO917785:DDO917844 DNK917785:DNK917844 DXG917785:DXG917844 EHC917785:EHC917844 EQY917785:EQY917844 FAU917785:FAU917844 FKQ917785:FKQ917844 FUM917785:FUM917844 GEI917785:GEI917844 GOE917785:GOE917844 GYA917785:GYA917844 HHW917785:HHW917844 HRS917785:HRS917844 IBO917785:IBO917844 ILK917785:ILK917844 IVG917785:IVG917844 JFC917785:JFC917844 JOY917785:JOY917844 JYU917785:JYU917844 KIQ917785:KIQ917844 KSM917785:KSM917844 LCI917785:LCI917844 LME917785:LME917844 LWA917785:LWA917844 MFW917785:MFW917844 MPS917785:MPS917844 MZO917785:MZO917844 NJK917785:NJK917844 NTG917785:NTG917844 ODC917785:ODC917844 OMY917785:OMY917844 OWU917785:OWU917844 PGQ917785:PGQ917844 PQM917785:PQM917844 QAI917785:QAI917844 QKE917785:QKE917844 QUA917785:QUA917844 RDW917785:RDW917844 RNS917785:RNS917844 RXO917785:RXO917844 SHK917785:SHK917844 SRG917785:SRG917844 TBC917785:TBC917844 TKY917785:TKY917844 TUU917785:TUU917844 UEQ917785:UEQ917844 UOM917785:UOM917844 UYI917785:UYI917844 VIE917785:VIE917844 VSA917785:VSA917844 WBW917785:WBW917844 WLS917785:WLS917844 WVO917785:WVO917844 F983321:F983380 JC983321:JC983380 SY983321:SY983380 ACU983321:ACU983380 AMQ983321:AMQ983380 AWM983321:AWM983380 BGI983321:BGI983380 BQE983321:BQE983380 CAA983321:CAA983380 CJW983321:CJW983380 CTS983321:CTS983380 DDO983321:DDO983380 DNK983321:DNK983380 DXG983321:DXG983380 EHC983321:EHC983380 EQY983321:EQY983380 FAU983321:FAU983380 FKQ983321:FKQ983380 FUM983321:FUM983380 GEI983321:GEI983380 GOE983321:GOE983380 GYA983321:GYA983380 HHW983321:HHW983380 HRS983321:HRS983380 IBO983321:IBO983380 ILK983321:ILK983380 IVG983321:IVG983380 JFC983321:JFC983380 JOY983321:JOY983380 JYU983321:JYU983380 KIQ983321:KIQ983380 KSM983321:KSM983380 LCI983321:LCI983380 LME983321:LME983380 LWA983321:LWA983380 MFW983321:MFW983380 MPS983321:MPS983380 MZO983321:MZO983380 NJK983321:NJK983380 NTG983321:NTG983380 ODC983321:ODC983380 OMY983321:OMY983380 OWU983321:OWU983380 PGQ983321:PGQ983380 PQM983321:PQM983380 QAI983321:QAI983380 QKE983321:QKE983380 QUA983321:QUA983380 RDW983321:RDW983380 RNS983321:RNS983380 RXO983321:RXO983380 SHK983321:SHK983380 SRG983321:SRG983380 TBC983321:TBC983380 TKY983321:TKY983380 TUU983321:TUU983380 UEQ983321:UEQ983380 UOM983321:UOM983380 UYI983321:UYI983380 VIE983321:VIE983380 VSA983321:VSA983380 WBW983321:WBW983380 WLS983321:WLS983380 WVO983321:WVO983380 F983382:F1048576 JC983382:JC1048576 SY983382:SY1048576 ACU983382:ACU1048576 AMQ983382:AMQ1048576 AWM983382:AWM1048576 BGI983382:BGI1048576 BQE983382:BQE1048576 CAA983382:CAA1048576 CJW983382:CJW1048576 CTS983382:CTS1048576 DDO983382:DDO1048576 DNK983382:DNK1048576 DXG983382:DXG1048576 EHC983382:EHC1048576 EQY983382:EQY1048576 FAU983382:FAU1048576 FKQ983382:FKQ1048576 FUM983382:FUM1048576 GEI983382:GEI1048576 GOE983382:GOE1048576 GYA983382:GYA1048576 HHW983382:HHW1048576 HRS983382:HRS1048576 IBO983382:IBO1048576 ILK983382:ILK1048576 IVG983382:IVG1048576 JFC983382:JFC1048576 JOY983382:JOY1048576 JYU983382:JYU1048576 KIQ983382:KIQ1048576 KSM983382:KSM1048576 LCI983382:LCI1048576 LME983382:LME1048576 LWA983382:LWA1048576 MFW983382:MFW1048576 MPS983382:MPS1048576 MZO983382:MZO1048576 NJK983382:NJK1048576 NTG983382:NTG1048576 ODC983382:ODC1048576 OMY983382:OMY1048576 OWU983382:OWU1048576 PGQ983382:PGQ1048576 PQM983382:PQM1048576 QAI983382:QAI1048576 QKE983382:QKE1048576 QUA983382:QUA1048576 RDW983382:RDW1048576 RNS983382:RNS1048576 RXO983382:RXO1048576 SHK983382:SHK1048576 SRG983382:SRG1048576 TBC983382:TBC1048576 TKY983382:TKY1048576 TUU983382:TUU1048576 UEQ983382:UEQ1048576 UOM983382:UOM1048576 UYI983382:UYI1048576 VIE983382:VIE1048576 VSA983382:VSA1048576 WBW983382:WBW1048576 WLS983382:WLS1048576 WVO983382:WVO1048576">
      <formula1>0</formula1>
      <formula2>50%*C1</formula2>
    </dataValidation>
    <dataValidation type="decimal" allowBlank="1" showInputMessage="1" showErrorMessage="1" error="acima do permitido" sqref="K4:K496 JH4:JH496 TD4:TD496 ACZ4:ACZ496 AMV4:AMV496 AWR4:AWR496 BGN4:BGN496 BQJ4:BQJ496 CAF4:CAF496 CKB4:CKB496 CTX4:CTX496 DDT4:DDT496 DNP4:DNP496 DXL4:DXL496 EHH4:EHH496 ERD4:ERD496 FAZ4:FAZ496 FKV4:FKV496 FUR4:FUR496 GEN4:GEN496 GOJ4:GOJ496 GYF4:GYF496 HIB4:HIB496 HRX4:HRX496 IBT4:IBT496 ILP4:ILP496 IVL4:IVL496 JFH4:JFH496 JPD4:JPD496 JYZ4:JYZ496 KIV4:KIV496 KSR4:KSR496 LCN4:LCN496 LMJ4:LMJ496 LWF4:LWF496 MGB4:MGB496 MPX4:MPX496 MZT4:MZT496 NJP4:NJP496 NTL4:NTL496 ODH4:ODH496 OND4:OND496 OWZ4:OWZ496 PGV4:PGV496 PQR4:PQR496 QAN4:QAN496 QKJ4:QKJ496 QUF4:QUF496 REB4:REB496 RNX4:RNX496 RXT4:RXT496 SHP4:SHP496 SRL4:SRL496 TBH4:TBH496 TLD4:TLD496 TUZ4:TUZ496 UEV4:UEV496 UOR4:UOR496 UYN4:UYN496 VIJ4:VIJ496 VSF4:VSF496 WCB4:WCB496 WLX4:WLX496 WVT4:WVT496 K65540:K66032 JH65540:JH66032 TD65540:TD66032 ACZ65540:ACZ66032 AMV65540:AMV66032 AWR65540:AWR66032 BGN65540:BGN66032 BQJ65540:BQJ66032 CAF65540:CAF66032 CKB65540:CKB66032 CTX65540:CTX66032 DDT65540:DDT66032 DNP65540:DNP66032 DXL65540:DXL66032 EHH65540:EHH66032 ERD65540:ERD66032 FAZ65540:FAZ66032 FKV65540:FKV66032 FUR65540:FUR66032 GEN65540:GEN66032 GOJ65540:GOJ66032 GYF65540:GYF66032 HIB65540:HIB66032 HRX65540:HRX66032 IBT65540:IBT66032 ILP65540:ILP66032 IVL65540:IVL66032 JFH65540:JFH66032 JPD65540:JPD66032 JYZ65540:JYZ66032 KIV65540:KIV66032 KSR65540:KSR66032 LCN65540:LCN66032 LMJ65540:LMJ66032 LWF65540:LWF66032 MGB65540:MGB66032 MPX65540:MPX66032 MZT65540:MZT66032 NJP65540:NJP66032 NTL65540:NTL66032 ODH65540:ODH66032 OND65540:OND66032 OWZ65540:OWZ66032 PGV65540:PGV66032 PQR65540:PQR66032 QAN65540:QAN66032 QKJ65540:QKJ66032 QUF65540:QUF66032 REB65540:REB66032 RNX65540:RNX66032 RXT65540:RXT66032 SHP65540:SHP66032 SRL65540:SRL66032 TBH65540:TBH66032 TLD65540:TLD66032 TUZ65540:TUZ66032 UEV65540:UEV66032 UOR65540:UOR66032 UYN65540:UYN66032 VIJ65540:VIJ66032 VSF65540:VSF66032 WCB65540:WCB66032 WLX65540:WLX66032 WVT65540:WVT66032 K131076:K131568 JH131076:JH131568 TD131076:TD131568 ACZ131076:ACZ131568 AMV131076:AMV131568 AWR131076:AWR131568 BGN131076:BGN131568 BQJ131076:BQJ131568 CAF131076:CAF131568 CKB131076:CKB131568 CTX131076:CTX131568 DDT131076:DDT131568 DNP131076:DNP131568 DXL131076:DXL131568 EHH131076:EHH131568 ERD131076:ERD131568 FAZ131076:FAZ131568 FKV131076:FKV131568 FUR131076:FUR131568 GEN131076:GEN131568 GOJ131076:GOJ131568 GYF131076:GYF131568 HIB131076:HIB131568 HRX131076:HRX131568 IBT131076:IBT131568 ILP131076:ILP131568 IVL131076:IVL131568 JFH131076:JFH131568 JPD131076:JPD131568 JYZ131076:JYZ131568 KIV131076:KIV131568 KSR131076:KSR131568 LCN131076:LCN131568 LMJ131076:LMJ131568 LWF131076:LWF131568 MGB131076:MGB131568 MPX131076:MPX131568 MZT131076:MZT131568 NJP131076:NJP131568 NTL131076:NTL131568 ODH131076:ODH131568 OND131076:OND131568 OWZ131076:OWZ131568 PGV131076:PGV131568 PQR131076:PQR131568 QAN131076:QAN131568 QKJ131076:QKJ131568 QUF131076:QUF131568 REB131076:REB131568 RNX131076:RNX131568 RXT131076:RXT131568 SHP131076:SHP131568 SRL131076:SRL131568 TBH131076:TBH131568 TLD131076:TLD131568 TUZ131076:TUZ131568 UEV131076:UEV131568 UOR131076:UOR131568 UYN131076:UYN131568 VIJ131076:VIJ131568 VSF131076:VSF131568 WCB131076:WCB131568 WLX131076:WLX131568 WVT131076:WVT131568 K196612:K197104 JH196612:JH197104 TD196612:TD197104 ACZ196612:ACZ197104 AMV196612:AMV197104 AWR196612:AWR197104 BGN196612:BGN197104 BQJ196612:BQJ197104 CAF196612:CAF197104 CKB196612:CKB197104 CTX196612:CTX197104 DDT196612:DDT197104 DNP196612:DNP197104 DXL196612:DXL197104 EHH196612:EHH197104 ERD196612:ERD197104 FAZ196612:FAZ197104 FKV196612:FKV197104 FUR196612:FUR197104 GEN196612:GEN197104 GOJ196612:GOJ197104 GYF196612:GYF197104 HIB196612:HIB197104 HRX196612:HRX197104 IBT196612:IBT197104 ILP196612:ILP197104 IVL196612:IVL197104 JFH196612:JFH197104 JPD196612:JPD197104 JYZ196612:JYZ197104 KIV196612:KIV197104 KSR196612:KSR197104 LCN196612:LCN197104 LMJ196612:LMJ197104 LWF196612:LWF197104 MGB196612:MGB197104 MPX196612:MPX197104 MZT196612:MZT197104 NJP196612:NJP197104 NTL196612:NTL197104 ODH196612:ODH197104 OND196612:OND197104 OWZ196612:OWZ197104 PGV196612:PGV197104 PQR196612:PQR197104 QAN196612:QAN197104 QKJ196612:QKJ197104 QUF196612:QUF197104 REB196612:REB197104 RNX196612:RNX197104 RXT196612:RXT197104 SHP196612:SHP197104 SRL196612:SRL197104 TBH196612:TBH197104 TLD196612:TLD197104 TUZ196612:TUZ197104 UEV196612:UEV197104 UOR196612:UOR197104 UYN196612:UYN197104 VIJ196612:VIJ197104 VSF196612:VSF197104 WCB196612:WCB197104 WLX196612:WLX197104 WVT196612:WVT197104 K262148:K262640 JH262148:JH262640 TD262148:TD262640 ACZ262148:ACZ262640 AMV262148:AMV262640 AWR262148:AWR262640 BGN262148:BGN262640 BQJ262148:BQJ262640 CAF262148:CAF262640 CKB262148:CKB262640 CTX262148:CTX262640 DDT262148:DDT262640 DNP262148:DNP262640 DXL262148:DXL262640 EHH262148:EHH262640 ERD262148:ERD262640 FAZ262148:FAZ262640 FKV262148:FKV262640 FUR262148:FUR262640 GEN262148:GEN262640 GOJ262148:GOJ262640 GYF262148:GYF262640 HIB262148:HIB262640 HRX262148:HRX262640 IBT262148:IBT262640 ILP262148:ILP262640 IVL262148:IVL262640 JFH262148:JFH262640 JPD262148:JPD262640 JYZ262148:JYZ262640 KIV262148:KIV262640 KSR262148:KSR262640 LCN262148:LCN262640 LMJ262148:LMJ262640 LWF262148:LWF262640 MGB262148:MGB262640 MPX262148:MPX262640 MZT262148:MZT262640 NJP262148:NJP262640 NTL262148:NTL262640 ODH262148:ODH262640 OND262148:OND262640 OWZ262148:OWZ262640 PGV262148:PGV262640 PQR262148:PQR262640 QAN262148:QAN262640 QKJ262148:QKJ262640 QUF262148:QUF262640 REB262148:REB262640 RNX262148:RNX262640 RXT262148:RXT262640 SHP262148:SHP262640 SRL262148:SRL262640 TBH262148:TBH262640 TLD262148:TLD262640 TUZ262148:TUZ262640 UEV262148:UEV262640 UOR262148:UOR262640 UYN262148:UYN262640 VIJ262148:VIJ262640 VSF262148:VSF262640 WCB262148:WCB262640 WLX262148:WLX262640 WVT262148:WVT262640 K327684:K328176 JH327684:JH328176 TD327684:TD328176 ACZ327684:ACZ328176 AMV327684:AMV328176 AWR327684:AWR328176 BGN327684:BGN328176 BQJ327684:BQJ328176 CAF327684:CAF328176 CKB327684:CKB328176 CTX327684:CTX328176 DDT327684:DDT328176 DNP327684:DNP328176 DXL327684:DXL328176 EHH327684:EHH328176 ERD327684:ERD328176 FAZ327684:FAZ328176 FKV327684:FKV328176 FUR327684:FUR328176 GEN327684:GEN328176 GOJ327684:GOJ328176 GYF327684:GYF328176 HIB327684:HIB328176 HRX327684:HRX328176 IBT327684:IBT328176 ILP327684:ILP328176 IVL327684:IVL328176 JFH327684:JFH328176 JPD327684:JPD328176 JYZ327684:JYZ328176 KIV327684:KIV328176 KSR327684:KSR328176 LCN327684:LCN328176 LMJ327684:LMJ328176 LWF327684:LWF328176 MGB327684:MGB328176 MPX327684:MPX328176 MZT327684:MZT328176 NJP327684:NJP328176 NTL327684:NTL328176 ODH327684:ODH328176 OND327684:OND328176 OWZ327684:OWZ328176 PGV327684:PGV328176 PQR327684:PQR328176 QAN327684:QAN328176 QKJ327684:QKJ328176 QUF327684:QUF328176 REB327684:REB328176 RNX327684:RNX328176 RXT327684:RXT328176 SHP327684:SHP328176 SRL327684:SRL328176 TBH327684:TBH328176 TLD327684:TLD328176 TUZ327684:TUZ328176 UEV327684:UEV328176 UOR327684:UOR328176 UYN327684:UYN328176 VIJ327684:VIJ328176 VSF327684:VSF328176 WCB327684:WCB328176 WLX327684:WLX328176 WVT327684:WVT328176 K393220:K393712 JH393220:JH393712 TD393220:TD393712 ACZ393220:ACZ393712 AMV393220:AMV393712 AWR393220:AWR393712 BGN393220:BGN393712 BQJ393220:BQJ393712 CAF393220:CAF393712 CKB393220:CKB393712 CTX393220:CTX393712 DDT393220:DDT393712 DNP393220:DNP393712 DXL393220:DXL393712 EHH393220:EHH393712 ERD393220:ERD393712 FAZ393220:FAZ393712 FKV393220:FKV393712 FUR393220:FUR393712 GEN393220:GEN393712 GOJ393220:GOJ393712 GYF393220:GYF393712 HIB393220:HIB393712 HRX393220:HRX393712 IBT393220:IBT393712 ILP393220:ILP393712 IVL393220:IVL393712 JFH393220:JFH393712 JPD393220:JPD393712 JYZ393220:JYZ393712 KIV393220:KIV393712 KSR393220:KSR393712 LCN393220:LCN393712 LMJ393220:LMJ393712 LWF393220:LWF393712 MGB393220:MGB393712 MPX393220:MPX393712 MZT393220:MZT393712 NJP393220:NJP393712 NTL393220:NTL393712 ODH393220:ODH393712 OND393220:OND393712 OWZ393220:OWZ393712 PGV393220:PGV393712 PQR393220:PQR393712 QAN393220:QAN393712 QKJ393220:QKJ393712 QUF393220:QUF393712 REB393220:REB393712 RNX393220:RNX393712 RXT393220:RXT393712 SHP393220:SHP393712 SRL393220:SRL393712 TBH393220:TBH393712 TLD393220:TLD393712 TUZ393220:TUZ393712 UEV393220:UEV393712 UOR393220:UOR393712 UYN393220:UYN393712 VIJ393220:VIJ393712 VSF393220:VSF393712 WCB393220:WCB393712 WLX393220:WLX393712 WVT393220:WVT393712 K458756:K459248 JH458756:JH459248 TD458756:TD459248 ACZ458756:ACZ459248 AMV458756:AMV459248 AWR458756:AWR459248 BGN458756:BGN459248 BQJ458756:BQJ459248 CAF458756:CAF459248 CKB458756:CKB459248 CTX458756:CTX459248 DDT458756:DDT459248 DNP458756:DNP459248 DXL458756:DXL459248 EHH458756:EHH459248 ERD458756:ERD459248 FAZ458756:FAZ459248 FKV458756:FKV459248 FUR458756:FUR459248 GEN458756:GEN459248 GOJ458756:GOJ459248 GYF458756:GYF459248 HIB458756:HIB459248 HRX458756:HRX459248 IBT458756:IBT459248 ILP458756:ILP459248 IVL458756:IVL459248 JFH458756:JFH459248 JPD458756:JPD459248 JYZ458756:JYZ459248 KIV458756:KIV459248 KSR458756:KSR459248 LCN458756:LCN459248 LMJ458756:LMJ459248 LWF458756:LWF459248 MGB458756:MGB459248 MPX458756:MPX459248 MZT458756:MZT459248 NJP458756:NJP459248 NTL458756:NTL459248 ODH458756:ODH459248 OND458756:OND459248 OWZ458756:OWZ459248 PGV458756:PGV459248 PQR458756:PQR459248 QAN458756:QAN459248 QKJ458756:QKJ459248 QUF458756:QUF459248 REB458756:REB459248 RNX458756:RNX459248 RXT458756:RXT459248 SHP458756:SHP459248 SRL458756:SRL459248 TBH458756:TBH459248 TLD458756:TLD459248 TUZ458756:TUZ459248 UEV458756:UEV459248 UOR458756:UOR459248 UYN458756:UYN459248 VIJ458756:VIJ459248 VSF458756:VSF459248 WCB458756:WCB459248 WLX458756:WLX459248 WVT458756:WVT459248 K524292:K524784 JH524292:JH524784 TD524292:TD524784 ACZ524292:ACZ524784 AMV524292:AMV524784 AWR524292:AWR524784 BGN524292:BGN524784 BQJ524292:BQJ524784 CAF524292:CAF524784 CKB524292:CKB524784 CTX524292:CTX524784 DDT524292:DDT524784 DNP524292:DNP524784 DXL524292:DXL524784 EHH524292:EHH524784 ERD524292:ERD524784 FAZ524292:FAZ524784 FKV524292:FKV524784 FUR524292:FUR524784 GEN524292:GEN524784 GOJ524292:GOJ524784 GYF524292:GYF524784 HIB524292:HIB524784 HRX524292:HRX524784 IBT524292:IBT524784 ILP524292:ILP524784 IVL524292:IVL524784 JFH524292:JFH524784 JPD524292:JPD524784 JYZ524292:JYZ524784 KIV524292:KIV524784 KSR524292:KSR524784 LCN524292:LCN524784 LMJ524292:LMJ524784 LWF524292:LWF524784 MGB524292:MGB524784 MPX524292:MPX524784 MZT524292:MZT524784 NJP524292:NJP524784 NTL524292:NTL524784 ODH524292:ODH524784 OND524292:OND524784 OWZ524292:OWZ524784 PGV524292:PGV524784 PQR524292:PQR524784 QAN524292:QAN524784 QKJ524292:QKJ524784 QUF524292:QUF524784 REB524292:REB524784 RNX524292:RNX524784 RXT524292:RXT524784 SHP524292:SHP524784 SRL524292:SRL524784 TBH524292:TBH524784 TLD524292:TLD524784 TUZ524292:TUZ524784 UEV524292:UEV524784 UOR524292:UOR524784 UYN524292:UYN524784 VIJ524292:VIJ524784 VSF524292:VSF524784 WCB524292:WCB524784 WLX524292:WLX524784 WVT524292:WVT524784 K589828:K590320 JH589828:JH590320 TD589828:TD590320 ACZ589828:ACZ590320 AMV589828:AMV590320 AWR589828:AWR590320 BGN589828:BGN590320 BQJ589828:BQJ590320 CAF589828:CAF590320 CKB589828:CKB590320 CTX589828:CTX590320 DDT589828:DDT590320 DNP589828:DNP590320 DXL589828:DXL590320 EHH589828:EHH590320 ERD589828:ERD590320 FAZ589828:FAZ590320 FKV589828:FKV590320 FUR589828:FUR590320 GEN589828:GEN590320 GOJ589828:GOJ590320 GYF589828:GYF590320 HIB589828:HIB590320 HRX589828:HRX590320 IBT589828:IBT590320 ILP589828:ILP590320 IVL589828:IVL590320 JFH589828:JFH590320 JPD589828:JPD590320 JYZ589828:JYZ590320 KIV589828:KIV590320 KSR589828:KSR590320 LCN589828:LCN590320 LMJ589828:LMJ590320 LWF589828:LWF590320 MGB589828:MGB590320 MPX589828:MPX590320 MZT589828:MZT590320 NJP589828:NJP590320 NTL589828:NTL590320 ODH589828:ODH590320 OND589828:OND590320 OWZ589828:OWZ590320 PGV589828:PGV590320 PQR589828:PQR590320 QAN589828:QAN590320 QKJ589828:QKJ590320 QUF589828:QUF590320 REB589828:REB590320 RNX589828:RNX590320 RXT589828:RXT590320 SHP589828:SHP590320 SRL589828:SRL590320 TBH589828:TBH590320 TLD589828:TLD590320 TUZ589828:TUZ590320 UEV589828:UEV590320 UOR589828:UOR590320 UYN589828:UYN590320 VIJ589828:VIJ590320 VSF589828:VSF590320 WCB589828:WCB590320 WLX589828:WLX590320 WVT589828:WVT590320 K655364:K655856 JH655364:JH655856 TD655364:TD655856 ACZ655364:ACZ655856 AMV655364:AMV655856 AWR655364:AWR655856 BGN655364:BGN655856 BQJ655364:BQJ655856 CAF655364:CAF655856 CKB655364:CKB655856 CTX655364:CTX655856 DDT655364:DDT655856 DNP655364:DNP655856 DXL655364:DXL655856 EHH655364:EHH655856 ERD655364:ERD655856 FAZ655364:FAZ655856 FKV655364:FKV655856 FUR655364:FUR655856 GEN655364:GEN655856 GOJ655364:GOJ655856 GYF655364:GYF655856 HIB655364:HIB655856 HRX655364:HRX655856 IBT655364:IBT655856 ILP655364:ILP655856 IVL655364:IVL655856 JFH655364:JFH655856 JPD655364:JPD655856 JYZ655364:JYZ655856 KIV655364:KIV655856 KSR655364:KSR655856 LCN655364:LCN655856 LMJ655364:LMJ655856 LWF655364:LWF655856 MGB655364:MGB655856 MPX655364:MPX655856 MZT655364:MZT655856 NJP655364:NJP655856 NTL655364:NTL655856 ODH655364:ODH655856 OND655364:OND655856 OWZ655364:OWZ655856 PGV655364:PGV655856 PQR655364:PQR655856 QAN655364:QAN655856 QKJ655364:QKJ655856 QUF655364:QUF655856 REB655364:REB655856 RNX655364:RNX655856 RXT655364:RXT655856 SHP655364:SHP655856 SRL655364:SRL655856 TBH655364:TBH655856 TLD655364:TLD655856 TUZ655364:TUZ655856 UEV655364:UEV655856 UOR655364:UOR655856 UYN655364:UYN655856 VIJ655364:VIJ655856 VSF655364:VSF655856 WCB655364:WCB655856 WLX655364:WLX655856 WVT655364:WVT655856 K720900:K721392 JH720900:JH721392 TD720900:TD721392 ACZ720900:ACZ721392 AMV720900:AMV721392 AWR720900:AWR721392 BGN720900:BGN721392 BQJ720900:BQJ721392 CAF720900:CAF721392 CKB720900:CKB721392 CTX720900:CTX721392 DDT720900:DDT721392 DNP720900:DNP721392 DXL720900:DXL721392 EHH720900:EHH721392 ERD720900:ERD721392 FAZ720900:FAZ721392 FKV720900:FKV721392 FUR720900:FUR721392 GEN720900:GEN721392 GOJ720900:GOJ721392 GYF720900:GYF721392 HIB720900:HIB721392 HRX720900:HRX721392 IBT720900:IBT721392 ILP720900:ILP721392 IVL720900:IVL721392 JFH720900:JFH721392 JPD720900:JPD721392 JYZ720900:JYZ721392 KIV720900:KIV721392 KSR720900:KSR721392 LCN720900:LCN721392 LMJ720900:LMJ721392 LWF720900:LWF721392 MGB720900:MGB721392 MPX720900:MPX721392 MZT720900:MZT721392 NJP720900:NJP721392 NTL720900:NTL721392 ODH720900:ODH721392 OND720900:OND721392 OWZ720900:OWZ721392 PGV720900:PGV721392 PQR720900:PQR721392 QAN720900:QAN721392 QKJ720900:QKJ721392 QUF720900:QUF721392 REB720900:REB721392 RNX720900:RNX721392 RXT720900:RXT721392 SHP720900:SHP721392 SRL720900:SRL721392 TBH720900:TBH721392 TLD720900:TLD721392 TUZ720900:TUZ721392 UEV720900:UEV721392 UOR720900:UOR721392 UYN720900:UYN721392 VIJ720900:VIJ721392 VSF720900:VSF721392 WCB720900:WCB721392 WLX720900:WLX721392 WVT720900:WVT721392 K786436:K786928 JH786436:JH786928 TD786436:TD786928 ACZ786436:ACZ786928 AMV786436:AMV786928 AWR786436:AWR786928 BGN786436:BGN786928 BQJ786436:BQJ786928 CAF786436:CAF786928 CKB786436:CKB786928 CTX786436:CTX786928 DDT786436:DDT786928 DNP786436:DNP786928 DXL786436:DXL786928 EHH786436:EHH786928 ERD786436:ERD786928 FAZ786436:FAZ786928 FKV786436:FKV786928 FUR786436:FUR786928 GEN786436:GEN786928 GOJ786436:GOJ786928 GYF786436:GYF786928 HIB786436:HIB786928 HRX786436:HRX786928 IBT786436:IBT786928 ILP786436:ILP786928 IVL786436:IVL786928 JFH786436:JFH786928 JPD786436:JPD786928 JYZ786436:JYZ786928 KIV786436:KIV786928 KSR786436:KSR786928 LCN786436:LCN786928 LMJ786436:LMJ786928 LWF786436:LWF786928 MGB786436:MGB786928 MPX786436:MPX786928 MZT786436:MZT786928 NJP786436:NJP786928 NTL786436:NTL786928 ODH786436:ODH786928 OND786436:OND786928 OWZ786436:OWZ786928 PGV786436:PGV786928 PQR786436:PQR786928 QAN786436:QAN786928 QKJ786436:QKJ786928 QUF786436:QUF786928 REB786436:REB786928 RNX786436:RNX786928 RXT786436:RXT786928 SHP786436:SHP786928 SRL786436:SRL786928 TBH786436:TBH786928 TLD786436:TLD786928 TUZ786436:TUZ786928 UEV786436:UEV786928 UOR786436:UOR786928 UYN786436:UYN786928 VIJ786436:VIJ786928 VSF786436:VSF786928 WCB786436:WCB786928 WLX786436:WLX786928 WVT786436:WVT786928 K851972:K852464 JH851972:JH852464 TD851972:TD852464 ACZ851972:ACZ852464 AMV851972:AMV852464 AWR851972:AWR852464 BGN851972:BGN852464 BQJ851972:BQJ852464 CAF851972:CAF852464 CKB851972:CKB852464 CTX851972:CTX852464 DDT851972:DDT852464 DNP851972:DNP852464 DXL851972:DXL852464 EHH851972:EHH852464 ERD851972:ERD852464 FAZ851972:FAZ852464 FKV851972:FKV852464 FUR851972:FUR852464 GEN851972:GEN852464 GOJ851972:GOJ852464 GYF851972:GYF852464 HIB851972:HIB852464 HRX851972:HRX852464 IBT851972:IBT852464 ILP851972:ILP852464 IVL851972:IVL852464 JFH851972:JFH852464 JPD851972:JPD852464 JYZ851972:JYZ852464 KIV851972:KIV852464 KSR851972:KSR852464 LCN851972:LCN852464 LMJ851972:LMJ852464 LWF851972:LWF852464 MGB851972:MGB852464 MPX851972:MPX852464 MZT851972:MZT852464 NJP851972:NJP852464 NTL851972:NTL852464 ODH851972:ODH852464 OND851972:OND852464 OWZ851972:OWZ852464 PGV851972:PGV852464 PQR851972:PQR852464 QAN851972:QAN852464 QKJ851972:QKJ852464 QUF851972:QUF852464 REB851972:REB852464 RNX851972:RNX852464 RXT851972:RXT852464 SHP851972:SHP852464 SRL851972:SRL852464 TBH851972:TBH852464 TLD851972:TLD852464 TUZ851972:TUZ852464 UEV851972:UEV852464 UOR851972:UOR852464 UYN851972:UYN852464 VIJ851972:VIJ852464 VSF851972:VSF852464 WCB851972:WCB852464 WLX851972:WLX852464 WVT851972:WVT852464 K917508:K918000 JH917508:JH918000 TD917508:TD918000 ACZ917508:ACZ918000 AMV917508:AMV918000 AWR917508:AWR918000 BGN917508:BGN918000 BQJ917508:BQJ918000 CAF917508:CAF918000 CKB917508:CKB918000 CTX917508:CTX918000 DDT917508:DDT918000 DNP917508:DNP918000 DXL917508:DXL918000 EHH917508:EHH918000 ERD917508:ERD918000 FAZ917508:FAZ918000 FKV917508:FKV918000 FUR917508:FUR918000 GEN917508:GEN918000 GOJ917508:GOJ918000 GYF917508:GYF918000 HIB917508:HIB918000 HRX917508:HRX918000 IBT917508:IBT918000 ILP917508:ILP918000 IVL917508:IVL918000 JFH917508:JFH918000 JPD917508:JPD918000 JYZ917508:JYZ918000 KIV917508:KIV918000 KSR917508:KSR918000 LCN917508:LCN918000 LMJ917508:LMJ918000 LWF917508:LWF918000 MGB917508:MGB918000 MPX917508:MPX918000 MZT917508:MZT918000 NJP917508:NJP918000 NTL917508:NTL918000 ODH917508:ODH918000 OND917508:OND918000 OWZ917508:OWZ918000 PGV917508:PGV918000 PQR917508:PQR918000 QAN917508:QAN918000 QKJ917508:QKJ918000 QUF917508:QUF918000 REB917508:REB918000 RNX917508:RNX918000 RXT917508:RXT918000 SHP917508:SHP918000 SRL917508:SRL918000 TBH917508:TBH918000 TLD917508:TLD918000 TUZ917508:TUZ918000 UEV917508:UEV918000 UOR917508:UOR918000 UYN917508:UYN918000 VIJ917508:VIJ918000 VSF917508:VSF918000 WCB917508:WCB918000 WLX917508:WLX918000 WVT917508:WVT918000 K983044:K983536 JH983044:JH983536 TD983044:TD983536 ACZ983044:ACZ983536 AMV983044:AMV983536 AWR983044:AWR983536 BGN983044:BGN983536 BQJ983044:BQJ983536 CAF983044:CAF983536 CKB983044:CKB983536 CTX983044:CTX983536 DDT983044:DDT983536 DNP983044:DNP983536 DXL983044:DXL983536 EHH983044:EHH983536 ERD983044:ERD983536 FAZ983044:FAZ983536 FKV983044:FKV983536 FUR983044:FUR983536 GEN983044:GEN983536 GOJ983044:GOJ983536 GYF983044:GYF983536 HIB983044:HIB983536 HRX983044:HRX983536 IBT983044:IBT983536 ILP983044:ILP983536 IVL983044:IVL983536 JFH983044:JFH983536 JPD983044:JPD983536 JYZ983044:JYZ983536 KIV983044:KIV983536 KSR983044:KSR983536 LCN983044:LCN983536 LMJ983044:LMJ983536 LWF983044:LWF983536 MGB983044:MGB983536 MPX983044:MPX983536 MZT983044:MZT983536 NJP983044:NJP983536 NTL983044:NTL983536 ODH983044:ODH983536 OND983044:OND983536 OWZ983044:OWZ983536 PGV983044:PGV983536 PQR983044:PQR983536 QAN983044:QAN983536 QKJ983044:QKJ983536 QUF983044:QUF983536 REB983044:REB983536 RNX983044:RNX983536 RXT983044:RXT983536 SHP983044:SHP983536 SRL983044:SRL983536 TBH983044:TBH983536 TLD983044:TLD983536 TUZ983044:TUZ983536 UEV983044:UEV983536 UOR983044:UOR983536 UYN983044:UYN983536 VIJ983044:VIJ983536 VSF983044:VSF983536 WCB983044:WCB983536 WLX983044:WLX983536 WVT983044:WVT983536">
      <formula1>0</formula1>
      <formula2>1000000</formula2>
    </dataValidation>
    <dataValidation type="whole" allowBlank="1" showInputMessage="1" showErrorMessage="1" error="acima do permitido" sqref="M4:M213 JJ4:JJ213 TF4:TF213 ADB4:ADB213 AMX4:AMX213 AWT4:AWT213 BGP4:BGP213 BQL4:BQL213 CAH4:CAH213 CKD4:CKD213 CTZ4:CTZ213 DDV4:DDV213 DNR4:DNR213 DXN4:DXN213 EHJ4:EHJ213 ERF4:ERF213 FBB4:FBB213 FKX4:FKX213 FUT4:FUT213 GEP4:GEP213 GOL4:GOL213 GYH4:GYH213 HID4:HID213 HRZ4:HRZ213 IBV4:IBV213 ILR4:ILR213 IVN4:IVN213 JFJ4:JFJ213 JPF4:JPF213 JZB4:JZB213 KIX4:KIX213 KST4:KST213 LCP4:LCP213 LML4:LML213 LWH4:LWH213 MGD4:MGD213 MPZ4:MPZ213 MZV4:MZV213 NJR4:NJR213 NTN4:NTN213 ODJ4:ODJ213 ONF4:ONF213 OXB4:OXB213 PGX4:PGX213 PQT4:PQT213 QAP4:QAP213 QKL4:QKL213 QUH4:QUH213 RED4:RED213 RNZ4:RNZ213 RXV4:RXV213 SHR4:SHR213 SRN4:SRN213 TBJ4:TBJ213 TLF4:TLF213 TVB4:TVB213 UEX4:UEX213 UOT4:UOT213 UYP4:UYP213 VIL4:VIL213 VSH4:VSH213 WCD4:WCD213 WLZ4:WLZ213 WVV4:WVV213 M65540:M65749 JJ65540:JJ65749 TF65540:TF65749 ADB65540:ADB65749 AMX65540:AMX65749 AWT65540:AWT65749 BGP65540:BGP65749 BQL65540:BQL65749 CAH65540:CAH65749 CKD65540:CKD65749 CTZ65540:CTZ65749 DDV65540:DDV65749 DNR65540:DNR65749 DXN65540:DXN65749 EHJ65540:EHJ65749 ERF65540:ERF65749 FBB65540:FBB65749 FKX65540:FKX65749 FUT65540:FUT65749 GEP65540:GEP65749 GOL65540:GOL65749 GYH65540:GYH65749 HID65540:HID65749 HRZ65540:HRZ65749 IBV65540:IBV65749 ILR65540:ILR65749 IVN65540:IVN65749 JFJ65540:JFJ65749 JPF65540:JPF65749 JZB65540:JZB65749 KIX65540:KIX65749 KST65540:KST65749 LCP65540:LCP65749 LML65540:LML65749 LWH65540:LWH65749 MGD65540:MGD65749 MPZ65540:MPZ65749 MZV65540:MZV65749 NJR65540:NJR65749 NTN65540:NTN65749 ODJ65540:ODJ65749 ONF65540:ONF65749 OXB65540:OXB65749 PGX65540:PGX65749 PQT65540:PQT65749 QAP65540:QAP65749 QKL65540:QKL65749 QUH65540:QUH65749 RED65540:RED65749 RNZ65540:RNZ65749 RXV65540:RXV65749 SHR65540:SHR65749 SRN65540:SRN65749 TBJ65540:TBJ65749 TLF65540:TLF65749 TVB65540:TVB65749 UEX65540:UEX65749 UOT65540:UOT65749 UYP65540:UYP65749 VIL65540:VIL65749 VSH65540:VSH65749 WCD65540:WCD65749 WLZ65540:WLZ65749 WVV65540:WVV65749 M131076:M131285 JJ131076:JJ131285 TF131076:TF131285 ADB131076:ADB131285 AMX131076:AMX131285 AWT131076:AWT131285 BGP131076:BGP131285 BQL131076:BQL131285 CAH131076:CAH131285 CKD131076:CKD131285 CTZ131076:CTZ131285 DDV131076:DDV131285 DNR131076:DNR131285 DXN131076:DXN131285 EHJ131076:EHJ131285 ERF131076:ERF131285 FBB131076:FBB131285 FKX131076:FKX131285 FUT131076:FUT131285 GEP131076:GEP131285 GOL131076:GOL131285 GYH131076:GYH131285 HID131076:HID131285 HRZ131076:HRZ131285 IBV131076:IBV131285 ILR131076:ILR131285 IVN131076:IVN131285 JFJ131076:JFJ131285 JPF131076:JPF131285 JZB131076:JZB131285 KIX131076:KIX131285 KST131076:KST131285 LCP131076:LCP131285 LML131076:LML131285 LWH131076:LWH131285 MGD131076:MGD131285 MPZ131076:MPZ131285 MZV131076:MZV131285 NJR131076:NJR131285 NTN131076:NTN131285 ODJ131076:ODJ131285 ONF131076:ONF131285 OXB131076:OXB131285 PGX131076:PGX131285 PQT131076:PQT131285 QAP131076:QAP131285 QKL131076:QKL131285 QUH131076:QUH131285 RED131076:RED131285 RNZ131076:RNZ131285 RXV131076:RXV131285 SHR131076:SHR131285 SRN131076:SRN131285 TBJ131076:TBJ131285 TLF131076:TLF131285 TVB131076:TVB131285 UEX131076:UEX131285 UOT131076:UOT131285 UYP131076:UYP131285 VIL131076:VIL131285 VSH131076:VSH131285 WCD131076:WCD131285 WLZ131076:WLZ131285 WVV131076:WVV131285 M196612:M196821 JJ196612:JJ196821 TF196612:TF196821 ADB196612:ADB196821 AMX196612:AMX196821 AWT196612:AWT196821 BGP196612:BGP196821 BQL196612:BQL196821 CAH196612:CAH196821 CKD196612:CKD196821 CTZ196612:CTZ196821 DDV196612:DDV196821 DNR196612:DNR196821 DXN196612:DXN196821 EHJ196612:EHJ196821 ERF196612:ERF196821 FBB196612:FBB196821 FKX196612:FKX196821 FUT196612:FUT196821 GEP196612:GEP196821 GOL196612:GOL196821 GYH196612:GYH196821 HID196612:HID196821 HRZ196612:HRZ196821 IBV196612:IBV196821 ILR196612:ILR196821 IVN196612:IVN196821 JFJ196612:JFJ196821 JPF196612:JPF196821 JZB196612:JZB196821 KIX196612:KIX196821 KST196612:KST196821 LCP196612:LCP196821 LML196612:LML196821 LWH196612:LWH196821 MGD196612:MGD196821 MPZ196612:MPZ196821 MZV196612:MZV196821 NJR196612:NJR196821 NTN196612:NTN196821 ODJ196612:ODJ196821 ONF196612:ONF196821 OXB196612:OXB196821 PGX196612:PGX196821 PQT196612:PQT196821 QAP196612:QAP196821 QKL196612:QKL196821 QUH196612:QUH196821 RED196612:RED196821 RNZ196612:RNZ196821 RXV196612:RXV196821 SHR196612:SHR196821 SRN196612:SRN196821 TBJ196612:TBJ196821 TLF196612:TLF196821 TVB196612:TVB196821 UEX196612:UEX196821 UOT196612:UOT196821 UYP196612:UYP196821 VIL196612:VIL196821 VSH196612:VSH196821 WCD196612:WCD196821 WLZ196612:WLZ196821 WVV196612:WVV196821 M262148:M262357 JJ262148:JJ262357 TF262148:TF262357 ADB262148:ADB262357 AMX262148:AMX262357 AWT262148:AWT262357 BGP262148:BGP262357 BQL262148:BQL262357 CAH262148:CAH262357 CKD262148:CKD262357 CTZ262148:CTZ262357 DDV262148:DDV262357 DNR262148:DNR262357 DXN262148:DXN262357 EHJ262148:EHJ262357 ERF262148:ERF262357 FBB262148:FBB262357 FKX262148:FKX262357 FUT262148:FUT262357 GEP262148:GEP262357 GOL262148:GOL262357 GYH262148:GYH262357 HID262148:HID262357 HRZ262148:HRZ262357 IBV262148:IBV262357 ILR262148:ILR262357 IVN262148:IVN262357 JFJ262148:JFJ262357 JPF262148:JPF262357 JZB262148:JZB262357 KIX262148:KIX262357 KST262148:KST262357 LCP262148:LCP262357 LML262148:LML262357 LWH262148:LWH262357 MGD262148:MGD262357 MPZ262148:MPZ262357 MZV262148:MZV262357 NJR262148:NJR262357 NTN262148:NTN262357 ODJ262148:ODJ262357 ONF262148:ONF262357 OXB262148:OXB262357 PGX262148:PGX262357 PQT262148:PQT262357 QAP262148:QAP262357 QKL262148:QKL262357 QUH262148:QUH262357 RED262148:RED262357 RNZ262148:RNZ262357 RXV262148:RXV262357 SHR262148:SHR262357 SRN262148:SRN262357 TBJ262148:TBJ262357 TLF262148:TLF262357 TVB262148:TVB262357 UEX262148:UEX262357 UOT262148:UOT262357 UYP262148:UYP262357 VIL262148:VIL262357 VSH262148:VSH262357 WCD262148:WCD262357 WLZ262148:WLZ262357 WVV262148:WVV262357 M327684:M327893 JJ327684:JJ327893 TF327684:TF327893 ADB327684:ADB327893 AMX327684:AMX327893 AWT327684:AWT327893 BGP327684:BGP327893 BQL327684:BQL327893 CAH327684:CAH327893 CKD327684:CKD327893 CTZ327684:CTZ327893 DDV327684:DDV327893 DNR327684:DNR327893 DXN327684:DXN327893 EHJ327684:EHJ327893 ERF327684:ERF327893 FBB327684:FBB327893 FKX327684:FKX327893 FUT327684:FUT327893 GEP327684:GEP327893 GOL327684:GOL327893 GYH327684:GYH327893 HID327684:HID327893 HRZ327684:HRZ327893 IBV327684:IBV327893 ILR327684:ILR327893 IVN327684:IVN327893 JFJ327684:JFJ327893 JPF327684:JPF327893 JZB327684:JZB327893 KIX327684:KIX327893 KST327684:KST327893 LCP327684:LCP327893 LML327684:LML327893 LWH327684:LWH327893 MGD327684:MGD327893 MPZ327684:MPZ327893 MZV327684:MZV327893 NJR327684:NJR327893 NTN327684:NTN327893 ODJ327684:ODJ327893 ONF327684:ONF327893 OXB327684:OXB327893 PGX327684:PGX327893 PQT327684:PQT327893 QAP327684:QAP327893 QKL327684:QKL327893 QUH327684:QUH327893 RED327684:RED327893 RNZ327684:RNZ327893 RXV327684:RXV327893 SHR327684:SHR327893 SRN327684:SRN327893 TBJ327684:TBJ327893 TLF327684:TLF327893 TVB327684:TVB327893 UEX327684:UEX327893 UOT327684:UOT327893 UYP327684:UYP327893 VIL327684:VIL327893 VSH327684:VSH327893 WCD327684:WCD327893 WLZ327684:WLZ327893 WVV327684:WVV327893 M393220:M393429 JJ393220:JJ393429 TF393220:TF393429 ADB393220:ADB393429 AMX393220:AMX393429 AWT393220:AWT393429 BGP393220:BGP393429 BQL393220:BQL393429 CAH393220:CAH393429 CKD393220:CKD393429 CTZ393220:CTZ393429 DDV393220:DDV393429 DNR393220:DNR393429 DXN393220:DXN393429 EHJ393220:EHJ393429 ERF393220:ERF393429 FBB393220:FBB393429 FKX393220:FKX393429 FUT393220:FUT393429 GEP393220:GEP393429 GOL393220:GOL393429 GYH393220:GYH393429 HID393220:HID393429 HRZ393220:HRZ393429 IBV393220:IBV393429 ILR393220:ILR393429 IVN393220:IVN393429 JFJ393220:JFJ393429 JPF393220:JPF393429 JZB393220:JZB393429 KIX393220:KIX393429 KST393220:KST393429 LCP393220:LCP393429 LML393220:LML393429 LWH393220:LWH393429 MGD393220:MGD393429 MPZ393220:MPZ393429 MZV393220:MZV393429 NJR393220:NJR393429 NTN393220:NTN393429 ODJ393220:ODJ393429 ONF393220:ONF393429 OXB393220:OXB393429 PGX393220:PGX393429 PQT393220:PQT393429 QAP393220:QAP393429 QKL393220:QKL393429 QUH393220:QUH393429 RED393220:RED393429 RNZ393220:RNZ393429 RXV393220:RXV393429 SHR393220:SHR393429 SRN393220:SRN393429 TBJ393220:TBJ393429 TLF393220:TLF393429 TVB393220:TVB393429 UEX393220:UEX393429 UOT393220:UOT393429 UYP393220:UYP393429 VIL393220:VIL393429 VSH393220:VSH393429 WCD393220:WCD393429 WLZ393220:WLZ393429 WVV393220:WVV393429 M458756:M458965 JJ458756:JJ458965 TF458756:TF458965 ADB458756:ADB458965 AMX458756:AMX458965 AWT458756:AWT458965 BGP458756:BGP458965 BQL458756:BQL458965 CAH458756:CAH458965 CKD458756:CKD458965 CTZ458756:CTZ458965 DDV458756:DDV458965 DNR458756:DNR458965 DXN458756:DXN458965 EHJ458756:EHJ458965 ERF458756:ERF458965 FBB458756:FBB458965 FKX458756:FKX458965 FUT458756:FUT458965 GEP458756:GEP458965 GOL458756:GOL458965 GYH458756:GYH458965 HID458756:HID458965 HRZ458756:HRZ458965 IBV458756:IBV458965 ILR458756:ILR458965 IVN458756:IVN458965 JFJ458756:JFJ458965 JPF458756:JPF458965 JZB458756:JZB458965 KIX458756:KIX458965 KST458756:KST458965 LCP458756:LCP458965 LML458756:LML458965 LWH458756:LWH458965 MGD458756:MGD458965 MPZ458756:MPZ458965 MZV458756:MZV458965 NJR458756:NJR458965 NTN458756:NTN458965 ODJ458756:ODJ458965 ONF458756:ONF458965 OXB458756:OXB458965 PGX458756:PGX458965 PQT458756:PQT458965 QAP458756:QAP458965 QKL458756:QKL458965 QUH458756:QUH458965 RED458756:RED458965 RNZ458756:RNZ458965 RXV458756:RXV458965 SHR458756:SHR458965 SRN458756:SRN458965 TBJ458756:TBJ458965 TLF458756:TLF458965 TVB458756:TVB458965 UEX458756:UEX458965 UOT458756:UOT458965 UYP458756:UYP458965 VIL458756:VIL458965 VSH458756:VSH458965 WCD458756:WCD458965 WLZ458756:WLZ458965 WVV458756:WVV458965 M524292:M524501 JJ524292:JJ524501 TF524292:TF524501 ADB524292:ADB524501 AMX524292:AMX524501 AWT524292:AWT524501 BGP524292:BGP524501 BQL524292:BQL524501 CAH524292:CAH524501 CKD524292:CKD524501 CTZ524292:CTZ524501 DDV524292:DDV524501 DNR524292:DNR524501 DXN524292:DXN524501 EHJ524292:EHJ524501 ERF524292:ERF524501 FBB524292:FBB524501 FKX524292:FKX524501 FUT524292:FUT524501 GEP524292:GEP524501 GOL524292:GOL524501 GYH524292:GYH524501 HID524292:HID524501 HRZ524292:HRZ524501 IBV524292:IBV524501 ILR524292:ILR524501 IVN524292:IVN524501 JFJ524292:JFJ524501 JPF524292:JPF524501 JZB524292:JZB524501 KIX524292:KIX524501 KST524292:KST524501 LCP524292:LCP524501 LML524292:LML524501 LWH524292:LWH524501 MGD524292:MGD524501 MPZ524292:MPZ524501 MZV524292:MZV524501 NJR524292:NJR524501 NTN524292:NTN524501 ODJ524292:ODJ524501 ONF524292:ONF524501 OXB524292:OXB524501 PGX524292:PGX524501 PQT524292:PQT524501 QAP524292:QAP524501 QKL524292:QKL524501 QUH524292:QUH524501 RED524292:RED524501 RNZ524292:RNZ524501 RXV524292:RXV524501 SHR524292:SHR524501 SRN524292:SRN524501 TBJ524292:TBJ524501 TLF524292:TLF524501 TVB524292:TVB524501 UEX524292:UEX524501 UOT524292:UOT524501 UYP524292:UYP524501 VIL524292:VIL524501 VSH524292:VSH524501 WCD524292:WCD524501 WLZ524292:WLZ524501 WVV524292:WVV524501 M589828:M590037 JJ589828:JJ590037 TF589828:TF590037 ADB589828:ADB590037 AMX589828:AMX590037 AWT589828:AWT590037 BGP589828:BGP590037 BQL589828:BQL590037 CAH589828:CAH590037 CKD589828:CKD590037 CTZ589828:CTZ590037 DDV589828:DDV590037 DNR589828:DNR590037 DXN589828:DXN590037 EHJ589828:EHJ590037 ERF589828:ERF590037 FBB589828:FBB590037 FKX589828:FKX590037 FUT589828:FUT590037 GEP589828:GEP590037 GOL589828:GOL590037 GYH589828:GYH590037 HID589828:HID590037 HRZ589828:HRZ590037 IBV589828:IBV590037 ILR589828:ILR590037 IVN589828:IVN590037 JFJ589828:JFJ590037 JPF589828:JPF590037 JZB589828:JZB590037 KIX589828:KIX590037 KST589828:KST590037 LCP589828:LCP590037 LML589828:LML590037 LWH589828:LWH590037 MGD589828:MGD590037 MPZ589828:MPZ590037 MZV589828:MZV590037 NJR589828:NJR590037 NTN589828:NTN590037 ODJ589828:ODJ590037 ONF589828:ONF590037 OXB589828:OXB590037 PGX589828:PGX590037 PQT589828:PQT590037 QAP589828:QAP590037 QKL589828:QKL590037 QUH589828:QUH590037 RED589828:RED590037 RNZ589828:RNZ590037 RXV589828:RXV590037 SHR589828:SHR590037 SRN589828:SRN590037 TBJ589828:TBJ590037 TLF589828:TLF590037 TVB589828:TVB590037 UEX589828:UEX590037 UOT589828:UOT590037 UYP589828:UYP590037 VIL589828:VIL590037 VSH589828:VSH590037 WCD589828:WCD590037 WLZ589828:WLZ590037 WVV589828:WVV590037 M655364:M655573 JJ655364:JJ655573 TF655364:TF655573 ADB655364:ADB655573 AMX655364:AMX655573 AWT655364:AWT655573 BGP655364:BGP655573 BQL655364:BQL655573 CAH655364:CAH655573 CKD655364:CKD655573 CTZ655364:CTZ655573 DDV655364:DDV655573 DNR655364:DNR655573 DXN655364:DXN655573 EHJ655364:EHJ655573 ERF655364:ERF655573 FBB655364:FBB655573 FKX655364:FKX655573 FUT655364:FUT655573 GEP655364:GEP655573 GOL655364:GOL655573 GYH655364:GYH655573 HID655364:HID655573 HRZ655364:HRZ655573 IBV655364:IBV655573 ILR655364:ILR655573 IVN655364:IVN655573 JFJ655364:JFJ655573 JPF655364:JPF655573 JZB655364:JZB655573 KIX655364:KIX655573 KST655364:KST655573 LCP655364:LCP655573 LML655364:LML655573 LWH655364:LWH655573 MGD655364:MGD655573 MPZ655364:MPZ655573 MZV655364:MZV655573 NJR655364:NJR655573 NTN655364:NTN655573 ODJ655364:ODJ655573 ONF655364:ONF655573 OXB655364:OXB655573 PGX655364:PGX655573 PQT655364:PQT655573 QAP655364:QAP655573 QKL655364:QKL655573 QUH655364:QUH655573 RED655364:RED655573 RNZ655364:RNZ655573 RXV655364:RXV655573 SHR655364:SHR655573 SRN655364:SRN655573 TBJ655364:TBJ655573 TLF655364:TLF655573 TVB655364:TVB655573 UEX655364:UEX655573 UOT655364:UOT655573 UYP655364:UYP655573 VIL655364:VIL655573 VSH655364:VSH655573 WCD655364:WCD655573 WLZ655364:WLZ655573 WVV655364:WVV655573 M720900:M721109 JJ720900:JJ721109 TF720900:TF721109 ADB720900:ADB721109 AMX720900:AMX721109 AWT720900:AWT721109 BGP720900:BGP721109 BQL720900:BQL721109 CAH720900:CAH721109 CKD720900:CKD721109 CTZ720900:CTZ721109 DDV720900:DDV721109 DNR720900:DNR721109 DXN720900:DXN721109 EHJ720900:EHJ721109 ERF720900:ERF721109 FBB720900:FBB721109 FKX720900:FKX721109 FUT720900:FUT721109 GEP720900:GEP721109 GOL720900:GOL721109 GYH720900:GYH721109 HID720900:HID721109 HRZ720900:HRZ721109 IBV720900:IBV721109 ILR720900:ILR721109 IVN720900:IVN721109 JFJ720900:JFJ721109 JPF720900:JPF721109 JZB720900:JZB721109 KIX720900:KIX721109 KST720900:KST721109 LCP720900:LCP721109 LML720900:LML721109 LWH720900:LWH721109 MGD720900:MGD721109 MPZ720900:MPZ721109 MZV720900:MZV721109 NJR720900:NJR721109 NTN720900:NTN721109 ODJ720900:ODJ721109 ONF720900:ONF721109 OXB720900:OXB721109 PGX720900:PGX721109 PQT720900:PQT721109 QAP720900:QAP721109 QKL720900:QKL721109 QUH720900:QUH721109 RED720900:RED721109 RNZ720900:RNZ721109 RXV720900:RXV721109 SHR720900:SHR721109 SRN720900:SRN721109 TBJ720900:TBJ721109 TLF720900:TLF721109 TVB720900:TVB721109 UEX720900:UEX721109 UOT720900:UOT721109 UYP720900:UYP721109 VIL720900:VIL721109 VSH720900:VSH721109 WCD720900:WCD721109 WLZ720900:WLZ721109 WVV720900:WVV721109 M786436:M786645 JJ786436:JJ786645 TF786436:TF786645 ADB786436:ADB786645 AMX786436:AMX786645 AWT786436:AWT786645 BGP786436:BGP786645 BQL786436:BQL786645 CAH786436:CAH786645 CKD786436:CKD786645 CTZ786436:CTZ786645 DDV786436:DDV786645 DNR786436:DNR786645 DXN786436:DXN786645 EHJ786436:EHJ786645 ERF786436:ERF786645 FBB786436:FBB786645 FKX786436:FKX786645 FUT786436:FUT786645 GEP786436:GEP786645 GOL786436:GOL786645 GYH786436:GYH786645 HID786436:HID786645 HRZ786436:HRZ786645 IBV786436:IBV786645 ILR786436:ILR786645 IVN786436:IVN786645 JFJ786436:JFJ786645 JPF786436:JPF786645 JZB786436:JZB786645 KIX786436:KIX786645 KST786436:KST786645 LCP786436:LCP786645 LML786436:LML786645 LWH786436:LWH786645 MGD786436:MGD786645 MPZ786436:MPZ786645 MZV786436:MZV786645 NJR786436:NJR786645 NTN786436:NTN786645 ODJ786436:ODJ786645 ONF786436:ONF786645 OXB786436:OXB786645 PGX786436:PGX786645 PQT786436:PQT786645 QAP786436:QAP786645 QKL786436:QKL786645 QUH786436:QUH786645 RED786436:RED786645 RNZ786436:RNZ786645 RXV786436:RXV786645 SHR786436:SHR786645 SRN786436:SRN786645 TBJ786436:TBJ786645 TLF786436:TLF786645 TVB786436:TVB786645 UEX786436:UEX786645 UOT786436:UOT786645 UYP786436:UYP786645 VIL786436:VIL786645 VSH786436:VSH786645 WCD786436:WCD786645 WLZ786436:WLZ786645 WVV786436:WVV786645 M851972:M852181 JJ851972:JJ852181 TF851972:TF852181 ADB851972:ADB852181 AMX851972:AMX852181 AWT851972:AWT852181 BGP851972:BGP852181 BQL851972:BQL852181 CAH851972:CAH852181 CKD851972:CKD852181 CTZ851972:CTZ852181 DDV851972:DDV852181 DNR851972:DNR852181 DXN851972:DXN852181 EHJ851972:EHJ852181 ERF851972:ERF852181 FBB851972:FBB852181 FKX851972:FKX852181 FUT851972:FUT852181 GEP851972:GEP852181 GOL851972:GOL852181 GYH851972:GYH852181 HID851972:HID852181 HRZ851972:HRZ852181 IBV851972:IBV852181 ILR851972:ILR852181 IVN851972:IVN852181 JFJ851972:JFJ852181 JPF851972:JPF852181 JZB851972:JZB852181 KIX851972:KIX852181 KST851972:KST852181 LCP851972:LCP852181 LML851972:LML852181 LWH851972:LWH852181 MGD851972:MGD852181 MPZ851972:MPZ852181 MZV851972:MZV852181 NJR851972:NJR852181 NTN851972:NTN852181 ODJ851972:ODJ852181 ONF851972:ONF852181 OXB851972:OXB852181 PGX851972:PGX852181 PQT851972:PQT852181 QAP851972:QAP852181 QKL851972:QKL852181 QUH851972:QUH852181 RED851972:RED852181 RNZ851972:RNZ852181 RXV851972:RXV852181 SHR851972:SHR852181 SRN851972:SRN852181 TBJ851972:TBJ852181 TLF851972:TLF852181 TVB851972:TVB852181 UEX851972:UEX852181 UOT851972:UOT852181 UYP851972:UYP852181 VIL851972:VIL852181 VSH851972:VSH852181 WCD851972:WCD852181 WLZ851972:WLZ852181 WVV851972:WVV852181 M917508:M917717 JJ917508:JJ917717 TF917508:TF917717 ADB917508:ADB917717 AMX917508:AMX917717 AWT917508:AWT917717 BGP917508:BGP917717 BQL917508:BQL917717 CAH917508:CAH917717 CKD917508:CKD917717 CTZ917508:CTZ917717 DDV917508:DDV917717 DNR917508:DNR917717 DXN917508:DXN917717 EHJ917508:EHJ917717 ERF917508:ERF917717 FBB917508:FBB917717 FKX917508:FKX917717 FUT917508:FUT917717 GEP917508:GEP917717 GOL917508:GOL917717 GYH917508:GYH917717 HID917508:HID917717 HRZ917508:HRZ917717 IBV917508:IBV917717 ILR917508:ILR917717 IVN917508:IVN917717 JFJ917508:JFJ917717 JPF917508:JPF917717 JZB917508:JZB917717 KIX917508:KIX917717 KST917508:KST917717 LCP917508:LCP917717 LML917508:LML917717 LWH917508:LWH917717 MGD917508:MGD917717 MPZ917508:MPZ917717 MZV917508:MZV917717 NJR917508:NJR917717 NTN917508:NTN917717 ODJ917508:ODJ917717 ONF917508:ONF917717 OXB917508:OXB917717 PGX917508:PGX917717 PQT917508:PQT917717 QAP917508:QAP917717 QKL917508:QKL917717 QUH917508:QUH917717 RED917508:RED917717 RNZ917508:RNZ917717 RXV917508:RXV917717 SHR917508:SHR917717 SRN917508:SRN917717 TBJ917508:TBJ917717 TLF917508:TLF917717 TVB917508:TVB917717 UEX917508:UEX917717 UOT917508:UOT917717 UYP917508:UYP917717 VIL917508:VIL917717 VSH917508:VSH917717 WCD917508:WCD917717 WLZ917508:WLZ917717 WVV917508:WVV917717 M983044:M983253 JJ983044:JJ983253 TF983044:TF983253 ADB983044:ADB983253 AMX983044:AMX983253 AWT983044:AWT983253 BGP983044:BGP983253 BQL983044:BQL983253 CAH983044:CAH983253 CKD983044:CKD983253 CTZ983044:CTZ983253 DDV983044:DDV983253 DNR983044:DNR983253 DXN983044:DXN983253 EHJ983044:EHJ983253 ERF983044:ERF983253 FBB983044:FBB983253 FKX983044:FKX983253 FUT983044:FUT983253 GEP983044:GEP983253 GOL983044:GOL983253 GYH983044:GYH983253 HID983044:HID983253 HRZ983044:HRZ983253 IBV983044:IBV983253 ILR983044:ILR983253 IVN983044:IVN983253 JFJ983044:JFJ983253 JPF983044:JPF983253 JZB983044:JZB983253 KIX983044:KIX983253 KST983044:KST983253 LCP983044:LCP983253 LML983044:LML983253 LWH983044:LWH983253 MGD983044:MGD983253 MPZ983044:MPZ983253 MZV983044:MZV983253 NJR983044:NJR983253 NTN983044:NTN983253 ODJ983044:ODJ983253 ONF983044:ONF983253 OXB983044:OXB983253 PGX983044:PGX983253 PQT983044:PQT983253 QAP983044:QAP983253 QKL983044:QKL983253 QUH983044:QUH983253 RED983044:RED983253 RNZ983044:RNZ983253 RXV983044:RXV983253 SHR983044:SHR983253 SRN983044:SRN983253 TBJ983044:TBJ983253 TLF983044:TLF983253 TVB983044:TVB983253 UEX983044:UEX983253 UOT983044:UOT983253 UYP983044:UYP983253 VIL983044:VIL983253 VSH983044:VSH983253 WCD983044:WCD983253 WLZ983044:WLZ983253 WVV983044:WVV983253 M215:M278 JJ215:JJ278 TF215:TF278 ADB215:ADB278 AMX215:AMX278 AWT215:AWT278 BGP215:BGP278 BQL215:BQL278 CAH215:CAH278 CKD215:CKD278 CTZ215:CTZ278 DDV215:DDV278 DNR215:DNR278 DXN215:DXN278 EHJ215:EHJ278 ERF215:ERF278 FBB215:FBB278 FKX215:FKX278 FUT215:FUT278 GEP215:GEP278 GOL215:GOL278 GYH215:GYH278 HID215:HID278 HRZ215:HRZ278 IBV215:IBV278 ILR215:ILR278 IVN215:IVN278 JFJ215:JFJ278 JPF215:JPF278 JZB215:JZB278 KIX215:KIX278 KST215:KST278 LCP215:LCP278 LML215:LML278 LWH215:LWH278 MGD215:MGD278 MPZ215:MPZ278 MZV215:MZV278 NJR215:NJR278 NTN215:NTN278 ODJ215:ODJ278 ONF215:ONF278 OXB215:OXB278 PGX215:PGX278 PQT215:PQT278 QAP215:QAP278 QKL215:QKL278 QUH215:QUH278 RED215:RED278 RNZ215:RNZ278 RXV215:RXV278 SHR215:SHR278 SRN215:SRN278 TBJ215:TBJ278 TLF215:TLF278 TVB215:TVB278 UEX215:UEX278 UOT215:UOT278 UYP215:UYP278 VIL215:VIL278 VSH215:VSH278 WCD215:WCD278 WLZ215:WLZ278 WVV215:WVV278 M65751:M65814 JJ65751:JJ65814 TF65751:TF65814 ADB65751:ADB65814 AMX65751:AMX65814 AWT65751:AWT65814 BGP65751:BGP65814 BQL65751:BQL65814 CAH65751:CAH65814 CKD65751:CKD65814 CTZ65751:CTZ65814 DDV65751:DDV65814 DNR65751:DNR65814 DXN65751:DXN65814 EHJ65751:EHJ65814 ERF65751:ERF65814 FBB65751:FBB65814 FKX65751:FKX65814 FUT65751:FUT65814 GEP65751:GEP65814 GOL65751:GOL65814 GYH65751:GYH65814 HID65751:HID65814 HRZ65751:HRZ65814 IBV65751:IBV65814 ILR65751:ILR65814 IVN65751:IVN65814 JFJ65751:JFJ65814 JPF65751:JPF65814 JZB65751:JZB65814 KIX65751:KIX65814 KST65751:KST65814 LCP65751:LCP65814 LML65751:LML65814 LWH65751:LWH65814 MGD65751:MGD65814 MPZ65751:MPZ65814 MZV65751:MZV65814 NJR65751:NJR65814 NTN65751:NTN65814 ODJ65751:ODJ65814 ONF65751:ONF65814 OXB65751:OXB65814 PGX65751:PGX65814 PQT65751:PQT65814 QAP65751:QAP65814 QKL65751:QKL65814 QUH65751:QUH65814 RED65751:RED65814 RNZ65751:RNZ65814 RXV65751:RXV65814 SHR65751:SHR65814 SRN65751:SRN65814 TBJ65751:TBJ65814 TLF65751:TLF65814 TVB65751:TVB65814 UEX65751:UEX65814 UOT65751:UOT65814 UYP65751:UYP65814 VIL65751:VIL65814 VSH65751:VSH65814 WCD65751:WCD65814 WLZ65751:WLZ65814 WVV65751:WVV65814 M131287:M131350 JJ131287:JJ131350 TF131287:TF131350 ADB131287:ADB131350 AMX131287:AMX131350 AWT131287:AWT131350 BGP131287:BGP131350 BQL131287:BQL131350 CAH131287:CAH131350 CKD131287:CKD131350 CTZ131287:CTZ131350 DDV131287:DDV131350 DNR131287:DNR131350 DXN131287:DXN131350 EHJ131287:EHJ131350 ERF131287:ERF131350 FBB131287:FBB131350 FKX131287:FKX131350 FUT131287:FUT131350 GEP131287:GEP131350 GOL131287:GOL131350 GYH131287:GYH131350 HID131287:HID131350 HRZ131287:HRZ131350 IBV131287:IBV131350 ILR131287:ILR131350 IVN131287:IVN131350 JFJ131287:JFJ131350 JPF131287:JPF131350 JZB131287:JZB131350 KIX131287:KIX131350 KST131287:KST131350 LCP131287:LCP131350 LML131287:LML131350 LWH131287:LWH131350 MGD131287:MGD131350 MPZ131287:MPZ131350 MZV131287:MZV131350 NJR131287:NJR131350 NTN131287:NTN131350 ODJ131287:ODJ131350 ONF131287:ONF131350 OXB131287:OXB131350 PGX131287:PGX131350 PQT131287:PQT131350 QAP131287:QAP131350 QKL131287:QKL131350 QUH131287:QUH131350 RED131287:RED131350 RNZ131287:RNZ131350 RXV131287:RXV131350 SHR131287:SHR131350 SRN131287:SRN131350 TBJ131287:TBJ131350 TLF131287:TLF131350 TVB131287:TVB131350 UEX131287:UEX131350 UOT131287:UOT131350 UYP131287:UYP131350 VIL131287:VIL131350 VSH131287:VSH131350 WCD131287:WCD131350 WLZ131287:WLZ131350 WVV131287:WVV131350 M196823:M196886 JJ196823:JJ196886 TF196823:TF196886 ADB196823:ADB196886 AMX196823:AMX196886 AWT196823:AWT196886 BGP196823:BGP196886 BQL196823:BQL196886 CAH196823:CAH196886 CKD196823:CKD196886 CTZ196823:CTZ196886 DDV196823:DDV196886 DNR196823:DNR196886 DXN196823:DXN196886 EHJ196823:EHJ196886 ERF196823:ERF196886 FBB196823:FBB196886 FKX196823:FKX196886 FUT196823:FUT196886 GEP196823:GEP196886 GOL196823:GOL196886 GYH196823:GYH196886 HID196823:HID196886 HRZ196823:HRZ196886 IBV196823:IBV196886 ILR196823:ILR196886 IVN196823:IVN196886 JFJ196823:JFJ196886 JPF196823:JPF196886 JZB196823:JZB196886 KIX196823:KIX196886 KST196823:KST196886 LCP196823:LCP196886 LML196823:LML196886 LWH196823:LWH196886 MGD196823:MGD196886 MPZ196823:MPZ196886 MZV196823:MZV196886 NJR196823:NJR196886 NTN196823:NTN196886 ODJ196823:ODJ196886 ONF196823:ONF196886 OXB196823:OXB196886 PGX196823:PGX196886 PQT196823:PQT196886 QAP196823:QAP196886 QKL196823:QKL196886 QUH196823:QUH196886 RED196823:RED196886 RNZ196823:RNZ196886 RXV196823:RXV196886 SHR196823:SHR196886 SRN196823:SRN196886 TBJ196823:TBJ196886 TLF196823:TLF196886 TVB196823:TVB196886 UEX196823:UEX196886 UOT196823:UOT196886 UYP196823:UYP196886 VIL196823:VIL196886 VSH196823:VSH196886 WCD196823:WCD196886 WLZ196823:WLZ196886 WVV196823:WVV196886 M262359:M262422 JJ262359:JJ262422 TF262359:TF262422 ADB262359:ADB262422 AMX262359:AMX262422 AWT262359:AWT262422 BGP262359:BGP262422 BQL262359:BQL262422 CAH262359:CAH262422 CKD262359:CKD262422 CTZ262359:CTZ262422 DDV262359:DDV262422 DNR262359:DNR262422 DXN262359:DXN262422 EHJ262359:EHJ262422 ERF262359:ERF262422 FBB262359:FBB262422 FKX262359:FKX262422 FUT262359:FUT262422 GEP262359:GEP262422 GOL262359:GOL262422 GYH262359:GYH262422 HID262359:HID262422 HRZ262359:HRZ262422 IBV262359:IBV262422 ILR262359:ILR262422 IVN262359:IVN262422 JFJ262359:JFJ262422 JPF262359:JPF262422 JZB262359:JZB262422 KIX262359:KIX262422 KST262359:KST262422 LCP262359:LCP262422 LML262359:LML262422 LWH262359:LWH262422 MGD262359:MGD262422 MPZ262359:MPZ262422 MZV262359:MZV262422 NJR262359:NJR262422 NTN262359:NTN262422 ODJ262359:ODJ262422 ONF262359:ONF262422 OXB262359:OXB262422 PGX262359:PGX262422 PQT262359:PQT262422 QAP262359:QAP262422 QKL262359:QKL262422 QUH262359:QUH262422 RED262359:RED262422 RNZ262359:RNZ262422 RXV262359:RXV262422 SHR262359:SHR262422 SRN262359:SRN262422 TBJ262359:TBJ262422 TLF262359:TLF262422 TVB262359:TVB262422 UEX262359:UEX262422 UOT262359:UOT262422 UYP262359:UYP262422 VIL262359:VIL262422 VSH262359:VSH262422 WCD262359:WCD262422 WLZ262359:WLZ262422 WVV262359:WVV262422 M327895:M327958 JJ327895:JJ327958 TF327895:TF327958 ADB327895:ADB327958 AMX327895:AMX327958 AWT327895:AWT327958 BGP327895:BGP327958 BQL327895:BQL327958 CAH327895:CAH327958 CKD327895:CKD327958 CTZ327895:CTZ327958 DDV327895:DDV327958 DNR327895:DNR327958 DXN327895:DXN327958 EHJ327895:EHJ327958 ERF327895:ERF327958 FBB327895:FBB327958 FKX327895:FKX327958 FUT327895:FUT327958 GEP327895:GEP327958 GOL327895:GOL327958 GYH327895:GYH327958 HID327895:HID327958 HRZ327895:HRZ327958 IBV327895:IBV327958 ILR327895:ILR327958 IVN327895:IVN327958 JFJ327895:JFJ327958 JPF327895:JPF327958 JZB327895:JZB327958 KIX327895:KIX327958 KST327895:KST327958 LCP327895:LCP327958 LML327895:LML327958 LWH327895:LWH327958 MGD327895:MGD327958 MPZ327895:MPZ327958 MZV327895:MZV327958 NJR327895:NJR327958 NTN327895:NTN327958 ODJ327895:ODJ327958 ONF327895:ONF327958 OXB327895:OXB327958 PGX327895:PGX327958 PQT327895:PQT327958 QAP327895:QAP327958 QKL327895:QKL327958 QUH327895:QUH327958 RED327895:RED327958 RNZ327895:RNZ327958 RXV327895:RXV327958 SHR327895:SHR327958 SRN327895:SRN327958 TBJ327895:TBJ327958 TLF327895:TLF327958 TVB327895:TVB327958 UEX327895:UEX327958 UOT327895:UOT327958 UYP327895:UYP327958 VIL327895:VIL327958 VSH327895:VSH327958 WCD327895:WCD327958 WLZ327895:WLZ327958 WVV327895:WVV327958 M393431:M393494 JJ393431:JJ393494 TF393431:TF393494 ADB393431:ADB393494 AMX393431:AMX393494 AWT393431:AWT393494 BGP393431:BGP393494 BQL393431:BQL393494 CAH393431:CAH393494 CKD393431:CKD393494 CTZ393431:CTZ393494 DDV393431:DDV393494 DNR393431:DNR393494 DXN393431:DXN393494 EHJ393431:EHJ393494 ERF393431:ERF393494 FBB393431:FBB393494 FKX393431:FKX393494 FUT393431:FUT393494 GEP393431:GEP393494 GOL393431:GOL393494 GYH393431:GYH393494 HID393431:HID393494 HRZ393431:HRZ393494 IBV393431:IBV393494 ILR393431:ILR393494 IVN393431:IVN393494 JFJ393431:JFJ393494 JPF393431:JPF393494 JZB393431:JZB393494 KIX393431:KIX393494 KST393431:KST393494 LCP393431:LCP393494 LML393431:LML393494 LWH393431:LWH393494 MGD393431:MGD393494 MPZ393431:MPZ393494 MZV393431:MZV393494 NJR393431:NJR393494 NTN393431:NTN393494 ODJ393431:ODJ393494 ONF393431:ONF393494 OXB393431:OXB393494 PGX393431:PGX393494 PQT393431:PQT393494 QAP393431:QAP393494 QKL393431:QKL393494 QUH393431:QUH393494 RED393431:RED393494 RNZ393431:RNZ393494 RXV393431:RXV393494 SHR393431:SHR393494 SRN393431:SRN393494 TBJ393431:TBJ393494 TLF393431:TLF393494 TVB393431:TVB393494 UEX393431:UEX393494 UOT393431:UOT393494 UYP393431:UYP393494 VIL393431:VIL393494 VSH393431:VSH393494 WCD393431:WCD393494 WLZ393431:WLZ393494 WVV393431:WVV393494 M458967:M459030 JJ458967:JJ459030 TF458967:TF459030 ADB458967:ADB459030 AMX458967:AMX459030 AWT458967:AWT459030 BGP458967:BGP459030 BQL458967:BQL459030 CAH458967:CAH459030 CKD458967:CKD459030 CTZ458967:CTZ459030 DDV458967:DDV459030 DNR458967:DNR459030 DXN458967:DXN459030 EHJ458967:EHJ459030 ERF458967:ERF459030 FBB458967:FBB459030 FKX458967:FKX459030 FUT458967:FUT459030 GEP458967:GEP459030 GOL458967:GOL459030 GYH458967:GYH459030 HID458967:HID459030 HRZ458967:HRZ459030 IBV458967:IBV459030 ILR458967:ILR459030 IVN458967:IVN459030 JFJ458967:JFJ459030 JPF458967:JPF459030 JZB458967:JZB459030 KIX458967:KIX459030 KST458967:KST459030 LCP458967:LCP459030 LML458967:LML459030 LWH458967:LWH459030 MGD458967:MGD459030 MPZ458967:MPZ459030 MZV458967:MZV459030 NJR458967:NJR459030 NTN458967:NTN459030 ODJ458967:ODJ459030 ONF458967:ONF459030 OXB458967:OXB459030 PGX458967:PGX459030 PQT458967:PQT459030 QAP458967:QAP459030 QKL458967:QKL459030 QUH458967:QUH459030 RED458967:RED459030 RNZ458967:RNZ459030 RXV458967:RXV459030 SHR458967:SHR459030 SRN458967:SRN459030 TBJ458967:TBJ459030 TLF458967:TLF459030 TVB458967:TVB459030 UEX458967:UEX459030 UOT458967:UOT459030 UYP458967:UYP459030 VIL458967:VIL459030 VSH458967:VSH459030 WCD458967:WCD459030 WLZ458967:WLZ459030 WVV458967:WVV459030 M524503:M524566 JJ524503:JJ524566 TF524503:TF524566 ADB524503:ADB524566 AMX524503:AMX524566 AWT524503:AWT524566 BGP524503:BGP524566 BQL524503:BQL524566 CAH524503:CAH524566 CKD524503:CKD524566 CTZ524503:CTZ524566 DDV524503:DDV524566 DNR524503:DNR524566 DXN524503:DXN524566 EHJ524503:EHJ524566 ERF524503:ERF524566 FBB524503:FBB524566 FKX524503:FKX524566 FUT524503:FUT524566 GEP524503:GEP524566 GOL524503:GOL524566 GYH524503:GYH524566 HID524503:HID524566 HRZ524503:HRZ524566 IBV524503:IBV524566 ILR524503:ILR524566 IVN524503:IVN524566 JFJ524503:JFJ524566 JPF524503:JPF524566 JZB524503:JZB524566 KIX524503:KIX524566 KST524503:KST524566 LCP524503:LCP524566 LML524503:LML524566 LWH524503:LWH524566 MGD524503:MGD524566 MPZ524503:MPZ524566 MZV524503:MZV524566 NJR524503:NJR524566 NTN524503:NTN524566 ODJ524503:ODJ524566 ONF524503:ONF524566 OXB524503:OXB524566 PGX524503:PGX524566 PQT524503:PQT524566 QAP524503:QAP524566 QKL524503:QKL524566 QUH524503:QUH524566 RED524503:RED524566 RNZ524503:RNZ524566 RXV524503:RXV524566 SHR524503:SHR524566 SRN524503:SRN524566 TBJ524503:TBJ524566 TLF524503:TLF524566 TVB524503:TVB524566 UEX524503:UEX524566 UOT524503:UOT524566 UYP524503:UYP524566 VIL524503:VIL524566 VSH524503:VSH524566 WCD524503:WCD524566 WLZ524503:WLZ524566 WVV524503:WVV524566 M590039:M590102 JJ590039:JJ590102 TF590039:TF590102 ADB590039:ADB590102 AMX590039:AMX590102 AWT590039:AWT590102 BGP590039:BGP590102 BQL590039:BQL590102 CAH590039:CAH590102 CKD590039:CKD590102 CTZ590039:CTZ590102 DDV590039:DDV590102 DNR590039:DNR590102 DXN590039:DXN590102 EHJ590039:EHJ590102 ERF590039:ERF590102 FBB590039:FBB590102 FKX590039:FKX590102 FUT590039:FUT590102 GEP590039:GEP590102 GOL590039:GOL590102 GYH590039:GYH590102 HID590039:HID590102 HRZ590039:HRZ590102 IBV590039:IBV590102 ILR590039:ILR590102 IVN590039:IVN590102 JFJ590039:JFJ590102 JPF590039:JPF590102 JZB590039:JZB590102 KIX590039:KIX590102 KST590039:KST590102 LCP590039:LCP590102 LML590039:LML590102 LWH590039:LWH590102 MGD590039:MGD590102 MPZ590039:MPZ590102 MZV590039:MZV590102 NJR590039:NJR590102 NTN590039:NTN590102 ODJ590039:ODJ590102 ONF590039:ONF590102 OXB590039:OXB590102 PGX590039:PGX590102 PQT590039:PQT590102 QAP590039:QAP590102 QKL590039:QKL590102 QUH590039:QUH590102 RED590039:RED590102 RNZ590039:RNZ590102 RXV590039:RXV590102 SHR590039:SHR590102 SRN590039:SRN590102 TBJ590039:TBJ590102 TLF590039:TLF590102 TVB590039:TVB590102 UEX590039:UEX590102 UOT590039:UOT590102 UYP590039:UYP590102 VIL590039:VIL590102 VSH590039:VSH590102 WCD590039:WCD590102 WLZ590039:WLZ590102 WVV590039:WVV590102 M655575:M655638 JJ655575:JJ655638 TF655575:TF655638 ADB655575:ADB655638 AMX655575:AMX655638 AWT655575:AWT655638 BGP655575:BGP655638 BQL655575:BQL655638 CAH655575:CAH655638 CKD655575:CKD655638 CTZ655575:CTZ655638 DDV655575:DDV655638 DNR655575:DNR655638 DXN655575:DXN655638 EHJ655575:EHJ655638 ERF655575:ERF655638 FBB655575:FBB655638 FKX655575:FKX655638 FUT655575:FUT655638 GEP655575:GEP655638 GOL655575:GOL655638 GYH655575:GYH655638 HID655575:HID655638 HRZ655575:HRZ655638 IBV655575:IBV655638 ILR655575:ILR655638 IVN655575:IVN655638 JFJ655575:JFJ655638 JPF655575:JPF655638 JZB655575:JZB655638 KIX655575:KIX655638 KST655575:KST655638 LCP655575:LCP655638 LML655575:LML655638 LWH655575:LWH655638 MGD655575:MGD655638 MPZ655575:MPZ655638 MZV655575:MZV655638 NJR655575:NJR655638 NTN655575:NTN655638 ODJ655575:ODJ655638 ONF655575:ONF655638 OXB655575:OXB655638 PGX655575:PGX655638 PQT655575:PQT655638 QAP655575:QAP655638 QKL655575:QKL655638 QUH655575:QUH655638 RED655575:RED655638 RNZ655575:RNZ655638 RXV655575:RXV655638 SHR655575:SHR655638 SRN655575:SRN655638 TBJ655575:TBJ655638 TLF655575:TLF655638 TVB655575:TVB655638 UEX655575:UEX655638 UOT655575:UOT655638 UYP655575:UYP655638 VIL655575:VIL655638 VSH655575:VSH655638 WCD655575:WCD655638 WLZ655575:WLZ655638 WVV655575:WVV655638 M721111:M721174 JJ721111:JJ721174 TF721111:TF721174 ADB721111:ADB721174 AMX721111:AMX721174 AWT721111:AWT721174 BGP721111:BGP721174 BQL721111:BQL721174 CAH721111:CAH721174 CKD721111:CKD721174 CTZ721111:CTZ721174 DDV721111:DDV721174 DNR721111:DNR721174 DXN721111:DXN721174 EHJ721111:EHJ721174 ERF721111:ERF721174 FBB721111:FBB721174 FKX721111:FKX721174 FUT721111:FUT721174 GEP721111:GEP721174 GOL721111:GOL721174 GYH721111:GYH721174 HID721111:HID721174 HRZ721111:HRZ721174 IBV721111:IBV721174 ILR721111:ILR721174 IVN721111:IVN721174 JFJ721111:JFJ721174 JPF721111:JPF721174 JZB721111:JZB721174 KIX721111:KIX721174 KST721111:KST721174 LCP721111:LCP721174 LML721111:LML721174 LWH721111:LWH721174 MGD721111:MGD721174 MPZ721111:MPZ721174 MZV721111:MZV721174 NJR721111:NJR721174 NTN721111:NTN721174 ODJ721111:ODJ721174 ONF721111:ONF721174 OXB721111:OXB721174 PGX721111:PGX721174 PQT721111:PQT721174 QAP721111:QAP721174 QKL721111:QKL721174 QUH721111:QUH721174 RED721111:RED721174 RNZ721111:RNZ721174 RXV721111:RXV721174 SHR721111:SHR721174 SRN721111:SRN721174 TBJ721111:TBJ721174 TLF721111:TLF721174 TVB721111:TVB721174 UEX721111:UEX721174 UOT721111:UOT721174 UYP721111:UYP721174 VIL721111:VIL721174 VSH721111:VSH721174 WCD721111:WCD721174 WLZ721111:WLZ721174 WVV721111:WVV721174 M786647:M786710 JJ786647:JJ786710 TF786647:TF786710 ADB786647:ADB786710 AMX786647:AMX786710 AWT786647:AWT786710 BGP786647:BGP786710 BQL786647:BQL786710 CAH786647:CAH786710 CKD786647:CKD786710 CTZ786647:CTZ786710 DDV786647:DDV786710 DNR786647:DNR786710 DXN786647:DXN786710 EHJ786647:EHJ786710 ERF786647:ERF786710 FBB786647:FBB786710 FKX786647:FKX786710 FUT786647:FUT786710 GEP786647:GEP786710 GOL786647:GOL786710 GYH786647:GYH786710 HID786647:HID786710 HRZ786647:HRZ786710 IBV786647:IBV786710 ILR786647:ILR786710 IVN786647:IVN786710 JFJ786647:JFJ786710 JPF786647:JPF786710 JZB786647:JZB786710 KIX786647:KIX786710 KST786647:KST786710 LCP786647:LCP786710 LML786647:LML786710 LWH786647:LWH786710 MGD786647:MGD786710 MPZ786647:MPZ786710 MZV786647:MZV786710 NJR786647:NJR786710 NTN786647:NTN786710 ODJ786647:ODJ786710 ONF786647:ONF786710 OXB786647:OXB786710 PGX786647:PGX786710 PQT786647:PQT786710 QAP786647:QAP786710 QKL786647:QKL786710 QUH786647:QUH786710 RED786647:RED786710 RNZ786647:RNZ786710 RXV786647:RXV786710 SHR786647:SHR786710 SRN786647:SRN786710 TBJ786647:TBJ786710 TLF786647:TLF786710 TVB786647:TVB786710 UEX786647:UEX786710 UOT786647:UOT786710 UYP786647:UYP786710 VIL786647:VIL786710 VSH786647:VSH786710 WCD786647:WCD786710 WLZ786647:WLZ786710 WVV786647:WVV786710 M852183:M852246 JJ852183:JJ852246 TF852183:TF852246 ADB852183:ADB852246 AMX852183:AMX852246 AWT852183:AWT852246 BGP852183:BGP852246 BQL852183:BQL852246 CAH852183:CAH852246 CKD852183:CKD852246 CTZ852183:CTZ852246 DDV852183:DDV852246 DNR852183:DNR852246 DXN852183:DXN852246 EHJ852183:EHJ852246 ERF852183:ERF852246 FBB852183:FBB852246 FKX852183:FKX852246 FUT852183:FUT852246 GEP852183:GEP852246 GOL852183:GOL852246 GYH852183:GYH852246 HID852183:HID852246 HRZ852183:HRZ852246 IBV852183:IBV852246 ILR852183:ILR852246 IVN852183:IVN852246 JFJ852183:JFJ852246 JPF852183:JPF852246 JZB852183:JZB852246 KIX852183:KIX852246 KST852183:KST852246 LCP852183:LCP852246 LML852183:LML852246 LWH852183:LWH852246 MGD852183:MGD852246 MPZ852183:MPZ852246 MZV852183:MZV852246 NJR852183:NJR852246 NTN852183:NTN852246 ODJ852183:ODJ852246 ONF852183:ONF852246 OXB852183:OXB852246 PGX852183:PGX852246 PQT852183:PQT852246 QAP852183:QAP852246 QKL852183:QKL852246 QUH852183:QUH852246 RED852183:RED852246 RNZ852183:RNZ852246 RXV852183:RXV852246 SHR852183:SHR852246 SRN852183:SRN852246 TBJ852183:TBJ852246 TLF852183:TLF852246 TVB852183:TVB852246 UEX852183:UEX852246 UOT852183:UOT852246 UYP852183:UYP852246 VIL852183:VIL852246 VSH852183:VSH852246 WCD852183:WCD852246 WLZ852183:WLZ852246 WVV852183:WVV852246 M917719:M917782 JJ917719:JJ917782 TF917719:TF917782 ADB917719:ADB917782 AMX917719:AMX917782 AWT917719:AWT917782 BGP917719:BGP917782 BQL917719:BQL917782 CAH917719:CAH917782 CKD917719:CKD917782 CTZ917719:CTZ917782 DDV917719:DDV917782 DNR917719:DNR917782 DXN917719:DXN917782 EHJ917719:EHJ917782 ERF917719:ERF917782 FBB917719:FBB917782 FKX917719:FKX917782 FUT917719:FUT917782 GEP917719:GEP917782 GOL917719:GOL917782 GYH917719:GYH917782 HID917719:HID917782 HRZ917719:HRZ917782 IBV917719:IBV917782 ILR917719:ILR917782 IVN917719:IVN917782 JFJ917719:JFJ917782 JPF917719:JPF917782 JZB917719:JZB917782 KIX917719:KIX917782 KST917719:KST917782 LCP917719:LCP917782 LML917719:LML917782 LWH917719:LWH917782 MGD917719:MGD917782 MPZ917719:MPZ917782 MZV917719:MZV917782 NJR917719:NJR917782 NTN917719:NTN917782 ODJ917719:ODJ917782 ONF917719:ONF917782 OXB917719:OXB917782 PGX917719:PGX917782 PQT917719:PQT917782 QAP917719:QAP917782 QKL917719:QKL917782 QUH917719:QUH917782 RED917719:RED917782 RNZ917719:RNZ917782 RXV917719:RXV917782 SHR917719:SHR917782 SRN917719:SRN917782 TBJ917719:TBJ917782 TLF917719:TLF917782 TVB917719:TVB917782 UEX917719:UEX917782 UOT917719:UOT917782 UYP917719:UYP917782 VIL917719:VIL917782 VSH917719:VSH917782 WCD917719:WCD917782 WLZ917719:WLZ917782 WVV917719:WVV917782 M983255:M983318 JJ983255:JJ983318 TF983255:TF983318 ADB983255:ADB983318 AMX983255:AMX983318 AWT983255:AWT983318 BGP983255:BGP983318 BQL983255:BQL983318 CAH983255:CAH983318 CKD983255:CKD983318 CTZ983255:CTZ983318 DDV983255:DDV983318 DNR983255:DNR983318 DXN983255:DXN983318 EHJ983255:EHJ983318 ERF983255:ERF983318 FBB983255:FBB983318 FKX983255:FKX983318 FUT983255:FUT983318 GEP983255:GEP983318 GOL983255:GOL983318 GYH983255:GYH983318 HID983255:HID983318 HRZ983255:HRZ983318 IBV983255:IBV983318 ILR983255:ILR983318 IVN983255:IVN983318 JFJ983255:JFJ983318 JPF983255:JPF983318 JZB983255:JZB983318 KIX983255:KIX983318 KST983255:KST983318 LCP983255:LCP983318 LML983255:LML983318 LWH983255:LWH983318 MGD983255:MGD983318 MPZ983255:MPZ983318 MZV983255:MZV983318 NJR983255:NJR983318 NTN983255:NTN983318 ODJ983255:ODJ983318 ONF983255:ONF983318 OXB983255:OXB983318 PGX983255:PGX983318 PQT983255:PQT983318 QAP983255:QAP983318 QKL983255:QKL983318 QUH983255:QUH983318 RED983255:RED983318 RNZ983255:RNZ983318 RXV983255:RXV983318 SHR983255:SHR983318 SRN983255:SRN983318 TBJ983255:TBJ983318 TLF983255:TLF983318 TVB983255:TVB983318 UEX983255:UEX983318 UOT983255:UOT983318 UYP983255:UYP983318 VIL983255:VIL983318 VSH983255:VSH983318 WCD983255:WCD983318 WLZ983255:WLZ983318 WVV983255:WVV983318 M280:M340 JJ280:JJ340 TF280:TF340 ADB280:ADB340 AMX280:AMX340 AWT280:AWT340 BGP280:BGP340 BQL280:BQL340 CAH280:CAH340 CKD280:CKD340 CTZ280:CTZ340 DDV280:DDV340 DNR280:DNR340 DXN280:DXN340 EHJ280:EHJ340 ERF280:ERF340 FBB280:FBB340 FKX280:FKX340 FUT280:FUT340 GEP280:GEP340 GOL280:GOL340 GYH280:GYH340 HID280:HID340 HRZ280:HRZ340 IBV280:IBV340 ILR280:ILR340 IVN280:IVN340 JFJ280:JFJ340 JPF280:JPF340 JZB280:JZB340 KIX280:KIX340 KST280:KST340 LCP280:LCP340 LML280:LML340 LWH280:LWH340 MGD280:MGD340 MPZ280:MPZ340 MZV280:MZV340 NJR280:NJR340 NTN280:NTN340 ODJ280:ODJ340 ONF280:ONF340 OXB280:OXB340 PGX280:PGX340 PQT280:PQT340 QAP280:QAP340 QKL280:QKL340 QUH280:QUH340 RED280:RED340 RNZ280:RNZ340 RXV280:RXV340 SHR280:SHR340 SRN280:SRN340 TBJ280:TBJ340 TLF280:TLF340 TVB280:TVB340 UEX280:UEX340 UOT280:UOT340 UYP280:UYP340 VIL280:VIL340 VSH280:VSH340 WCD280:WCD340 WLZ280:WLZ340 WVV280:WVV340 M65816:M65876 JJ65816:JJ65876 TF65816:TF65876 ADB65816:ADB65876 AMX65816:AMX65876 AWT65816:AWT65876 BGP65816:BGP65876 BQL65816:BQL65876 CAH65816:CAH65876 CKD65816:CKD65876 CTZ65816:CTZ65876 DDV65816:DDV65876 DNR65816:DNR65876 DXN65816:DXN65876 EHJ65816:EHJ65876 ERF65816:ERF65876 FBB65816:FBB65876 FKX65816:FKX65876 FUT65816:FUT65876 GEP65816:GEP65876 GOL65816:GOL65876 GYH65816:GYH65876 HID65816:HID65876 HRZ65816:HRZ65876 IBV65816:IBV65876 ILR65816:ILR65876 IVN65816:IVN65876 JFJ65816:JFJ65876 JPF65816:JPF65876 JZB65816:JZB65876 KIX65816:KIX65876 KST65816:KST65876 LCP65816:LCP65876 LML65816:LML65876 LWH65816:LWH65876 MGD65816:MGD65876 MPZ65816:MPZ65876 MZV65816:MZV65876 NJR65816:NJR65876 NTN65816:NTN65876 ODJ65816:ODJ65876 ONF65816:ONF65876 OXB65816:OXB65876 PGX65816:PGX65876 PQT65816:PQT65876 QAP65816:QAP65876 QKL65816:QKL65876 QUH65816:QUH65876 RED65816:RED65876 RNZ65816:RNZ65876 RXV65816:RXV65876 SHR65816:SHR65876 SRN65816:SRN65876 TBJ65816:TBJ65876 TLF65816:TLF65876 TVB65816:TVB65876 UEX65816:UEX65876 UOT65816:UOT65876 UYP65816:UYP65876 VIL65816:VIL65876 VSH65816:VSH65876 WCD65816:WCD65876 WLZ65816:WLZ65876 WVV65816:WVV65876 M131352:M131412 JJ131352:JJ131412 TF131352:TF131412 ADB131352:ADB131412 AMX131352:AMX131412 AWT131352:AWT131412 BGP131352:BGP131412 BQL131352:BQL131412 CAH131352:CAH131412 CKD131352:CKD131412 CTZ131352:CTZ131412 DDV131352:DDV131412 DNR131352:DNR131412 DXN131352:DXN131412 EHJ131352:EHJ131412 ERF131352:ERF131412 FBB131352:FBB131412 FKX131352:FKX131412 FUT131352:FUT131412 GEP131352:GEP131412 GOL131352:GOL131412 GYH131352:GYH131412 HID131352:HID131412 HRZ131352:HRZ131412 IBV131352:IBV131412 ILR131352:ILR131412 IVN131352:IVN131412 JFJ131352:JFJ131412 JPF131352:JPF131412 JZB131352:JZB131412 KIX131352:KIX131412 KST131352:KST131412 LCP131352:LCP131412 LML131352:LML131412 LWH131352:LWH131412 MGD131352:MGD131412 MPZ131352:MPZ131412 MZV131352:MZV131412 NJR131352:NJR131412 NTN131352:NTN131412 ODJ131352:ODJ131412 ONF131352:ONF131412 OXB131352:OXB131412 PGX131352:PGX131412 PQT131352:PQT131412 QAP131352:QAP131412 QKL131352:QKL131412 QUH131352:QUH131412 RED131352:RED131412 RNZ131352:RNZ131412 RXV131352:RXV131412 SHR131352:SHR131412 SRN131352:SRN131412 TBJ131352:TBJ131412 TLF131352:TLF131412 TVB131352:TVB131412 UEX131352:UEX131412 UOT131352:UOT131412 UYP131352:UYP131412 VIL131352:VIL131412 VSH131352:VSH131412 WCD131352:WCD131412 WLZ131352:WLZ131412 WVV131352:WVV131412 M196888:M196948 JJ196888:JJ196948 TF196888:TF196948 ADB196888:ADB196948 AMX196888:AMX196948 AWT196888:AWT196948 BGP196888:BGP196948 BQL196888:BQL196948 CAH196888:CAH196948 CKD196888:CKD196948 CTZ196888:CTZ196948 DDV196888:DDV196948 DNR196888:DNR196948 DXN196888:DXN196948 EHJ196888:EHJ196948 ERF196888:ERF196948 FBB196888:FBB196948 FKX196888:FKX196948 FUT196888:FUT196948 GEP196888:GEP196948 GOL196888:GOL196948 GYH196888:GYH196948 HID196888:HID196948 HRZ196888:HRZ196948 IBV196888:IBV196948 ILR196888:ILR196948 IVN196888:IVN196948 JFJ196888:JFJ196948 JPF196888:JPF196948 JZB196888:JZB196948 KIX196888:KIX196948 KST196888:KST196948 LCP196888:LCP196948 LML196888:LML196948 LWH196888:LWH196948 MGD196888:MGD196948 MPZ196888:MPZ196948 MZV196888:MZV196948 NJR196888:NJR196948 NTN196888:NTN196948 ODJ196888:ODJ196948 ONF196888:ONF196948 OXB196888:OXB196948 PGX196888:PGX196948 PQT196888:PQT196948 QAP196888:QAP196948 QKL196888:QKL196948 QUH196888:QUH196948 RED196888:RED196948 RNZ196888:RNZ196948 RXV196888:RXV196948 SHR196888:SHR196948 SRN196888:SRN196948 TBJ196888:TBJ196948 TLF196888:TLF196948 TVB196888:TVB196948 UEX196888:UEX196948 UOT196888:UOT196948 UYP196888:UYP196948 VIL196888:VIL196948 VSH196888:VSH196948 WCD196888:WCD196948 WLZ196888:WLZ196948 WVV196888:WVV196948 M262424:M262484 JJ262424:JJ262484 TF262424:TF262484 ADB262424:ADB262484 AMX262424:AMX262484 AWT262424:AWT262484 BGP262424:BGP262484 BQL262424:BQL262484 CAH262424:CAH262484 CKD262424:CKD262484 CTZ262424:CTZ262484 DDV262424:DDV262484 DNR262424:DNR262484 DXN262424:DXN262484 EHJ262424:EHJ262484 ERF262424:ERF262484 FBB262424:FBB262484 FKX262424:FKX262484 FUT262424:FUT262484 GEP262424:GEP262484 GOL262424:GOL262484 GYH262424:GYH262484 HID262424:HID262484 HRZ262424:HRZ262484 IBV262424:IBV262484 ILR262424:ILR262484 IVN262424:IVN262484 JFJ262424:JFJ262484 JPF262424:JPF262484 JZB262424:JZB262484 KIX262424:KIX262484 KST262424:KST262484 LCP262424:LCP262484 LML262424:LML262484 LWH262424:LWH262484 MGD262424:MGD262484 MPZ262424:MPZ262484 MZV262424:MZV262484 NJR262424:NJR262484 NTN262424:NTN262484 ODJ262424:ODJ262484 ONF262424:ONF262484 OXB262424:OXB262484 PGX262424:PGX262484 PQT262424:PQT262484 QAP262424:QAP262484 QKL262424:QKL262484 QUH262424:QUH262484 RED262424:RED262484 RNZ262424:RNZ262484 RXV262424:RXV262484 SHR262424:SHR262484 SRN262424:SRN262484 TBJ262424:TBJ262484 TLF262424:TLF262484 TVB262424:TVB262484 UEX262424:UEX262484 UOT262424:UOT262484 UYP262424:UYP262484 VIL262424:VIL262484 VSH262424:VSH262484 WCD262424:WCD262484 WLZ262424:WLZ262484 WVV262424:WVV262484 M327960:M328020 JJ327960:JJ328020 TF327960:TF328020 ADB327960:ADB328020 AMX327960:AMX328020 AWT327960:AWT328020 BGP327960:BGP328020 BQL327960:BQL328020 CAH327960:CAH328020 CKD327960:CKD328020 CTZ327960:CTZ328020 DDV327960:DDV328020 DNR327960:DNR328020 DXN327960:DXN328020 EHJ327960:EHJ328020 ERF327960:ERF328020 FBB327960:FBB328020 FKX327960:FKX328020 FUT327960:FUT328020 GEP327960:GEP328020 GOL327960:GOL328020 GYH327960:GYH328020 HID327960:HID328020 HRZ327960:HRZ328020 IBV327960:IBV328020 ILR327960:ILR328020 IVN327960:IVN328020 JFJ327960:JFJ328020 JPF327960:JPF328020 JZB327960:JZB328020 KIX327960:KIX328020 KST327960:KST328020 LCP327960:LCP328020 LML327960:LML328020 LWH327960:LWH328020 MGD327960:MGD328020 MPZ327960:MPZ328020 MZV327960:MZV328020 NJR327960:NJR328020 NTN327960:NTN328020 ODJ327960:ODJ328020 ONF327960:ONF328020 OXB327960:OXB328020 PGX327960:PGX328020 PQT327960:PQT328020 QAP327960:QAP328020 QKL327960:QKL328020 QUH327960:QUH328020 RED327960:RED328020 RNZ327960:RNZ328020 RXV327960:RXV328020 SHR327960:SHR328020 SRN327960:SRN328020 TBJ327960:TBJ328020 TLF327960:TLF328020 TVB327960:TVB328020 UEX327960:UEX328020 UOT327960:UOT328020 UYP327960:UYP328020 VIL327960:VIL328020 VSH327960:VSH328020 WCD327960:WCD328020 WLZ327960:WLZ328020 WVV327960:WVV328020 M393496:M393556 JJ393496:JJ393556 TF393496:TF393556 ADB393496:ADB393556 AMX393496:AMX393556 AWT393496:AWT393556 BGP393496:BGP393556 BQL393496:BQL393556 CAH393496:CAH393556 CKD393496:CKD393556 CTZ393496:CTZ393556 DDV393496:DDV393556 DNR393496:DNR393556 DXN393496:DXN393556 EHJ393496:EHJ393556 ERF393496:ERF393556 FBB393496:FBB393556 FKX393496:FKX393556 FUT393496:FUT393556 GEP393496:GEP393556 GOL393496:GOL393556 GYH393496:GYH393556 HID393496:HID393556 HRZ393496:HRZ393556 IBV393496:IBV393556 ILR393496:ILR393556 IVN393496:IVN393556 JFJ393496:JFJ393556 JPF393496:JPF393556 JZB393496:JZB393556 KIX393496:KIX393556 KST393496:KST393556 LCP393496:LCP393556 LML393496:LML393556 LWH393496:LWH393556 MGD393496:MGD393556 MPZ393496:MPZ393556 MZV393496:MZV393556 NJR393496:NJR393556 NTN393496:NTN393556 ODJ393496:ODJ393556 ONF393496:ONF393556 OXB393496:OXB393556 PGX393496:PGX393556 PQT393496:PQT393556 QAP393496:QAP393556 QKL393496:QKL393556 QUH393496:QUH393556 RED393496:RED393556 RNZ393496:RNZ393556 RXV393496:RXV393556 SHR393496:SHR393556 SRN393496:SRN393556 TBJ393496:TBJ393556 TLF393496:TLF393556 TVB393496:TVB393556 UEX393496:UEX393556 UOT393496:UOT393556 UYP393496:UYP393556 VIL393496:VIL393556 VSH393496:VSH393556 WCD393496:WCD393556 WLZ393496:WLZ393556 WVV393496:WVV393556 M459032:M459092 JJ459032:JJ459092 TF459032:TF459092 ADB459032:ADB459092 AMX459032:AMX459092 AWT459032:AWT459092 BGP459032:BGP459092 BQL459032:BQL459092 CAH459032:CAH459092 CKD459032:CKD459092 CTZ459032:CTZ459092 DDV459032:DDV459092 DNR459032:DNR459092 DXN459032:DXN459092 EHJ459032:EHJ459092 ERF459032:ERF459092 FBB459032:FBB459092 FKX459032:FKX459092 FUT459032:FUT459092 GEP459032:GEP459092 GOL459032:GOL459092 GYH459032:GYH459092 HID459032:HID459092 HRZ459032:HRZ459092 IBV459032:IBV459092 ILR459032:ILR459092 IVN459032:IVN459092 JFJ459032:JFJ459092 JPF459032:JPF459092 JZB459032:JZB459092 KIX459032:KIX459092 KST459032:KST459092 LCP459032:LCP459092 LML459032:LML459092 LWH459032:LWH459092 MGD459032:MGD459092 MPZ459032:MPZ459092 MZV459032:MZV459092 NJR459032:NJR459092 NTN459032:NTN459092 ODJ459032:ODJ459092 ONF459032:ONF459092 OXB459032:OXB459092 PGX459032:PGX459092 PQT459032:PQT459092 QAP459032:QAP459092 QKL459032:QKL459092 QUH459032:QUH459092 RED459032:RED459092 RNZ459032:RNZ459092 RXV459032:RXV459092 SHR459032:SHR459092 SRN459032:SRN459092 TBJ459032:TBJ459092 TLF459032:TLF459092 TVB459032:TVB459092 UEX459032:UEX459092 UOT459032:UOT459092 UYP459032:UYP459092 VIL459032:VIL459092 VSH459032:VSH459092 WCD459032:WCD459092 WLZ459032:WLZ459092 WVV459032:WVV459092 M524568:M524628 JJ524568:JJ524628 TF524568:TF524628 ADB524568:ADB524628 AMX524568:AMX524628 AWT524568:AWT524628 BGP524568:BGP524628 BQL524568:BQL524628 CAH524568:CAH524628 CKD524568:CKD524628 CTZ524568:CTZ524628 DDV524568:DDV524628 DNR524568:DNR524628 DXN524568:DXN524628 EHJ524568:EHJ524628 ERF524568:ERF524628 FBB524568:FBB524628 FKX524568:FKX524628 FUT524568:FUT524628 GEP524568:GEP524628 GOL524568:GOL524628 GYH524568:GYH524628 HID524568:HID524628 HRZ524568:HRZ524628 IBV524568:IBV524628 ILR524568:ILR524628 IVN524568:IVN524628 JFJ524568:JFJ524628 JPF524568:JPF524628 JZB524568:JZB524628 KIX524568:KIX524628 KST524568:KST524628 LCP524568:LCP524628 LML524568:LML524628 LWH524568:LWH524628 MGD524568:MGD524628 MPZ524568:MPZ524628 MZV524568:MZV524628 NJR524568:NJR524628 NTN524568:NTN524628 ODJ524568:ODJ524628 ONF524568:ONF524628 OXB524568:OXB524628 PGX524568:PGX524628 PQT524568:PQT524628 QAP524568:QAP524628 QKL524568:QKL524628 QUH524568:QUH524628 RED524568:RED524628 RNZ524568:RNZ524628 RXV524568:RXV524628 SHR524568:SHR524628 SRN524568:SRN524628 TBJ524568:TBJ524628 TLF524568:TLF524628 TVB524568:TVB524628 UEX524568:UEX524628 UOT524568:UOT524628 UYP524568:UYP524628 VIL524568:VIL524628 VSH524568:VSH524628 WCD524568:WCD524628 WLZ524568:WLZ524628 WVV524568:WVV524628 M590104:M590164 JJ590104:JJ590164 TF590104:TF590164 ADB590104:ADB590164 AMX590104:AMX590164 AWT590104:AWT590164 BGP590104:BGP590164 BQL590104:BQL590164 CAH590104:CAH590164 CKD590104:CKD590164 CTZ590104:CTZ590164 DDV590104:DDV590164 DNR590104:DNR590164 DXN590104:DXN590164 EHJ590104:EHJ590164 ERF590104:ERF590164 FBB590104:FBB590164 FKX590104:FKX590164 FUT590104:FUT590164 GEP590104:GEP590164 GOL590104:GOL590164 GYH590104:GYH590164 HID590104:HID590164 HRZ590104:HRZ590164 IBV590104:IBV590164 ILR590104:ILR590164 IVN590104:IVN590164 JFJ590104:JFJ590164 JPF590104:JPF590164 JZB590104:JZB590164 KIX590104:KIX590164 KST590104:KST590164 LCP590104:LCP590164 LML590104:LML590164 LWH590104:LWH590164 MGD590104:MGD590164 MPZ590104:MPZ590164 MZV590104:MZV590164 NJR590104:NJR590164 NTN590104:NTN590164 ODJ590104:ODJ590164 ONF590104:ONF590164 OXB590104:OXB590164 PGX590104:PGX590164 PQT590104:PQT590164 QAP590104:QAP590164 QKL590104:QKL590164 QUH590104:QUH590164 RED590104:RED590164 RNZ590104:RNZ590164 RXV590104:RXV590164 SHR590104:SHR590164 SRN590104:SRN590164 TBJ590104:TBJ590164 TLF590104:TLF590164 TVB590104:TVB590164 UEX590104:UEX590164 UOT590104:UOT590164 UYP590104:UYP590164 VIL590104:VIL590164 VSH590104:VSH590164 WCD590104:WCD590164 WLZ590104:WLZ590164 WVV590104:WVV590164 M655640:M655700 JJ655640:JJ655700 TF655640:TF655700 ADB655640:ADB655700 AMX655640:AMX655700 AWT655640:AWT655700 BGP655640:BGP655700 BQL655640:BQL655700 CAH655640:CAH655700 CKD655640:CKD655700 CTZ655640:CTZ655700 DDV655640:DDV655700 DNR655640:DNR655700 DXN655640:DXN655700 EHJ655640:EHJ655700 ERF655640:ERF655700 FBB655640:FBB655700 FKX655640:FKX655700 FUT655640:FUT655700 GEP655640:GEP655700 GOL655640:GOL655700 GYH655640:GYH655700 HID655640:HID655700 HRZ655640:HRZ655700 IBV655640:IBV655700 ILR655640:ILR655700 IVN655640:IVN655700 JFJ655640:JFJ655700 JPF655640:JPF655700 JZB655640:JZB655700 KIX655640:KIX655700 KST655640:KST655700 LCP655640:LCP655700 LML655640:LML655700 LWH655640:LWH655700 MGD655640:MGD655700 MPZ655640:MPZ655700 MZV655640:MZV655700 NJR655640:NJR655700 NTN655640:NTN655700 ODJ655640:ODJ655700 ONF655640:ONF655700 OXB655640:OXB655700 PGX655640:PGX655700 PQT655640:PQT655700 QAP655640:QAP655700 QKL655640:QKL655700 QUH655640:QUH655700 RED655640:RED655700 RNZ655640:RNZ655700 RXV655640:RXV655700 SHR655640:SHR655700 SRN655640:SRN655700 TBJ655640:TBJ655700 TLF655640:TLF655700 TVB655640:TVB655700 UEX655640:UEX655700 UOT655640:UOT655700 UYP655640:UYP655700 VIL655640:VIL655700 VSH655640:VSH655700 WCD655640:WCD655700 WLZ655640:WLZ655700 WVV655640:WVV655700 M721176:M721236 JJ721176:JJ721236 TF721176:TF721236 ADB721176:ADB721236 AMX721176:AMX721236 AWT721176:AWT721236 BGP721176:BGP721236 BQL721176:BQL721236 CAH721176:CAH721236 CKD721176:CKD721236 CTZ721176:CTZ721236 DDV721176:DDV721236 DNR721176:DNR721236 DXN721176:DXN721236 EHJ721176:EHJ721236 ERF721176:ERF721236 FBB721176:FBB721236 FKX721176:FKX721236 FUT721176:FUT721236 GEP721176:GEP721236 GOL721176:GOL721236 GYH721176:GYH721236 HID721176:HID721236 HRZ721176:HRZ721236 IBV721176:IBV721236 ILR721176:ILR721236 IVN721176:IVN721236 JFJ721176:JFJ721236 JPF721176:JPF721236 JZB721176:JZB721236 KIX721176:KIX721236 KST721176:KST721236 LCP721176:LCP721236 LML721176:LML721236 LWH721176:LWH721236 MGD721176:MGD721236 MPZ721176:MPZ721236 MZV721176:MZV721236 NJR721176:NJR721236 NTN721176:NTN721236 ODJ721176:ODJ721236 ONF721176:ONF721236 OXB721176:OXB721236 PGX721176:PGX721236 PQT721176:PQT721236 QAP721176:QAP721236 QKL721176:QKL721236 QUH721176:QUH721236 RED721176:RED721236 RNZ721176:RNZ721236 RXV721176:RXV721236 SHR721176:SHR721236 SRN721176:SRN721236 TBJ721176:TBJ721236 TLF721176:TLF721236 TVB721176:TVB721236 UEX721176:UEX721236 UOT721176:UOT721236 UYP721176:UYP721236 VIL721176:VIL721236 VSH721176:VSH721236 WCD721176:WCD721236 WLZ721176:WLZ721236 WVV721176:WVV721236 M786712:M786772 JJ786712:JJ786772 TF786712:TF786772 ADB786712:ADB786772 AMX786712:AMX786772 AWT786712:AWT786772 BGP786712:BGP786772 BQL786712:BQL786772 CAH786712:CAH786772 CKD786712:CKD786772 CTZ786712:CTZ786772 DDV786712:DDV786772 DNR786712:DNR786772 DXN786712:DXN786772 EHJ786712:EHJ786772 ERF786712:ERF786772 FBB786712:FBB786772 FKX786712:FKX786772 FUT786712:FUT786772 GEP786712:GEP786772 GOL786712:GOL786772 GYH786712:GYH786772 HID786712:HID786772 HRZ786712:HRZ786772 IBV786712:IBV786772 ILR786712:ILR786772 IVN786712:IVN786772 JFJ786712:JFJ786772 JPF786712:JPF786772 JZB786712:JZB786772 KIX786712:KIX786772 KST786712:KST786772 LCP786712:LCP786772 LML786712:LML786772 LWH786712:LWH786772 MGD786712:MGD786772 MPZ786712:MPZ786772 MZV786712:MZV786772 NJR786712:NJR786772 NTN786712:NTN786772 ODJ786712:ODJ786772 ONF786712:ONF786772 OXB786712:OXB786772 PGX786712:PGX786772 PQT786712:PQT786772 QAP786712:QAP786772 QKL786712:QKL786772 QUH786712:QUH786772 RED786712:RED786772 RNZ786712:RNZ786772 RXV786712:RXV786772 SHR786712:SHR786772 SRN786712:SRN786772 TBJ786712:TBJ786772 TLF786712:TLF786772 TVB786712:TVB786772 UEX786712:UEX786772 UOT786712:UOT786772 UYP786712:UYP786772 VIL786712:VIL786772 VSH786712:VSH786772 WCD786712:WCD786772 WLZ786712:WLZ786772 WVV786712:WVV786772 M852248:M852308 JJ852248:JJ852308 TF852248:TF852308 ADB852248:ADB852308 AMX852248:AMX852308 AWT852248:AWT852308 BGP852248:BGP852308 BQL852248:BQL852308 CAH852248:CAH852308 CKD852248:CKD852308 CTZ852248:CTZ852308 DDV852248:DDV852308 DNR852248:DNR852308 DXN852248:DXN852308 EHJ852248:EHJ852308 ERF852248:ERF852308 FBB852248:FBB852308 FKX852248:FKX852308 FUT852248:FUT852308 GEP852248:GEP852308 GOL852248:GOL852308 GYH852248:GYH852308 HID852248:HID852308 HRZ852248:HRZ852308 IBV852248:IBV852308 ILR852248:ILR852308 IVN852248:IVN852308 JFJ852248:JFJ852308 JPF852248:JPF852308 JZB852248:JZB852308 KIX852248:KIX852308 KST852248:KST852308 LCP852248:LCP852308 LML852248:LML852308 LWH852248:LWH852308 MGD852248:MGD852308 MPZ852248:MPZ852308 MZV852248:MZV852308 NJR852248:NJR852308 NTN852248:NTN852308 ODJ852248:ODJ852308 ONF852248:ONF852308 OXB852248:OXB852308 PGX852248:PGX852308 PQT852248:PQT852308 QAP852248:QAP852308 QKL852248:QKL852308 QUH852248:QUH852308 RED852248:RED852308 RNZ852248:RNZ852308 RXV852248:RXV852308 SHR852248:SHR852308 SRN852248:SRN852308 TBJ852248:TBJ852308 TLF852248:TLF852308 TVB852248:TVB852308 UEX852248:UEX852308 UOT852248:UOT852308 UYP852248:UYP852308 VIL852248:VIL852308 VSH852248:VSH852308 WCD852248:WCD852308 WLZ852248:WLZ852308 WVV852248:WVV852308 M917784:M917844 JJ917784:JJ917844 TF917784:TF917844 ADB917784:ADB917844 AMX917784:AMX917844 AWT917784:AWT917844 BGP917784:BGP917844 BQL917784:BQL917844 CAH917784:CAH917844 CKD917784:CKD917844 CTZ917784:CTZ917844 DDV917784:DDV917844 DNR917784:DNR917844 DXN917784:DXN917844 EHJ917784:EHJ917844 ERF917784:ERF917844 FBB917784:FBB917844 FKX917784:FKX917844 FUT917784:FUT917844 GEP917784:GEP917844 GOL917784:GOL917844 GYH917784:GYH917844 HID917784:HID917844 HRZ917784:HRZ917844 IBV917784:IBV917844 ILR917784:ILR917844 IVN917784:IVN917844 JFJ917784:JFJ917844 JPF917784:JPF917844 JZB917784:JZB917844 KIX917784:KIX917844 KST917784:KST917844 LCP917784:LCP917844 LML917784:LML917844 LWH917784:LWH917844 MGD917784:MGD917844 MPZ917784:MPZ917844 MZV917784:MZV917844 NJR917784:NJR917844 NTN917784:NTN917844 ODJ917784:ODJ917844 ONF917784:ONF917844 OXB917784:OXB917844 PGX917784:PGX917844 PQT917784:PQT917844 QAP917784:QAP917844 QKL917784:QKL917844 QUH917784:QUH917844 RED917784:RED917844 RNZ917784:RNZ917844 RXV917784:RXV917844 SHR917784:SHR917844 SRN917784:SRN917844 TBJ917784:TBJ917844 TLF917784:TLF917844 TVB917784:TVB917844 UEX917784:UEX917844 UOT917784:UOT917844 UYP917784:UYP917844 VIL917784:VIL917844 VSH917784:VSH917844 WCD917784:WCD917844 WLZ917784:WLZ917844 WVV917784:WVV917844 M983320:M983380 JJ983320:JJ983380 TF983320:TF983380 ADB983320:ADB983380 AMX983320:AMX983380 AWT983320:AWT983380 BGP983320:BGP983380 BQL983320:BQL983380 CAH983320:CAH983380 CKD983320:CKD983380 CTZ983320:CTZ983380 DDV983320:DDV983380 DNR983320:DNR983380 DXN983320:DXN983380 EHJ983320:EHJ983380 ERF983320:ERF983380 FBB983320:FBB983380 FKX983320:FKX983380 FUT983320:FUT983380 GEP983320:GEP983380 GOL983320:GOL983380 GYH983320:GYH983380 HID983320:HID983380 HRZ983320:HRZ983380 IBV983320:IBV983380 ILR983320:ILR983380 IVN983320:IVN983380 JFJ983320:JFJ983380 JPF983320:JPF983380 JZB983320:JZB983380 KIX983320:KIX983380 KST983320:KST983380 LCP983320:LCP983380 LML983320:LML983380 LWH983320:LWH983380 MGD983320:MGD983380 MPZ983320:MPZ983380 MZV983320:MZV983380 NJR983320:NJR983380 NTN983320:NTN983380 ODJ983320:ODJ983380 ONF983320:ONF983380 OXB983320:OXB983380 PGX983320:PGX983380 PQT983320:PQT983380 QAP983320:QAP983380 QKL983320:QKL983380 QUH983320:QUH983380 RED983320:RED983380 RNZ983320:RNZ983380 RXV983320:RXV983380 SHR983320:SHR983380 SRN983320:SRN983380 TBJ983320:TBJ983380 TLF983320:TLF983380 TVB983320:TVB983380 UEX983320:UEX983380 UOT983320:UOT983380 UYP983320:UYP983380 VIL983320:VIL983380 VSH983320:VSH983380 WCD983320:WCD983380 WLZ983320:WLZ983380 WVV983320:WVV983380 M342:M496 JJ342:JJ496 TF342:TF496 ADB342:ADB496 AMX342:AMX496 AWT342:AWT496 BGP342:BGP496 BQL342:BQL496 CAH342:CAH496 CKD342:CKD496 CTZ342:CTZ496 DDV342:DDV496 DNR342:DNR496 DXN342:DXN496 EHJ342:EHJ496 ERF342:ERF496 FBB342:FBB496 FKX342:FKX496 FUT342:FUT496 GEP342:GEP496 GOL342:GOL496 GYH342:GYH496 HID342:HID496 HRZ342:HRZ496 IBV342:IBV496 ILR342:ILR496 IVN342:IVN496 JFJ342:JFJ496 JPF342:JPF496 JZB342:JZB496 KIX342:KIX496 KST342:KST496 LCP342:LCP496 LML342:LML496 LWH342:LWH496 MGD342:MGD496 MPZ342:MPZ496 MZV342:MZV496 NJR342:NJR496 NTN342:NTN496 ODJ342:ODJ496 ONF342:ONF496 OXB342:OXB496 PGX342:PGX496 PQT342:PQT496 QAP342:QAP496 QKL342:QKL496 QUH342:QUH496 RED342:RED496 RNZ342:RNZ496 RXV342:RXV496 SHR342:SHR496 SRN342:SRN496 TBJ342:TBJ496 TLF342:TLF496 TVB342:TVB496 UEX342:UEX496 UOT342:UOT496 UYP342:UYP496 VIL342:VIL496 VSH342:VSH496 WCD342:WCD496 WLZ342:WLZ496 WVV342:WVV496 M65878:M66032 JJ65878:JJ66032 TF65878:TF66032 ADB65878:ADB66032 AMX65878:AMX66032 AWT65878:AWT66032 BGP65878:BGP66032 BQL65878:BQL66032 CAH65878:CAH66032 CKD65878:CKD66032 CTZ65878:CTZ66032 DDV65878:DDV66032 DNR65878:DNR66032 DXN65878:DXN66032 EHJ65878:EHJ66032 ERF65878:ERF66032 FBB65878:FBB66032 FKX65878:FKX66032 FUT65878:FUT66032 GEP65878:GEP66032 GOL65878:GOL66032 GYH65878:GYH66032 HID65878:HID66032 HRZ65878:HRZ66032 IBV65878:IBV66032 ILR65878:ILR66032 IVN65878:IVN66032 JFJ65878:JFJ66032 JPF65878:JPF66032 JZB65878:JZB66032 KIX65878:KIX66032 KST65878:KST66032 LCP65878:LCP66032 LML65878:LML66032 LWH65878:LWH66032 MGD65878:MGD66032 MPZ65878:MPZ66032 MZV65878:MZV66032 NJR65878:NJR66032 NTN65878:NTN66032 ODJ65878:ODJ66032 ONF65878:ONF66032 OXB65878:OXB66032 PGX65878:PGX66032 PQT65878:PQT66032 QAP65878:QAP66032 QKL65878:QKL66032 QUH65878:QUH66032 RED65878:RED66032 RNZ65878:RNZ66032 RXV65878:RXV66032 SHR65878:SHR66032 SRN65878:SRN66032 TBJ65878:TBJ66032 TLF65878:TLF66032 TVB65878:TVB66032 UEX65878:UEX66032 UOT65878:UOT66032 UYP65878:UYP66032 VIL65878:VIL66032 VSH65878:VSH66032 WCD65878:WCD66032 WLZ65878:WLZ66032 WVV65878:WVV66032 M131414:M131568 JJ131414:JJ131568 TF131414:TF131568 ADB131414:ADB131568 AMX131414:AMX131568 AWT131414:AWT131568 BGP131414:BGP131568 BQL131414:BQL131568 CAH131414:CAH131568 CKD131414:CKD131568 CTZ131414:CTZ131568 DDV131414:DDV131568 DNR131414:DNR131568 DXN131414:DXN131568 EHJ131414:EHJ131568 ERF131414:ERF131568 FBB131414:FBB131568 FKX131414:FKX131568 FUT131414:FUT131568 GEP131414:GEP131568 GOL131414:GOL131568 GYH131414:GYH131568 HID131414:HID131568 HRZ131414:HRZ131568 IBV131414:IBV131568 ILR131414:ILR131568 IVN131414:IVN131568 JFJ131414:JFJ131568 JPF131414:JPF131568 JZB131414:JZB131568 KIX131414:KIX131568 KST131414:KST131568 LCP131414:LCP131568 LML131414:LML131568 LWH131414:LWH131568 MGD131414:MGD131568 MPZ131414:MPZ131568 MZV131414:MZV131568 NJR131414:NJR131568 NTN131414:NTN131568 ODJ131414:ODJ131568 ONF131414:ONF131568 OXB131414:OXB131568 PGX131414:PGX131568 PQT131414:PQT131568 QAP131414:QAP131568 QKL131414:QKL131568 QUH131414:QUH131568 RED131414:RED131568 RNZ131414:RNZ131568 RXV131414:RXV131568 SHR131414:SHR131568 SRN131414:SRN131568 TBJ131414:TBJ131568 TLF131414:TLF131568 TVB131414:TVB131568 UEX131414:UEX131568 UOT131414:UOT131568 UYP131414:UYP131568 VIL131414:VIL131568 VSH131414:VSH131568 WCD131414:WCD131568 WLZ131414:WLZ131568 WVV131414:WVV131568 M196950:M197104 JJ196950:JJ197104 TF196950:TF197104 ADB196950:ADB197104 AMX196950:AMX197104 AWT196950:AWT197104 BGP196950:BGP197104 BQL196950:BQL197104 CAH196950:CAH197104 CKD196950:CKD197104 CTZ196950:CTZ197104 DDV196950:DDV197104 DNR196950:DNR197104 DXN196950:DXN197104 EHJ196950:EHJ197104 ERF196950:ERF197104 FBB196950:FBB197104 FKX196950:FKX197104 FUT196950:FUT197104 GEP196950:GEP197104 GOL196950:GOL197104 GYH196950:GYH197104 HID196950:HID197104 HRZ196950:HRZ197104 IBV196950:IBV197104 ILR196950:ILR197104 IVN196950:IVN197104 JFJ196950:JFJ197104 JPF196950:JPF197104 JZB196950:JZB197104 KIX196950:KIX197104 KST196950:KST197104 LCP196950:LCP197104 LML196950:LML197104 LWH196950:LWH197104 MGD196950:MGD197104 MPZ196950:MPZ197104 MZV196950:MZV197104 NJR196950:NJR197104 NTN196950:NTN197104 ODJ196950:ODJ197104 ONF196950:ONF197104 OXB196950:OXB197104 PGX196950:PGX197104 PQT196950:PQT197104 QAP196950:QAP197104 QKL196950:QKL197104 QUH196950:QUH197104 RED196950:RED197104 RNZ196950:RNZ197104 RXV196950:RXV197104 SHR196950:SHR197104 SRN196950:SRN197104 TBJ196950:TBJ197104 TLF196950:TLF197104 TVB196950:TVB197104 UEX196950:UEX197104 UOT196950:UOT197104 UYP196950:UYP197104 VIL196950:VIL197104 VSH196950:VSH197104 WCD196950:WCD197104 WLZ196950:WLZ197104 WVV196950:WVV197104 M262486:M262640 JJ262486:JJ262640 TF262486:TF262640 ADB262486:ADB262640 AMX262486:AMX262640 AWT262486:AWT262640 BGP262486:BGP262640 BQL262486:BQL262640 CAH262486:CAH262640 CKD262486:CKD262640 CTZ262486:CTZ262640 DDV262486:DDV262640 DNR262486:DNR262640 DXN262486:DXN262640 EHJ262486:EHJ262640 ERF262486:ERF262640 FBB262486:FBB262640 FKX262486:FKX262640 FUT262486:FUT262640 GEP262486:GEP262640 GOL262486:GOL262640 GYH262486:GYH262640 HID262486:HID262640 HRZ262486:HRZ262640 IBV262486:IBV262640 ILR262486:ILR262640 IVN262486:IVN262640 JFJ262486:JFJ262640 JPF262486:JPF262640 JZB262486:JZB262640 KIX262486:KIX262640 KST262486:KST262640 LCP262486:LCP262640 LML262486:LML262640 LWH262486:LWH262640 MGD262486:MGD262640 MPZ262486:MPZ262640 MZV262486:MZV262640 NJR262486:NJR262640 NTN262486:NTN262640 ODJ262486:ODJ262640 ONF262486:ONF262640 OXB262486:OXB262640 PGX262486:PGX262640 PQT262486:PQT262640 QAP262486:QAP262640 QKL262486:QKL262640 QUH262486:QUH262640 RED262486:RED262640 RNZ262486:RNZ262640 RXV262486:RXV262640 SHR262486:SHR262640 SRN262486:SRN262640 TBJ262486:TBJ262640 TLF262486:TLF262640 TVB262486:TVB262640 UEX262486:UEX262640 UOT262486:UOT262640 UYP262486:UYP262640 VIL262486:VIL262640 VSH262486:VSH262640 WCD262486:WCD262640 WLZ262486:WLZ262640 WVV262486:WVV262640 M328022:M328176 JJ328022:JJ328176 TF328022:TF328176 ADB328022:ADB328176 AMX328022:AMX328176 AWT328022:AWT328176 BGP328022:BGP328176 BQL328022:BQL328176 CAH328022:CAH328176 CKD328022:CKD328176 CTZ328022:CTZ328176 DDV328022:DDV328176 DNR328022:DNR328176 DXN328022:DXN328176 EHJ328022:EHJ328176 ERF328022:ERF328176 FBB328022:FBB328176 FKX328022:FKX328176 FUT328022:FUT328176 GEP328022:GEP328176 GOL328022:GOL328176 GYH328022:GYH328176 HID328022:HID328176 HRZ328022:HRZ328176 IBV328022:IBV328176 ILR328022:ILR328176 IVN328022:IVN328176 JFJ328022:JFJ328176 JPF328022:JPF328176 JZB328022:JZB328176 KIX328022:KIX328176 KST328022:KST328176 LCP328022:LCP328176 LML328022:LML328176 LWH328022:LWH328176 MGD328022:MGD328176 MPZ328022:MPZ328176 MZV328022:MZV328176 NJR328022:NJR328176 NTN328022:NTN328176 ODJ328022:ODJ328176 ONF328022:ONF328176 OXB328022:OXB328176 PGX328022:PGX328176 PQT328022:PQT328176 QAP328022:QAP328176 QKL328022:QKL328176 QUH328022:QUH328176 RED328022:RED328176 RNZ328022:RNZ328176 RXV328022:RXV328176 SHR328022:SHR328176 SRN328022:SRN328176 TBJ328022:TBJ328176 TLF328022:TLF328176 TVB328022:TVB328176 UEX328022:UEX328176 UOT328022:UOT328176 UYP328022:UYP328176 VIL328022:VIL328176 VSH328022:VSH328176 WCD328022:WCD328176 WLZ328022:WLZ328176 WVV328022:WVV328176 M393558:M393712 JJ393558:JJ393712 TF393558:TF393712 ADB393558:ADB393712 AMX393558:AMX393712 AWT393558:AWT393712 BGP393558:BGP393712 BQL393558:BQL393712 CAH393558:CAH393712 CKD393558:CKD393712 CTZ393558:CTZ393712 DDV393558:DDV393712 DNR393558:DNR393712 DXN393558:DXN393712 EHJ393558:EHJ393712 ERF393558:ERF393712 FBB393558:FBB393712 FKX393558:FKX393712 FUT393558:FUT393712 GEP393558:GEP393712 GOL393558:GOL393712 GYH393558:GYH393712 HID393558:HID393712 HRZ393558:HRZ393712 IBV393558:IBV393712 ILR393558:ILR393712 IVN393558:IVN393712 JFJ393558:JFJ393712 JPF393558:JPF393712 JZB393558:JZB393712 KIX393558:KIX393712 KST393558:KST393712 LCP393558:LCP393712 LML393558:LML393712 LWH393558:LWH393712 MGD393558:MGD393712 MPZ393558:MPZ393712 MZV393558:MZV393712 NJR393558:NJR393712 NTN393558:NTN393712 ODJ393558:ODJ393712 ONF393558:ONF393712 OXB393558:OXB393712 PGX393558:PGX393712 PQT393558:PQT393712 QAP393558:QAP393712 QKL393558:QKL393712 QUH393558:QUH393712 RED393558:RED393712 RNZ393558:RNZ393712 RXV393558:RXV393712 SHR393558:SHR393712 SRN393558:SRN393712 TBJ393558:TBJ393712 TLF393558:TLF393712 TVB393558:TVB393712 UEX393558:UEX393712 UOT393558:UOT393712 UYP393558:UYP393712 VIL393558:VIL393712 VSH393558:VSH393712 WCD393558:WCD393712 WLZ393558:WLZ393712 WVV393558:WVV393712 M459094:M459248 JJ459094:JJ459248 TF459094:TF459248 ADB459094:ADB459248 AMX459094:AMX459248 AWT459094:AWT459248 BGP459094:BGP459248 BQL459094:BQL459248 CAH459094:CAH459248 CKD459094:CKD459248 CTZ459094:CTZ459248 DDV459094:DDV459248 DNR459094:DNR459248 DXN459094:DXN459248 EHJ459094:EHJ459248 ERF459094:ERF459248 FBB459094:FBB459248 FKX459094:FKX459248 FUT459094:FUT459248 GEP459094:GEP459248 GOL459094:GOL459248 GYH459094:GYH459248 HID459094:HID459248 HRZ459094:HRZ459248 IBV459094:IBV459248 ILR459094:ILR459248 IVN459094:IVN459248 JFJ459094:JFJ459248 JPF459094:JPF459248 JZB459094:JZB459248 KIX459094:KIX459248 KST459094:KST459248 LCP459094:LCP459248 LML459094:LML459248 LWH459094:LWH459248 MGD459094:MGD459248 MPZ459094:MPZ459248 MZV459094:MZV459248 NJR459094:NJR459248 NTN459094:NTN459248 ODJ459094:ODJ459248 ONF459094:ONF459248 OXB459094:OXB459248 PGX459094:PGX459248 PQT459094:PQT459248 QAP459094:QAP459248 QKL459094:QKL459248 QUH459094:QUH459248 RED459094:RED459248 RNZ459094:RNZ459248 RXV459094:RXV459248 SHR459094:SHR459248 SRN459094:SRN459248 TBJ459094:TBJ459248 TLF459094:TLF459248 TVB459094:TVB459248 UEX459094:UEX459248 UOT459094:UOT459248 UYP459094:UYP459248 VIL459094:VIL459248 VSH459094:VSH459248 WCD459094:WCD459248 WLZ459094:WLZ459248 WVV459094:WVV459248 M524630:M524784 JJ524630:JJ524784 TF524630:TF524784 ADB524630:ADB524784 AMX524630:AMX524784 AWT524630:AWT524784 BGP524630:BGP524784 BQL524630:BQL524784 CAH524630:CAH524784 CKD524630:CKD524784 CTZ524630:CTZ524784 DDV524630:DDV524784 DNR524630:DNR524784 DXN524630:DXN524784 EHJ524630:EHJ524784 ERF524630:ERF524784 FBB524630:FBB524784 FKX524630:FKX524784 FUT524630:FUT524784 GEP524630:GEP524784 GOL524630:GOL524784 GYH524630:GYH524784 HID524630:HID524784 HRZ524630:HRZ524784 IBV524630:IBV524784 ILR524630:ILR524784 IVN524630:IVN524784 JFJ524630:JFJ524784 JPF524630:JPF524784 JZB524630:JZB524784 KIX524630:KIX524784 KST524630:KST524784 LCP524630:LCP524784 LML524630:LML524784 LWH524630:LWH524784 MGD524630:MGD524784 MPZ524630:MPZ524784 MZV524630:MZV524784 NJR524630:NJR524784 NTN524630:NTN524784 ODJ524630:ODJ524784 ONF524630:ONF524784 OXB524630:OXB524784 PGX524630:PGX524784 PQT524630:PQT524784 QAP524630:QAP524784 QKL524630:QKL524784 QUH524630:QUH524784 RED524630:RED524784 RNZ524630:RNZ524784 RXV524630:RXV524784 SHR524630:SHR524784 SRN524630:SRN524784 TBJ524630:TBJ524784 TLF524630:TLF524784 TVB524630:TVB524784 UEX524630:UEX524784 UOT524630:UOT524784 UYP524630:UYP524784 VIL524630:VIL524784 VSH524630:VSH524784 WCD524630:WCD524784 WLZ524630:WLZ524784 WVV524630:WVV524784 M590166:M590320 JJ590166:JJ590320 TF590166:TF590320 ADB590166:ADB590320 AMX590166:AMX590320 AWT590166:AWT590320 BGP590166:BGP590320 BQL590166:BQL590320 CAH590166:CAH590320 CKD590166:CKD590320 CTZ590166:CTZ590320 DDV590166:DDV590320 DNR590166:DNR590320 DXN590166:DXN590320 EHJ590166:EHJ590320 ERF590166:ERF590320 FBB590166:FBB590320 FKX590166:FKX590320 FUT590166:FUT590320 GEP590166:GEP590320 GOL590166:GOL590320 GYH590166:GYH590320 HID590166:HID590320 HRZ590166:HRZ590320 IBV590166:IBV590320 ILR590166:ILR590320 IVN590166:IVN590320 JFJ590166:JFJ590320 JPF590166:JPF590320 JZB590166:JZB590320 KIX590166:KIX590320 KST590166:KST590320 LCP590166:LCP590320 LML590166:LML590320 LWH590166:LWH590320 MGD590166:MGD590320 MPZ590166:MPZ590320 MZV590166:MZV590320 NJR590166:NJR590320 NTN590166:NTN590320 ODJ590166:ODJ590320 ONF590166:ONF590320 OXB590166:OXB590320 PGX590166:PGX590320 PQT590166:PQT590320 QAP590166:QAP590320 QKL590166:QKL590320 QUH590166:QUH590320 RED590166:RED590320 RNZ590166:RNZ590320 RXV590166:RXV590320 SHR590166:SHR590320 SRN590166:SRN590320 TBJ590166:TBJ590320 TLF590166:TLF590320 TVB590166:TVB590320 UEX590166:UEX590320 UOT590166:UOT590320 UYP590166:UYP590320 VIL590166:VIL590320 VSH590166:VSH590320 WCD590166:WCD590320 WLZ590166:WLZ590320 WVV590166:WVV590320 M655702:M655856 JJ655702:JJ655856 TF655702:TF655856 ADB655702:ADB655856 AMX655702:AMX655856 AWT655702:AWT655856 BGP655702:BGP655856 BQL655702:BQL655856 CAH655702:CAH655856 CKD655702:CKD655856 CTZ655702:CTZ655856 DDV655702:DDV655856 DNR655702:DNR655856 DXN655702:DXN655856 EHJ655702:EHJ655856 ERF655702:ERF655856 FBB655702:FBB655856 FKX655702:FKX655856 FUT655702:FUT655856 GEP655702:GEP655856 GOL655702:GOL655856 GYH655702:GYH655856 HID655702:HID655856 HRZ655702:HRZ655856 IBV655702:IBV655856 ILR655702:ILR655856 IVN655702:IVN655856 JFJ655702:JFJ655856 JPF655702:JPF655856 JZB655702:JZB655856 KIX655702:KIX655856 KST655702:KST655856 LCP655702:LCP655856 LML655702:LML655856 LWH655702:LWH655856 MGD655702:MGD655856 MPZ655702:MPZ655856 MZV655702:MZV655856 NJR655702:NJR655856 NTN655702:NTN655856 ODJ655702:ODJ655856 ONF655702:ONF655856 OXB655702:OXB655856 PGX655702:PGX655856 PQT655702:PQT655856 QAP655702:QAP655856 QKL655702:QKL655856 QUH655702:QUH655856 RED655702:RED655856 RNZ655702:RNZ655856 RXV655702:RXV655856 SHR655702:SHR655856 SRN655702:SRN655856 TBJ655702:TBJ655856 TLF655702:TLF655856 TVB655702:TVB655856 UEX655702:UEX655856 UOT655702:UOT655856 UYP655702:UYP655856 VIL655702:VIL655856 VSH655702:VSH655856 WCD655702:WCD655856 WLZ655702:WLZ655856 WVV655702:WVV655856 M721238:M721392 JJ721238:JJ721392 TF721238:TF721392 ADB721238:ADB721392 AMX721238:AMX721392 AWT721238:AWT721392 BGP721238:BGP721392 BQL721238:BQL721392 CAH721238:CAH721392 CKD721238:CKD721392 CTZ721238:CTZ721392 DDV721238:DDV721392 DNR721238:DNR721392 DXN721238:DXN721392 EHJ721238:EHJ721392 ERF721238:ERF721392 FBB721238:FBB721392 FKX721238:FKX721392 FUT721238:FUT721392 GEP721238:GEP721392 GOL721238:GOL721392 GYH721238:GYH721392 HID721238:HID721392 HRZ721238:HRZ721392 IBV721238:IBV721392 ILR721238:ILR721392 IVN721238:IVN721392 JFJ721238:JFJ721392 JPF721238:JPF721392 JZB721238:JZB721392 KIX721238:KIX721392 KST721238:KST721392 LCP721238:LCP721392 LML721238:LML721392 LWH721238:LWH721392 MGD721238:MGD721392 MPZ721238:MPZ721392 MZV721238:MZV721392 NJR721238:NJR721392 NTN721238:NTN721392 ODJ721238:ODJ721392 ONF721238:ONF721392 OXB721238:OXB721392 PGX721238:PGX721392 PQT721238:PQT721392 QAP721238:QAP721392 QKL721238:QKL721392 QUH721238:QUH721392 RED721238:RED721392 RNZ721238:RNZ721392 RXV721238:RXV721392 SHR721238:SHR721392 SRN721238:SRN721392 TBJ721238:TBJ721392 TLF721238:TLF721392 TVB721238:TVB721392 UEX721238:UEX721392 UOT721238:UOT721392 UYP721238:UYP721392 VIL721238:VIL721392 VSH721238:VSH721392 WCD721238:WCD721392 WLZ721238:WLZ721392 WVV721238:WVV721392 M786774:M786928 JJ786774:JJ786928 TF786774:TF786928 ADB786774:ADB786928 AMX786774:AMX786928 AWT786774:AWT786928 BGP786774:BGP786928 BQL786774:BQL786928 CAH786774:CAH786928 CKD786774:CKD786928 CTZ786774:CTZ786928 DDV786774:DDV786928 DNR786774:DNR786928 DXN786774:DXN786928 EHJ786774:EHJ786928 ERF786774:ERF786928 FBB786774:FBB786928 FKX786774:FKX786928 FUT786774:FUT786928 GEP786774:GEP786928 GOL786774:GOL786928 GYH786774:GYH786928 HID786774:HID786928 HRZ786774:HRZ786928 IBV786774:IBV786928 ILR786774:ILR786928 IVN786774:IVN786928 JFJ786774:JFJ786928 JPF786774:JPF786928 JZB786774:JZB786928 KIX786774:KIX786928 KST786774:KST786928 LCP786774:LCP786928 LML786774:LML786928 LWH786774:LWH786928 MGD786774:MGD786928 MPZ786774:MPZ786928 MZV786774:MZV786928 NJR786774:NJR786928 NTN786774:NTN786928 ODJ786774:ODJ786928 ONF786774:ONF786928 OXB786774:OXB786928 PGX786774:PGX786928 PQT786774:PQT786928 QAP786774:QAP786928 QKL786774:QKL786928 QUH786774:QUH786928 RED786774:RED786928 RNZ786774:RNZ786928 RXV786774:RXV786928 SHR786774:SHR786928 SRN786774:SRN786928 TBJ786774:TBJ786928 TLF786774:TLF786928 TVB786774:TVB786928 UEX786774:UEX786928 UOT786774:UOT786928 UYP786774:UYP786928 VIL786774:VIL786928 VSH786774:VSH786928 WCD786774:WCD786928 WLZ786774:WLZ786928 WVV786774:WVV786928 M852310:M852464 JJ852310:JJ852464 TF852310:TF852464 ADB852310:ADB852464 AMX852310:AMX852464 AWT852310:AWT852464 BGP852310:BGP852464 BQL852310:BQL852464 CAH852310:CAH852464 CKD852310:CKD852464 CTZ852310:CTZ852464 DDV852310:DDV852464 DNR852310:DNR852464 DXN852310:DXN852464 EHJ852310:EHJ852464 ERF852310:ERF852464 FBB852310:FBB852464 FKX852310:FKX852464 FUT852310:FUT852464 GEP852310:GEP852464 GOL852310:GOL852464 GYH852310:GYH852464 HID852310:HID852464 HRZ852310:HRZ852464 IBV852310:IBV852464 ILR852310:ILR852464 IVN852310:IVN852464 JFJ852310:JFJ852464 JPF852310:JPF852464 JZB852310:JZB852464 KIX852310:KIX852464 KST852310:KST852464 LCP852310:LCP852464 LML852310:LML852464 LWH852310:LWH852464 MGD852310:MGD852464 MPZ852310:MPZ852464 MZV852310:MZV852464 NJR852310:NJR852464 NTN852310:NTN852464 ODJ852310:ODJ852464 ONF852310:ONF852464 OXB852310:OXB852464 PGX852310:PGX852464 PQT852310:PQT852464 QAP852310:QAP852464 QKL852310:QKL852464 QUH852310:QUH852464 RED852310:RED852464 RNZ852310:RNZ852464 RXV852310:RXV852464 SHR852310:SHR852464 SRN852310:SRN852464 TBJ852310:TBJ852464 TLF852310:TLF852464 TVB852310:TVB852464 UEX852310:UEX852464 UOT852310:UOT852464 UYP852310:UYP852464 VIL852310:VIL852464 VSH852310:VSH852464 WCD852310:WCD852464 WLZ852310:WLZ852464 WVV852310:WVV852464 M917846:M918000 JJ917846:JJ918000 TF917846:TF918000 ADB917846:ADB918000 AMX917846:AMX918000 AWT917846:AWT918000 BGP917846:BGP918000 BQL917846:BQL918000 CAH917846:CAH918000 CKD917846:CKD918000 CTZ917846:CTZ918000 DDV917846:DDV918000 DNR917846:DNR918000 DXN917846:DXN918000 EHJ917846:EHJ918000 ERF917846:ERF918000 FBB917846:FBB918000 FKX917846:FKX918000 FUT917846:FUT918000 GEP917846:GEP918000 GOL917846:GOL918000 GYH917846:GYH918000 HID917846:HID918000 HRZ917846:HRZ918000 IBV917846:IBV918000 ILR917846:ILR918000 IVN917846:IVN918000 JFJ917846:JFJ918000 JPF917846:JPF918000 JZB917846:JZB918000 KIX917846:KIX918000 KST917846:KST918000 LCP917846:LCP918000 LML917846:LML918000 LWH917846:LWH918000 MGD917846:MGD918000 MPZ917846:MPZ918000 MZV917846:MZV918000 NJR917846:NJR918000 NTN917846:NTN918000 ODJ917846:ODJ918000 ONF917846:ONF918000 OXB917846:OXB918000 PGX917846:PGX918000 PQT917846:PQT918000 QAP917846:QAP918000 QKL917846:QKL918000 QUH917846:QUH918000 RED917846:RED918000 RNZ917846:RNZ918000 RXV917846:RXV918000 SHR917846:SHR918000 SRN917846:SRN918000 TBJ917846:TBJ918000 TLF917846:TLF918000 TVB917846:TVB918000 UEX917846:UEX918000 UOT917846:UOT918000 UYP917846:UYP918000 VIL917846:VIL918000 VSH917846:VSH918000 WCD917846:WCD918000 WLZ917846:WLZ918000 WVV917846:WVV918000 M983382:M983536 JJ983382:JJ983536 TF983382:TF983536 ADB983382:ADB983536 AMX983382:AMX983536 AWT983382:AWT983536 BGP983382:BGP983536 BQL983382:BQL983536 CAH983382:CAH983536 CKD983382:CKD983536 CTZ983382:CTZ983536 DDV983382:DDV983536 DNR983382:DNR983536 DXN983382:DXN983536 EHJ983382:EHJ983536 ERF983382:ERF983536 FBB983382:FBB983536 FKX983382:FKX983536 FUT983382:FUT983536 GEP983382:GEP983536 GOL983382:GOL983536 GYH983382:GYH983536 HID983382:HID983536 HRZ983382:HRZ983536 IBV983382:IBV983536 ILR983382:ILR983536 IVN983382:IVN983536 JFJ983382:JFJ983536 JPF983382:JPF983536 JZB983382:JZB983536 KIX983382:KIX983536 KST983382:KST983536 LCP983382:LCP983536 LML983382:LML983536 LWH983382:LWH983536 MGD983382:MGD983536 MPZ983382:MPZ983536 MZV983382:MZV983536 NJR983382:NJR983536 NTN983382:NTN983536 ODJ983382:ODJ983536 ONF983382:ONF983536 OXB983382:OXB983536 PGX983382:PGX983536 PQT983382:PQT983536 QAP983382:QAP983536 QKL983382:QKL983536 QUH983382:QUH983536 RED983382:RED983536 RNZ983382:RNZ983536 RXV983382:RXV983536 SHR983382:SHR983536 SRN983382:SRN983536 TBJ983382:TBJ983536 TLF983382:TLF983536 TVB983382:TVB983536 UEX983382:UEX983536 UOT983382:UOT983536 UYP983382:UYP983536 VIL983382:VIL983536 VSH983382:VSH983536 WCD983382:WCD983536 WLZ983382:WLZ983536 WVV983382:WVV983536">
      <formula1>0</formula1>
      <formula2>100000</formula2>
    </dataValidation>
    <dataValidation type="whole" allowBlank="1" showInputMessage="1" showErrorMessage="1" error="acima do permitido" sqref="I4:I496 JF4:JF496 TB4:TB496 ACX4:ACX496 AMT4:AMT496 AWP4:AWP496 BGL4:BGL496 BQH4:BQH496 CAD4:CAD496 CJZ4:CJZ496 CTV4:CTV496 DDR4:DDR496 DNN4:DNN496 DXJ4:DXJ496 EHF4:EHF496 ERB4:ERB496 FAX4:FAX496 FKT4:FKT496 FUP4:FUP496 GEL4:GEL496 GOH4:GOH496 GYD4:GYD496 HHZ4:HHZ496 HRV4:HRV496 IBR4:IBR496 ILN4:ILN496 IVJ4:IVJ496 JFF4:JFF496 JPB4:JPB496 JYX4:JYX496 KIT4:KIT496 KSP4:KSP496 LCL4:LCL496 LMH4:LMH496 LWD4:LWD496 MFZ4:MFZ496 MPV4:MPV496 MZR4:MZR496 NJN4:NJN496 NTJ4:NTJ496 ODF4:ODF496 ONB4:ONB496 OWX4:OWX496 PGT4:PGT496 PQP4:PQP496 QAL4:QAL496 QKH4:QKH496 QUD4:QUD496 RDZ4:RDZ496 RNV4:RNV496 RXR4:RXR496 SHN4:SHN496 SRJ4:SRJ496 TBF4:TBF496 TLB4:TLB496 TUX4:TUX496 UET4:UET496 UOP4:UOP496 UYL4:UYL496 VIH4:VIH496 VSD4:VSD496 WBZ4:WBZ496 WLV4:WLV496 WVR4:WVR496 I65540:I66032 JF65540:JF66032 TB65540:TB66032 ACX65540:ACX66032 AMT65540:AMT66032 AWP65540:AWP66032 BGL65540:BGL66032 BQH65540:BQH66032 CAD65540:CAD66032 CJZ65540:CJZ66032 CTV65540:CTV66032 DDR65540:DDR66032 DNN65540:DNN66032 DXJ65540:DXJ66032 EHF65540:EHF66032 ERB65540:ERB66032 FAX65540:FAX66032 FKT65540:FKT66032 FUP65540:FUP66032 GEL65540:GEL66032 GOH65540:GOH66032 GYD65540:GYD66032 HHZ65540:HHZ66032 HRV65540:HRV66032 IBR65540:IBR66032 ILN65540:ILN66032 IVJ65540:IVJ66032 JFF65540:JFF66032 JPB65540:JPB66032 JYX65540:JYX66032 KIT65540:KIT66032 KSP65540:KSP66032 LCL65540:LCL66032 LMH65540:LMH66032 LWD65540:LWD66032 MFZ65540:MFZ66032 MPV65540:MPV66032 MZR65540:MZR66032 NJN65540:NJN66032 NTJ65540:NTJ66032 ODF65540:ODF66032 ONB65540:ONB66032 OWX65540:OWX66032 PGT65540:PGT66032 PQP65540:PQP66032 QAL65540:QAL66032 QKH65540:QKH66032 QUD65540:QUD66032 RDZ65540:RDZ66032 RNV65540:RNV66032 RXR65540:RXR66032 SHN65540:SHN66032 SRJ65540:SRJ66032 TBF65540:TBF66032 TLB65540:TLB66032 TUX65540:TUX66032 UET65540:UET66032 UOP65540:UOP66032 UYL65540:UYL66032 VIH65540:VIH66032 VSD65540:VSD66032 WBZ65540:WBZ66032 WLV65540:WLV66032 WVR65540:WVR66032 I131076:I131568 JF131076:JF131568 TB131076:TB131568 ACX131076:ACX131568 AMT131076:AMT131568 AWP131076:AWP131568 BGL131076:BGL131568 BQH131076:BQH131568 CAD131076:CAD131568 CJZ131076:CJZ131568 CTV131076:CTV131568 DDR131076:DDR131568 DNN131076:DNN131568 DXJ131076:DXJ131568 EHF131076:EHF131568 ERB131076:ERB131568 FAX131076:FAX131568 FKT131076:FKT131568 FUP131076:FUP131568 GEL131076:GEL131568 GOH131076:GOH131568 GYD131076:GYD131568 HHZ131076:HHZ131568 HRV131076:HRV131568 IBR131076:IBR131568 ILN131076:ILN131568 IVJ131076:IVJ131568 JFF131076:JFF131568 JPB131076:JPB131568 JYX131076:JYX131568 KIT131076:KIT131568 KSP131076:KSP131568 LCL131076:LCL131568 LMH131076:LMH131568 LWD131076:LWD131568 MFZ131076:MFZ131568 MPV131076:MPV131568 MZR131076:MZR131568 NJN131076:NJN131568 NTJ131076:NTJ131568 ODF131076:ODF131568 ONB131076:ONB131568 OWX131076:OWX131568 PGT131076:PGT131568 PQP131076:PQP131568 QAL131076:QAL131568 QKH131076:QKH131568 QUD131076:QUD131568 RDZ131076:RDZ131568 RNV131076:RNV131568 RXR131076:RXR131568 SHN131076:SHN131568 SRJ131076:SRJ131568 TBF131076:TBF131568 TLB131076:TLB131568 TUX131076:TUX131568 UET131076:UET131568 UOP131076:UOP131568 UYL131076:UYL131568 VIH131076:VIH131568 VSD131076:VSD131568 WBZ131076:WBZ131568 WLV131076:WLV131568 WVR131076:WVR131568 I196612:I197104 JF196612:JF197104 TB196612:TB197104 ACX196612:ACX197104 AMT196612:AMT197104 AWP196612:AWP197104 BGL196612:BGL197104 BQH196612:BQH197104 CAD196612:CAD197104 CJZ196612:CJZ197104 CTV196612:CTV197104 DDR196612:DDR197104 DNN196612:DNN197104 DXJ196612:DXJ197104 EHF196612:EHF197104 ERB196612:ERB197104 FAX196612:FAX197104 FKT196612:FKT197104 FUP196612:FUP197104 GEL196612:GEL197104 GOH196612:GOH197104 GYD196612:GYD197104 HHZ196612:HHZ197104 HRV196612:HRV197104 IBR196612:IBR197104 ILN196612:ILN197104 IVJ196612:IVJ197104 JFF196612:JFF197104 JPB196612:JPB197104 JYX196612:JYX197104 KIT196612:KIT197104 KSP196612:KSP197104 LCL196612:LCL197104 LMH196612:LMH197104 LWD196612:LWD197104 MFZ196612:MFZ197104 MPV196612:MPV197104 MZR196612:MZR197104 NJN196612:NJN197104 NTJ196612:NTJ197104 ODF196612:ODF197104 ONB196612:ONB197104 OWX196612:OWX197104 PGT196612:PGT197104 PQP196612:PQP197104 QAL196612:QAL197104 QKH196612:QKH197104 QUD196612:QUD197104 RDZ196612:RDZ197104 RNV196612:RNV197104 RXR196612:RXR197104 SHN196612:SHN197104 SRJ196612:SRJ197104 TBF196612:TBF197104 TLB196612:TLB197104 TUX196612:TUX197104 UET196612:UET197104 UOP196612:UOP197104 UYL196612:UYL197104 VIH196612:VIH197104 VSD196612:VSD197104 WBZ196612:WBZ197104 WLV196612:WLV197104 WVR196612:WVR197104 I262148:I262640 JF262148:JF262640 TB262148:TB262640 ACX262148:ACX262640 AMT262148:AMT262640 AWP262148:AWP262640 BGL262148:BGL262640 BQH262148:BQH262640 CAD262148:CAD262640 CJZ262148:CJZ262640 CTV262148:CTV262640 DDR262148:DDR262640 DNN262148:DNN262640 DXJ262148:DXJ262640 EHF262148:EHF262640 ERB262148:ERB262640 FAX262148:FAX262640 FKT262148:FKT262640 FUP262148:FUP262640 GEL262148:GEL262640 GOH262148:GOH262640 GYD262148:GYD262640 HHZ262148:HHZ262640 HRV262148:HRV262640 IBR262148:IBR262640 ILN262148:ILN262640 IVJ262148:IVJ262640 JFF262148:JFF262640 JPB262148:JPB262640 JYX262148:JYX262640 KIT262148:KIT262640 KSP262148:KSP262640 LCL262148:LCL262640 LMH262148:LMH262640 LWD262148:LWD262640 MFZ262148:MFZ262640 MPV262148:MPV262640 MZR262148:MZR262640 NJN262148:NJN262640 NTJ262148:NTJ262640 ODF262148:ODF262640 ONB262148:ONB262640 OWX262148:OWX262640 PGT262148:PGT262640 PQP262148:PQP262640 QAL262148:QAL262640 QKH262148:QKH262640 QUD262148:QUD262640 RDZ262148:RDZ262640 RNV262148:RNV262640 RXR262148:RXR262640 SHN262148:SHN262640 SRJ262148:SRJ262640 TBF262148:TBF262640 TLB262148:TLB262640 TUX262148:TUX262640 UET262148:UET262640 UOP262148:UOP262640 UYL262148:UYL262640 VIH262148:VIH262640 VSD262148:VSD262640 WBZ262148:WBZ262640 WLV262148:WLV262640 WVR262148:WVR262640 I327684:I328176 JF327684:JF328176 TB327684:TB328176 ACX327684:ACX328176 AMT327684:AMT328176 AWP327684:AWP328176 BGL327684:BGL328176 BQH327684:BQH328176 CAD327684:CAD328176 CJZ327684:CJZ328176 CTV327684:CTV328176 DDR327684:DDR328176 DNN327684:DNN328176 DXJ327684:DXJ328176 EHF327684:EHF328176 ERB327684:ERB328176 FAX327684:FAX328176 FKT327684:FKT328176 FUP327684:FUP328176 GEL327684:GEL328176 GOH327684:GOH328176 GYD327684:GYD328176 HHZ327684:HHZ328176 HRV327684:HRV328176 IBR327684:IBR328176 ILN327684:ILN328176 IVJ327684:IVJ328176 JFF327684:JFF328176 JPB327684:JPB328176 JYX327684:JYX328176 KIT327684:KIT328176 KSP327684:KSP328176 LCL327684:LCL328176 LMH327684:LMH328176 LWD327684:LWD328176 MFZ327684:MFZ328176 MPV327684:MPV328176 MZR327684:MZR328176 NJN327684:NJN328176 NTJ327684:NTJ328176 ODF327684:ODF328176 ONB327684:ONB328176 OWX327684:OWX328176 PGT327684:PGT328176 PQP327684:PQP328176 QAL327684:QAL328176 QKH327684:QKH328176 QUD327684:QUD328176 RDZ327684:RDZ328176 RNV327684:RNV328176 RXR327684:RXR328176 SHN327684:SHN328176 SRJ327684:SRJ328176 TBF327684:TBF328176 TLB327684:TLB328176 TUX327684:TUX328176 UET327684:UET328176 UOP327684:UOP328176 UYL327684:UYL328176 VIH327684:VIH328176 VSD327684:VSD328176 WBZ327684:WBZ328176 WLV327684:WLV328176 WVR327684:WVR328176 I393220:I393712 JF393220:JF393712 TB393220:TB393712 ACX393220:ACX393712 AMT393220:AMT393712 AWP393220:AWP393712 BGL393220:BGL393712 BQH393220:BQH393712 CAD393220:CAD393712 CJZ393220:CJZ393712 CTV393220:CTV393712 DDR393220:DDR393712 DNN393220:DNN393712 DXJ393220:DXJ393712 EHF393220:EHF393712 ERB393220:ERB393712 FAX393220:FAX393712 FKT393220:FKT393712 FUP393220:FUP393712 GEL393220:GEL393712 GOH393220:GOH393712 GYD393220:GYD393712 HHZ393220:HHZ393712 HRV393220:HRV393712 IBR393220:IBR393712 ILN393220:ILN393712 IVJ393220:IVJ393712 JFF393220:JFF393712 JPB393220:JPB393712 JYX393220:JYX393712 KIT393220:KIT393712 KSP393220:KSP393712 LCL393220:LCL393712 LMH393220:LMH393712 LWD393220:LWD393712 MFZ393220:MFZ393712 MPV393220:MPV393712 MZR393220:MZR393712 NJN393220:NJN393712 NTJ393220:NTJ393712 ODF393220:ODF393712 ONB393220:ONB393712 OWX393220:OWX393712 PGT393220:PGT393712 PQP393220:PQP393712 QAL393220:QAL393712 QKH393220:QKH393712 QUD393220:QUD393712 RDZ393220:RDZ393712 RNV393220:RNV393712 RXR393220:RXR393712 SHN393220:SHN393712 SRJ393220:SRJ393712 TBF393220:TBF393712 TLB393220:TLB393712 TUX393220:TUX393712 UET393220:UET393712 UOP393220:UOP393712 UYL393220:UYL393712 VIH393220:VIH393712 VSD393220:VSD393712 WBZ393220:WBZ393712 WLV393220:WLV393712 WVR393220:WVR393712 I458756:I459248 JF458756:JF459248 TB458756:TB459248 ACX458756:ACX459248 AMT458756:AMT459248 AWP458756:AWP459248 BGL458756:BGL459248 BQH458756:BQH459248 CAD458756:CAD459248 CJZ458756:CJZ459248 CTV458756:CTV459248 DDR458756:DDR459248 DNN458756:DNN459248 DXJ458756:DXJ459248 EHF458756:EHF459248 ERB458756:ERB459248 FAX458756:FAX459248 FKT458756:FKT459248 FUP458756:FUP459248 GEL458756:GEL459248 GOH458756:GOH459248 GYD458756:GYD459248 HHZ458756:HHZ459248 HRV458756:HRV459248 IBR458756:IBR459248 ILN458756:ILN459248 IVJ458756:IVJ459248 JFF458756:JFF459248 JPB458756:JPB459248 JYX458756:JYX459248 KIT458756:KIT459248 KSP458756:KSP459248 LCL458756:LCL459248 LMH458756:LMH459248 LWD458756:LWD459248 MFZ458756:MFZ459248 MPV458756:MPV459248 MZR458756:MZR459248 NJN458756:NJN459248 NTJ458756:NTJ459248 ODF458756:ODF459248 ONB458756:ONB459248 OWX458756:OWX459248 PGT458756:PGT459248 PQP458756:PQP459248 QAL458756:QAL459248 QKH458756:QKH459248 QUD458756:QUD459248 RDZ458756:RDZ459248 RNV458756:RNV459248 RXR458756:RXR459248 SHN458756:SHN459248 SRJ458756:SRJ459248 TBF458756:TBF459248 TLB458756:TLB459248 TUX458756:TUX459248 UET458756:UET459248 UOP458756:UOP459248 UYL458756:UYL459248 VIH458756:VIH459248 VSD458756:VSD459248 WBZ458756:WBZ459248 WLV458756:WLV459248 WVR458756:WVR459248 I524292:I524784 JF524292:JF524784 TB524292:TB524784 ACX524292:ACX524784 AMT524292:AMT524784 AWP524292:AWP524784 BGL524292:BGL524784 BQH524292:BQH524784 CAD524292:CAD524784 CJZ524292:CJZ524784 CTV524292:CTV524784 DDR524292:DDR524784 DNN524292:DNN524784 DXJ524292:DXJ524784 EHF524292:EHF524784 ERB524292:ERB524784 FAX524292:FAX524784 FKT524292:FKT524784 FUP524292:FUP524784 GEL524292:GEL524784 GOH524292:GOH524784 GYD524292:GYD524784 HHZ524292:HHZ524784 HRV524292:HRV524784 IBR524292:IBR524784 ILN524292:ILN524784 IVJ524292:IVJ524784 JFF524292:JFF524784 JPB524292:JPB524784 JYX524292:JYX524784 KIT524292:KIT524784 KSP524292:KSP524784 LCL524292:LCL524784 LMH524292:LMH524784 LWD524292:LWD524784 MFZ524292:MFZ524784 MPV524292:MPV524784 MZR524292:MZR524784 NJN524292:NJN524784 NTJ524292:NTJ524784 ODF524292:ODF524784 ONB524292:ONB524784 OWX524292:OWX524784 PGT524292:PGT524784 PQP524292:PQP524784 QAL524292:QAL524784 QKH524292:QKH524784 QUD524292:QUD524784 RDZ524292:RDZ524784 RNV524292:RNV524784 RXR524292:RXR524784 SHN524292:SHN524784 SRJ524292:SRJ524784 TBF524292:TBF524784 TLB524292:TLB524784 TUX524292:TUX524784 UET524292:UET524784 UOP524292:UOP524784 UYL524292:UYL524784 VIH524292:VIH524784 VSD524292:VSD524784 WBZ524292:WBZ524784 WLV524292:WLV524784 WVR524292:WVR524784 I589828:I590320 JF589828:JF590320 TB589828:TB590320 ACX589828:ACX590320 AMT589828:AMT590320 AWP589828:AWP590320 BGL589828:BGL590320 BQH589828:BQH590320 CAD589828:CAD590320 CJZ589828:CJZ590320 CTV589828:CTV590320 DDR589828:DDR590320 DNN589828:DNN590320 DXJ589828:DXJ590320 EHF589828:EHF590320 ERB589828:ERB590320 FAX589828:FAX590320 FKT589828:FKT590320 FUP589828:FUP590320 GEL589828:GEL590320 GOH589828:GOH590320 GYD589828:GYD590320 HHZ589828:HHZ590320 HRV589828:HRV590320 IBR589828:IBR590320 ILN589828:ILN590320 IVJ589828:IVJ590320 JFF589828:JFF590320 JPB589828:JPB590320 JYX589828:JYX590320 KIT589828:KIT590320 KSP589828:KSP590320 LCL589828:LCL590320 LMH589828:LMH590320 LWD589828:LWD590320 MFZ589828:MFZ590320 MPV589828:MPV590320 MZR589828:MZR590320 NJN589828:NJN590320 NTJ589828:NTJ590320 ODF589828:ODF590320 ONB589828:ONB590320 OWX589828:OWX590320 PGT589828:PGT590320 PQP589828:PQP590320 QAL589828:QAL590320 QKH589828:QKH590320 QUD589828:QUD590320 RDZ589828:RDZ590320 RNV589828:RNV590320 RXR589828:RXR590320 SHN589828:SHN590320 SRJ589828:SRJ590320 TBF589828:TBF590320 TLB589828:TLB590320 TUX589828:TUX590320 UET589828:UET590320 UOP589828:UOP590320 UYL589828:UYL590320 VIH589828:VIH590320 VSD589828:VSD590320 WBZ589828:WBZ590320 WLV589828:WLV590320 WVR589828:WVR590320 I655364:I655856 JF655364:JF655856 TB655364:TB655856 ACX655364:ACX655856 AMT655364:AMT655856 AWP655364:AWP655856 BGL655364:BGL655856 BQH655364:BQH655856 CAD655364:CAD655856 CJZ655364:CJZ655856 CTV655364:CTV655856 DDR655364:DDR655856 DNN655364:DNN655856 DXJ655364:DXJ655856 EHF655364:EHF655856 ERB655364:ERB655856 FAX655364:FAX655856 FKT655364:FKT655856 FUP655364:FUP655856 GEL655364:GEL655856 GOH655364:GOH655856 GYD655364:GYD655856 HHZ655364:HHZ655856 HRV655364:HRV655856 IBR655364:IBR655856 ILN655364:ILN655856 IVJ655364:IVJ655856 JFF655364:JFF655856 JPB655364:JPB655856 JYX655364:JYX655856 KIT655364:KIT655856 KSP655364:KSP655856 LCL655364:LCL655856 LMH655364:LMH655856 LWD655364:LWD655856 MFZ655364:MFZ655856 MPV655364:MPV655856 MZR655364:MZR655856 NJN655364:NJN655856 NTJ655364:NTJ655856 ODF655364:ODF655856 ONB655364:ONB655856 OWX655364:OWX655856 PGT655364:PGT655856 PQP655364:PQP655856 QAL655364:QAL655856 QKH655364:QKH655856 QUD655364:QUD655856 RDZ655364:RDZ655856 RNV655364:RNV655856 RXR655364:RXR655856 SHN655364:SHN655856 SRJ655364:SRJ655856 TBF655364:TBF655856 TLB655364:TLB655856 TUX655364:TUX655856 UET655364:UET655856 UOP655364:UOP655856 UYL655364:UYL655856 VIH655364:VIH655856 VSD655364:VSD655856 WBZ655364:WBZ655856 WLV655364:WLV655856 WVR655364:WVR655856 I720900:I721392 JF720900:JF721392 TB720900:TB721392 ACX720900:ACX721392 AMT720900:AMT721392 AWP720900:AWP721392 BGL720900:BGL721392 BQH720900:BQH721392 CAD720900:CAD721392 CJZ720900:CJZ721392 CTV720900:CTV721392 DDR720900:DDR721392 DNN720900:DNN721392 DXJ720900:DXJ721392 EHF720900:EHF721392 ERB720900:ERB721392 FAX720900:FAX721392 FKT720900:FKT721392 FUP720900:FUP721392 GEL720900:GEL721392 GOH720900:GOH721392 GYD720900:GYD721392 HHZ720900:HHZ721392 HRV720900:HRV721392 IBR720900:IBR721392 ILN720900:ILN721392 IVJ720900:IVJ721392 JFF720900:JFF721392 JPB720900:JPB721392 JYX720900:JYX721392 KIT720900:KIT721392 KSP720900:KSP721392 LCL720900:LCL721392 LMH720900:LMH721392 LWD720900:LWD721392 MFZ720900:MFZ721392 MPV720900:MPV721392 MZR720900:MZR721392 NJN720900:NJN721392 NTJ720900:NTJ721392 ODF720900:ODF721392 ONB720900:ONB721392 OWX720900:OWX721392 PGT720900:PGT721392 PQP720900:PQP721392 QAL720900:QAL721392 QKH720900:QKH721392 QUD720900:QUD721392 RDZ720900:RDZ721392 RNV720900:RNV721392 RXR720900:RXR721392 SHN720900:SHN721392 SRJ720900:SRJ721392 TBF720900:TBF721392 TLB720900:TLB721392 TUX720900:TUX721392 UET720900:UET721392 UOP720900:UOP721392 UYL720900:UYL721392 VIH720900:VIH721392 VSD720900:VSD721392 WBZ720900:WBZ721392 WLV720900:WLV721392 WVR720900:WVR721392 I786436:I786928 JF786436:JF786928 TB786436:TB786928 ACX786436:ACX786928 AMT786436:AMT786928 AWP786436:AWP786928 BGL786436:BGL786928 BQH786436:BQH786928 CAD786436:CAD786928 CJZ786436:CJZ786928 CTV786436:CTV786928 DDR786436:DDR786928 DNN786436:DNN786928 DXJ786436:DXJ786928 EHF786436:EHF786928 ERB786436:ERB786928 FAX786436:FAX786928 FKT786436:FKT786928 FUP786436:FUP786928 GEL786436:GEL786928 GOH786436:GOH786928 GYD786436:GYD786928 HHZ786436:HHZ786928 HRV786436:HRV786928 IBR786436:IBR786928 ILN786436:ILN786928 IVJ786436:IVJ786928 JFF786436:JFF786928 JPB786436:JPB786928 JYX786436:JYX786928 KIT786436:KIT786928 KSP786436:KSP786928 LCL786436:LCL786928 LMH786436:LMH786928 LWD786436:LWD786928 MFZ786436:MFZ786928 MPV786436:MPV786928 MZR786436:MZR786928 NJN786436:NJN786928 NTJ786436:NTJ786928 ODF786436:ODF786928 ONB786436:ONB786928 OWX786436:OWX786928 PGT786436:PGT786928 PQP786436:PQP786928 QAL786436:QAL786928 QKH786436:QKH786928 QUD786436:QUD786928 RDZ786436:RDZ786928 RNV786436:RNV786928 RXR786436:RXR786928 SHN786436:SHN786928 SRJ786436:SRJ786928 TBF786436:TBF786928 TLB786436:TLB786928 TUX786436:TUX786928 UET786436:UET786928 UOP786436:UOP786928 UYL786436:UYL786928 VIH786436:VIH786928 VSD786436:VSD786928 WBZ786436:WBZ786928 WLV786436:WLV786928 WVR786436:WVR786928 I851972:I852464 JF851972:JF852464 TB851972:TB852464 ACX851972:ACX852464 AMT851972:AMT852464 AWP851972:AWP852464 BGL851972:BGL852464 BQH851972:BQH852464 CAD851972:CAD852464 CJZ851972:CJZ852464 CTV851972:CTV852464 DDR851972:DDR852464 DNN851972:DNN852464 DXJ851972:DXJ852464 EHF851972:EHF852464 ERB851972:ERB852464 FAX851972:FAX852464 FKT851972:FKT852464 FUP851972:FUP852464 GEL851972:GEL852464 GOH851972:GOH852464 GYD851972:GYD852464 HHZ851972:HHZ852464 HRV851972:HRV852464 IBR851972:IBR852464 ILN851972:ILN852464 IVJ851972:IVJ852464 JFF851972:JFF852464 JPB851972:JPB852464 JYX851972:JYX852464 KIT851972:KIT852464 KSP851972:KSP852464 LCL851972:LCL852464 LMH851972:LMH852464 LWD851972:LWD852464 MFZ851972:MFZ852464 MPV851972:MPV852464 MZR851972:MZR852464 NJN851972:NJN852464 NTJ851972:NTJ852464 ODF851972:ODF852464 ONB851972:ONB852464 OWX851972:OWX852464 PGT851972:PGT852464 PQP851972:PQP852464 QAL851972:QAL852464 QKH851972:QKH852464 QUD851972:QUD852464 RDZ851972:RDZ852464 RNV851972:RNV852464 RXR851972:RXR852464 SHN851972:SHN852464 SRJ851972:SRJ852464 TBF851972:TBF852464 TLB851972:TLB852464 TUX851972:TUX852464 UET851972:UET852464 UOP851972:UOP852464 UYL851972:UYL852464 VIH851972:VIH852464 VSD851972:VSD852464 WBZ851972:WBZ852464 WLV851972:WLV852464 WVR851972:WVR852464 I917508:I918000 JF917508:JF918000 TB917508:TB918000 ACX917508:ACX918000 AMT917508:AMT918000 AWP917508:AWP918000 BGL917508:BGL918000 BQH917508:BQH918000 CAD917508:CAD918000 CJZ917508:CJZ918000 CTV917508:CTV918000 DDR917508:DDR918000 DNN917508:DNN918000 DXJ917508:DXJ918000 EHF917508:EHF918000 ERB917508:ERB918000 FAX917508:FAX918000 FKT917508:FKT918000 FUP917508:FUP918000 GEL917508:GEL918000 GOH917508:GOH918000 GYD917508:GYD918000 HHZ917508:HHZ918000 HRV917508:HRV918000 IBR917508:IBR918000 ILN917508:ILN918000 IVJ917508:IVJ918000 JFF917508:JFF918000 JPB917508:JPB918000 JYX917508:JYX918000 KIT917508:KIT918000 KSP917508:KSP918000 LCL917508:LCL918000 LMH917508:LMH918000 LWD917508:LWD918000 MFZ917508:MFZ918000 MPV917508:MPV918000 MZR917508:MZR918000 NJN917508:NJN918000 NTJ917508:NTJ918000 ODF917508:ODF918000 ONB917508:ONB918000 OWX917508:OWX918000 PGT917508:PGT918000 PQP917508:PQP918000 QAL917508:QAL918000 QKH917508:QKH918000 QUD917508:QUD918000 RDZ917508:RDZ918000 RNV917508:RNV918000 RXR917508:RXR918000 SHN917508:SHN918000 SRJ917508:SRJ918000 TBF917508:TBF918000 TLB917508:TLB918000 TUX917508:TUX918000 UET917508:UET918000 UOP917508:UOP918000 UYL917508:UYL918000 VIH917508:VIH918000 VSD917508:VSD918000 WBZ917508:WBZ918000 WLV917508:WLV918000 WVR917508:WVR918000 I983044:I983536 JF983044:JF983536 TB983044:TB983536 ACX983044:ACX983536 AMT983044:AMT983536 AWP983044:AWP983536 BGL983044:BGL983536 BQH983044:BQH983536 CAD983044:CAD983536 CJZ983044:CJZ983536 CTV983044:CTV983536 DDR983044:DDR983536 DNN983044:DNN983536 DXJ983044:DXJ983536 EHF983044:EHF983536 ERB983044:ERB983536 FAX983044:FAX983536 FKT983044:FKT983536 FUP983044:FUP983536 GEL983044:GEL983536 GOH983044:GOH983536 GYD983044:GYD983536 HHZ983044:HHZ983536 HRV983044:HRV983536 IBR983044:IBR983536 ILN983044:ILN983536 IVJ983044:IVJ983536 JFF983044:JFF983536 JPB983044:JPB983536 JYX983044:JYX983536 KIT983044:KIT983536 KSP983044:KSP983536 LCL983044:LCL983536 LMH983044:LMH983536 LWD983044:LWD983536 MFZ983044:MFZ983536 MPV983044:MPV983536 MZR983044:MZR983536 NJN983044:NJN983536 NTJ983044:NTJ983536 ODF983044:ODF983536 ONB983044:ONB983536 OWX983044:OWX983536 PGT983044:PGT983536 PQP983044:PQP983536 QAL983044:QAL983536 QKH983044:QKH983536 QUD983044:QUD983536 RDZ983044:RDZ983536 RNV983044:RNV983536 RXR983044:RXR983536 SHN983044:SHN983536 SRJ983044:SRJ983536 TBF983044:TBF983536 TLB983044:TLB983536 TUX983044:TUX983536 UET983044:UET983536 UOP983044:UOP983536 UYL983044:UYL983536 VIH983044:VIH983536 VSD983044:VSD983536 WBZ983044:WBZ983536 WLV983044:WLV983536 WVR983044:WVR983536 N4:N496 JK4:JK496 TG4:TG496 ADC4:ADC496 AMY4:AMY496 AWU4:AWU496 BGQ4:BGQ496 BQM4:BQM496 CAI4:CAI496 CKE4:CKE496 CUA4:CUA496 DDW4:DDW496 DNS4:DNS496 DXO4:DXO496 EHK4:EHK496 ERG4:ERG496 FBC4:FBC496 FKY4:FKY496 FUU4:FUU496 GEQ4:GEQ496 GOM4:GOM496 GYI4:GYI496 HIE4:HIE496 HSA4:HSA496 IBW4:IBW496 ILS4:ILS496 IVO4:IVO496 JFK4:JFK496 JPG4:JPG496 JZC4:JZC496 KIY4:KIY496 KSU4:KSU496 LCQ4:LCQ496 LMM4:LMM496 LWI4:LWI496 MGE4:MGE496 MQA4:MQA496 MZW4:MZW496 NJS4:NJS496 NTO4:NTO496 ODK4:ODK496 ONG4:ONG496 OXC4:OXC496 PGY4:PGY496 PQU4:PQU496 QAQ4:QAQ496 QKM4:QKM496 QUI4:QUI496 REE4:REE496 ROA4:ROA496 RXW4:RXW496 SHS4:SHS496 SRO4:SRO496 TBK4:TBK496 TLG4:TLG496 TVC4:TVC496 UEY4:UEY496 UOU4:UOU496 UYQ4:UYQ496 VIM4:VIM496 VSI4:VSI496 WCE4:WCE496 WMA4:WMA496 WVW4:WVW496 N65540:N66032 JK65540:JK66032 TG65540:TG66032 ADC65540:ADC66032 AMY65540:AMY66032 AWU65540:AWU66032 BGQ65540:BGQ66032 BQM65540:BQM66032 CAI65540:CAI66032 CKE65540:CKE66032 CUA65540:CUA66032 DDW65540:DDW66032 DNS65540:DNS66032 DXO65540:DXO66032 EHK65540:EHK66032 ERG65540:ERG66032 FBC65540:FBC66032 FKY65540:FKY66032 FUU65540:FUU66032 GEQ65540:GEQ66032 GOM65540:GOM66032 GYI65540:GYI66032 HIE65540:HIE66032 HSA65540:HSA66032 IBW65540:IBW66032 ILS65540:ILS66032 IVO65540:IVO66032 JFK65540:JFK66032 JPG65540:JPG66032 JZC65540:JZC66032 KIY65540:KIY66032 KSU65540:KSU66032 LCQ65540:LCQ66032 LMM65540:LMM66032 LWI65540:LWI66032 MGE65540:MGE66032 MQA65540:MQA66032 MZW65540:MZW66032 NJS65540:NJS66032 NTO65540:NTO66032 ODK65540:ODK66032 ONG65540:ONG66032 OXC65540:OXC66032 PGY65540:PGY66032 PQU65540:PQU66032 QAQ65540:QAQ66032 QKM65540:QKM66032 QUI65540:QUI66032 REE65540:REE66032 ROA65540:ROA66032 RXW65540:RXW66032 SHS65540:SHS66032 SRO65540:SRO66032 TBK65540:TBK66032 TLG65540:TLG66032 TVC65540:TVC66032 UEY65540:UEY66032 UOU65540:UOU66032 UYQ65540:UYQ66032 VIM65540:VIM66032 VSI65540:VSI66032 WCE65540:WCE66032 WMA65540:WMA66032 WVW65540:WVW66032 N131076:N131568 JK131076:JK131568 TG131076:TG131568 ADC131076:ADC131568 AMY131076:AMY131568 AWU131076:AWU131568 BGQ131076:BGQ131568 BQM131076:BQM131568 CAI131076:CAI131568 CKE131076:CKE131568 CUA131076:CUA131568 DDW131076:DDW131568 DNS131076:DNS131568 DXO131076:DXO131568 EHK131076:EHK131568 ERG131076:ERG131568 FBC131076:FBC131568 FKY131076:FKY131568 FUU131076:FUU131568 GEQ131076:GEQ131568 GOM131076:GOM131568 GYI131076:GYI131568 HIE131076:HIE131568 HSA131076:HSA131568 IBW131076:IBW131568 ILS131076:ILS131568 IVO131076:IVO131568 JFK131076:JFK131568 JPG131076:JPG131568 JZC131076:JZC131568 KIY131076:KIY131568 KSU131076:KSU131568 LCQ131076:LCQ131568 LMM131076:LMM131568 LWI131076:LWI131568 MGE131076:MGE131568 MQA131076:MQA131568 MZW131076:MZW131568 NJS131076:NJS131568 NTO131076:NTO131568 ODK131076:ODK131568 ONG131076:ONG131568 OXC131076:OXC131568 PGY131076:PGY131568 PQU131076:PQU131568 QAQ131076:QAQ131568 QKM131076:QKM131568 QUI131076:QUI131568 REE131076:REE131568 ROA131076:ROA131568 RXW131076:RXW131568 SHS131076:SHS131568 SRO131076:SRO131568 TBK131076:TBK131568 TLG131076:TLG131568 TVC131076:TVC131568 UEY131076:UEY131568 UOU131076:UOU131568 UYQ131076:UYQ131568 VIM131076:VIM131568 VSI131076:VSI131568 WCE131076:WCE131568 WMA131076:WMA131568 WVW131076:WVW131568 N196612:N197104 JK196612:JK197104 TG196612:TG197104 ADC196612:ADC197104 AMY196612:AMY197104 AWU196612:AWU197104 BGQ196612:BGQ197104 BQM196612:BQM197104 CAI196612:CAI197104 CKE196612:CKE197104 CUA196612:CUA197104 DDW196612:DDW197104 DNS196612:DNS197104 DXO196612:DXO197104 EHK196612:EHK197104 ERG196612:ERG197104 FBC196612:FBC197104 FKY196612:FKY197104 FUU196612:FUU197104 GEQ196612:GEQ197104 GOM196612:GOM197104 GYI196612:GYI197104 HIE196612:HIE197104 HSA196612:HSA197104 IBW196612:IBW197104 ILS196612:ILS197104 IVO196612:IVO197104 JFK196612:JFK197104 JPG196612:JPG197104 JZC196612:JZC197104 KIY196612:KIY197104 KSU196612:KSU197104 LCQ196612:LCQ197104 LMM196612:LMM197104 LWI196612:LWI197104 MGE196612:MGE197104 MQA196612:MQA197104 MZW196612:MZW197104 NJS196612:NJS197104 NTO196612:NTO197104 ODK196612:ODK197104 ONG196612:ONG197104 OXC196612:OXC197104 PGY196612:PGY197104 PQU196612:PQU197104 QAQ196612:QAQ197104 QKM196612:QKM197104 QUI196612:QUI197104 REE196612:REE197104 ROA196612:ROA197104 RXW196612:RXW197104 SHS196612:SHS197104 SRO196612:SRO197104 TBK196612:TBK197104 TLG196612:TLG197104 TVC196612:TVC197104 UEY196612:UEY197104 UOU196612:UOU197104 UYQ196612:UYQ197104 VIM196612:VIM197104 VSI196612:VSI197104 WCE196612:WCE197104 WMA196612:WMA197104 WVW196612:WVW197104 N262148:N262640 JK262148:JK262640 TG262148:TG262640 ADC262148:ADC262640 AMY262148:AMY262640 AWU262148:AWU262640 BGQ262148:BGQ262640 BQM262148:BQM262640 CAI262148:CAI262640 CKE262148:CKE262640 CUA262148:CUA262640 DDW262148:DDW262640 DNS262148:DNS262640 DXO262148:DXO262640 EHK262148:EHK262640 ERG262148:ERG262640 FBC262148:FBC262640 FKY262148:FKY262640 FUU262148:FUU262640 GEQ262148:GEQ262640 GOM262148:GOM262640 GYI262148:GYI262640 HIE262148:HIE262640 HSA262148:HSA262640 IBW262148:IBW262640 ILS262148:ILS262640 IVO262148:IVO262640 JFK262148:JFK262640 JPG262148:JPG262640 JZC262148:JZC262640 KIY262148:KIY262640 KSU262148:KSU262640 LCQ262148:LCQ262640 LMM262148:LMM262640 LWI262148:LWI262640 MGE262148:MGE262640 MQA262148:MQA262640 MZW262148:MZW262640 NJS262148:NJS262640 NTO262148:NTO262640 ODK262148:ODK262640 ONG262148:ONG262640 OXC262148:OXC262640 PGY262148:PGY262640 PQU262148:PQU262640 QAQ262148:QAQ262640 QKM262148:QKM262640 QUI262148:QUI262640 REE262148:REE262640 ROA262148:ROA262640 RXW262148:RXW262640 SHS262148:SHS262640 SRO262148:SRO262640 TBK262148:TBK262640 TLG262148:TLG262640 TVC262148:TVC262640 UEY262148:UEY262640 UOU262148:UOU262640 UYQ262148:UYQ262640 VIM262148:VIM262640 VSI262148:VSI262640 WCE262148:WCE262640 WMA262148:WMA262640 WVW262148:WVW262640 N327684:N328176 JK327684:JK328176 TG327684:TG328176 ADC327684:ADC328176 AMY327684:AMY328176 AWU327684:AWU328176 BGQ327684:BGQ328176 BQM327684:BQM328176 CAI327684:CAI328176 CKE327684:CKE328176 CUA327684:CUA328176 DDW327684:DDW328176 DNS327684:DNS328176 DXO327684:DXO328176 EHK327684:EHK328176 ERG327684:ERG328176 FBC327684:FBC328176 FKY327684:FKY328176 FUU327684:FUU328176 GEQ327684:GEQ328176 GOM327684:GOM328176 GYI327684:GYI328176 HIE327684:HIE328176 HSA327684:HSA328176 IBW327684:IBW328176 ILS327684:ILS328176 IVO327684:IVO328176 JFK327684:JFK328176 JPG327684:JPG328176 JZC327684:JZC328176 KIY327684:KIY328176 KSU327684:KSU328176 LCQ327684:LCQ328176 LMM327684:LMM328176 LWI327684:LWI328176 MGE327684:MGE328176 MQA327684:MQA328176 MZW327684:MZW328176 NJS327684:NJS328176 NTO327684:NTO328176 ODK327684:ODK328176 ONG327684:ONG328176 OXC327684:OXC328176 PGY327684:PGY328176 PQU327684:PQU328176 QAQ327684:QAQ328176 QKM327684:QKM328176 QUI327684:QUI328176 REE327684:REE328176 ROA327684:ROA328176 RXW327684:RXW328176 SHS327684:SHS328176 SRO327684:SRO328176 TBK327684:TBK328176 TLG327684:TLG328176 TVC327684:TVC328176 UEY327684:UEY328176 UOU327684:UOU328176 UYQ327684:UYQ328176 VIM327684:VIM328176 VSI327684:VSI328176 WCE327684:WCE328176 WMA327684:WMA328176 WVW327684:WVW328176 N393220:N393712 JK393220:JK393712 TG393220:TG393712 ADC393220:ADC393712 AMY393220:AMY393712 AWU393220:AWU393712 BGQ393220:BGQ393712 BQM393220:BQM393712 CAI393220:CAI393712 CKE393220:CKE393712 CUA393220:CUA393712 DDW393220:DDW393712 DNS393220:DNS393712 DXO393220:DXO393712 EHK393220:EHK393712 ERG393220:ERG393712 FBC393220:FBC393712 FKY393220:FKY393712 FUU393220:FUU393712 GEQ393220:GEQ393712 GOM393220:GOM393712 GYI393220:GYI393712 HIE393220:HIE393712 HSA393220:HSA393712 IBW393220:IBW393712 ILS393220:ILS393712 IVO393220:IVO393712 JFK393220:JFK393712 JPG393220:JPG393712 JZC393220:JZC393712 KIY393220:KIY393712 KSU393220:KSU393712 LCQ393220:LCQ393712 LMM393220:LMM393712 LWI393220:LWI393712 MGE393220:MGE393712 MQA393220:MQA393712 MZW393220:MZW393712 NJS393220:NJS393712 NTO393220:NTO393712 ODK393220:ODK393712 ONG393220:ONG393712 OXC393220:OXC393712 PGY393220:PGY393712 PQU393220:PQU393712 QAQ393220:QAQ393712 QKM393220:QKM393712 QUI393220:QUI393712 REE393220:REE393712 ROA393220:ROA393712 RXW393220:RXW393712 SHS393220:SHS393712 SRO393220:SRO393712 TBK393220:TBK393712 TLG393220:TLG393712 TVC393220:TVC393712 UEY393220:UEY393712 UOU393220:UOU393712 UYQ393220:UYQ393712 VIM393220:VIM393712 VSI393220:VSI393712 WCE393220:WCE393712 WMA393220:WMA393712 WVW393220:WVW393712 N458756:N459248 JK458756:JK459248 TG458756:TG459248 ADC458756:ADC459248 AMY458756:AMY459248 AWU458756:AWU459248 BGQ458756:BGQ459248 BQM458756:BQM459248 CAI458756:CAI459248 CKE458756:CKE459248 CUA458756:CUA459248 DDW458756:DDW459248 DNS458756:DNS459248 DXO458756:DXO459248 EHK458756:EHK459248 ERG458756:ERG459248 FBC458756:FBC459248 FKY458756:FKY459248 FUU458756:FUU459248 GEQ458756:GEQ459248 GOM458756:GOM459248 GYI458756:GYI459248 HIE458756:HIE459248 HSA458756:HSA459248 IBW458756:IBW459248 ILS458756:ILS459248 IVO458756:IVO459248 JFK458756:JFK459248 JPG458756:JPG459248 JZC458756:JZC459248 KIY458756:KIY459248 KSU458756:KSU459248 LCQ458756:LCQ459248 LMM458756:LMM459248 LWI458756:LWI459248 MGE458756:MGE459248 MQA458756:MQA459248 MZW458756:MZW459248 NJS458756:NJS459248 NTO458756:NTO459248 ODK458756:ODK459248 ONG458756:ONG459248 OXC458756:OXC459248 PGY458756:PGY459248 PQU458756:PQU459248 QAQ458756:QAQ459248 QKM458756:QKM459248 QUI458756:QUI459248 REE458756:REE459248 ROA458756:ROA459248 RXW458756:RXW459248 SHS458756:SHS459248 SRO458756:SRO459248 TBK458756:TBK459248 TLG458756:TLG459248 TVC458756:TVC459248 UEY458756:UEY459248 UOU458756:UOU459248 UYQ458756:UYQ459248 VIM458756:VIM459248 VSI458756:VSI459248 WCE458756:WCE459248 WMA458756:WMA459248 WVW458756:WVW459248 N524292:N524784 JK524292:JK524784 TG524292:TG524784 ADC524292:ADC524784 AMY524292:AMY524784 AWU524292:AWU524784 BGQ524292:BGQ524784 BQM524292:BQM524784 CAI524292:CAI524784 CKE524292:CKE524784 CUA524292:CUA524784 DDW524292:DDW524784 DNS524292:DNS524784 DXO524292:DXO524784 EHK524292:EHK524784 ERG524292:ERG524784 FBC524292:FBC524784 FKY524292:FKY524784 FUU524292:FUU524784 GEQ524292:GEQ524784 GOM524292:GOM524784 GYI524292:GYI524784 HIE524292:HIE524784 HSA524292:HSA524784 IBW524292:IBW524784 ILS524292:ILS524784 IVO524292:IVO524784 JFK524292:JFK524784 JPG524292:JPG524784 JZC524292:JZC524784 KIY524292:KIY524784 KSU524292:KSU524784 LCQ524292:LCQ524784 LMM524292:LMM524784 LWI524292:LWI524784 MGE524292:MGE524784 MQA524292:MQA524784 MZW524292:MZW524784 NJS524292:NJS524784 NTO524292:NTO524784 ODK524292:ODK524784 ONG524292:ONG524784 OXC524292:OXC524784 PGY524292:PGY524784 PQU524292:PQU524784 QAQ524292:QAQ524784 QKM524292:QKM524784 QUI524292:QUI524784 REE524292:REE524784 ROA524292:ROA524784 RXW524292:RXW524784 SHS524292:SHS524784 SRO524292:SRO524784 TBK524292:TBK524784 TLG524292:TLG524784 TVC524292:TVC524784 UEY524292:UEY524784 UOU524292:UOU524784 UYQ524292:UYQ524784 VIM524292:VIM524784 VSI524292:VSI524784 WCE524292:WCE524784 WMA524292:WMA524784 WVW524292:WVW524784 N589828:N590320 JK589828:JK590320 TG589828:TG590320 ADC589828:ADC590320 AMY589828:AMY590320 AWU589828:AWU590320 BGQ589828:BGQ590320 BQM589828:BQM590320 CAI589828:CAI590320 CKE589828:CKE590320 CUA589828:CUA590320 DDW589828:DDW590320 DNS589828:DNS590320 DXO589828:DXO590320 EHK589828:EHK590320 ERG589828:ERG590320 FBC589828:FBC590320 FKY589828:FKY590320 FUU589828:FUU590320 GEQ589828:GEQ590320 GOM589828:GOM590320 GYI589828:GYI590320 HIE589828:HIE590320 HSA589828:HSA590320 IBW589828:IBW590320 ILS589828:ILS590320 IVO589828:IVO590320 JFK589828:JFK590320 JPG589828:JPG590320 JZC589828:JZC590320 KIY589828:KIY590320 KSU589828:KSU590320 LCQ589828:LCQ590320 LMM589828:LMM590320 LWI589828:LWI590320 MGE589828:MGE590320 MQA589828:MQA590320 MZW589828:MZW590320 NJS589828:NJS590320 NTO589828:NTO590320 ODK589828:ODK590320 ONG589828:ONG590320 OXC589828:OXC590320 PGY589828:PGY590320 PQU589828:PQU590320 QAQ589828:QAQ590320 QKM589828:QKM590320 QUI589828:QUI590320 REE589828:REE590320 ROA589828:ROA590320 RXW589828:RXW590320 SHS589828:SHS590320 SRO589828:SRO590320 TBK589828:TBK590320 TLG589828:TLG590320 TVC589828:TVC590320 UEY589828:UEY590320 UOU589828:UOU590320 UYQ589828:UYQ590320 VIM589828:VIM590320 VSI589828:VSI590320 WCE589828:WCE590320 WMA589828:WMA590320 WVW589828:WVW590320 N655364:N655856 JK655364:JK655856 TG655364:TG655856 ADC655364:ADC655856 AMY655364:AMY655856 AWU655364:AWU655856 BGQ655364:BGQ655856 BQM655364:BQM655856 CAI655364:CAI655856 CKE655364:CKE655856 CUA655364:CUA655856 DDW655364:DDW655856 DNS655364:DNS655856 DXO655364:DXO655856 EHK655364:EHK655856 ERG655364:ERG655856 FBC655364:FBC655856 FKY655364:FKY655856 FUU655364:FUU655856 GEQ655364:GEQ655856 GOM655364:GOM655856 GYI655364:GYI655856 HIE655364:HIE655856 HSA655364:HSA655856 IBW655364:IBW655856 ILS655364:ILS655856 IVO655364:IVO655856 JFK655364:JFK655856 JPG655364:JPG655856 JZC655364:JZC655856 KIY655364:KIY655856 KSU655364:KSU655856 LCQ655364:LCQ655856 LMM655364:LMM655856 LWI655364:LWI655856 MGE655364:MGE655856 MQA655364:MQA655856 MZW655364:MZW655856 NJS655364:NJS655856 NTO655364:NTO655856 ODK655364:ODK655856 ONG655364:ONG655856 OXC655364:OXC655856 PGY655364:PGY655856 PQU655364:PQU655856 QAQ655364:QAQ655856 QKM655364:QKM655856 QUI655364:QUI655856 REE655364:REE655856 ROA655364:ROA655856 RXW655364:RXW655856 SHS655364:SHS655856 SRO655364:SRO655856 TBK655364:TBK655856 TLG655364:TLG655856 TVC655364:TVC655856 UEY655364:UEY655856 UOU655364:UOU655856 UYQ655364:UYQ655856 VIM655364:VIM655856 VSI655364:VSI655856 WCE655364:WCE655856 WMA655364:WMA655856 WVW655364:WVW655856 N720900:N721392 JK720900:JK721392 TG720900:TG721392 ADC720900:ADC721392 AMY720900:AMY721392 AWU720900:AWU721392 BGQ720900:BGQ721392 BQM720900:BQM721392 CAI720900:CAI721392 CKE720900:CKE721392 CUA720900:CUA721392 DDW720900:DDW721392 DNS720900:DNS721392 DXO720900:DXO721392 EHK720900:EHK721392 ERG720900:ERG721392 FBC720900:FBC721392 FKY720900:FKY721392 FUU720900:FUU721392 GEQ720900:GEQ721392 GOM720900:GOM721392 GYI720900:GYI721392 HIE720900:HIE721392 HSA720900:HSA721392 IBW720900:IBW721392 ILS720900:ILS721392 IVO720900:IVO721392 JFK720900:JFK721392 JPG720900:JPG721392 JZC720900:JZC721392 KIY720900:KIY721392 KSU720900:KSU721392 LCQ720900:LCQ721392 LMM720900:LMM721392 LWI720900:LWI721392 MGE720900:MGE721392 MQA720900:MQA721392 MZW720900:MZW721392 NJS720900:NJS721392 NTO720900:NTO721392 ODK720900:ODK721392 ONG720900:ONG721392 OXC720900:OXC721392 PGY720900:PGY721392 PQU720900:PQU721392 QAQ720900:QAQ721392 QKM720900:QKM721392 QUI720900:QUI721392 REE720900:REE721392 ROA720900:ROA721392 RXW720900:RXW721392 SHS720900:SHS721392 SRO720900:SRO721392 TBK720900:TBK721392 TLG720900:TLG721392 TVC720900:TVC721392 UEY720900:UEY721392 UOU720900:UOU721392 UYQ720900:UYQ721392 VIM720900:VIM721392 VSI720900:VSI721392 WCE720900:WCE721392 WMA720900:WMA721392 WVW720900:WVW721392 N786436:N786928 JK786436:JK786928 TG786436:TG786928 ADC786436:ADC786928 AMY786436:AMY786928 AWU786436:AWU786928 BGQ786436:BGQ786928 BQM786436:BQM786928 CAI786436:CAI786928 CKE786436:CKE786928 CUA786436:CUA786928 DDW786436:DDW786928 DNS786436:DNS786928 DXO786436:DXO786928 EHK786436:EHK786928 ERG786436:ERG786928 FBC786436:FBC786928 FKY786436:FKY786928 FUU786436:FUU786928 GEQ786436:GEQ786928 GOM786436:GOM786928 GYI786436:GYI786928 HIE786436:HIE786928 HSA786436:HSA786928 IBW786436:IBW786928 ILS786436:ILS786928 IVO786436:IVO786928 JFK786436:JFK786928 JPG786436:JPG786928 JZC786436:JZC786928 KIY786436:KIY786928 KSU786436:KSU786928 LCQ786436:LCQ786928 LMM786436:LMM786928 LWI786436:LWI786928 MGE786436:MGE786928 MQA786436:MQA786928 MZW786436:MZW786928 NJS786436:NJS786928 NTO786436:NTO786928 ODK786436:ODK786928 ONG786436:ONG786928 OXC786436:OXC786928 PGY786436:PGY786928 PQU786436:PQU786928 QAQ786436:QAQ786928 QKM786436:QKM786928 QUI786436:QUI786928 REE786436:REE786928 ROA786436:ROA786928 RXW786436:RXW786928 SHS786436:SHS786928 SRO786436:SRO786928 TBK786436:TBK786928 TLG786436:TLG786928 TVC786436:TVC786928 UEY786436:UEY786928 UOU786436:UOU786928 UYQ786436:UYQ786928 VIM786436:VIM786928 VSI786436:VSI786928 WCE786436:WCE786928 WMA786436:WMA786928 WVW786436:WVW786928 N851972:N852464 JK851972:JK852464 TG851972:TG852464 ADC851972:ADC852464 AMY851972:AMY852464 AWU851972:AWU852464 BGQ851972:BGQ852464 BQM851972:BQM852464 CAI851972:CAI852464 CKE851972:CKE852464 CUA851972:CUA852464 DDW851972:DDW852464 DNS851972:DNS852464 DXO851972:DXO852464 EHK851972:EHK852464 ERG851972:ERG852464 FBC851972:FBC852464 FKY851972:FKY852464 FUU851972:FUU852464 GEQ851972:GEQ852464 GOM851972:GOM852464 GYI851972:GYI852464 HIE851972:HIE852464 HSA851972:HSA852464 IBW851972:IBW852464 ILS851972:ILS852464 IVO851972:IVO852464 JFK851972:JFK852464 JPG851972:JPG852464 JZC851972:JZC852464 KIY851972:KIY852464 KSU851972:KSU852464 LCQ851972:LCQ852464 LMM851972:LMM852464 LWI851972:LWI852464 MGE851972:MGE852464 MQA851972:MQA852464 MZW851972:MZW852464 NJS851972:NJS852464 NTO851972:NTO852464 ODK851972:ODK852464 ONG851972:ONG852464 OXC851972:OXC852464 PGY851972:PGY852464 PQU851972:PQU852464 QAQ851972:QAQ852464 QKM851972:QKM852464 QUI851972:QUI852464 REE851972:REE852464 ROA851972:ROA852464 RXW851972:RXW852464 SHS851972:SHS852464 SRO851972:SRO852464 TBK851972:TBK852464 TLG851972:TLG852464 TVC851972:TVC852464 UEY851972:UEY852464 UOU851972:UOU852464 UYQ851972:UYQ852464 VIM851972:VIM852464 VSI851972:VSI852464 WCE851972:WCE852464 WMA851972:WMA852464 WVW851972:WVW852464 N917508:N918000 JK917508:JK918000 TG917508:TG918000 ADC917508:ADC918000 AMY917508:AMY918000 AWU917508:AWU918000 BGQ917508:BGQ918000 BQM917508:BQM918000 CAI917508:CAI918000 CKE917508:CKE918000 CUA917508:CUA918000 DDW917508:DDW918000 DNS917508:DNS918000 DXO917508:DXO918000 EHK917508:EHK918000 ERG917508:ERG918000 FBC917508:FBC918000 FKY917508:FKY918000 FUU917508:FUU918000 GEQ917508:GEQ918000 GOM917508:GOM918000 GYI917508:GYI918000 HIE917508:HIE918000 HSA917508:HSA918000 IBW917508:IBW918000 ILS917508:ILS918000 IVO917508:IVO918000 JFK917508:JFK918000 JPG917508:JPG918000 JZC917508:JZC918000 KIY917508:KIY918000 KSU917508:KSU918000 LCQ917508:LCQ918000 LMM917508:LMM918000 LWI917508:LWI918000 MGE917508:MGE918000 MQA917508:MQA918000 MZW917508:MZW918000 NJS917508:NJS918000 NTO917508:NTO918000 ODK917508:ODK918000 ONG917508:ONG918000 OXC917508:OXC918000 PGY917508:PGY918000 PQU917508:PQU918000 QAQ917508:QAQ918000 QKM917508:QKM918000 QUI917508:QUI918000 REE917508:REE918000 ROA917508:ROA918000 RXW917508:RXW918000 SHS917508:SHS918000 SRO917508:SRO918000 TBK917508:TBK918000 TLG917508:TLG918000 TVC917508:TVC918000 UEY917508:UEY918000 UOU917508:UOU918000 UYQ917508:UYQ918000 VIM917508:VIM918000 VSI917508:VSI918000 WCE917508:WCE918000 WMA917508:WMA918000 WVW917508:WVW918000 N983044:N983536 JK983044:JK983536 TG983044:TG983536 ADC983044:ADC983536 AMY983044:AMY983536 AWU983044:AWU983536 BGQ983044:BGQ983536 BQM983044:BQM983536 CAI983044:CAI983536 CKE983044:CKE983536 CUA983044:CUA983536 DDW983044:DDW983536 DNS983044:DNS983536 DXO983044:DXO983536 EHK983044:EHK983536 ERG983044:ERG983536 FBC983044:FBC983536 FKY983044:FKY983536 FUU983044:FUU983536 GEQ983044:GEQ983536 GOM983044:GOM983536 GYI983044:GYI983536 HIE983044:HIE983536 HSA983044:HSA983536 IBW983044:IBW983536 ILS983044:ILS983536 IVO983044:IVO983536 JFK983044:JFK983536 JPG983044:JPG983536 JZC983044:JZC983536 KIY983044:KIY983536 KSU983044:KSU983536 LCQ983044:LCQ983536 LMM983044:LMM983536 LWI983044:LWI983536 MGE983044:MGE983536 MQA983044:MQA983536 MZW983044:MZW983536 NJS983044:NJS983536 NTO983044:NTO983536 ODK983044:ODK983536 ONG983044:ONG983536 OXC983044:OXC983536 PGY983044:PGY983536 PQU983044:PQU983536 QAQ983044:QAQ983536 QKM983044:QKM983536 QUI983044:QUI983536 REE983044:REE983536 ROA983044:ROA983536 RXW983044:RXW983536 SHS983044:SHS983536 SRO983044:SRO983536 TBK983044:TBK983536 TLG983044:TLG983536 TVC983044:TVC983536 UEY983044:UEY983536 UOU983044:UOU983536 UYQ983044:UYQ983536 VIM983044:VIM983536 VSI983044:VSI983536 WCE983044:WCE983536 WMA983044:WMA983536 WVW983044:WVW983536">
      <formula1>0</formula1>
      <formula2>200000</formula2>
    </dataValidation>
    <dataValidation type="whole" allowBlank="1" showInputMessage="1" showErrorMessage="1" error="acima do permitido" sqref="M341 JJ341 TF341 ADB341 AMX341 AWT341 BGP341 BQL341 CAH341 CKD341 CTZ341 DDV341 DNR341 DXN341 EHJ341 ERF341 FBB341 FKX341 FUT341 GEP341 GOL341 GYH341 HID341 HRZ341 IBV341 ILR341 IVN341 JFJ341 JPF341 JZB341 KIX341 KST341 LCP341 LML341 LWH341 MGD341 MPZ341 MZV341 NJR341 NTN341 ODJ341 ONF341 OXB341 PGX341 PQT341 QAP341 QKL341 QUH341 RED341 RNZ341 RXV341 SHR341 SRN341 TBJ341 TLF341 TVB341 UEX341 UOT341 UYP341 VIL341 VSH341 WCD341 WLZ341 WVV341 M65877 JJ65877 TF65877 ADB65877 AMX65877 AWT65877 BGP65877 BQL65877 CAH65877 CKD65877 CTZ65877 DDV65877 DNR65877 DXN65877 EHJ65877 ERF65877 FBB65877 FKX65877 FUT65877 GEP65877 GOL65877 GYH65877 HID65877 HRZ65877 IBV65877 ILR65877 IVN65877 JFJ65877 JPF65877 JZB65877 KIX65877 KST65877 LCP65877 LML65877 LWH65877 MGD65877 MPZ65877 MZV65877 NJR65877 NTN65877 ODJ65877 ONF65877 OXB65877 PGX65877 PQT65877 QAP65877 QKL65877 QUH65877 RED65877 RNZ65877 RXV65877 SHR65877 SRN65877 TBJ65877 TLF65877 TVB65877 UEX65877 UOT65877 UYP65877 VIL65877 VSH65877 WCD65877 WLZ65877 WVV65877 M131413 JJ131413 TF131413 ADB131413 AMX131413 AWT131413 BGP131413 BQL131413 CAH131413 CKD131413 CTZ131413 DDV131413 DNR131413 DXN131413 EHJ131413 ERF131413 FBB131413 FKX131413 FUT131413 GEP131413 GOL131413 GYH131413 HID131413 HRZ131413 IBV131413 ILR131413 IVN131413 JFJ131413 JPF131413 JZB131413 KIX131413 KST131413 LCP131413 LML131413 LWH131413 MGD131413 MPZ131413 MZV131413 NJR131413 NTN131413 ODJ131413 ONF131413 OXB131413 PGX131413 PQT131413 QAP131413 QKL131413 QUH131413 RED131413 RNZ131413 RXV131413 SHR131413 SRN131413 TBJ131413 TLF131413 TVB131413 UEX131413 UOT131413 UYP131413 VIL131413 VSH131413 WCD131413 WLZ131413 WVV131413 M196949 JJ196949 TF196949 ADB196949 AMX196949 AWT196949 BGP196949 BQL196949 CAH196949 CKD196949 CTZ196949 DDV196949 DNR196949 DXN196949 EHJ196949 ERF196949 FBB196949 FKX196949 FUT196949 GEP196949 GOL196949 GYH196949 HID196949 HRZ196949 IBV196949 ILR196949 IVN196949 JFJ196949 JPF196949 JZB196949 KIX196949 KST196949 LCP196949 LML196949 LWH196949 MGD196949 MPZ196949 MZV196949 NJR196949 NTN196949 ODJ196949 ONF196949 OXB196949 PGX196949 PQT196949 QAP196949 QKL196949 QUH196949 RED196949 RNZ196949 RXV196949 SHR196949 SRN196949 TBJ196949 TLF196949 TVB196949 UEX196949 UOT196949 UYP196949 VIL196949 VSH196949 WCD196949 WLZ196949 WVV196949 M262485 JJ262485 TF262485 ADB262485 AMX262485 AWT262485 BGP262485 BQL262485 CAH262485 CKD262485 CTZ262485 DDV262485 DNR262485 DXN262485 EHJ262485 ERF262485 FBB262485 FKX262485 FUT262485 GEP262485 GOL262485 GYH262485 HID262485 HRZ262485 IBV262485 ILR262485 IVN262485 JFJ262485 JPF262485 JZB262485 KIX262485 KST262485 LCP262485 LML262485 LWH262485 MGD262485 MPZ262485 MZV262485 NJR262485 NTN262485 ODJ262485 ONF262485 OXB262485 PGX262485 PQT262485 QAP262485 QKL262485 QUH262485 RED262485 RNZ262485 RXV262485 SHR262485 SRN262485 TBJ262485 TLF262485 TVB262485 UEX262485 UOT262485 UYP262485 VIL262485 VSH262485 WCD262485 WLZ262485 WVV262485 M328021 JJ328021 TF328021 ADB328021 AMX328021 AWT328021 BGP328021 BQL328021 CAH328021 CKD328021 CTZ328021 DDV328021 DNR328021 DXN328021 EHJ328021 ERF328021 FBB328021 FKX328021 FUT328021 GEP328021 GOL328021 GYH328021 HID328021 HRZ328021 IBV328021 ILR328021 IVN328021 JFJ328021 JPF328021 JZB328021 KIX328021 KST328021 LCP328021 LML328021 LWH328021 MGD328021 MPZ328021 MZV328021 NJR328021 NTN328021 ODJ328021 ONF328021 OXB328021 PGX328021 PQT328021 QAP328021 QKL328021 QUH328021 RED328021 RNZ328021 RXV328021 SHR328021 SRN328021 TBJ328021 TLF328021 TVB328021 UEX328021 UOT328021 UYP328021 VIL328021 VSH328021 WCD328021 WLZ328021 WVV328021 M393557 JJ393557 TF393557 ADB393557 AMX393557 AWT393557 BGP393557 BQL393557 CAH393557 CKD393557 CTZ393557 DDV393557 DNR393557 DXN393557 EHJ393557 ERF393557 FBB393557 FKX393557 FUT393557 GEP393557 GOL393557 GYH393557 HID393557 HRZ393557 IBV393557 ILR393557 IVN393557 JFJ393557 JPF393557 JZB393557 KIX393557 KST393557 LCP393557 LML393557 LWH393557 MGD393557 MPZ393557 MZV393557 NJR393557 NTN393557 ODJ393557 ONF393557 OXB393557 PGX393557 PQT393557 QAP393557 QKL393557 QUH393557 RED393557 RNZ393557 RXV393557 SHR393557 SRN393557 TBJ393557 TLF393557 TVB393557 UEX393557 UOT393557 UYP393557 VIL393557 VSH393557 WCD393557 WLZ393557 WVV393557 M459093 JJ459093 TF459093 ADB459093 AMX459093 AWT459093 BGP459093 BQL459093 CAH459093 CKD459093 CTZ459093 DDV459093 DNR459093 DXN459093 EHJ459093 ERF459093 FBB459093 FKX459093 FUT459093 GEP459093 GOL459093 GYH459093 HID459093 HRZ459093 IBV459093 ILR459093 IVN459093 JFJ459093 JPF459093 JZB459093 KIX459093 KST459093 LCP459093 LML459093 LWH459093 MGD459093 MPZ459093 MZV459093 NJR459093 NTN459093 ODJ459093 ONF459093 OXB459093 PGX459093 PQT459093 QAP459093 QKL459093 QUH459093 RED459093 RNZ459093 RXV459093 SHR459093 SRN459093 TBJ459093 TLF459093 TVB459093 UEX459093 UOT459093 UYP459093 VIL459093 VSH459093 WCD459093 WLZ459093 WVV459093 M524629 JJ524629 TF524629 ADB524629 AMX524629 AWT524629 BGP524629 BQL524629 CAH524629 CKD524629 CTZ524629 DDV524629 DNR524629 DXN524629 EHJ524629 ERF524629 FBB524629 FKX524629 FUT524629 GEP524629 GOL524629 GYH524629 HID524629 HRZ524629 IBV524629 ILR524629 IVN524629 JFJ524629 JPF524629 JZB524629 KIX524629 KST524629 LCP524629 LML524629 LWH524629 MGD524629 MPZ524629 MZV524629 NJR524629 NTN524629 ODJ524629 ONF524629 OXB524629 PGX524629 PQT524629 QAP524629 QKL524629 QUH524629 RED524629 RNZ524629 RXV524629 SHR524629 SRN524629 TBJ524629 TLF524629 TVB524629 UEX524629 UOT524629 UYP524629 VIL524629 VSH524629 WCD524629 WLZ524629 WVV524629 M590165 JJ590165 TF590165 ADB590165 AMX590165 AWT590165 BGP590165 BQL590165 CAH590165 CKD590165 CTZ590165 DDV590165 DNR590165 DXN590165 EHJ590165 ERF590165 FBB590165 FKX590165 FUT590165 GEP590165 GOL590165 GYH590165 HID590165 HRZ590165 IBV590165 ILR590165 IVN590165 JFJ590165 JPF590165 JZB590165 KIX590165 KST590165 LCP590165 LML590165 LWH590165 MGD590165 MPZ590165 MZV590165 NJR590165 NTN590165 ODJ590165 ONF590165 OXB590165 PGX590165 PQT590165 QAP590165 QKL590165 QUH590165 RED590165 RNZ590165 RXV590165 SHR590165 SRN590165 TBJ590165 TLF590165 TVB590165 UEX590165 UOT590165 UYP590165 VIL590165 VSH590165 WCD590165 WLZ590165 WVV590165 M655701 JJ655701 TF655701 ADB655701 AMX655701 AWT655701 BGP655701 BQL655701 CAH655701 CKD655701 CTZ655701 DDV655701 DNR655701 DXN655701 EHJ655701 ERF655701 FBB655701 FKX655701 FUT655701 GEP655701 GOL655701 GYH655701 HID655701 HRZ655701 IBV655701 ILR655701 IVN655701 JFJ655701 JPF655701 JZB655701 KIX655701 KST655701 LCP655701 LML655701 LWH655701 MGD655701 MPZ655701 MZV655701 NJR655701 NTN655701 ODJ655701 ONF655701 OXB655701 PGX655701 PQT655701 QAP655701 QKL655701 QUH655701 RED655701 RNZ655701 RXV655701 SHR655701 SRN655701 TBJ655701 TLF655701 TVB655701 UEX655701 UOT655701 UYP655701 VIL655701 VSH655701 WCD655701 WLZ655701 WVV655701 M721237 JJ721237 TF721237 ADB721237 AMX721237 AWT721237 BGP721237 BQL721237 CAH721237 CKD721237 CTZ721237 DDV721237 DNR721237 DXN721237 EHJ721237 ERF721237 FBB721237 FKX721237 FUT721237 GEP721237 GOL721237 GYH721237 HID721237 HRZ721237 IBV721237 ILR721237 IVN721237 JFJ721237 JPF721237 JZB721237 KIX721237 KST721237 LCP721237 LML721237 LWH721237 MGD721237 MPZ721237 MZV721237 NJR721237 NTN721237 ODJ721237 ONF721237 OXB721237 PGX721237 PQT721237 QAP721237 QKL721237 QUH721237 RED721237 RNZ721237 RXV721237 SHR721237 SRN721237 TBJ721237 TLF721237 TVB721237 UEX721237 UOT721237 UYP721237 VIL721237 VSH721237 WCD721237 WLZ721237 WVV721237 M786773 JJ786773 TF786773 ADB786773 AMX786773 AWT786773 BGP786773 BQL786773 CAH786773 CKD786773 CTZ786773 DDV786773 DNR786773 DXN786773 EHJ786773 ERF786773 FBB786773 FKX786773 FUT786773 GEP786773 GOL786773 GYH786773 HID786773 HRZ786773 IBV786773 ILR786773 IVN786773 JFJ786773 JPF786773 JZB786773 KIX786773 KST786773 LCP786773 LML786773 LWH786773 MGD786773 MPZ786773 MZV786773 NJR786773 NTN786773 ODJ786773 ONF786773 OXB786773 PGX786773 PQT786773 QAP786773 QKL786773 QUH786773 RED786773 RNZ786773 RXV786773 SHR786773 SRN786773 TBJ786773 TLF786773 TVB786773 UEX786773 UOT786773 UYP786773 VIL786773 VSH786773 WCD786773 WLZ786773 WVV786773 M852309 JJ852309 TF852309 ADB852309 AMX852309 AWT852309 BGP852309 BQL852309 CAH852309 CKD852309 CTZ852309 DDV852309 DNR852309 DXN852309 EHJ852309 ERF852309 FBB852309 FKX852309 FUT852309 GEP852309 GOL852309 GYH852309 HID852309 HRZ852309 IBV852309 ILR852309 IVN852309 JFJ852309 JPF852309 JZB852309 KIX852309 KST852309 LCP852309 LML852309 LWH852309 MGD852309 MPZ852309 MZV852309 NJR852309 NTN852309 ODJ852309 ONF852309 OXB852309 PGX852309 PQT852309 QAP852309 QKL852309 QUH852309 RED852309 RNZ852309 RXV852309 SHR852309 SRN852309 TBJ852309 TLF852309 TVB852309 UEX852309 UOT852309 UYP852309 VIL852309 VSH852309 WCD852309 WLZ852309 WVV852309 M917845 JJ917845 TF917845 ADB917845 AMX917845 AWT917845 BGP917845 BQL917845 CAH917845 CKD917845 CTZ917845 DDV917845 DNR917845 DXN917845 EHJ917845 ERF917845 FBB917845 FKX917845 FUT917845 GEP917845 GOL917845 GYH917845 HID917845 HRZ917845 IBV917845 ILR917845 IVN917845 JFJ917845 JPF917845 JZB917845 KIX917845 KST917845 LCP917845 LML917845 LWH917845 MGD917845 MPZ917845 MZV917845 NJR917845 NTN917845 ODJ917845 ONF917845 OXB917845 PGX917845 PQT917845 QAP917845 QKL917845 QUH917845 RED917845 RNZ917845 RXV917845 SHR917845 SRN917845 TBJ917845 TLF917845 TVB917845 UEX917845 UOT917845 UYP917845 VIL917845 VSH917845 WCD917845 WLZ917845 WVV917845 M983381 JJ983381 TF983381 ADB983381 AMX983381 AWT983381 BGP983381 BQL983381 CAH983381 CKD983381 CTZ983381 DDV983381 DNR983381 DXN983381 EHJ983381 ERF983381 FBB983381 FKX983381 FUT983381 GEP983381 GOL983381 GYH983381 HID983381 HRZ983381 IBV983381 ILR983381 IVN983381 JFJ983381 JPF983381 JZB983381 KIX983381 KST983381 LCP983381 LML983381 LWH983381 MGD983381 MPZ983381 MZV983381 NJR983381 NTN983381 ODJ983381 ONF983381 OXB983381 PGX983381 PQT983381 QAP983381 QKL983381 QUH983381 RED983381 RNZ983381 RXV983381 SHR983381 SRN983381 TBJ983381 TLF983381 TVB983381 UEX983381 UOT983381 UYP983381 VIL983381 VSH983381 WCD983381 WLZ983381 WVV983381 M214 JJ214 TF214 ADB214 AMX214 AWT214 BGP214 BQL214 CAH214 CKD214 CTZ214 DDV214 DNR214 DXN214 EHJ214 ERF214 FBB214 FKX214 FUT214 GEP214 GOL214 GYH214 HID214 HRZ214 IBV214 ILR214 IVN214 JFJ214 JPF214 JZB214 KIX214 KST214 LCP214 LML214 LWH214 MGD214 MPZ214 MZV214 NJR214 NTN214 ODJ214 ONF214 OXB214 PGX214 PQT214 QAP214 QKL214 QUH214 RED214 RNZ214 RXV214 SHR214 SRN214 TBJ214 TLF214 TVB214 UEX214 UOT214 UYP214 VIL214 VSH214 WCD214 WLZ214 WVV214 M65750 JJ65750 TF65750 ADB65750 AMX65750 AWT65750 BGP65750 BQL65750 CAH65750 CKD65750 CTZ65750 DDV65750 DNR65750 DXN65750 EHJ65750 ERF65750 FBB65750 FKX65750 FUT65750 GEP65750 GOL65750 GYH65750 HID65750 HRZ65750 IBV65750 ILR65750 IVN65750 JFJ65750 JPF65750 JZB65750 KIX65750 KST65750 LCP65750 LML65750 LWH65750 MGD65750 MPZ65750 MZV65750 NJR65750 NTN65750 ODJ65750 ONF65750 OXB65750 PGX65750 PQT65750 QAP65750 QKL65750 QUH65750 RED65750 RNZ65750 RXV65750 SHR65750 SRN65750 TBJ65750 TLF65750 TVB65750 UEX65750 UOT65750 UYP65750 VIL65750 VSH65750 WCD65750 WLZ65750 WVV65750 M131286 JJ131286 TF131286 ADB131286 AMX131286 AWT131286 BGP131286 BQL131286 CAH131286 CKD131286 CTZ131286 DDV131286 DNR131286 DXN131286 EHJ131286 ERF131286 FBB131286 FKX131286 FUT131286 GEP131286 GOL131286 GYH131286 HID131286 HRZ131286 IBV131286 ILR131286 IVN131286 JFJ131286 JPF131286 JZB131286 KIX131286 KST131286 LCP131286 LML131286 LWH131286 MGD131286 MPZ131286 MZV131286 NJR131286 NTN131286 ODJ131286 ONF131286 OXB131286 PGX131286 PQT131286 QAP131286 QKL131286 QUH131286 RED131286 RNZ131286 RXV131286 SHR131286 SRN131286 TBJ131286 TLF131286 TVB131286 UEX131286 UOT131286 UYP131286 VIL131286 VSH131286 WCD131286 WLZ131286 WVV131286 M196822 JJ196822 TF196822 ADB196822 AMX196822 AWT196822 BGP196822 BQL196822 CAH196822 CKD196822 CTZ196822 DDV196822 DNR196822 DXN196822 EHJ196822 ERF196822 FBB196822 FKX196822 FUT196822 GEP196822 GOL196822 GYH196822 HID196822 HRZ196822 IBV196822 ILR196822 IVN196822 JFJ196822 JPF196822 JZB196822 KIX196822 KST196822 LCP196822 LML196822 LWH196822 MGD196822 MPZ196822 MZV196822 NJR196822 NTN196822 ODJ196822 ONF196822 OXB196822 PGX196822 PQT196822 QAP196822 QKL196822 QUH196822 RED196822 RNZ196822 RXV196822 SHR196822 SRN196822 TBJ196822 TLF196822 TVB196822 UEX196822 UOT196822 UYP196822 VIL196822 VSH196822 WCD196822 WLZ196822 WVV196822 M262358 JJ262358 TF262358 ADB262358 AMX262358 AWT262358 BGP262358 BQL262358 CAH262358 CKD262358 CTZ262358 DDV262358 DNR262358 DXN262358 EHJ262358 ERF262358 FBB262358 FKX262358 FUT262358 GEP262358 GOL262358 GYH262358 HID262358 HRZ262358 IBV262358 ILR262358 IVN262358 JFJ262358 JPF262358 JZB262358 KIX262358 KST262358 LCP262358 LML262358 LWH262358 MGD262358 MPZ262358 MZV262358 NJR262358 NTN262358 ODJ262358 ONF262358 OXB262358 PGX262358 PQT262358 QAP262358 QKL262358 QUH262358 RED262358 RNZ262358 RXV262358 SHR262358 SRN262358 TBJ262358 TLF262358 TVB262358 UEX262358 UOT262358 UYP262358 VIL262358 VSH262358 WCD262358 WLZ262358 WVV262358 M327894 JJ327894 TF327894 ADB327894 AMX327894 AWT327894 BGP327894 BQL327894 CAH327894 CKD327894 CTZ327894 DDV327894 DNR327894 DXN327894 EHJ327894 ERF327894 FBB327894 FKX327894 FUT327894 GEP327894 GOL327894 GYH327894 HID327894 HRZ327894 IBV327894 ILR327894 IVN327894 JFJ327894 JPF327894 JZB327894 KIX327894 KST327894 LCP327894 LML327894 LWH327894 MGD327894 MPZ327894 MZV327894 NJR327894 NTN327894 ODJ327894 ONF327894 OXB327894 PGX327894 PQT327894 QAP327894 QKL327894 QUH327894 RED327894 RNZ327894 RXV327894 SHR327894 SRN327894 TBJ327894 TLF327894 TVB327894 UEX327894 UOT327894 UYP327894 VIL327894 VSH327894 WCD327894 WLZ327894 WVV327894 M393430 JJ393430 TF393430 ADB393430 AMX393430 AWT393430 BGP393430 BQL393430 CAH393430 CKD393430 CTZ393430 DDV393430 DNR393430 DXN393430 EHJ393430 ERF393430 FBB393430 FKX393430 FUT393430 GEP393430 GOL393430 GYH393430 HID393430 HRZ393430 IBV393430 ILR393430 IVN393430 JFJ393430 JPF393430 JZB393430 KIX393430 KST393430 LCP393430 LML393430 LWH393430 MGD393430 MPZ393430 MZV393430 NJR393430 NTN393430 ODJ393430 ONF393430 OXB393430 PGX393430 PQT393430 QAP393430 QKL393430 QUH393430 RED393430 RNZ393430 RXV393430 SHR393430 SRN393430 TBJ393430 TLF393430 TVB393430 UEX393430 UOT393430 UYP393430 VIL393430 VSH393430 WCD393430 WLZ393430 WVV393430 M458966 JJ458966 TF458966 ADB458966 AMX458966 AWT458966 BGP458966 BQL458966 CAH458966 CKD458966 CTZ458966 DDV458966 DNR458966 DXN458966 EHJ458966 ERF458966 FBB458966 FKX458966 FUT458966 GEP458966 GOL458966 GYH458966 HID458966 HRZ458966 IBV458966 ILR458966 IVN458966 JFJ458966 JPF458966 JZB458966 KIX458966 KST458966 LCP458966 LML458966 LWH458966 MGD458966 MPZ458966 MZV458966 NJR458966 NTN458966 ODJ458966 ONF458966 OXB458966 PGX458966 PQT458966 QAP458966 QKL458966 QUH458966 RED458966 RNZ458966 RXV458966 SHR458966 SRN458966 TBJ458966 TLF458966 TVB458966 UEX458966 UOT458966 UYP458966 VIL458966 VSH458966 WCD458966 WLZ458966 WVV458966 M524502 JJ524502 TF524502 ADB524502 AMX524502 AWT524502 BGP524502 BQL524502 CAH524502 CKD524502 CTZ524502 DDV524502 DNR524502 DXN524502 EHJ524502 ERF524502 FBB524502 FKX524502 FUT524502 GEP524502 GOL524502 GYH524502 HID524502 HRZ524502 IBV524502 ILR524502 IVN524502 JFJ524502 JPF524502 JZB524502 KIX524502 KST524502 LCP524502 LML524502 LWH524502 MGD524502 MPZ524502 MZV524502 NJR524502 NTN524502 ODJ524502 ONF524502 OXB524502 PGX524502 PQT524502 QAP524502 QKL524502 QUH524502 RED524502 RNZ524502 RXV524502 SHR524502 SRN524502 TBJ524502 TLF524502 TVB524502 UEX524502 UOT524502 UYP524502 VIL524502 VSH524502 WCD524502 WLZ524502 WVV524502 M590038 JJ590038 TF590038 ADB590038 AMX590038 AWT590038 BGP590038 BQL590038 CAH590038 CKD590038 CTZ590038 DDV590038 DNR590038 DXN590038 EHJ590038 ERF590038 FBB590038 FKX590038 FUT590038 GEP590038 GOL590038 GYH590038 HID590038 HRZ590038 IBV590038 ILR590038 IVN590038 JFJ590038 JPF590038 JZB590038 KIX590038 KST590038 LCP590038 LML590038 LWH590038 MGD590038 MPZ590038 MZV590038 NJR590038 NTN590038 ODJ590038 ONF590038 OXB590038 PGX590038 PQT590038 QAP590038 QKL590038 QUH590038 RED590038 RNZ590038 RXV590038 SHR590038 SRN590038 TBJ590038 TLF590038 TVB590038 UEX590038 UOT590038 UYP590038 VIL590038 VSH590038 WCD590038 WLZ590038 WVV590038 M655574 JJ655574 TF655574 ADB655574 AMX655574 AWT655574 BGP655574 BQL655574 CAH655574 CKD655574 CTZ655574 DDV655574 DNR655574 DXN655574 EHJ655574 ERF655574 FBB655574 FKX655574 FUT655574 GEP655574 GOL655574 GYH655574 HID655574 HRZ655574 IBV655574 ILR655574 IVN655574 JFJ655574 JPF655574 JZB655574 KIX655574 KST655574 LCP655574 LML655574 LWH655574 MGD655574 MPZ655574 MZV655574 NJR655574 NTN655574 ODJ655574 ONF655574 OXB655574 PGX655574 PQT655574 QAP655574 QKL655574 QUH655574 RED655574 RNZ655574 RXV655574 SHR655574 SRN655574 TBJ655574 TLF655574 TVB655574 UEX655574 UOT655574 UYP655574 VIL655574 VSH655574 WCD655574 WLZ655574 WVV655574 M721110 JJ721110 TF721110 ADB721110 AMX721110 AWT721110 BGP721110 BQL721110 CAH721110 CKD721110 CTZ721110 DDV721110 DNR721110 DXN721110 EHJ721110 ERF721110 FBB721110 FKX721110 FUT721110 GEP721110 GOL721110 GYH721110 HID721110 HRZ721110 IBV721110 ILR721110 IVN721110 JFJ721110 JPF721110 JZB721110 KIX721110 KST721110 LCP721110 LML721110 LWH721110 MGD721110 MPZ721110 MZV721110 NJR721110 NTN721110 ODJ721110 ONF721110 OXB721110 PGX721110 PQT721110 QAP721110 QKL721110 QUH721110 RED721110 RNZ721110 RXV721110 SHR721110 SRN721110 TBJ721110 TLF721110 TVB721110 UEX721110 UOT721110 UYP721110 VIL721110 VSH721110 WCD721110 WLZ721110 WVV721110 M786646 JJ786646 TF786646 ADB786646 AMX786646 AWT786646 BGP786646 BQL786646 CAH786646 CKD786646 CTZ786646 DDV786646 DNR786646 DXN786646 EHJ786646 ERF786646 FBB786646 FKX786646 FUT786646 GEP786646 GOL786646 GYH786646 HID786646 HRZ786646 IBV786646 ILR786646 IVN786646 JFJ786646 JPF786646 JZB786646 KIX786646 KST786646 LCP786646 LML786646 LWH786646 MGD786646 MPZ786646 MZV786646 NJR786646 NTN786646 ODJ786646 ONF786646 OXB786646 PGX786646 PQT786646 QAP786646 QKL786646 QUH786646 RED786646 RNZ786646 RXV786646 SHR786646 SRN786646 TBJ786646 TLF786646 TVB786646 UEX786646 UOT786646 UYP786646 VIL786646 VSH786646 WCD786646 WLZ786646 WVV786646 M852182 JJ852182 TF852182 ADB852182 AMX852182 AWT852182 BGP852182 BQL852182 CAH852182 CKD852182 CTZ852182 DDV852182 DNR852182 DXN852182 EHJ852182 ERF852182 FBB852182 FKX852182 FUT852182 GEP852182 GOL852182 GYH852182 HID852182 HRZ852182 IBV852182 ILR852182 IVN852182 JFJ852182 JPF852182 JZB852182 KIX852182 KST852182 LCP852182 LML852182 LWH852182 MGD852182 MPZ852182 MZV852182 NJR852182 NTN852182 ODJ852182 ONF852182 OXB852182 PGX852182 PQT852182 QAP852182 QKL852182 QUH852182 RED852182 RNZ852182 RXV852182 SHR852182 SRN852182 TBJ852182 TLF852182 TVB852182 UEX852182 UOT852182 UYP852182 VIL852182 VSH852182 WCD852182 WLZ852182 WVV852182 M917718 JJ917718 TF917718 ADB917718 AMX917718 AWT917718 BGP917718 BQL917718 CAH917718 CKD917718 CTZ917718 DDV917718 DNR917718 DXN917718 EHJ917718 ERF917718 FBB917718 FKX917718 FUT917718 GEP917718 GOL917718 GYH917718 HID917718 HRZ917718 IBV917718 ILR917718 IVN917718 JFJ917718 JPF917718 JZB917718 KIX917718 KST917718 LCP917718 LML917718 LWH917718 MGD917718 MPZ917718 MZV917718 NJR917718 NTN917718 ODJ917718 ONF917718 OXB917718 PGX917718 PQT917718 QAP917718 QKL917718 QUH917718 RED917718 RNZ917718 RXV917718 SHR917718 SRN917718 TBJ917718 TLF917718 TVB917718 UEX917718 UOT917718 UYP917718 VIL917718 VSH917718 WCD917718 WLZ917718 WVV917718 M983254 JJ983254 TF983254 ADB983254 AMX983254 AWT983254 BGP983254 BQL983254 CAH983254 CKD983254 CTZ983254 DDV983254 DNR983254 DXN983254 EHJ983254 ERF983254 FBB983254 FKX983254 FUT983254 GEP983254 GOL983254 GYH983254 HID983254 HRZ983254 IBV983254 ILR983254 IVN983254 JFJ983254 JPF983254 JZB983254 KIX983254 KST983254 LCP983254 LML983254 LWH983254 MGD983254 MPZ983254 MZV983254 NJR983254 NTN983254 ODJ983254 ONF983254 OXB983254 PGX983254 PQT983254 QAP983254 QKL983254 QUH983254 RED983254 RNZ983254 RXV983254 SHR983254 SRN983254 TBJ983254 TLF983254 TVB983254 UEX983254 UOT983254 UYP983254 VIL983254 VSH983254 WCD983254 WLZ983254 WVV983254 M279 JJ279 TF279 ADB279 AMX279 AWT279 BGP279 BQL279 CAH279 CKD279 CTZ279 DDV279 DNR279 DXN279 EHJ279 ERF279 FBB279 FKX279 FUT279 GEP279 GOL279 GYH279 HID279 HRZ279 IBV279 ILR279 IVN279 JFJ279 JPF279 JZB279 KIX279 KST279 LCP279 LML279 LWH279 MGD279 MPZ279 MZV279 NJR279 NTN279 ODJ279 ONF279 OXB279 PGX279 PQT279 QAP279 QKL279 QUH279 RED279 RNZ279 RXV279 SHR279 SRN279 TBJ279 TLF279 TVB279 UEX279 UOT279 UYP279 VIL279 VSH279 WCD279 WLZ279 WVV279 M65815 JJ65815 TF65815 ADB65815 AMX65815 AWT65815 BGP65815 BQL65815 CAH65815 CKD65815 CTZ65815 DDV65815 DNR65815 DXN65815 EHJ65815 ERF65815 FBB65815 FKX65815 FUT65815 GEP65815 GOL65815 GYH65815 HID65815 HRZ65815 IBV65815 ILR65815 IVN65815 JFJ65815 JPF65815 JZB65815 KIX65815 KST65815 LCP65815 LML65815 LWH65815 MGD65815 MPZ65815 MZV65815 NJR65815 NTN65815 ODJ65815 ONF65815 OXB65815 PGX65815 PQT65815 QAP65815 QKL65815 QUH65815 RED65815 RNZ65815 RXV65815 SHR65815 SRN65815 TBJ65815 TLF65815 TVB65815 UEX65815 UOT65815 UYP65815 VIL65815 VSH65815 WCD65815 WLZ65815 WVV65815 M131351 JJ131351 TF131351 ADB131351 AMX131351 AWT131351 BGP131351 BQL131351 CAH131351 CKD131351 CTZ131351 DDV131351 DNR131351 DXN131351 EHJ131351 ERF131351 FBB131351 FKX131351 FUT131351 GEP131351 GOL131351 GYH131351 HID131351 HRZ131351 IBV131351 ILR131351 IVN131351 JFJ131351 JPF131351 JZB131351 KIX131351 KST131351 LCP131351 LML131351 LWH131351 MGD131351 MPZ131351 MZV131351 NJR131351 NTN131351 ODJ131351 ONF131351 OXB131351 PGX131351 PQT131351 QAP131351 QKL131351 QUH131351 RED131351 RNZ131351 RXV131351 SHR131351 SRN131351 TBJ131351 TLF131351 TVB131351 UEX131351 UOT131351 UYP131351 VIL131351 VSH131351 WCD131351 WLZ131351 WVV131351 M196887 JJ196887 TF196887 ADB196887 AMX196887 AWT196887 BGP196887 BQL196887 CAH196887 CKD196887 CTZ196887 DDV196887 DNR196887 DXN196887 EHJ196887 ERF196887 FBB196887 FKX196887 FUT196887 GEP196887 GOL196887 GYH196887 HID196887 HRZ196887 IBV196887 ILR196887 IVN196887 JFJ196887 JPF196887 JZB196887 KIX196887 KST196887 LCP196887 LML196887 LWH196887 MGD196887 MPZ196887 MZV196887 NJR196887 NTN196887 ODJ196887 ONF196887 OXB196887 PGX196887 PQT196887 QAP196887 QKL196887 QUH196887 RED196887 RNZ196887 RXV196887 SHR196887 SRN196887 TBJ196887 TLF196887 TVB196887 UEX196887 UOT196887 UYP196887 VIL196887 VSH196887 WCD196887 WLZ196887 WVV196887 M262423 JJ262423 TF262423 ADB262423 AMX262423 AWT262423 BGP262423 BQL262423 CAH262423 CKD262423 CTZ262423 DDV262423 DNR262423 DXN262423 EHJ262423 ERF262423 FBB262423 FKX262423 FUT262423 GEP262423 GOL262423 GYH262423 HID262423 HRZ262423 IBV262423 ILR262423 IVN262423 JFJ262423 JPF262423 JZB262423 KIX262423 KST262423 LCP262423 LML262423 LWH262423 MGD262423 MPZ262423 MZV262423 NJR262423 NTN262423 ODJ262423 ONF262423 OXB262423 PGX262423 PQT262423 QAP262423 QKL262423 QUH262423 RED262423 RNZ262423 RXV262423 SHR262423 SRN262423 TBJ262423 TLF262423 TVB262423 UEX262423 UOT262423 UYP262423 VIL262423 VSH262423 WCD262423 WLZ262423 WVV262423 M327959 JJ327959 TF327959 ADB327959 AMX327959 AWT327959 BGP327959 BQL327959 CAH327959 CKD327959 CTZ327959 DDV327959 DNR327959 DXN327959 EHJ327959 ERF327959 FBB327959 FKX327959 FUT327959 GEP327959 GOL327959 GYH327959 HID327959 HRZ327959 IBV327959 ILR327959 IVN327959 JFJ327959 JPF327959 JZB327959 KIX327959 KST327959 LCP327959 LML327959 LWH327959 MGD327959 MPZ327959 MZV327959 NJR327959 NTN327959 ODJ327959 ONF327959 OXB327959 PGX327959 PQT327959 QAP327959 QKL327959 QUH327959 RED327959 RNZ327959 RXV327959 SHR327959 SRN327959 TBJ327959 TLF327959 TVB327959 UEX327959 UOT327959 UYP327959 VIL327959 VSH327959 WCD327959 WLZ327959 WVV327959 M393495 JJ393495 TF393495 ADB393495 AMX393495 AWT393495 BGP393495 BQL393495 CAH393495 CKD393495 CTZ393495 DDV393495 DNR393495 DXN393495 EHJ393495 ERF393495 FBB393495 FKX393495 FUT393495 GEP393495 GOL393495 GYH393495 HID393495 HRZ393495 IBV393495 ILR393495 IVN393495 JFJ393495 JPF393495 JZB393495 KIX393495 KST393495 LCP393495 LML393495 LWH393495 MGD393495 MPZ393495 MZV393495 NJR393495 NTN393495 ODJ393495 ONF393495 OXB393495 PGX393495 PQT393495 QAP393495 QKL393495 QUH393495 RED393495 RNZ393495 RXV393495 SHR393495 SRN393495 TBJ393495 TLF393495 TVB393495 UEX393495 UOT393495 UYP393495 VIL393495 VSH393495 WCD393495 WLZ393495 WVV393495 M459031 JJ459031 TF459031 ADB459031 AMX459031 AWT459031 BGP459031 BQL459031 CAH459031 CKD459031 CTZ459031 DDV459031 DNR459031 DXN459031 EHJ459031 ERF459031 FBB459031 FKX459031 FUT459031 GEP459031 GOL459031 GYH459031 HID459031 HRZ459031 IBV459031 ILR459031 IVN459031 JFJ459031 JPF459031 JZB459031 KIX459031 KST459031 LCP459031 LML459031 LWH459031 MGD459031 MPZ459031 MZV459031 NJR459031 NTN459031 ODJ459031 ONF459031 OXB459031 PGX459031 PQT459031 QAP459031 QKL459031 QUH459031 RED459031 RNZ459031 RXV459031 SHR459031 SRN459031 TBJ459031 TLF459031 TVB459031 UEX459031 UOT459031 UYP459031 VIL459031 VSH459031 WCD459031 WLZ459031 WVV459031 M524567 JJ524567 TF524567 ADB524567 AMX524567 AWT524567 BGP524567 BQL524567 CAH524567 CKD524567 CTZ524567 DDV524567 DNR524567 DXN524567 EHJ524567 ERF524567 FBB524567 FKX524567 FUT524567 GEP524567 GOL524567 GYH524567 HID524567 HRZ524567 IBV524567 ILR524567 IVN524567 JFJ524567 JPF524567 JZB524567 KIX524567 KST524567 LCP524567 LML524567 LWH524567 MGD524567 MPZ524567 MZV524567 NJR524567 NTN524567 ODJ524567 ONF524567 OXB524567 PGX524567 PQT524567 QAP524567 QKL524567 QUH524567 RED524567 RNZ524567 RXV524567 SHR524567 SRN524567 TBJ524567 TLF524567 TVB524567 UEX524567 UOT524567 UYP524567 VIL524567 VSH524567 WCD524567 WLZ524567 WVV524567 M590103 JJ590103 TF590103 ADB590103 AMX590103 AWT590103 BGP590103 BQL590103 CAH590103 CKD590103 CTZ590103 DDV590103 DNR590103 DXN590103 EHJ590103 ERF590103 FBB590103 FKX590103 FUT590103 GEP590103 GOL590103 GYH590103 HID590103 HRZ590103 IBV590103 ILR590103 IVN590103 JFJ590103 JPF590103 JZB590103 KIX590103 KST590103 LCP590103 LML590103 LWH590103 MGD590103 MPZ590103 MZV590103 NJR590103 NTN590103 ODJ590103 ONF590103 OXB590103 PGX590103 PQT590103 QAP590103 QKL590103 QUH590103 RED590103 RNZ590103 RXV590103 SHR590103 SRN590103 TBJ590103 TLF590103 TVB590103 UEX590103 UOT590103 UYP590103 VIL590103 VSH590103 WCD590103 WLZ590103 WVV590103 M655639 JJ655639 TF655639 ADB655639 AMX655639 AWT655639 BGP655639 BQL655639 CAH655639 CKD655639 CTZ655639 DDV655639 DNR655639 DXN655639 EHJ655639 ERF655639 FBB655639 FKX655639 FUT655639 GEP655639 GOL655639 GYH655639 HID655639 HRZ655639 IBV655639 ILR655639 IVN655639 JFJ655639 JPF655639 JZB655639 KIX655639 KST655639 LCP655639 LML655639 LWH655639 MGD655639 MPZ655639 MZV655639 NJR655639 NTN655639 ODJ655639 ONF655639 OXB655639 PGX655639 PQT655639 QAP655639 QKL655639 QUH655639 RED655639 RNZ655639 RXV655639 SHR655639 SRN655639 TBJ655639 TLF655639 TVB655639 UEX655639 UOT655639 UYP655639 VIL655639 VSH655639 WCD655639 WLZ655639 WVV655639 M721175 JJ721175 TF721175 ADB721175 AMX721175 AWT721175 BGP721175 BQL721175 CAH721175 CKD721175 CTZ721175 DDV721175 DNR721175 DXN721175 EHJ721175 ERF721175 FBB721175 FKX721175 FUT721175 GEP721175 GOL721175 GYH721175 HID721175 HRZ721175 IBV721175 ILR721175 IVN721175 JFJ721175 JPF721175 JZB721175 KIX721175 KST721175 LCP721175 LML721175 LWH721175 MGD721175 MPZ721175 MZV721175 NJR721175 NTN721175 ODJ721175 ONF721175 OXB721175 PGX721175 PQT721175 QAP721175 QKL721175 QUH721175 RED721175 RNZ721175 RXV721175 SHR721175 SRN721175 TBJ721175 TLF721175 TVB721175 UEX721175 UOT721175 UYP721175 VIL721175 VSH721175 WCD721175 WLZ721175 WVV721175 M786711 JJ786711 TF786711 ADB786711 AMX786711 AWT786711 BGP786711 BQL786711 CAH786711 CKD786711 CTZ786711 DDV786711 DNR786711 DXN786711 EHJ786711 ERF786711 FBB786711 FKX786711 FUT786711 GEP786711 GOL786711 GYH786711 HID786711 HRZ786711 IBV786711 ILR786711 IVN786711 JFJ786711 JPF786711 JZB786711 KIX786711 KST786711 LCP786711 LML786711 LWH786711 MGD786711 MPZ786711 MZV786711 NJR786711 NTN786711 ODJ786711 ONF786711 OXB786711 PGX786711 PQT786711 QAP786711 QKL786711 QUH786711 RED786711 RNZ786711 RXV786711 SHR786711 SRN786711 TBJ786711 TLF786711 TVB786711 UEX786711 UOT786711 UYP786711 VIL786711 VSH786711 WCD786711 WLZ786711 WVV786711 M852247 JJ852247 TF852247 ADB852247 AMX852247 AWT852247 BGP852247 BQL852247 CAH852247 CKD852247 CTZ852247 DDV852247 DNR852247 DXN852247 EHJ852247 ERF852247 FBB852247 FKX852247 FUT852247 GEP852247 GOL852247 GYH852247 HID852247 HRZ852247 IBV852247 ILR852247 IVN852247 JFJ852247 JPF852247 JZB852247 KIX852247 KST852247 LCP852247 LML852247 LWH852247 MGD852247 MPZ852247 MZV852247 NJR852247 NTN852247 ODJ852247 ONF852247 OXB852247 PGX852247 PQT852247 QAP852247 QKL852247 QUH852247 RED852247 RNZ852247 RXV852247 SHR852247 SRN852247 TBJ852247 TLF852247 TVB852247 UEX852247 UOT852247 UYP852247 VIL852247 VSH852247 WCD852247 WLZ852247 WVV852247 M917783 JJ917783 TF917783 ADB917783 AMX917783 AWT917783 BGP917783 BQL917783 CAH917783 CKD917783 CTZ917783 DDV917783 DNR917783 DXN917783 EHJ917783 ERF917783 FBB917783 FKX917783 FUT917783 GEP917783 GOL917783 GYH917783 HID917783 HRZ917783 IBV917783 ILR917783 IVN917783 JFJ917783 JPF917783 JZB917783 KIX917783 KST917783 LCP917783 LML917783 LWH917783 MGD917783 MPZ917783 MZV917783 NJR917783 NTN917783 ODJ917783 ONF917783 OXB917783 PGX917783 PQT917783 QAP917783 QKL917783 QUH917783 RED917783 RNZ917783 RXV917783 SHR917783 SRN917783 TBJ917783 TLF917783 TVB917783 UEX917783 UOT917783 UYP917783 VIL917783 VSH917783 WCD917783 WLZ917783 WVV917783 M983319 JJ983319 TF983319 ADB983319 AMX983319 AWT983319 BGP983319 BQL983319 CAH983319 CKD983319 CTZ983319 DDV983319 DNR983319 DXN983319 EHJ983319 ERF983319 FBB983319 FKX983319 FUT983319 GEP983319 GOL983319 GYH983319 HID983319 HRZ983319 IBV983319 ILR983319 IVN983319 JFJ983319 JPF983319 JZB983319 KIX983319 KST983319 LCP983319 LML983319 LWH983319 MGD983319 MPZ983319 MZV983319 NJR983319 NTN983319 ODJ983319 ONF983319 OXB983319 PGX983319 PQT983319 QAP983319 QKL983319 QUH983319 RED983319 RNZ983319 RXV983319 SHR983319 SRN983319 TBJ983319 TLF983319 TVB983319 UEX983319 UOT983319 UYP983319 VIL983319 VSH983319 WCD983319 WLZ983319 WVV983319 H4:H496 JE4:JE496 TA4:TA496 ACW4:ACW496 AMS4:AMS496 AWO4:AWO496 BGK4:BGK496 BQG4:BQG496 CAC4:CAC496 CJY4:CJY496 CTU4:CTU496 DDQ4:DDQ496 DNM4:DNM496 DXI4:DXI496 EHE4:EHE496 ERA4:ERA496 FAW4:FAW496 FKS4:FKS496 FUO4:FUO496 GEK4:GEK496 GOG4:GOG496 GYC4:GYC496 HHY4:HHY496 HRU4:HRU496 IBQ4:IBQ496 ILM4:ILM496 IVI4:IVI496 JFE4:JFE496 JPA4:JPA496 JYW4:JYW496 KIS4:KIS496 KSO4:KSO496 LCK4:LCK496 LMG4:LMG496 LWC4:LWC496 MFY4:MFY496 MPU4:MPU496 MZQ4:MZQ496 NJM4:NJM496 NTI4:NTI496 ODE4:ODE496 ONA4:ONA496 OWW4:OWW496 PGS4:PGS496 PQO4:PQO496 QAK4:QAK496 QKG4:QKG496 QUC4:QUC496 RDY4:RDY496 RNU4:RNU496 RXQ4:RXQ496 SHM4:SHM496 SRI4:SRI496 TBE4:TBE496 TLA4:TLA496 TUW4:TUW496 UES4:UES496 UOO4:UOO496 UYK4:UYK496 VIG4:VIG496 VSC4:VSC496 WBY4:WBY496 WLU4:WLU496 WVQ4:WVQ496 H65540:H66032 JE65540:JE66032 TA65540:TA66032 ACW65540:ACW66032 AMS65540:AMS66032 AWO65540:AWO66032 BGK65540:BGK66032 BQG65540:BQG66032 CAC65540:CAC66032 CJY65540:CJY66032 CTU65540:CTU66032 DDQ65540:DDQ66032 DNM65540:DNM66032 DXI65540:DXI66032 EHE65540:EHE66032 ERA65540:ERA66032 FAW65540:FAW66032 FKS65540:FKS66032 FUO65540:FUO66032 GEK65540:GEK66032 GOG65540:GOG66032 GYC65540:GYC66032 HHY65540:HHY66032 HRU65540:HRU66032 IBQ65540:IBQ66032 ILM65540:ILM66032 IVI65540:IVI66032 JFE65540:JFE66032 JPA65540:JPA66032 JYW65540:JYW66032 KIS65540:KIS66032 KSO65540:KSO66032 LCK65540:LCK66032 LMG65540:LMG66032 LWC65540:LWC66032 MFY65540:MFY66032 MPU65540:MPU66032 MZQ65540:MZQ66032 NJM65540:NJM66032 NTI65540:NTI66032 ODE65540:ODE66032 ONA65540:ONA66032 OWW65540:OWW66032 PGS65540:PGS66032 PQO65540:PQO66032 QAK65540:QAK66032 QKG65540:QKG66032 QUC65540:QUC66032 RDY65540:RDY66032 RNU65540:RNU66032 RXQ65540:RXQ66032 SHM65540:SHM66032 SRI65540:SRI66032 TBE65540:TBE66032 TLA65540:TLA66032 TUW65540:TUW66032 UES65540:UES66032 UOO65540:UOO66032 UYK65540:UYK66032 VIG65540:VIG66032 VSC65540:VSC66032 WBY65540:WBY66032 WLU65540:WLU66032 WVQ65540:WVQ66032 H131076:H131568 JE131076:JE131568 TA131076:TA131568 ACW131076:ACW131568 AMS131076:AMS131568 AWO131076:AWO131568 BGK131076:BGK131568 BQG131076:BQG131568 CAC131076:CAC131568 CJY131076:CJY131568 CTU131076:CTU131568 DDQ131076:DDQ131568 DNM131076:DNM131568 DXI131076:DXI131568 EHE131076:EHE131568 ERA131076:ERA131568 FAW131076:FAW131568 FKS131076:FKS131568 FUO131076:FUO131568 GEK131076:GEK131568 GOG131076:GOG131568 GYC131076:GYC131568 HHY131076:HHY131568 HRU131076:HRU131568 IBQ131076:IBQ131568 ILM131076:ILM131568 IVI131076:IVI131568 JFE131076:JFE131568 JPA131076:JPA131568 JYW131076:JYW131568 KIS131076:KIS131568 KSO131076:KSO131568 LCK131076:LCK131568 LMG131076:LMG131568 LWC131076:LWC131568 MFY131076:MFY131568 MPU131076:MPU131568 MZQ131076:MZQ131568 NJM131076:NJM131568 NTI131076:NTI131568 ODE131076:ODE131568 ONA131076:ONA131568 OWW131076:OWW131568 PGS131076:PGS131568 PQO131076:PQO131568 QAK131076:QAK131568 QKG131076:QKG131568 QUC131076:QUC131568 RDY131076:RDY131568 RNU131076:RNU131568 RXQ131076:RXQ131568 SHM131076:SHM131568 SRI131076:SRI131568 TBE131076:TBE131568 TLA131076:TLA131568 TUW131076:TUW131568 UES131076:UES131568 UOO131076:UOO131568 UYK131076:UYK131568 VIG131076:VIG131568 VSC131076:VSC131568 WBY131076:WBY131568 WLU131076:WLU131568 WVQ131076:WVQ131568 H196612:H197104 JE196612:JE197104 TA196612:TA197104 ACW196612:ACW197104 AMS196612:AMS197104 AWO196612:AWO197104 BGK196612:BGK197104 BQG196612:BQG197104 CAC196612:CAC197104 CJY196612:CJY197104 CTU196612:CTU197104 DDQ196612:DDQ197104 DNM196612:DNM197104 DXI196612:DXI197104 EHE196612:EHE197104 ERA196612:ERA197104 FAW196612:FAW197104 FKS196612:FKS197104 FUO196612:FUO197104 GEK196612:GEK197104 GOG196612:GOG197104 GYC196612:GYC197104 HHY196612:HHY197104 HRU196612:HRU197104 IBQ196612:IBQ197104 ILM196612:ILM197104 IVI196612:IVI197104 JFE196612:JFE197104 JPA196612:JPA197104 JYW196612:JYW197104 KIS196612:KIS197104 KSO196612:KSO197104 LCK196612:LCK197104 LMG196612:LMG197104 LWC196612:LWC197104 MFY196612:MFY197104 MPU196612:MPU197104 MZQ196612:MZQ197104 NJM196612:NJM197104 NTI196612:NTI197104 ODE196612:ODE197104 ONA196612:ONA197104 OWW196612:OWW197104 PGS196612:PGS197104 PQO196612:PQO197104 QAK196612:QAK197104 QKG196612:QKG197104 QUC196612:QUC197104 RDY196612:RDY197104 RNU196612:RNU197104 RXQ196612:RXQ197104 SHM196612:SHM197104 SRI196612:SRI197104 TBE196612:TBE197104 TLA196612:TLA197104 TUW196612:TUW197104 UES196612:UES197104 UOO196612:UOO197104 UYK196612:UYK197104 VIG196612:VIG197104 VSC196612:VSC197104 WBY196612:WBY197104 WLU196612:WLU197104 WVQ196612:WVQ197104 H262148:H262640 JE262148:JE262640 TA262148:TA262640 ACW262148:ACW262640 AMS262148:AMS262640 AWO262148:AWO262640 BGK262148:BGK262640 BQG262148:BQG262640 CAC262148:CAC262640 CJY262148:CJY262640 CTU262148:CTU262640 DDQ262148:DDQ262640 DNM262148:DNM262640 DXI262148:DXI262640 EHE262148:EHE262640 ERA262148:ERA262640 FAW262148:FAW262640 FKS262148:FKS262640 FUO262148:FUO262640 GEK262148:GEK262640 GOG262148:GOG262640 GYC262148:GYC262640 HHY262148:HHY262640 HRU262148:HRU262640 IBQ262148:IBQ262640 ILM262148:ILM262640 IVI262148:IVI262640 JFE262148:JFE262640 JPA262148:JPA262640 JYW262148:JYW262640 KIS262148:KIS262640 KSO262148:KSO262640 LCK262148:LCK262640 LMG262148:LMG262640 LWC262148:LWC262640 MFY262148:MFY262640 MPU262148:MPU262640 MZQ262148:MZQ262640 NJM262148:NJM262640 NTI262148:NTI262640 ODE262148:ODE262640 ONA262148:ONA262640 OWW262148:OWW262640 PGS262148:PGS262640 PQO262148:PQO262640 QAK262148:QAK262640 QKG262148:QKG262640 QUC262148:QUC262640 RDY262148:RDY262640 RNU262148:RNU262640 RXQ262148:RXQ262640 SHM262148:SHM262640 SRI262148:SRI262640 TBE262148:TBE262640 TLA262148:TLA262640 TUW262148:TUW262640 UES262148:UES262640 UOO262148:UOO262640 UYK262148:UYK262640 VIG262148:VIG262640 VSC262148:VSC262640 WBY262148:WBY262640 WLU262148:WLU262640 WVQ262148:WVQ262640 H327684:H328176 JE327684:JE328176 TA327684:TA328176 ACW327684:ACW328176 AMS327684:AMS328176 AWO327684:AWO328176 BGK327684:BGK328176 BQG327684:BQG328176 CAC327684:CAC328176 CJY327684:CJY328176 CTU327684:CTU328176 DDQ327684:DDQ328176 DNM327684:DNM328176 DXI327684:DXI328176 EHE327684:EHE328176 ERA327684:ERA328176 FAW327684:FAW328176 FKS327684:FKS328176 FUO327684:FUO328176 GEK327684:GEK328176 GOG327684:GOG328176 GYC327684:GYC328176 HHY327684:HHY328176 HRU327684:HRU328176 IBQ327684:IBQ328176 ILM327684:ILM328176 IVI327684:IVI328176 JFE327684:JFE328176 JPA327684:JPA328176 JYW327684:JYW328176 KIS327684:KIS328176 KSO327684:KSO328176 LCK327684:LCK328176 LMG327684:LMG328176 LWC327684:LWC328176 MFY327684:MFY328176 MPU327684:MPU328176 MZQ327684:MZQ328176 NJM327684:NJM328176 NTI327684:NTI328176 ODE327684:ODE328176 ONA327684:ONA328176 OWW327684:OWW328176 PGS327684:PGS328176 PQO327684:PQO328176 QAK327684:QAK328176 QKG327684:QKG328176 QUC327684:QUC328176 RDY327684:RDY328176 RNU327684:RNU328176 RXQ327684:RXQ328176 SHM327684:SHM328176 SRI327684:SRI328176 TBE327684:TBE328176 TLA327684:TLA328176 TUW327684:TUW328176 UES327684:UES328176 UOO327684:UOO328176 UYK327684:UYK328176 VIG327684:VIG328176 VSC327684:VSC328176 WBY327684:WBY328176 WLU327684:WLU328176 WVQ327684:WVQ328176 H393220:H393712 JE393220:JE393712 TA393220:TA393712 ACW393220:ACW393712 AMS393220:AMS393712 AWO393220:AWO393712 BGK393220:BGK393712 BQG393220:BQG393712 CAC393220:CAC393712 CJY393220:CJY393712 CTU393220:CTU393712 DDQ393220:DDQ393712 DNM393220:DNM393712 DXI393220:DXI393712 EHE393220:EHE393712 ERA393220:ERA393712 FAW393220:FAW393712 FKS393220:FKS393712 FUO393220:FUO393712 GEK393220:GEK393712 GOG393220:GOG393712 GYC393220:GYC393712 HHY393220:HHY393712 HRU393220:HRU393712 IBQ393220:IBQ393712 ILM393220:ILM393712 IVI393220:IVI393712 JFE393220:JFE393712 JPA393220:JPA393712 JYW393220:JYW393712 KIS393220:KIS393712 KSO393220:KSO393712 LCK393220:LCK393712 LMG393220:LMG393712 LWC393220:LWC393712 MFY393220:MFY393712 MPU393220:MPU393712 MZQ393220:MZQ393712 NJM393220:NJM393712 NTI393220:NTI393712 ODE393220:ODE393712 ONA393220:ONA393712 OWW393220:OWW393712 PGS393220:PGS393712 PQO393220:PQO393712 QAK393220:QAK393712 QKG393220:QKG393712 QUC393220:QUC393712 RDY393220:RDY393712 RNU393220:RNU393712 RXQ393220:RXQ393712 SHM393220:SHM393712 SRI393220:SRI393712 TBE393220:TBE393712 TLA393220:TLA393712 TUW393220:TUW393712 UES393220:UES393712 UOO393220:UOO393712 UYK393220:UYK393712 VIG393220:VIG393712 VSC393220:VSC393712 WBY393220:WBY393712 WLU393220:WLU393712 WVQ393220:WVQ393712 H458756:H459248 JE458756:JE459248 TA458756:TA459248 ACW458756:ACW459248 AMS458756:AMS459248 AWO458756:AWO459248 BGK458756:BGK459248 BQG458756:BQG459248 CAC458756:CAC459248 CJY458756:CJY459248 CTU458756:CTU459248 DDQ458756:DDQ459248 DNM458756:DNM459248 DXI458756:DXI459248 EHE458756:EHE459248 ERA458756:ERA459248 FAW458756:FAW459248 FKS458756:FKS459248 FUO458756:FUO459248 GEK458756:GEK459248 GOG458756:GOG459248 GYC458756:GYC459248 HHY458756:HHY459248 HRU458756:HRU459248 IBQ458756:IBQ459248 ILM458756:ILM459248 IVI458756:IVI459248 JFE458756:JFE459248 JPA458756:JPA459248 JYW458756:JYW459248 KIS458756:KIS459248 KSO458756:KSO459248 LCK458756:LCK459248 LMG458756:LMG459248 LWC458756:LWC459248 MFY458756:MFY459248 MPU458756:MPU459248 MZQ458756:MZQ459248 NJM458756:NJM459248 NTI458756:NTI459248 ODE458756:ODE459248 ONA458756:ONA459248 OWW458756:OWW459248 PGS458756:PGS459248 PQO458756:PQO459248 QAK458756:QAK459248 QKG458756:QKG459248 QUC458756:QUC459248 RDY458756:RDY459248 RNU458756:RNU459248 RXQ458756:RXQ459248 SHM458756:SHM459248 SRI458756:SRI459248 TBE458756:TBE459248 TLA458756:TLA459248 TUW458756:TUW459248 UES458756:UES459248 UOO458756:UOO459248 UYK458756:UYK459248 VIG458756:VIG459248 VSC458756:VSC459248 WBY458756:WBY459248 WLU458756:WLU459248 WVQ458756:WVQ459248 H524292:H524784 JE524292:JE524784 TA524292:TA524784 ACW524292:ACW524784 AMS524292:AMS524784 AWO524292:AWO524784 BGK524292:BGK524784 BQG524292:BQG524784 CAC524292:CAC524784 CJY524292:CJY524784 CTU524292:CTU524784 DDQ524292:DDQ524784 DNM524292:DNM524784 DXI524292:DXI524784 EHE524292:EHE524784 ERA524292:ERA524784 FAW524292:FAW524784 FKS524292:FKS524784 FUO524292:FUO524784 GEK524292:GEK524784 GOG524292:GOG524784 GYC524292:GYC524784 HHY524292:HHY524784 HRU524292:HRU524784 IBQ524292:IBQ524784 ILM524292:ILM524784 IVI524292:IVI524784 JFE524292:JFE524784 JPA524292:JPA524784 JYW524292:JYW524784 KIS524292:KIS524784 KSO524292:KSO524784 LCK524292:LCK524784 LMG524292:LMG524784 LWC524292:LWC524784 MFY524292:MFY524784 MPU524292:MPU524784 MZQ524292:MZQ524784 NJM524292:NJM524784 NTI524292:NTI524784 ODE524292:ODE524784 ONA524292:ONA524784 OWW524292:OWW524784 PGS524292:PGS524784 PQO524292:PQO524784 QAK524292:QAK524784 QKG524292:QKG524784 QUC524292:QUC524784 RDY524292:RDY524784 RNU524292:RNU524784 RXQ524292:RXQ524784 SHM524292:SHM524784 SRI524292:SRI524784 TBE524292:TBE524784 TLA524292:TLA524784 TUW524292:TUW524784 UES524292:UES524784 UOO524292:UOO524784 UYK524292:UYK524784 VIG524292:VIG524784 VSC524292:VSC524784 WBY524292:WBY524784 WLU524292:WLU524784 WVQ524292:WVQ524784 H589828:H590320 JE589828:JE590320 TA589828:TA590320 ACW589828:ACW590320 AMS589828:AMS590320 AWO589828:AWO590320 BGK589828:BGK590320 BQG589828:BQG590320 CAC589828:CAC590320 CJY589828:CJY590320 CTU589828:CTU590320 DDQ589828:DDQ590320 DNM589828:DNM590320 DXI589828:DXI590320 EHE589828:EHE590320 ERA589828:ERA590320 FAW589828:FAW590320 FKS589828:FKS590320 FUO589828:FUO590320 GEK589828:GEK590320 GOG589828:GOG590320 GYC589828:GYC590320 HHY589828:HHY590320 HRU589828:HRU590320 IBQ589828:IBQ590320 ILM589828:ILM590320 IVI589828:IVI590320 JFE589828:JFE590320 JPA589828:JPA590320 JYW589828:JYW590320 KIS589828:KIS590320 KSO589828:KSO590320 LCK589828:LCK590320 LMG589828:LMG590320 LWC589828:LWC590320 MFY589828:MFY590320 MPU589828:MPU590320 MZQ589828:MZQ590320 NJM589828:NJM590320 NTI589828:NTI590320 ODE589828:ODE590320 ONA589828:ONA590320 OWW589828:OWW590320 PGS589828:PGS590320 PQO589828:PQO590320 QAK589828:QAK590320 QKG589828:QKG590320 QUC589828:QUC590320 RDY589828:RDY590320 RNU589828:RNU590320 RXQ589828:RXQ590320 SHM589828:SHM590320 SRI589828:SRI590320 TBE589828:TBE590320 TLA589828:TLA590320 TUW589828:TUW590320 UES589828:UES590320 UOO589828:UOO590320 UYK589828:UYK590320 VIG589828:VIG590320 VSC589828:VSC590320 WBY589828:WBY590320 WLU589828:WLU590320 WVQ589828:WVQ590320 H655364:H655856 JE655364:JE655856 TA655364:TA655856 ACW655364:ACW655856 AMS655364:AMS655856 AWO655364:AWO655856 BGK655364:BGK655856 BQG655364:BQG655856 CAC655364:CAC655856 CJY655364:CJY655856 CTU655364:CTU655856 DDQ655364:DDQ655856 DNM655364:DNM655856 DXI655364:DXI655856 EHE655364:EHE655856 ERA655364:ERA655856 FAW655364:FAW655856 FKS655364:FKS655856 FUO655364:FUO655856 GEK655364:GEK655856 GOG655364:GOG655856 GYC655364:GYC655856 HHY655364:HHY655856 HRU655364:HRU655856 IBQ655364:IBQ655856 ILM655364:ILM655856 IVI655364:IVI655856 JFE655364:JFE655856 JPA655364:JPA655856 JYW655364:JYW655856 KIS655364:KIS655856 KSO655364:KSO655856 LCK655364:LCK655856 LMG655364:LMG655856 LWC655364:LWC655856 MFY655364:MFY655856 MPU655364:MPU655856 MZQ655364:MZQ655856 NJM655364:NJM655856 NTI655364:NTI655856 ODE655364:ODE655856 ONA655364:ONA655856 OWW655364:OWW655856 PGS655364:PGS655856 PQO655364:PQO655856 QAK655364:QAK655856 QKG655364:QKG655856 QUC655364:QUC655856 RDY655364:RDY655856 RNU655364:RNU655856 RXQ655364:RXQ655856 SHM655364:SHM655856 SRI655364:SRI655856 TBE655364:TBE655856 TLA655364:TLA655856 TUW655364:TUW655856 UES655364:UES655856 UOO655364:UOO655856 UYK655364:UYK655856 VIG655364:VIG655856 VSC655364:VSC655856 WBY655364:WBY655856 WLU655364:WLU655856 WVQ655364:WVQ655856 H720900:H721392 JE720900:JE721392 TA720900:TA721392 ACW720900:ACW721392 AMS720900:AMS721392 AWO720900:AWO721392 BGK720900:BGK721392 BQG720900:BQG721392 CAC720900:CAC721392 CJY720900:CJY721392 CTU720900:CTU721392 DDQ720900:DDQ721392 DNM720900:DNM721392 DXI720900:DXI721392 EHE720900:EHE721392 ERA720900:ERA721392 FAW720900:FAW721392 FKS720900:FKS721392 FUO720900:FUO721392 GEK720900:GEK721392 GOG720900:GOG721392 GYC720900:GYC721392 HHY720900:HHY721392 HRU720900:HRU721392 IBQ720900:IBQ721392 ILM720900:ILM721392 IVI720900:IVI721392 JFE720900:JFE721392 JPA720900:JPA721392 JYW720900:JYW721392 KIS720900:KIS721392 KSO720900:KSO721392 LCK720900:LCK721392 LMG720900:LMG721392 LWC720900:LWC721392 MFY720900:MFY721392 MPU720900:MPU721392 MZQ720900:MZQ721392 NJM720900:NJM721392 NTI720900:NTI721392 ODE720900:ODE721392 ONA720900:ONA721392 OWW720900:OWW721392 PGS720900:PGS721392 PQO720900:PQO721392 QAK720900:QAK721392 QKG720900:QKG721392 QUC720900:QUC721392 RDY720900:RDY721392 RNU720900:RNU721392 RXQ720900:RXQ721392 SHM720900:SHM721392 SRI720900:SRI721392 TBE720900:TBE721392 TLA720900:TLA721392 TUW720900:TUW721392 UES720900:UES721392 UOO720900:UOO721392 UYK720900:UYK721392 VIG720900:VIG721392 VSC720900:VSC721392 WBY720900:WBY721392 WLU720900:WLU721392 WVQ720900:WVQ721392 H786436:H786928 JE786436:JE786928 TA786436:TA786928 ACW786436:ACW786928 AMS786436:AMS786928 AWO786436:AWO786928 BGK786436:BGK786928 BQG786436:BQG786928 CAC786436:CAC786928 CJY786436:CJY786928 CTU786436:CTU786928 DDQ786436:DDQ786928 DNM786436:DNM786928 DXI786436:DXI786928 EHE786436:EHE786928 ERA786436:ERA786928 FAW786436:FAW786928 FKS786436:FKS786928 FUO786436:FUO786928 GEK786436:GEK786928 GOG786436:GOG786928 GYC786436:GYC786928 HHY786436:HHY786928 HRU786436:HRU786928 IBQ786436:IBQ786928 ILM786436:ILM786928 IVI786436:IVI786928 JFE786436:JFE786928 JPA786436:JPA786928 JYW786436:JYW786928 KIS786436:KIS786928 KSO786436:KSO786928 LCK786436:LCK786928 LMG786436:LMG786928 LWC786436:LWC786928 MFY786436:MFY786928 MPU786436:MPU786928 MZQ786436:MZQ786928 NJM786436:NJM786928 NTI786436:NTI786928 ODE786436:ODE786928 ONA786436:ONA786928 OWW786436:OWW786928 PGS786436:PGS786928 PQO786436:PQO786928 QAK786436:QAK786928 QKG786436:QKG786928 QUC786436:QUC786928 RDY786436:RDY786928 RNU786436:RNU786928 RXQ786436:RXQ786928 SHM786436:SHM786928 SRI786436:SRI786928 TBE786436:TBE786928 TLA786436:TLA786928 TUW786436:TUW786928 UES786436:UES786928 UOO786436:UOO786928 UYK786436:UYK786928 VIG786436:VIG786928 VSC786436:VSC786928 WBY786436:WBY786928 WLU786436:WLU786928 WVQ786436:WVQ786928 H851972:H852464 JE851972:JE852464 TA851972:TA852464 ACW851972:ACW852464 AMS851972:AMS852464 AWO851972:AWO852464 BGK851972:BGK852464 BQG851972:BQG852464 CAC851972:CAC852464 CJY851972:CJY852464 CTU851972:CTU852464 DDQ851972:DDQ852464 DNM851972:DNM852464 DXI851972:DXI852464 EHE851972:EHE852464 ERA851972:ERA852464 FAW851972:FAW852464 FKS851972:FKS852464 FUO851972:FUO852464 GEK851972:GEK852464 GOG851972:GOG852464 GYC851972:GYC852464 HHY851972:HHY852464 HRU851972:HRU852464 IBQ851972:IBQ852464 ILM851972:ILM852464 IVI851972:IVI852464 JFE851972:JFE852464 JPA851972:JPA852464 JYW851972:JYW852464 KIS851972:KIS852464 KSO851972:KSO852464 LCK851972:LCK852464 LMG851972:LMG852464 LWC851972:LWC852464 MFY851972:MFY852464 MPU851972:MPU852464 MZQ851972:MZQ852464 NJM851972:NJM852464 NTI851972:NTI852464 ODE851972:ODE852464 ONA851972:ONA852464 OWW851972:OWW852464 PGS851972:PGS852464 PQO851972:PQO852464 QAK851972:QAK852464 QKG851972:QKG852464 QUC851972:QUC852464 RDY851972:RDY852464 RNU851972:RNU852464 RXQ851972:RXQ852464 SHM851972:SHM852464 SRI851972:SRI852464 TBE851972:TBE852464 TLA851972:TLA852464 TUW851972:TUW852464 UES851972:UES852464 UOO851972:UOO852464 UYK851972:UYK852464 VIG851972:VIG852464 VSC851972:VSC852464 WBY851972:WBY852464 WLU851972:WLU852464 WVQ851972:WVQ852464 H917508:H918000 JE917508:JE918000 TA917508:TA918000 ACW917508:ACW918000 AMS917508:AMS918000 AWO917508:AWO918000 BGK917508:BGK918000 BQG917508:BQG918000 CAC917508:CAC918000 CJY917508:CJY918000 CTU917508:CTU918000 DDQ917508:DDQ918000 DNM917508:DNM918000 DXI917508:DXI918000 EHE917508:EHE918000 ERA917508:ERA918000 FAW917508:FAW918000 FKS917508:FKS918000 FUO917508:FUO918000 GEK917508:GEK918000 GOG917508:GOG918000 GYC917508:GYC918000 HHY917508:HHY918000 HRU917508:HRU918000 IBQ917508:IBQ918000 ILM917508:ILM918000 IVI917508:IVI918000 JFE917508:JFE918000 JPA917508:JPA918000 JYW917508:JYW918000 KIS917508:KIS918000 KSO917508:KSO918000 LCK917508:LCK918000 LMG917508:LMG918000 LWC917508:LWC918000 MFY917508:MFY918000 MPU917508:MPU918000 MZQ917508:MZQ918000 NJM917508:NJM918000 NTI917508:NTI918000 ODE917508:ODE918000 ONA917508:ONA918000 OWW917508:OWW918000 PGS917508:PGS918000 PQO917508:PQO918000 QAK917508:QAK918000 QKG917508:QKG918000 QUC917508:QUC918000 RDY917508:RDY918000 RNU917508:RNU918000 RXQ917508:RXQ918000 SHM917508:SHM918000 SRI917508:SRI918000 TBE917508:TBE918000 TLA917508:TLA918000 TUW917508:TUW918000 UES917508:UES918000 UOO917508:UOO918000 UYK917508:UYK918000 VIG917508:VIG918000 VSC917508:VSC918000 WBY917508:WBY918000 WLU917508:WLU918000 WVQ917508:WVQ918000 H983044:H983536 JE983044:JE983536 TA983044:TA983536 ACW983044:ACW983536 AMS983044:AMS983536 AWO983044:AWO983536 BGK983044:BGK983536 BQG983044:BQG983536 CAC983044:CAC983536 CJY983044:CJY983536 CTU983044:CTU983536 DDQ983044:DDQ983536 DNM983044:DNM983536 DXI983044:DXI983536 EHE983044:EHE983536 ERA983044:ERA983536 FAW983044:FAW983536 FKS983044:FKS983536 FUO983044:FUO983536 GEK983044:GEK983536 GOG983044:GOG983536 GYC983044:GYC983536 HHY983044:HHY983536 HRU983044:HRU983536 IBQ983044:IBQ983536 ILM983044:ILM983536 IVI983044:IVI983536 JFE983044:JFE983536 JPA983044:JPA983536 JYW983044:JYW983536 KIS983044:KIS983536 KSO983044:KSO983536 LCK983044:LCK983536 LMG983044:LMG983536 LWC983044:LWC983536 MFY983044:MFY983536 MPU983044:MPU983536 MZQ983044:MZQ983536 NJM983044:NJM983536 NTI983044:NTI983536 ODE983044:ODE983536 ONA983044:ONA983536 OWW983044:OWW983536 PGS983044:PGS983536 PQO983044:PQO983536 QAK983044:QAK983536 QKG983044:QKG983536 QUC983044:QUC983536 RDY983044:RDY983536 RNU983044:RNU983536 RXQ983044:RXQ983536 SHM983044:SHM983536 SRI983044:SRI983536 TBE983044:TBE983536 TLA983044:TLA983536 TUW983044:TUW983536 UES983044:UES983536 UOO983044:UOO983536 UYK983044:UYK983536 VIG983044:VIG983536 VSC983044:VSC983536 WBY983044:WBY983536 WLU983044:WLU983536 WVQ983044:WVQ983536 J4:J496 JG4:JG496 TC4:TC496 ACY4:ACY496 AMU4:AMU496 AWQ4:AWQ496 BGM4:BGM496 BQI4:BQI496 CAE4:CAE496 CKA4:CKA496 CTW4:CTW496 DDS4:DDS496 DNO4:DNO496 DXK4:DXK496 EHG4:EHG496 ERC4:ERC496 FAY4:FAY496 FKU4:FKU496 FUQ4:FUQ496 GEM4:GEM496 GOI4:GOI496 GYE4:GYE496 HIA4:HIA496 HRW4:HRW496 IBS4:IBS496 ILO4:ILO496 IVK4:IVK496 JFG4:JFG496 JPC4:JPC496 JYY4:JYY496 KIU4:KIU496 KSQ4:KSQ496 LCM4:LCM496 LMI4:LMI496 LWE4:LWE496 MGA4:MGA496 MPW4:MPW496 MZS4:MZS496 NJO4:NJO496 NTK4:NTK496 ODG4:ODG496 ONC4:ONC496 OWY4:OWY496 PGU4:PGU496 PQQ4:PQQ496 QAM4:QAM496 QKI4:QKI496 QUE4:QUE496 REA4:REA496 RNW4:RNW496 RXS4:RXS496 SHO4:SHO496 SRK4:SRK496 TBG4:TBG496 TLC4:TLC496 TUY4:TUY496 UEU4:UEU496 UOQ4:UOQ496 UYM4:UYM496 VII4:VII496 VSE4:VSE496 WCA4:WCA496 WLW4:WLW496 WVS4:WVS496 J65540:J66032 JG65540:JG66032 TC65540:TC66032 ACY65540:ACY66032 AMU65540:AMU66032 AWQ65540:AWQ66032 BGM65540:BGM66032 BQI65540:BQI66032 CAE65540:CAE66032 CKA65540:CKA66032 CTW65540:CTW66032 DDS65540:DDS66032 DNO65540:DNO66032 DXK65540:DXK66032 EHG65540:EHG66032 ERC65540:ERC66032 FAY65540:FAY66032 FKU65540:FKU66032 FUQ65540:FUQ66032 GEM65540:GEM66032 GOI65540:GOI66032 GYE65540:GYE66032 HIA65540:HIA66032 HRW65540:HRW66032 IBS65540:IBS66032 ILO65540:ILO66032 IVK65540:IVK66032 JFG65540:JFG66032 JPC65540:JPC66032 JYY65540:JYY66032 KIU65540:KIU66032 KSQ65540:KSQ66032 LCM65540:LCM66032 LMI65540:LMI66032 LWE65540:LWE66032 MGA65540:MGA66032 MPW65540:MPW66032 MZS65540:MZS66032 NJO65540:NJO66032 NTK65540:NTK66032 ODG65540:ODG66032 ONC65540:ONC66032 OWY65540:OWY66032 PGU65540:PGU66032 PQQ65540:PQQ66032 QAM65540:QAM66032 QKI65540:QKI66032 QUE65540:QUE66032 REA65540:REA66032 RNW65540:RNW66032 RXS65540:RXS66032 SHO65540:SHO66032 SRK65540:SRK66032 TBG65540:TBG66032 TLC65540:TLC66032 TUY65540:TUY66032 UEU65540:UEU66032 UOQ65540:UOQ66032 UYM65540:UYM66032 VII65540:VII66032 VSE65540:VSE66032 WCA65540:WCA66032 WLW65540:WLW66032 WVS65540:WVS66032 J131076:J131568 JG131076:JG131568 TC131076:TC131568 ACY131076:ACY131568 AMU131076:AMU131568 AWQ131076:AWQ131568 BGM131076:BGM131568 BQI131076:BQI131568 CAE131076:CAE131568 CKA131076:CKA131568 CTW131076:CTW131568 DDS131076:DDS131568 DNO131076:DNO131568 DXK131076:DXK131568 EHG131076:EHG131568 ERC131076:ERC131568 FAY131076:FAY131568 FKU131076:FKU131568 FUQ131076:FUQ131568 GEM131076:GEM131568 GOI131076:GOI131568 GYE131076:GYE131568 HIA131076:HIA131568 HRW131076:HRW131568 IBS131076:IBS131568 ILO131076:ILO131568 IVK131076:IVK131568 JFG131076:JFG131568 JPC131076:JPC131568 JYY131076:JYY131568 KIU131076:KIU131568 KSQ131076:KSQ131568 LCM131076:LCM131568 LMI131076:LMI131568 LWE131076:LWE131568 MGA131076:MGA131568 MPW131076:MPW131568 MZS131076:MZS131568 NJO131076:NJO131568 NTK131076:NTK131568 ODG131076:ODG131568 ONC131076:ONC131568 OWY131076:OWY131568 PGU131076:PGU131568 PQQ131076:PQQ131568 QAM131076:QAM131568 QKI131076:QKI131568 QUE131076:QUE131568 REA131076:REA131568 RNW131076:RNW131568 RXS131076:RXS131568 SHO131076:SHO131568 SRK131076:SRK131568 TBG131076:TBG131568 TLC131076:TLC131568 TUY131076:TUY131568 UEU131076:UEU131568 UOQ131076:UOQ131568 UYM131076:UYM131568 VII131076:VII131568 VSE131076:VSE131568 WCA131076:WCA131568 WLW131076:WLW131568 WVS131076:WVS131568 J196612:J197104 JG196612:JG197104 TC196612:TC197104 ACY196612:ACY197104 AMU196612:AMU197104 AWQ196612:AWQ197104 BGM196612:BGM197104 BQI196612:BQI197104 CAE196612:CAE197104 CKA196612:CKA197104 CTW196612:CTW197104 DDS196612:DDS197104 DNO196612:DNO197104 DXK196612:DXK197104 EHG196612:EHG197104 ERC196612:ERC197104 FAY196612:FAY197104 FKU196612:FKU197104 FUQ196612:FUQ197104 GEM196612:GEM197104 GOI196612:GOI197104 GYE196612:GYE197104 HIA196612:HIA197104 HRW196612:HRW197104 IBS196612:IBS197104 ILO196612:ILO197104 IVK196612:IVK197104 JFG196612:JFG197104 JPC196612:JPC197104 JYY196612:JYY197104 KIU196612:KIU197104 KSQ196612:KSQ197104 LCM196612:LCM197104 LMI196612:LMI197104 LWE196612:LWE197104 MGA196612:MGA197104 MPW196612:MPW197104 MZS196612:MZS197104 NJO196612:NJO197104 NTK196612:NTK197104 ODG196612:ODG197104 ONC196612:ONC197104 OWY196612:OWY197104 PGU196612:PGU197104 PQQ196612:PQQ197104 QAM196612:QAM197104 QKI196612:QKI197104 QUE196612:QUE197104 REA196612:REA197104 RNW196612:RNW197104 RXS196612:RXS197104 SHO196612:SHO197104 SRK196612:SRK197104 TBG196612:TBG197104 TLC196612:TLC197104 TUY196612:TUY197104 UEU196612:UEU197104 UOQ196612:UOQ197104 UYM196612:UYM197104 VII196612:VII197104 VSE196612:VSE197104 WCA196612:WCA197104 WLW196612:WLW197104 WVS196612:WVS197104 J262148:J262640 JG262148:JG262640 TC262148:TC262640 ACY262148:ACY262640 AMU262148:AMU262640 AWQ262148:AWQ262640 BGM262148:BGM262640 BQI262148:BQI262640 CAE262148:CAE262640 CKA262148:CKA262640 CTW262148:CTW262640 DDS262148:DDS262640 DNO262148:DNO262640 DXK262148:DXK262640 EHG262148:EHG262640 ERC262148:ERC262640 FAY262148:FAY262640 FKU262148:FKU262640 FUQ262148:FUQ262640 GEM262148:GEM262640 GOI262148:GOI262640 GYE262148:GYE262640 HIA262148:HIA262640 HRW262148:HRW262640 IBS262148:IBS262640 ILO262148:ILO262640 IVK262148:IVK262640 JFG262148:JFG262640 JPC262148:JPC262640 JYY262148:JYY262640 KIU262148:KIU262640 KSQ262148:KSQ262640 LCM262148:LCM262640 LMI262148:LMI262640 LWE262148:LWE262640 MGA262148:MGA262640 MPW262148:MPW262640 MZS262148:MZS262640 NJO262148:NJO262640 NTK262148:NTK262640 ODG262148:ODG262640 ONC262148:ONC262640 OWY262148:OWY262640 PGU262148:PGU262640 PQQ262148:PQQ262640 QAM262148:QAM262640 QKI262148:QKI262640 QUE262148:QUE262640 REA262148:REA262640 RNW262148:RNW262640 RXS262148:RXS262640 SHO262148:SHO262640 SRK262148:SRK262640 TBG262148:TBG262640 TLC262148:TLC262640 TUY262148:TUY262640 UEU262148:UEU262640 UOQ262148:UOQ262640 UYM262148:UYM262640 VII262148:VII262640 VSE262148:VSE262640 WCA262148:WCA262640 WLW262148:WLW262640 WVS262148:WVS262640 J327684:J328176 JG327684:JG328176 TC327684:TC328176 ACY327684:ACY328176 AMU327684:AMU328176 AWQ327684:AWQ328176 BGM327684:BGM328176 BQI327684:BQI328176 CAE327684:CAE328176 CKA327684:CKA328176 CTW327684:CTW328176 DDS327684:DDS328176 DNO327684:DNO328176 DXK327684:DXK328176 EHG327684:EHG328176 ERC327684:ERC328176 FAY327684:FAY328176 FKU327684:FKU328176 FUQ327684:FUQ328176 GEM327684:GEM328176 GOI327684:GOI328176 GYE327684:GYE328176 HIA327684:HIA328176 HRW327684:HRW328176 IBS327684:IBS328176 ILO327684:ILO328176 IVK327684:IVK328176 JFG327684:JFG328176 JPC327684:JPC328176 JYY327684:JYY328176 KIU327684:KIU328176 KSQ327684:KSQ328176 LCM327684:LCM328176 LMI327684:LMI328176 LWE327684:LWE328176 MGA327684:MGA328176 MPW327684:MPW328176 MZS327684:MZS328176 NJO327684:NJO328176 NTK327684:NTK328176 ODG327684:ODG328176 ONC327684:ONC328176 OWY327684:OWY328176 PGU327684:PGU328176 PQQ327684:PQQ328176 QAM327684:QAM328176 QKI327684:QKI328176 QUE327684:QUE328176 REA327684:REA328176 RNW327684:RNW328176 RXS327684:RXS328176 SHO327684:SHO328176 SRK327684:SRK328176 TBG327684:TBG328176 TLC327684:TLC328176 TUY327684:TUY328176 UEU327684:UEU328176 UOQ327684:UOQ328176 UYM327684:UYM328176 VII327684:VII328176 VSE327684:VSE328176 WCA327684:WCA328176 WLW327684:WLW328176 WVS327684:WVS328176 J393220:J393712 JG393220:JG393712 TC393220:TC393712 ACY393220:ACY393712 AMU393220:AMU393712 AWQ393220:AWQ393712 BGM393220:BGM393712 BQI393220:BQI393712 CAE393220:CAE393712 CKA393220:CKA393712 CTW393220:CTW393712 DDS393220:DDS393712 DNO393220:DNO393712 DXK393220:DXK393712 EHG393220:EHG393712 ERC393220:ERC393712 FAY393220:FAY393712 FKU393220:FKU393712 FUQ393220:FUQ393712 GEM393220:GEM393712 GOI393220:GOI393712 GYE393220:GYE393712 HIA393220:HIA393712 HRW393220:HRW393712 IBS393220:IBS393712 ILO393220:ILO393712 IVK393220:IVK393712 JFG393220:JFG393712 JPC393220:JPC393712 JYY393220:JYY393712 KIU393220:KIU393712 KSQ393220:KSQ393712 LCM393220:LCM393712 LMI393220:LMI393712 LWE393220:LWE393712 MGA393220:MGA393712 MPW393220:MPW393712 MZS393220:MZS393712 NJO393220:NJO393712 NTK393220:NTK393712 ODG393220:ODG393712 ONC393220:ONC393712 OWY393220:OWY393712 PGU393220:PGU393712 PQQ393220:PQQ393712 QAM393220:QAM393712 QKI393220:QKI393712 QUE393220:QUE393712 REA393220:REA393712 RNW393220:RNW393712 RXS393220:RXS393712 SHO393220:SHO393712 SRK393220:SRK393712 TBG393220:TBG393712 TLC393220:TLC393712 TUY393220:TUY393712 UEU393220:UEU393712 UOQ393220:UOQ393712 UYM393220:UYM393712 VII393220:VII393712 VSE393220:VSE393712 WCA393220:WCA393712 WLW393220:WLW393712 WVS393220:WVS393712 J458756:J459248 JG458756:JG459248 TC458756:TC459248 ACY458756:ACY459248 AMU458756:AMU459248 AWQ458756:AWQ459248 BGM458756:BGM459248 BQI458756:BQI459248 CAE458756:CAE459248 CKA458756:CKA459248 CTW458756:CTW459248 DDS458756:DDS459248 DNO458756:DNO459248 DXK458756:DXK459248 EHG458756:EHG459248 ERC458756:ERC459248 FAY458756:FAY459248 FKU458756:FKU459248 FUQ458756:FUQ459248 GEM458756:GEM459248 GOI458756:GOI459248 GYE458756:GYE459248 HIA458756:HIA459248 HRW458756:HRW459248 IBS458756:IBS459248 ILO458756:ILO459248 IVK458756:IVK459248 JFG458756:JFG459248 JPC458756:JPC459248 JYY458756:JYY459248 KIU458756:KIU459248 KSQ458756:KSQ459248 LCM458756:LCM459248 LMI458756:LMI459248 LWE458756:LWE459248 MGA458756:MGA459248 MPW458756:MPW459248 MZS458756:MZS459248 NJO458756:NJO459248 NTK458756:NTK459248 ODG458756:ODG459248 ONC458756:ONC459248 OWY458756:OWY459248 PGU458756:PGU459248 PQQ458756:PQQ459248 QAM458756:QAM459248 QKI458756:QKI459248 QUE458756:QUE459248 REA458756:REA459248 RNW458756:RNW459248 RXS458756:RXS459248 SHO458756:SHO459248 SRK458756:SRK459248 TBG458756:TBG459248 TLC458756:TLC459248 TUY458756:TUY459248 UEU458756:UEU459248 UOQ458756:UOQ459248 UYM458756:UYM459248 VII458756:VII459248 VSE458756:VSE459248 WCA458756:WCA459248 WLW458756:WLW459248 WVS458756:WVS459248 J524292:J524784 JG524292:JG524784 TC524292:TC524784 ACY524292:ACY524784 AMU524292:AMU524784 AWQ524292:AWQ524784 BGM524292:BGM524784 BQI524292:BQI524784 CAE524292:CAE524784 CKA524292:CKA524784 CTW524292:CTW524784 DDS524292:DDS524784 DNO524292:DNO524784 DXK524292:DXK524784 EHG524292:EHG524784 ERC524292:ERC524784 FAY524292:FAY524784 FKU524292:FKU524784 FUQ524292:FUQ524784 GEM524292:GEM524784 GOI524292:GOI524784 GYE524292:GYE524784 HIA524292:HIA524784 HRW524292:HRW524784 IBS524292:IBS524784 ILO524292:ILO524784 IVK524292:IVK524784 JFG524292:JFG524784 JPC524292:JPC524784 JYY524292:JYY524784 KIU524292:KIU524784 KSQ524292:KSQ524784 LCM524292:LCM524784 LMI524292:LMI524784 LWE524292:LWE524784 MGA524292:MGA524784 MPW524292:MPW524784 MZS524292:MZS524784 NJO524292:NJO524784 NTK524292:NTK524784 ODG524292:ODG524784 ONC524292:ONC524784 OWY524292:OWY524784 PGU524292:PGU524784 PQQ524292:PQQ524784 QAM524292:QAM524784 QKI524292:QKI524784 QUE524292:QUE524784 REA524292:REA524784 RNW524292:RNW524784 RXS524292:RXS524784 SHO524292:SHO524784 SRK524292:SRK524784 TBG524292:TBG524784 TLC524292:TLC524784 TUY524292:TUY524784 UEU524292:UEU524784 UOQ524292:UOQ524784 UYM524292:UYM524784 VII524292:VII524784 VSE524292:VSE524784 WCA524292:WCA524784 WLW524292:WLW524784 WVS524292:WVS524784 J589828:J590320 JG589828:JG590320 TC589828:TC590320 ACY589828:ACY590320 AMU589828:AMU590320 AWQ589828:AWQ590320 BGM589828:BGM590320 BQI589828:BQI590320 CAE589828:CAE590320 CKA589828:CKA590320 CTW589828:CTW590320 DDS589828:DDS590320 DNO589828:DNO590320 DXK589828:DXK590320 EHG589828:EHG590320 ERC589828:ERC590320 FAY589828:FAY590320 FKU589828:FKU590320 FUQ589828:FUQ590320 GEM589828:GEM590320 GOI589828:GOI590320 GYE589828:GYE590320 HIA589828:HIA590320 HRW589828:HRW590320 IBS589828:IBS590320 ILO589828:ILO590320 IVK589828:IVK590320 JFG589828:JFG590320 JPC589828:JPC590320 JYY589828:JYY590320 KIU589828:KIU590320 KSQ589828:KSQ590320 LCM589828:LCM590320 LMI589828:LMI590320 LWE589828:LWE590320 MGA589828:MGA590320 MPW589828:MPW590320 MZS589828:MZS590320 NJO589828:NJO590320 NTK589828:NTK590320 ODG589828:ODG590320 ONC589828:ONC590320 OWY589828:OWY590320 PGU589828:PGU590320 PQQ589828:PQQ590320 QAM589828:QAM590320 QKI589828:QKI590320 QUE589828:QUE590320 REA589828:REA590320 RNW589828:RNW590320 RXS589828:RXS590320 SHO589828:SHO590320 SRK589828:SRK590320 TBG589828:TBG590320 TLC589828:TLC590320 TUY589828:TUY590320 UEU589828:UEU590320 UOQ589828:UOQ590320 UYM589828:UYM590320 VII589828:VII590320 VSE589828:VSE590320 WCA589828:WCA590320 WLW589828:WLW590320 WVS589828:WVS590320 J655364:J655856 JG655364:JG655856 TC655364:TC655856 ACY655364:ACY655856 AMU655364:AMU655856 AWQ655364:AWQ655856 BGM655364:BGM655856 BQI655364:BQI655856 CAE655364:CAE655856 CKA655364:CKA655856 CTW655364:CTW655856 DDS655364:DDS655856 DNO655364:DNO655856 DXK655364:DXK655856 EHG655364:EHG655856 ERC655364:ERC655856 FAY655364:FAY655856 FKU655364:FKU655856 FUQ655364:FUQ655856 GEM655364:GEM655856 GOI655364:GOI655856 GYE655364:GYE655856 HIA655364:HIA655856 HRW655364:HRW655856 IBS655364:IBS655856 ILO655364:ILO655856 IVK655364:IVK655856 JFG655364:JFG655856 JPC655364:JPC655856 JYY655364:JYY655856 KIU655364:KIU655856 KSQ655364:KSQ655856 LCM655364:LCM655856 LMI655364:LMI655856 LWE655364:LWE655856 MGA655364:MGA655856 MPW655364:MPW655856 MZS655364:MZS655856 NJO655364:NJO655856 NTK655364:NTK655856 ODG655364:ODG655856 ONC655364:ONC655856 OWY655364:OWY655856 PGU655364:PGU655856 PQQ655364:PQQ655856 QAM655364:QAM655856 QKI655364:QKI655856 QUE655364:QUE655856 REA655364:REA655856 RNW655364:RNW655856 RXS655364:RXS655856 SHO655364:SHO655856 SRK655364:SRK655856 TBG655364:TBG655856 TLC655364:TLC655856 TUY655364:TUY655856 UEU655364:UEU655856 UOQ655364:UOQ655856 UYM655364:UYM655856 VII655364:VII655856 VSE655364:VSE655856 WCA655364:WCA655856 WLW655364:WLW655856 WVS655364:WVS655856 J720900:J721392 JG720900:JG721392 TC720900:TC721392 ACY720900:ACY721392 AMU720900:AMU721392 AWQ720900:AWQ721392 BGM720900:BGM721392 BQI720900:BQI721392 CAE720900:CAE721392 CKA720900:CKA721392 CTW720900:CTW721392 DDS720900:DDS721392 DNO720900:DNO721392 DXK720900:DXK721392 EHG720900:EHG721392 ERC720900:ERC721392 FAY720900:FAY721392 FKU720900:FKU721392 FUQ720900:FUQ721392 GEM720900:GEM721392 GOI720900:GOI721392 GYE720900:GYE721392 HIA720900:HIA721392 HRW720900:HRW721392 IBS720900:IBS721392 ILO720900:ILO721392 IVK720900:IVK721392 JFG720900:JFG721392 JPC720900:JPC721392 JYY720900:JYY721392 KIU720900:KIU721392 KSQ720900:KSQ721392 LCM720900:LCM721392 LMI720900:LMI721392 LWE720900:LWE721392 MGA720900:MGA721392 MPW720900:MPW721392 MZS720900:MZS721392 NJO720900:NJO721392 NTK720900:NTK721392 ODG720900:ODG721392 ONC720900:ONC721392 OWY720900:OWY721392 PGU720900:PGU721392 PQQ720900:PQQ721392 QAM720900:QAM721392 QKI720900:QKI721392 QUE720900:QUE721392 REA720900:REA721392 RNW720900:RNW721392 RXS720900:RXS721392 SHO720900:SHO721392 SRK720900:SRK721392 TBG720900:TBG721392 TLC720900:TLC721392 TUY720900:TUY721392 UEU720900:UEU721392 UOQ720900:UOQ721392 UYM720900:UYM721392 VII720900:VII721392 VSE720900:VSE721392 WCA720900:WCA721392 WLW720900:WLW721392 WVS720900:WVS721392 J786436:J786928 JG786436:JG786928 TC786436:TC786928 ACY786436:ACY786928 AMU786436:AMU786928 AWQ786436:AWQ786928 BGM786436:BGM786928 BQI786436:BQI786928 CAE786436:CAE786928 CKA786436:CKA786928 CTW786436:CTW786928 DDS786436:DDS786928 DNO786436:DNO786928 DXK786436:DXK786928 EHG786436:EHG786928 ERC786436:ERC786928 FAY786436:FAY786928 FKU786436:FKU786928 FUQ786436:FUQ786928 GEM786436:GEM786928 GOI786436:GOI786928 GYE786436:GYE786928 HIA786436:HIA786928 HRW786436:HRW786928 IBS786436:IBS786928 ILO786436:ILO786928 IVK786436:IVK786928 JFG786436:JFG786928 JPC786436:JPC786928 JYY786436:JYY786928 KIU786436:KIU786928 KSQ786436:KSQ786928 LCM786436:LCM786928 LMI786436:LMI786928 LWE786436:LWE786928 MGA786436:MGA786928 MPW786436:MPW786928 MZS786436:MZS786928 NJO786436:NJO786928 NTK786436:NTK786928 ODG786436:ODG786928 ONC786436:ONC786928 OWY786436:OWY786928 PGU786436:PGU786928 PQQ786436:PQQ786928 QAM786436:QAM786928 QKI786436:QKI786928 QUE786436:QUE786928 REA786436:REA786928 RNW786436:RNW786928 RXS786436:RXS786928 SHO786436:SHO786928 SRK786436:SRK786928 TBG786436:TBG786928 TLC786436:TLC786928 TUY786436:TUY786928 UEU786436:UEU786928 UOQ786436:UOQ786928 UYM786436:UYM786928 VII786436:VII786928 VSE786436:VSE786928 WCA786436:WCA786928 WLW786436:WLW786928 WVS786436:WVS786928 J851972:J852464 JG851972:JG852464 TC851972:TC852464 ACY851972:ACY852464 AMU851972:AMU852464 AWQ851972:AWQ852464 BGM851972:BGM852464 BQI851972:BQI852464 CAE851972:CAE852464 CKA851972:CKA852464 CTW851972:CTW852464 DDS851972:DDS852464 DNO851972:DNO852464 DXK851972:DXK852464 EHG851972:EHG852464 ERC851972:ERC852464 FAY851972:FAY852464 FKU851972:FKU852464 FUQ851972:FUQ852464 GEM851972:GEM852464 GOI851972:GOI852464 GYE851972:GYE852464 HIA851972:HIA852464 HRW851972:HRW852464 IBS851972:IBS852464 ILO851972:ILO852464 IVK851972:IVK852464 JFG851972:JFG852464 JPC851972:JPC852464 JYY851972:JYY852464 KIU851972:KIU852464 KSQ851972:KSQ852464 LCM851972:LCM852464 LMI851972:LMI852464 LWE851972:LWE852464 MGA851972:MGA852464 MPW851972:MPW852464 MZS851972:MZS852464 NJO851972:NJO852464 NTK851972:NTK852464 ODG851972:ODG852464 ONC851972:ONC852464 OWY851972:OWY852464 PGU851972:PGU852464 PQQ851972:PQQ852464 QAM851972:QAM852464 QKI851972:QKI852464 QUE851972:QUE852464 REA851972:REA852464 RNW851972:RNW852464 RXS851972:RXS852464 SHO851972:SHO852464 SRK851972:SRK852464 TBG851972:TBG852464 TLC851972:TLC852464 TUY851972:TUY852464 UEU851972:UEU852464 UOQ851972:UOQ852464 UYM851972:UYM852464 VII851972:VII852464 VSE851972:VSE852464 WCA851972:WCA852464 WLW851972:WLW852464 WVS851972:WVS852464 J917508:J918000 JG917508:JG918000 TC917508:TC918000 ACY917508:ACY918000 AMU917508:AMU918000 AWQ917508:AWQ918000 BGM917508:BGM918000 BQI917508:BQI918000 CAE917508:CAE918000 CKA917508:CKA918000 CTW917508:CTW918000 DDS917508:DDS918000 DNO917508:DNO918000 DXK917508:DXK918000 EHG917508:EHG918000 ERC917508:ERC918000 FAY917508:FAY918000 FKU917508:FKU918000 FUQ917508:FUQ918000 GEM917508:GEM918000 GOI917508:GOI918000 GYE917508:GYE918000 HIA917508:HIA918000 HRW917508:HRW918000 IBS917508:IBS918000 ILO917508:ILO918000 IVK917508:IVK918000 JFG917508:JFG918000 JPC917508:JPC918000 JYY917508:JYY918000 KIU917508:KIU918000 KSQ917508:KSQ918000 LCM917508:LCM918000 LMI917508:LMI918000 LWE917508:LWE918000 MGA917508:MGA918000 MPW917508:MPW918000 MZS917508:MZS918000 NJO917508:NJO918000 NTK917508:NTK918000 ODG917508:ODG918000 ONC917508:ONC918000 OWY917508:OWY918000 PGU917508:PGU918000 PQQ917508:PQQ918000 QAM917508:QAM918000 QKI917508:QKI918000 QUE917508:QUE918000 REA917508:REA918000 RNW917508:RNW918000 RXS917508:RXS918000 SHO917508:SHO918000 SRK917508:SRK918000 TBG917508:TBG918000 TLC917508:TLC918000 TUY917508:TUY918000 UEU917508:UEU918000 UOQ917508:UOQ918000 UYM917508:UYM918000 VII917508:VII918000 VSE917508:VSE918000 WCA917508:WCA918000 WLW917508:WLW918000 WVS917508:WVS918000 J983044:J983536 JG983044:JG983536 TC983044:TC983536 ACY983044:ACY983536 AMU983044:AMU983536 AWQ983044:AWQ983536 BGM983044:BGM983536 BQI983044:BQI983536 CAE983044:CAE983536 CKA983044:CKA983536 CTW983044:CTW983536 DDS983044:DDS983536 DNO983044:DNO983536 DXK983044:DXK983536 EHG983044:EHG983536 ERC983044:ERC983536 FAY983044:FAY983536 FKU983044:FKU983536 FUQ983044:FUQ983536 GEM983044:GEM983536 GOI983044:GOI983536 GYE983044:GYE983536 HIA983044:HIA983536 HRW983044:HRW983536 IBS983044:IBS983536 ILO983044:ILO983536 IVK983044:IVK983536 JFG983044:JFG983536 JPC983044:JPC983536 JYY983044:JYY983536 KIU983044:KIU983536 KSQ983044:KSQ983536 LCM983044:LCM983536 LMI983044:LMI983536 LWE983044:LWE983536 MGA983044:MGA983536 MPW983044:MPW983536 MZS983044:MZS983536 NJO983044:NJO983536 NTK983044:NTK983536 ODG983044:ODG983536 ONC983044:ONC983536 OWY983044:OWY983536 PGU983044:PGU983536 PQQ983044:PQQ983536 QAM983044:QAM983536 QKI983044:QKI983536 QUE983044:QUE983536 REA983044:REA983536 RNW983044:RNW983536 RXS983044:RXS983536 SHO983044:SHO983536 SRK983044:SRK983536 TBG983044:TBG983536 TLC983044:TLC983536 TUY983044:TUY983536 UEU983044:UEU983536 UOQ983044:UOQ983536 UYM983044:UYM983536 VII983044:VII983536 VSE983044:VSE983536 WCA983044:WCA983536 WLW983044:WLW983536 WVS983044:WVS983536">
      <formula1>0</formula1>
      <formula2>1000000</formula2>
    </dataValidation>
    <dataValidation type="decimal" allowBlank="1" showInputMessage="1" showErrorMessage="1" sqref="G4:G102 JD4:JD102 SZ4:SZ102 ACV4:ACV102 AMR4:AMR102 AWN4:AWN102 BGJ4:BGJ102 BQF4:BQF102 CAB4:CAB102 CJX4:CJX102 CTT4:CTT102 DDP4:DDP102 DNL4:DNL102 DXH4:DXH102 EHD4:EHD102 EQZ4:EQZ102 FAV4:FAV102 FKR4:FKR102 FUN4:FUN102 GEJ4:GEJ102 GOF4:GOF102 GYB4:GYB102 HHX4:HHX102 HRT4:HRT102 IBP4:IBP102 ILL4:ILL102 IVH4:IVH102 JFD4:JFD102 JOZ4:JOZ102 JYV4:JYV102 KIR4:KIR102 KSN4:KSN102 LCJ4:LCJ102 LMF4:LMF102 LWB4:LWB102 MFX4:MFX102 MPT4:MPT102 MZP4:MZP102 NJL4:NJL102 NTH4:NTH102 ODD4:ODD102 OMZ4:OMZ102 OWV4:OWV102 PGR4:PGR102 PQN4:PQN102 QAJ4:QAJ102 QKF4:QKF102 QUB4:QUB102 RDX4:RDX102 RNT4:RNT102 RXP4:RXP102 SHL4:SHL102 SRH4:SRH102 TBD4:TBD102 TKZ4:TKZ102 TUV4:TUV102 UER4:UER102 UON4:UON102 UYJ4:UYJ102 VIF4:VIF102 VSB4:VSB102 WBX4:WBX102 WLT4:WLT102 WVP4:WVP102 G65540:G65638 JD65540:JD65638 SZ65540:SZ65638 ACV65540:ACV65638 AMR65540:AMR65638 AWN65540:AWN65638 BGJ65540:BGJ65638 BQF65540:BQF65638 CAB65540:CAB65638 CJX65540:CJX65638 CTT65540:CTT65638 DDP65540:DDP65638 DNL65540:DNL65638 DXH65540:DXH65638 EHD65540:EHD65638 EQZ65540:EQZ65638 FAV65540:FAV65638 FKR65540:FKR65638 FUN65540:FUN65638 GEJ65540:GEJ65638 GOF65540:GOF65638 GYB65540:GYB65638 HHX65540:HHX65638 HRT65540:HRT65638 IBP65540:IBP65638 ILL65540:ILL65638 IVH65540:IVH65638 JFD65540:JFD65638 JOZ65540:JOZ65638 JYV65540:JYV65638 KIR65540:KIR65638 KSN65540:KSN65638 LCJ65540:LCJ65638 LMF65540:LMF65638 LWB65540:LWB65638 MFX65540:MFX65638 MPT65540:MPT65638 MZP65540:MZP65638 NJL65540:NJL65638 NTH65540:NTH65638 ODD65540:ODD65638 OMZ65540:OMZ65638 OWV65540:OWV65638 PGR65540:PGR65638 PQN65540:PQN65638 QAJ65540:QAJ65638 QKF65540:QKF65638 QUB65540:QUB65638 RDX65540:RDX65638 RNT65540:RNT65638 RXP65540:RXP65638 SHL65540:SHL65638 SRH65540:SRH65638 TBD65540:TBD65638 TKZ65540:TKZ65638 TUV65540:TUV65638 UER65540:UER65638 UON65540:UON65638 UYJ65540:UYJ65638 VIF65540:VIF65638 VSB65540:VSB65638 WBX65540:WBX65638 WLT65540:WLT65638 WVP65540:WVP65638 G131076:G131174 JD131076:JD131174 SZ131076:SZ131174 ACV131076:ACV131174 AMR131076:AMR131174 AWN131076:AWN131174 BGJ131076:BGJ131174 BQF131076:BQF131174 CAB131076:CAB131174 CJX131076:CJX131174 CTT131076:CTT131174 DDP131076:DDP131174 DNL131076:DNL131174 DXH131076:DXH131174 EHD131076:EHD131174 EQZ131076:EQZ131174 FAV131076:FAV131174 FKR131076:FKR131174 FUN131076:FUN131174 GEJ131076:GEJ131174 GOF131076:GOF131174 GYB131076:GYB131174 HHX131076:HHX131174 HRT131076:HRT131174 IBP131076:IBP131174 ILL131076:ILL131174 IVH131076:IVH131174 JFD131076:JFD131174 JOZ131076:JOZ131174 JYV131076:JYV131174 KIR131076:KIR131174 KSN131076:KSN131174 LCJ131076:LCJ131174 LMF131076:LMF131174 LWB131076:LWB131174 MFX131076:MFX131174 MPT131076:MPT131174 MZP131076:MZP131174 NJL131076:NJL131174 NTH131076:NTH131174 ODD131076:ODD131174 OMZ131076:OMZ131174 OWV131076:OWV131174 PGR131076:PGR131174 PQN131076:PQN131174 QAJ131076:QAJ131174 QKF131076:QKF131174 QUB131076:QUB131174 RDX131076:RDX131174 RNT131076:RNT131174 RXP131076:RXP131174 SHL131076:SHL131174 SRH131076:SRH131174 TBD131076:TBD131174 TKZ131076:TKZ131174 TUV131076:TUV131174 UER131076:UER131174 UON131076:UON131174 UYJ131076:UYJ131174 VIF131076:VIF131174 VSB131076:VSB131174 WBX131076:WBX131174 WLT131076:WLT131174 WVP131076:WVP131174 G196612:G196710 JD196612:JD196710 SZ196612:SZ196710 ACV196612:ACV196710 AMR196612:AMR196710 AWN196612:AWN196710 BGJ196612:BGJ196710 BQF196612:BQF196710 CAB196612:CAB196710 CJX196612:CJX196710 CTT196612:CTT196710 DDP196612:DDP196710 DNL196612:DNL196710 DXH196612:DXH196710 EHD196612:EHD196710 EQZ196612:EQZ196710 FAV196612:FAV196710 FKR196612:FKR196710 FUN196612:FUN196710 GEJ196612:GEJ196710 GOF196612:GOF196710 GYB196612:GYB196710 HHX196612:HHX196710 HRT196612:HRT196710 IBP196612:IBP196710 ILL196612:ILL196710 IVH196612:IVH196710 JFD196612:JFD196710 JOZ196612:JOZ196710 JYV196612:JYV196710 KIR196612:KIR196710 KSN196612:KSN196710 LCJ196612:LCJ196710 LMF196612:LMF196710 LWB196612:LWB196710 MFX196612:MFX196710 MPT196612:MPT196710 MZP196612:MZP196710 NJL196612:NJL196710 NTH196612:NTH196710 ODD196612:ODD196710 OMZ196612:OMZ196710 OWV196612:OWV196710 PGR196612:PGR196710 PQN196612:PQN196710 QAJ196612:QAJ196710 QKF196612:QKF196710 QUB196612:QUB196710 RDX196612:RDX196710 RNT196612:RNT196710 RXP196612:RXP196710 SHL196612:SHL196710 SRH196612:SRH196710 TBD196612:TBD196710 TKZ196612:TKZ196710 TUV196612:TUV196710 UER196612:UER196710 UON196612:UON196710 UYJ196612:UYJ196710 VIF196612:VIF196710 VSB196612:VSB196710 WBX196612:WBX196710 WLT196612:WLT196710 WVP196612:WVP196710 G262148:G262246 JD262148:JD262246 SZ262148:SZ262246 ACV262148:ACV262246 AMR262148:AMR262246 AWN262148:AWN262246 BGJ262148:BGJ262246 BQF262148:BQF262246 CAB262148:CAB262246 CJX262148:CJX262246 CTT262148:CTT262246 DDP262148:DDP262246 DNL262148:DNL262246 DXH262148:DXH262246 EHD262148:EHD262246 EQZ262148:EQZ262246 FAV262148:FAV262246 FKR262148:FKR262246 FUN262148:FUN262246 GEJ262148:GEJ262246 GOF262148:GOF262246 GYB262148:GYB262246 HHX262148:HHX262246 HRT262148:HRT262246 IBP262148:IBP262246 ILL262148:ILL262246 IVH262148:IVH262246 JFD262148:JFD262246 JOZ262148:JOZ262246 JYV262148:JYV262246 KIR262148:KIR262246 KSN262148:KSN262246 LCJ262148:LCJ262246 LMF262148:LMF262246 LWB262148:LWB262246 MFX262148:MFX262246 MPT262148:MPT262246 MZP262148:MZP262246 NJL262148:NJL262246 NTH262148:NTH262246 ODD262148:ODD262246 OMZ262148:OMZ262246 OWV262148:OWV262246 PGR262148:PGR262246 PQN262148:PQN262246 QAJ262148:QAJ262246 QKF262148:QKF262246 QUB262148:QUB262246 RDX262148:RDX262246 RNT262148:RNT262246 RXP262148:RXP262246 SHL262148:SHL262246 SRH262148:SRH262246 TBD262148:TBD262246 TKZ262148:TKZ262246 TUV262148:TUV262246 UER262148:UER262246 UON262148:UON262246 UYJ262148:UYJ262246 VIF262148:VIF262246 VSB262148:VSB262246 WBX262148:WBX262246 WLT262148:WLT262246 WVP262148:WVP262246 G327684:G327782 JD327684:JD327782 SZ327684:SZ327782 ACV327684:ACV327782 AMR327684:AMR327782 AWN327684:AWN327782 BGJ327684:BGJ327782 BQF327684:BQF327782 CAB327684:CAB327782 CJX327684:CJX327782 CTT327684:CTT327782 DDP327684:DDP327782 DNL327684:DNL327782 DXH327684:DXH327782 EHD327684:EHD327782 EQZ327684:EQZ327782 FAV327684:FAV327782 FKR327684:FKR327782 FUN327684:FUN327782 GEJ327684:GEJ327782 GOF327684:GOF327782 GYB327684:GYB327782 HHX327684:HHX327782 HRT327684:HRT327782 IBP327684:IBP327782 ILL327684:ILL327782 IVH327684:IVH327782 JFD327684:JFD327782 JOZ327684:JOZ327782 JYV327684:JYV327782 KIR327684:KIR327782 KSN327684:KSN327782 LCJ327684:LCJ327782 LMF327684:LMF327782 LWB327684:LWB327782 MFX327684:MFX327782 MPT327684:MPT327782 MZP327684:MZP327782 NJL327684:NJL327782 NTH327684:NTH327782 ODD327684:ODD327782 OMZ327684:OMZ327782 OWV327684:OWV327782 PGR327684:PGR327782 PQN327684:PQN327782 QAJ327684:QAJ327782 QKF327684:QKF327782 QUB327684:QUB327782 RDX327684:RDX327782 RNT327684:RNT327782 RXP327684:RXP327782 SHL327684:SHL327782 SRH327684:SRH327782 TBD327684:TBD327782 TKZ327684:TKZ327782 TUV327684:TUV327782 UER327684:UER327782 UON327684:UON327782 UYJ327684:UYJ327782 VIF327684:VIF327782 VSB327684:VSB327782 WBX327684:WBX327782 WLT327684:WLT327782 WVP327684:WVP327782 G393220:G393318 JD393220:JD393318 SZ393220:SZ393318 ACV393220:ACV393318 AMR393220:AMR393318 AWN393220:AWN393318 BGJ393220:BGJ393318 BQF393220:BQF393318 CAB393220:CAB393318 CJX393220:CJX393318 CTT393220:CTT393318 DDP393220:DDP393318 DNL393220:DNL393318 DXH393220:DXH393318 EHD393220:EHD393318 EQZ393220:EQZ393318 FAV393220:FAV393318 FKR393220:FKR393318 FUN393220:FUN393318 GEJ393220:GEJ393318 GOF393220:GOF393318 GYB393220:GYB393318 HHX393220:HHX393318 HRT393220:HRT393318 IBP393220:IBP393318 ILL393220:ILL393318 IVH393220:IVH393318 JFD393220:JFD393318 JOZ393220:JOZ393318 JYV393220:JYV393318 KIR393220:KIR393318 KSN393220:KSN393318 LCJ393220:LCJ393318 LMF393220:LMF393318 LWB393220:LWB393318 MFX393220:MFX393318 MPT393220:MPT393318 MZP393220:MZP393318 NJL393220:NJL393318 NTH393220:NTH393318 ODD393220:ODD393318 OMZ393220:OMZ393318 OWV393220:OWV393318 PGR393220:PGR393318 PQN393220:PQN393318 QAJ393220:QAJ393318 QKF393220:QKF393318 QUB393220:QUB393318 RDX393220:RDX393318 RNT393220:RNT393318 RXP393220:RXP393318 SHL393220:SHL393318 SRH393220:SRH393318 TBD393220:TBD393318 TKZ393220:TKZ393318 TUV393220:TUV393318 UER393220:UER393318 UON393220:UON393318 UYJ393220:UYJ393318 VIF393220:VIF393318 VSB393220:VSB393318 WBX393220:WBX393318 WLT393220:WLT393318 WVP393220:WVP393318 G458756:G458854 JD458756:JD458854 SZ458756:SZ458854 ACV458756:ACV458854 AMR458756:AMR458854 AWN458756:AWN458854 BGJ458756:BGJ458854 BQF458756:BQF458854 CAB458756:CAB458854 CJX458756:CJX458854 CTT458756:CTT458854 DDP458756:DDP458854 DNL458756:DNL458854 DXH458756:DXH458854 EHD458756:EHD458854 EQZ458756:EQZ458854 FAV458756:FAV458854 FKR458756:FKR458854 FUN458756:FUN458854 GEJ458756:GEJ458854 GOF458756:GOF458854 GYB458756:GYB458854 HHX458756:HHX458854 HRT458756:HRT458854 IBP458756:IBP458854 ILL458756:ILL458854 IVH458756:IVH458854 JFD458756:JFD458854 JOZ458756:JOZ458854 JYV458756:JYV458854 KIR458756:KIR458854 KSN458756:KSN458854 LCJ458756:LCJ458854 LMF458756:LMF458854 LWB458756:LWB458854 MFX458756:MFX458854 MPT458756:MPT458854 MZP458756:MZP458854 NJL458756:NJL458854 NTH458756:NTH458854 ODD458756:ODD458854 OMZ458756:OMZ458854 OWV458756:OWV458854 PGR458756:PGR458854 PQN458756:PQN458854 QAJ458756:QAJ458854 QKF458756:QKF458854 QUB458756:QUB458854 RDX458756:RDX458854 RNT458756:RNT458854 RXP458756:RXP458854 SHL458756:SHL458854 SRH458756:SRH458854 TBD458756:TBD458854 TKZ458756:TKZ458854 TUV458756:TUV458854 UER458756:UER458854 UON458756:UON458854 UYJ458756:UYJ458854 VIF458756:VIF458854 VSB458756:VSB458854 WBX458756:WBX458854 WLT458756:WLT458854 WVP458756:WVP458854 G524292:G524390 JD524292:JD524390 SZ524292:SZ524390 ACV524292:ACV524390 AMR524292:AMR524390 AWN524292:AWN524390 BGJ524292:BGJ524390 BQF524292:BQF524390 CAB524292:CAB524390 CJX524292:CJX524390 CTT524292:CTT524390 DDP524292:DDP524390 DNL524292:DNL524390 DXH524292:DXH524390 EHD524292:EHD524390 EQZ524292:EQZ524390 FAV524292:FAV524390 FKR524292:FKR524390 FUN524292:FUN524390 GEJ524292:GEJ524390 GOF524292:GOF524390 GYB524292:GYB524390 HHX524292:HHX524390 HRT524292:HRT524390 IBP524292:IBP524390 ILL524292:ILL524390 IVH524292:IVH524390 JFD524292:JFD524390 JOZ524292:JOZ524390 JYV524292:JYV524390 KIR524292:KIR524390 KSN524292:KSN524390 LCJ524292:LCJ524390 LMF524292:LMF524390 LWB524292:LWB524390 MFX524292:MFX524390 MPT524292:MPT524390 MZP524292:MZP524390 NJL524292:NJL524390 NTH524292:NTH524390 ODD524292:ODD524390 OMZ524292:OMZ524390 OWV524292:OWV524390 PGR524292:PGR524390 PQN524292:PQN524390 QAJ524292:QAJ524390 QKF524292:QKF524390 QUB524292:QUB524390 RDX524292:RDX524390 RNT524292:RNT524390 RXP524292:RXP524390 SHL524292:SHL524390 SRH524292:SRH524390 TBD524292:TBD524390 TKZ524292:TKZ524390 TUV524292:TUV524390 UER524292:UER524390 UON524292:UON524390 UYJ524292:UYJ524390 VIF524292:VIF524390 VSB524292:VSB524390 WBX524292:WBX524390 WLT524292:WLT524390 WVP524292:WVP524390 G589828:G589926 JD589828:JD589926 SZ589828:SZ589926 ACV589828:ACV589926 AMR589828:AMR589926 AWN589828:AWN589926 BGJ589828:BGJ589926 BQF589828:BQF589926 CAB589828:CAB589926 CJX589828:CJX589926 CTT589828:CTT589926 DDP589828:DDP589926 DNL589828:DNL589926 DXH589828:DXH589926 EHD589828:EHD589926 EQZ589828:EQZ589926 FAV589828:FAV589926 FKR589828:FKR589926 FUN589828:FUN589926 GEJ589828:GEJ589926 GOF589828:GOF589926 GYB589828:GYB589926 HHX589828:HHX589926 HRT589828:HRT589926 IBP589828:IBP589926 ILL589828:ILL589926 IVH589828:IVH589926 JFD589828:JFD589926 JOZ589828:JOZ589926 JYV589828:JYV589926 KIR589828:KIR589926 KSN589828:KSN589926 LCJ589828:LCJ589926 LMF589828:LMF589926 LWB589828:LWB589926 MFX589828:MFX589926 MPT589828:MPT589926 MZP589828:MZP589926 NJL589828:NJL589926 NTH589828:NTH589926 ODD589828:ODD589926 OMZ589828:OMZ589926 OWV589828:OWV589926 PGR589828:PGR589926 PQN589828:PQN589926 QAJ589828:QAJ589926 QKF589828:QKF589926 QUB589828:QUB589926 RDX589828:RDX589926 RNT589828:RNT589926 RXP589828:RXP589926 SHL589828:SHL589926 SRH589828:SRH589926 TBD589828:TBD589926 TKZ589828:TKZ589926 TUV589828:TUV589926 UER589828:UER589926 UON589828:UON589926 UYJ589828:UYJ589926 VIF589828:VIF589926 VSB589828:VSB589926 WBX589828:WBX589926 WLT589828:WLT589926 WVP589828:WVP589926 G655364:G655462 JD655364:JD655462 SZ655364:SZ655462 ACV655364:ACV655462 AMR655364:AMR655462 AWN655364:AWN655462 BGJ655364:BGJ655462 BQF655364:BQF655462 CAB655364:CAB655462 CJX655364:CJX655462 CTT655364:CTT655462 DDP655364:DDP655462 DNL655364:DNL655462 DXH655364:DXH655462 EHD655364:EHD655462 EQZ655364:EQZ655462 FAV655364:FAV655462 FKR655364:FKR655462 FUN655364:FUN655462 GEJ655364:GEJ655462 GOF655364:GOF655462 GYB655364:GYB655462 HHX655364:HHX655462 HRT655364:HRT655462 IBP655364:IBP655462 ILL655364:ILL655462 IVH655364:IVH655462 JFD655364:JFD655462 JOZ655364:JOZ655462 JYV655364:JYV655462 KIR655364:KIR655462 KSN655364:KSN655462 LCJ655364:LCJ655462 LMF655364:LMF655462 LWB655364:LWB655462 MFX655364:MFX655462 MPT655364:MPT655462 MZP655364:MZP655462 NJL655364:NJL655462 NTH655364:NTH655462 ODD655364:ODD655462 OMZ655364:OMZ655462 OWV655364:OWV655462 PGR655364:PGR655462 PQN655364:PQN655462 QAJ655364:QAJ655462 QKF655364:QKF655462 QUB655364:QUB655462 RDX655364:RDX655462 RNT655364:RNT655462 RXP655364:RXP655462 SHL655364:SHL655462 SRH655364:SRH655462 TBD655364:TBD655462 TKZ655364:TKZ655462 TUV655364:TUV655462 UER655364:UER655462 UON655364:UON655462 UYJ655364:UYJ655462 VIF655364:VIF655462 VSB655364:VSB655462 WBX655364:WBX655462 WLT655364:WLT655462 WVP655364:WVP655462 G720900:G720998 JD720900:JD720998 SZ720900:SZ720998 ACV720900:ACV720998 AMR720900:AMR720998 AWN720900:AWN720998 BGJ720900:BGJ720998 BQF720900:BQF720998 CAB720900:CAB720998 CJX720900:CJX720998 CTT720900:CTT720998 DDP720900:DDP720998 DNL720900:DNL720998 DXH720900:DXH720998 EHD720900:EHD720998 EQZ720900:EQZ720998 FAV720900:FAV720998 FKR720900:FKR720998 FUN720900:FUN720998 GEJ720900:GEJ720998 GOF720900:GOF720998 GYB720900:GYB720998 HHX720900:HHX720998 HRT720900:HRT720998 IBP720900:IBP720998 ILL720900:ILL720998 IVH720900:IVH720998 JFD720900:JFD720998 JOZ720900:JOZ720998 JYV720900:JYV720998 KIR720900:KIR720998 KSN720900:KSN720998 LCJ720900:LCJ720998 LMF720900:LMF720998 LWB720900:LWB720998 MFX720900:MFX720998 MPT720900:MPT720998 MZP720900:MZP720998 NJL720900:NJL720998 NTH720900:NTH720998 ODD720900:ODD720998 OMZ720900:OMZ720998 OWV720900:OWV720998 PGR720900:PGR720998 PQN720900:PQN720998 QAJ720900:QAJ720998 QKF720900:QKF720998 QUB720900:QUB720998 RDX720900:RDX720998 RNT720900:RNT720998 RXP720900:RXP720998 SHL720900:SHL720998 SRH720900:SRH720998 TBD720900:TBD720998 TKZ720900:TKZ720998 TUV720900:TUV720998 UER720900:UER720998 UON720900:UON720998 UYJ720900:UYJ720998 VIF720900:VIF720998 VSB720900:VSB720998 WBX720900:WBX720998 WLT720900:WLT720998 WVP720900:WVP720998 G786436:G786534 JD786436:JD786534 SZ786436:SZ786534 ACV786436:ACV786534 AMR786436:AMR786534 AWN786436:AWN786534 BGJ786436:BGJ786534 BQF786436:BQF786534 CAB786436:CAB786534 CJX786436:CJX786534 CTT786436:CTT786534 DDP786436:DDP786534 DNL786436:DNL786534 DXH786436:DXH786534 EHD786436:EHD786534 EQZ786436:EQZ786534 FAV786436:FAV786534 FKR786436:FKR786534 FUN786436:FUN786534 GEJ786436:GEJ786534 GOF786436:GOF786534 GYB786436:GYB786534 HHX786436:HHX786534 HRT786436:HRT786534 IBP786436:IBP786534 ILL786436:ILL786534 IVH786436:IVH786534 JFD786436:JFD786534 JOZ786436:JOZ786534 JYV786436:JYV786534 KIR786436:KIR786534 KSN786436:KSN786534 LCJ786436:LCJ786534 LMF786436:LMF786534 LWB786436:LWB786534 MFX786436:MFX786534 MPT786436:MPT786534 MZP786436:MZP786534 NJL786436:NJL786534 NTH786436:NTH786534 ODD786436:ODD786534 OMZ786436:OMZ786534 OWV786436:OWV786534 PGR786436:PGR786534 PQN786436:PQN786534 QAJ786436:QAJ786534 QKF786436:QKF786534 QUB786436:QUB786534 RDX786436:RDX786534 RNT786436:RNT786534 RXP786436:RXP786534 SHL786436:SHL786534 SRH786436:SRH786534 TBD786436:TBD786534 TKZ786436:TKZ786534 TUV786436:TUV786534 UER786436:UER786534 UON786436:UON786534 UYJ786436:UYJ786534 VIF786436:VIF786534 VSB786436:VSB786534 WBX786436:WBX786534 WLT786436:WLT786534 WVP786436:WVP786534 G851972:G852070 JD851972:JD852070 SZ851972:SZ852070 ACV851972:ACV852070 AMR851972:AMR852070 AWN851972:AWN852070 BGJ851972:BGJ852070 BQF851972:BQF852070 CAB851972:CAB852070 CJX851972:CJX852070 CTT851972:CTT852070 DDP851972:DDP852070 DNL851972:DNL852070 DXH851972:DXH852070 EHD851972:EHD852070 EQZ851972:EQZ852070 FAV851972:FAV852070 FKR851972:FKR852070 FUN851972:FUN852070 GEJ851972:GEJ852070 GOF851972:GOF852070 GYB851972:GYB852070 HHX851972:HHX852070 HRT851972:HRT852070 IBP851972:IBP852070 ILL851972:ILL852070 IVH851972:IVH852070 JFD851972:JFD852070 JOZ851972:JOZ852070 JYV851972:JYV852070 KIR851972:KIR852070 KSN851972:KSN852070 LCJ851972:LCJ852070 LMF851972:LMF852070 LWB851972:LWB852070 MFX851972:MFX852070 MPT851972:MPT852070 MZP851972:MZP852070 NJL851972:NJL852070 NTH851972:NTH852070 ODD851972:ODD852070 OMZ851972:OMZ852070 OWV851972:OWV852070 PGR851972:PGR852070 PQN851972:PQN852070 QAJ851972:QAJ852070 QKF851972:QKF852070 QUB851972:QUB852070 RDX851972:RDX852070 RNT851972:RNT852070 RXP851972:RXP852070 SHL851972:SHL852070 SRH851972:SRH852070 TBD851972:TBD852070 TKZ851972:TKZ852070 TUV851972:TUV852070 UER851972:UER852070 UON851972:UON852070 UYJ851972:UYJ852070 VIF851972:VIF852070 VSB851972:VSB852070 WBX851972:WBX852070 WLT851972:WLT852070 WVP851972:WVP852070 G917508:G917606 JD917508:JD917606 SZ917508:SZ917606 ACV917508:ACV917606 AMR917508:AMR917606 AWN917508:AWN917606 BGJ917508:BGJ917606 BQF917508:BQF917606 CAB917508:CAB917606 CJX917508:CJX917606 CTT917508:CTT917606 DDP917508:DDP917606 DNL917508:DNL917606 DXH917508:DXH917606 EHD917508:EHD917606 EQZ917508:EQZ917606 FAV917508:FAV917606 FKR917508:FKR917606 FUN917508:FUN917606 GEJ917508:GEJ917606 GOF917508:GOF917606 GYB917508:GYB917606 HHX917508:HHX917606 HRT917508:HRT917606 IBP917508:IBP917606 ILL917508:ILL917606 IVH917508:IVH917606 JFD917508:JFD917606 JOZ917508:JOZ917606 JYV917508:JYV917606 KIR917508:KIR917606 KSN917508:KSN917606 LCJ917508:LCJ917606 LMF917508:LMF917606 LWB917508:LWB917606 MFX917508:MFX917606 MPT917508:MPT917606 MZP917508:MZP917606 NJL917508:NJL917606 NTH917508:NTH917606 ODD917508:ODD917606 OMZ917508:OMZ917606 OWV917508:OWV917606 PGR917508:PGR917606 PQN917508:PQN917606 QAJ917508:QAJ917606 QKF917508:QKF917606 QUB917508:QUB917606 RDX917508:RDX917606 RNT917508:RNT917606 RXP917508:RXP917606 SHL917508:SHL917606 SRH917508:SRH917606 TBD917508:TBD917606 TKZ917508:TKZ917606 TUV917508:TUV917606 UER917508:UER917606 UON917508:UON917606 UYJ917508:UYJ917606 VIF917508:VIF917606 VSB917508:VSB917606 WBX917508:WBX917606 WLT917508:WLT917606 WVP917508:WVP917606 G983044:G983142 JD983044:JD983142 SZ983044:SZ983142 ACV983044:ACV983142 AMR983044:AMR983142 AWN983044:AWN983142 BGJ983044:BGJ983142 BQF983044:BQF983142 CAB983044:CAB983142 CJX983044:CJX983142 CTT983044:CTT983142 DDP983044:DDP983142 DNL983044:DNL983142 DXH983044:DXH983142 EHD983044:EHD983142 EQZ983044:EQZ983142 FAV983044:FAV983142 FKR983044:FKR983142 FUN983044:FUN983142 GEJ983044:GEJ983142 GOF983044:GOF983142 GYB983044:GYB983142 HHX983044:HHX983142 HRT983044:HRT983142 IBP983044:IBP983142 ILL983044:ILL983142 IVH983044:IVH983142 JFD983044:JFD983142 JOZ983044:JOZ983142 JYV983044:JYV983142 KIR983044:KIR983142 KSN983044:KSN983142 LCJ983044:LCJ983142 LMF983044:LMF983142 LWB983044:LWB983142 MFX983044:MFX983142 MPT983044:MPT983142 MZP983044:MZP983142 NJL983044:NJL983142 NTH983044:NTH983142 ODD983044:ODD983142 OMZ983044:OMZ983142 OWV983044:OWV983142 PGR983044:PGR983142 PQN983044:PQN983142 QAJ983044:QAJ983142 QKF983044:QKF983142 QUB983044:QUB983142 RDX983044:RDX983142 RNT983044:RNT983142 RXP983044:RXP983142 SHL983044:SHL983142 SRH983044:SRH983142 TBD983044:TBD983142 TKZ983044:TKZ983142 TUV983044:TUV983142 UER983044:UER983142 UON983044:UON983142 UYJ983044:UYJ983142 VIF983044:VIF983142 VSB983044:VSB983142 WBX983044:WBX983142 WLT983044:WLT983142 WVP983044:WVP983142 G104:G122 JD104:JD122 SZ104:SZ122 ACV104:ACV122 AMR104:AMR122 AWN104:AWN122 BGJ104:BGJ122 BQF104:BQF122 CAB104:CAB122 CJX104:CJX122 CTT104:CTT122 DDP104:DDP122 DNL104:DNL122 DXH104:DXH122 EHD104:EHD122 EQZ104:EQZ122 FAV104:FAV122 FKR104:FKR122 FUN104:FUN122 GEJ104:GEJ122 GOF104:GOF122 GYB104:GYB122 HHX104:HHX122 HRT104:HRT122 IBP104:IBP122 ILL104:ILL122 IVH104:IVH122 JFD104:JFD122 JOZ104:JOZ122 JYV104:JYV122 KIR104:KIR122 KSN104:KSN122 LCJ104:LCJ122 LMF104:LMF122 LWB104:LWB122 MFX104:MFX122 MPT104:MPT122 MZP104:MZP122 NJL104:NJL122 NTH104:NTH122 ODD104:ODD122 OMZ104:OMZ122 OWV104:OWV122 PGR104:PGR122 PQN104:PQN122 QAJ104:QAJ122 QKF104:QKF122 QUB104:QUB122 RDX104:RDX122 RNT104:RNT122 RXP104:RXP122 SHL104:SHL122 SRH104:SRH122 TBD104:TBD122 TKZ104:TKZ122 TUV104:TUV122 UER104:UER122 UON104:UON122 UYJ104:UYJ122 VIF104:VIF122 VSB104:VSB122 WBX104:WBX122 WLT104:WLT122 WVP104:WVP122 G65640:G65658 JD65640:JD65658 SZ65640:SZ65658 ACV65640:ACV65658 AMR65640:AMR65658 AWN65640:AWN65658 BGJ65640:BGJ65658 BQF65640:BQF65658 CAB65640:CAB65658 CJX65640:CJX65658 CTT65640:CTT65658 DDP65640:DDP65658 DNL65640:DNL65658 DXH65640:DXH65658 EHD65640:EHD65658 EQZ65640:EQZ65658 FAV65640:FAV65658 FKR65640:FKR65658 FUN65640:FUN65658 GEJ65640:GEJ65658 GOF65640:GOF65658 GYB65640:GYB65658 HHX65640:HHX65658 HRT65640:HRT65658 IBP65640:IBP65658 ILL65640:ILL65658 IVH65640:IVH65658 JFD65640:JFD65658 JOZ65640:JOZ65658 JYV65640:JYV65658 KIR65640:KIR65658 KSN65640:KSN65658 LCJ65640:LCJ65658 LMF65640:LMF65658 LWB65640:LWB65658 MFX65640:MFX65658 MPT65640:MPT65658 MZP65640:MZP65658 NJL65640:NJL65658 NTH65640:NTH65658 ODD65640:ODD65658 OMZ65640:OMZ65658 OWV65640:OWV65658 PGR65640:PGR65658 PQN65640:PQN65658 QAJ65640:QAJ65658 QKF65640:QKF65658 QUB65640:QUB65658 RDX65640:RDX65658 RNT65640:RNT65658 RXP65640:RXP65658 SHL65640:SHL65658 SRH65640:SRH65658 TBD65640:TBD65658 TKZ65640:TKZ65658 TUV65640:TUV65658 UER65640:UER65658 UON65640:UON65658 UYJ65640:UYJ65658 VIF65640:VIF65658 VSB65640:VSB65658 WBX65640:WBX65658 WLT65640:WLT65658 WVP65640:WVP65658 G131176:G131194 JD131176:JD131194 SZ131176:SZ131194 ACV131176:ACV131194 AMR131176:AMR131194 AWN131176:AWN131194 BGJ131176:BGJ131194 BQF131176:BQF131194 CAB131176:CAB131194 CJX131176:CJX131194 CTT131176:CTT131194 DDP131176:DDP131194 DNL131176:DNL131194 DXH131176:DXH131194 EHD131176:EHD131194 EQZ131176:EQZ131194 FAV131176:FAV131194 FKR131176:FKR131194 FUN131176:FUN131194 GEJ131176:GEJ131194 GOF131176:GOF131194 GYB131176:GYB131194 HHX131176:HHX131194 HRT131176:HRT131194 IBP131176:IBP131194 ILL131176:ILL131194 IVH131176:IVH131194 JFD131176:JFD131194 JOZ131176:JOZ131194 JYV131176:JYV131194 KIR131176:KIR131194 KSN131176:KSN131194 LCJ131176:LCJ131194 LMF131176:LMF131194 LWB131176:LWB131194 MFX131176:MFX131194 MPT131176:MPT131194 MZP131176:MZP131194 NJL131176:NJL131194 NTH131176:NTH131194 ODD131176:ODD131194 OMZ131176:OMZ131194 OWV131176:OWV131194 PGR131176:PGR131194 PQN131176:PQN131194 QAJ131176:QAJ131194 QKF131176:QKF131194 QUB131176:QUB131194 RDX131176:RDX131194 RNT131176:RNT131194 RXP131176:RXP131194 SHL131176:SHL131194 SRH131176:SRH131194 TBD131176:TBD131194 TKZ131176:TKZ131194 TUV131176:TUV131194 UER131176:UER131194 UON131176:UON131194 UYJ131176:UYJ131194 VIF131176:VIF131194 VSB131176:VSB131194 WBX131176:WBX131194 WLT131176:WLT131194 WVP131176:WVP131194 G196712:G196730 JD196712:JD196730 SZ196712:SZ196730 ACV196712:ACV196730 AMR196712:AMR196730 AWN196712:AWN196730 BGJ196712:BGJ196730 BQF196712:BQF196730 CAB196712:CAB196730 CJX196712:CJX196730 CTT196712:CTT196730 DDP196712:DDP196730 DNL196712:DNL196730 DXH196712:DXH196730 EHD196712:EHD196730 EQZ196712:EQZ196730 FAV196712:FAV196730 FKR196712:FKR196730 FUN196712:FUN196730 GEJ196712:GEJ196730 GOF196712:GOF196730 GYB196712:GYB196730 HHX196712:HHX196730 HRT196712:HRT196730 IBP196712:IBP196730 ILL196712:ILL196730 IVH196712:IVH196730 JFD196712:JFD196730 JOZ196712:JOZ196730 JYV196712:JYV196730 KIR196712:KIR196730 KSN196712:KSN196730 LCJ196712:LCJ196730 LMF196712:LMF196730 LWB196712:LWB196730 MFX196712:MFX196730 MPT196712:MPT196730 MZP196712:MZP196730 NJL196712:NJL196730 NTH196712:NTH196730 ODD196712:ODD196730 OMZ196712:OMZ196730 OWV196712:OWV196730 PGR196712:PGR196730 PQN196712:PQN196730 QAJ196712:QAJ196730 QKF196712:QKF196730 QUB196712:QUB196730 RDX196712:RDX196730 RNT196712:RNT196730 RXP196712:RXP196730 SHL196712:SHL196730 SRH196712:SRH196730 TBD196712:TBD196730 TKZ196712:TKZ196730 TUV196712:TUV196730 UER196712:UER196730 UON196712:UON196730 UYJ196712:UYJ196730 VIF196712:VIF196730 VSB196712:VSB196730 WBX196712:WBX196730 WLT196712:WLT196730 WVP196712:WVP196730 G262248:G262266 JD262248:JD262266 SZ262248:SZ262266 ACV262248:ACV262266 AMR262248:AMR262266 AWN262248:AWN262266 BGJ262248:BGJ262266 BQF262248:BQF262266 CAB262248:CAB262266 CJX262248:CJX262266 CTT262248:CTT262266 DDP262248:DDP262266 DNL262248:DNL262266 DXH262248:DXH262266 EHD262248:EHD262266 EQZ262248:EQZ262266 FAV262248:FAV262266 FKR262248:FKR262266 FUN262248:FUN262266 GEJ262248:GEJ262266 GOF262248:GOF262266 GYB262248:GYB262266 HHX262248:HHX262266 HRT262248:HRT262266 IBP262248:IBP262266 ILL262248:ILL262266 IVH262248:IVH262266 JFD262248:JFD262266 JOZ262248:JOZ262266 JYV262248:JYV262266 KIR262248:KIR262266 KSN262248:KSN262266 LCJ262248:LCJ262266 LMF262248:LMF262266 LWB262248:LWB262266 MFX262248:MFX262266 MPT262248:MPT262266 MZP262248:MZP262266 NJL262248:NJL262266 NTH262248:NTH262266 ODD262248:ODD262266 OMZ262248:OMZ262266 OWV262248:OWV262266 PGR262248:PGR262266 PQN262248:PQN262266 QAJ262248:QAJ262266 QKF262248:QKF262266 QUB262248:QUB262266 RDX262248:RDX262266 RNT262248:RNT262266 RXP262248:RXP262266 SHL262248:SHL262266 SRH262248:SRH262266 TBD262248:TBD262266 TKZ262248:TKZ262266 TUV262248:TUV262266 UER262248:UER262266 UON262248:UON262266 UYJ262248:UYJ262266 VIF262248:VIF262266 VSB262248:VSB262266 WBX262248:WBX262266 WLT262248:WLT262266 WVP262248:WVP262266 G327784:G327802 JD327784:JD327802 SZ327784:SZ327802 ACV327784:ACV327802 AMR327784:AMR327802 AWN327784:AWN327802 BGJ327784:BGJ327802 BQF327784:BQF327802 CAB327784:CAB327802 CJX327784:CJX327802 CTT327784:CTT327802 DDP327784:DDP327802 DNL327784:DNL327802 DXH327784:DXH327802 EHD327784:EHD327802 EQZ327784:EQZ327802 FAV327784:FAV327802 FKR327784:FKR327802 FUN327784:FUN327802 GEJ327784:GEJ327802 GOF327784:GOF327802 GYB327784:GYB327802 HHX327784:HHX327802 HRT327784:HRT327802 IBP327784:IBP327802 ILL327784:ILL327802 IVH327784:IVH327802 JFD327784:JFD327802 JOZ327784:JOZ327802 JYV327784:JYV327802 KIR327784:KIR327802 KSN327784:KSN327802 LCJ327784:LCJ327802 LMF327784:LMF327802 LWB327784:LWB327802 MFX327784:MFX327802 MPT327784:MPT327802 MZP327784:MZP327802 NJL327784:NJL327802 NTH327784:NTH327802 ODD327784:ODD327802 OMZ327784:OMZ327802 OWV327784:OWV327802 PGR327784:PGR327802 PQN327784:PQN327802 QAJ327784:QAJ327802 QKF327784:QKF327802 QUB327784:QUB327802 RDX327784:RDX327802 RNT327784:RNT327802 RXP327784:RXP327802 SHL327784:SHL327802 SRH327784:SRH327802 TBD327784:TBD327802 TKZ327784:TKZ327802 TUV327784:TUV327802 UER327784:UER327802 UON327784:UON327802 UYJ327784:UYJ327802 VIF327784:VIF327802 VSB327784:VSB327802 WBX327784:WBX327802 WLT327784:WLT327802 WVP327784:WVP327802 G393320:G393338 JD393320:JD393338 SZ393320:SZ393338 ACV393320:ACV393338 AMR393320:AMR393338 AWN393320:AWN393338 BGJ393320:BGJ393338 BQF393320:BQF393338 CAB393320:CAB393338 CJX393320:CJX393338 CTT393320:CTT393338 DDP393320:DDP393338 DNL393320:DNL393338 DXH393320:DXH393338 EHD393320:EHD393338 EQZ393320:EQZ393338 FAV393320:FAV393338 FKR393320:FKR393338 FUN393320:FUN393338 GEJ393320:GEJ393338 GOF393320:GOF393338 GYB393320:GYB393338 HHX393320:HHX393338 HRT393320:HRT393338 IBP393320:IBP393338 ILL393320:ILL393338 IVH393320:IVH393338 JFD393320:JFD393338 JOZ393320:JOZ393338 JYV393320:JYV393338 KIR393320:KIR393338 KSN393320:KSN393338 LCJ393320:LCJ393338 LMF393320:LMF393338 LWB393320:LWB393338 MFX393320:MFX393338 MPT393320:MPT393338 MZP393320:MZP393338 NJL393320:NJL393338 NTH393320:NTH393338 ODD393320:ODD393338 OMZ393320:OMZ393338 OWV393320:OWV393338 PGR393320:PGR393338 PQN393320:PQN393338 QAJ393320:QAJ393338 QKF393320:QKF393338 QUB393320:QUB393338 RDX393320:RDX393338 RNT393320:RNT393338 RXP393320:RXP393338 SHL393320:SHL393338 SRH393320:SRH393338 TBD393320:TBD393338 TKZ393320:TKZ393338 TUV393320:TUV393338 UER393320:UER393338 UON393320:UON393338 UYJ393320:UYJ393338 VIF393320:VIF393338 VSB393320:VSB393338 WBX393320:WBX393338 WLT393320:WLT393338 WVP393320:WVP393338 G458856:G458874 JD458856:JD458874 SZ458856:SZ458874 ACV458856:ACV458874 AMR458856:AMR458874 AWN458856:AWN458874 BGJ458856:BGJ458874 BQF458856:BQF458874 CAB458856:CAB458874 CJX458856:CJX458874 CTT458856:CTT458874 DDP458856:DDP458874 DNL458856:DNL458874 DXH458856:DXH458874 EHD458856:EHD458874 EQZ458856:EQZ458874 FAV458856:FAV458874 FKR458856:FKR458874 FUN458856:FUN458874 GEJ458856:GEJ458874 GOF458856:GOF458874 GYB458856:GYB458874 HHX458856:HHX458874 HRT458856:HRT458874 IBP458856:IBP458874 ILL458856:ILL458874 IVH458856:IVH458874 JFD458856:JFD458874 JOZ458856:JOZ458874 JYV458856:JYV458874 KIR458856:KIR458874 KSN458856:KSN458874 LCJ458856:LCJ458874 LMF458856:LMF458874 LWB458856:LWB458874 MFX458856:MFX458874 MPT458856:MPT458874 MZP458856:MZP458874 NJL458856:NJL458874 NTH458856:NTH458874 ODD458856:ODD458874 OMZ458856:OMZ458874 OWV458856:OWV458874 PGR458856:PGR458874 PQN458856:PQN458874 QAJ458856:QAJ458874 QKF458856:QKF458874 QUB458856:QUB458874 RDX458856:RDX458874 RNT458856:RNT458874 RXP458856:RXP458874 SHL458856:SHL458874 SRH458856:SRH458874 TBD458856:TBD458874 TKZ458856:TKZ458874 TUV458856:TUV458874 UER458856:UER458874 UON458856:UON458874 UYJ458856:UYJ458874 VIF458856:VIF458874 VSB458856:VSB458874 WBX458856:WBX458874 WLT458856:WLT458874 WVP458856:WVP458874 G524392:G524410 JD524392:JD524410 SZ524392:SZ524410 ACV524392:ACV524410 AMR524392:AMR524410 AWN524392:AWN524410 BGJ524392:BGJ524410 BQF524392:BQF524410 CAB524392:CAB524410 CJX524392:CJX524410 CTT524392:CTT524410 DDP524392:DDP524410 DNL524392:DNL524410 DXH524392:DXH524410 EHD524392:EHD524410 EQZ524392:EQZ524410 FAV524392:FAV524410 FKR524392:FKR524410 FUN524392:FUN524410 GEJ524392:GEJ524410 GOF524392:GOF524410 GYB524392:GYB524410 HHX524392:HHX524410 HRT524392:HRT524410 IBP524392:IBP524410 ILL524392:ILL524410 IVH524392:IVH524410 JFD524392:JFD524410 JOZ524392:JOZ524410 JYV524392:JYV524410 KIR524392:KIR524410 KSN524392:KSN524410 LCJ524392:LCJ524410 LMF524392:LMF524410 LWB524392:LWB524410 MFX524392:MFX524410 MPT524392:MPT524410 MZP524392:MZP524410 NJL524392:NJL524410 NTH524392:NTH524410 ODD524392:ODD524410 OMZ524392:OMZ524410 OWV524392:OWV524410 PGR524392:PGR524410 PQN524392:PQN524410 QAJ524392:QAJ524410 QKF524392:QKF524410 QUB524392:QUB524410 RDX524392:RDX524410 RNT524392:RNT524410 RXP524392:RXP524410 SHL524392:SHL524410 SRH524392:SRH524410 TBD524392:TBD524410 TKZ524392:TKZ524410 TUV524392:TUV524410 UER524392:UER524410 UON524392:UON524410 UYJ524392:UYJ524410 VIF524392:VIF524410 VSB524392:VSB524410 WBX524392:WBX524410 WLT524392:WLT524410 WVP524392:WVP524410 G589928:G589946 JD589928:JD589946 SZ589928:SZ589946 ACV589928:ACV589946 AMR589928:AMR589946 AWN589928:AWN589946 BGJ589928:BGJ589946 BQF589928:BQF589946 CAB589928:CAB589946 CJX589928:CJX589946 CTT589928:CTT589946 DDP589928:DDP589946 DNL589928:DNL589946 DXH589928:DXH589946 EHD589928:EHD589946 EQZ589928:EQZ589946 FAV589928:FAV589946 FKR589928:FKR589946 FUN589928:FUN589946 GEJ589928:GEJ589946 GOF589928:GOF589946 GYB589928:GYB589946 HHX589928:HHX589946 HRT589928:HRT589946 IBP589928:IBP589946 ILL589928:ILL589946 IVH589928:IVH589946 JFD589928:JFD589946 JOZ589928:JOZ589946 JYV589928:JYV589946 KIR589928:KIR589946 KSN589928:KSN589946 LCJ589928:LCJ589946 LMF589928:LMF589946 LWB589928:LWB589946 MFX589928:MFX589946 MPT589928:MPT589946 MZP589928:MZP589946 NJL589928:NJL589946 NTH589928:NTH589946 ODD589928:ODD589946 OMZ589928:OMZ589946 OWV589928:OWV589946 PGR589928:PGR589946 PQN589928:PQN589946 QAJ589928:QAJ589946 QKF589928:QKF589946 QUB589928:QUB589946 RDX589928:RDX589946 RNT589928:RNT589946 RXP589928:RXP589946 SHL589928:SHL589946 SRH589928:SRH589946 TBD589928:TBD589946 TKZ589928:TKZ589946 TUV589928:TUV589946 UER589928:UER589946 UON589928:UON589946 UYJ589928:UYJ589946 VIF589928:VIF589946 VSB589928:VSB589946 WBX589928:WBX589946 WLT589928:WLT589946 WVP589928:WVP589946 G655464:G655482 JD655464:JD655482 SZ655464:SZ655482 ACV655464:ACV655482 AMR655464:AMR655482 AWN655464:AWN655482 BGJ655464:BGJ655482 BQF655464:BQF655482 CAB655464:CAB655482 CJX655464:CJX655482 CTT655464:CTT655482 DDP655464:DDP655482 DNL655464:DNL655482 DXH655464:DXH655482 EHD655464:EHD655482 EQZ655464:EQZ655482 FAV655464:FAV655482 FKR655464:FKR655482 FUN655464:FUN655482 GEJ655464:GEJ655482 GOF655464:GOF655482 GYB655464:GYB655482 HHX655464:HHX655482 HRT655464:HRT655482 IBP655464:IBP655482 ILL655464:ILL655482 IVH655464:IVH655482 JFD655464:JFD655482 JOZ655464:JOZ655482 JYV655464:JYV655482 KIR655464:KIR655482 KSN655464:KSN655482 LCJ655464:LCJ655482 LMF655464:LMF655482 LWB655464:LWB655482 MFX655464:MFX655482 MPT655464:MPT655482 MZP655464:MZP655482 NJL655464:NJL655482 NTH655464:NTH655482 ODD655464:ODD655482 OMZ655464:OMZ655482 OWV655464:OWV655482 PGR655464:PGR655482 PQN655464:PQN655482 QAJ655464:QAJ655482 QKF655464:QKF655482 QUB655464:QUB655482 RDX655464:RDX655482 RNT655464:RNT655482 RXP655464:RXP655482 SHL655464:SHL655482 SRH655464:SRH655482 TBD655464:TBD655482 TKZ655464:TKZ655482 TUV655464:TUV655482 UER655464:UER655482 UON655464:UON655482 UYJ655464:UYJ655482 VIF655464:VIF655482 VSB655464:VSB655482 WBX655464:WBX655482 WLT655464:WLT655482 WVP655464:WVP655482 G721000:G721018 JD721000:JD721018 SZ721000:SZ721018 ACV721000:ACV721018 AMR721000:AMR721018 AWN721000:AWN721018 BGJ721000:BGJ721018 BQF721000:BQF721018 CAB721000:CAB721018 CJX721000:CJX721018 CTT721000:CTT721018 DDP721000:DDP721018 DNL721000:DNL721018 DXH721000:DXH721018 EHD721000:EHD721018 EQZ721000:EQZ721018 FAV721000:FAV721018 FKR721000:FKR721018 FUN721000:FUN721018 GEJ721000:GEJ721018 GOF721000:GOF721018 GYB721000:GYB721018 HHX721000:HHX721018 HRT721000:HRT721018 IBP721000:IBP721018 ILL721000:ILL721018 IVH721000:IVH721018 JFD721000:JFD721018 JOZ721000:JOZ721018 JYV721000:JYV721018 KIR721000:KIR721018 KSN721000:KSN721018 LCJ721000:LCJ721018 LMF721000:LMF721018 LWB721000:LWB721018 MFX721000:MFX721018 MPT721000:MPT721018 MZP721000:MZP721018 NJL721000:NJL721018 NTH721000:NTH721018 ODD721000:ODD721018 OMZ721000:OMZ721018 OWV721000:OWV721018 PGR721000:PGR721018 PQN721000:PQN721018 QAJ721000:QAJ721018 QKF721000:QKF721018 QUB721000:QUB721018 RDX721000:RDX721018 RNT721000:RNT721018 RXP721000:RXP721018 SHL721000:SHL721018 SRH721000:SRH721018 TBD721000:TBD721018 TKZ721000:TKZ721018 TUV721000:TUV721018 UER721000:UER721018 UON721000:UON721018 UYJ721000:UYJ721018 VIF721000:VIF721018 VSB721000:VSB721018 WBX721000:WBX721018 WLT721000:WLT721018 WVP721000:WVP721018 G786536:G786554 JD786536:JD786554 SZ786536:SZ786554 ACV786536:ACV786554 AMR786536:AMR786554 AWN786536:AWN786554 BGJ786536:BGJ786554 BQF786536:BQF786554 CAB786536:CAB786554 CJX786536:CJX786554 CTT786536:CTT786554 DDP786536:DDP786554 DNL786536:DNL786554 DXH786536:DXH786554 EHD786536:EHD786554 EQZ786536:EQZ786554 FAV786536:FAV786554 FKR786536:FKR786554 FUN786536:FUN786554 GEJ786536:GEJ786554 GOF786536:GOF786554 GYB786536:GYB786554 HHX786536:HHX786554 HRT786536:HRT786554 IBP786536:IBP786554 ILL786536:ILL786554 IVH786536:IVH786554 JFD786536:JFD786554 JOZ786536:JOZ786554 JYV786536:JYV786554 KIR786536:KIR786554 KSN786536:KSN786554 LCJ786536:LCJ786554 LMF786536:LMF786554 LWB786536:LWB786554 MFX786536:MFX786554 MPT786536:MPT786554 MZP786536:MZP786554 NJL786536:NJL786554 NTH786536:NTH786554 ODD786536:ODD786554 OMZ786536:OMZ786554 OWV786536:OWV786554 PGR786536:PGR786554 PQN786536:PQN786554 QAJ786536:QAJ786554 QKF786536:QKF786554 QUB786536:QUB786554 RDX786536:RDX786554 RNT786536:RNT786554 RXP786536:RXP786554 SHL786536:SHL786554 SRH786536:SRH786554 TBD786536:TBD786554 TKZ786536:TKZ786554 TUV786536:TUV786554 UER786536:UER786554 UON786536:UON786554 UYJ786536:UYJ786554 VIF786536:VIF786554 VSB786536:VSB786554 WBX786536:WBX786554 WLT786536:WLT786554 WVP786536:WVP786554 G852072:G852090 JD852072:JD852090 SZ852072:SZ852090 ACV852072:ACV852090 AMR852072:AMR852090 AWN852072:AWN852090 BGJ852072:BGJ852090 BQF852072:BQF852090 CAB852072:CAB852090 CJX852072:CJX852090 CTT852072:CTT852090 DDP852072:DDP852090 DNL852072:DNL852090 DXH852072:DXH852090 EHD852072:EHD852090 EQZ852072:EQZ852090 FAV852072:FAV852090 FKR852072:FKR852090 FUN852072:FUN852090 GEJ852072:GEJ852090 GOF852072:GOF852090 GYB852072:GYB852090 HHX852072:HHX852090 HRT852072:HRT852090 IBP852072:IBP852090 ILL852072:ILL852090 IVH852072:IVH852090 JFD852072:JFD852090 JOZ852072:JOZ852090 JYV852072:JYV852090 KIR852072:KIR852090 KSN852072:KSN852090 LCJ852072:LCJ852090 LMF852072:LMF852090 LWB852072:LWB852090 MFX852072:MFX852090 MPT852072:MPT852090 MZP852072:MZP852090 NJL852072:NJL852090 NTH852072:NTH852090 ODD852072:ODD852090 OMZ852072:OMZ852090 OWV852072:OWV852090 PGR852072:PGR852090 PQN852072:PQN852090 QAJ852072:QAJ852090 QKF852072:QKF852090 QUB852072:QUB852090 RDX852072:RDX852090 RNT852072:RNT852090 RXP852072:RXP852090 SHL852072:SHL852090 SRH852072:SRH852090 TBD852072:TBD852090 TKZ852072:TKZ852090 TUV852072:TUV852090 UER852072:UER852090 UON852072:UON852090 UYJ852072:UYJ852090 VIF852072:VIF852090 VSB852072:VSB852090 WBX852072:WBX852090 WLT852072:WLT852090 WVP852072:WVP852090 G917608:G917626 JD917608:JD917626 SZ917608:SZ917626 ACV917608:ACV917626 AMR917608:AMR917626 AWN917608:AWN917626 BGJ917608:BGJ917626 BQF917608:BQF917626 CAB917608:CAB917626 CJX917608:CJX917626 CTT917608:CTT917626 DDP917608:DDP917626 DNL917608:DNL917626 DXH917608:DXH917626 EHD917608:EHD917626 EQZ917608:EQZ917626 FAV917608:FAV917626 FKR917608:FKR917626 FUN917608:FUN917626 GEJ917608:GEJ917626 GOF917608:GOF917626 GYB917608:GYB917626 HHX917608:HHX917626 HRT917608:HRT917626 IBP917608:IBP917626 ILL917608:ILL917626 IVH917608:IVH917626 JFD917608:JFD917626 JOZ917608:JOZ917626 JYV917608:JYV917626 KIR917608:KIR917626 KSN917608:KSN917626 LCJ917608:LCJ917626 LMF917608:LMF917626 LWB917608:LWB917626 MFX917608:MFX917626 MPT917608:MPT917626 MZP917608:MZP917626 NJL917608:NJL917626 NTH917608:NTH917626 ODD917608:ODD917626 OMZ917608:OMZ917626 OWV917608:OWV917626 PGR917608:PGR917626 PQN917608:PQN917626 QAJ917608:QAJ917626 QKF917608:QKF917626 QUB917608:QUB917626 RDX917608:RDX917626 RNT917608:RNT917626 RXP917608:RXP917626 SHL917608:SHL917626 SRH917608:SRH917626 TBD917608:TBD917626 TKZ917608:TKZ917626 TUV917608:TUV917626 UER917608:UER917626 UON917608:UON917626 UYJ917608:UYJ917626 VIF917608:VIF917626 VSB917608:VSB917626 WBX917608:WBX917626 WLT917608:WLT917626 WVP917608:WVP917626 G983144:G983162 JD983144:JD983162 SZ983144:SZ983162 ACV983144:ACV983162 AMR983144:AMR983162 AWN983144:AWN983162 BGJ983144:BGJ983162 BQF983144:BQF983162 CAB983144:CAB983162 CJX983144:CJX983162 CTT983144:CTT983162 DDP983144:DDP983162 DNL983144:DNL983162 DXH983144:DXH983162 EHD983144:EHD983162 EQZ983144:EQZ983162 FAV983144:FAV983162 FKR983144:FKR983162 FUN983144:FUN983162 GEJ983144:GEJ983162 GOF983144:GOF983162 GYB983144:GYB983162 HHX983144:HHX983162 HRT983144:HRT983162 IBP983144:IBP983162 ILL983144:ILL983162 IVH983144:IVH983162 JFD983144:JFD983162 JOZ983144:JOZ983162 JYV983144:JYV983162 KIR983144:KIR983162 KSN983144:KSN983162 LCJ983144:LCJ983162 LMF983144:LMF983162 LWB983144:LWB983162 MFX983144:MFX983162 MPT983144:MPT983162 MZP983144:MZP983162 NJL983144:NJL983162 NTH983144:NTH983162 ODD983144:ODD983162 OMZ983144:OMZ983162 OWV983144:OWV983162 PGR983144:PGR983162 PQN983144:PQN983162 QAJ983144:QAJ983162 QKF983144:QKF983162 QUB983144:QUB983162 RDX983144:RDX983162 RNT983144:RNT983162 RXP983144:RXP983162 SHL983144:SHL983162 SRH983144:SRH983162 TBD983144:TBD983162 TKZ983144:TKZ983162 TUV983144:TUV983162 UER983144:UER983162 UON983144:UON983162 UYJ983144:UYJ983162 VIF983144:VIF983162 VSB983144:VSB983162 WBX983144:WBX983162 WLT983144:WLT983162 WVP983144:WVP983162 G124:G275 JD124:JD275 SZ124:SZ275 ACV124:ACV275 AMR124:AMR275 AWN124:AWN275 BGJ124:BGJ275 BQF124:BQF275 CAB124:CAB275 CJX124:CJX275 CTT124:CTT275 DDP124:DDP275 DNL124:DNL275 DXH124:DXH275 EHD124:EHD275 EQZ124:EQZ275 FAV124:FAV275 FKR124:FKR275 FUN124:FUN275 GEJ124:GEJ275 GOF124:GOF275 GYB124:GYB275 HHX124:HHX275 HRT124:HRT275 IBP124:IBP275 ILL124:ILL275 IVH124:IVH275 JFD124:JFD275 JOZ124:JOZ275 JYV124:JYV275 KIR124:KIR275 KSN124:KSN275 LCJ124:LCJ275 LMF124:LMF275 LWB124:LWB275 MFX124:MFX275 MPT124:MPT275 MZP124:MZP275 NJL124:NJL275 NTH124:NTH275 ODD124:ODD275 OMZ124:OMZ275 OWV124:OWV275 PGR124:PGR275 PQN124:PQN275 QAJ124:QAJ275 QKF124:QKF275 QUB124:QUB275 RDX124:RDX275 RNT124:RNT275 RXP124:RXP275 SHL124:SHL275 SRH124:SRH275 TBD124:TBD275 TKZ124:TKZ275 TUV124:TUV275 UER124:UER275 UON124:UON275 UYJ124:UYJ275 VIF124:VIF275 VSB124:VSB275 WBX124:WBX275 WLT124:WLT275 WVP124:WVP275 G65660:G65811 JD65660:JD65811 SZ65660:SZ65811 ACV65660:ACV65811 AMR65660:AMR65811 AWN65660:AWN65811 BGJ65660:BGJ65811 BQF65660:BQF65811 CAB65660:CAB65811 CJX65660:CJX65811 CTT65660:CTT65811 DDP65660:DDP65811 DNL65660:DNL65811 DXH65660:DXH65811 EHD65660:EHD65811 EQZ65660:EQZ65811 FAV65660:FAV65811 FKR65660:FKR65811 FUN65660:FUN65811 GEJ65660:GEJ65811 GOF65660:GOF65811 GYB65660:GYB65811 HHX65660:HHX65811 HRT65660:HRT65811 IBP65660:IBP65811 ILL65660:ILL65811 IVH65660:IVH65811 JFD65660:JFD65811 JOZ65660:JOZ65811 JYV65660:JYV65811 KIR65660:KIR65811 KSN65660:KSN65811 LCJ65660:LCJ65811 LMF65660:LMF65811 LWB65660:LWB65811 MFX65660:MFX65811 MPT65660:MPT65811 MZP65660:MZP65811 NJL65660:NJL65811 NTH65660:NTH65811 ODD65660:ODD65811 OMZ65660:OMZ65811 OWV65660:OWV65811 PGR65660:PGR65811 PQN65660:PQN65811 QAJ65660:QAJ65811 QKF65660:QKF65811 QUB65660:QUB65811 RDX65660:RDX65811 RNT65660:RNT65811 RXP65660:RXP65811 SHL65660:SHL65811 SRH65660:SRH65811 TBD65660:TBD65811 TKZ65660:TKZ65811 TUV65660:TUV65811 UER65660:UER65811 UON65660:UON65811 UYJ65660:UYJ65811 VIF65660:VIF65811 VSB65660:VSB65811 WBX65660:WBX65811 WLT65660:WLT65811 WVP65660:WVP65811 G131196:G131347 JD131196:JD131347 SZ131196:SZ131347 ACV131196:ACV131347 AMR131196:AMR131347 AWN131196:AWN131347 BGJ131196:BGJ131347 BQF131196:BQF131347 CAB131196:CAB131347 CJX131196:CJX131347 CTT131196:CTT131347 DDP131196:DDP131347 DNL131196:DNL131347 DXH131196:DXH131347 EHD131196:EHD131347 EQZ131196:EQZ131347 FAV131196:FAV131347 FKR131196:FKR131347 FUN131196:FUN131347 GEJ131196:GEJ131347 GOF131196:GOF131347 GYB131196:GYB131347 HHX131196:HHX131347 HRT131196:HRT131347 IBP131196:IBP131347 ILL131196:ILL131347 IVH131196:IVH131347 JFD131196:JFD131347 JOZ131196:JOZ131347 JYV131196:JYV131347 KIR131196:KIR131347 KSN131196:KSN131347 LCJ131196:LCJ131347 LMF131196:LMF131347 LWB131196:LWB131347 MFX131196:MFX131347 MPT131196:MPT131347 MZP131196:MZP131347 NJL131196:NJL131347 NTH131196:NTH131347 ODD131196:ODD131347 OMZ131196:OMZ131347 OWV131196:OWV131347 PGR131196:PGR131347 PQN131196:PQN131347 QAJ131196:QAJ131347 QKF131196:QKF131347 QUB131196:QUB131347 RDX131196:RDX131347 RNT131196:RNT131347 RXP131196:RXP131347 SHL131196:SHL131347 SRH131196:SRH131347 TBD131196:TBD131347 TKZ131196:TKZ131347 TUV131196:TUV131347 UER131196:UER131347 UON131196:UON131347 UYJ131196:UYJ131347 VIF131196:VIF131347 VSB131196:VSB131347 WBX131196:WBX131347 WLT131196:WLT131347 WVP131196:WVP131347 G196732:G196883 JD196732:JD196883 SZ196732:SZ196883 ACV196732:ACV196883 AMR196732:AMR196883 AWN196732:AWN196883 BGJ196732:BGJ196883 BQF196732:BQF196883 CAB196732:CAB196883 CJX196732:CJX196883 CTT196732:CTT196883 DDP196732:DDP196883 DNL196732:DNL196883 DXH196732:DXH196883 EHD196732:EHD196883 EQZ196732:EQZ196883 FAV196732:FAV196883 FKR196732:FKR196883 FUN196732:FUN196883 GEJ196732:GEJ196883 GOF196732:GOF196883 GYB196732:GYB196883 HHX196732:HHX196883 HRT196732:HRT196883 IBP196732:IBP196883 ILL196732:ILL196883 IVH196732:IVH196883 JFD196732:JFD196883 JOZ196732:JOZ196883 JYV196732:JYV196883 KIR196732:KIR196883 KSN196732:KSN196883 LCJ196732:LCJ196883 LMF196732:LMF196883 LWB196732:LWB196883 MFX196732:MFX196883 MPT196732:MPT196883 MZP196732:MZP196883 NJL196732:NJL196883 NTH196732:NTH196883 ODD196732:ODD196883 OMZ196732:OMZ196883 OWV196732:OWV196883 PGR196732:PGR196883 PQN196732:PQN196883 QAJ196732:QAJ196883 QKF196732:QKF196883 QUB196732:QUB196883 RDX196732:RDX196883 RNT196732:RNT196883 RXP196732:RXP196883 SHL196732:SHL196883 SRH196732:SRH196883 TBD196732:TBD196883 TKZ196732:TKZ196883 TUV196732:TUV196883 UER196732:UER196883 UON196732:UON196883 UYJ196732:UYJ196883 VIF196732:VIF196883 VSB196732:VSB196883 WBX196732:WBX196883 WLT196732:WLT196883 WVP196732:WVP196883 G262268:G262419 JD262268:JD262419 SZ262268:SZ262419 ACV262268:ACV262419 AMR262268:AMR262419 AWN262268:AWN262419 BGJ262268:BGJ262419 BQF262268:BQF262419 CAB262268:CAB262419 CJX262268:CJX262419 CTT262268:CTT262419 DDP262268:DDP262419 DNL262268:DNL262419 DXH262268:DXH262419 EHD262268:EHD262419 EQZ262268:EQZ262419 FAV262268:FAV262419 FKR262268:FKR262419 FUN262268:FUN262419 GEJ262268:GEJ262419 GOF262268:GOF262419 GYB262268:GYB262419 HHX262268:HHX262419 HRT262268:HRT262419 IBP262268:IBP262419 ILL262268:ILL262419 IVH262268:IVH262419 JFD262268:JFD262419 JOZ262268:JOZ262419 JYV262268:JYV262419 KIR262268:KIR262419 KSN262268:KSN262419 LCJ262268:LCJ262419 LMF262268:LMF262419 LWB262268:LWB262419 MFX262268:MFX262419 MPT262268:MPT262419 MZP262268:MZP262419 NJL262268:NJL262419 NTH262268:NTH262419 ODD262268:ODD262419 OMZ262268:OMZ262419 OWV262268:OWV262419 PGR262268:PGR262419 PQN262268:PQN262419 QAJ262268:QAJ262419 QKF262268:QKF262419 QUB262268:QUB262419 RDX262268:RDX262419 RNT262268:RNT262419 RXP262268:RXP262419 SHL262268:SHL262419 SRH262268:SRH262419 TBD262268:TBD262419 TKZ262268:TKZ262419 TUV262268:TUV262419 UER262268:UER262419 UON262268:UON262419 UYJ262268:UYJ262419 VIF262268:VIF262419 VSB262268:VSB262419 WBX262268:WBX262419 WLT262268:WLT262419 WVP262268:WVP262419 G327804:G327955 JD327804:JD327955 SZ327804:SZ327955 ACV327804:ACV327955 AMR327804:AMR327955 AWN327804:AWN327955 BGJ327804:BGJ327955 BQF327804:BQF327955 CAB327804:CAB327955 CJX327804:CJX327955 CTT327804:CTT327955 DDP327804:DDP327955 DNL327804:DNL327955 DXH327804:DXH327955 EHD327804:EHD327955 EQZ327804:EQZ327955 FAV327804:FAV327955 FKR327804:FKR327955 FUN327804:FUN327955 GEJ327804:GEJ327955 GOF327804:GOF327955 GYB327804:GYB327955 HHX327804:HHX327955 HRT327804:HRT327955 IBP327804:IBP327955 ILL327804:ILL327955 IVH327804:IVH327955 JFD327804:JFD327955 JOZ327804:JOZ327955 JYV327804:JYV327955 KIR327804:KIR327955 KSN327804:KSN327955 LCJ327804:LCJ327955 LMF327804:LMF327955 LWB327804:LWB327955 MFX327804:MFX327955 MPT327804:MPT327955 MZP327804:MZP327955 NJL327804:NJL327955 NTH327804:NTH327955 ODD327804:ODD327955 OMZ327804:OMZ327955 OWV327804:OWV327955 PGR327804:PGR327955 PQN327804:PQN327955 QAJ327804:QAJ327955 QKF327804:QKF327955 QUB327804:QUB327955 RDX327804:RDX327955 RNT327804:RNT327955 RXP327804:RXP327955 SHL327804:SHL327955 SRH327804:SRH327955 TBD327804:TBD327955 TKZ327804:TKZ327955 TUV327804:TUV327955 UER327804:UER327955 UON327804:UON327955 UYJ327804:UYJ327955 VIF327804:VIF327955 VSB327804:VSB327955 WBX327804:WBX327955 WLT327804:WLT327955 WVP327804:WVP327955 G393340:G393491 JD393340:JD393491 SZ393340:SZ393491 ACV393340:ACV393491 AMR393340:AMR393491 AWN393340:AWN393491 BGJ393340:BGJ393491 BQF393340:BQF393491 CAB393340:CAB393491 CJX393340:CJX393491 CTT393340:CTT393491 DDP393340:DDP393491 DNL393340:DNL393491 DXH393340:DXH393491 EHD393340:EHD393491 EQZ393340:EQZ393491 FAV393340:FAV393491 FKR393340:FKR393491 FUN393340:FUN393491 GEJ393340:GEJ393491 GOF393340:GOF393491 GYB393340:GYB393491 HHX393340:HHX393491 HRT393340:HRT393491 IBP393340:IBP393491 ILL393340:ILL393491 IVH393340:IVH393491 JFD393340:JFD393491 JOZ393340:JOZ393491 JYV393340:JYV393491 KIR393340:KIR393491 KSN393340:KSN393491 LCJ393340:LCJ393491 LMF393340:LMF393491 LWB393340:LWB393491 MFX393340:MFX393491 MPT393340:MPT393491 MZP393340:MZP393491 NJL393340:NJL393491 NTH393340:NTH393491 ODD393340:ODD393491 OMZ393340:OMZ393491 OWV393340:OWV393491 PGR393340:PGR393491 PQN393340:PQN393491 QAJ393340:QAJ393491 QKF393340:QKF393491 QUB393340:QUB393491 RDX393340:RDX393491 RNT393340:RNT393491 RXP393340:RXP393491 SHL393340:SHL393491 SRH393340:SRH393491 TBD393340:TBD393491 TKZ393340:TKZ393491 TUV393340:TUV393491 UER393340:UER393491 UON393340:UON393491 UYJ393340:UYJ393491 VIF393340:VIF393491 VSB393340:VSB393491 WBX393340:WBX393491 WLT393340:WLT393491 WVP393340:WVP393491 G458876:G459027 JD458876:JD459027 SZ458876:SZ459027 ACV458876:ACV459027 AMR458876:AMR459027 AWN458876:AWN459027 BGJ458876:BGJ459027 BQF458876:BQF459027 CAB458876:CAB459027 CJX458876:CJX459027 CTT458876:CTT459027 DDP458876:DDP459027 DNL458876:DNL459027 DXH458876:DXH459027 EHD458876:EHD459027 EQZ458876:EQZ459027 FAV458876:FAV459027 FKR458876:FKR459027 FUN458876:FUN459027 GEJ458876:GEJ459027 GOF458876:GOF459027 GYB458876:GYB459027 HHX458876:HHX459027 HRT458876:HRT459027 IBP458876:IBP459027 ILL458876:ILL459027 IVH458876:IVH459027 JFD458876:JFD459027 JOZ458876:JOZ459027 JYV458876:JYV459027 KIR458876:KIR459027 KSN458876:KSN459027 LCJ458876:LCJ459027 LMF458876:LMF459027 LWB458876:LWB459027 MFX458876:MFX459027 MPT458876:MPT459027 MZP458876:MZP459027 NJL458876:NJL459027 NTH458876:NTH459027 ODD458876:ODD459027 OMZ458876:OMZ459027 OWV458876:OWV459027 PGR458876:PGR459027 PQN458876:PQN459027 QAJ458876:QAJ459027 QKF458876:QKF459027 QUB458876:QUB459027 RDX458876:RDX459027 RNT458876:RNT459027 RXP458876:RXP459027 SHL458876:SHL459027 SRH458876:SRH459027 TBD458876:TBD459027 TKZ458876:TKZ459027 TUV458876:TUV459027 UER458876:UER459027 UON458876:UON459027 UYJ458876:UYJ459027 VIF458876:VIF459027 VSB458876:VSB459027 WBX458876:WBX459027 WLT458876:WLT459027 WVP458876:WVP459027 G524412:G524563 JD524412:JD524563 SZ524412:SZ524563 ACV524412:ACV524563 AMR524412:AMR524563 AWN524412:AWN524563 BGJ524412:BGJ524563 BQF524412:BQF524563 CAB524412:CAB524563 CJX524412:CJX524563 CTT524412:CTT524563 DDP524412:DDP524563 DNL524412:DNL524563 DXH524412:DXH524563 EHD524412:EHD524563 EQZ524412:EQZ524563 FAV524412:FAV524563 FKR524412:FKR524563 FUN524412:FUN524563 GEJ524412:GEJ524563 GOF524412:GOF524563 GYB524412:GYB524563 HHX524412:HHX524563 HRT524412:HRT524563 IBP524412:IBP524563 ILL524412:ILL524563 IVH524412:IVH524563 JFD524412:JFD524563 JOZ524412:JOZ524563 JYV524412:JYV524563 KIR524412:KIR524563 KSN524412:KSN524563 LCJ524412:LCJ524563 LMF524412:LMF524563 LWB524412:LWB524563 MFX524412:MFX524563 MPT524412:MPT524563 MZP524412:MZP524563 NJL524412:NJL524563 NTH524412:NTH524563 ODD524412:ODD524563 OMZ524412:OMZ524563 OWV524412:OWV524563 PGR524412:PGR524563 PQN524412:PQN524563 QAJ524412:QAJ524563 QKF524412:QKF524563 QUB524412:QUB524563 RDX524412:RDX524563 RNT524412:RNT524563 RXP524412:RXP524563 SHL524412:SHL524563 SRH524412:SRH524563 TBD524412:TBD524563 TKZ524412:TKZ524563 TUV524412:TUV524563 UER524412:UER524563 UON524412:UON524563 UYJ524412:UYJ524563 VIF524412:VIF524563 VSB524412:VSB524563 WBX524412:WBX524563 WLT524412:WLT524563 WVP524412:WVP524563 G589948:G590099 JD589948:JD590099 SZ589948:SZ590099 ACV589948:ACV590099 AMR589948:AMR590099 AWN589948:AWN590099 BGJ589948:BGJ590099 BQF589948:BQF590099 CAB589948:CAB590099 CJX589948:CJX590099 CTT589948:CTT590099 DDP589948:DDP590099 DNL589948:DNL590099 DXH589948:DXH590099 EHD589948:EHD590099 EQZ589948:EQZ590099 FAV589948:FAV590099 FKR589948:FKR590099 FUN589948:FUN590099 GEJ589948:GEJ590099 GOF589948:GOF590099 GYB589948:GYB590099 HHX589948:HHX590099 HRT589948:HRT590099 IBP589948:IBP590099 ILL589948:ILL590099 IVH589948:IVH590099 JFD589948:JFD590099 JOZ589948:JOZ590099 JYV589948:JYV590099 KIR589948:KIR590099 KSN589948:KSN590099 LCJ589948:LCJ590099 LMF589948:LMF590099 LWB589948:LWB590099 MFX589948:MFX590099 MPT589948:MPT590099 MZP589948:MZP590099 NJL589948:NJL590099 NTH589948:NTH590099 ODD589948:ODD590099 OMZ589948:OMZ590099 OWV589948:OWV590099 PGR589948:PGR590099 PQN589948:PQN590099 QAJ589948:QAJ590099 QKF589948:QKF590099 QUB589948:QUB590099 RDX589948:RDX590099 RNT589948:RNT590099 RXP589948:RXP590099 SHL589948:SHL590099 SRH589948:SRH590099 TBD589948:TBD590099 TKZ589948:TKZ590099 TUV589948:TUV590099 UER589948:UER590099 UON589948:UON590099 UYJ589948:UYJ590099 VIF589948:VIF590099 VSB589948:VSB590099 WBX589948:WBX590099 WLT589948:WLT590099 WVP589948:WVP590099 G655484:G655635 JD655484:JD655635 SZ655484:SZ655635 ACV655484:ACV655635 AMR655484:AMR655635 AWN655484:AWN655635 BGJ655484:BGJ655635 BQF655484:BQF655635 CAB655484:CAB655635 CJX655484:CJX655635 CTT655484:CTT655635 DDP655484:DDP655635 DNL655484:DNL655635 DXH655484:DXH655635 EHD655484:EHD655635 EQZ655484:EQZ655635 FAV655484:FAV655635 FKR655484:FKR655635 FUN655484:FUN655635 GEJ655484:GEJ655635 GOF655484:GOF655635 GYB655484:GYB655635 HHX655484:HHX655635 HRT655484:HRT655635 IBP655484:IBP655635 ILL655484:ILL655635 IVH655484:IVH655635 JFD655484:JFD655635 JOZ655484:JOZ655635 JYV655484:JYV655635 KIR655484:KIR655635 KSN655484:KSN655635 LCJ655484:LCJ655635 LMF655484:LMF655635 LWB655484:LWB655635 MFX655484:MFX655635 MPT655484:MPT655635 MZP655484:MZP655635 NJL655484:NJL655635 NTH655484:NTH655635 ODD655484:ODD655635 OMZ655484:OMZ655635 OWV655484:OWV655635 PGR655484:PGR655635 PQN655484:PQN655635 QAJ655484:QAJ655635 QKF655484:QKF655635 QUB655484:QUB655635 RDX655484:RDX655635 RNT655484:RNT655635 RXP655484:RXP655635 SHL655484:SHL655635 SRH655484:SRH655635 TBD655484:TBD655635 TKZ655484:TKZ655635 TUV655484:TUV655635 UER655484:UER655635 UON655484:UON655635 UYJ655484:UYJ655635 VIF655484:VIF655635 VSB655484:VSB655635 WBX655484:WBX655635 WLT655484:WLT655635 WVP655484:WVP655635 G721020:G721171 JD721020:JD721171 SZ721020:SZ721171 ACV721020:ACV721171 AMR721020:AMR721171 AWN721020:AWN721171 BGJ721020:BGJ721171 BQF721020:BQF721171 CAB721020:CAB721171 CJX721020:CJX721171 CTT721020:CTT721171 DDP721020:DDP721171 DNL721020:DNL721171 DXH721020:DXH721171 EHD721020:EHD721171 EQZ721020:EQZ721171 FAV721020:FAV721171 FKR721020:FKR721171 FUN721020:FUN721171 GEJ721020:GEJ721171 GOF721020:GOF721171 GYB721020:GYB721171 HHX721020:HHX721171 HRT721020:HRT721171 IBP721020:IBP721171 ILL721020:ILL721171 IVH721020:IVH721171 JFD721020:JFD721171 JOZ721020:JOZ721171 JYV721020:JYV721171 KIR721020:KIR721171 KSN721020:KSN721171 LCJ721020:LCJ721171 LMF721020:LMF721171 LWB721020:LWB721171 MFX721020:MFX721171 MPT721020:MPT721171 MZP721020:MZP721171 NJL721020:NJL721171 NTH721020:NTH721171 ODD721020:ODD721171 OMZ721020:OMZ721171 OWV721020:OWV721171 PGR721020:PGR721171 PQN721020:PQN721171 QAJ721020:QAJ721171 QKF721020:QKF721171 QUB721020:QUB721171 RDX721020:RDX721171 RNT721020:RNT721171 RXP721020:RXP721171 SHL721020:SHL721171 SRH721020:SRH721171 TBD721020:TBD721171 TKZ721020:TKZ721171 TUV721020:TUV721171 UER721020:UER721171 UON721020:UON721171 UYJ721020:UYJ721171 VIF721020:VIF721171 VSB721020:VSB721171 WBX721020:WBX721171 WLT721020:WLT721171 WVP721020:WVP721171 G786556:G786707 JD786556:JD786707 SZ786556:SZ786707 ACV786556:ACV786707 AMR786556:AMR786707 AWN786556:AWN786707 BGJ786556:BGJ786707 BQF786556:BQF786707 CAB786556:CAB786707 CJX786556:CJX786707 CTT786556:CTT786707 DDP786556:DDP786707 DNL786556:DNL786707 DXH786556:DXH786707 EHD786556:EHD786707 EQZ786556:EQZ786707 FAV786556:FAV786707 FKR786556:FKR786707 FUN786556:FUN786707 GEJ786556:GEJ786707 GOF786556:GOF786707 GYB786556:GYB786707 HHX786556:HHX786707 HRT786556:HRT786707 IBP786556:IBP786707 ILL786556:ILL786707 IVH786556:IVH786707 JFD786556:JFD786707 JOZ786556:JOZ786707 JYV786556:JYV786707 KIR786556:KIR786707 KSN786556:KSN786707 LCJ786556:LCJ786707 LMF786556:LMF786707 LWB786556:LWB786707 MFX786556:MFX786707 MPT786556:MPT786707 MZP786556:MZP786707 NJL786556:NJL786707 NTH786556:NTH786707 ODD786556:ODD786707 OMZ786556:OMZ786707 OWV786556:OWV786707 PGR786556:PGR786707 PQN786556:PQN786707 QAJ786556:QAJ786707 QKF786556:QKF786707 QUB786556:QUB786707 RDX786556:RDX786707 RNT786556:RNT786707 RXP786556:RXP786707 SHL786556:SHL786707 SRH786556:SRH786707 TBD786556:TBD786707 TKZ786556:TKZ786707 TUV786556:TUV786707 UER786556:UER786707 UON786556:UON786707 UYJ786556:UYJ786707 VIF786556:VIF786707 VSB786556:VSB786707 WBX786556:WBX786707 WLT786556:WLT786707 WVP786556:WVP786707 G852092:G852243 JD852092:JD852243 SZ852092:SZ852243 ACV852092:ACV852243 AMR852092:AMR852243 AWN852092:AWN852243 BGJ852092:BGJ852243 BQF852092:BQF852243 CAB852092:CAB852243 CJX852092:CJX852243 CTT852092:CTT852243 DDP852092:DDP852243 DNL852092:DNL852243 DXH852092:DXH852243 EHD852092:EHD852243 EQZ852092:EQZ852243 FAV852092:FAV852243 FKR852092:FKR852243 FUN852092:FUN852243 GEJ852092:GEJ852243 GOF852092:GOF852243 GYB852092:GYB852243 HHX852092:HHX852243 HRT852092:HRT852243 IBP852092:IBP852243 ILL852092:ILL852243 IVH852092:IVH852243 JFD852092:JFD852243 JOZ852092:JOZ852243 JYV852092:JYV852243 KIR852092:KIR852243 KSN852092:KSN852243 LCJ852092:LCJ852243 LMF852092:LMF852243 LWB852092:LWB852243 MFX852092:MFX852243 MPT852092:MPT852243 MZP852092:MZP852243 NJL852092:NJL852243 NTH852092:NTH852243 ODD852092:ODD852243 OMZ852092:OMZ852243 OWV852092:OWV852243 PGR852092:PGR852243 PQN852092:PQN852243 QAJ852092:QAJ852243 QKF852092:QKF852243 QUB852092:QUB852243 RDX852092:RDX852243 RNT852092:RNT852243 RXP852092:RXP852243 SHL852092:SHL852243 SRH852092:SRH852243 TBD852092:TBD852243 TKZ852092:TKZ852243 TUV852092:TUV852243 UER852092:UER852243 UON852092:UON852243 UYJ852092:UYJ852243 VIF852092:VIF852243 VSB852092:VSB852243 WBX852092:WBX852243 WLT852092:WLT852243 WVP852092:WVP852243 G917628:G917779 JD917628:JD917779 SZ917628:SZ917779 ACV917628:ACV917779 AMR917628:AMR917779 AWN917628:AWN917779 BGJ917628:BGJ917779 BQF917628:BQF917779 CAB917628:CAB917779 CJX917628:CJX917779 CTT917628:CTT917779 DDP917628:DDP917779 DNL917628:DNL917779 DXH917628:DXH917779 EHD917628:EHD917779 EQZ917628:EQZ917779 FAV917628:FAV917779 FKR917628:FKR917779 FUN917628:FUN917779 GEJ917628:GEJ917779 GOF917628:GOF917779 GYB917628:GYB917779 HHX917628:HHX917779 HRT917628:HRT917779 IBP917628:IBP917779 ILL917628:ILL917779 IVH917628:IVH917779 JFD917628:JFD917779 JOZ917628:JOZ917779 JYV917628:JYV917779 KIR917628:KIR917779 KSN917628:KSN917779 LCJ917628:LCJ917779 LMF917628:LMF917779 LWB917628:LWB917779 MFX917628:MFX917779 MPT917628:MPT917779 MZP917628:MZP917779 NJL917628:NJL917779 NTH917628:NTH917779 ODD917628:ODD917779 OMZ917628:OMZ917779 OWV917628:OWV917779 PGR917628:PGR917779 PQN917628:PQN917779 QAJ917628:QAJ917779 QKF917628:QKF917779 QUB917628:QUB917779 RDX917628:RDX917779 RNT917628:RNT917779 RXP917628:RXP917779 SHL917628:SHL917779 SRH917628:SRH917779 TBD917628:TBD917779 TKZ917628:TKZ917779 TUV917628:TUV917779 UER917628:UER917779 UON917628:UON917779 UYJ917628:UYJ917779 VIF917628:VIF917779 VSB917628:VSB917779 WBX917628:WBX917779 WLT917628:WLT917779 WVP917628:WVP917779 G983164:G983315 JD983164:JD983315 SZ983164:SZ983315 ACV983164:ACV983315 AMR983164:AMR983315 AWN983164:AWN983315 BGJ983164:BGJ983315 BQF983164:BQF983315 CAB983164:CAB983315 CJX983164:CJX983315 CTT983164:CTT983315 DDP983164:DDP983315 DNL983164:DNL983315 DXH983164:DXH983315 EHD983164:EHD983315 EQZ983164:EQZ983315 FAV983164:FAV983315 FKR983164:FKR983315 FUN983164:FUN983315 GEJ983164:GEJ983315 GOF983164:GOF983315 GYB983164:GYB983315 HHX983164:HHX983315 HRT983164:HRT983315 IBP983164:IBP983315 ILL983164:ILL983315 IVH983164:IVH983315 JFD983164:JFD983315 JOZ983164:JOZ983315 JYV983164:JYV983315 KIR983164:KIR983315 KSN983164:KSN983315 LCJ983164:LCJ983315 LMF983164:LMF983315 LWB983164:LWB983315 MFX983164:MFX983315 MPT983164:MPT983315 MZP983164:MZP983315 NJL983164:NJL983315 NTH983164:NTH983315 ODD983164:ODD983315 OMZ983164:OMZ983315 OWV983164:OWV983315 PGR983164:PGR983315 PQN983164:PQN983315 QAJ983164:QAJ983315 QKF983164:QKF983315 QUB983164:QUB983315 RDX983164:RDX983315 RNT983164:RNT983315 RXP983164:RXP983315 SHL983164:SHL983315 SRH983164:SRH983315 TBD983164:TBD983315 TKZ983164:TKZ983315 TUV983164:TUV983315 UER983164:UER983315 UON983164:UON983315 UYJ983164:UYJ983315 VIF983164:VIF983315 VSB983164:VSB983315 WBX983164:WBX983315 WLT983164:WLT983315 WVP983164:WVP983315 G277:G496 JD277:JD496 SZ277:SZ496 ACV277:ACV496 AMR277:AMR496 AWN277:AWN496 BGJ277:BGJ496 BQF277:BQF496 CAB277:CAB496 CJX277:CJX496 CTT277:CTT496 DDP277:DDP496 DNL277:DNL496 DXH277:DXH496 EHD277:EHD496 EQZ277:EQZ496 FAV277:FAV496 FKR277:FKR496 FUN277:FUN496 GEJ277:GEJ496 GOF277:GOF496 GYB277:GYB496 HHX277:HHX496 HRT277:HRT496 IBP277:IBP496 ILL277:ILL496 IVH277:IVH496 JFD277:JFD496 JOZ277:JOZ496 JYV277:JYV496 KIR277:KIR496 KSN277:KSN496 LCJ277:LCJ496 LMF277:LMF496 LWB277:LWB496 MFX277:MFX496 MPT277:MPT496 MZP277:MZP496 NJL277:NJL496 NTH277:NTH496 ODD277:ODD496 OMZ277:OMZ496 OWV277:OWV496 PGR277:PGR496 PQN277:PQN496 QAJ277:QAJ496 QKF277:QKF496 QUB277:QUB496 RDX277:RDX496 RNT277:RNT496 RXP277:RXP496 SHL277:SHL496 SRH277:SRH496 TBD277:TBD496 TKZ277:TKZ496 TUV277:TUV496 UER277:UER496 UON277:UON496 UYJ277:UYJ496 VIF277:VIF496 VSB277:VSB496 WBX277:WBX496 WLT277:WLT496 WVP277:WVP496 G65813:G66032 JD65813:JD66032 SZ65813:SZ66032 ACV65813:ACV66032 AMR65813:AMR66032 AWN65813:AWN66032 BGJ65813:BGJ66032 BQF65813:BQF66032 CAB65813:CAB66032 CJX65813:CJX66032 CTT65813:CTT66032 DDP65813:DDP66032 DNL65813:DNL66032 DXH65813:DXH66032 EHD65813:EHD66032 EQZ65813:EQZ66032 FAV65813:FAV66032 FKR65813:FKR66032 FUN65813:FUN66032 GEJ65813:GEJ66032 GOF65813:GOF66032 GYB65813:GYB66032 HHX65813:HHX66032 HRT65813:HRT66032 IBP65813:IBP66032 ILL65813:ILL66032 IVH65813:IVH66032 JFD65813:JFD66032 JOZ65813:JOZ66032 JYV65813:JYV66032 KIR65813:KIR66032 KSN65813:KSN66032 LCJ65813:LCJ66032 LMF65813:LMF66032 LWB65813:LWB66032 MFX65813:MFX66032 MPT65813:MPT66032 MZP65813:MZP66032 NJL65813:NJL66032 NTH65813:NTH66032 ODD65813:ODD66032 OMZ65813:OMZ66032 OWV65813:OWV66032 PGR65813:PGR66032 PQN65813:PQN66032 QAJ65813:QAJ66032 QKF65813:QKF66032 QUB65813:QUB66032 RDX65813:RDX66032 RNT65813:RNT66032 RXP65813:RXP66032 SHL65813:SHL66032 SRH65813:SRH66032 TBD65813:TBD66032 TKZ65813:TKZ66032 TUV65813:TUV66032 UER65813:UER66032 UON65813:UON66032 UYJ65813:UYJ66032 VIF65813:VIF66032 VSB65813:VSB66032 WBX65813:WBX66032 WLT65813:WLT66032 WVP65813:WVP66032 G131349:G131568 JD131349:JD131568 SZ131349:SZ131568 ACV131349:ACV131568 AMR131349:AMR131568 AWN131349:AWN131568 BGJ131349:BGJ131568 BQF131349:BQF131568 CAB131349:CAB131568 CJX131349:CJX131568 CTT131349:CTT131568 DDP131349:DDP131568 DNL131349:DNL131568 DXH131349:DXH131568 EHD131349:EHD131568 EQZ131349:EQZ131568 FAV131349:FAV131568 FKR131349:FKR131568 FUN131349:FUN131568 GEJ131349:GEJ131568 GOF131349:GOF131568 GYB131349:GYB131568 HHX131349:HHX131568 HRT131349:HRT131568 IBP131349:IBP131568 ILL131349:ILL131568 IVH131349:IVH131568 JFD131349:JFD131568 JOZ131349:JOZ131568 JYV131349:JYV131568 KIR131349:KIR131568 KSN131349:KSN131568 LCJ131349:LCJ131568 LMF131349:LMF131568 LWB131349:LWB131568 MFX131349:MFX131568 MPT131349:MPT131568 MZP131349:MZP131568 NJL131349:NJL131568 NTH131349:NTH131568 ODD131349:ODD131568 OMZ131349:OMZ131568 OWV131349:OWV131568 PGR131349:PGR131568 PQN131349:PQN131568 QAJ131349:QAJ131568 QKF131349:QKF131568 QUB131349:QUB131568 RDX131349:RDX131568 RNT131349:RNT131568 RXP131349:RXP131568 SHL131349:SHL131568 SRH131349:SRH131568 TBD131349:TBD131568 TKZ131349:TKZ131568 TUV131349:TUV131568 UER131349:UER131568 UON131349:UON131568 UYJ131349:UYJ131568 VIF131349:VIF131568 VSB131349:VSB131568 WBX131349:WBX131568 WLT131349:WLT131568 WVP131349:WVP131568 G196885:G197104 JD196885:JD197104 SZ196885:SZ197104 ACV196885:ACV197104 AMR196885:AMR197104 AWN196885:AWN197104 BGJ196885:BGJ197104 BQF196885:BQF197104 CAB196885:CAB197104 CJX196885:CJX197104 CTT196885:CTT197104 DDP196885:DDP197104 DNL196885:DNL197104 DXH196885:DXH197104 EHD196885:EHD197104 EQZ196885:EQZ197104 FAV196885:FAV197104 FKR196885:FKR197104 FUN196885:FUN197104 GEJ196885:GEJ197104 GOF196885:GOF197104 GYB196885:GYB197104 HHX196885:HHX197104 HRT196885:HRT197104 IBP196885:IBP197104 ILL196885:ILL197104 IVH196885:IVH197104 JFD196885:JFD197104 JOZ196885:JOZ197104 JYV196885:JYV197104 KIR196885:KIR197104 KSN196885:KSN197104 LCJ196885:LCJ197104 LMF196885:LMF197104 LWB196885:LWB197104 MFX196885:MFX197104 MPT196885:MPT197104 MZP196885:MZP197104 NJL196885:NJL197104 NTH196885:NTH197104 ODD196885:ODD197104 OMZ196885:OMZ197104 OWV196885:OWV197104 PGR196885:PGR197104 PQN196885:PQN197104 QAJ196885:QAJ197104 QKF196885:QKF197104 QUB196885:QUB197104 RDX196885:RDX197104 RNT196885:RNT197104 RXP196885:RXP197104 SHL196885:SHL197104 SRH196885:SRH197104 TBD196885:TBD197104 TKZ196885:TKZ197104 TUV196885:TUV197104 UER196885:UER197104 UON196885:UON197104 UYJ196885:UYJ197104 VIF196885:VIF197104 VSB196885:VSB197104 WBX196885:WBX197104 WLT196885:WLT197104 WVP196885:WVP197104 G262421:G262640 JD262421:JD262640 SZ262421:SZ262640 ACV262421:ACV262640 AMR262421:AMR262640 AWN262421:AWN262640 BGJ262421:BGJ262640 BQF262421:BQF262640 CAB262421:CAB262640 CJX262421:CJX262640 CTT262421:CTT262640 DDP262421:DDP262640 DNL262421:DNL262640 DXH262421:DXH262640 EHD262421:EHD262640 EQZ262421:EQZ262640 FAV262421:FAV262640 FKR262421:FKR262640 FUN262421:FUN262640 GEJ262421:GEJ262640 GOF262421:GOF262640 GYB262421:GYB262640 HHX262421:HHX262640 HRT262421:HRT262640 IBP262421:IBP262640 ILL262421:ILL262640 IVH262421:IVH262640 JFD262421:JFD262640 JOZ262421:JOZ262640 JYV262421:JYV262640 KIR262421:KIR262640 KSN262421:KSN262640 LCJ262421:LCJ262640 LMF262421:LMF262640 LWB262421:LWB262640 MFX262421:MFX262640 MPT262421:MPT262640 MZP262421:MZP262640 NJL262421:NJL262640 NTH262421:NTH262640 ODD262421:ODD262640 OMZ262421:OMZ262640 OWV262421:OWV262640 PGR262421:PGR262640 PQN262421:PQN262640 QAJ262421:QAJ262640 QKF262421:QKF262640 QUB262421:QUB262640 RDX262421:RDX262640 RNT262421:RNT262640 RXP262421:RXP262640 SHL262421:SHL262640 SRH262421:SRH262640 TBD262421:TBD262640 TKZ262421:TKZ262640 TUV262421:TUV262640 UER262421:UER262640 UON262421:UON262640 UYJ262421:UYJ262640 VIF262421:VIF262640 VSB262421:VSB262640 WBX262421:WBX262640 WLT262421:WLT262640 WVP262421:WVP262640 G327957:G328176 JD327957:JD328176 SZ327957:SZ328176 ACV327957:ACV328176 AMR327957:AMR328176 AWN327957:AWN328176 BGJ327957:BGJ328176 BQF327957:BQF328176 CAB327957:CAB328176 CJX327957:CJX328176 CTT327957:CTT328176 DDP327957:DDP328176 DNL327957:DNL328176 DXH327957:DXH328176 EHD327957:EHD328176 EQZ327957:EQZ328176 FAV327957:FAV328176 FKR327957:FKR328176 FUN327957:FUN328176 GEJ327957:GEJ328176 GOF327957:GOF328176 GYB327957:GYB328176 HHX327957:HHX328176 HRT327957:HRT328176 IBP327957:IBP328176 ILL327957:ILL328176 IVH327957:IVH328176 JFD327957:JFD328176 JOZ327957:JOZ328176 JYV327957:JYV328176 KIR327957:KIR328176 KSN327957:KSN328176 LCJ327957:LCJ328176 LMF327957:LMF328176 LWB327957:LWB328176 MFX327957:MFX328176 MPT327957:MPT328176 MZP327957:MZP328176 NJL327957:NJL328176 NTH327957:NTH328176 ODD327957:ODD328176 OMZ327957:OMZ328176 OWV327957:OWV328176 PGR327957:PGR328176 PQN327957:PQN328176 QAJ327957:QAJ328176 QKF327957:QKF328176 QUB327957:QUB328176 RDX327957:RDX328176 RNT327957:RNT328176 RXP327957:RXP328176 SHL327957:SHL328176 SRH327957:SRH328176 TBD327957:TBD328176 TKZ327957:TKZ328176 TUV327957:TUV328176 UER327957:UER328176 UON327957:UON328176 UYJ327957:UYJ328176 VIF327957:VIF328176 VSB327957:VSB328176 WBX327957:WBX328176 WLT327957:WLT328176 WVP327957:WVP328176 G393493:G393712 JD393493:JD393712 SZ393493:SZ393712 ACV393493:ACV393712 AMR393493:AMR393712 AWN393493:AWN393712 BGJ393493:BGJ393712 BQF393493:BQF393712 CAB393493:CAB393712 CJX393493:CJX393712 CTT393493:CTT393712 DDP393493:DDP393712 DNL393493:DNL393712 DXH393493:DXH393712 EHD393493:EHD393712 EQZ393493:EQZ393712 FAV393493:FAV393712 FKR393493:FKR393712 FUN393493:FUN393712 GEJ393493:GEJ393712 GOF393493:GOF393712 GYB393493:GYB393712 HHX393493:HHX393712 HRT393493:HRT393712 IBP393493:IBP393712 ILL393493:ILL393712 IVH393493:IVH393712 JFD393493:JFD393712 JOZ393493:JOZ393712 JYV393493:JYV393712 KIR393493:KIR393712 KSN393493:KSN393712 LCJ393493:LCJ393712 LMF393493:LMF393712 LWB393493:LWB393712 MFX393493:MFX393712 MPT393493:MPT393712 MZP393493:MZP393712 NJL393493:NJL393712 NTH393493:NTH393712 ODD393493:ODD393712 OMZ393493:OMZ393712 OWV393493:OWV393712 PGR393493:PGR393712 PQN393493:PQN393712 QAJ393493:QAJ393712 QKF393493:QKF393712 QUB393493:QUB393712 RDX393493:RDX393712 RNT393493:RNT393712 RXP393493:RXP393712 SHL393493:SHL393712 SRH393493:SRH393712 TBD393493:TBD393712 TKZ393493:TKZ393712 TUV393493:TUV393712 UER393493:UER393712 UON393493:UON393712 UYJ393493:UYJ393712 VIF393493:VIF393712 VSB393493:VSB393712 WBX393493:WBX393712 WLT393493:WLT393712 WVP393493:WVP393712 G459029:G459248 JD459029:JD459248 SZ459029:SZ459248 ACV459029:ACV459248 AMR459029:AMR459248 AWN459029:AWN459248 BGJ459029:BGJ459248 BQF459029:BQF459248 CAB459029:CAB459248 CJX459029:CJX459248 CTT459029:CTT459248 DDP459029:DDP459248 DNL459029:DNL459248 DXH459029:DXH459248 EHD459029:EHD459248 EQZ459029:EQZ459248 FAV459029:FAV459248 FKR459029:FKR459248 FUN459029:FUN459248 GEJ459029:GEJ459248 GOF459029:GOF459248 GYB459029:GYB459248 HHX459029:HHX459248 HRT459029:HRT459248 IBP459029:IBP459248 ILL459029:ILL459248 IVH459029:IVH459248 JFD459029:JFD459248 JOZ459029:JOZ459248 JYV459029:JYV459248 KIR459029:KIR459248 KSN459029:KSN459248 LCJ459029:LCJ459248 LMF459029:LMF459248 LWB459029:LWB459248 MFX459029:MFX459248 MPT459029:MPT459248 MZP459029:MZP459248 NJL459029:NJL459248 NTH459029:NTH459248 ODD459029:ODD459248 OMZ459029:OMZ459248 OWV459029:OWV459248 PGR459029:PGR459248 PQN459029:PQN459248 QAJ459029:QAJ459248 QKF459029:QKF459248 QUB459029:QUB459248 RDX459029:RDX459248 RNT459029:RNT459248 RXP459029:RXP459248 SHL459029:SHL459248 SRH459029:SRH459248 TBD459029:TBD459248 TKZ459029:TKZ459248 TUV459029:TUV459248 UER459029:UER459248 UON459029:UON459248 UYJ459029:UYJ459248 VIF459029:VIF459248 VSB459029:VSB459248 WBX459029:WBX459248 WLT459029:WLT459248 WVP459029:WVP459248 G524565:G524784 JD524565:JD524784 SZ524565:SZ524784 ACV524565:ACV524784 AMR524565:AMR524784 AWN524565:AWN524784 BGJ524565:BGJ524784 BQF524565:BQF524784 CAB524565:CAB524784 CJX524565:CJX524784 CTT524565:CTT524784 DDP524565:DDP524784 DNL524565:DNL524784 DXH524565:DXH524784 EHD524565:EHD524784 EQZ524565:EQZ524784 FAV524565:FAV524784 FKR524565:FKR524784 FUN524565:FUN524784 GEJ524565:GEJ524784 GOF524565:GOF524784 GYB524565:GYB524784 HHX524565:HHX524784 HRT524565:HRT524784 IBP524565:IBP524784 ILL524565:ILL524784 IVH524565:IVH524784 JFD524565:JFD524784 JOZ524565:JOZ524784 JYV524565:JYV524784 KIR524565:KIR524784 KSN524565:KSN524784 LCJ524565:LCJ524784 LMF524565:LMF524784 LWB524565:LWB524784 MFX524565:MFX524784 MPT524565:MPT524784 MZP524565:MZP524784 NJL524565:NJL524784 NTH524565:NTH524784 ODD524565:ODD524784 OMZ524565:OMZ524784 OWV524565:OWV524784 PGR524565:PGR524784 PQN524565:PQN524784 QAJ524565:QAJ524784 QKF524565:QKF524784 QUB524565:QUB524784 RDX524565:RDX524784 RNT524565:RNT524784 RXP524565:RXP524784 SHL524565:SHL524784 SRH524565:SRH524784 TBD524565:TBD524784 TKZ524565:TKZ524784 TUV524565:TUV524784 UER524565:UER524784 UON524565:UON524784 UYJ524565:UYJ524784 VIF524565:VIF524784 VSB524565:VSB524784 WBX524565:WBX524784 WLT524565:WLT524784 WVP524565:WVP524784 G590101:G590320 JD590101:JD590320 SZ590101:SZ590320 ACV590101:ACV590320 AMR590101:AMR590320 AWN590101:AWN590320 BGJ590101:BGJ590320 BQF590101:BQF590320 CAB590101:CAB590320 CJX590101:CJX590320 CTT590101:CTT590320 DDP590101:DDP590320 DNL590101:DNL590320 DXH590101:DXH590320 EHD590101:EHD590320 EQZ590101:EQZ590320 FAV590101:FAV590320 FKR590101:FKR590320 FUN590101:FUN590320 GEJ590101:GEJ590320 GOF590101:GOF590320 GYB590101:GYB590320 HHX590101:HHX590320 HRT590101:HRT590320 IBP590101:IBP590320 ILL590101:ILL590320 IVH590101:IVH590320 JFD590101:JFD590320 JOZ590101:JOZ590320 JYV590101:JYV590320 KIR590101:KIR590320 KSN590101:KSN590320 LCJ590101:LCJ590320 LMF590101:LMF590320 LWB590101:LWB590320 MFX590101:MFX590320 MPT590101:MPT590320 MZP590101:MZP590320 NJL590101:NJL590320 NTH590101:NTH590320 ODD590101:ODD590320 OMZ590101:OMZ590320 OWV590101:OWV590320 PGR590101:PGR590320 PQN590101:PQN590320 QAJ590101:QAJ590320 QKF590101:QKF590320 QUB590101:QUB590320 RDX590101:RDX590320 RNT590101:RNT590320 RXP590101:RXP590320 SHL590101:SHL590320 SRH590101:SRH590320 TBD590101:TBD590320 TKZ590101:TKZ590320 TUV590101:TUV590320 UER590101:UER590320 UON590101:UON590320 UYJ590101:UYJ590320 VIF590101:VIF590320 VSB590101:VSB590320 WBX590101:WBX590320 WLT590101:WLT590320 WVP590101:WVP590320 G655637:G655856 JD655637:JD655856 SZ655637:SZ655856 ACV655637:ACV655856 AMR655637:AMR655856 AWN655637:AWN655856 BGJ655637:BGJ655856 BQF655637:BQF655856 CAB655637:CAB655856 CJX655637:CJX655856 CTT655637:CTT655856 DDP655637:DDP655856 DNL655637:DNL655856 DXH655637:DXH655856 EHD655637:EHD655856 EQZ655637:EQZ655856 FAV655637:FAV655856 FKR655637:FKR655856 FUN655637:FUN655856 GEJ655637:GEJ655856 GOF655637:GOF655856 GYB655637:GYB655856 HHX655637:HHX655856 HRT655637:HRT655856 IBP655637:IBP655856 ILL655637:ILL655856 IVH655637:IVH655856 JFD655637:JFD655856 JOZ655637:JOZ655856 JYV655637:JYV655856 KIR655637:KIR655856 KSN655637:KSN655856 LCJ655637:LCJ655856 LMF655637:LMF655856 LWB655637:LWB655856 MFX655637:MFX655856 MPT655637:MPT655856 MZP655637:MZP655856 NJL655637:NJL655856 NTH655637:NTH655856 ODD655637:ODD655856 OMZ655637:OMZ655856 OWV655637:OWV655856 PGR655637:PGR655856 PQN655637:PQN655856 QAJ655637:QAJ655856 QKF655637:QKF655856 QUB655637:QUB655856 RDX655637:RDX655856 RNT655637:RNT655856 RXP655637:RXP655856 SHL655637:SHL655856 SRH655637:SRH655856 TBD655637:TBD655856 TKZ655637:TKZ655856 TUV655637:TUV655856 UER655637:UER655856 UON655637:UON655856 UYJ655637:UYJ655856 VIF655637:VIF655856 VSB655637:VSB655856 WBX655637:WBX655856 WLT655637:WLT655856 WVP655637:WVP655856 G721173:G721392 JD721173:JD721392 SZ721173:SZ721392 ACV721173:ACV721392 AMR721173:AMR721392 AWN721173:AWN721392 BGJ721173:BGJ721392 BQF721173:BQF721392 CAB721173:CAB721392 CJX721173:CJX721392 CTT721173:CTT721392 DDP721173:DDP721392 DNL721173:DNL721392 DXH721173:DXH721392 EHD721173:EHD721392 EQZ721173:EQZ721392 FAV721173:FAV721392 FKR721173:FKR721392 FUN721173:FUN721392 GEJ721173:GEJ721392 GOF721173:GOF721392 GYB721173:GYB721392 HHX721173:HHX721392 HRT721173:HRT721392 IBP721173:IBP721392 ILL721173:ILL721392 IVH721173:IVH721392 JFD721173:JFD721392 JOZ721173:JOZ721392 JYV721173:JYV721392 KIR721173:KIR721392 KSN721173:KSN721392 LCJ721173:LCJ721392 LMF721173:LMF721392 LWB721173:LWB721392 MFX721173:MFX721392 MPT721173:MPT721392 MZP721173:MZP721392 NJL721173:NJL721392 NTH721173:NTH721392 ODD721173:ODD721392 OMZ721173:OMZ721392 OWV721173:OWV721392 PGR721173:PGR721392 PQN721173:PQN721392 QAJ721173:QAJ721392 QKF721173:QKF721392 QUB721173:QUB721392 RDX721173:RDX721392 RNT721173:RNT721392 RXP721173:RXP721392 SHL721173:SHL721392 SRH721173:SRH721392 TBD721173:TBD721392 TKZ721173:TKZ721392 TUV721173:TUV721392 UER721173:UER721392 UON721173:UON721392 UYJ721173:UYJ721392 VIF721173:VIF721392 VSB721173:VSB721392 WBX721173:WBX721392 WLT721173:WLT721392 WVP721173:WVP721392 G786709:G786928 JD786709:JD786928 SZ786709:SZ786928 ACV786709:ACV786928 AMR786709:AMR786928 AWN786709:AWN786928 BGJ786709:BGJ786928 BQF786709:BQF786928 CAB786709:CAB786928 CJX786709:CJX786928 CTT786709:CTT786928 DDP786709:DDP786928 DNL786709:DNL786928 DXH786709:DXH786928 EHD786709:EHD786928 EQZ786709:EQZ786928 FAV786709:FAV786928 FKR786709:FKR786928 FUN786709:FUN786928 GEJ786709:GEJ786928 GOF786709:GOF786928 GYB786709:GYB786928 HHX786709:HHX786928 HRT786709:HRT786928 IBP786709:IBP786928 ILL786709:ILL786928 IVH786709:IVH786928 JFD786709:JFD786928 JOZ786709:JOZ786928 JYV786709:JYV786928 KIR786709:KIR786928 KSN786709:KSN786928 LCJ786709:LCJ786928 LMF786709:LMF786928 LWB786709:LWB786928 MFX786709:MFX786928 MPT786709:MPT786928 MZP786709:MZP786928 NJL786709:NJL786928 NTH786709:NTH786928 ODD786709:ODD786928 OMZ786709:OMZ786928 OWV786709:OWV786928 PGR786709:PGR786928 PQN786709:PQN786928 QAJ786709:QAJ786928 QKF786709:QKF786928 QUB786709:QUB786928 RDX786709:RDX786928 RNT786709:RNT786928 RXP786709:RXP786928 SHL786709:SHL786928 SRH786709:SRH786928 TBD786709:TBD786928 TKZ786709:TKZ786928 TUV786709:TUV786928 UER786709:UER786928 UON786709:UON786928 UYJ786709:UYJ786928 VIF786709:VIF786928 VSB786709:VSB786928 WBX786709:WBX786928 WLT786709:WLT786928 WVP786709:WVP786928 G852245:G852464 JD852245:JD852464 SZ852245:SZ852464 ACV852245:ACV852464 AMR852245:AMR852464 AWN852245:AWN852464 BGJ852245:BGJ852464 BQF852245:BQF852464 CAB852245:CAB852464 CJX852245:CJX852464 CTT852245:CTT852464 DDP852245:DDP852464 DNL852245:DNL852464 DXH852245:DXH852464 EHD852245:EHD852464 EQZ852245:EQZ852464 FAV852245:FAV852464 FKR852245:FKR852464 FUN852245:FUN852464 GEJ852245:GEJ852464 GOF852245:GOF852464 GYB852245:GYB852464 HHX852245:HHX852464 HRT852245:HRT852464 IBP852245:IBP852464 ILL852245:ILL852464 IVH852245:IVH852464 JFD852245:JFD852464 JOZ852245:JOZ852464 JYV852245:JYV852464 KIR852245:KIR852464 KSN852245:KSN852464 LCJ852245:LCJ852464 LMF852245:LMF852464 LWB852245:LWB852464 MFX852245:MFX852464 MPT852245:MPT852464 MZP852245:MZP852464 NJL852245:NJL852464 NTH852245:NTH852464 ODD852245:ODD852464 OMZ852245:OMZ852464 OWV852245:OWV852464 PGR852245:PGR852464 PQN852245:PQN852464 QAJ852245:QAJ852464 QKF852245:QKF852464 QUB852245:QUB852464 RDX852245:RDX852464 RNT852245:RNT852464 RXP852245:RXP852464 SHL852245:SHL852464 SRH852245:SRH852464 TBD852245:TBD852464 TKZ852245:TKZ852464 TUV852245:TUV852464 UER852245:UER852464 UON852245:UON852464 UYJ852245:UYJ852464 VIF852245:VIF852464 VSB852245:VSB852464 WBX852245:WBX852464 WLT852245:WLT852464 WVP852245:WVP852464 G917781:G918000 JD917781:JD918000 SZ917781:SZ918000 ACV917781:ACV918000 AMR917781:AMR918000 AWN917781:AWN918000 BGJ917781:BGJ918000 BQF917781:BQF918000 CAB917781:CAB918000 CJX917781:CJX918000 CTT917781:CTT918000 DDP917781:DDP918000 DNL917781:DNL918000 DXH917781:DXH918000 EHD917781:EHD918000 EQZ917781:EQZ918000 FAV917781:FAV918000 FKR917781:FKR918000 FUN917781:FUN918000 GEJ917781:GEJ918000 GOF917781:GOF918000 GYB917781:GYB918000 HHX917781:HHX918000 HRT917781:HRT918000 IBP917781:IBP918000 ILL917781:ILL918000 IVH917781:IVH918000 JFD917781:JFD918000 JOZ917781:JOZ918000 JYV917781:JYV918000 KIR917781:KIR918000 KSN917781:KSN918000 LCJ917781:LCJ918000 LMF917781:LMF918000 LWB917781:LWB918000 MFX917781:MFX918000 MPT917781:MPT918000 MZP917781:MZP918000 NJL917781:NJL918000 NTH917781:NTH918000 ODD917781:ODD918000 OMZ917781:OMZ918000 OWV917781:OWV918000 PGR917781:PGR918000 PQN917781:PQN918000 QAJ917781:QAJ918000 QKF917781:QKF918000 QUB917781:QUB918000 RDX917781:RDX918000 RNT917781:RNT918000 RXP917781:RXP918000 SHL917781:SHL918000 SRH917781:SRH918000 TBD917781:TBD918000 TKZ917781:TKZ918000 TUV917781:TUV918000 UER917781:UER918000 UON917781:UON918000 UYJ917781:UYJ918000 VIF917781:VIF918000 VSB917781:VSB918000 WBX917781:WBX918000 WLT917781:WLT918000 WVP917781:WVP918000 G983317:G983536 JD983317:JD983536 SZ983317:SZ983536 ACV983317:ACV983536 AMR983317:AMR983536 AWN983317:AWN983536 BGJ983317:BGJ983536 BQF983317:BQF983536 CAB983317:CAB983536 CJX983317:CJX983536 CTT983317:CTT983536 DDP983317:DDP983536 DNL983317:DNL983536 DXH983317:DXH983536 EHD983317:EHD983536 EQZ983317:EQZ983536 FAV983317:FAV983536 FKR983317:FKR983536 FUN983317:FUN983536 GEJ983317:GEJ983536 GOF983317:GOF983536 GYB983317:GYB983536 HHX983317:HHX983536 HRT983317:HRT983536 IBP983317:IBP983536 ILL983317:ILL983536 IVH983317:IVH983536 JFD983317:JFD983536 JOZ983317:JOZ983536 JYV983317:JYV983536 KIR983317:KIR983536 KSN983317:KSN983536 LCJ983317:LCJ983536 LMF983317:LMF983536 LWB983317:LWB983536 MFX983317:MFX983536 MPT983317:MPT983536 MZP983317:MZP983536 NJL983317:NJL983536 NTH983317:NTH983536 ODD983317:ODD983536 OMZ983317:OMZ983536 OWV983317:OWV983536 PGR983317:PGR983536 PQN983317:PQN983536 QAJ983317:QAJ983536 QKF983317:QKF983536 QUB983317:QUB983536 RDX983317:RDX983536 RNT983317:RNT983536 RXP983317:RXP983536 SHL983317:SHL983536 SRH983317:SRH983536 TBD983317:TBD983536 TKZ983317:TKZ983536 TUV983317:TUV983536 UER983317:UER983536 UON983317:UON983536 UYJ983317:UYJ983536 VIF983317:VIF983536 VSB983317:VSB983536 WBX983317:WBX983536 WLT983317:WLT983536 WVP983317:WVP983536">
      <formula1>0</formula1>
      <formula2>C4*10%</formula2>
    </dataValidation>
    <dataValidation type="decimal" allowBlank="1" showInputMessage="1" showErrorMessage="1" sqref="D426:D496 JA426:JA496 SW426:SW496 ACS426:ACS496 AMO426:AMO496 AWK426:AWK496 BGG426:BGG496 BQC426:BQC496 BZY426:BZY496 CJU426:CJU496 CTQ426:CTQ496 DDM426:DDM496 DNI426:DNI496 DXE426:DXE496 EHA426:EHA496 EQW426:EQW496 FAS426:FAS496 FKO426:FKO496 FUK426:FUK496 GEG426:GEG496 GOC426:GOC496 GXY426:GXY496 HHU426:HHU496 HRQ426:HRQ496 IBM426:IBM496 ILI426:ILI496 IVE426:IVE496 JFA426:JFA496 JOW426:JOW496 JYS426:JYS496 KIO426:KIO496 KSK426:KSK496 LCG426:LCG496 LMC426:LMC496 LVY426:LVY496 MFU426:MFU496 MPQ426:MPQ496 MZM426:MZM496 NJI426:NJI496 NTE426:NTE496 ODA426:ODA496 OMW426:OMW496 OWS426:OWS496 PGO426:PGO496 PQK426:PQK496 QAG426:QAG496 QKC426:QKC496 QTY426:QTY496 RDU426:RDU496 RNQ426:RNQ496 RXM426:RXM496 SHI426:SHI496 SRE426:SRE496 TBA426:TBA496 TKW426:TKW496 TUS426:TUS496 UEO426:UEO496 UOK426:UOK496 UYG426:UYG496 VIC426:VIC496 VRY426:VRY496 WBU426:WBU496 WLQ426:WLQ496 WVM426:WVM496 D65962:D66032 JA65962:JA66032 SW65962:SW66032 ACS65962:ACS66032 AMO65962:AMO66032 AWK65962:AWK66032 BGG65962:BGG66032 BQC65962:BQC66032 BZY65962:BZY66032 CJU65962:CJU66032 CTQ65962:CTQ66032 DDM65962:DDM66032 DNI65962:DNI66032 DXE65962:DXE66032 EHA65962:EHA66032 EQW65962:EQW66032 FAS65962:FAS66032 FKO65962:FKO66032 FUK65962:FUK66032 GEG65962:GEG66032 GOC65962:GOC66032 GXY65962:GXY66032 HHU65962:HHU66032 HRQ65962:HRQ66032 IBM65962:IBM66032 ILI65962:ILI66032 IVE65962:IVE66032 JFA65962:JFA66032 JOW65962:JOW66032 JYS65962:JYS66032 KIO65962:KIO66032 KSK65962:KSK66032 LCG65962:LCG66032 LMC65962:LMC66032 LVY65962:LVY66032 MFU65962:MFU66032 MPQ65962:MPQ66032 MZM65962:MZM66032 NJI65962:NJI66032 NTE65962:NTE66032 ODA65962:ODA66032 OMW65962:OMW66032 OWS65962:OWS66032 PGO65962:PGO66032 PQK65962:PQK66032 QAG65962:QAG66032 QKC65962:QKC66032 QTY65962:QTY66032 RDU65962:RDU66032 RNQ65962:RNQ66032 RXM65962:RXM66032 SHI65962:SHI66032 SRE65962:SRE66032 TBA65962:TBA66032 TKW65962:TKW66032 TUS65962:TUS66032 UEO65962:UEO66032 UOK65962:UOK66032 UYG65962:UYG66032 VIC65962:VIC66032 VRY65962:VRY66032 WBU65962:WBU66032 WLQ65962:WLQ66032 WVM65962:WVM66032 D131498:D131568 JA131498:JA131568 SW131498:SW131568 ACS131498:ACS131568 AMO131498:AMO131568 AWK131498:AWK131568 BGG131498:BGG131568 BQC131498:BQC131568 BZY131498:BZY131568 CJU131498:CJU131568 CTQ131498:CTQ131568 DDM131498:DDM131568 DNI131498:DNI131568 DXE131498:DXE131568 EHA131498:EHA131568 EQW131498:EQW131568 FAS131498:FAS131568 FKO131498:FKO131568 FUK131498:FUK131568 GEG131498:GEG131568 GOC131498:GOC131568 GXY131498:GXY131568 HHU131498:HHU131568 HRQ131498:HRQ131568 IBM131498:IBM131568 ILI131498:ILI131568 IVE131498:IVE131568 JFA131498:JFA131568 JOW131498:JOW131568 JYS131498:JYS131568 KIO131498:KIO131568 KSK131498:KSK131568 LCG131498:LCG131568 LMC131498:LMC131568 LVY131498:LVY131568 MFU131498:MFU131568 MPQ131498:MPQ131568 MZM131498:MZM131568 NJI131498:NJI131568 NTE131498:NTE131568 ODA131498:ODA131568 OMW131498:OMW131568 OWS131498:OWS131568 PGO131498:PGO131568 PQK131498:PQK131568 QAG131498:QAG131568 QKC131498:QKC131568 QTY131498:QTY131568 RDU131498:RDU131568 RNQ131498:RNQ131568 RXM131498:RXM131568 SHI131498:SHI131568 SRE131498:SRE131568 TBA131498:TBA131568 TKW131498:TKW131568 TUS131498:TUS131568 UEO131498:UEO131568 UOK131498:UOK131568 UYG131498:UYG131568 VIC131498:VIC131568 VRY131498:VRY131568 WBU131498:WBU131568 WLQ131498:WLQ131568 WVM131498:WVM131568 D197034:D197104 JA197034:JA197104 SW197034:SW197104 ACS197034:ACS197104 AMO197034:AMO197104 AWK197034:AWK197104 BGG197034:BGG197104 BQC197034:BQC197104 BZY197034:BZY197104 CJU197034:CJU197104 CTQ197034:CTQ197104 DDM197034:DDM197104 DNI197034:DNI197104 DXE197034:DXE197104 EHA197034:EHA197104 EQW197034:EQW197104 FAS197034:FAS197104 FKO197034:FKO197104 FUK197034:FUK197104 GEG197034:GEG197104 GOC197034:GOC197104 GXY197034:GXY197104 HHU197034:HHU197104 HRQ197034:HRQ197104 IBM197034:IBM197104 ILI197034:ILI197104 IVE197034:IVE197104 JFA197034:JFA197104 JOW197034:JOW197104 JYS197034:JYS197104 KIO197034:KIO197104 KSK197034:KSK197104 LCG197034:LCG197104 LMC197034:LMC197104 LVY197034:LVY197104 MFU197034:MFU197104 MPQ197034:MPQ197104 MZM197034:MZM197104 NJI197034:NJI197104 NTE197034:NTE197104 ODA197034:ODA197104 OMW197034:OMW197104 OWS197034:OWS197104 PGO197034:PGO197104 PQK197034:PQK197104 QAG197034:QAG197104 QKC197034:QKC197104 QTY197034:QTY197104 RDU197034:RDU197104 RNQ197034:RNQ197104 RXM197034:RXM197104 SHI197034:SHI197104 SRE197034:SRE197104 TBA197034:TBA197104 TKW197034:TKW197104 TUS197034:TUS197104 UEO197034:UEO197104 UOK197034:UOK197104 UYG197034:UYG197104 VIC197034:VIC197104 VRY197034:VRY197104 WBU197034:WBU197104 WLQ197034:WLQ197104 WVM197034:WVM197104 D262570:D262640 JA262570:JA262640 SW262570:SW262640 ACS262570:ACS262640 AMO262570:AMO262640 AWK262570:AWK262640 BGG262570:BGG262640 BQC262570:BQC262640 BZY262570:BZY262640 CJU262570:CJU262640 CTQ262570:CTQ262640 DDM262570:DDM262640 DNI262570:DNI262640 DXE262570:DXE262640 EHA262570:EHA262640 EQW262570:EQW262640 FAS262570:FAS262640 FKO262570:FKO262640 FUK262570:FUK262640 GEG262570:GEG262640 GOC262570:GOC262640 GXY262570:GXY262640 HHU262570:HHU262640 HRQ262570:HRQ262640 IBM262570:IBM262640 ILI262570:ILI262640 IVE262570:IVE262640 JFA262570:JFA262640 JOW262570:JOW262640 JYS262570:JYS262640 KIO262570:KIO262640 KSK262570:KSK262640 LCG262570:LCG262640 LMC262570:LMC262640 LVY262570:LVY262640 MFU262570:MFU262640 MPQ262570:MPQ262640 MZM262570:MZM262640 NJI262570:NJI262640 NTE262570:NTE262640 ODA262570:ODA262640 OMW262570:OMW262640 OWS262570:OWS262640 PGO262570:PGO262640 PQK262570:PQK262640 QAG262570:QAG262640 QKC262570:QKC262640 QTY262570:QTY262640 RDU262570:RDU262640 RNQ262570:RNQ262640 RXM262570:RXM262640 SHI262570:SHI262640 SRE262570:SRE262640 TBA262570:TBA262640 TKW262570:TKW262640 TUS262570:TUS262640 UEO262570:UEO262640 UOK262570:UOK262640 UYG262570:UYG262640 VIC262570:VIC262640 VRY262570:VRY262640 WBU262570:WBU262640 WLQ262570:WLQ262640 WVM262570:WVM262640 D328106:D328176 JA328106:JA328176 SW328106:SW328176 ACS328106:ACS328176 AMO328106:AMO328176 AWK328106:AWK328176 BGG328106:BGG328176 BQC328106:BQC328176 BZY328106:BZY328176 CJU328106:CJU328176 CTQ328106:CTQ328176 DDM328106:DDM328176 DNI328106:DNI328176 DXE328106:DXE328176 EHA328106:EHA328176 EQW328106:EQW328176 FAS328106:FAS328176 FKO328106:FKO328176 FUK328106:FUK328176 GEG328106:GEG328176 GOC328106:GOC328176 GXY328106:GXY328176 HHU328106:HHU328176 HRQ328106:HRQ328176 IBM328106:IBM328176 ILI328106:ILI328176 IVE328106:IVE328176 JFA328106:JFA328176 JOW328106:JOW328176 JYS328106:JYS328176 KIO328106:KIO328176 KSK328106:KSK328176 LCG328106:LCG328176 LMC328106:LMC328176 LVY328106:LVY328176 MFU328106:MFU328176 MPQ328106:MPQ328176 MZM328106:MZM328176 NJI328106:NJI328176 NTE328106:NTE328176 ODA328106:ODA328176 OMW328106:OMW328176 OWS328106:OWS328176 PGO328106:PGO328176 PQK328106:PQK328176 QAG328106:QAG328176 QKC328106:QKC328176 QTY328106:QTY328176 RDU328106:RDU328176 RNQ328106:RNQ328176 RXM328106:RXM328176 SHI328106:SHI328176 SRE328106:SRE328176 TBA328106:TBA328176 TKW328106:TKW328176 TUS328106:TUS328176 UEO328106:UEO328176 UOK328106:UOK328176 UYG328106:UYG328176 VIC328106:VIC328176 VRY328106:VRY328176 WBU328106:WBU328176 WLQ328106:WLQ328176 WVM328106:WVM328176 D393642:D393712 JA393642:JA393712 SW393642:SW393712 ACS393642:ACS393712 AMO393642:AMO393712 AWK393642:AWK393712 BGG393642:BGG393712 BQC393642:BQC393712 BZY393642:BZY393712 CJU393642:CJU393712 CTQ393642:CTQ393712 DDM393642:DDM393712 DNI393642:DNI393712 DXE393642:DXE393712 EHA393642:EHA393712 EQW393642:EQW393712 FAS393642:FAS393712 FKO393642:FKO393712 FUK393642:FUK393712 GEG393642:GEG393712 GOC393642:GOC393712 GXY393642:GXY393712 HHU393642:HHU393712 HRQ393642:HRQ393712 IBM393642:IBM393712 ILI393642:ILI393712 IVE393642:IVE393712 JFA393642:JFA393712 JOW393642:JOW393712 JYS393642:JYS393712 KIO393642:KIO393712 KSK393642:KSK393712 LCG393642:LCG393712 LMC393642:LMC393712 LVY393642:LVY393712 MFU393642:MFU393712 MPQ393642:MPQ393712 MZM393642:MZM393712 NJI393642:NJI393712 NTE393642:NTE393712 ODA393642:ODA393712 OMW393642:OMW393712 OWS393642:OWS393712 PGO393642:PGO393712 PQK393642:PQK393712 QAG393642:QAG393712 QKC393642:QKC393712 QTY393642:QTY393712 RDU393642:RDU393712 RNQ393642:RNQ393712 RXM393642:RXM393712 SHI393642:SHI393712 SRE393642:SRE393712 TBA393642:TBA393712 TKW393642:TKW393712 TUS393642:TUS393712 UEO393642:UEO393712 UOK393642:UOK393712 UYG393642:UYG393712 VIC393642:VIC393712 VRY393642:VRY393712 WBU393642:WBU393712 WLQ393642:WLQ393712 WVM393642:WVM393712 D459178:D459248 JA459178:JA459248 SW459178:SW459248 ACS459178:ACS459248 AMO459178:AMO459248 AWK459178:AWK459248 BGG459178:BGG459248 BQC459178:BQC459248 BZY459178:BZY459248 CJU459178:CJU459248 CTQ459178:CTQ459248 DDM459178:DDM459248 DNI459178:DNI459248 DXE459178:DXE459248 EHA459178:EHA459248 EQW459178:EQW459248 FAS459178:FAS459248 FKO459178:FKO459248 FUK459178:FUK459248 GEG459178:GEG459248 GOC459178:GOC459248 GXY459178:GXY459248 HHU459178:HHU459248 HRQ459178:HRQ459248 IBM459178:IBM459248 ILI459178:ILI459248 IVE459178:IVE459248 JFA459178:JFA459248 JOW459178:JOW459248 JYS459178:JYS459248 KIO459178:KIO459248 KSK459178:KSK459248 LCG459178:LCG459248 LMC459178:LMC459248 LVY459178:LVY459248 MFU459178:MFU459248 MPQ459178:MPQ459248 MZM459178:MZM459248 NJI459178:NJI459248 NTE459178:NTE459248 ODA459178:ODA459248 OMW459178:OMW459248 OWS459178:OWS459248 PGO459178:PGO459248 PQK459178:PQK459248 QAG459178:QAG459248 QKC459178:QKC459248 QTY459178:QTY459248 RDU459178:RDU459248 RNQ459178:RNQ459248 RXM459178:RXM459248 SHI459178:SHI459248 SRE459178:SRE459248 TBA459178:TBA459248 TKW459178:TKW459248 TUS459178:TUS459248 UEO459178:UEO459248 UOK459178:UOK459248 UYG459178:UYG459248 VIC459178:VIC459248 VRY459178:VRY459248 WBU459178:WBU459248 WLQ459178:WLQ459248 WVM459178:WVM459248 D524714:D524784 JA524714:JA524784 SW524714:SW524784 ACS524714:ACS524784 AMO524714:AMO524784 AWK524714:AWK524784 BGG524714:BGG524784 BQC524714:BQC524784 BZY524714:BZY524784 CJU524714:CJU524784 CTQ524714:CTQ524784 DDM524714:DDM524784 DNI524714:DNI524784 DXE524714:DXE524784 EHA524714:EHA524784 EQW524714:EQW524784 FAS524714:FAS524784 FKO524714:FKO524784 FUK524714:FUK524784 GEG524714:GEG524784 GOC524714:GOC524784 GXY524714:GXY524784 HHU524714:HHU524784 HRQ524714:HRQ524784 IBM524714:IBM524784 ILI524714:ILI524784 IVE524714:IVE524784 JFA524714:JFA524784 JOW524714:JOW524784 JYS524714:JYS524784 KIO524714:KIO524784 KSK524714:KSK524784 LCG524714:LCG524784 LMC524714:LMC524784 LVY524714:LVY524784 MFU524714:MFU524784 MPQ524714:MPQ524784 MZM524714:MZM524784 NJI524714:NJI524784 NTE524714:NTE524784 ODA524714:ODA524784 OMW524714:OMW524784 OWS524714:OWS524784 PGO524714:PGO524784 PQK524714:PQK524784 QAG524714:QAG524784 QKC524714:QKC524784 QTY524714:QTY524784 RDU524714:RDU524784 RNQ524714:RNQ524784 RXM524714:RXM524784 SHI524714:SHI524784 SRE524714:SRE524784 TBA524714:TBA524784 TKW524714:TKW524784 TUS524714:TUS524784 UEO524714:UEO524784 UOK524714:UOK524784 UYG524714:UYG524784 VIC524714:VIC524784 VRY524714:VRY524784 WBU524714:WBU524784 WLQ524714:WLQ524784 WVM524714:WVM524784 D590250:D590320 JA590250:JA590320 SW590250:SW590320 ACS590250:ACS590320 AMO590250:AMO590320 AWK590250:AWK590320 BGG590250:BGG590320 BQC590250:BQC590320 BZY590250:BZY590320 CJU590250:CJU590320 CTQ590250:CTQ590320 DDM590250:DDM590320 DNI590250:DNI590320 DXE590250:DXE590320 EHA590250:EHA590320 EQW590250:EQW590320 FAS590250:FAS590320 FKO590250:FKO590320 FUK590250:FUK590320 GEG590250:GEG590320 GOC590250:GOC590320 GXY590250:GXY590320 HHU590250:HHU590320 HRQ590250:HRQ590320 IBM590250:IBM590320 ILI590250:ILI590320 IVE590250:IVE590320 JFA590250:JFA590320 JOW590250:JOW590320 JYS590250:JYS590320 KIO590250:KIO590320 KSK590250:KSK590320 LCG590250:LCG590320 LMC590250:LMC590320 LVY590250:LVY590320 MFU590250:MFU590320 MPQ590250:MPQ590320 MZM590250:MZM590320 NJI590250:NJI590320 NTE590250:NTE590320 ODA590250:ODA590320 OMW590250:OMW590320 OWS590250:OWS590320 PGO590250:PGO590320 PQK590250:PQK590320 QAG590250:QAG590320 QKC590250:QKC590320 QTY590250:QTY590320 RDU590250:RDU590320 RNQ590250:RNQ590320 RXM590250:RXM590320 SHI590250:SHI590320 SRE590250:SRE590320 TBA590250:TBA590320 TKW590250:TKW590320 TUS590250:TUS590320 UEO590250:UEO590320 UOK590250:UOK590320 UYG590250:UYG590320 VIC590250:VIC590320 VRY590250:VRY590320 WBU590250:WBU590320 WLQ590250:WLQ590320 WVM590250:WVM590320 D655786:D655856 JA655786:JA655856 SW655786:SW655856 ACS655786:ACS655856 AMO655786:AMO655856 AWK655786:AWK655856 BGG655786:BGG655856 BQC655786:BQC655856 BZY655786:BZY655856 CJU655786:CJU655856 CTQ655786:CTQ655856 DDM655786:DDM655856 DNI655786:DNI655856 DXE655786:DXE655856 EHA655786:EHA655856 EQW655786:EQW655856 FAS655786:FAS655856 FKO655786:FKO655856 FUK655786:FUK655856 GEG655786:GEG655856 GOC655786:GOC655856 GXY655786:GXY655856 HHU655786:HHU655856 HRQ655786:HRQ655856 IBM655786:IBM655856 ILI655786:ILI655856 IVE655786:IVE655856 JFA655786:JFA655856 JOW655786:JOW655856 JYS655786:JYS655856 KIO655786:KIO655856 KSK655786:KSK655856 LCG655786:LCG655856 LMC655786:LMC655856 LVY655786:LVY655856 MFU655786:MFU655856 MPQ655786:MPQ655856 MZM655786:MZM655856 NJI655786:NJI655856 NTE655786:NTE655856 ODA655786:ODA655856 OMW655786:OMW655856 OWS655786:OWS655856 PGO655786:PGO655856 PQK655786:PQK655856 QAG655786:QAG655856 QKC655786:QKC655856 QTY655786:QTY655856 RDU655786:RDU655856 RNQ655786:RNQ655856 RXM655786:RXM655856 SHI655786:SHI655856 SRE655786:SRE655856 TBA655786:TBA655856 TKW655786:TKW655856 TUS655786:TUS655856 UEO655786:UEO655856 UOK655786:UOK655856 UYG655786:UYG655856 VIC655786:VIC655856 VRY655786:VRY655856 WBU655786:WBU655856 WLQ655786:WLQ655856 WVM655786:WVM655856 D721322:D721392 JA721322:JA721392 SW721322:SW721392 ACS721322:ACS721392 AMO721322:AMO721392 AWK721322:AWK721392 BGG721322:BGG721392 BQC721322:BQC721392 BZY721322:BZY721392 CJU721322:CJU721392 CTQ721322:CTQ721392 DDM721322:DDM721392 DNI721322:DNI721392 DXE721322:DXE721392 EHA721322:EHA721392 EQW721322:EQW721392 FAS721322:FAS721392 FKO721322:FKO721392 FUK721322:FUK721392 GEG721322:GEG721392 GOC721322:GOC721392 GXY721322:GXY721392 HHU721322:HHU721392 HRQ721322:HRQ721392 IBM721322:IBM721392 ILI721322:ILI721392 IVE721322:IVE721392 JFA721322:JFA721392 JOW721322:JOW721392 JYS721322:JYS721392 KIO721322:KIO721392 KSK721322:KSK721392 LCG721322:LCG721392 LMC721322:LMC721392 LVY721322:LVY721392 MFU721322:MFU721392 MPQ721322:MPQ721392 MZM721322:MZM721392 NJI721322:NJI721392 NTE721322:NTE721392 ODA721322:ODA721392 OMW721322:OMW721392 OWS721322:OWS721392 PGO721322:PGO721392 PQK721322:PQK721392 QAG721322:QAG721392 QKC721322:QKC721392 QTY721322:QTY721392 RDU721322:RDU721392 RNQ721322:RNQ721392 RXM721322:RXM721392 SHI721322:SHI721392 SRE721322:SRE721392 TBA721322:TBA721392 TKW721322:TKW721392 TUS721322:TUS721392 UEO721322:UEO721392 UOK721322:UOK721392 UYG721322:UYG721392 VIC721322:VIC721392 VRY721322:VRY721392 WBU721322:WBU721392 WLQ721322:WLQ721392 WVM721322:WVM721392 D786858:D786928 JA786858:JA786928 SW786858:SW786928 ACS786858:ACS786928 AMO786858:AMO786928 AWK786858:AWK786928 BGG786858:BGG786928 BQC786858:BQC786928 BZY786858:BZY786928 CJU786858:CJU786928 CTQ786858:CTQ786928 DDM786858:DDM786928 DNI786858:DNI786928 DXE786858:DXE786928 EHA786858:EHA786928 EQW786858:EQW786928 FAS786858:FAS786928 FKO786858:FKO786928 FUK786858:FUK786928 GEG786858:GEG786928 GOC786858:GOC786928 GXY786858:GXY786928 HHU786858:HHU786928 HRQ786858:HRQ786928 IBM786858:IBM786928 ILI786858:ILI786928 IVE786858:IVE786928 JFA786858:JFA786928 JOW786858:JOW786928 JYS786858:JYS786928 KIO786858:KIO786928 KSK786858:KSK786928 LCG786858:LCG786928 LMC786858:LMC786928 LVY786858:LVY786928 MFU786858:MFU786928 MPQ786858:MPQ786928 MZM786858:MZM786928 NJI786858:NJI786928 NTE786858:NTE786928 ODA786858:ODA786928 OMW786858:OMW786928 OWS786858:OWS786928 PGO786858:PGO786928 PQK786858:PQK786928 QAG786858:QAG786928 QKC786858:QKC786928 QTY786858:QTY786928 RDU786858:RDU786928 RNQ786858:RNQ786928 RXM786858:RXM786928 SHI786858:SHI786928 SRE786858:SRE786928 TBA786858:TBA786928 TKW786858:TKW786928 TUS786858:TUS786928 UEO786858:UEO786928 UOK786858:UOK786928 UYG786858:UYG786928 VIC786858:VIC786928 VRY786858:VRY786928 WBU786858:WBU786928 WLQ786858:WLQ786928 WVM786858:WVM786928 D852394:D852464 JA852394:JA852464 SW852394:SW852464 ACS852394:ACS852464 AMO852394:AMO852464 AWK852394:AWK852464 BGG852394:BGG852464 BQC852394:BQC852464 BZY852394:BZY852464 CJU852394:CJU852464 CTQ852394:CTQ852464 DDM852394:DDM852464 DNI852394:DNI852464 DXE852394:DXE852464 EHA852394:EHA852464 EQW852394:EQW852464 FAS852394:FAS852464 FKO852394:FKO852464 FUK852394:FUK852464 GEG852394:GEG852464 GOC852394:GOC852464 GXY852394:GXY852464 HHU852394:HHU852464 HRQ852394:HRQ852464 IBM852394:IBM852464 ILI852394:ILI852464 IVE852394:IVE852464 JFA852394:JFA852464 JOW852394:JOW852464 JYS852394:JYS852464 KIO852394:KIO852464 KSK852394:KSK852464 LCG852394:LCG852464 LMC852394:LMC852464 LVY852394:LVY852464 MFU852394:MFU852464 MPQ852394:MPQ852464 MZM852394:MZM852464 NJI852394:NJI852464 NTE852394:NTE852464 ODA852394:ODA852464 OMW852394:OMW852464 OWS852394:OWS852464 PGO852394:PGO852464 PQK852394:PQK852464 QAG852394:QAG852464 QKC852394:QKC852464 QTY852394:QTY852464 RDU852394:RDU852464 RNQ852394:RNQ852464 RXM852394:RXM852464 SHI852394:SHI852464 SRE852394:SRE852464 TBA852394:TBA852464 TKW852394:TKW852464 TUS852394:TUS852464 UEO852394:UEO852464 UOK852394:UOK852464 UYG852394:UYG852464 VIC852394:VIC852464 VRY852394:VRY852464 WBU852394:WBU852464 WLQ852394:WLQ852464 WVM852394:WVM852464 D917930:D918000 JA917930:JA918000 SW917930:SW918000 ACS917930:ACS918000 AMO917930:AMO918000 AWK917930:AWK918000 BGG917930:BGG918000 BQC917930:BQC918000 BZY917930:BZY918000 CJU917930:CJU918000 CTQ917930:CTQ918000 DDM917930:DDM918000 DNI917930:DNI918000 DXE917930:DXE918000 EHA917930:EHA918000 EQW917930:EQW918000 FAS917930:FAS918000 FKO917930:FKO918000 FUK917930:FUK918000 GEG917930:GEG918000 GOC917930:GOC918000 GXY917930:GXY918000 HHU917930:HHU918000 HRQ917930:HRQ918000 IBM917930:IBM918000 ILI917930:ILI918000 IVE917930:IVE918000 JFA917930:JFA918000 JOW917930:JOW918000 JYS917930:JYS918000 KIO917930:KIO918000 KSK917930:KSK918000 LCG917930:LCG918000 LMC917930:LMC918000 LVY917930:LVY918000 MFU917930:MFU918000 MPQ917930:MPQ918000 MZM917930:MZM918000 NJI917930:NJI918000 NTE917930:NTE918000 ODA917930:ODA918000 OMW917930:OMW918000 OWS917930:OWS918000 PGO917930:PGO918000 PQK917930:PQK918000 QAG917930:QAG918000 QKC917930:QKC918000 QTY917930:QTY918000 RDU917930:RDU918000 RNQ917930:RNQ918000 RXM917930:RXM918000 SHI917930:SHI918000 SRE917930:SRE918000 TBA917930:TBA918000 TKW917930:TKW918000 TUS917930:TUS918000 UEO917930:UEO918000 UOK917930:UOK918000 UYG917930:UYG918000 VIC917930:VIC918000 VRY917930:VRY918000 WBU917930:WBU918000 WLQ917930:WLQ918000 WVM917930:WVM918000 D983466:D983536 JA983466:JA983536 SW983466:SW983536 ACS983466:ACS983536 AMO983466:AMO983536 AWK983466:AWK983536 BGG983466:BGG983536 BQC983466:BQC983536 BZY983466:BZY983536 CJU983466:CJU983536 CTQ983466:CTQ983536 DDM983466:DDM983536 DNI983466:DNI983536 DXE983466:DXE983536 EHA983466:EHA983536 EQW983466:EQW983536 FAS983466:FAS983536 FKO983466:FKO983536 FUK983466:FUK983536 GEG983466:GEG983536 GOC983466:GOC983536 GXY983466:GXY983536 HHU983466:HHU983536 HRQ983466:HRQ983536 IBM983466:IBM983536 ILI983466:ILI983536 IVE983466:IVE983536 JFA983466:JFA983536 JOW983466:JOW983536 JYS983466:JYS983536 KIO983466:KIO983536 KSK983466:KSK983536 LCG983466:LCG983536 LMC983466:LMC983536 LVY983466:LVY983536 MFU983466:MFU983536 MPQ983466:MPQ983536 MZM983466:MZM983536 NJI983466:NJI983536 NTE983466:NTE983536 ODA983466:ODA983536 OMW983466:OMW983536 OWS983466:OWS983536 PGO983466:PGO983536 PQK983466:PQK983536 QAG983466:QAG983536 QKC983466:QKC983536 QTY983466:QTY983536 RDU983466:RDU983536 RNQ983466:RNQ983536 RXM983466:RXM983536 SHI983466:SHI983536 SRE983466:SRE983536 TBA983466:TBA983536 TKW983466:TKW983536 TUS983466:TUS983536 UEO983466:UEO983536 UOK983466:UOK983536 UYG983466:UYG983536 VIC983466:VIC983536 VRY983466:VRY983536 WBU983466:WBU983536 WLQ983466:WLQ983536 WVM983466:WVM983536 D104:D122 JA104:JA122 SW104:SW122 ACS104:ACS122 AMO104:AMO122 AWK104:AWK122 BGG104:BGG122 BQC104:BQC122 BZY104:BZY122 CJU104:CJU122 CTQ104:CTQ122 DDM104:DDM122 DNI104:DNI122 DXE104:DXE122 EHA104:EHA122 EQW104:EQW122 FAS104:FAS122 FKO104:FKO122 FUK104:FUK122 GEG104:GEG122 GOC104:GOC122 GXY104:GXY122 HHU104:HHU122 HRQ104:HRQ122 IBM104:IBM122 ILI104:ILI122 IVE104:IVE122 JFA104:JFA122 JOW104:JOW122 JYS104:JYS122 KIO104:KIO122 KSK104:KSK122 LCG104:LCG122 LMC104:LMC122 LVY104:LVY122 MFU104:MFU122 MPQ104:MPQ122 MZM104:MZM122 NJI104:NJI122 NTE104:NTE122 ODA104:ODA122 OMW104:OMW122 OWS104:OWS122 PGO104:PGO122 PQK104:PQK122 QAG104:QAG122 QKC104:QKC122 QTY104:QTY122 RDU104:RDU122 RNQ104:RNQ122 RXM104:RXM122 SHI104:SHI122 SRE104:SRE122 TBA104:TBA122 TKW104:TKW122 TUS104:TUS122 UEO104:UEO122 UOK104:UOK122 UYG104:UYG122 VIC104:VIC122 VRY104:VRY122 WBU104:WBU122 WLQ104:WLQ122 WVM104:WVM122 D65640:D65658 JA65640:JA65658 SW65640:SW65658 ACS65640:ACS65658 AMO65640:AMO65658 AWK65640:AWK65658 BGG65640:BGG65658 BQC65640:BQC65658 BZY65640:BZY65658 CJU65640:CJU65658 CTQ65640:CTQ65658 DDM65640:DDM65658 DNI65640:DNI65658 DXE65640:DXE65658 EHA65640:EHA65658 EQW65640:EQW65658 FAS65640:FAS65658 FKO65640:FKO65658 FUK65640:FUK65658 GEG65640:GEG65658 GOC65640:GOC65658 GXY65640:GXY65658 HHU65640:HHU65658 HRQ65640:HRQ65658 IBM65640:IBM65658 ILI65640:ILI65658 IVE65640:IVE65658 JFA65640:JFA65658 JOW65640:JOW65658 JYS65640:JYS65658 KIO65640:KIO65658 KSK65640:KSK65658 LCG65640:LCG65658 LMC65640:LMC65658 LVY65640:LVY65658 MFU65640:MFU65658 MPQ65640:MPQ65658 MZM65640:MZM65658 NJI65640:NJI65658 NTE65640:NTE65658 ODA65640:ODA65658 OMW65640:OMW65658 OWS65640:OWS65658 PGO65640:PGO65658 PQK65640:PQK65658 QAG65640:QAG65658 QKC65640:QKC65658 QTY65640:QTY65658 RDU65640:RDU65658 RNQ65640:RNQ65658 RXM65640:RXM65658 SHI65640:SHI65658 SRE65640:SRE65658 TBA65640:TBA65658 TKW65640:TKW65658 TUS65640:TUS65658 UEO65640:UEO65658 UOK65640:UOK65658 UYG65640:UYG65658 VIC65640:VIC65658 VRY65640:VRY65658 WBU65640:WBU65658 WLQ65640:WLQ65658 WVM65640:WVM65658 D131176:D131194 JA131176:JA131194 SW131176:SW131194 ACS131176:ACS131194 AMO131176:AMO131194 AWK131176:AWK131194 BGG131176:BGG131194 BQC131176:BQC131194 BZY131176:BZY131194 CJU131176:CJU131194 CTQ131176:CTQ131194 DDM131176:DDM131194 DNI131176:DNI131194 DXE131176:DXE131194 EHA131176:EHA131194 EQW131176:EQW131194 FAS131176:FAS131194 FKO131176:FKO131194 FUK131176:FUK131194 GEG131176:GEG131194 GOC131176:GOC131194 GXY131176:GXY131194 HHU131176:HHU131194 HRQ131176:HRQ131194 IBM131176:IBM131194 ILI131176:ILI131194 IVE131176:IVE131194 JFA131176:JFA131194 JOW131176:JOW131194 JYS131176:JYS131194 KIO131176:KIO131194 KSK131176:KSK131194 LCG131176:LCG131194 LMC131176:LMC131194 LVY131176:LVY131194 MFU131176:MFU131194 MPQ131176:MPQ131194 MZM131176:MZM131194 NJI131176:NJI131194 NTE131176:NTE131194 ODA131176:ODA131194 OMW131176:OMW131194 OWS131176:OWS131194 PGO131176:PGO131194 PQK131176:PQK131194 QAG131176:QAG131194 QKC131176:QKC131194 QTY131176:QTY131194 RDU131176:RDU131194 RNQ131176:RNQ131194 RXM131176:RXM131194 SHI131176:SHI131194 SRE131176:SRE131194 TBA131176:TBA131194 TKW131176:TKW131194 TUS131176:TUS131194 UEO131176:UEO131194 UOK131176:UOK131194 UYG131176:UYG131194 VIC131176:VIC131194 VRY131176:VRY131194 WBU131176:WBU131194 WLQ131176:WLQ131194 WVM131176:WVM131194 D196712:D196730 JA196712:JA196730 SW196712:SW196730 ACS196712:ACS196730 AMO196712:AMO196730 AWK196712:AWK196730 BGG196712:BGG196730 BQC196712:BQC196730 BZY196712:BZY196730 CJU196712:CJU196730 CTQ196712:CTQ196730 DDM196712:DDM196730 DNI196712:DNI196730 DXE196712:DXE196730 EHA196712:EHA196730 EQW196712:EQW196730 FAS196712:FAS196730 FKO196712:FKO196730 FUK196712:FUK196730 GEG196712:GEG196730 GOC196712:GOC196730 GXY196712:GXY196730 HHU196712:HHU196730 HRQ196712:HRQ196730 IBM196712:IBM196730 ILI196712:ILI196730 IVE196712:IVE196730 JFA196712:JFA196730 JOW196712:JOW196730 JYS196712:JYS196730 KIO196712:KIO196730 KSK196712:KSK196730 LCG196712:LCG196730 LMC196712:LMC196730 LVY196712:LVY196730 MFU196712:MFU196730 MPQ196712:MPQ196730 MZM196712:MZM196730 NJI196712:NJI196730 NTE196712:NTE196730 ODA196712:ODA196730 OMW196712:OMW196730 OWS196712:OWS196730 PGO196712:PGO196730 PQK196712:PQK196730 QAG196712:QAG196730 QKC196712:QKC196730 QTY196712:QTY196730 RDU196712:RDU196730 RNQ196712:RNQ196730 RXM196712:RXM196730 SHI196712:SHI196730 SRE196712:SRE196730 TBA196712:TBA196730 TKW196712:TKW196730 TUS196712:TUS196730 UEO196712:UEO196730 UOK196712:UOK196730 UYG196712:UYG196730 VIC196712:VIC196730 VRY196712:VRY196730 WBU196712:WBU196730 WLQ196712:WLQ196730 WVM196712:WVM196730 D262248:D262266 JA262248:JA262266 SW262248:SW262266 ACS262248:ACS262266 AMO262248:AMO262266 AWK262248:AWK262266 BGG262248:BGG262266 BQC262248:BQC262266 BZY262248:BZY262266 CJU262248:CJU262266 CTQ262248:CTQ262266 DDM262248:DDM262266 DNI262248:DNI262266 DXE262248:DXE262266 EHA262248:EHA262266 EQW262248:EQW262266 FAS262248:FAS262266 FKO262248:FKO262266 FUK262248:FUK262266 GEG262248:GEG262266 GOC262248:GOC262266 GXY262248:GXY262266 HHU262248:HHU262266 HRQ262248:HRQ262266 IBM262248:IBM262266 ILI262248:ILI262266 IVE262248:IVE262266 JFA262248:JFA262266 JOW262248:JOW262266 JYS262248:JYS262266 KIO262248:KIO262266 KSK262248:KSK262266 LCG262248:LCG262266 LMC262248:LMC262266 LVY262248:LVY262266 MFU262248:MFU262266 MPQ262248:MPQ262266 MZM262248:MZM262266 NJI262248:NJI262266 NTE262248:NTE262266 ODA262248:ODA262266 OMW262248:OMW262266 OWS262248:OWS262266 PGO262248:PGO262266 PQK262248:PQK262266 QAG262248:QAG262266 QKC262248:QKC262266 QTY262248:QTY262266 RDU262248:RDU262266 RNQ262248:RNQ262266 RXM262248:RXM262266 SHI262248:SHI262266 SRE262248:SRE262266 TBA262248:TBA262266 TKW262248:TKW262266 TUS262248:TUS262266 UEO262248:UEO262266 UOK262248:UOK262266 UYG262248:UYG262266 VIC262248:VIC262266 VRY262248:VRY262266 WBU262248:WBU262266 WLQ262248:WLQ262266 WVM262248:WVM262266 D327784:D327802 JA327784:JA327802 SW327784:SW327802 ACS327784:ACS327802 AMO327784:AMO327802 AWK327784:AWK327802 BGG327784:BGG327802 BQC327784:BQC327802 BZY327784:BZY327802 CJU327784:CJU327802 CTQ327784:CTQ327802 DDM327784:DDM327802 DNI327784:DNI327802 DXE327784:DXE327802 EHA327784:EHA327802 EQW327784:EQW327802 FAS327784:FAS327802 FKO327784:FKO327802 FUK327784:FUK327802 GEG327784:GEG327802 GOC327784:GOC327802 GXY327784:GXY327802 HHU327784:HHU327802 HRQ327784:HRQ327802 IBM327784:IBM327802 ILI327784:ILI327802 IVE327784:IVE327802 JFA327784:JFA327802 JOW327784:JOW327802 JYS327784:JYS327802 KIO327784:KIO327802 KSK327784:KSK327802 LCG327784:LCG327802 LMC327784:LMC327802 LVY327784:LVY327802 MFU327784:MFU327802 MPQ327784:MPQ327802 MZM327784:MZM327802 NJI327784:NJI327802 NTE327784:NTE327802 ODA327784:ODA327802 OMW327784:OMW327802 OWS327784:OWS327802 PGO327784:PGO327802 PQK327784:PQK327802 QAG327784:QAG327802 QKC327784:QKC327802 QTY327784:QTY327802 RDU327784:RDU327802 RNQ327784:RNQ327802 RXM327784:RXM327802 SHI327784:SHI327802 SRE327784:SRE327802 TBA327784:TBA327802 TKW327784:TKW327802 TUS327784:TUS327802 UEO327784:UEO327802 UOK327784:UOK327802 UYG327784:UYG327802 VIC327784:VIC327802 VRY327784:VRY327802 WBU327784:WBU327802 WLQ327784:WLQ327802 WVM327784:WVM327802 D393320:D393338 JA393320:JA393338 SW393320:SW393338 ACS393320:ACS393338 AMO393320:AMO393338 AWK393320:AWK393338 BGG393320:BGG393338 BQC393320:BQC393338 BZY393320:BZY393338 CJU393320:CJU393338 CTQ393320:CTQ393338 DDM393320:DDM393338 DNI393320:DNI393338 DXE393320:DXE393338 EHA393320:EHA393338 EQW393320:EQW393338 FAS393320:FAS393338 FKO393320:FKO393338 FUK393320:FUK393338 GEG393320:GEG393338 GOC393320:GOC393338 GXY393320:GXY393338 HHU393320:HHU393338 HRQ393320:HRQ393338 IBM393320:IBM393338 ILI393320:ILI393338 IVE393320:IVE393338 JFA393320:JFA393338 JOW393320:JOW393338 JYS393320:JYS393338 KIO393320:KIO393338 KSK393320:KSK393338 LCG393320:LCG393338 LMC393320:LMC393338 LVY393320:LVY393338 MFU393320:MFU393338 MPQ393320:MPQ393338 MZM393320:MZM393338 NJI393320:NJI393338 NTE393320:NTE393338 ODA393320:ODA393338 OMW393320:OMW393338 OWS393320:OWS393338 PGO393320:PGO393338 PQK393320:PQK393338 QAG393320:QAG393338 QKC393320:QKC393338 QTY393320:QTY393338 RDU393320:RDU393338 RNQ393320:RNQ393338 RXM393320:RXM393338 SHI393320:SHI393338 SRE393320:SRE393338 TBA393320:TBA393338 TKW393320:TKW393338 TUS393320:TUS393338 UEO393320:UEO393338 UOK393320:UOK393338 UYG393320:UYG393338 VIC393320:VIC393338 VRY393320:VRY393338 WBU393320:WBU393338 WLQ393320:WLQ393338 WVM393320:WVM393338 D458856:D458874 JA458856:JA458874 SW458856:SW458874 ACS458856:ACS458874 AMO458856:AMO458874 AWK458856:AWK458874 BGG458856:BGG458874 BQC458856:BQC458874 BZY458856:BZY458874 CJU458856:CJU458874 CTQ458856:CTQ458874 DDM458856:DDM458874 DNI458856:DNI458874 DXE458856:DXE458874 EHA458856:EHA458874 EQW458856:EQW458874 FAS458856:FAS458874 FKO458856:FKO458874 FUK458856:FUK458874 GEG458856:GEG458874 GOC458856:GOC458874 GXY458856:GXY458874 HHU458856:HHU458874 HRQ458856:HRQ458874 IBM458856:IBM458874 ILI458856:ILI458874 IVE458856:IVE458874 JFA458856:JFA458874 JOW458856:JOW458874 JYS458856:JYS458874 KIO458856:KIO458874 KSK458856:KSK458874 LCG458856:LCG458874 LMC458856:LMC458874 LVY458856:LVY458874 MFU458856:MFU458874 MPQ458856:MPQ458874 MZM458856:MZM458874 NJI458856:NJI458874 NTE458856:NTE458874 ODA458856:ODA458874 OMW458856:OMW458874 OWS458856:OWS458874 PGO458856:PGO458874 PQK458856:PQK458874 QAG458856:QAG458874 QKC458856:QKC458874 QTY458856:QTY458874 RDU458856:RDU458874 RNQ458856:RNQ458874 RXM458856:RXM458874 SHI458856:SHI458874 SRE458856:SRE458874 TBA458856:TBA458874 TKW458856:TKW458874 TUS458856:TUS458874 UEO458856:UEO458874 UOK458856:UOK458874 UYG458856:UYG458874 VIC458856:VIC458874 VRY458856:VRY458874 WBU458856:WBU458874 WLQ458856:WLQ458874 WVM458856:WVM458874 D524392:D524410 JA524392:JA524410 SW524392:SW524410 ACS524392:ACS524410 AMO524392:AMO524410 AWK524392:AWK524410 BGG524392:BGG524410 BQC524392:BQC524410 BZY524392:BZY524410 CJU524392:CJU524410 CTQ524392:CTQ524410 DDM524392:DDM524410 DNI524392:DNI524410 DXE524392:DXE524410 EHA524392:EHA524410 EQW524392:EQW524410 FAS524392:FAS524410 FKO524392:FKO524410 FUK524392:FUK524410 GEG524392:GEG524410 GOC524392:GOC524410 GXY524392:GXY524410 HHU524392:HHU524410 HRQ524392:HRQ524410 IBM524392:IBM524410 ILI524392:ILI524410 IVE524392:IVE524410 JFA524392:JFA524410 JOW524392:JOW524410 JYS524392:JYS524410 KIO524392:KIO524410 KSK524392:KSK524410 LCG524392:LCG524410 LMC524392:LMC524410 LVY524392:LVY524410 MFU524392:MFU524410 MPQ524392:MPQ524410 MZM524392:MZM524410 NJI524392:NJI524410 NTE524392:NTE524410 ODA524392:ODA524410 OMW524392:OMW524410 OWS524392:OWS524410 PGO524392:PGO524410 PQK524392:PQK524410 QAG524392:QAG524410 QKC524392:QKC524410 QTY524392:QTY524410 RDU524392:RDU524410 RNQ524392:RNQ524410 RXM524392:RXM524410 SHI524392:SHI524410 SRE524392:SRE524410 TBA524392:TBA524410 TKW524392:TKW524410 TUS524392:TUS524410 UEO524392:UEO524410 UOK524392:UOK524410 UYG524392:UYG524410 VIC524392:VIC524410 VRY524392:VRY524410 WBU524392:WBU524410 WLQ524392:WLQ524410 WVM524392:WVM524410 D589928:D589946 JA589928:JA589946 SW589928:SW589946 ACS589928:ACS589946 AMO589928:AMO589946 AWK589928:AWK589946 BGG589928:BGG589946 BQC589928:BQC589946 BZY589928:BZY589946 CJU589928:CJU589946 CTQ589928:CTQ589946 DDM589928:DDM589946 DNI589928:DNI589946 DXE589928:DXE589946 EHA589928:EHA589946 EQW589928:EQW589946 FAS589928:FAS589946 FKO589928:FKO589946 FUK589928:FUK589946 GEG589928:GEG589946 GOC589928:GOC589946 GXY589928:GXY589946 HHU589928:HHU589946 HRQ589928:HRQ589946 IBM589928:IBM589946 ILI589928:ILI589946 IVE589928:IVE589946 JFA589928:JFA589946 JOW589928:JOW589946 JYS589928:JYS589946 KIO589928:KIO589946 KSK589928:KSK589946 LCG589928:LCG589946 LMC589928:LMC589946 LVY589928:LVY589946 MFU589928:MFU589946 MPQ589928:MPQ589946 MZM589928:MZM589946 NJI589928:NJI589946 NTE589928:NTE589946 ODA589928:ODA589946 OMW589928:OMW589946 OWS589928:OWS589946 PGO589928:PGO589946 PQK589928:PQK589946 QAG589928:QAG589946 QKC589928:QKC589946 QTY589928:QTY589946 RDU589928:RDU589946 RNQ589928:RNQ589946 RXM589928:RXM589946 SHI589928:SHI589946 SRE589928:SRE589946 TBA589928:TBA589946 TKW589928:TKW589946 TUS589928:TUS589946 UEO589928:UEO589946 UOK589928:UOK589946 UYG589928:UYG589946 VIC589928:VIC589946 VRY589928:VRY589946 WBU589928:WBU589946 WLQ589928:WLQ589946 WVM589928:WVM589946 D655464:D655482 JA655464:JA655482 SW655464:SW655482 ACS655464:ACS655482 AMO655464:AMO655482 AWK655464:AWK655482 BGG655464:BGG655482 BQC655464:BQC655482 BZY655464:BZY655482 CJU655464:CJU655482 CTQ655464:CTQ655482 DDM655464:DDM655482 DNI655464:DNI655482 DXE655464:DXE655482 EHA655464:EHA655482 EQW655464:EQW655482 FAS655464:FAS655482 FKO655464:FKO655482 FUK655464:FUK655482 GEG655464:GEG655482 GOC655464:GOC655482 GXY655464:GXY655482 HHU655464:HHU655482 HRQ655464:HRQ655482 IBM655464:IBM655482 ILI655464:ILI655482 IVE655464:IVE655482 JFA655464:JFA655482 JOW655464:JOW655482 JYS655464:JYS655482 KIO655464:KIO655482 KSK655464:KSK655482 LCG655464:LCG655482 LMC655464:LMC655482 LVY655464:LVY655482 MFU655464:MFU655482 MPQ655464:MPQ655482 MZM655464:MZM655482 NJI655464:NJI655482 NTE655464:NTE655482 ODA655464:ODA655482 OMW655464:OMW655482 OWS655464:OWS655482 PGO655464:PGO655482 PQK655464:PQK655482 QAG655464:QAG655482 QKC655464:QKC655482 QTY655464:QTY655482 RDU655464:RDU655482 RNQ655464:RNQ655482 RXM655464:RXM655482 SHI655464:SHI655482 SRE655464:SRE655482 TBA655464:TBA655482 TKW655464:TKW655482 TUS655464:TUS655482 UEO655464:UEO655482 UOK655464:UOK655482 UYG655464:UYG655482 VIC655464:VIC655482 VRY655464:VRY655482 WBU655464:WBU655482 WLQ655464:WLQ655482 WVM655464:WVM655482 D721000:D721018 JA721000:JA721018 SW721000:SW721018 ACS721000:ACS721018 AMO721000:AMO721018 AWK721000:AWK721018 BGG721000:BGG721018 BQC721000:BQC721018 BZY721000:BZY721018 CJU721000:CJU721018 CTQ721000:CTQ721018 DDM721000:DDM721018 DNI721000:DNI721018 DXE721000:DXE721018 EHA721000:EHA721018 EQW721000:EQW721018 FAS721000:FAS721018 FKO721000:FKO721018 FUK721000:FUK721018 GEG721000:GEG721018 GOC721000:GOC721018 GXY721000:GXY721018 HHU721000:HHU721018 HRQ721000:HRQ721018 IBM721000:IBM721018 ILI721000:ILI721018 IVE721000:IVE721018 JFA721000:JFA721018 JOW721000:JOW721018 JYS721000:JYS721018 KIO721000:KIO721018 KSK721000:KSK721018 LCG721000:LCG721018 LMC721000:LMC721018 LVY721000:LVY721018 MFU721000:MFU721018 MPQ721000:MPQ721018 MZM721000:MZM721018 NJI721000:NJI721018 NTE721000:NTE721018 ODA721000:ODA721018 OMW721000:OMW721018 OWS721000:OWS721018 PGO721000:PGO721018 PQK721000:PQK721018 QAG721000:QAG721018 QKC721000:QKC721018 QTY721000:QTY721018 RDU721000:RDU721018 RNQ721000:RNQ721018 RXM721000:RXM721018 SHI721000:SHI721018 SRE721000:SRE721018 TBA721000:TBA721018 TKW721000:TKW721018 TUS721000:TUS721018 UEO721000:UEO721018 UOK721000:UOK721018 UYG721000:UYG721018 VIC721000:VIC721018 VRY721000:VRY721018 WBU721000:WBU721018 WLQ721000:WLQ721018 WVM721000:WVM721018 D786536:D786554 JA786536:JA786554 SW786536:SW786554 ACS786536:ACS786554 AMO786536:AMO786554 AWK786536:AWK786554 BGG786536:BGG786554 BQC786536:BQC786554 BZY786536:BZY786554 CJU786536:CJU786554 CTQ786536:CTQ786554 DDM786536:DDM786554 DNI786536:DNI786554 DXE786536:DXE786554 EHA786536:EHA786554 EQW786536:EQW786554 FAS786536:FAS786554 FKO786536:FKO786554 FUK786536:FUK786554 GEG786536:GEG786554 GOC786536:GOC786554 GXY786536:GXY786554 HHU786536:HHU786554 HRQ786536:HRQ786554 IBM786536:IBM786554 ILI786536:ILI786554 IVE786536:IVE786554 JFA786536:JFA786554 JOW786536:JOW786554 JYS786536:JYS786554 KIO786536:KIO786554 KSK786536:KSK786554 LCG786536:LCG786554 LMC786536:LMC786554 LVY786536:LVY786554 MFU786536:MFU786554 MPQ786536:MPQ786554 MZM786536:MZM786554 NJI786536:NJI786554 NTE786536:NTE786554 ODA786536:ODA786554 OMW786536:OMW786554 OWS786536:OWS786554 PGO786536:PGO786554 PQK786536:PQK786554 QAG786536:QAG786554 QKC786536:QKC786554 QTY786536:QTY786554 RDU786536:RDU786554 RNQ786536:RNQ786554 RXM786536:RXM786554 SHI786536:SHI786554 SRE786536:SRE786554 TBA786536:TBA786554 TKW786536:TKW786554 TUS786536:TUS786554 UEO786536:UEO786554 UOK786536:UOK786554 UYG786536:UYG786554 VIC786536:VIC786554 VRY786536:VRY786554 WBU786536:WBU786554 WLQ786536:WLQ786554 WVM786536:WVM786554 D852072:D852090 JA852072:JA852090 SW852072:SW852090 ACS852072:ACS852090 AMO852072:AMO852090 AWK852072:AWK852090 BGG852072:BGG852090 BQC852072:BQC852090 BZY852072:BZY852090 CJU852072:CJU852090 CTQ852072:CTQ852090 DDM852072:DDM852090 DNI852072:DNI852090 DXE852072:DXE852090 EHA852072:EHA852090 EQW852072:EQW852090 FAS852072:FAS852090 FKO852072:FKO852090 FUK852072:FUK852090 GEG852072:GEG852090 GOC852072:GOC852090 GXY852072:GXY852090 HHU852072:HHU852090 HRQ852072:HRQ852090 IBM852072:IBM852090 ILI852072:ILI852090 IVE852072:IVE852090 JFA852072:JFA852090 JOW852072:JOW852090 JYS852072:JYS852090 KIO852072:KIO852090 KSK852072:KSK852090 LCG852072:LCG852090 LMC852072:LMC852090 LVY852072:LVY852090 MFU852072:MFU852090 MPQ852072:MPQ852090 MZM852072:MZM852090 NJI852072:NJI852090 NTE852072:NTE852090 ODA852072:ODA852090 OMW852072:OMW852090 OWS852072:OWS852090 PGO852072:PGO852090 PQK852072:PQK852090 QAG852072:QAG852090 QKC852072:QKC852090 QTY852072:QTY852090 RDU852072:RDU852090 RNQ852072:RNQ852090 RXM852072:RXM852090 SHI852072:SHI852090 SRE852072:SRE852090 TBA852072:TBA852090 TKW852072:TKW852090 TUS852072:TUS852090 UEO852072:UEO852090 UOK852072:UOK852090 UYG852072:UYG852090 VIC852072:VIC852090 VRY852072:VRY852090 WBU852072:WBU852090 WLQ852072:WLQ852090 WVM852072:WVM852090 D917608:D917626 JA917608:JA917626 SW917608:SW917626 ACS917608:ACS917626 AMO917608:AMO917626 AWK917608:AWK917626 BGG917608:BGG917626 BQC917608:BQC917626 BZY917608:BZY917626 CJU917608:CJU917626 CTQ917608:CTQ917626 DDM917608:DDM917626 DNI917608:DNI917626 DXE917608:DXE917626 EHA917608:EHA917626 EQW917608:EQW917626 FAS917608:FAS917626 FKO917608:FKO917626 FUK917608:FUK917626 GEG917608:GEG917626 GOC917608:GOC917626 GXY917608:GXY917626 HHU917608:HHU917626 HRQ917608:HRQ917626 IBM917608:IBM917626 ILI917608:ILI917626 IVE917608:IVE917626 JFA917608:JFA917626 JOW917608:JOW917626 JYS917608:JYS917626 KIO917608:KIO917626 KSK917608:KSK917626 LCG917608:LCG917626 LMC917608:LMC917626 LVY917608:LVY917626 MFU917608:MFU917626 MPQ917608:MPQ917626 MZM917608:MZM917626 NJI917608:NJI917626 NTE917608:NTE917626 ODA917608:ODA917626 OMW917608:OMW917626 OWS917608:OWS917626 PGO917608:PGO917626 PQK917608:PQK917626 QAG917608:QAG917626 QKC917608:QKC917626 QTY917608:QTY917626 RDU917608:RDU917626 RNQ917608:RNQ917626 RXM917608:RXM917626 SHI917608:SHI917626 SRE917608:SRE917626 TBA917608:TBA917626 TKW917608:TKW917626 TUS917608:TUS917626 UEO917608:UEO917626 UOK917608:UOK917626 UYG917608:UYG917626 VIC917608:VIC917626 VRY917608:VRY917626 WBU917608:WBU917626 WLQ917608:WLQ917626 WVM917608:WVM917626 D983144:D983162 JA983144:JA983162 SW983144:SW983162 ACS983144:ACS983162 AMO983144:AMO983162 AWK983144:AWK983162 BGG983144:BGG983162 BQC983144:BQC983162 BZY983144:BZY983162 CJU983144:CJU983162 CTQ983144:CTQ983162 DDM983144:DDM983162 DNI983144:DNI983162 DXE983144:DXE983162 EHA983144:EHA983162 EQW983144:EQW983162 FAS983144:FAS983162 FKO983144:FKO983162 FUK983144:FUK983162 GEG983144:GEG983162 GOC983144:GOC983162 GXY983144:GXY983162 HHU983144:HHU983162 HRQ983144:HRQ983162 IBM983144:IBM983162 ILI983144:ILI983162 IVE983144:IVE983162 JFA983144:JFA983162 JOW983144:JOW983162 JYS983144:JYS983162 KIO983144:KIO983162 KSK983144:KSK983162 LCG983144:LCG983162 LMC983144:LMC983162 LVY983144:LVY983162 MFU983144:MFU983162 MPQ983144:MPQ983162 MZM983144:MZM983162 NJI983144:NJI983162 NTE983144:NTE983162 ODA983144:ODA983162 OMW983144:OMW983162 OWS983144:OWS983162 PGO983144:PGO983162 PQK983144:PQK983162 QAG983144:QAG983162 QKC983144:QKC983162 QTY983144:QTY983162 RDU983144:RDU983162 RNQ983144:RNQ983162 RXM983144:RXM983162 SHI983144:SHI983162 SRE983144:SRE983162 TBA983144:TBA983162 TKW983144:TKW983162 TUS983144:TUS983162 UEO983144:UEO983162 UOK983144:UOK983162 UYG983144:UYG983162 VIC983144:VIC983162 VRY983144:VRY983162 WBU983144:WBU983162 WLQ983144:WLQ983162 WVM983144:WVM983162 D124:D275 JA124:JA275 SW124:SW275 ACS124:ACS275 AMO124:AMO275 AWK124:AWK275 BGG124:BGG275 BQC124:BQC275 BZY124:BZY275 CJU124:CJU275 CTQ124:CTQ275 DDM124:DDM275 DNI124:DNI275 DXE124:DXE275 EHA124:EHA275 EQW124:EQW275 FAS124:FAS275 FKO124:FKO275 FUK124:FUK275 GEG124:GEG275 GOC124:GOC275 GXY124:GXY275 HHU124:HHU275 HRQ124:HRQ275 IBM124:IBM275 ILI124:ILI275 IVE124:IVE275 JFA124:JFA275 JOW124:JOW275 JYS124:JYS275 KIO124:KIO275 KSK124:KSK275 LCG124:LCG275 LMC124:LMC275 LVY124:LVY275 MFU124:MFU275 MPQ124:MPQ275 MZM124:MZM275 NJI124:NJI275 NTE124:NTE275 ODA124:ODA275 OMW124:OMW275 OWS124:OWS275 PGO124:PGO275 PQK124:PQK275 QAG124:QAG275 QKC124:QKC275 QTY124:QTY275 RDU124:RDU275 RNQ124:RNQ275 RXM124:RXM275 SHI124:SHI275 SRE124:SRE275 TBA124:TBA275 TKW124:TKW275 TUS124:TUS275 UEO124:UEO275 UOK124:UOK275 UYG124:UYG275 VIC124:VIC275 VRY124:VRY275 WBU124:WBU275 WLQ124:WLQ275 WVM124:WVM275 D65660:D65811 JA65660:JA65811 SW65660:SW65811 ACS65660:ACS65811 AMO65660:AMO65811 AWK65660:AWK65811 BGG65660:BGG65811 BQC65660:BQC65811 BZY65660:BZY65811 CJU65660:CJU65811 CTQ65660:CTQ65811 DDM65660:DDM65811 DNI65660:DNI65811 DXE65660:DXE65811 EHA65660:EHA65811 EQW65660:EQW65811 FAS65660:FAS65811 FKO65660:FKO65811 FUK65660:FUK65811 GEG65660:GEG65811 GOC65660:GOC65811 GXY65660:GXY65811 HHU65660:HHU65811 HRQ65660:HRQ65811 IBM65660:IBM65811 ILI65660:ILI65811 IVE65660:IVE65811 JFA65660:JFA65811 JOW65660:JOW65811 JYS65660:JYS65811 KIO65660:KIO65811 KSK65660:KSK65811 LCG65660:LCG65811 LMC65660:LMC65811 LVY65660:LVY65811 MFU65660:MFU65811 MPQ65660:MPQ65811 MZM65660:MZM65811 NJI65660:NJI65811 NTE65660:NTE65811 ODA65660:ODA65811 OMW65660:OMW65811 OWS65660:OWS65811 PGO65660:PGO65811 PQK65660:PQK65811 QAG65660:QAG65811 QKC65660:QKC65811 QTY65660:QTY65811 RDU65660:RDU65811 RNQ65660:RNQ65811 RXM65660:RXM65811 SHI65660:SHI65811 SRE65660:SRE65811 TBA65660:TBA65811 TKW65660:TKW65811 TUS65660:TUS65811 UEO65660:UEO65811 UOK65660:UOK65811 UYG65660:UYG65811 VIC65660:VIC65811 VRY65660:VRY65811 WBU65660:WBU65811 WLQ65660:WLQ65811 WVM65660:WVM65811 D131196:D131347 JA131196:JA131347 SW131196:SW131347 ACS131196:ACS131347 AMO131196:AMO131347 AWK131196:AWK131347 BGG131196:BGG131347 BQC131196:BQC131347 BZY131196:BZY131347 CJU131196:CJU131347 CTQ131196:CTQ131347 DDM131196:DDM131347 DNI131196:DNI131347 DXE131196:DXE131347 EHA131196:EHA131347 EQW131196:EQW131347 FAS131196:FAS131347 FKO131196:FKO131347 FUK131196:FUK131347 GEG131196:GEG131347 GOC131196:GOC131347 GXY131196:GXY131347 HHU131196:HHU131347 HRQ131196:HRQ131347 IBM131196:IBM131347 ILI131196:ILI131347 IVE131196:IVE131347 JFA131196:JFA131347 JOW131196:JOW131347 JYS131196:JYS131347 KIO131196:KIO131347 KSK131196:KSK131347 LCG131196:LCG131347 LMC131196:LMC131347 LVY131196:LVY131347 MFU131196:MFU131347 MPQ131196:MPQ131347 MZM131196:MZM131347 NJI131196:NJI131347 NTE131196:NTE131347 ODA131196:ODA131347 OMW131196:OMW131347 OWS131196:OWS131347 PGO131196:PGO131347 PQK131196:PQK131347 QAG131196:QAG131347 QKC131196:QKC131347 QTY131196:QTY131347 RDU131196:RDU131347 RNQ131196:RNQ131347 RXM131196:RXM131347 SHI131196:SHI131347 SRE131196:SRE131347 TBA131196:TBA131347 TKW131196:TKW131347 TUS131196:TUS131347 UEO131196:UEO131347 UOK131196:UOK131347 UYG131196:UYG131347 VIC131196:VIC131347 VRY131196:VRY131347 WBU131196:WBU131347 WLQ131196:WLQ131347 WVM131196:WVM131347 D196732:D196883 JA196732:JA196883 SW196732:SW196883 ACS196732:ACS196883 AMO196732:AMO196883 AWK196732:AWK196883 BGG196732:BGG196883 BQC196732:BQC196883 BZY196732:BZY196883 CJU196732:CJU196883 CTQ196732:CTQ196883 DDM196732:DDM196883 DNI196732:DNI196883 DXE196732:DXE196883 EHA196732:EHA196883 EQW196732:EQW196883 FAS196732:FAS196883 FKO196732:FKO196883 FUK196732:FUK196883 GEG196732:GEG196883 GOC196732:GOC196883 GXY196732:GXY196883 HHU196732:HHU196883 HRQ196732:HRQ196883 IBM196732:IBM196883 ILI196732:ILI196883 IVE196732:IVE196883 JFA196732:JFA196883 JOW196732:JOW196883 JYS196732:JYS196883 KIO196732:KIO196883 KSK196732:KSK196883 LCG196732:LCG196883 LMC196732:LMC196883 LVY196732:LVY196883 MFU196732:MFU196883 MPQ196732:MPQ196883 MZM196732:MZM196883 NJI196732:NJI196883 NTE196732:NTE196883 ODA196732:ODA196883 OMW196732:OMW196883 OWS196732:OWS196883 PGO196732:PGO196883 PQK196732:PQK196883 QAG196732:QAG196883 QKC196732:QKC196883 QTY196732:QTY196883 RDU196732:RDU196883 RNQ196732:RNQ196883 RXM196732:RXM196883 SHI196732:SHI196883 SRE196732:SRE196883 TBA196732:TBA196883 TKW196732:TKW196883 TUS196732:TUS196883 UEO196732:UEO196883 UOK196732:UOK196883 UYG196732:UYG196883 VIC196732:VIC196883 VRY196732:VRY196883 WBU196732:WBU196883 WLQ196732:WLQ196883 WVM196732:WVM196883 D262268:D262419 JA262268:JA262419 SW262268:SW262419 ACS262268:ACS262419 AMO262268:AMO262419 AWK262268:AWK262419 BGG262268:BGG262419 BQC262268:BQC262419 BZY262268:BZY262419 CJU262268:CJU262419 CTQ262268:CTQ262419 DDM262268:DDM262419 DNI262268:DNI262419 DXE262268:DXE262419 EHA262268:EHA262419 EQW262268:EQW262419 FAS262268:FAS262419 FKO262268:FKO262419 FUK262268:FUK262419 GEG262268:GEG262419 GOC262268:GOC262419 GXY262268:GXY262419 HHU262268:HHU262419 HRQ262268:HRQ262419 IBM262268:IBM262419 ILI262268:ILI262419 IVE262268:IVE262419 JFA262268:JFA262419 JOW262268:JOW262419 JYS262268:JYS262419 KIO262268:KIO262419 KSK262268:KSK262419 LCG262268:LCG262419 LMC262268:LMC262419 LVY262268:LVY262419 MFU262268:MFU262419 MPQ262268:MPQ262419 MZM262268:MZM262419 NJI262268:NJI262419 NTE262268:NTE262419 ODA262268:ODA262419 OMW262268:OMW262419 OWS262268:OWS262419 PGO262268:PGO262419 PQK262268:PQK262419 QAG262268:QAG262419 QKC262268:QKC262419 QTY262268:QTY262419 RDU262268:RDU262419 RNQ262268:RNQ262419 RXM262268:RXM262419 SHI262268:SHI262419 SRE262268:SRE262419 TBA262268:TBA262419 TKW262268:TKW262419 TUS262268:TUS262419 UEO262268:UEO262419 UOK262268:UOK262419 UYG262268:UYG262419 VIC262268:VIC262419 VRY262268:VRY262419 WBU262268:WBU262419 WLQ262268:WLQ262419 WVM262268:WVM262419 D327804:D327955 JA327804:JA327955 SW327804:SW327955 ACS327804:ACS327955 AMO327804:AMO327955 AWK327804:AWK327955 BGG327804:BGG327955 BQC327804:BQC327955 BZY327804:BZY327955 CJU327804:CJU327955 CTQ327804:CTQ327955 DDM327804:DDM327955 DNI327804:DNI327955 DXE327804:DXE327955 EHA327804:EHA327955 EQW327804:EQW327955 FAS327804:FAS327955 FKO327804:FKO327955 FUK327804:FUK327955 GEG327804:GEG327955 GOC327804:GOC327955 GXY327804:GXY327955 HHU327804:HHU327955 HRQ327804:HRQ327955 IBM327804:IBM327955 ILI327804:ILI327955 IVE327804:IVE327955 JFA327804:JFA327955 JOW327804:JOW327955 JYS327804:JYS327955 KIO327804:KIO327955 KSK327804:KSK327955 LCG327804:LCG327955 LMC327804:LMC327955 LVY327804:LVY327955 MFU327804:MFU327955 MPQ327804:MPQ327955 MZM327804:MZM327955 NJI327804:NJI327955 NTE327804:NTE327955 ODA327804:ODA327955 OMW327804:OMW327955 OWS327804:OWS327955 PGO327804:PGO327955 PQK327804:PQK327955 QAG327804:QAG327955 QKC327804:QKC327955 QTY327804:QTY327955 RDU327804:RDU327955 RNQ327804:RNQ327955 RXM327804:RXM327955 SHI327804:SHI327955 SRE327804:SRE327955 TBA327804:TBA327955 TKW327804:TKW327955 TUS327804:TUS327955 UEO327804:UEO327955 UOK327804:UOK327955 UYG327804:UYG327955 VIC327804:VIC327955 VRY327804:VRY327955 WBU327804:WBU327955 WLQ327804:WLQ327955 WVM327804:WVM327955 D393340:D393491 JA393340:JA393491 SW393340:SW393491 ACS393340:ACS393491 AMO393340:AMO393491 AWK393340:AWK393491 BGG393340:BGG393491 BQC393340:BQC393491 BZY393340:BZY393491 CJU393340:CJU393491 CTQ393340:CTQ393491 DDM393340:DDM393491 DNI393340:DNI393491 DXE393340:DXE393491 EHA393340:EHA393491 EQW393340:EQW393491 FAS393340:FAS393491 FKO393340:FKO393491 FUK393340:FUK393491 GEG393340:GEG393491 GOC393340:GOC393491 GXY393340:GXY393491 HHU393340:HHU393491 HRQ393340:HRQ393491 IBM393340:IBM393491 ILI393340:ILI393491 IVE393340:IVE393491 JFA393340:JFA393491 JOW393340:JOW393491 JYS393340:JYS393491 KIO393340:KIO393491 KSK393340:KSK393491 LCG393340:LCG393491 LMC393340:LMC393491 LVY393340:LVY393491 MFU393340:MFU393491 MPQ393340:MPQ393491 MZM393340:MZM393491 NJI393340:NJI393491 NTE393340:NTE393491 ODA393340:ODA393491 OMW393340:OMW393491 OWS393340:OWS393491 PGO393340:PGO393491 PQK393340:PQK393491 QAG393340:QAG393491 QKC393340:QKC393491 QTY393340:QTY393491 RDU393340:RDU393491 RNQ393340:RNQ393491 RXM393340:RXM393491 SHI393340:SHI393491 SRE393340:SRE393491 TBA393340:TBA393491 TKW393340:TKW393491 TUS393340:TUS393491 UEO393340:UEO393491 UOK393340:UOK393491 UYG393340:UYG393491 VIC393340:VIC393491 VRY393340:VRY393491 WBU393340:WBU393491 WLQ393340:WLQ393491 WVM393340:WVM393491 D458876:D459027 JA458876:JA459027 SW458876:SW459027 ACS458876:ACS459027 AMO458876:AMO459027 AWK458876:AWK459027 BGG458876:BGG459027 BQC458876:BQC459027 BZY458876:BZY459027 CJU458876:CJU459027 CTQ458876:CTQ459027 DDM458876:DDM459027 DNI458876:DNI459027 DXE458876:DXE459027 EHA458876:EHA459027 EQW458876:EQW459027 FAS458876:FAS459027 FKO458876:FKO459027 FUK458876:FUK459027 GEG458876:GEG459027 GOC458876:GOC459027 GXY458876:GXY459027 HHU458876:HHU459027 HRQ458876:HRQ459027 IBM458876:IBM459027 ILI458876:ILI459027 IVE458876:IVE459027 JFA458876:JFA459027 JOW458876:JOW459027 JYS458876:JYS459027 KIO458876:KIO459027 KSK458876:KSK459027 LCG458876:LCG459027 LMC458876:LMC459027 LVY458876:LVY459027 MFU458876:MFU459027 MPQ458876:MPQ459027 MZM458876:MZM459027 NJI458876:NJI459027 NTE458876:NTE459027 ODA458876:ODA459027 OMW458876:OMW459027 OWS458876:OWS459027 PGO458876:PGO459027 PQK458876:PQK459027 QAG458876:QAG459027 QKC458876:QKC459027 QTY458876:QTY459027 RDU458876:RDU459027 RNQ458876:RNQ459027 RXM458876:RXM459027 SHI458876:SHI459027 SRE458876:SRE459027 TBA458876:TBA459027 TKW458876:TKW459027 TUS458876:TUS459027 UEO458876:UEO459027 UOK458876:UOK459027 UYG458876:UYG459027 VIC458876:VIC459027 VRY458876:VRY459027 WBU458876:WBU459027 WLQ458876:WLQ459027 WVM458876:WVM459027 D524412:D524563 JA524412:JA524563 SW524412:SW524563 ACS524412:ACS524563 AMO524412:AMO524563 AWK524412:AWK524563 BGG524412:BGG524563 BQC524412:BQC524563 BZY524412:BZY524563 CJU524412:CJU524563 CTQ524412:CTQ524563 DDM524412:DDM524563 DNI524412:DNI524563 DXE524412:DXE524563 EHA524412:EHA524563 EQW524412:EQW524563 FAS524412:FAS524563 FKO524412:FKO524563 FUK524412:FUK524563 GEG524412:GEG524563 GOC524412:GOC524563 GXY524412:GXY524563 HHU524412:HHU524563 HRQ524412:HRQ524563 IBM524412:IBM524563 ILI524412:ILI524563 IVE524412:IVE524563 JFA524412:JFA524563 JOW524412:JOW524563 JYS524412:JYS524563 KIO524412:KIO524563 KSK524412:KSK524563 LCG524412:LCG524563 LMC524412:LMC524563 LVY524412:LVY524563 MFU524412:MFU524563 MPQ524412:MPQ524563 MZM524412:MZM524563 NJI524412:NJI524563 NTE524412:NTE524563 ODA524412:ODA524563 OMW524412:OMW524563 OWS524412:OWS524563 PGO524412:PGO524563 PQK524412:PQK524563 QAG524412:QAG524563 QKC524412:QKC524563 QTY524412:QTY524563 RDU524412:RDU524563 RNQ524412:RNQ524563 RXM524412:RXM524563 SHI524412:SHI524563 SRE524412:SRE524563 TBA524412:TBA524563 TKW524412:TKW524563 TUS524412:TUS524563 UEO524412:UEO524563 UOK524412:UOK524563 UYG524412:UYG524563 VIC524412:VIC524563 VRY524412:VRY524563 WBU524412:WBU524563 WLQ524412:WLQ524563 WVM524412:WVM524563 D589948:D590099 JA589948:JA590099 SW589948:SW590099 ACS589948:ACS590099 AMO589948:AMO590099 AWK589948:AWK590099 BGG589948:BGG590099 BQC589948:BQC590099 BZY589948:BZY590099 CJU589948:CJU590099 CTQ589948:CTQ590099 DDM589948:DDM590099 DNI589948:DNI590099 DXE589948:DXE590099 EHA589948:EHA590099 EQW589948:EQW590099 FAS589948:FAS590099 FKO589948:FKO590099 FUK589948:FUK590099 GEG589948:GEG590099 GOC589948:GOC590099 GXY589948:GXY590099 HHU589948:HHU590099 HRQ589948:HRQ590099 IBM589948:IBM590099 ILI589948:ILI590099 IVE589948:IVE590099 JFA589948:JFA590099 JOW589948:JOW590099 JYS589948:JYS590099 KIO589948:KIO590099 KSK589948:KSK590099 LCG589948:LCG590099 LMC589948:LMC590099 LVY589948:LVY590099 MFU589948:MFU590099 MPQ589948:MPQ590099 MZM589948:MZM590099 NJI589948:NJI590099 NTE589948:NTE590099 ODA589948:ODA590099 OMW589948:OMW590099 OWS589948:OWS590099 PGO589948:PGO590099 PQK589948:PQK590099 QAG589948:QAG590099 QKC589948:QKC590099 QTY589948:QTY590099 RDU589948:RDU590099 RNQ589948:RNQ590099 RXM589948:RXM590099 SHI589948:SHI590099 SRE589948:SRE590099 TBA589948:TBA590099 TKW589948:TKW590099 TUS589948:TUS590099 UEO589948:UEO590099 UOK589948:UOK590099 UYG589948:UYG590099 VIC589948:VIC590099 VRY589948:VRY590099 WBU589948:WBU590099 WLQ589948:WLQ590099 WVM589948:WVM590099 D655484:D655635 JA655484:JA655635 SW655484:SW655635 ACS655484:ACS655635 AMO655484:AMO655635 AWK655484:AWK655635 BGG655484:BGG655635 BQC655484:BQC655635 BZY655484:BZY655635 CJU655484:CJU655635 CTQ655484:CTQ655635 DDM655484:DDM655635 DNI655484:DNI655635 DXE655484:DXE655635 EHA655484:EHA655635 EQW655484:EQW655635 FAS655484:FAS655635 FKO655484:FKO655635 FUK655484:FUK655635 GEG655484:GEG655635 GOC655484:GOC655635 GXY655484:GXY655635 HHU655484:HHU655635 HRQ655484:HRQ655635 IBM655484:IBM655635 ILI655484:ILI655635 IVE655484:IVE655635 JFA655484:JFA655635 JOW655484:JOW655635 JYS655484:JYS655635 KIO655484:KIO655635 KSK655484:KSK655635 LCG655484:LCG655635 LMC655484:LMC655635 LVY655484:LVY655635 MFU655484:MFU655635 MPQ655484:MPQ655635 MZM655484:MZM655635 NJI655484:NJI655635 NTE655484:NTE655635 ODA655484:ODA655635 OMW655484:OMW655635 OWS655484:OWS655635 PGO655484:PGO655635 PQK655484:PQK655635 QAG655484:QAG655635 QKC655484:QKC655635 QTY655484:QTY655635 RDU655484:RDU655635 RNQ655484:RNQ655635 RXM655484:RXM655635 SHI655484:SHI655635 SRE655484:SRE655635 TBA655484:TBA655635 TKW655484:TKW655635 TUS655484:TUS655635 UEO655484:UEO655635 UOK655484:UOK655635 UYG655484:UYG655635 VIC655484:VIC655635 VRY655484:VRY655635 WBU655484:WBU655635 WLQ655484:WLQ655635 WVM655484:WVM655635 D721020:D721171 JA721020:JA721171 SW721020:SW721171 ACS721020:ACS721171 AMO721020:AMO721171 AWK721020:AWK721171 BGG721020:BGG721171 BQC721020:BQC721171 BZY721020:BZY721171 CJU721020:CJU721171 CTQ721020:CTQ721171 DDM721020:DDM721171 DNI721020:DNI721171 DXE721020:DXE721171 EHA721020:EHA721171 EQW721020:EQW721171 FAS721020:FAS721171 FKO721020:FKO721171 FUK721020:FUK721171 GEG721020:GEG721171 GOC721020:GOC721171 GXY721020:GXY721171 HHU721020:HHU721171 HRQ721020:HRQ721171 IBM721020:IBM721171 ILI721020:ILI721171 IVE721020:IVE721171 JFA721020:JFA721171 JOW721020:JOW721171 JYS721020:JYS721171 KIO721020:KIO721171 KSK721020:KSK721171 LCG721020:LCG721171 LMC721020:LMC721171 LVY721020:LVY721171 MFU721020:MFU721171 MPQ721020:MPQ721171 MZM721020:MZM721171 NJI721020:NJI721171 NTE721020:NTE721171 ODA721020:ODA721171 OMW721020:OMW721171 OWS721020:OWS721171 PGO721020:PGO721171 PQK721020:PQK721171 QAG721020:QAG721171 QKC721020:QKC721171 QTY721020:QTY721171 RDU721020:RDU721171 RNQ721020:RNQ721171 RXM721020:RXM721171 SHI721020:SHI721171 SRE721020:SRE721171 TBA721020:TBA721171 TKW721020:TKW721171 TUS721020:TUS721171 UEO721020:UEO721171 UOK721020:UOK721171 UYG721020:UYG721171 VIC721020:VIC721171 VRY721020:VRY721171 WBU721020:WBU721171 WLQ721020:WLQ721171 WVM721020:WVM721171 D786556:D786707 JA786556:JA786707 SW786556:SW786707 ACS786556:ACS786707 AMO786556:AMO786707 AWK786556:AWK786707 BGG786556:BGG786707 BQC786556:BQC786707 BZY786556:BZY786707 CJU786556:CJU786707 CTQ786556:CTQ786707 DDM786556:DDM786707 DNI786556:DNI786707 DXE786556:DXE786707 EHA786556:EHA786707 EQW786556:EQW786707 FAS786556:FAS786707 FKO786556:FKO786707 FUK786556:FUK786707 GEG786556:GEG786707 GOC786556:GOC786707 GXY786556:GXY786707 HHU786556:HHU786707 HRQ786556:HRQ786707 IBM786556:IBM786707 ILI786556:ILI786707 IVE786556:IVE786707 JFA786556:JFA786707 JOW786556:JOW786707 JYS786556:JYS786707 KIO786556:KIO786707 KSK786556:KSK786707 LCG786556:LCG786707 LMC786556:LMC786707 LVY786556:LVY786707 MFU786556:MFU786707 MPQ786556:MPQ786707 MZM786556:MZM786707 NJI786556:NJI786707 NTE786556:NTE786707 ODA786556:ODA786707 OMW786556:OMW786707 OWS786556:OWS786707 PGO786556:PGO786707 PQK786556:PQK786707 QAG786556:QAG786707 QKC786556:QKC786707 QTY786556:QTY786707 RDU786556:RDU786707 RNQ786556:RNQ786707 RXM786556:RXM786707 SHI786556:SHI786707 SRE786556:SRE786707 TBA786556:TBA786707 TKW786556:TKW786707 TUS786556:TUS786707 UEO786556:UEO786707 UOK786556:UOK786707 UYG786556:UYG786707 VIC786556:VIC786707 VRY786556:VRY786707 WBU786556:WBU786707 WLQ786556:WLQ786707 WVM786556:WVM786707 D852092:D852243 JA852092:JA852243 SW852092:SW852243 ACS852092:ACS852243 AMO852092:AMO852243 AWK852092:AWK852243 BGG852092:BGG852243 BQC852092:BQC852243 BZY852092:BZY852243 CJU852092:CJU852243 CTQ852092:CTQ852243 DDM852092:DDM852243 DNI852092:DNI852243 DXE852092:DXE852243 EHA852092:EHA852243 EQW852092:EQW852243 FAS852092:FAS852243 FKO852092:FKO852243 FUK852092:FUK852243 GEG852092:GEG852243 GOC852092:GOC852243 GXY852092:GXY852243 HHU852092:HHU852243 HRQ852092:HRQ852243 IBM852092:IBM852243 ILI852092:ILI852243 IVE852092:IVE852243 JFA852092:JFA852243 JOW852092:JOW852243 JYS852092:JYS852243 KIO852092:KIO852243 KSK852092:KSK852243 LCG852092:LCG852243 LMC852092:LMC852243 LVY852092:LVY852243 MFU852092:MFU852243 MPQ852092:MPQ852243 MZM852092:MZM852243 NJI852092:NJI852243 NTE852092:NTE852243 ODA852092:ODA852243 OMW852092:OMW852243 OWS852092:OWS852243 PGO852092:PGO852243 PQK852092:PQK852243 QAG852092:QAG852243 QKC852092:QKC852243 QTY852092:QTY852243 RDU852092:RDU852243 RNQ852092:RNQ852243 RXM852092:RXM852243 SHI852092:SHI852243 SRE852092:SRE852243 TBA852092:TBA852243 TKW852092:TKW852243 TUS852092:TUS852243 UEO852092:UEO852243 UOK852092:UOK852243 UYG852092:UYG852243 VIC852092:VIC852243 VRY852092:VRY852243 WBU852092:WBU852243 WLQ852092:WLQ852243 WVM852092:WVM852243 D917628:D917779 JA917628:JA917779 SW917628:SW917779 ACS917628:ACS917779 AMO917628:AMO917779 AWK917628:AWK917779 BGG917628:BGG917779 BQC917628:BQC917779 BZY917628:BZY917779 CJU917628:CJU917779 CTQ917628:CTQ917779 DDM917628:DDM917779 DNI917628:DNI917779 DXE917628:DXE917779 EHA917628:EHA917779 EQW917628:EQW917779 FAS917628:FAS917779 FKO917628:FKO917779 FUK917628:FUK917779 GEG917628:GEG917779 GOC917628:GOC917779 GXY917628:GXY917779 HHU917628:HHU917779 HRQ917628:HRQ917779 IBM917628:IBM917779 ILI917628:ILI917779 IVE917628:IVE917779 JFA917628:JFA917779 JOW917628:JOW917779 JYS917628:JYS917779 KIO917628:KIO917779 KSK917628:KSK917779 LCG917628:LCG917779 LMC917628:LMC917779 LVY917628:LVY917779 MFU917628:MFU917779 MPQ917628:MPQ917779 MZM917628:MZM917779 NJI917628:NJI917779 NTE917628:NTE917779 ODA917628:ODA917779 OMW917628:OMW917779 OWS917628:OWS917779 PGO917628:PGO917779 PQK917628:PQK917779 QAG917628:QAG917779 QKC917628:QKC917779 QTY917628:QTY917779 RDU917628:RDU917779 RNQ917628:RNQ917779 RXM917628:RXM917779 SHI917628:SHI917779 SRE917628:SRE917779 TBA917628:TBA917779 TKW917628:TKW917779 TUS917628:TUS917779 UEO917628:UEO917779 UOK917628:UOK917779 UYG917628:UYG917779 VIC917628:VIC917779 VRY917628:VRY917779 WBU917628:WBU917779 WLQ917628:WLQ917779 WVM917628:WVM917779 D983164:D983315 JA983164:JA983315 SW983164:SW983315 ACS983164:ACS983315 AMO983164:AMO983315 AWK983164:AWK983315 BGG983164:BGG983315 BQC983164:BQC983315 BZY983164:BZY983315 CJU983164:CJU983315 CTQ983164:CTQ983315 DDM983164:DDM983315 DNI983164:DNI983315 DXE983164:DXE983315 EHA983164:EHA983315 EQW983164:EQW983315 FAS983164:FAS983315 FKO983164:FKO983315 FUK983164:FUK983315 GEG983164:GEG983315 GOC983164:GOC983315 GXY983164:GXY983315 HHU983164:HHU983315 HRQ983164:HRQ983315 IBM983164:IBM983315 ILI983164:ILI983315 IVE983164:IVE983315 JFA983164:JFA983315 JOW983164:JOW983315 JYS983164:JYS983315 KIO983164:KIO983315 KSK983164:KSK983315 LCG983164:LCG983315 LMC983164:LMC983315 LVY983164:LVY983315 MFU983164:MFU983315 MPQ983164:MPQ983315 MZM983164:MZM983315 NJI983164:NJI983315 NTE983164:NTE983315 ODA983164:ODA983315 OMW983164:OMW983315 OWS983164:OWS983315 PGO983164:PGO983315 PQK983164:PQK983315 QAG983164:QAG983315 QKC983164:QKC983315 QTY983164:QTY983315 RDU983164:RDU983315 RNQ983164:RNQ983315 RXM983164:RXM983315 SHI983164:SHI983315 SRE983164:SRE983315 TBA983164:TBA983315 TKW983164:TKW983315 TUS983164:TUS983315 UEO983164:UEO983315 UOK983164:UOK983315 UYG983164:UYG983315 VIC983164:VIC983315 VRY983164:VRY983315 WBU983164:WBU983315 WLQ983164:WLQ983315 WVM983164:WVM983315 D277:D424 JA277:JA424 SW277:SW424 ACS277:ACS424 AMO277:AMO424 AWK277:AWK424 BGG277:BGG424 BQC277:BQC424 BZY277:BZY424 CJU277:CJU424 CTQ277:CTQ424 DDM277:DDM424 DNI277:DNI424 DXE277:DXE424 EHA277:EHA424 EQW277:EQW424 FAS277:FAS424 FKO277:FKO424 FUK277:FUK424 GEG277:GEG424 GOC277:GOC424 GXY277:GXY424 HHU277:HHU424 HRQ277:HRQ424 IBM277:IBM424 ILI277:ILI424 IVE277:IVE424 JFA277:JFA424 JOW277:JOW424 JYS277:JYS424 KIO277:KIO424 KSK277:KSK424 LCG277:LCG424 LMC277:LMC424 LVY277:LVY424 MFU277:MFU424 MPQ277:MPQ424 MZM277:MZM424 NJI277:NJI424 NTE277:NTE424 ODA277:ODA424 OMW277:OMW424 OWS277:OWS424 PGO277:PGO424 PQK277:PQK424 QAG277:QAG424 QKC277:QKC424 QTY277:QTY424 RDU277:RDU424 RNQ277:RNQ424 RXM277:RXM424 SHI277:SHI424 SRE277:SRE424 TBA277:TBA424 TKW277:TKW424 TUS277:TUS424 UEO277:UEO424 UOK277:UOK424 UYG277:UYG424 VIC277:VIC424 VRY277:VRY424 WBU277:WBU424 WLQ277:WLQ424 WVM277:WVM424 D65813:D65960 JA65813:JA65960 SW65813:SW65960 ACS65813:ACS65960 AMO65813:AMO65960 AWK65813:AWK65960 BGG65813:BGG65960 BQC65813:BQC65960 BZY65813:BZY65960 CJU65813:CJU65960 CTQ65813:CTQ65960 DDM65813:DDM65960 DNI65813:DNI65960 DXE65813:DXE65960 EHA65813:EHA65960 EQW65813:EQW65960 FAS65813:FAS65960 FKO65813:FKO65960 FUK65813:FUK65960 GEG65813:GEG65960 GOC65813:GOC65960 GXY65813:GXY65960 HHU65813:HHU65960 HRQ65813:HRQ65960 IBM65813:IBM65960 ILI65813:ILI65960 IVE65813:IVE65960 JFA65813:JFA65960 JOW65813:JOW65960 JYS65813:JYS65960 KIO65813:KIO65960 KSK65813:KSK65960 LCG65813:LCG65960 LMC65813:LMC65960 LVY65813:LVY65960 MFU65813:MFU65960 MPQ65813:MPQ65960 MZM65813:MZM65960 NJI65813:NJI65960 NTE65813:NTE65960 ODA65813:ODA65960 OMW65813:OMW65960 OWS65813:OWS65960 PGO65813:PGO65960 PQK65813:PQK65960 QAG65813:QAG65960 QKC65813:QKC65960 QTY65813:QTY65960 RDU65813:RDU65960 RNQ65813:RNQ65960 RXM65813:RXM65960 SHI65813:SHI65960 SRE65813:SRE65960 TBA65813:TBA65960 TKW65813:TKW65960 TUS65813:TUS65960 UEO65813:UEO65960 UOK65813:UOK65960 UYG65813:UYG65960 VIC65813:VIC65960 VRY65813:VRY65960 WBU65813:WBU65960 WLQ65813:WLQ65960 WVM65813:WVM65960 D131349:D131496 JA131349:JA131496 SW131349:SW131496 ACS131349:ACS131496 AMO131349:AMO131496 AWK131349:AWK131496 BGG131349:BGG131496 BQC131349:BQC131496 BZY131349:BZY131496 CJU131349:CJU131496 CTQ131349:CTQ131496 DDM131349:DDM131496 DNI131349:DNI131496 DXE131349:DXE131496 EHA131349:EHA131496 EQW131349:EQW131496 FAS131349:FAS131496 FKO131349:FKO131496 FUK131349:FUK131496 GEG131349:GEG131496 GOC131349:GOC131496 GXY131349:GXY131496 HHU131349:HHU131496 HRQ131349:HRQ131496 IBM131349:IBM131496 ILI131349:ILI131496 IVE131349:IVE131496 JFA131349:JFA131496 JOW131349:JOW131496 JYS131349:JYS131496 KIO131349:KIO131496 KSK131349:KSK131496 LCG131349:LCG131496 LMC131349:LMC131496 LVY131349:LVY131496 MFU131349:MFU131496 MPQ131349:MPQ131496 MZM131349:MZM131496 NJI131349:NJI131496 NTE131349:NTE131496 ODA131349:ODA131496 OMW131349:OMW131496 OWS131349:OWS131496 PGO131349:PGO131496 PQK131349:PQK131496 QAG131349:QAG131496 QKC131349:QKC131496 QTY131349:QTY131496 RDU131349:RDU131496 RNQ131349:RNQ131496 RXM131349:RXM131496 SHI131349:SHI131496 SRE131349:SRE131496 TBA131349:TBA131496 TKW131349:TKW131496 TUS131349:TUS131496 UEO131349:UEO131496 UOK131349:UOK131496 UYG131349:UYG131496 VIC131349:VIC131496 VRY131349:VRY131496 WBU131349:WBU131496 WLQ131349:WLQ131496 WVM131349:WVM131496 D196885:D197032 JA196885:JA197032 SW196885:SW197032 ACS196885:ACS197032 AMO196885:AMO197032 AWK196885:AWK197032 BGG196885:BGG197032 BQC196885:BQC197032 BZY196885:BZY197032 CJU196885:CJU197032 CTQ196885:CTQ197032 DDM196885:DDM197032 DNI196885:DNI197032 DXE196885:DXE197032 EHA196885:EHA197032 EQW196885:EQW197032 FAS196885:FAS197032 FKO196885:FKO197032 FUK196885:FUK197032 GEG196885:GEG197032 GOC196885:GOC197032 GXY196885:GXY197032 HHU196885:HHU197032 HRQ196885:HRQ197032 IBM196885:IBM197032 ILI196885:ILI197032 IVE196885:IVE197032 JFA196885:JFA197032 JOW196885:JOW197032 JYS196885:JYS197032 KIO196885:KIO197032 KSK196885:KSK197032 LCG196885:LCG197032 LMC196885:LMC197032 LVY196885:LVY197032 MFU196885:MFU197032 MPQ196885:MPQ197032 MZM196885:MZM197032 NJI196885:NJI197032 NTE196885:NTE197032 ODA196885:ODA197032 OMW196885:OMW197032 OWS196885:OWS197032 PGO196885:PGO197032 PQK196885:PQK197032 QAG196885:QAG197032 QKC196885:QKC197032 QTY196885:QTY197032 RDU196885:RDU197032 RNQ196885:RNQ197032 RXM196885:RXM197032 SHI196885:SHI197032 SRE196885:SRE197032 TBA196885:TBA197032 TKW196885:TKW197032 TUS196885:TUS197032 UEO196885:UEO197032 UOK196885:UOK197032 UYG196885:UYG197032 VIC196885:VIC197032 VRY196885:VRY197032 WBU196885:WBU197032 WLQ196885:WLQ197032 WVM196885:WVM197032 D262421:D262568 JA262421:JA262568 SW262421:SW262568 ACS262421:ACS262568 AMO262421:AMO262568 AWK262421:AWK262568 BGG262421:BGG262568 BQC262421:BQC262568 BZY262421:BZY262568 CJU262421:CJU262568 CTQ262421:CTQ262568 DDM262421:DDM262568 DNI262421:DNI262568 DXE262421:DXE262568 EHA262421:EHA262568 EQW262421:EQW262568 FAS262421:FAS262568 FKO262421:FKO262568 FUK262421:FUK262568 GEG262421:GEG262568 GOC262421:GOC262568 GXY262421:GXY262568 HHU262421:HHU262568 HRQ262421:HRQ262568 IBM262421:IBM262568 ILI262421:ILI262568 IVE262421:IVE262568 JFA262421:JFA262568 JOW262421:JOW262568 JYS262421:JYS262568 KIO262421:KIO262568 KSK262421:KSK262568 LCG262421:LCG262568 LMC262421:LMC262568 LVY262421:LVY262568 MFU262421:MFU262568 MPQ262421:MPQ262568 MZM262421:MZM262568 NJI262421:NJI262568 NTE262421:NTE262568 ODA262421:ODA262568 OMW262421:OMW262568 OWS262421:OWS262568 PGO262421:PGO262568 PQK262421:PQK262568 QAG262421:QAG262568 QKC262421:QKC262568 QTY262421:QTY262568 RDU262421:RDU262568 RNQ262421:RNQ262568 RXM262421:RXM262568 SHI262421:SHI262568 SRE262421:SRE262568 TBA262421:TBA262568 TKW262421:TKW262568 TUS262421:TUS262568 UEO262421:UEO262568 UOK262421:UOK262568 UYG262421:UYG262568 VIC262421:VIC262568 VRY262421:VRY262568 WBU262421:WBU262568 WLQ262421:WLQ262568 WVM262421:WVM262568 D327957:D328104 JA327957:JA328104 SW327957:SW328104 ACS327957:ACS328104 AMO327957:AMO328104 AWK327957:AWK328104 BGG327957:BGG328104 BQC327957:BQC328104 BZY327957:BZY328104 CJU327957:CJU328104 CTQ327957:CTQ328104 DDM327957:DDM328104 DNI327957:DNI328104 DXE327957:DXE328104 EHA327957:EHA328104 EQW327957:EQW328104 FAS327957:FAS328104 FKO327957:FKO328104 FUK327957:FUK328104 GEG327957:GEG328104 GOC327957:GOC328104 GXY327957:GXY328104 HHU327957:HHU328104 HRQ327957:HRQ328104 IBM327957:IBM328104 ILI327957:ILI328104 IVE327957:IVE328104 JFA327957:JFA328104 JOW327957:JOW328104 JYS327957:JYS328104 KIO327957:KIO328104 KSK327957:KSK328104 LCG327957:LCG328104 LMC327957:LMC328104 LVY327957:LVY328104 MFU327957:MFU328104 MPQ327957:MPQ328104 MZM327957:MZM328104 NJI327957:NJI328104 NTE327957:NTE328104 ODA327957:ODA328104 OMW327957:OMW328104 OWS327957:OWS328104 PGO327957:PGO328104 PQK327957:PQK328104 QAG327957:QAG328104 QKC327957:QKC328104 QTY327957:QTY328104 RDU327957:RDU328104 RNQ327957:RNQ328104 RXM327957:RXM328104 SHI327957:SHI328104 SRE327957:SRE328104 TBA327957:TBA328104 TKW327957:TKW328104 TUS327957:TUS328104 UEO327957:UEO328104 UOK327957:UOK328104 UYG327957:UYG328104 VIC327957:VIC328104 VRY327957:VRY328104 WBU327957:WBU328104 WLQ327957:WLQ328104 WVM327957:WVM328104 D393493:D393640 JA393493:JA393640 SW393493:SW393640 ACS393493:ACS393640 AMO393493:AMO393640 AWK393493:AWK393640 BGG393493:BGG393640 BQC393493:BQC393640 BZY393493:BZY393640 CJU393493:CJU393640 CTQ393493:CTQ393640 DDM393493:DDM393640 DNI393493:DNI393640 DXE393493:DXE393640 EHA393493:EHA393640 EQW393493:EQW393640 FAS393493:FAS393640 FKO393493:FKO393640 FUK393493:FUK393640 GEG393493:GEG393640 GOC393493:GOC393640 GXY393493:GXY393640 HHU393493:HHU393640 HRQ393493:HRQ393640 IBM393493:IBM393640 ILI393493:ILI393640 IVE393493:IVE393640 JFA393493:JFA393640 JOW393493:JOW393640 JYS393493:JYS393640 KIO393493:KIO393640 KSK393493:KSK393640 LCG393493:LCG393640 LMC393493:LMC393640 LVY393493:LVY393640 MFU393493:MFU393640 MPQ393493:MPQ393640 MZM393493:MZM393640 NJI393493:NJI393640 NTE393493:NTE393640 ODA393493:ODA393640 OMW393493:OMW393640 OWS393493:OWS393640 PGO393493:PGO393640 PQK393493:PQK393640 QAG393493:QAG393640 QKC393493:QKC393640 QTY393493:QTY393640 RDU393493:RDU393640 RNQ393493:RNQ393640 RXM393493:RXM393640 SHI393493:SHI393640 SRE393493:SRE393640 TBA393493:TBA393640 TKW393493:TKW393640 TUS393493:TUS393640 UEO393493:UEO393640 UOK393493:UOK393640 UYG393493:UYG393640 VIC393493:VIC393640 VRY393493:VRY393640 WBU393493:WBU393640 WLQ393493:WLQ393640 WVM393493:WVM393640 D459029:D459176 JA459029:JA459176 SW459029:SW459176 ACS459029:ACS459176 AMO459029:AMO459176 AWK459029:AWK459176 BGG459029:BGG459176 BQC459029:BQC459176 BZY459029:BZY459176 CJU459029:CJU459176 CTQ459029:CTQ459176 DDM459029:DDM459176 DNI459029:DNI459176 DXE459029:DXE459176 EHA459029:EHA459176 EQW459029:EQW459176 FAS459029:FAS459176 FKO459029:FKO459176 FUK459029:FUK459176 GEG459029:GEG459176 GOC459029:GOC459176 GXY459029:GXY459176 HHU459029:HHU459176 HRQ459029:HRQ459176 IBM459029:IBM459176 ILI459029:ILI459176 IVE459029:IVE459176 JFA459029:JFA459176 JOW459029:JOW459176 JYS459029:JYS459176 KIO459029:KIO459176 KSK459029:KSK459176 LCG459029:LCG459176 LMC459029:LMC459176 LVY459029:LVY459176 MFU459029:MFU459176 MPQ459029:MPQ459176 MZM459029:MZM459176 NJI459029:NJI459176 NTE459029:NTE459176 ODA459029:ODA459176 OMW459029:OMW459176 OWS459029:OWS459176 PGO459029:PGO459176 PQK459029:PQK459176 QAG459029:QAG459176 QKC459029:QKC459176 QTY459029:QTY459176 RDU459029:RDU459176 RNQ459029:RNQ459176 RXM459029:RXM459176 SHI459029:SHI459176 SRE459029:SRE459176 TBA459029:TBA459176 TKW459029:TKW459176 TUS459029:TUS459176 UEO459029:UEO459176 UOK459029:UOK459176 UYG459029:UYG459176 VIC459029:VIC459176 VRY459029:VRY459176 WBU459029:WBU459176 WLQ459029:WLQ459176 WVM459029:WVM459176 D524565:D524712 JA524565:JA524712 SW524565:SW524712 ACS524565:ACS524712 AMO524565:AMO524712 AWK524565:AWK524712 BGG524565:BGG524712 BQC524565:BQC524712 BZY524565:BZY524712 CJU524565:CJU524712 CTQ524565:CTQ524712 DDM524565:DDM524712 DNI524565:DNI524712 DXE524565:DXE524712 EHA524565:EHA524712 EQW524565:EQW524712 FAS524565:FAS524712 FKO524565:FKO524712 FUK524565:FUK524712 GEG524565:GEG524712 GOC524565:GOC524712 GXY524565:GXY524712 HHU524565:HHU524712 HRQ524565:HRQ524712 IBM524565:IBM524712 ILI524565:ILI524712 IVE524565:IVE524712 JFA524565:JFA524712 JOW524565:JOW524712 JYS524565:JYS524712 KIO524565:KIO524712 KSK524565:KSK524712 LCG524565:LCG524712 LMC524565:LMC524712 LVY524565:LVY524712 MFU524565:MFU524712 MPQ524565:MPQ524712 MZM524565:MZM524712 NJI524565:NJI524712 NTE524565:NTE524712 ODA524565:ODA524712 OMW524565:OMW524712 OWS524565:OWS524712 PGO524565:PGO524712 PQK524565:PQK524712 QAG524565:QAG524712 QKC524565:QKC524712 QTY524565:QTY524712 RDU524565:RDU524712 RNQ524565:RNQ524712 RXM524565:RXM524712 SHI524565:SHI524712 SRE524565:SRE524712 TBA524565:TBA524712 TKW524565:TKW524712 TUS524565:TUS524712 UEO524565:UEO524712 UOK524565:UOK524712 UYG524565:UYG524712 VIC524565:VIC524712 VRY524565:VRY524712 WBU524565:WBU524712 WLQ524565:WLQ524712 WVM524565:WVM524712 D590101:D590248 JA590101:JA590248 SW590101:SW590248 ACS590101:ACS590248 AMO590101:AMO590248 AWK590101:AWK590248 BGG590101:BGG590248 BQC590101:BQC590248 BZY590101:BZY590248 CJU590101:CJU590248 CTQ590101:CTQ590248 DDM590101:DDM590248 DNI590101:DNI590248 DXE590101:DXE590248 EHA590101:EHA590248 EQW590101:EQW590248 FAS590101:FAS590248 FKO590101:FKO590248 FUK590101:FUK590248 GEG590101:GEG590248 GOC590101:GOC590248 GXY590101:GXY590248 HHU590101:HHU590248 HRQ590101:HRQ590248 IBM590101:IBM590248 ILI590101:ILI590248 IVE590101:IVE590248 JFA590101:JFA590248 JOW590101:JOW590248 JYS590101:JYS590248 KIO590101:KIO590248 KSK590101:KSK590248 LCG590101:LCG590248 LMC590101:LMC590248 LVY590101:LVY590248 MFU590101:MFU590248 MPQ590101:MPQ590248 MZM590101:MZM590248 NJI590101:NJI590248 NTE590101:NTE590248 ODA590101:ODA590248 OMW590101:OMW590248 OWS590101:OWS590248 PGO590101:PGO590248 PQK590101:PQK590248 QAG590101:QAG590248 QKC590101:QKC590248 QTY590101:QTY590248 RDU590101:RDU590248 RNQ590101:RNQ590248 RXM590101:RXM590248 SHI590101:SHI590248 SRE590101:SRE590248 TBA590101:TBA590248 TKW590101:TKW590248 TUS590101:TUS590248 UEO590101:UEO590248 UOK590101:UOK590248 UYG590101:UYG590248 VIC590101:VIC590248 VRY590101:VRY590248 WBU590101:WBU590248 WLQ590101:WLQ590248 WVM590101:WVM590248 D655637:D655784 JA655637:JA655784 SW655637:SW655784 ACS655637:ACS655784 AMO655637:AMO655784 AWK655637:AWK655784 BGG655637:BGG655784 BQC655637:BQC655784 BZY655637:BZY655784 CJU655637:CJU655784 CTQ655637:CTQ655784 DDM655637:DDM655784 DNI655637:DNI655784 DXE655637:DXE655784 EHA655637:EHA655784 EQW655637:EQW655784 FAS655637:FAS655784 FKO655637:FKO655784 FUK655637:FUK655784 GEG655637:GEG655784 GOC655637:GOC655784 GXY655637:GXY655784 HHU655637:HHU655784 HRQ655637:HRQ655784 IBM655637:IBM655784 ILI655637:ILI655784 IVE655637:IVE655784 JFA655637:JFA655784 JOW655637:JOW655784 JYS655637:JYS655784 KIO655637:KIO655784 KSK655637:KSK655784 LCG655637:LCG655784 LMC655637:LMC655784 LVY655637:LVY655784 MFU655637:MFU655784 MPQ655637:MPQ655784 MZM655637:MZM655784 NJI655637:NJI655784 NTE655637:NTE655784 ODA655637:ODA655784 OMW655637:OMW655784 OWS655637:OWS655784 PGO655637:PGO655784 PQK655637:PQK655784 QAG655637:QAG655784 QKC655637:QKC655784 QTY655637:QTY655784 RDU655637:RDU655784 RNQ655637:RNQ655784 RXM655637:RXM655784 SHI655637:SHI655784 SRE655637:SRE655784 TBA655637:TBA655784 TKW655637:TKW655784 TUS655637:TUS655784 UEO655637:UEO655784 UOK655637:UOK655784 UYG655637:UYG655784 VIC655637:VIC655784 VRY655637:VRY655784 WBU655637:WBU655784 WLQ655637:WLQ655784 WVM655637:WVM655784 D721173:D721320 JA721173:JA721320 SW721173:SW721320 ACS721173:ACS721320 AMO721173:AMO721320 AWK721173:AWK721320 BGG721173:BGG721320 BQC721173:BQC721320 BZY721173:BZY721320 CJU721173:CJU721320 CTQ721173:CTQ721320 DDM721173:DDM721320 DNI721173:DNI721320 DXE721173:DXE721320 EHA721173:EHA721320 EQW721173:EQW721320 FAS721173:FAS721320 FKO721173:FKO721320 FUK721173:FUK721320 GEG721173:GEG721320 GOC721173:GOC721320 GXY721173:GXY721320 HHU721173:HHU721320 HRQ721173:HRQ721320 IBM721173:IBM721320 ILI721173:ILI721320 IVE721173:IVE721320 JFA721173:JFA721320 JOW721173:JOW721320 JYS721173:JYS721320 KIO721173:KIO721320 KSK721173:KSK721320 LCG721173:LCG721320 LMC721173:LMC721320 LVY721173:LVY721320 MFU721173:MFU721320 MPQ721173:MPQ721320 MZM721173:MZM721320 NJI721173:NJI721320 NTE721173:NTE721320 ODA721173:ODA721320 OMW721173:OMW721320 OWS721173:OWS721320 PGO721173:PGO721320 PQK721173:PQK721320 QAG721173:QAG721320 QKC721173:QKC721320 QTY721173:QTY721320 RDU721173:RDU721320 RNQ721173:RNQ721320 RXM721173:RXM721320 SHI721173:SHI721320 SRE721173:SRE721320 TBA721173:TBA721320 TKW721173:TKW721320 TUS721173:TUS721320 UEO721173:UEO721320 UOK721173:UOK721320 UYG721173:UYG721320 VIC721173:VIC721320 VRY721173:VRY721320 WBU721173:WBU721320 WLQ721173:WLQ721320 WVM721173:WVM721320 D786709:D786856 JA786709:JA786856 SW786709:SW786856 ACS786709:ACS786856 AMO786709:AMO786856 AWK786709:AWK786856 BGG786709:BGG786856 BQC786709:BQC786856 BZY786709:BZY786856 CJU786709:CJU786856 CTQ786709:CTQ786856 DDM786709:DDM786856 DNI786709:DNI786856 DXE786709:DXE786856 EHA786709:EHA786856 EQW786709:EQW786856 FAS786709:FAS786856 FKO786709:FKO786856 FUK786709:FUK786856 GEG786709:GEG786856 GOC786709:GOC786856 GXY786709:GXY786856 HHU786709:HHU786856 HRQ786709:HRQ786856 IBM786709:IBM786856 ILI786709:ILI786856 IVE786709:IVE786856 JFA786709:JFA786856 JOW786709:JOW786856 JYS786709:JYS786856 KIO786709:KIO786856 KSK786709:KSK786856 LCG786709:LCG786856 LMC786709:LMC786856 LVY786709:LVY786856 MFU786709:MFU786856 MPQ786709:MPQ786856 MZM786709:MZM786856 NJI786709:NJI786856 NTE786709:NTE786856 ODA786709:ODA786856 OMW786709:OMW786856 OWS786709:OWS786856 PGO786709:PGO786856 PQK786709:PQK786856 QAG786709:QAG786856 QKC786709:QKC786856 QTY786709:QTY786856 RDU786709:RDU786856 RNQ786709:RNQ786856 RXM786709:RXM786856 SHI786709:SHI786856 SRE786709:SRE786856 TBA786709:TBA786856 TKW786709:TKW786856 TUS786709:TUS786856 UEO786709:UEO786856 UOK786709:UOK786856 UYG786709:UYG786856 VIC786709:VIC786856 VRY786709:VRY786856 WBU786709:WBU786856 WLQ786709:WLQ786856 WVM786709:WVM786856 D852245:D852392 JA852245:JA852392 SW852245:SW852392 ACS852245:ACS852392 AMO852245:AMO852392 AWK852245:AWK852392 BGG852245:BGG852392 BQC852245:BQC852392 BZY852245:BZY852392 CJU852245:CJU852392 CTQ852245:CTQ852392 DDM852245:DDM852392 DNI852245:DNI852392 DXE852245:DXE852392 EHA852245:EHA852392 EQW852245:EQW852392 FAS852245:FAS852392 FKO852245:FKO852392 FUK852245:FUK852392 GEG852245:GEG852392 GOC852245:GOC852392 GXY852245:GXY852392 HHU852245:HHU852392 HRQ852245:HRQ852392 IBM852245:IBM852392 ILI852245:ILI852392 IVE852245:IVE852392 JFA852245:JFA852392 JOW852245:JOW852392 JYS852245:JYS852392 KIO852245:KIO852392 KSK852245:KSK852392 LCG852245:LCG852392 LMC852245:LMC852392 LVY852245:LVY852392 MFU852245:MFU852392 MPQ852245:MPQ852392 MZM852245:MZM852392 NJI852245:NJI852392 NTE852245:NTE852392 ODA852245:ODA852392 OMW852245:OMW852392 OWS852245:OWS852392 PGO852245:PGO852392 PQK852245:PQK852392 QAG852245:QAG852392 QKC852245:QKC852392 QTY852245:QTY852392 RDU852245:RDU852392 RNQ852245:RNQ852392 RXM852245:RXM852392 SHI852245:SHI852392 SRE852245:SRE852392 TBA852245:TBA852392 TKW852245:TKW852392 TUS852245:TUS852392 UEO852245:UEO852392 UOK852245:UOK852392 UYG852245:UYG852392 VIC852245:VIC852392 VRY852245:VRY852392 WBU852245:WBU852392 WLQ852245:WLQ852392 WVM852245:WVM852392 D917781:D917928 JA917781:JA917928 SW917781:SW917928 ACS917781:ACS917928 AMO917781:AMO917928 AWK917781:AWK917928 BGG917781:BGG917928 BQC917781:BQC917928 BZY917781:BZY917928 CJU917781:CJU917928 CTQ917781:CTQ917928 DDM917781:DDM917928 DNI917781:DNI917928 DXE917781:DXE917928 EHA917781:EHA917928 EQW917781:EQW917928 FAS917781:FAS917928 FKO917781:FKO917928 FUK917781:FUK917928 GEG917781:GEG917928 GOC917781:GOC917928 GXY917781:GXY917928 HHU917781:HHU917928 HRQ917781:HRQ917928 IBM917781:IBM917928 ILI917781:ILI917928 IVE917781:IVE917928 JFA917781:JFA917928 JOW917781:JOW917928 JYS917781:JYS917928 KIO917781:KIO917928 KSK917781:KSK917928 LCG917781:LCG917928 LMC917781:LMC917928 LVY917781:LVY917928 MFU917781:MFU917928 MPQ917781:MPQ917928 MZM917781:MZM917928 NJI917781:NJI917928 NTE917781:NTE917928 ODA917781:ODA917928 OMW917781:OMW917928 OWS917781:OWS917928 PGO917781:PGO917928 PQK917781:PQK917928 QAG917781:QAG917928 QKC917781:QKC917928 QTY917781:QTY917928 RDU917781:RDU917928 RNQ917781:RNQ917928 RXM917781:RXM917928 SHI917781:SHI917928 SRE917781:SRE917928 TBA917781:TBA917928 TKW917781:TKW917928 TUS917781:TUS917928 UEO917781:UEO917928 UOK917781:UOK917928 UYG917781:UYG917928 VIC917781:VIC917928 VRY917781:VRY917928 WBU917781:WBU917928 WLQ917781:WLQ917928 WVM917781:WVM917928 D983317:D983464 JA983317:JA983464 SW983317:SW983464 ACS983317:ACS983464 AMO983317:AMO983464 AWK983317:AWK983464 BGG983317:BGG983464 BQC983317:BQC983464 BZY983317:BZY983464 CJU983317:CJU983464 CTQ983317:CTQ983464 DDM983317:DDM983464 DNI983317:DNI983464 DXE983317:DXE983464 EHA983317:EHA983464 EQW983317:EQW983464 FAS983317:FAS983464 FKO983317:FKO983464 FUK983317:FUK983464 GEG983317:GEG983464 GOC983317:GOC983464 GXY983317:GXY983464 HHU983317:HHU983464 HRQ983317:HRQ983464 IBM983317:IBM983464 ILI983317:ILI983464 IVE983317:IVE983464 JFA983317:JFA983464 JOW983317:JOW983464 JYS983317:JYS983464 KIO983317:KIO983464 KSK983317:KSK983464 LCG983317:LCG983464 LMC983317:LMC983464 LVY983317:LVY983464 MFU983317:MFU983464 MPQ983317:MPQ983464 MZM983317:MZM983464 NJI983317:NJI983464 NTE983317:NTE983464 ODA983317:ODA983464 OMW983317:OMW983464 OWS983317:OWS983464 PGO983317:PGO983464 PQK983317:PQK983464 QAG983317:QAG983464 QKC983317:QKC983464 QTY983317:QTY983464 RDU983317:RDU983464 RNQ983317:RNQ983464 RXM983317:RXM983464 SHI983317:SHI983464 SRE983317:SRE983464 TBA983317:TBA983464 TKW983317:TKW983464 TUS983317:TUS983464 UEO983317:UEO983464 UOK983317:UOK983464 UYG983317:UYG983464 VIC983317:VIC983464 VRY983317:VRY983464 WBU983317:WBU983464 WLQ983317:WLQ983464 WVM983317:WVM983464 D4:D102 JA4:JA102 SW4:SW102 ACS4:ACS102 AMO4:AMO102 AWK4:AWK102 BGG4:BGG102 BQC4:BQC102 BZY4:BZY102 CJU4:CJU102 CTQ4:CTQ102 DDM4:DDM102 DNI4:DNI102 DXE4:DXE102 EHA4:EHA102 EQW4:EQW102 FAS4:FAS102 FKO4:FKO102 FUK4:FUK102 GEG4:GEG102 GOC4:GOC102 GXY4:GXY102 HHU4:HHU102 HRQ4:HRQ102 IBM4:IBM102 ILI4:ILI102 IVE4:IVE102 JFA4:JFA102 JOW4:JOW102 JYS4:JYS102 KIO4:KIO102 KSK4:KSK102 LCG4:LCG102 LMC4:LMC102 LVY4:LVY102 MFU4:MFU102 MPQ4:MPQ102 MZM4:MZM102 NJI4:NJI102 NTE4:NTE102 ODA4:ODA102 OMW4:OMW102 OWS4:OWS102 PGO4:PGO102 PQK4:PQK102 QAG4:QAG102 QKC4:QKC102 QTY4:QTY102 RDU4:RDU102 RNQ4:RNQ102 RXM4:RXM102 SHI4:SHI102 SRE4:SRE102 TBA4:TBA102 TKW4:TKW102 TUS4:TUS102 UEO4:UEO102 UOK4:UOK102 UYG4:UYG102 VIC4:VIC102 VRY4:VRY102 WBU4:WBU102 WLQ4:WLQ102 WVM4:WVM102 D65540:D65638 JA65540:JA65638 SW65540:SW65638 ACS65540:ACS65638 AMO65540:AMO65638 AWK65540:AWK65638 BGG65540:BGG65638 BQC65540:BQC65638 BZY65540:BZY65638 CJU65540:CJU65638 CTQ65540:CTQ65638 DDM65540:DDM65638 DNI65540:DNI65638 DXE65540:DXE65638 EHA65540:EHA65638 EQW65540:EQW65638 FAS65540:FAS65638 FKO65540:FKO65638 FUK65540:FUK65638 GEG65540:GEG65638 GOC65540:GOC65638 GXY65540:GXY65638 HHU65540:HHU65638 HRQ65540:HRQ65638 IBM65540:IBM65638 ILI65540:ILI65638 IVE65540:IVE65638 JFA65540:JFA65638 JOW65540:JOW65638 JYS65540:JYS65638 KIO65540:KIO65638 KSK65540:KSK65638 LCG65540:LCG65638 LMC65540:LMC65638 LVY65540:LVY65638 MFU65540:MFU65638 MPQ65540:MPQ65638 MZM65540:MZM65638 NJI65540:NJI65638 NTE65540:NTE65638 ODA65540:ODA65638 OMW65540:OMW65638 OWS65540:OWS65638 PGO65540:PGO65638 PQK65540:PQK65638 QAG65540:QAG65638 QKC65540:QKC65638 QTY65540:QTY65638 RDU65540:RDU65638 RNQ65540:RNQ65638 RXM65540:RXM65638 SHI65540:SHI65638 SRE65540:SRE65638 TBA65540:TBA65638 TKW65540:TKW65638 TUS65540:TUS65638 UEO65540:UEO65638 UOK65540:UOK65638 UYG65540:UYG65638 VIC65540:VIC65638 VRY65540:VRY65638 WBU65540:WBU65638 WLQ65540:WLQ65638 WVM65540:WVM65638 D131076:D131174 JA131076:JA131174 SW131076:SW131174 ACS131076:ACS131174 AMO131076:AMO131174 AWK131076:AWK131174 BGG131076:BGG131174 BQC131076:BQC131174 BZY131076:BZY131174 CJU131076:CJU131174 CTQ131076:CTQ131174 DDM131076:DDM131174 DNI131076:DNI131174 DXE131076:DXE131174 EHA131076:EHA131174 EQW131076:EQW131174 FAS131076:FAS131174 FKO131076:FKO131174 FUK131076:FUK131174 GEG131076:GEG131174 GOC131076:GOC131174 GXY131076:GXY131174 HHU131076:HHU131174 HRQ131076:HRQ131174 IBM131076:IBM131174 ILI131076:ILI131174 IVE131076:IVE131174 JFA131076:JFA131174 JOW131076:JOW131174 JYS131076:JYS131174 KIO131076:KIO131174 KSK131076:KSK131174 LCG131076:LCG131174 LMC131076:LMC131174 LVY131076:LVY131174 MFU131076:MFU131174 MPQ131076:MPQ131174 MZM131076:MZM131174 NJI131076:NJI131174 NTE131076:NTE131174 ODA131076:ODA131174 OMW131076:OMW131174 OWS131076:OWS131174 PGO131076:PGO131174 PQK131076:PQK131174 QAG131076:QAG131174 QKC131076:QKC131174 QTY131076:QTY131174 RDU131076:RDU131174 RNQ131076:RNQ131174 RXM131076:RXM131174 SHI131076:SHI131174 SRE131076:SRE131174 TBA131076:TBA131174 TKW131076:TKW131174 TUS131076:TUS131174 UEO131076:UEO131174 UOK131076:UOK131174 UYG131076:UYG131174 VIC131076:VIC131174 VRY131076:VRY131174 WBU131076:WBU131174 WLQ131076:WLQ131174 WVM131076:WVM131174 D196612:D196710 JA196612:JA196710 SW196612:SW196710 ACS196612:ACS196710 AMO196612:AMO196710 AWK196612:AWK196710 BGG196612:BGG196710 BQC196612:BQC196710 BZY196612:BZY196710 CJU196612:CJU196710 CTQ196612:CTQ196710 DDM196612:DDM196710 DNI196612:DNI196710 DXE196612:DXE196710 EHA196612:EHA196710 EQW196612:EQW196710 FAS196612:FAS196710 FKO196612:FKO196710 FUK196612:FUK196710 GEG196612:GEG196710 GOC196612:GOC196710 GXY196612:GXY196710 HHU196612:HHU196710 HRQ196612:HRQ196710 IBM196612:IBM196710 ILI196612:ILI196710 IVE196612:IVE196710 JFA196612:JFA196710 JOW196612:JOW196710 JYS196612:JYS196710 KIO196612:KIO196710 KSK196612:KSK196710 LCG196612:LCG196710 LMC196612:LMC196710 LVY196612:LVY196710 MFU196612:MFU196710 MPQ196612:MPQ196710 MZM196612:MZM196710 NJI196612:NJI196710 NTE196612:NTE196710 ODA196612:ODA196710 OMW196612:OMW196710 OWS196612:OWS196710 PGO196612:PGO196710 PQK196612:PQK196710 QAG196612:QAG196710 QKC196612:QKC196710 QTY196612:QTY196710 RDU196612:RDU196710 RNQ196612:RNQ196710 RXM196612:RXM196710 SHI196612:SHI196710 SRE196612:SRE196710 TBA196612:TBA196710 TKW196612:TKW196710 TUS196612:TUS196710 UEO196612:UEO196710 UOK196612:UOK196710 UYG196612:UYG196710 VIC196612:VIC196710 VRY196612:VRY196710 WBU196612:WBU196710 WLQ196612:WLQ196710 WVM196612:WVM196710 D262148:D262246 JA262148:JA262246 SW262148:SW262246 ACS262148:ACS262246 AMO262148:AMO262246 AWK262148:AWK262246 BGG262148:BGG262246 BQC262148:BQC262246 BZY262148:BZY262246 CJU262148:CJU262246 CTQ262148:CTQ262246 DDM262148:DDM262246 DNI262148:DNI262246 DXE262148:DXE262246 EHA262148:EHA262246 EQW262148:EQW262246 FAS262148:FAS262246 FKO262148:FKO262246 FUK262148:FUK262246 GEG262148:GEG262246 GOC262148:GOC262246 GXY262148:GXY262246 HHU262148:HHU262246 HRQ262148:HRQ262246 IBM262148:IBM262246 ILI262148:ILI262246 IVE262148:IVE262246 JFA262148:JFA262246 JOW262148:JOW262246 JYS262148:JYS262246 KIO262148:KIO262246 KSK262148:KSK262246 LCG262148:LCG262246 LMC262148:LMC262246 LVY262148:LVY262246 MFU262148:MFU262246 MPQ262148:MPQ262246 MZM262148:MZM262246 NJI262148:NJI262246 NTE262148:NTE262246 ODA262148:ODA262246 OMW262148:OMW262246 OWS262148:OWS262246 PGO262148:PGO262246 PQK262148:PQK262246 QAG262148:QAG262246 QKC262148:QKC262246 QTY262148:QTY262246 RDU262148:RDU262246 RNQ262148:RNQ262246 RXM262148:RXM262246 SHI262148:SHI262246 SRE262148:SRE262246 TBA262148:TBA262246 TKW262148:TKW262246 TUS262148:TUS262246 UEO262148:UEO262246 UOK262148:UOK262246 UYG262148:UYG262246 VIC262148:VIC262246 VRY262148:VRY262246 WBU262148:WBU262246 WLQ262148:WLQ262246 WVM262148:WVM262246 D327684:D327782 JA327684:JA327782 SW327684:SW327782 ACS327684:ACS327782 AMO327684:AMO327782 AWK327684:AWK327782 BGG327684:BGG327782 BQC327684:BQC327782 BZY327684:BZY327782 CJU327684:CJU327782 CTQ327684:CTQ327782 DDM327684:DDM327782 DNI327684:DNI327782 DXE327684:DXE327782 EHA327684:EHA327782 EQW327684:EQW327782 FAS327684:FAS327782 FKO327684:FKO327782 FUK327684:FUK327782 GEG327684:GEG327782 GOC327684:GOC327782 GXY327684:GXY327782 HHU327684:HHU327782 HRQ327684:HRQ327782 IBM327684:IBM327782 ILI327684:ILI327782 IVE327684:IVE327782 JFA327684:JFA327782 JOW327684:JOW327782 JYS327684:JYS327782 KIO327684:KIO327782 KSK327684:KSK327782 LCG327684:LCG327782 LMC327684:LMC327782 LVY327684:LVY327782 MFU327684:MFU327782 MPQ327684:MPQ327782 MZM327684:MZM327782 NJI327684:NJI327782 NTE327684:NTE327782 ODA327684:ODA327782 OMW327684:OMW327782 OWS327684:OWS327782 PGO327684:PGO327782 PQK327684:PQK327782 QAG327684:QAG327782 QKC327684:QKC327782 QTY327684:QTY327782 RDU327684:RDU327782 RNQ327684:RNQ327782 RXM327684:RXM327782 SHI327684:SHI327782 SRE327684:SRE327782 TBA327684:TBA327782 TKW327684:TKW327782 TUS327684:TUS327782 UEO327684:UEO327782 UOK327684:UOK327782 UYG327684:UYG327782 VIC327684:VIC327782 VRY327684:VRY327782 WBU327684:WBU327782 WLQ327684:WLQ327782 WVM327684:WVM327782 D393220:D393318 JA393220:JA393318 SW393220:SW393318 ACS393220:ACS393318 AMO393220:AMO393318 AWK393220:AWK393318 BGG393220:BGG393318 BQC393220:BQC393318 BZY393220:BZY393318 CJU393220:CJU393318 CTQ393220:CTQ393318 DDM393220:DDM393318 DNI393220:DNI393318 DXE393220:DXE393318 EHA393220:EHA393318 EQW393220:EQW393318 FAS393220:FAS393318 FKO393220:FKO393318 FUK393220:FUK393318 GEG393220:GEG393318 GOC393220:GOC393318 GXY393220:GXY393318 HHU393220:HHU393318 HRQ393220:HRQ393318 IBM393220:IBM393318 ILI393220:ILI393318 IVE393220:IVE393318 JFA393220:JFA393318 JOW393220:JOW393318 JYS393220:JYS393318 KIO393220:KIO393318 KSK393220:KSK393318 LCG393220:LCG393318 LMC393220:LMC393318 LVY393220:LVY393318 MFU393220:MFU393318 MPQ393220:MPQ393318 MZM393220:MZM393318 NJI393220:NJI393318 NTE393220:NTE393318 ODA393220:ODA393318 OMW393220:OMW393318 OWS393220:OWS393318 PGO393220:PGO393318 PQK393220:PQK393318 QAG393220:QAG393318 QKC393220:QKC393318 QTY393220:QTY393318 RDU393220:RDU393318 RNQ393220:RNQ393318 RXM393220:RXM393318 SHI393220:SHI393318 SRE393220:SRE393318 TBA393220:TBA393318 TKW393220:TKW393318 TUS393220:TUS393318 UEO393220:UEO393318 UOK393220:UOK393318 UYG393220:UYG393318 VIC393220:VIC393318 VRY393220:VRY393318 WBU393220:WBU393318 WLQ393220:WLQ393318 WVM393220:WVM393318 D458756:D458854 JA458756:JA458854 SW458756:SW458854 ACS458756:ACS458854 AMO458756:AMO458854 AWK458756:AWK458854 BGG458756:BGG458854 BQC458756:BQC458854 BZY458756:BZY458854 CJU458756:CJU458854 CTQ458756:CTQ458854 DDM458756:DDM458854 DNI458756:DNI458854 DXE458756:DXE458854 EHA458756:EHA458854 EQW458756:EQW458854 FAS458756:FAS458854 FKO458756:FKO458854 FUK458756:FUK458854 GEG458756:GEG458854 GOC458756:GOC458854 GXY458756:GXY458854 HHU458756:HHU458854 HRQ458756:HRQ458854 IBM458756:IBM458854 ILI458756:ILI458854 IVE458756:IVE458854 JFA458756:JFA458854 JOW458756:JOW458854 JYS458756:JYS458854 KIO458756:KIO458854 KSK458756:KSK458854 LCG458756:LCG458854 LMC458756:LMC458854 LVY458756:LVY458854 MFU458756:MFU458854 MPQ458756:MPQ458854 MZM458756:MZM458854 NJI458756:NJI458854 NTE458756:NTE458854 ODA458756:ODA458854 OMW458756:OMW458854 OWS458756:OWS458854 PGO458756:PGO458854 PQK458756:PQK458854 QAG458756:QAG458854 QKC458756:QKC458854 QTY458756:QTY458854 RDU458756:RDU458854 RNQ458756:RNQ458854 RXM458756:RXM458854 SHI458756:SHI458854 SRE458756:SRE458854 TBA458756:TBA458854 TKW458756:TKW458854 TUS458756:TUS458854 UEO458756:UEO458854 UOK458756:UOK458854 UYG458756:UYG458854 VIC458756:VIC458854 VRY458756:VRY458854 WBU458756:WBU458854 WLQ458756:WLQ458854 WVM458756:WVM458854 D524292:D524390 JA524292:JA524390 SW524292:SW524390 ACS524292:ACS524390 AMO524292:AMO524390 AWK524292:AWK524390 BGG524292:BGG524390 BQC524292:BQC524390 BZY524292:BZY524390 CJU524292:CJU524390 CTQ524292:CTQ524390 DDM524292:DDM524390 DNI524292:DNI524390 DXE524292:DXE524390 EHA524292:EHA524390 EQW524292:EQW524390 FAS524292:FAS524390 FKO524292:FKO524390 FUK524292:FUK524390 GEG524292:GEG524390 GOC524292:GOC524390 GXY524292:GXY524390 HHU524292:HHU524390 HRQ524292:HRQ524390 IBM524292:IBM524390 ILI524292:ILI524390 IVE524292:IVE524390 JFA524292:JFA524390 JOW524292:JOW524390 JYS524292:JYS524390 KIO524292:KIO524390 KSK524292:KSK524390 LCG524292:LCG524390 LMC524292:LMC524390 LVY524292:LVY524390 MFU524292:MFU524390 MPQ524292:MPQ524390 MZM524292:MZM524390 NJI524292:NJI524390 NTE524292:NTE524390 ODA524292:ODA524390 OMW524292:OMW524390 OWS524292:OWS524390 PGO524292:PGO524390 PQK524292:PQK524390 QAG524292:QAG524390 QKC524292:QKC524390 QTY524292:QTY524390 RDU524292:RDU524390 RNQ524292:RNQ524390 RXM524292:RXM524390 SHI524292:SHI524390 SRE524292:SRE524390 TBA524292:TBA524390 TKW524292:TKW524390 TUS524292:TUS524390 UEO524292:UEO524390 UOK524292:UOK524390 UYG524292:UYG524390 VIC524292:VIC524390 VRY524292:VRY524390 WBU524292:WBU524390 WLQ524292:WLQ524390 WVM524292:WVM524390 D589828:D589926 JA589828:JA589926 SW589828:SW589926 ACS589828:ACS589926 AMO589828:AMO589926 AWK589828:AWK589926 BGG589828:BGG589926 BQC589828:BQC589926 BZY589828:BZY589926 CJU589828:CJU589926 CTQ589828:CTQ589926 DDM589828:DDM589926 DNI589828:DNI589926 DXE589828:DXE589926 EHA589828:EHA589926 EQW589828:EQW589926 FAS589828:FAS589926 FKO589828:FKO589926 FUK589828:FUK589926 GEG589828:GEG589926 GOC589828:GOC589926 GXY589828:GXY589926 HHU589828:HHU589926 HRQ589828:HRQ589926 IBM589828:IBM589926 ILI589828:ILI589926 IVE589828:IVE589926 JFA589828:JFA589926 JOW589828:JOW589926 JYS589828:JYS589926 KIO589828:KIO589926 KSK589828:KSK589926 LCG589828:LCG589926 LMC589828:LMC589926 LVY589828:LVY589926 MFU589828:MFU589926 MPQ589828:MPQ589926 MZM589828:MZM589926 NJI589828:NJI589926 NTE589828:NTE589926 ODA589828:ODA589926 OMW589828:OMW589926 OWS589828:OWS589926 PGO589828:PGO589926 PQK589828:PQK589926 QAG589828:QAG589926 QKC589828:QKC589926 QTY589828:QTY589926 RDU589828:RDU589926 RNQ589828:RNQ589926 RXM589828:RXM589926 SHI589828:SHI589926 SRE589828:SRE589926 TBA589828:TBA589926 TKW589828:TKW589926 TUS589828:TUS589926 UEO589828:UEO589926 UOK589828:UOK589926 UYG589828:UYG589926 VIC589828:VIC589926 VRY589828:VRY589926 WBU589828:WBU589926 WLQ589828:WLQ589926 WVM589828:WVM589926 D655364:D655462 JA655364:JA655462 SW655364:SW655462 ACS655364:ACS655462 AMO655364:AMO655462 AWK655364:AWK655462 BGG655364:BGG655462 BQC655364:BQC655462 BZY655364:BZY655462 CJU655364:CJU655462 CTQ655364:CTQ655462 DDM655364:DDM655462 DNI655364:DNI655462 DXE655364:DXE655462 EHA655364:EHA655462 EQW655364:EQW655462 FAS655364:FAS655462 FKO655364:FKO655462 FUK655364:FUK655462 GEG655364:GEG655462 GOC655364:GOC655462 GXY655364:GXY655462 HHU655364:HHU655462 HRQ655364:HRQ655462 IBM655364:IBM655462 ILI655364:ILI655462 IVE655364:IVE655462 JFA655364:JFA655462 JOW655364:JOW655462 JYS655364:JYS655462 KIO655364:KIO655462 KSK655364:KSK655462 LCG655364:LCG655462 LMC655364:LMC655462 LVY655364:LVY655462 MFU655364:MFU655462 MPQ655364:MPQ655462 MZM655364:MZM655462 NJI655364:NJI655462 NTE655364:NTE655462 ODA655364:ODA655462 OMW655364:OMW655462 OWS655364:OWS655462 PGO655364:PGO655462 PQK655364:PQK655462 QAG655364:QAG655462 QKC655364:QKC655462 QTY655364:QTY655462 RDU655364:RDU655462 RNQ655364:RNQ655462 RXM655364:RXM655462 SHI655364:SHI655462 SRE655364:SRE655462 TBA655364:TBA655462 TKW655364:TKW655462 TUS655364:TUS655462 UEO655364:UEO655462 UOK655364:UOK655462 UYG655364:UYG655462 VIC655364:VIC655462 VRY655364:VRY655462 WBU655364:WBU655462 WLQ655364:WLQ655462 WVM655364:WVM655462 D720900:D720998 JA720900:JA720998 SW720900:SW720998 ACS720900:ACS720998 AMO720900:AMO720998 AWK720900:AWK720998 BGG720900:BGG720998 BQC720900:BQC720998 BZY720900:BZY720998 CJU720900:CJU720998 CTQ720900:CTQ720998 DDM720900:DDM720998 DNI720900:DNI720998 DXE720900:DXE720998 EHA720900:EHA720998 EQW720900:EQW720998 FAS720900:FAS720998 FKO720900:FKO720998 FUK720900:FUK720998 GEG720900:GEG720998 GOC720900:GOC720998 GXY720900:GXY720998 HHU720900:HHU720998 HRQ720900:HRQ720998 IBM720900:IBM720998 ILI720900:ILI720998 IVE720900:IVE720998 JFA720900:JFA720998 JOW720900:JOW720998 JYS720900:JYS720998 KIO720900:KIO720998 KSK720900:KSK720998 LCG720900:LCG720998 LMC720900:LMC720998 LVY720900:LVY720998 MFU720900:MFU720998 MPQ720900:MPQ720998 MZM720900:MZM720998 NJI720900:NJI720998 NTE720900:NTE720998 ODA720900:ODA720998 OMW720900:OMW720998 OWS720900:OWS720998 PGO720900:PGO720998 PQK720900:PQK720998 QAG720900:QAG720998 QKC720900:QKC720998 QTY720900:QTY720998 RDU720900:RDU720998 RNQ720900:RNQ720998 RXM720900:RXM720998 SHI720900:SHI720998 SRE720900:SRE720998 TBA720900:TBA720998 TKW720900:TKW720998 TUS720900:TUS720998 UEO720900:UEO720998 UOK720900:UOK720998 UYG720900:UYG720998 VIC720900:VIC720998 VRY720900:VRY720998 WBU720900:WBU720998 WLQ720900:WLQ720998 WVM720900:WVM720998 D786436:D786534 JA786436:JA786534 SW786436:SW786534 ACS786436:ACS786534 AMO786436:AMO786534 AWK786436:AWK786534 BGG786436:BGG786534 BQC786436:BQC786534 BZY786436:BZY786534 CJU786436:CJU786534 CTQ786436:CTQ786534 DDM786436:DDM786534 DNI786436:DNI786534 DXE786436:DXE786534 EHA786436:EHA786534 EQW786436:EQW786534 FAS786436:FAS786534 FKO786436:FKO786534 FUK786436:FUK786534 GEG786436:GEG786534 GOC786436:GOC786534 GXY786436:GXY786534 HHU786436:HHU786534 HRQ786436:HRQ786534 IBM786436:IBM786534 ILI786436:ILI786534 IVE786436:IVE786534 JFA786436:JFA786534 JOW786436:JOW786534 JYS786436:JYS786534 KIO786436:KIO786534 KSK786436:KSK786534 LCG786436:LCG786534 LMC786436:LMC786534 LVY786436:LVY786534 MFU786436:MFU786534 MPQ786436:MPQ786534 MZM786436:MZM786534 NJI786436:NJI786534 NTE786436:NTE786534 ODA786436:ODA786534 OMW786436:OMW786534 OWS786436:OWS786534 PGO786436:PGO786534 PQK786436:PQK786534 QAG786436:QAG786534 QKC786436:QKC786534 QTY786436:QTY786534 RDU786436:RDU786534 RNQ786436:RNQ786534 RXM786436:RXM786534 SHI786436:SHI786534 SRE786436:SRE786534 TBA786436:TBA786534 TKW786436:TKW786534 TUS786436:TUS786534 UEO786436:UEO786534 UOK786436:UOK786534 UYG786436:UYG786534 VIC786436:VIC786534 VRY786436:VRY786534 WBU786436:WBU786534 WLQ786436:WLQ786534 WVM786436:WVM786534 D851972:D852070 JA851972:JA852070 SW851972:SW852070 ACS851972:ACS852070 AMO851972:AMO852070 AWK851972:AWK852070 BGG851972:BGG852070 BQC851972:BQC852070 BZY851972:BZY852070 CJU851972:CJU852070 CTQ851972:CTQ852070 DDM851972:DDM852070 DNI851972:DNI852070 DXE851972:DXE852070 EHA851972:EHA852070 EQW851972:EQW852070 FAS851972:FAS852070 FKO851972:FKO852070 FUK851972:FUK852070 GEG851972:GEG852070 GOC851972:GOC852070 GXY851972:GXY852070 HHU851972:HHU852070 HRQ851972:HRQ852070 IBM851972:IBM852070 ILI851972:ILI852070 IVE851972:IVE852070 JFA851972:JFA852070 JOW851972:JOW852070 JYS851972:JYS852070 KIO851972:KIO852070 KSK851972:KSK852070 LCG851972:LCG852070 LMC851972:LMC852070 LVY851972:LVY852070 MFU851972:MFU852070 MPQ851972:MPQ852070 MZM851972:MZM852070 NJI851972:NJI852070 NTE851972:NTE852070 ODA851972:ODA852070 OMW851972:OMW852070 OWS851972:OWS852070 PGO851972:PGO852070 PQK851972:PQK852070 QAG851972:QAG852070 QKC851972:QKC852070 QTY851972:QTY852070 RDU851972:RDU852070 RNQ851972:RNQ852070 RXM851972:RXM852070 SHI851972:SHI852070 SRE851972:SRE852070 TBA851972:TBA852070 TKW851972:TKW852070 TUS851972:TUS852070 UEO851972:UEO852070 UOK851972:UOK852070 UYG851972:UYG852070 VIC851972:VIC852070 VRY851972:VRY852070 WBU851972:WBU852070 WLQ851972:WLQ852070 WVM851972:WVM852070 D917508:D917606 JA917508:JA917606 SW917508:SW917606 ACS917508:ACS917606 AMO917508:AMO917606 AWK917508:AWK917606 BGG917508:BGG917606 BQC917508:BQC917606 BZY917508:BZY917606 CJU917508:CJU917606 CTQ917508:CTQ917606 DDM917508:DDM917606 DNI917508:DNI917606 DXE917508:DXE917606 EHA917508:EHA917606 EQW917508:EQW917606 FAS917508:FAS917606 FKO917508:FKO917606 FUK917508:FUK917606 GEG917508:GEG917606 GOC917508:GOC917606 GXY917508:GXY917606 HHU917508:HHU917606 HRQ917508:HRQ917606 IBM917508:IBM917606 ILI917508:ILI917606 IVE917508:IVE917606 JFA917508:JFA917606 JOW917508:JOW917606 JYS917508:JYS917606 KIO917508:KIO917606 KSK917508:KSK917606 LCG917508:LCG917606 LMC917508:LMC917606 LVY917508:LVY917606 MFU917508:MFU917606 MPQ917508:MPQ917606 MZM917508:MZM917606 NJI917508:NJI917606 NTE917508:NTE917606 ODA917508:ODA917606 OMW917508:OMW917606 OWS917508:OWS917606 PGO917508:PGO917606 PQK917508:PQK917606 QAG917508:QAG917606 QKC917508:QKC917606 QTY917508:QTY917606 RDU917508:RDU917606 RNQ917508:RNQ917606 RXM917508:RXM917606 SHI917508:SHI917606 SRE917508:SRE917606 TBA917508:TBA917606 TKW917508:TKW917606 TUS917508:TUS917606 UEO917508:UEO917606 UOK917508:UOK917606 UYG917508:UYG917606 VIC917508:VIC917606 VRY917508:VRY917606 WBU917508:WBU917606 WLQ917508:WLQ917606 WVM917508:WVM917606 D983044:D983142 JA983044:JA983142 SW983044:SW983142 ACS983044:ACS983142 AMO983044:AMO983142 AWK983044:AWK983142 BGG983044:BGG983142 BQC983044:BQC983142 BZY983044:BZY983142 CJU983044:CJU983142 CTQ983044:CTQ983142 DDM983044:DDM983142 DNI983044:DNI983142 DXE983044:DXE983142 EHA983044:EHA983142 EQW983044:EQW983142 FAS983044:FAS983142 FKO983044:FKO983142 FUK983044:FUK983142 GEG983044:GEG983142 GOC983044:GOC983142 GXY983044:GXY983142 HHU983044:HHU983142 HRQ983044:HRQ983142 IBM983044:IBM983142 ILI983044:ILI983142 IVE983044:IVE983142 JFA983044:JFA983142 JOW983044:JOW983142 JYS983044:JYS983142 KIO983044:KIO983142 KSK983044:KSK983142 LCG983044:LCG983142 LMC983044:LMC983142 LVY983044:LVY983142 MFU983044:MFU983142 MPQ983044:MPQ983142 MZM983044:MZM983142 NJI983044:NJI983142 NTE983044:NTE983142 ODA983044:ODA983142 OMW983044:OMW983142 OWS983044:OWS983142 PGO983044:PGO983142 PQK983044:PQK983142 QAG983044:QAG983142 QKC983044:QKC983142 QTY983044:QTY983142 RDU983044:RDU983142 RNQ983044:RNQ983142 RXM983044:RXM983142 SHI983044:SHI983142 SRE983044:SRE983142 TBA983044:TBA983142 TKW983044:TKW983142 TUS983044:TUS983142 UEO983044:UEO983142 UOK983044:UOK983142 UYG983044:UYG983142 VIC983044:VIC983142 VRY983044:VRY983142 WBU983044:WBU983142 WLQ983044:WLQ983142 WVM983044:WVM983142">
      <formula1>0</formula1>
      <formula2>C4</formula2>
    </dataValidation>
  </dataValidations>
  <hyperlinks>
    <hyperlink ref="B488" r:id="rId2" tooltip="Welcome Center Americana (página não existe)" display="http://pt.wikipedia.org/w/index.php?title=Welcome_Center_Americana&amp;action=edit&amp;redlink=1"/>
    <hyperlink ref="B171" r:id="rId3" tooltip="Oeste Plaza Shopping (página não existe)" display="http://pt.wikipedia.org/w/index.php?title=Oeste_Plaza_Shopping&amp;action=edit&amp;redlink=1"/>
    <hyperlink ref="B163" r:id="rId4" tooltip="Multi Shop Araçatuba (página não existe)" display="http://pt.wikipedia.org/w/index.php?title=Multi_Shop_Ara%C3%A7atuba&amp;action=edit&amp;redlink=1"/>
    <hyperlink ref="B370" r:id="rId5" tooltip="Shopping Lupo" display="http://pt.wikipedia.org/wiki/Shopping_Lupo"/>
    <hyperlink ref="B469" r:id="rId6" tooltip="Tropical Shopping" display="http://pt.wikipedia.org/wiki/Tropical_Shopping"/>
    <hyperlink ref="B337" r:id="rId7" tooltip="Shopping Happy Day (página não existe)" display="http://pt.wikipedia.org/w/index.php?title=Shopping_Happy_Day&amp;action=edit&amp;redlink=1"/>
    <hyperlink ref="B15" r:id="rId8" tooltip="Assis Plaza Shopping (página não existe)" display="http://pt.wikipedia.org/w/index.php?title=Assis_Plaza_Shopping&amp;action=edit&amp;redlink=1"/>
    <hyperlink ref="B18" r:id="rId9" tooltip="Barra Bonita Shopping Center (página não existe)" display="http://pt.wikipedia.org/w/index.php?title=Barra_Bonita_Shopping_Center&amp;action=edit&amp;redlink=1"/>
    <hyperlink ref="B168" r:id="rId10" tooltip="North Shopping Barretos (página não existe)" display="http://pt.wikipedia.org/w/index.php?title=North_Shopping_Barretos&amp;action=edit&amp;redlink=1"/>
    <hyperlink ref="B68" r:id="rId11" tooltip="Centro comercial Alphaville" display="http://pt.wikipedia.org/wiki/Centro_comercial_Alphaville"/>
    <hyperlink ref="B250" r:id="rId12" tooltip="Shopping Alphaville" display="http://pt.wikipedia.org/wiki/Shopping_Alphaville"/>
    <hyperlink ref="B328" r:id="rId13" tooltip="Shopping Flamingo (página não existe)" display="http://pt.wikipedia.org/w/index.php?title=Shopping_Flamingo&amp;action=edit&amp;redlink=1"/>
    <hyperlink ref="B22" r:id="rId14" tooltip="Bauru Shopping Center (página não existe)" display="http://pt.wikipedia.org/w/index.php?title=Bauru_Shopping_Center&amp;action=edit&amp;redlink=1"/>
    <hyperlink ref="B24" r:id="rId15" tooltip="Bebedouro Shopping Center (página não existe)" display="http://pt.wikipedia.org/w/index.php?title=Bebedouro_Shopping_Center&amp;action=edit&amp;redlink=1"/>
    <hyperlink ref="B269" r:id="rId16" tooltip="Shopping Center Bertioga (página não existe)" display="http://pt.wikipedia.org/w/index.php?title=Shopping_Center_Bertioga&amp;action=edit&amp;redlink=1"/>
    <hyperlink ref="B29" r:id="rId17" tooltip="Birigui Shopping do Calçado (página não existe)" display="http://pt.wikipedia.org/w/index.php?title=Birigui_Shopping_do_Cal%C3%A7ado&amp;action=edit&amp;redlink=1"/>
    <hyperlink ref="B125" r:id="rId18" tooltip="Las Casas Mall (página não existe)" display="http://pt.wikipedia.org/w/index.php?title=Las_Casas_Mall&amp;action=edit&amp;redlink=1"/>
    <hyperlink ref="B25" r:id="rId19" tooltip="Beira Praia Shopping (página não existe)" display="http://pt.wikipedia.org/w/index.php?title=Beira_Praia_Shopping&amp;action=edit&amp;redlink=1"/>
    <hyperlink ref="B169" r:id="rId20" tooltip="Nova Caraguá Center (página não existe)" display="http://pt.wikipedia.org/w/index.php?title=Nova_Caragu%C3%A1_Center&amp;action=edit&amp;redlink=1"/>
    <hyperlink ref="B247" r:id="rId21" tooltip="Serramar Parque Shopping" display="http://pt.wikipedia.org/wiki/Serramar_Parque_Shopping"/>
    <hyperlink ref="B265" r:id="rId22" tooltip="Shopping Caraguá (página não existe)" display="http://pt.wikipedia.org/w/index.php?title=Shopping_Caragu%C3%A1&amp;action=edit&amp;redlink=1"/>
    <hyperlink ref="B294" r:id="rId23" tooltip="Shopping Central (página não existe)" display="http://pt.wikipedia.org/w/index.php?title=Shopping_Central&amp;action=edit&amp;redlink=1"/>
    <hyperlink ref="B401" r:id="rId24" tooltip="Shopping Pátio do Sol (página não existe)" display="http://pt.wikipedia.org/w/index.php?title=Shopping_P%C3%A1tio_do_Sol&amp;action=edit&amp;redlink=1"/>
    <hyperlink ref="B444" r:id="rId25" tooltip="Shopping Villa Mares (página não existe)" display="http://pt.wikipedia.org/w/index.php?title=Shopping_Villa_Mares&amp;action=edit&amp;redlink=1"/>
    <hyperlink ref="B99" r:id="rId26" tooltip="Garden Catanduva Shopping Center (página não existe)" display="http://pt.wikipedia.org/w/index.php?title=Garden_Catanduva_Shopping_Center&amp;action=edit&amp;redlink=1"/>
    <hyperlink ref="B82" r:id="rId27" tooltip="Cosmopólis Plaza (página não existe)" display="http://pt.wikipedia.org/w/index.php?title=Cosmop%C3%B3lis_Plaza&amp;action=edit&amp;redlink=1"/>
    <hyperlink ref="B333" r:id="rId28" tooltip="Shopping Granja Vianna" display="http://pt.wikipedia.org/wiki/Shopping_Granja_Vianna"/>
    <hyperlink ref="B416" r:id="rId29" tooltip="Shopping Praça da Moça" display="http://pt.wikipedia.org/wiki/Shopping_Pra%C3%A7a_da_Mo%C3%A7a"/>
    <hyperlink ref="B273" r:id="rId30" tooltip="Shopping Center Fernandópolis (página não existe)" display="http://pt.wikipedia.org/w/index.php?title=Shopping_Center_Fernand%C3%B3polis&amp;action=edit&amp;redlink=1"/>
    <hyperlink ref="B176" r:id="rId31" tooltip="Outlet Street Shopping (página não existe)" display="http://pt.wikipedia.org/w/index.php?title=Outlet_Street_Shopping&amp;action=edit&amp;redlink=1"/>
    <hyperlink ref="B315" r:id="rId32" tooltip="Shopping do Calçado de Franca (página não existe)" display="http://pt.wikipedia.org/w/index.php?title=Shopping_do_Cal%C3%A7ado_de_Franca&amp;action=edit&amp;redlink=1"/>
    <hyperlink ref="B33" r:id="rId33" tooltip="Boulevar Center (página não existe)" display="http://pt.wikipedia.org/w/index.php?title=Boulevar_Center&amp;action=edit&amp;redlink=1"/>
    <hyperlink ref="B75" r:id="rId34" tooltip="Chris Shopping (página não existe)" display="http://pt.wikipedia.org/w/index.php?title=Chris_Shopping&amp;action=edit&amp;redlink=1"/>
    <hyperlink ref="B105" r:id="rId35" tooltip="Guarujá Center Shopping (página não existe)" display="http://pt.wikipedia.org/w/index.php?title=Guaruj%C3%A1_Center_Shopping&amp;action=edit&amp;redlink=1"/>
    <hyperlink ref="B226" r:id="rId36" tooltip="Rilo Center (página não existe)" display="http://pt.wikipedia.org/w/index.php?title=Rilo_Center&amp;action=edit&amp;redlink=1"/>
    <hyperlink ref="B272" r:id="rId37" tooltip="Shopping Center Enseada (página não existe)" display="http://pt.wikipedia.org/w/index.php?title=Shopping_Center_Enseada&amp;action=edit&amp;redlink=1"/>
    <hyperlink ref="B359" r:id="rId38" tooltip="Shopping Jequiti (página não existe)" display="http://pt.wikipedia.org/w/index.php?title=Shopping_Jequiti&amp;action=edit&amp;redlink=1"/>
    <hyperlink ref="B207" r:id="rId39" tooltip="Poli Shopping (página não existe)" display="http://pt.wikipedia.org/w/index.php?title=Poli_Shopping&amp;action=edit&amp;redlink=1"/>
    <hyperlink ref="B346" r:id="rId40" tooltip="Shopping Internacional Guarulhos" display="http://pt.wikipedia.org/wiki/Shopping_Internacional_Guarulhos"/>
    <hyperlink ref="B394" r:id="rId41" tooltip="Shopping Park Center (página não existe)" display="http://pt.wikipedia.org/w/index.php?title=Shopping_Park_Center&amp;action=edit&amp;redlink=1"/>
    <hyperlink ref="B148" r:id="rId42" tooltip="Metropolitano Shopping (página não existe)" display="http://pt.wikipedia.org/w/index.php?title=Metropolitano_Shopping&amp;action=edit&amp;redlink=1"/>
    <hyperlink ref="B462" r:id="rId43" tooltip="Território do Bordado (página não existe)" display="http://pt.wikipedia.org/w/index.php?title=Territ%C3%B3rio_do_Bordado&amp;action=edit&amp;redlink=1"/>
    <hyperlink ref="B274" r:id="rId44" tooltip="Shopping Center Ibiuna (página não existe)" display="http://pt.wikipedia.org/w/index.php?title=Shopping_Center_Ibiuna&amp;action=edit&amp;redlink=1"/>
    <hyperlink ref="B110" r:id="rId45" tooltip="Ilha Shopping (página não existe)" display="http://pt.wikipedia.org/w/index.php?title=Ilha_Shopping&amp;action=edit&amp;redlink=1"/>
    <hyperlink ref="B210" r:id="rId46" tooltip="Polo Shopping Indaiatuba" display="http://pt.wikipedia.org/wiki/Polo_Shopping_Indaiatuba"/>
    <hyperlink ref="B352" r:id="rId47" tooltip="Shopping Jaraguá (Indaiatuba) (página não existe)" display="http://pt.wikipedia.org/w/index.php?title=Shopping_Jaragu%C3%A1_(Indaiatuba)&amp;action=edit&amp;redlink=1"/>
    <hyperlink ref="B145" r:id="rId48" tooltip="Mendes Praia Shopping (página não existe)" display="http://pt.wikipedia.org/w/index.php?title=Mendes_Praia_Shopping&amp;action=edit&amp;redlink=1"/>
    <hyperlink ref="B115" r:id="rId49" tooltip="Itapecerica Shopping (página não existe)" display="http://pt.wikipedia.org/w/index.php?title=Itapecerica_Shopping&amp;action=edit&amp;redlink=1"/>
    <hyperlink ref="B116" r:id="rId50" tooltip="Itapetininga Shopping" display="http://pt.wikipedia.org/wiki/Itapetininga_Shopping"/>
    <hyperlink ref="B113" r:id="rId51" tooltip="Ita Shopping" display="http://pt.wikipedia.org/wiki/Ita_Shopping"/>
    <hyperlink ref="B323" r:id="rId52" tooltip="Shopping Estação Plaza (página não existe)" display="http://pt.wikipedia.org/w/index.php?title=Shopping_Esta%C3%A7%C3%A3o_Plaza&amp;action=edit&amp;redlink=1"/>
    <hyperlink ref="B117" r:id="rId53" tooltip="Itatiba Shopping Center (página não existe)" display="http://pt.wikipedia.org/w/index.php?title=Itatiba_Shopping_Center&amp;action=edit&amp;redlink=1"/>
    <hyperlink ref="B235" r:id="rId54" tooltip="Road Shopping (página não existe)" display="http://pt.wikipedia.org/w/index.php?title=Road_Shopping&amp;action=edit&amp;redlink=1"/>
    <hyperlink ref="B476" r:id="rId55" tooltip="Unishopping (página não existe)" display="http://pt.wikipedia.org/w/index.php?title=Unishopping&amp;action=edit&amp;redlink=1"/>
    <hyperlink ref="B175" r:id="rId56" tooltip="Outlet Premium São Paulo" display="http://pt.wikipedia.org/wiki/Outlet_Premium_S%C3%A3o_Paulo"/>
    <hyperlink ref="B427" r:id="rId57" tooltip="Shopping Serra Azul" display="http://pt.wikipedia.org/wiki/Shopping_Serra_Azul"/>
    <hyperlink ref="B119" r:id="rId58" tooltip="Jaboticabal Shopping (página não existe)" display="http://pt.wikipedia.org/w/index.php?title=Jaboticabal_Shopping&amp;action=edit&amp;redlink=1"/>
    <hyperlink ref="B120" r:id="rId59" tooltip="Jacareí Shopping" display="http://pt.wikipedia.org/wiki/Jacare%C3%AD_Shopping"/>
    <hyperlink ref="B351" r:id="rId60" tooltip="Shopping Jandira (página não existe)" display="http://pt.wikipedia.org/w/index.php?title=Shopping_Jandira&amp;action=edit&amp;redlink=1"/>
    <hyperlink ref="B78" r:id="rId61" tooltip="Compania do Calçado (página não existe)" display="http://pt.wikipedia.org/w/index.php?title=Compania_do_Cal%C3%A7ado&amp;action=edit&amp;redlink=1"/>
    <hyperlink ref="B316" r:id="rId62" tooltip="Shopping do Calçado de Jaú (página não existe)" display="http://pt.wikipedia.org/w/index.php?title=Shopping_do_Cal%C3%A7ado_de_Ja%C3%BA&amp;action=edit&amp;redlink=1"/>
    <hyperlink ref="B463" r:id="rId63" tooltip="Território do Calçado (página não existe)" display="http://pt.wikipedia.org/w/index.php?title=Territ%C3%B3rio_do_Cal%C3%A7ado&amp;action=edit&amp;redlink=1"/>
    <hyperlink ref="B162" r:id="rId64" tooltip="Multi Moda Center (página não existe)" display="http://pt.wikipedia.org/w/index.php?title=Multi_Moda_Center&amp;action=edit&amp;redlink=1"/>
    <hyperlink ref="B197" r:id="rId65" tooltip="Paulista Polo Shop (página não existe)" display="http://pt.wikipedia.org/w/index.php?title=Paulista_Polo_Shop&amp;action=edit&amp;redlink=1"/>
    <hyperlink ref="B392" r:id="rId66" tooltip="Shopping Paineiras (página não existe)" display="http://pt.wikipedia.org/w/index.php?title=Shopping_Paineiras&amp;action=edit&amp;redlink=1"/>
    <hyperlink ref="B283" r:id="rId67" tooltip="Shopping Center Limeira (página não existe)" display="http://pt.wikipedia.org/w/index.php?title=Shopping_Center_Limeira&amp;action=edit&amp;redlink=1"/>
    <hyperlink ref="B404" r:id="rId68" tooltip="Shopping Pátio Limeira (página não existe)" display="http://pt.wikipedia.org/w/index.php?title=Shopping_P%C3%A1tio_Limeira&amp;action=edit&amp;redlink=1"/>
    <hyperlink ref="B369" r:id="rId69" tooltip="Shopping Lorena (página não existe)" display="http://pt.wikipedia.org/w/index.php?title=Shopping_Lorena&amp;action=edit&amp;redlink=1"/>
    <hyperlink ref="B87" r:id="rId70" tooltip="Esmeralda Shopping (página não existe)" display="http://pt.wikipedia.org/w/index.php?title=Esmeralda_Shopping&amp;action=edit&amp;redlink=1"/>
    <hyperlink ref="B138" r:id="rId71" tooltip="Marília Shopping (página não existe)" display="http://pt.wikipedia.org/w/index.php?title=Mar%C3%ADlia_Shopping&amp;action=edit&amp;redlink=1"/>
    <hyperlink ref="B104" r:id="rId72" tooltip="Green Plaza Shopping (página não existe)" display="http://pt.wikipedia.org/w/index.php?title=Green_Plaza_Shopping&amp;action=edit&amp;redlink=1"/>
    <hyperlink ref="B153" r:id="rId73" tooltip="Mogi Guaçu Shopping (página não existe)" display="http://pt.wikipedia.org/w/index.php?title=Mogi_Gua%C3%A7u_Shopping&amp;action=edit&amp;redlink=1"/>
    <hyperlink ref="B195" r:id="rId74" tooltip="Pátio Mogi Shopping (página não existe)" display="http://pt.wikipedia.org/w/index.php?title=P%C3%A1tio_Mogi_Shopping&amp;action=edit&amp;redlink=1"/>
    <hyperlink ref="B156" r:id="rId75" tooltip="Mongaguá Praia Shopping (página não existe)" display="http://pt.wikipedia.org/w/index.php?title=Mongagu%C3%A1_Praia_Shopping&amp;action=edit&amp;redlink=1"/>
    <hyperlink ref="B91" r:id="rId76" tooltip="Fantasy Shopping (página não existe)" display="http://pt.wikipedia.org/w/index.php?title=Fantasy_Shopping&amp;action=edit&amp;redlink=1"/>
    <hyperlink ref="B208" r:id="rId77" tooltip="Poli Shopping Osasco (página não existe)" display="http://pt.wikipedia.org/w/index.php?title=Poli_Shopping_Osasco&amp;action=edit&amp;redlink=1"/>
    <hyperlink ref="B330" r:id="rId78" tooltip="Shopping Galeria (página não existe)" display="http://pt.wikipedia.org/w/index.php?title=Shopping_Galeria&amp;action=edit&amp;redlink=1"/>
    <hyperlink ref="B437" r:id="rId79" tooltip="Shopping União de Osasco" display="http://pt.wikipedia.org/wiki/Shopping_Uni%C3%A3o_de_Osasco"/>
    <hyperlink ref="B196" r:id="rId80" tooltip="Paulínia Shopping" display="http://pt.wikipedia.org/wiki/Paul%C3%ADnia_Shopping"/>
    <hyperlink ref="B198" r:id="rId81" tooltip="Penapolis Shopping Center (página não existe)" display="http://pt.wikipedia.org/w/index.php?title=Penapolis_Shopping_Center&amp;action=edit&amp;redlink=1"/>
    <hyperlink ref="B317" r:id="rId82" tooltip="Shopping do Lar (página não existe)" display="http://pt.wikipedia.org/w/index.php?title=Shopping_do_Lar&amp;action=edit&amp;redlink=1"/>
    <hyperlink ref="B408" r:id="rId83" tooltip="Shopping Paulistar (página não existe)" display="http://pt.wikipedia.org/w/index.php?title=Shopping_Paulistar&amp;action=edit&amp;redlink=1"/>
    <hyperlink ref="B31" r:id="rId84" tooltip="Boqueirão Praia Shopping (página não existe)" display="http://pt.wikipedia.org/w/index.php?title=Boqueir%C3%A3o_Praia_Shopping&amp;action=edit&amp;redlink=1"/>
    <hyperlink ref="B218" r:id="rId85" tooltip="Prudenshopping" display="http://pt.wikipedia.org/wiki/Prudenshopping"/>
    <hyperlink ref="B219" r:id="rId86" tooltip="Prudente Parque Shopping (página não existe)" display="http://pt.wikipedia.org/w/index.php?title=Prudente_Parque_Shopping&amp;action=edit&amp;redlink=1"/>
    <hyperlink ref="B223" r:id="rId87" tooltip="Registro Plaza Shopping (página não existe)" display="http://pt.wikipedia.org/w/index.php?title=Registro_Plaza_Shopping&amp;action=edit&amp;redlink=1"/>
    <hyperlink ref="B271" r:id="rId88" tooltip="Shopping Center Duaik (página não existe)" display="http://pt.wikipedia.org/w/index.php?title=Shopping_Center_Duaik&amp;action=edit&amp;redlink=1"/>
    <hyperlink ref="B73" r:id="rId89" tooltip="Centro Popular de Compras (CPC) (página não existe)" display="http://pt.wikipedia.org/w/index.php?title=Centro_Popular_de_Compras_(CPC)&amp;action=edit&amp;redlink=1"/>
    <hyperlink ref="B76" r:id="rId90" tooltip="Mercadão da Cidade de Ribeirão Preto (página não existe)" display="http://pt.wikipedia.org/w/index.php?title=Mercad%C3%A3o_da_Cidade_de_Ribeir%C3%A3o_Preto&amp;action=edit&amp;redlink=1"/>
    <hyperlink ref="B98" r:id="rId91" tooltip="Gallerias Populares (página não existe)" display="http://pt.wikipedia.org/w/index.php?title=Gallerias_Populares&amp;action=edit&amp;redlink=1"/>
    <hyperlink ref="B146" r:id="rId92" tooltip="Mercado Central de Ribeirão Preto" display="http://pt.wikipedia.org/wiki/Mercado_Central_de_Ribeir%C3%A3o_Preto"/>
    <hyperlink ref="B200" r:id="rId93" tooltip="Plaza Avenida Saudade Mall (página não existe)" display="http://pt.wikipedia.org/w/index.php?title=Plaza_Avenida_Saudade_Mall&amp;action=edit&amp;redlink=1"/>
    <hyperlink ref="B424" r:id="rId94" tooltip="Shopping Santa Úrsula (página não existe)" display="http://pt.wikipedia.org/w/index.php?title=Shopping_Santa_%C3%9Arsula&amp;action=edit&amp;redlink=1"/>
    <hyperlink ref="B290" r:id="rId95" tooltip="Shopping Center Rio Claro (página não existe)" display="http://pt.wikipedia.org/w/index.php?title=Shopping_Center_Rio_Claro&amp;action=edit&amp;redlink=1"/>
    <hyperlink ref="B429" r:id="rId96" tooltip="Shopping Service (página não existe)" display="http://pt.wikipedia.org/w/index.php?title=Shopping_Service&amp;action=edit&amp;redlink=1"/>
    <hyperlink ref="B4" r:id="rId97" tooltip="ABC Lar Shopping (página não existe)" display="http://pt.wikipedia.org/w/index.php?title=ABC_Lar_Shopping&amp;action=edit&amp;redlink=1"/>
    <hyperlink ref="B249" r:id="rId98" tooltip="Shopping ABC" display="http://pt.wikipedia.org/wiki/Shopping_ABC"/>
    <hyperlink ref="B425" r:id="rId99" tooltip="Shopping Santo André (página não existe)" display="http://pt.wikipedia.org/w/index.php?title=Shopping_Santo_Andr%C3%A9&amp;action=edit&amp;redlink=1"/>
    <hyperlink ref="B86" r:id="rId100" tooltip="Embaré Shopping Center (página não existe)" display="http://pt.wikipedia.org/w/index.php?title=Embar%C3%A9_Shopping_Center&amp;action=edit&amp;redlink=1"/>
    <hyperlink ref="B194" r:id="rId101" tooltip="Pátio Iporanga (página não existe)" display="http://pt.wikipedia.org/w/index.php?title=P%C3%A1tio_Iporanga&amp;action=edit&amp;redlink=1"/>
    <hyperlink ref="B395" r:id="rId102" tooltip="Shopping Parque Balneário (página não existe)" display="http://pt.wikipedia.org/w/index.php?title=Shopping_Parque_Balne%C3%A1rio&amp;action=edit&amp;redlink=1"/>
    <hyperlink ref="B455" r:id="rId103" tooltip="Super Centro Comercial do Boqueirão (página não existe)" display="http://pt.wikipedia.org/w/index.php?title=Super_Centro_Comercial_do_Boqueir%C3%A3o&amp;action=edit&amp;redlink=1"/>
    <hyperlink ref="B137" r:id="rId104" tooltip="Marechal Plaza Shopping (página não existe)" display="http://pt.wikipedia.org/w/index.php?title=Marechal_Plaza_Shopping&amp;action=edit&amp;redlink=1"/>
    <hyperlink ref="B164" r:id="rId105" tooltip="MultiShop ABC (página não existe)" display="http://pt.wikipedia.org/w/index.php?title=MultiShop_ABC&amp;action=edit&amp;redlink=1"/>
    <hyperlink ref="B304" r:id="rId106" tooltip="Shopping Coração" display="http://pt.wikipedia.org/wiki/Shopping_Cora%C3%A7%C3%A3o"/>
    <hyperlink ref="B381" r:id="rId107" tooltip="Shopping Metrópole" display="http://pt.wikipedia.org/wiki/Shopping_Metr%C3%B3pole"/>
    <hyperlink ref="B220" r:id="rId108" tooltip="Quarteirão Shopping (página não existe)" display="http://pt.wikipedia.org/w/index.php?title=Quarteir%C3%A3o_Shopping&amp;action=edit&amp;redlink=1"/>
    <hyperlink ref="B62" r:id="rId109" tooltip="Center Hall (página não existe)" display="http://pt.wikipedia.org/w/index.php?title=Center_Hall&amp;action=edit&amp;redlink=1"/>
    <hyperlink ref="B77" r:id="rId110" tooltip="Clube da Moda Center (página não existe)" display="http://pt.wikipedia.org/w/index.php?title=Clube_da_Moda_Center&amp;action=edit&amp;redlink=1"/>
    <hyperlink ref="B92" r:id="rId111" tooltip="Fashion Center (página não existe)" display="http://pt.wikipedia.org/w/index.php?title=Fashion_Center&amp;action=edit&amp;redlink=1"/>
    <hyperlink ref="B107" r:id="rId112" tooltip="Iguatemi Rio Preto (página não existe)" display="http://pt.wikipedia.org/w/index.php?title=Iguatemi_Rio_Preto&amp;action=edit&amp;redlink=1"/>
    <hyperlink ref="B130" r:id="rId113" tooltip="Litoral Shopping (página não existe)" display="http://pt.wikipedia.org/w/index.php?title=Litoral_Shopping&amp;action=edit&amp;redlink=1"/>
    <hyperlink ref="B231" r:id="rId114" tooltip="Rio Preto Shopping" display="http://pt.wikipedia.org/wiki/Rio_Preto_Shopping"/>
    <hyperlink ref="B299" r:id="rId115" tooltip="Shopping Cidade Norte" display="http://pt.wikipedia.org/wiki/Shopping_Cidade_Norte"/>
    <hyperlink ref="B11" r:id="rId116" tooltip="Aquarius Shopping (página não existe)" display="http://pt.wikipedia.org/w/index.php?title=Aquarius_Shopping&amp;action=edit&amp;redlink=1"/>
    <hyperlink ref="B72" r:id="rId117" tooltip="Centro Comercial JK (página não existe)" display="http://pt.wikipedia.org/w/index.php?title=Centro_Comercial_JK&amp;action=edit&amp;redlink=1"/>
    <hyperlink ref="B88" r:id="rId118" tooltip="Espaço Andrômeda (página não existe)" display="http://pt.wikipedia.org/w/index.php?title=Espa%C3%A7o_Andr%C3%B4meda&amp;action=edit&amp;redlink=1"/>
    <hyperlink ref="B295" r:id="rId119" tooltip="Shopping Centro" display="http://pt.wikipedia.org/wiki/Shopping_Centro"/>
    <hyperlink ref="B320" r:id="rId120" tooltip="Shopping Esplanada" display="http://pt.wikipedia.org/wiki/Shopping_Esplanada"/>
    <hyperlink ref="B324" r:id="rId121" tooltip="Shopping Faro (página não existe)" display="http://pt.wikipedia.org/w/index.php?title=Shopping_Faro&amp;action=edit&amp;redlink=1"/>
    <hyperlink ref="B477" r:id="rId122" tooltip="Vale Sul Shopping" display="http://pt.wikipedia.org/wiki/Vale_Sul_Shopping"/>
    <hyperlink ref="B246" r:id="rId123" tooltip="São Roque Shopping Center (página não existe)" display="http://pt.wikipedia.org/w/index.php?title=S%C3%A3o_Roque_Shopping_Center&amp;action=edit&amp;redlink=1"/>
    <hyperlink ref="B48" r:id="rId124" tooltip="Brisamar Shopping" display="http://pt.wikipedia.org/wiki/Brisamar_Shopping"/>
    <hyperlink ref="B426" r:id="rId125" tooltip="Shopping São Vicente (página não existe)" display="http://pt.wikipedia.org/w/index.php?title=Shopping_S%C3%A3o_Vicente&amp;action=edit&amp;redlink=1"/>
    <hyperlink ref="B174" r:id="rId126" tooltip="Oscar Plaza Shopping (página não existe)" display="http://pt.wikipedia.org/w/index.php?title=Oscar_Plaza_Shopping&amp;action=edit&amp;redlink=1"/>
    <hyperlink ref="B70" r:id="rId127" tooltip="Centro Comercial Casa Pia (página não existe)" display="http://pt.wikipedia.org/w/index.php?title=Centro_Comercial_Casa_Pia&amp;action=edit&amp;redlink=1"/>
    <hyperlink ref="B96" r:id="rId128" tooltip="Galeria Solano (página não existe)" display="http://pt.wikipedia.org/w/index.php?title=Galeria_Solano&amp;action=edit&amp;redlink=1"/>
    <hyperlink ref="B74" r:id="rId129" tooltip="Cheda's Mall (página não existe)" display="http://pt.wikipedia.org/w/index.php?title=Cheda%27s_Mall&amp;action=edit&amp;redlink=1"/>
    <hyperlink ref="B90" r:id="rId130" tooltip="Esplanada Shopping" display="http://pt.wikipedia.org/wiki/Esplanada_Shopping"/>
    <hyperlink ref="B204" r:id="rId131" tooltip="Plaza Shopping Itavuvu" display="http://pt.wikipedia.org/wiki/Plaza_Shopping_Itavuvu"/>
    <hyperlink ref="B300" r:id="rId132" tooltip="Shopping Cidade Sorocaba" display="http://pt.wikipedia.org/wiki/Shopping_Cidade_Sorocaba"/>
    <hyperlink ref="B332" r:id="rId133" tooltip="Shopping Granja Olga (página não existe)" display="http://pt.wikipedia.org/w/index.php?title=Shopping_Granja_Olga&amp;action=edit&amp;redlink=1"/>
    <hyperlink ref="B393" r:id="rId134" tooltip="Shopping Panorâmico (página não existe)" display="http://pt.wikipedia.org/w/index.php?title=Shopping_Panor%C3%A2mico&amp;action=edit&amp;redlink=1"/>
    <hyperlink ref="B400" r:id="rId135" tooltip="Shopping Pátio Cianê (página não existe)" display="http://pt.wikipedia.org/w/index.php?title=Shopping_P%C3%A1tio_Cian%C3%AA&amp;action=edit&amp;redlink=1"/>
    <hyperlink ref="B443" r:id="rId136" tooltip="Shopping Villa (página não existe)" display="http://pt.wikipedia.org/w/index.php?title=Shopping_Villa&amp;action=edit&amp;redlink=1"/>
    <hyperlink ref="B451" r:id="rId137" tooltip="Sorocaba Shopping" display="http://pt.wikipedia.org/wiki/Sorocaba_Shopping"/>
    <hyperlink ref="B486" r:id="rId138" tooltip="Villàgio Shopping (página não existe)" display="http://pt.wikipedia.org/w/index.php?title=Vill%C3%A0gio_Shopping&amp;action=edit&amp;redlink=1"/>
    <hyperlink ref="B457" r:id="rId139" tooltip="Suzano Shopping" display="http://pt.wikipedia.org/wiki/Suzano_Shopping"/>
    <hyperlink ref="B34" r:id="rId140" tooltip="Boulevard Flamboyant (página não existe)" display="http://pt.wikipedia.org/w/index.php?title=Boulevard_Flamboyant&amp;action=edit&amp;redlink=1"/>
    <hyperlink ref="B36" r:id="rId141" tooltip="Boulevard Rio Branco (página não existe)" display="http://pt.wikipedia.org/w/index.php?title=Boulevard_Rio_Branco&amp;action=edit&amp;redlink=1"/>
    <hyperlink ref="B206" r:id="rId142" tooltip="Podium Center (página não existe)" display="http://pt.wikipedia.org/w/index.php?title=Podium_Center&amp;action=edit&amp;redlink=1"/>
    <hyperlink ref="B306" r:id="rId143" tooltip="Shopping Cristal Center (página não existe)" display="http://pt.wikipedia.org/w/index.php?title=Shopping_Cristal_Center&amp;action=edit&amp;redlink=1"/>
    <hyperlink ref="B344" r:id="rId144" tooltip="Shopping Independência - Taubaté (página não existe)" display="http://pt.wikipedia.org/w/index.php?title=Shopping_Independ%C3%AAncia_-_Taubat%C3%A9&amp;action=edit&amp;redlink=1"/>
    <hyperlink ref="B454" r:id="rId145" tooltip="Star Shop (página não existe)" display="http://pt.wikipedia.org/w/index.php?title=Star_Shop&amp;action=edit&amp;redlink=1"/>
    <hyperlink ref="B347" r:id="rId146" tooltip="Shopping Iperoig (página não existe)" display="http://pt.wikipedia.org/w/index.php?title=Shopping_Iperoig&amp;action=edit&amp;redlink=1"/>
    <hyperlink ref="B415" r:id="rId147" tooltip="Shopping Porto Itaguá" display="http://pt.wikipedia.org/wiki/Shopping_Porto_Itagu%C3%A1"/>
    <hyperlink ref="B241" r:id="rId148" tooltip="Santana Shopping (página não existe)" display="http://pt.wikipedia.org/w/index.php?title=Santana_Shopping&amp;action=edit&amp;redlink=1"/>
    <hyperlink ref="B309" r:id="rId149" tooltip="Shopping D&amp;D (página não existe)" display="http://pt.wikipedia.org/w/index.php?title=Shopping_D%26D&amp;action=edit&amp;redlink=1"/>
    <hyperlink ref="B348" r:id="rId150" tooltip="Shopping Ipiranga (página não existe)" display="http://pt.wikipedia.org/w/index.php?title=Shopping_Ipiranga&amp;action=edit&amp;redlink=1"/>
    <hyperlink ref="B414" r:id="rId151" tooltip="Shopping Pompeia Nobre (página não existe)" display="http://pt.wikipedia.org/w/index.php?title=Shopping_Pompeia_Nobre&amp;action=edit&amp;redlink=1"/>
    <hyperlink ref="T488" r:id="rId152" tooltip="Americana" display="http://pt.wikipedia.org/wiki/Americana"/>
    <hyperlink ref="T171" r:id="rId153" tooltip="Andradina" display="http://pt.wikipedia.org/wiki/Andradina"/>
    <hyperlink ref="T15" r:id="rId154" tooltip="Assis" display="http://pt.wikipedia.org/wiki/Assis"/>
    <hyperlink ref="T18" r:id="rId155" tooltip="Barra Bonita" display="http://pt.wikipedia.org/wiki/Barra_Bonita"/>
    <hyperlink ref="T168" r:id="rId156" tooltip="Barretos" display="http://pt.wikipedia.org/wiki/Barretos"/>
    <hyperlink ref="T22" r:id="rId157" tooltip="Bauru" display="http://pt.wikipedia.org/wiki/Bauru"/>
    <hyperlink ref="T24" r:id="rId158" tooltip="Bebedouro" display="http://pt.wikipedia.org/wiki/Bebedouro"/>
    <hyperlink ref="T269" r:id="rId159" tooltip="Bertioga" display="http://pt.wikipedia.org/wiki/Bertioga"/>
    <hyperlink ref="T29" r:id="rId160" tooltip="Birigui" display="http://pt.wikipedia.org/wiki/Birigui"/>
    <hyperlink ref="T247" r:id="rId161" tooltip="Caraguatatuba" display="http://pt.wikipedia.org/wiki/Caraguatatuba"/>
    <hyperlink ref="T99" r:id="rId162" tooltip="Catanduva" display="http://pt.wikipedia.org/wiki/Catanduva"/>
    <hyperlink ref="T82" r:id="rId163" tooltip="Cosmópolis" display="http://pt.wikipedia.org/wiki/Cosm%C3%B3polis"/>
    <hyperlink ref="T273" r:id="rId164" tooltip="Fernandópolis" display="http://pt.wikipedia.org/wiki/Fernand%C3%B3polis"/>
    <hyperlink ref="T50" r:id="rId165" tooltip="Guaratinguetá" display="http://pt.wikipedia.org/wiki/Guaratinguet%C3%A1"/>
    <hyperlink ref="T462" r:id="rId166" tooltip="Ibitinga" display="http://pt.wikipedia.org/wiki/Ibitinga"/>
    <hyperlink ref="T274" r:id="rId167" tooltip="Ibiúna" display="http://pt.wikipedia.org/wiki/Ibi%C3%BAna"/>
    <hyperlink ref="T110" r:id="rId168" tooltip="Ilha Solteira" display="http://pt.wikipedia.org/wiki/Ilha_Solteira"/>
    <hyperlink ref="T352" r:id="rId169" tooltip="Indaiatuba" display="http://pt.wikipedia.org/wiki/Indaiatuba"/>
    <hyperlink ref="T145" r:id="rId170" tooltip="Itanhaém" display="http://pt.wikipedia.org/wiki/Itanha%C3%A9m"/>
    <hyperlink ref="T116" r:id="rId171" tooltip="Itapetininga" display="http://pt.wikipedia.org/wiki/Itapetininga"/>
    <hyperlink ref="T113" r:id="rId172" tooltip="Itapevi" display="http://pt.wikipedia.org/wiki/Itapevi"/>
    <hyperlink ref="T323" r:id="rId173" tooltip="Itapira" display="http://pt.wikipedia.org/wiki/Itapira"/>
    <hyperlink ref="T117" r:id="rId174" tooltip="Itatiba" display="http://pt.wikipedia.org/wiki/Itatiba"/>
    <hyperlink ref="T175" r:id="rId175" tooltip="Itupeva" display="http://pt.wikipedia.org/wiki/Itupeva"/>
    <hyperlink ref="T427" r:id="rId176" tooltip="Itupeva" display="http://pt.wikipedia.org/wiki/Itupeva"/>
    <hyperlink ref="T119" r:id="rId177" tooltip="Jaboticabal" display="http://pt.wikipedia.org/wiki/Jaboticabal"/>
    <hyperlink ref="T120" r:id="rId178" tooltip="Jacareí" display="http://pt.wikipedia.org/wiki/Jacare%C3%AD"/>
    <hyperlink ref="T351" r:id="rId179" tooltip="Jandira" display="http://pt.wikipedia.org/wiki/Jandira"/>
    <hyperlink ref="T122" r:id="rId180" tooltip="Jaú" display="http://pt.wikipedia.org/wiki/Ja%C3%BA"/>
    <hyperlink ref="T404" r:id="rId181" tooltip="Limeira" display="http://pt.wikipedia.org/wiki/Limeira"/>
    <hyperlink ref="T369" r:id="rId182" tooltip="Lorena" display="http://pt.wikipedia.org/wiki/Lorena"/>
    <hyperlink ref="T138" r:id="rId183" tooltip="Marília" display="http://pt.wikipedia.org/wiki/Mar%C3%ADlia"/>
    <hyperlink ref="T104" r:id="rId184" tooltip="Mauá" display="http://pt.wikipedia.org/wiki/Mau%C3%A1"/>
    <hyperlink ref="T153" r:id="rId185" tooltip="Mogi Guaçu" display="http://pt.wikipedia.org/wiki/Mogi_Gua%C3%A7u"/>
    <hyperlink ref="T195" r:id="rId186" tooltip="Mogi Mirim" display="http://pt.wikipedia.org/wiki/Mogi_Mirim"/>
    <hyperlink ref="T156" r:id="rId187" tooltip="Mongaguá" display="http://pt.wikipedia.org/wiki/Mongagu%C3%A1"/>
    <hyperlink ref="T196" r:id="rId188" tooltip="Paulínia" display="http://pt.wikipedia.org/wiki/Paul%C3%ADnia"/>
    <hyperlink ref="T198" r:id="rId189" tooltip="Penápolis" display="http://pt.wikipedia.org/wiki/Pen%C3%A1polis"/>
    <hyperlink ref="T408" r:id="rId190" tooltip="Piracicaba" display="http://pt.wikipedia.org/wiki/Piracicaba"/>
    <hyperlink ref="V212" r:id="rId191" display="http://maps.google.com.br/maps?hl=pt-BR&amp;bav=on.2,or.r_gc.r_pw.r_qf.,cf.osb&amp;biw=1366&amp;bih=673&amp;wrapid=tlif133780209694610&amp;safe=active&amp;q=AV+RIO+MADEIRA,+3288+shopping&amp;um=1&amp;ie=UTF-8&amp;hq=&amp;hnear=0xa6c1198da67959:0x1a51cdd6e28b9d5f,Av.+Rio+Madeira,+3288+-+Betim+-+MG,+32530-520&amp;gl=br&amp;ei=ej29T-XtOoXogQem94y5Dw&amp;sa=X&amp;oi=geocode_result&amp;ct=title&amp;resnum=1&amp;ved=0CAkQ8gEwAA"/>
    <hyperlink ref="T31" r:id="rId192" tooltip="Praia Grande" display="http://pt.wikipedia.org/wiki/Praia_Grande"/>
    <hyperlink ref="T219" r:id="rId193" tooltip="Presidente Prudente" display="http://pt.wikipedia.org/wiki/Presidente_Prudente"/>
    <hyperlink ref="T223" r:id="rId194" tooltip="Registro" display="http://pt.wikipedia.org/wiki/Registro"/>
    <hyperlink ref="T271" r:id="rId195" tooltip="Ribeirão Pires" display="http://pt.wikipedia.org/wiki/Ribeir%C3%A3o_Pires"/>
    <hyperlink ref="T290" r:id="rId196" tooltip="Rio Claro" display="http://pt.wikipedia.org/wiki/Rio_Claro"/>
    <hyperlink ref="T429" r:id="rId197" tooltip="Santana de Parnaíba" display="http://pt.wikipedia.org/wiki/Santana_de_Parna%C3%ADba"/>
    <hyperlink ref="T86" r:id="rId198" tooltip="Santo André (São Paulo)" display="http://pt.wikipedia.org/wiki/Santo_Andr%C3%A9_(S%C3%A3o_Paulo)"/>
    <hyperlink ref="T381" r:id="rId199" tooltip="São Bernardo do Campo" display="http://pt.wikipedia.org/wiki/S%C3%A3o_Bernardo_do_Campo"/>
    <hyperlink ref="T69" r:id="rId200" tooltip="Santos" display="http://pt.wikipedia.org/wiki/Santos"/>
    <hyperlink ref="T79" r:id="rId201" tooltip="Santos" display="http://pt.wikipedia.org/wiki/Santos"/>
    <hyperlink ref="T80" r:id="rId202" tooltip="Santos" display="http://pt.wikipedia.org/wiki/Santos"/>
    <hyperlink ref="T84" r:id="rId203" tooltip="Santos" display="http://pt.wikipedia.org/wiki/Santos"/>
    <hyperlink ref="T124" r:id="rId204" tooltip="Santos" display="http://pt.wikipedia.org/wiki/Santos"/>
    <hyperlink ref="T378" r:id="rId205" tooltip="São José dos Campos" display="http://pt.wikipedia.org/wiki/S%C3%A3o_Jos%C3%A9_dos_Campos"/>
    <hyperlink ref="T379" r:id="rId206" tooltip="São José dos Campos" display="http://pt.wikipedia.org/wiki/S%C3%A3o_Jos%C3%A9_dos_Campos"/>
    <hyperlink ref="T385" r:id="rId207" tooltip="São José dos Campos" display="http://pt.wikipedia.org/wiki/S%C3%A3o_Jos%C3%A9_dos_Campos"/>
    <hyperlink ref="T388" r:id="rId208" tooltip="São José dos Campos" display="http://pt.wikipedia.org/wiki/S%C3%A3o_Jos%C3%A9_dos_Campos"/>
    <hyperlink ref="T403" r:id="rId209" tooltip="São José dos Campos" display="http://pt.wikipedia.org/wiki/S%C3%A3o_Jos%C3%A9_dos_Campos"/>
    <hyperlink ref="T406" r:id="rId210" tooltip="São José dos Campos" display="http://pt.wikipedia.org/wiki/S%C3%A3o_Jos%C3%A9_dos_Campos"/>
    <hyperlink ref="T413" r:id="rId211" tooltip="São José dos Campos" display="http://pt.wikipedia.org/wiki/S%C3%A3o_Jos%C3%A9_dos_Campos"/>
    <hyperlink ref="T246" r:id="rId212" tooltip="São Roque" display="http://pt.wikipedia.org/wiki/S%C3%A3o_Roque"/>
    <hyperlink ref="T48" r:id="rId213" tooltip="São Vicente" display="http://pt.wikipedia.org/wiki/S%C3%A3o_Vicente"/>
    <hyperlink ref="T174" r:id="rId214" tooltip="Serra Negra" display="http://pt.wikipedia.org/wiki/Serra_Negra"/>
    <hyperlink ref="T70" r:id="rId215" tooltip="Sertãozinho (São Paulo)" display="http://pt.wikipedia.org/wiki/Sert%C3%A3ozinho_(S%C3%A3o_Paulo)"/>
    <hyperlink ref="T90" r:id="rId216" tooltip="Sorocaba" display="http://pt.wikipedia.org/wiki/Sorocaba"/>
    <hyperlink ref="T332" r:id="rId217" tooltip="Araraquara" display="http://pt.wikipedia.org/wiki/Araraquara"/>
    <hyperlink ref="T393" r:id="rId218" tooltip="Araraquara" display="http://pt.wikipedia.org/wiki/Araraquara"/>
    <hyperlink ref="T400" r:id="rId219" tooltip="Araraquara" display="http://pt.wikipedia.org/wiki/Araraquara"/>
    <hyperlink ref="T457" r:id="rId220" tooltip="Suzano" display="http://pt.wikipedia.org/wiki/Suzano"/>
    <hyperlink ref="T470" r:id="rId221" tooltip="Tucuruí" display="http://pt.wikipedia.org/wiki/Tucuru%C3%AD"/>
    <hyperlink ref="U470" r:id="rId222" tooltip="Pará" display="http://pt.wikipedia.org/wiki/Par%C3%A1"/>
    <hyperlink ref="T415" r:id="rId223" tooltip="Ubatuba" display="http://pt.wikipedia.org/wiki/Ubatuba"/>
    <hyperlink ref="T186" r:id="rId224" tooltip="Vilhena" display="http://pt.wikipedia.org/wiki/Vilhena"/>
    <hyperlink ref="U186" r:id="rId225" tooltip="Rondônia" display="http://pt.wikipedia.org/wiki/Rond%C3%B4nia"/>
    <hyperlink ref="T446" r:id="rId226" tooltip="Jaú" display="http://pt.wikipedia.org/wiki/Ja%C3%BA"/>
    <hyperlink ref="T448" r:id="rId227" tooltip="Jaú" display="http://pt.wikipedia.org/wiki/Ja%C3%BA"/>
    <hyperlink ref="B45" r:id="rId228"/>
    <hyperlink ref="B326" r:id="rId229" tooltip="Shopping Ferry Boat's Plaza (página não existe)" display="http://pt.wikipedia.org/w/index.php?title=Shopping_Ferry_Boat%27s_Plaza&amp;action=edit&amp;redlink=1"/>
  </hyperlinks>
  <printOptions horizontalCentered="1" verticalCentered="1"/>
  <pageMargins left="0.11811023622047245" right="0.11811023622047245" top="0.19685039370078741" bottom="0.19685039370078741" header="0.31496062992125984" footer="0.31496062992125984"/>
  <pageSetup paperSize="9" orientation="portrait" horizontalDpi="4294967295" verticalDpi="4294967295" r:id="rId230"/>
  <drawing r:id="rId231"/>
  <legacyDrawing r:id="rId232"/>
  <mc:AlternateContent xmlns:mc="http://schemas.openxmlformats.org/markup-compatibility/2006">
    <mc:Choice Requires="x14">
      <controls>
        <mc:AlternateContent xmlns:mc="http://schemas.openxmlformats.org/markup-compatibility/2006">
          <mc:Choice Requires="x14">
            <control shapeId="5121" r:id="rId233" name="Drop Down 1">
              <controlPr defaultSize="0" autoFill="0" autoLine="0" autoPict="0">
                <anchor moveWithCells="1" sizeWithCells="1">
                  <from>
                    <xdr:col>0</xdr:col>
                    <xdr:colOff>0</xdr:colOff>
                    <xdr:row>185</xdr:row>
                    <xdr:rowOff>0</xdr:rowOff>
                  </from>
                  <to>
                    <xdr:col>0</xdr:col>
                    <xdr:colOff>0</xdr:colOff>
                    <xdr:row>185</xdr:row>
                    <xdr:rowOff>0</xdr:rowOff>
                  </to>
                </anchor>
              </controlPr>
            </control>
          </mc:Choice>
        </mc:AlternateContent>
        <mc:AlternateContent xmlns:mc="http://schemas.openxmlformats.org/markup-compatibility/2006">
          <mc:Choice Requires="x14">
            <control shapeId="5122" r:id="rId234" name="Drop Down 2">
              <controlPr defaultSize="0" autoFill="0" autoLine="0" autoPict="0">
                <anchor moveWithCells="1" sizeWithCells="1">
                  <from>
                    <xdr:col>0</xdr:col>
                    <xdr:colOff>0</xdr:colOff>
                    <xdr:row>62</xdr:row>
                    <xdr:rowOff>38100</xdr:rowOff>
                  </from>
                  <to>
                    <xdr:col>0</xdr:col>
                    <xdr:colOff>0</xdr:colOff>
                    <xdr:row>63</xdr:row>
                    <xdr:rowOff>0</xdr:rowOff>
                  </to>
                </anchor>
              </controlPr>
            </control>
          </mc:Choice>
        </mc:AlternateContent>
        <mc:AlternateContent xmlns:mc="http://schemas.openxmlformats.org/markup-compatibility/2006">
          <mc:Choice Requires="x14">
            <control shapeId="5123" r:id="rId235" name="Drop Down 3">
              <controlPr defaultSize="0" autoFill="0" autoLine="0" autoPict="0">
                <anchor moveWithCells="1" sizeWithCells="1">
                  <from>
                    <xdr:col>0</xdr:col>
                    <xdr:colOff>0</xdr:colOff>
                    <xdr:row>62</xdr:row>
                    <xdr:rowOff>38100</xdr:rowOff>
                  </from>
                  <to>
                    <xdr:col>0</xdr:col>
                    <xdr:colOff>0</xdr:colOff>
                    <xdr:row>63</xdr:row>
                    <xdr:rowOff>0</xdr:rowOff>
                  </to>
                </anchor>
              </controlPr>
            </control>
          </mc:Choice>
        </mc:AlternateContent>
        <mc:AlternateContent xmlns:mc="http://schemas.openxmlformats.org/markup-compatibility/2006">
          <mc:Choice Requires="x14">
            <control shapeId="5124" r:id="rId236" name="Drop Down 4">
              <controlPr defaultSize="0" autoFill="0" autoLine="0" autoPict="0">
                <anchor moveWithCells="1" sizeWithCells="1">
                  <from>
                    <xdr:col>0</xdr:col>
                    <xdr:colOff>0</xdr:colOff>
                    <xdr:row>62</xdr:row>
                    <xdr:rowOff>38100</xdr:rowOff>
                  </from>
                  <to>
                    <xdr:col>0</xdr:col>
                    <xdr:colOff>0</xdr:colOff>
                    <xdr:row>63</xdr:row>
                    <xdr:rowOff>0</xdr:rowOff>
                  </to>
                </anchor>
              </controlPr>
            </control>
          </mc:Choice>
        </mc:AlternateContent>
        <mc:AlternateContent xmlns:mc="http://schemas.openxmlformats.org/markup-compatibility/2006">
          <mc:Choice Requires="x14">
            <control shapeId="5125" r:id="rId237" name="Drop Down 5">
              <controlPr defaultSize="0" autoFill="0" autoLine="0" autoPict="0">
                <anchor moveWithCells="1" sizeWithCells="1">
                  <from>
                    <xdr:col>0</xdr:col>
                    <xdr:colOff>0</xdr:colOff>
                    <xdr:row>66</xdr:row>
                    <xdr:rowOff>28575</xdr:rowOff>
                  </from>
                  <to>
                    <xdr:col>0</xdr:col>
                    <xdr:colOff>0</xdr:colOff>
                    <xdr:row>66</xdr:row>
                    <xdr:rowOff>142875</xdr:rowOff>
                  </to>
                </anchor>
              </controlPr>
            </control>
          </mc:Choice>
        </mc:AlternateContent>
        <mc:AlternateContent xmlns:mc="http://schemas.openxmlformats.org/markup-compatibility/2006">
          <mc:Choice Requires="x14">
            <control shapeId="5126" r:id="rId238" name="Check Box 6">
              <controlPr defaultSize="0" autoFill="0" autoLine="0" autoPict="0">
                <anchor moveWithCells="1" sizeWithCells="1">
                  <from>
                    <xdr:col>0</xdr:col>
                    <xdr:colOff>0</xdr:colOff>
                    <xdr:row>13</xdr:row>
                    <xdr:rowOff>0</xdr:rowOff>
                  </from>
                  <to>
                    <xdr:col>0</xdr:col>
                    <xdr:colOff>0</xdr:colOff>
                    <xdr:row>13</xdr:row>
                    <xdr:rowOff>0</xdr:rowOff>
                  </to>
                </anchor>
              </controlPr>
            </control>
          </mc:Choice>
        </mc:AlternateContent>
        <mc:AlternateContent xmlns:mc="http://schemas.openxmlformats.org/markup-compatibility/2006">
          <mc:Choice Requires="x14">
            <control shapeId="5127" r:id="rId239" name="Check Box 7">
              <controlPr defaultSize="0" autoFill="0" autoLine="0" autoPict="0">
                <anchor moveWithCells="1" sizeWithCells="1">
                  <from>
                    <xdr:col>0</xdr:col>
                    <xdr:colOff>0</xdr:colOff>
                    <xdr:row>13</xdr:row>
                    <xdr:rowOff>0</xdr:rowOff>
                  </from>
                  <to>
                    <xdr:col>0</xdr:col>
                    <xdr:colOff>0</xdr:colOff>
                    <xdr:row>13</xdr:row>
                    <xdr:rowOff>0</xdr:rowOff>
                  </to>
                </anchor>
              </controlPr>
            </control>
          </mc:Choice>
        </mc:AlternateContent>
        <mc:AlternateContent xmlns:mc="http://schemas.openxmlformats.org/markup-compatibility/2006">
          <mc:Choice Requires="x14">
            <control shapeId="5128" r:id="rId240" name="Check Box 8">
              <controlPr defaultSize="0" autoFill="0" autoLine="0" autoPict="0">
                <anchor moveWithCells="1" sizeWithCells="1">
                  <from>
                    <xdr:col>0</xdr:col>
                    <xdr:colOff>0</xdr:colOff>
                    <xdr:row>13</xdr:row>
                    <xdr:rowOff>0</xdr:rowOff>
                  </from>
                  <to>
                    <xdr:col>0</xdr:col>
                    <xdr:colOff>0</xdr:colOff>
                    <xdr:row>13</xdr:row>
                    <xdr:rowOff>0</xdr:rowOff>
                  </to>
                </anchor>
              </controlPr>
            </control>
          </mc:Choice>
        </mc:AlternateContent>
        <mc:AlternateContent xmlns:mc="http://schemas.openxmlformats.org/markup-compatibility/2006">
          <mc:Choice Requires="x14">
            <control shapeId="5129" r:id="rId241" name="Check Box 9">
              <controlPr defaultSize="0" autoFill="0" autoLine="0" autoPict="0">
                <anchor moveWithCells="1" sizeWithCells="1">
                  <from>
                    <xdr:col>0</xdr:col>
                    <xdr:colOff>0</xdr:colOff>
                    <xdr:row>13</xdr:row>
                    <xdr:rowOff>0</xdr:rowOff>
                  </from>
                  <to>
                    <xdr:col>0</xdr:col>
                    <xdr:colOff>0</xdr:colOff>
                    <xdr:row>13</xdr:row>
                    <xdr:rowOff>0</xdr:rowOff>
                  </to>
                </anchor>
              </controlPr>
            </control>
          </mc:Choice>
        </mc:AlternateContent>
        <mc:AlternateContent xmlns:mc="http://schemas.openxmlformats.org/markup-compatibility/2006">
          <mc:Choice Requires="x14">
            <control shapeId="5130" r:id="rId242" name="Check Box 10">
              <controlPr defaultSize="0" autoFill="0" autoLine="0" autoPict="0">
                <anchor moveWithCells="1" sizeWithCells="1">
                  <from>
                    <xdr:col>0</xdr:col>
                    <xdr:colOff>0</xdr:colOff>
                    <xdr:row>13</xdr:row>
                    <xdr:rowOff>0</xdr:rowOff>
                  </from>
                  <to>
                    <xdr:col>0</xdr:col>
                    <xdr:colOff>0</xdr:colOff>
                    <xdr:row>13</xdr:row>
                    <xdr:rowOff>0</xdr:rowOff>
                  </to>
                </anchor>
              </controlPr>
            </control>
          </mc:Choice>
        </mc:AlternateContent>
        <mc:AlternateContent xmlns:mc="http://schemas.openxmlformats.org/markup-compatibility/2006">
          <mc:Choice Requires="x14">
            <control shapeId="5131" r:id="rId243" name="Check Box 11">
              <controlPr defaultSize="0" autoFill="0" autoLine="0" autoPict="0">
                <anchor moveWithCells="1" sizeWithCells="1">
                  <from>
                    <xdr:col>0</xdr:col>
                    <xdr:colOff>0</xdr:colOff>
                    <xdr:row>13</xdr:row>
                    <xdr:rowOff>0</xdr:rowOff>
                  </from>
                  <to>
                    <xdr:col>0</xdr:col>
                    <xdr:colOff>0</xdr:colOff>
                    <xdr:row>13</xdr:row>
                    <xdr:rowOff>0</xdr:rowOff>
                  </to>
                </anchor>
              </controlPr>
            </control>
          </mc:Choice>
        </mc:AlternateContent>
        <mc:AlternateContent xmlns:mc="http://schemas.openxmlformats.org/markup-compatibility/2006">
          <mc:Choice Requires="x14">
            <control shapeId="5132" r:id="rId244" name="Check Box 12">
              <controlPr defaultSize="0" autoFill="0" autoLine="0" autoPict="0">
                <anchor moveWithCells="1" sizeWithCells="1">
                  <from>
                    <xdr:col>0</xdr:col>
                    <xdr:colOff>0</xdr:colOff>
                    <xdr:row>35</xdr:row>
                    <xdr:rowOff>0</xdr:rowOff>
                  </from>
                  <to>
                    <xdr:col>0</xdr:col>
                    <xdr:colOff>0</xdr:colOff>
                    <xdr:row>35</xdr:row>
                    <xdr:rowOff>0</xdr:rowOff>
                  </to>
                </anchor>
              </controlPr>
            </control>
          </mc:Choice>
        </mc:AlternateContent>
        <mc:AlternateContent xmlns:mc="http://schemas.openxmlformats.org/markup-compatibility/2006">
          <mc:Choice Requires="x14">
            <control shapeId="5133" r:id="rId245" name="Check Box 13">
              <controlPr defaultSize="0" autoFill="0" autoLine="0" autoPict="0">
                <anchor moveWithCells="1" sizeWithCells="1">
                  <from>
                    <xdr:col>0</xdr:col>
                    <xdr:colOff>0</xdr:colOff>
                    <xdr:row>13</xdr:row>
                    <xdr:rowOff>0</xdr:rowOff>
                  </from>
                  <to>
                    <xdr:col>0</xdr:col>
                    <xdr:colOff>0</xdr:colOff>
                    <xdr:row>13</xdr:row>
                    <xdr:rowOff>0</xdr:rowOff>
                  </to>
                </anchor>
              </controlPr>
            </control>
          </mc:Choice>
        </mc:AlternateContent>
        <mc:AlternateContent xmlns:mc="http://schemas.openxmlformats.org/markup-compatibility/2006">
          <mc:Choice Requires="x14">
            <control shapeId="5134" r:id="rId246" name="Check Box 14">
              <controlPr defaultSize="0" autoFill="0" autoLine="0" autoPict="0">
                <anchor moveWithCells="1" sizeWithCells="1">
                  <from>
                    <xdr:col>0</xdr:col>
                    <xdr:colOff>0</xdr:colOff>
                    <xdr:row>13</xdr:row>
                    <xdr:rowOff>0</xdr:rowOff>
                  </from>
                  <to>
                    <xdr:col>0</xdr:col>
                    <xdr:colOff>0</xdr:colOff>
                    <xdr:row>13</xdr:row>
                    <xdr:rowOff>0</xdr:rowOff>
                  </to>
                </anchor>
              </controlPr>
            </control>
          </mc:Choice>
        </mc:AlternateContent>
        <mc:AlternateContent xmlns:mc="http://schemas.openxmlformats.org/markup-compatibility/2006">
          <mc:Choice Requires="x14">
            <control shapeId="5135" r:id="rId247" name="Check Box 15">
              <controlPr defaultSize="0" autoFill="0" autoLine="0" autoPict="0">
                <anchor moveWithCells="1" sizeWithCells="1">
                  <from>
                    <xdr:col>0</xdr:col>
                    <xdr:colOff>0</xdr:colOff>
                    <xdr:row>13</xdr:row>
                    <xdr:rowOff>0</xdr:rowOff>
                  </from>
                  <to>
                    <xdr:col>0</xdr:col>
                    <xdr:colOff>0</xdr:colOff>
                    <xdr:row>13</xdr:row>
                    <xdr:rowOff>0</xdr:rowOff>
                  </to>
                </anchor>
              </controlPr>
            </control>
          </mc:Choice>
        </mc:AlternateContent>
        <mc:AlternateContent xmlns:mc="http://schemas.openxmlformats.org/markup-compatibility/2006">
          <mc:Choice Requires="x14">
            <control shapeId="5136" r:id="rId248" name="Check Box 16">
              <controlPr defaultSize="0" autoFill="0" autoLine="0" autoPict="0">
                <anchor moveWithCells="1" sizeWithCells="1">
                  <from>
                    <xdr:col>0</xdr:col>
                    <xdr:colOff>0</xdr:colOff>
                    <xdr:row>13</xdr:row>
                    <xdr:rowOff>0</xdr:rowOff>
                  </from>
                  <to>
                    <xdr:col>0</xdr:col>
                    <xdr:colOff>0</xdr:colOff>
                    <xdr:row>13</xdr:row>
                    <xdr:rowOff>0</xdr:rowOff>
                  </to>
                </anchor>
              </controlPr>
            </control>
          </mc:Choice>
        </mc:AlternateContent>
        <mc:AlternateContent xmlns:mc="http://schemas.openxmlformats.org/markup-compatibility/2006">
          <mc:Choice Requires="x14">
            <control shapeId="5137" r:id="rId249" name="Drop Down 17">
              <controlPr locked="0" defaultSize="0" autoFill="0" autoLine="0" autoPict="0">
                <anchor moveWithCells="1" sizeWithCells="1">
                  <from>
                    <xdr:col>0</xdr:col>
                    <xdr:colOff>0</xdr:colOff>
                    <xdr:row>169</xdr:row>
                    <xdr:rowOff>28575</xdr:rowOff>
                  </from>
                  <to>
                    <xdr:col>0</xdr:col>
                    <xdr:colOff>0</xdr:colOff>
                    <xdr:row>170</xdr:row>
                    <xdr:rowOff>38100</xdr:rowOff>
                  </to>
                </anchor>
              </controlPr>
            </control>
          </mc:Choice>
        </mc:AlternateContent>
        <mc:AlternateContent xmlns:mc="http://schemas.openxmlformats.org/markup-compatibility/2006">
          <mc:Choice Requires="x14">
            <control shapeId="5138" r:id="rId250" name="Drop Down 18">
              <controlPr defaultSize="0" autoFill="0" autoLine="0" autoPict="0">
                <anchor moveWithCells="1" sizeWithCells="1">
                  <from>
                    <xdr:col>0</xdr:col>
                    <xdr:colOff>0</xdr:colOff>
                    <xdr:row>13</xdr:row>
                    <xdr:rowOff>0</xdr:rowOff>
                  </from>
                  <to>
                    <xdr:col>0</xdr:col>
                    <xdr:colOff>0</xdr:colOff>
                    <xdr:row>13</xdr:row>
                    <xdr:rowOff>0</xdr:rowOff>
                  </to>
                </anchor>
              </controlPr>
            </control>
          </mc:Choice>
        </mc:AlternateContent>
        <mc:AlternateContent xmlns:mc="http://schemas.openxmlformats.org/markup-compatibility/2006">
          <mc:Choice Requires="x14">
            <control shapeId="5139" r:id="rId251" name="Drop Down 19">
              <controlPr defaultSize="0" autoFill="0" autoLine="0" autoPict="0">
                <anchor moveWithCells="1" sizeWithCells="1">
                  <from>
                    <xdr:col>0</xdr:col>
                    <xdr:colOff>0</xdr:colOff>
                    <xdr:row>63</xdr:row>
                    <xdr:rowOff>142875</xdr:rowOff>
                  </from>
                  <to>
                    <xdr:col>0</xdr:col>
                    <xdr:colOff>0</xdr:colOff>
                    <xdr:row>63</xdr:row>
                    <xdr:rowOff>142875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2">
    <tabColor rgb="FFFF0000"/>
  </sheetPr>
  <dimension ref="A1:BV1124"/>
  <sheetViews>
    <sheetView view="pageBreakPreview" topLeftCell="A14" zoomScale="160" zoomScaleNormal="100" zoomScaleSheetLayoutView="160" workbookViewId="0">
      <selection activeCell="E34" sqref="E34:V34"/>
    </sheetView>
  </sheetViews>
  <sheetFormatPr defaultRowHeight="15" outlineLevelCol="1"/>
  <cols>
    <col min="1" max="1" width="7.140625" style="37" customWidth="1"/>
    <col min="2" max="2" width="0.5703125" style="37" customWidth="1"/>
    <col min="3" max="3" width="0.42578125" style="37" hidden="1" customWidth="1"/>
    <col min="4" max="4" width="0.140625" style="37" customWidth="1"/>
    <col min="5" max="5" width="12" style="37" customWidth="1"/>
    <col min="6" max="6" width="6.7109375" style="37" customWidth="1"/>
    <col min="7" max="7" width="7.42578125" style="37" customWidth="1"/>
    <col min="8" max="8" width="2.85546875" style="37" customWidth="1"/>
    <col min="9" max="9" width="4.85546875" style="37" customWidth="1"/>
    <col min="10" max="10" width="6.140625" style="37" customWidth="1"/>
    <col min="11" max="11" width="4.140625" style="37" customWidth="1"/>
    <col min="12" max="12" width="2" style="37" customWidth="1"/>
    <col min="13" max="13" width="5.140625" style="37" customWidth="1"/>
    <col min="14" max="14" width="6" style="37" customWidth="1"/>
    <col min="15" max="15" width="5.85546875" style="37" customWidth="1"/>
    <col min="16" max="16" width="6.85546875" style="37" customWidth="1"/>
    <col min="17" max="17" width="4.28515625" style="37" customWidth="1"/>
    <col min="18" max="18" width="3.85546875" style="37" customWidth="1"/>
    <col min="19" max="19" width="5.42578125" style="37" customWidth="1"/>
    <col min="20" max="20" width="2.5703125" style="37" customWidth="1"/>
    <col min="21" max="21" width="3" style="37" customWidth="1"/>
    <col min="22" max="22" width="6.42578125" style="37" customWidth="1"/>
    <col min="23" max="23" width="0.7109375" style="37" hidden="1" customWidth="1"/>
    <col min="24" max="24" width="5.42578125" style="37" hidden="1" customWidth="1"/>
    <col min="25" max="25" width="9.140625" style="33" hidden="1" customWidth="1"/>
    <col min="26" max="26" width="13.28515625" style="33" customWidth="1"/>
    <col min="27" max="27" width="16.42578125" style="34" hidden="1" customWidth="1" outlineLevel="1"/>
    <col min="28" max="28" width="11.85546875" style="34" hidden="1" customWidth="1" outlineLevel="1"/>
    <col min="29" max="29" width="14.28515625" style="34" hidden="1" customWidth="1" outlineLevel="1"/>
    <col min="30" max="30" width="9" style="34" hidden="1" customWidth="1" outlineLevel="1"/>
    <col min="31" max="31" width="8.140625" style="34" hidden="1" customWidth="1" outlineLevel="1"/>
    <col min="32" max="32" width="7.85546875" style="34" hidden="1" customWidth="1" outlineLevel="1"/>
    <col min="33" max="33" width="21.5703125" style="34" hidden="1" customWidth="1" outlineLevel="1"/>
    <col min="34" max="34" width="12.85546875" style="34" hidden="1" customWidth="1" outlineLevel="1"/>
    <col min="35" max="35" width="15" style="34" hidden="1" customWidth="1" outlineLevel="1"/>
    <col min="36" max="36" width="9" style="34" hidden="1" customWidth="1" outlineLevel="1"/>
    <col min="37" max="37" width="11.5703125" style="34" hidden="1" customWidth="1" outlineLevel="1"/>
    <col min="38" max="38" width="9.85546875" style="34" hidden="1" customWidth="1" outlineLevel="1"/>
    <col min="39" max="39" width="9.42578125" style="34" hidden="1" customWidth="1" outlineLevel="1"/>
    <col min="40" max="40" width="9.28515625" style="995" hidden="1" customWidth="1" outlineLevel="1"/>
    <col min="41" max="41" width="12.5703125" style="995" hidden="1" customWidth="1" outlineLevel="1"/>
    <col min="42" max="42" width="16.28515625" style="995" hidden="1" customWidth="1" outlineLevel="1"/>
    <col min="43" max="43" width="16.140625" style="996" hidden="1" customWidth="1" outlineLevel="1"/>
    <col min="44" max="44" width="15.140625" style="34" hidden="1" customWidth="1" outlineLevel="1"/>
    <col min="45" max="45" width="13" style="34" hidden="1" customWidth="1" outlineLevel="1"/>
    <col min="46" max="46" width="12" style="34" hidden="1" customWidth="1" outlineLevel="1"/>
    <col min="47" max="47" width="9.42578125" style="34" hidden="1" customWidth="1" outlineLevel="1"/>
    <col min="48" max="48" width="10.85546875" style="34" hidden="1" customWidth="1" outlineLevel="1"/>
    <col min="49" max="49" width="11.140625" style="34" hidden="1" customWidth="1" outlineLevel="1"/>
    <col min="50" max="50" width="10.42578125" style="34" hidden="1" customWidth="1" outlineLevel="1"/>
    <col min="51" max="51" width="11.140625" style="996" hidden="1" customWidth="1" outlineLevel="1"/>
    <col min="52" max="52" width="13" style="34" hidden="1" customWidth="1" outlineLevel="1"/>
    <col min="53" max="53" width="14.5703125" style="34" hidden="1" customWidth="1" outlineLevel="1" collapsed="1"/>
    <col min="54" max="54" width="10" style="34" hidden="1" customWidth="1" outlineLevel="1"/>
    <col min="55" max="55" width="11.140625" style="34" hidden="1" customWidth="1" outlineLevel="1"/>
    <col min="56" max="56" width="14.28515625" style="34" hidden="1" customWidth="1" outlineLevel="1"/>
    <col min="57" max="57" width="9.28515625" style="34" hidden="1" customWidth="1" outlineLevel="1"/>
    <col min="58" max="58" width="8.5703125" style="34" hidden="1" customWidth="1" outlineLevel="1"/>
    <col min="59" max="60" width="9.140625" style="34" hidden="1" customWidth="1" outlineLevel="1"/>
    <col min="61" max="61" width="6.85546875" style="34" hidden="1" customWidth="1" outlineLevel="1"/>
    <col min="62" max="62" width="9.5703125" style="34" hidden="1" customWidth="1" outlineLevel="1"/>
    <col min="63" max="63" width="8" style="34" hidden="1" customWidth="1" outlineLevel="1"/>
    <col min="64" max="64" width="9.28515625" style="34" hidden="1" customWidth="1" outlineLevel="1"/>
    <col min="65" max="65" width="4.7109375" style="34" hidden="1" customWidth="1" outlineLevel="1"/>
    <col min="66" max="68" width="9.140625" style="34" hidden="1" customWidth="1" outlineLevel="1"/>
    <col min="69" max="69" width="9" style="34" hidden="1" customWidth="1" outlineLevel="1"/>
    <col min="70" max="70" width="9.7109375" style="34" hidden="1" customWidth="1" outlineLevel="1"/>
    <col min="71" max="71" width="9.140625" style="34" hidden="1" customWidth="1" outlineLevel="1"/>
    <col min="72" max="72" width="46.5703125" style="37" hidden="1" customWidth="1" outlineLevel="1"/>
    <col min="73" max="73" width="40" style="37" hidden="1" customWidth="1" outlineLevel="1"/>
    <col min="74" max="74" width="9.140625" style="37" collapsed="1"/>
    <col min="75" max="256" width="9.140625" style="37"/>
    <col min="257" max="257" width="7.140625" style="37" customWidth="1"/>
    <col min="258" max="258" width="0.5703125" style="37" customWidth="1"/>
    <col min="259" max="259" width="0" style="37" hidden="1" customWidth="1"/>
    <col min="260" max="260" width="0.140625" style="37" customWidth="1"/>
    <col min="261" max="261" width="12" style="37" customWidth="1"/>
    <col min="262" max="262" width="6.7109375" style="37" customWidth="1"/>
    <col min="263" max="263" width="7.42578125" style="37" customWidth="1"/>
    <col min="264" max="264" width="2.85546875" style="37" customWidth="1"/>
    <col min="265" max="265" width="4.85546875" style="37" customWidth="1"/>
    <col min="266" max="266" width="6.140625" style="37" customWidth="1"/>
    <col min="267" max="267" width="4.140625" style="37" customWidth="1"/>
    <col min="268" max="268" width="2" style="37" customWidth="1"/>
    <col min="269" max="269" width="5.140625" style="37" customWidth="1"/>
    <col min="270" max="270" width="6" style="37" customWidth="1"/>
    <col min="271" max="271" width="5.85546875" style="37" customWidth="1"/>
    <col min="272" max="272" width="6.85546875" style="37" customWidth="1"/>
    <col min="273" max="273" width="4.28515625" style="37" customWidth="1"/>
    <col min="274" max="274" width="3.85546875" style="37" customWidth="1"/>
    <col min="275" max="275" width="5.42578125" style="37" customWidth="1"/>
    <col min="276" max="276" width="2.5703125" style="37" customWidth="1"/>
    <col min="277" max="277" width="3" style="37" customWidth="1"/>
    <col min="278" max="278" width="6.42578125" style="37" customWidth="1"/>
    <col min="279" max="281" width="0" style="37" hidden="1" customWidth="1"/>
    <col min="282" max="282" width="13.28515625" style="37" customWidth="1"/>
    <col min="283" max="329" width="0" style="37" hidden="1" customWidth="1"/>
    <col min="330" max="512" width="9.140625" style="37"/>
    <col min="513" max="513" width="7.140625" style="37" customWidth="1"/>
    <col min="514" max="514" width="0.5703125" style="37" customWidth="1"/>
    <col min="515" max="515" width="0" style="37" hidden="1" customWidth="1"/>
    <col min="516" max="516" width="0.140625" style="37" customWidth="1"/>
    <col min="517" max="517" width="12" style="37" customWidth="1"/>
    <col min="518" max="518" width="6.7109375" style="37" customWidth="1"/>
    <col min="519" max="519" width="7.42578125" style="37" customWidth="1"/>
    <col min="520" max="520" width="2.85546875" style="37" customWidth="1"/>
    <col min="521" max="521" width="4.85546875" style="37" customWidth="1"/>
    <col min="522" max="522" width="6.140625" style="37" customWidth="1"/>
    <col min="523" max="523" width="4.140625" style="37" customWidth="1"/>
    <col min="524" max="524" width="2" style="37" customWidth="1"/>
    <col min="525" max="525" width="5.140625" style="37" customWidth="1"/>
    <col min="526" max="526" width="6" style="37" customWidth="1"/>
    <col min="527" max="527" width="5.85546875" style="37" customWidth="1"/>
    <col min="528" max="528" width="6.85546875" style="37" customWidth="1"/>
    <col min="529" max="529" width="4.28515625" style="37" customWidth="1"/>
    <col min="530" max="530" width="3.85546875" style="37" customWidth="1"/>
    <col min="531" max="531" width="5.42578125" style="37" customWidth="1"/>
    <col min="532" max="532" width="2.5703125" style="37" customWidth="1"/>
    <col min="533" max="533" width="3" style="37" customWidth="1"/>
    <col min="534" max="534" width="6.42578125" style="37" customWidth="1"/>
    <col min="535" max="537" width="0" style="37" hidden="1" customWidth="1"/>
    <col min="538" max="538" width="13.28515625" style="37" customWidth="1"/>
    <col min="539" max="585" width="0" style="37" hidden="1" customWidth="1"/>
    <col min="586" max="768" width="9.140625" style="37"/>
    <col min="769" max="769" width="7.140625" style="37" customWidth="1"/>
    <col min="770" max="770" width="0.5703125" style="37" customWidth="1"/>
    <col min="771" max="771" width="0" style="37" hidden="1" customWidth="1"/>
    <col min="772" max="772" width="0.140625" style="37" customWidth="1"/>
    <col min="773" max="773" width="12" style="37" customWidth="1"/>
    <col min="774" max="774" width="6.7109375" style="37" customWidth="1"/>
    <col min="775" max="775" width="7.42578125" style="37" customWidth="1"/>
    <col min="776" max="776" width="2.85546875" style="37" customWidth="1"/>
    <col min="777" max="777" width="4.85546875" style="37" customWidth="1"/>
    <col min="778" max="778" width="6.140625" style="37" customWidth="1"/>
    <col min="779" max="779" width="4.140625" style="37" customWidth="1"/>
    <col min="780" max="780" width="2" style="37" customWidth="1"/>
    <col min="781" max="781" width="5.140625" style="37" customWidth="1"/>
    <col min="782" max="782" width="6" style="37" customWidth="1"/>
    <col min="783" max="783" width="5.85546875" style="37" customWidth="1"/>
    <col min="784" max="784" width="6.85546875" style="37" customWidth="1"/>
    <col min="785" max="785" width="4.28515625" style="37" customWidth="1"/>
    <col min="786" max="786" width="3.85546875" style="37" customWidth="1"/>
    <col min="787" max="787" width="5.42578125" style="37" customWidth="1"/>
    <col min="788" max="788" width="2.5703125" style="37" customWidth="1"/>
    <col min="789" max="789" width="3" style="37" customWidth="1"/>
    <col min="790" max="790" width="6.42578125" style="37" customWidth="1"/>
    <col min="791" max="793" width="0" style="37" hidden="1" customWidth="1"/>
    <col min="794" max="794" width="13.28515625" style="37" customWidth="1"/>
    <col min="795" max="841" width="0" style="37" hidden="1" customWidth="1"/>
    <col min="842" max="1024" width="9.140625" style="37"/>
    <col min="1025" max="1025" width="7.140625" style="37" customWidth="1"/>
    <col min="1026" max="1026" width="0.5703125" style="37" customWidth="1"/>
    <col min="1027" max="1027" width="0" style="37" hidden="1" customWidth="1"/>
    <col min="1028" max="1028" width="0.140625" style="37" customWidth="1"/>
    <col min="1029" max="1029" width="12" style="37" customWidth="1"/>
    <col min="1030" max="1030" width="6.7109375" style="37" customWidth="1"/>
    <col min="1031" max="1031" width="7.42578125" style="37" customWidth="1"/>
    <col min="1032" max="1032" width="2.85546875" style="37" customWidth="1"/>
    <col min="1033" max="1033" width="4.85546875" style="37" customWidth="1"/>
    <col min="1034" max="1034" width="6.140625" style="37" customWidth="1"/>
    <col min="1035" max="1035" width="4.140625" style="37" customWidth="1"/>
    <col min="1036" max="1036" width="2" style="37" customWidth="1"/>
    <col min="1037" max="1037" width="5.140625" style="37" customWidth="1"/>
    <col min="1038" max="1038" width="6" style="37" customWidth="1"/>
    <col min="1039" max="1039" width="5.85546875" style="37" customWidth="1"/>
    <col min="1040" max="1040" width="6.85546875" style="37" customWidth="1"/>
    <col min="1041" max="1041" width="4.28515625" style="37" customWidth="1"/>
    <col min="1042" max="1042" width="3.85546875" style="37" customWidth="1"/>
    <col min="1043" max="1043" width="5.42578125" style="37" customWidth="1"/>
    <col min="1044" max="1044" width="2.5703125" style="37" customWidth="1"/>
    <col min="1045" max="1045" width="3" style="37" customWidth="1"/>
    <col min="1046" max="1046" width="6.42578125" style="37" customWidth="1"/>
    <col min="1047" max="1049" width="0" style="37" hidden="1" customWidth="1"/>
    <col min="1050" max="1050" width="13.28515625" style="37" customWidth="1"/>
    <col min="1051" max="1097" width="0" style="37" hidden="1" customWidth="1"/>
    <col min="1098" max="1280" width="9.140625" style="37"/>
    <col min="1281" max="1281" width="7.140625" style="37" customWidth="1"/>
    <col min="1282" max="1282" width="0.5703125" style="37" customWidth="1"/>
    <col min="1283" max="1283" width="0" style="37" hidden="1" customWidth="1"/>
    <col min="1284" max="1284" width="0.140625" style="37" customWidth="1"/>
    <col min="1285" max="1285" width="12" style="37" customWidth="1"/>
    <col min="1286" max="1286" width="6.7109375" style="37" customWidth="1"/>
    <col min="1287" max="1287" width="7.42578125" style="37" customWidth="1"/>
    <col min="1288" max="1288" width="2.85546875" style="37" customWidth="1"/>
    <col min="1289" max="1289" width="4.85546875" style="37" customWidth="1"/>
    <col min="1290" max="1290" width="6.140625" style="37" customWidth="1"/>
    <col min="1291" max="1291" width="4.140625" style="37" customWidth="1"/>
    <col min="1292" max="1292" width="2" style="37" customWidth="1"/>
    <col min="1293" max="1293" width="5.140625" style="37" customWidth="1"/>
    <col min="1294" max="1294" width="6" style="37" customWidth="1"/>
    <col min="1295" max="1295" width="5.85546875" style="37" customWidth="1"/>
    <col min="1296" max="1296" width="6.85546875" style="37" customWidth="1"/>
    <col min="1297" max="1297" width="4.28515625" style="37" customWidth="1"/>
    <col min="1298" max="1298" width="3.85546875" style="37" customWidth="1"/>
    <col min="1299" max="1299" width="5.42578125" style="37" customWidth="1"/>
    <col min="1300" max="1300" width="2.5703125" style="37" customWidth="1"/>
    <col min="1301" max="1301" width="3" style="37" customWidth="1"/>
    <col min="1302" max="1302" width="6.42578125" style="37" customWidth="1"/>
    <col min="1303" max="1305" width="0" style="37" hidden="1" customWidth="1"/>
    <col min="1306" max="1306" width="13.28515625" style="37" customWidth="1"/>
    <col min="1307" max="1353" width="0" style="37" hidden="1" customWidth="1"/>
    <col min="1354" max="1536" width="9.140625" style="37"/>
    <col min="1537" max="1537" width="7.140625" style="37" customWidth="1"/>
    <col min="1538" max="1538" width="0.5703125" style="37" customWidth="1"/>
    <col min="1539" max="1539" width="0" style="37" hidden="1" customWidth="1"/>
    <col min="1540" max="1540" width="0.140625" style="37" customWidth="1"/>
    <col min="1541" max="1541" width="12" style="37" customWidth="1"/>
    <col min="1542" max="1542" width="6.7109375" style="37" customWidth="1"/>
    <col min="1543" max="1543" width="7.42578125" style="37" customWidth="1"/>
    <col min="1544" max="1544" width="2.85546875" style="37" customWidth="1"/>
    <col min="1545" max="1545" width="4.85546875" style="37" customWidth="1"/>
    <col min="1546" max="1546" width="6.140625" style="37" customWidth="1"/>
    <col min="1547" max="1547" width="4.140625" style="37" customWidth="1"/>
    <col min="1548" max="1548" width="2" style="37" customWidth="1"/>
    <col min="1549" max="1549" width="5.140625" style="37" customWidth="1"/>
    <col min="1550" max="1550" width="6" style="37" customWidth="1"/>
    <col min="1551" max="1551" width="5.85546875" style="37" customWidth="1"/>
    <col min="1552" max="1552" width="6.85546875" style="37" customWidth="1"/>
    <col min="1553" max="1553" width="4.28515625" style="37" customWidth="1"/>
    <col min="1554" max="1554" width="3.85546875" style="37" customWidth="1"/>
    <col min="1555" max="1555" width="5.42578125" style="37" customWidth="1"/>
    <col min="1556" max="1556" width="2.5703125" style="37" customWidth="1"/>
    <col min="1557" max="1557" width="3" style="37" customWidth="1"/>
    <col min="1558" max="1558" width="6.42578125" style="37" customWidth="1"/>
    <col min="1559" max="1561" width="0" style="37" hidden="1" customWidth="1"/>
    <col min="1562" max="1562" width="13.28515625" style="37" customWidth="1"/>
    <col min="1563" max="1609" width="0" style="37" hidden="1" customWidth="1"/>
    <col min="1610" max="1792" width="9.140625" style="37"/>
    <col min="1793" max="1793" width="7.140625" style="37" customWidth="1"/>
    <col min="1794" max="1794" width="0.5703125" style="37" customWidth="1"/>
    <col min="1795" max="1795" width="0" style="37" hidden="1" customWidth="1"/>
    <col min="1796" max="1796" width="0.140625" style="37" customWidth="1"/>
    <col min="1797" max="1797" width="12" style="37" customWidth="1"/>
    <col min="1798" max="1798" width="6.7109375" style="37" customWidth="1"/>
    <col min="1799" max="1799" width="7.42578125" style="37" customWidth="1"/>
    <col min="1800" max="1800" width="2.85546875" style="37" customWidth="1"/>
    <col min="1801" max="1801" width="4.85546875" style="37" customWidth="1"/>
    <col min="1802" max="1802" width="6.140625" style="37" customWidth="1"/>
    <col min="1803" max="1803" width="4.140625" style="37" customWidth="1"/>
    <col min="1804" max="1804" width="2" style="37" customWidth="1"/>
    <col min="1805" max="1805" width="5.140625" style="37" customWidth="1"/>
    <col min="1806" max="1806" width="6" style="37" customWidth="1"/>
    <col min="1807" max="1807" width="5.85546875" style="37" customWidth="1"/>
    <col min="1808" max="1808" width="6.85546875" style="37" customWidth="1"/>
    <col min="1809" max="1809" width="4.28515625" style="37" customWidth="1"/>
    <col min="1810" max="1810" width="3.85546875" style="37" customWidth="1"/>
    <col min="1811" max="1811" width="5.42578125" style="37" customWidth="1"/>
    <col min="1812" max="1812" width="2.5703125" style="37" customWidth="1"/>
    <col min="1813" max="1813" width="3" style="37" customWidth="1"/>
    <col min="1814" max="1814" width="6.42578125" style="37" customWidth="1"/>
    <col min="1815" max="1817" width="0" style="37" hidden="1" customWidth="1"/>
    <col min="1818" max="1818" width="13.28515625" style="37" customWidth="1"/>
    <col min="1819" max="1865" width="0" style="37" hidden="1" customWidth="1"/>
    <col min="1866" max="2048" width="9.140625" style="37"/>
    <col min="2049" max="2049" width="7.140625" style="37" customWidth="1"/>
    <col min="2050" max="2050" width="0.5703125" style="37" customWidth="1"/>
    <col min="2051" max="2051" width="0" style="37" hidden="1" customWidth="1"/>
    <col min="2052" max="2052" width="0.140625" style="37" customWidth="1"/>
    <col min="2053" max="2053" width="12" style="37" customWidth="1"/>
    <col min="2054" max="2054" width="6.7109375" style="37" customWidth="1"/>
    <col min="2055" max="2055" width="7.42578125" style="37" customWidth="1"/>
    <col min="2056" max="2056" width="2.85546875" style="37" customWidth="1"/>
    <col min="2057" max="2057" width="4.85546875" style="37" customWidth="1"/>
    <col min="2058" max="2058" width="6.140625" style="37" customWidth="1"/>
    <col min="2059" max="2059" width="4.140625" style="37" customWidth="1"/>
    <col min="2060" max="2060" width="2" style="37" customWidth="1"/>
    <col min="2061" max="2061" width="5.140625" style="37" customWidth="1"/>
    <col min="2062" max="2062" width="6" style="37" customWidth="1"/>
    <col min="2063" max="2063" width="5.85546875" style="37" customWidth="1"/>
    <col min="2064" max="2064" width="6.85546875" style="37" customWidth="1"/>
    <col min="2065" max="2065" width="4.28515625" style="37" customWidth="1"/>
    <col min="2066" max="2066" width="3.85546875" style="37" customWidth="1"/>
    <col min="2067" max="2067" width="5.42578125" style="37" customWidth="1"/>
    <col min="2068" max="2068" width="2.5703125" style="37" customWidth="1"/>
    <col min="2069" max="2069" width="3" style="37" customWidth="1"/>
    <col min="2070" max="2070" width="6.42578125" style="37" customWidth="1"/>
    <col min="2071" max="2073" width="0" style="37" hidden="1" customWidth="1"/>
    <col min="2074" max="2074" width="13.28515625" style="37" customWidth="1"/>
    <col min="2075" max="2121" width="0" style="37" hidden="1" customWidth="1"/>
    <col min="2122" max="2304" width="9.140625" style="37"/>
    <col min="2305" max="2305" width="7.140625" style="37" customWidth="1"/>
    <col min="2306" max="2306" width="0.5703125" style="37" customWidth="1"/>
    <col min="2307" max="2307" width="0" style="37" hidden="1" customWidth="1"/>
    <col min="2308" max="2308" width="0.140625" style="37" customWidth="1"/>
    <col min="2309" max="2309" width="12" style="37" customWidth="1"/>
    <col min="2310" max="2310" width="6.7109375" style="37" customWidth="1"/>
    <col min="2311" max="2311" width="7.42578125" style="37" customWidth="1"/>
    <col min="2312" max="2312" width="2.85546875" style="37" customWidth="1"/>
    <col min="2313" max="2313" width="4.85546875" style="37" customWidth="1"/>
    <col min="2314" max="2314" width="6.140625" style="37" customWidth="1"/>
    <col min="2315" max="2315" width="4.140625" style="37" customWidth="1"/>
    <col min="2316" max="2316" width="2" style="37" customWidth="1"/>
    <col min="2317" max="2317" width="5.140625" style="37" customWidth="1"/>
    <col min="2318" max="2318" width="6" style="37" customWidth="1"/>
    <col min="2319" max="2319" width="5.85546875" style="37" customWidth="1"/>
    <col min="2320" max="2320" width="6.85546875" style="37" customWidth="1"/>
    <col min="2321" max="2321" width="4.28515625" style="37" customWidth="1"/>
    <col min="2322" max="2322" width="3.85546875" style="37" customWidth="1"/>
    <col min="2323" max="2323" width="5.42578125" style="37" customWidth="1"/>
    <col min="2324" max="2324" width="2.5703125" style="37" customWidth="1"/>
    <col min="2325" max="2325" width="3" style="37" customWidth="1"/>
    <col min="2326" max="2326" width="6.42578125" style="37" customWidth="1"/>
    <col min="2327" max="2329" width="0" style="37" hidden="1" customWidth="1"/>
    <col min="2330" max="2330" width="13.28515625" style="37" customWidth="1"/>
    <col min="2331" max="2377" width="0" style="37" hidden="1" customWidth="1"/>
    <col min="2378" max="2560" width="9.140625" style="37"/>
    <col min="2561" max="2561" width="7.140625" style="37" customWidth="1"/>
    <col min="2562" max="2562" width="0.5703125" style="37" customWidth="1"/>
    <col min="2563" max="2563" width="0" style="37" hidden="1" customWidth="1"/>
    <col min="2564" max="2564" width="0.140625" style="37" customWidth="1"/>
    <col min="2565" max="2565" width="12" style="37" customWidth="1"/>
    <col min="2566" max="2566" width="6.7109375" style="37" customWidth="1"/>
    <col min="2567" max="2567" width="7.42578125" style="37" customWidth="1"/>
    <col min="2568" max="2568" width="2.85546875" style="37" customWidth="1"/>
    <col min="2569" max="2569" width="4.85546875" style="37" customWidth="1"/>
    <col min="2570" max="2570" width="6.140625" style="37" customWidth="1"/>
    <col min="2571" max="2571" width="4.140625" style="37" customWidth="1"/>
    <col min="2572" max="2572" width="2" style="37" customWidth="1"/>
    <col min="2573" max="2573" width="5.140625" style="37" customWidth="1"/>
    <col min="2574" max="2574" width="6" style="37" customWidth="1"/>
    <col min="2575" max="2575" width="5.85546875" style="37" customWidth="1"/>
    <col min="2576" max="2576" width="6.85546875" style="37" customWidth="1"/>
    <col min="2577" max="2577" width="4.28515625" style="37" customWidth="1"/>
    <col min="2578" max="2578" width="3.85546875" style="37" customWidth="1"/>
    <col min="2579" max="2579" width="5.42578125" style="37" customWidth="1"/>
    <col min="2580" max="2580" width="2.5703125" style="37" customWidth="1"/>
    <col min="2581" max="2581" width="3" style="37" customWidth="1"/>
    <col min="2582" max="2582" width="6.42578125" style="37" customWidth="1"/>
    <col min="2583" max="2585" width="0" style="37" hidden="1" customWidth="1"/>
    <col min="2586" max="2586" width="13.28515625" style="37" customWidth="1"/>
    <col min="2587" max="2633" width="0" style="37" hidden="1" customWidth="1"/>
    <col min="2634" max="2816" width="9.140625" style="37"/>
    <col min="2817" max="2817" width="7.140625" style="37" customWidth="1"/>
    <col min="2818" max="2818" width="0.5703125" style="37" customWidth="1"/>
    <col min="2819" max="2819" width="0" style="37" hidden="1" customWidth="1"/>
    <col min="2820" max="2820" width="0.140625" style="37" customWidth="1"/>
    <col min="2821" max="2821" width="12" style="37" customWidth="1"/>
    <col min="2822" max="2822" width="6.7109375" style="37" customWidth="1"/>
    <col min="2823" max="2823" width="7.42578125" style="37" customWidth="1"/>
    <col min="2824" max="2824" width="2.85546875" style="37" customWidth="1"/>
    <col min="2825" max="2825" width="4.85546875" style="37" customWidth="1"/>
    <col min="2826" max="2826" width="6.140625" style="37" customWidth="1"/>
    <col min="2827" max="2827" width="4.140625" style="37" customWidth="1"/>
    <col min="2828" max="2828" width="2" style="37" customWidth="1"/>
    <col min="2829" max="2829" width="5.140625" style="37" customWidth="1"/>
    <col min="2830" max="2830" width="6" style="37" customWidth="1"/>
    <col min="2831" max="2831" width="5.85546875" style="37" customWidth="1"/>
    <col min="2832" max="2832" width="6.85546875" style="37" customWidth="1"/>
    <col min="2833" max="2833" width="4.28515625" style="37" customWidth="1"/>
    <col min="2834" max="2834" width="3.85546875" style="37" customWidth="1"/>
    <col min="2835" max="2835" width="5.42578125" style="37" customWidth="1"/>
    <col min="2836" max="2836" width="2.5703125" style="37" customWidth="1"/>
    <col min="2837" max="2837" width="3" style="37" customWidth="1"/>
    <col min="2838" max="2838" width="6.42578125" style="37" customWidth="1"/>
    <col min="2839" max="2841" width="0" style="37" hidden="1" customWidth="1"/>
    <col min="2842" max="2842" width="13.28515625" style="37" customWidth="1"/>
    <col min="2843" max="2889" width="0" style="37" hidden="1" customWidth="1"/>
    <col min="2890" max="3072" width="9.140625" style="37"/>
    <col min="3073" max="3073" width="7.140625" style="37" customWidth="1"/>
    <col min="3074" max="3074" width="0.5703125" style="37" customWidth="1"/>
    <col min="3075" max="3075" width="0" style="37" hidden="1" customWidth="1"/>
    <col min="3076" max="3076" width="0.140625" style="37" customWidth="1"/>
    <col min="3077" max="3077" width="12" style="37" customWidth="1"/>
    <col min="3078" max="3078" width="6.7109375" style="37" customWidth="1"/>
    <col min="3079" max="3079" width="7.42578125" style="37" customWidth="1"/>
    <col min="3080" max="3080" width="2.85546875" style="37" customWidth="1"/>
    <col min="3081" max="3081" width="4.85546875" style="37" customWidth="1"/>
    <col min="3082" max="3082" width="6.140625" style="37" customWidth="1"/>
    <col min="3083" max="3083" width="4.140625" style="37" customWidth="1"/>
    <col min="3084" max="3084" width="2" style="37" customWidth="1"/>
    <col min="3085" max="3085" width="5.140625" style="37" customWidth="1"/>
    <col min="3086" max="3086" width="6" style="37" customWidth="1"/>
    <col min="3087" max="3087" width="5.85546875" style="37" customWidth="1"/>
    <col min="3088" max="3088" width="6.85546875" style="37" customWidth="1"/>
    <col min="3089" max="3089" width="4.28515625" style="37" customWidth="1"/>
    <col min="3090" max="3090" width="3.85546875" style="37" customWidth="1"/>
    <col min="3091" max="3091" width="5.42578125" style="37" customWidth="1"/>
    <col min="3092" max="3092" width="2.5703125" style="37" customWidth="1"/>
    <col min="3093" max="3093" width="3" style="37" customWidth="1"/>
    <col min="3094" max="3094" width="6.42578125" style="37" customWidth="1"/>
    <col min="3095" max="3097" width="0" style="37" hidden="1" customWidth="1"/>
    <col min="3098" max="3098" width="13.28515625" style="37" customWidth="1"/>
    <col min="3099" max="3145" width="0" style="37" hidden="1" customWidth="1"/>
    <col min="3146" max="3328" width="9.140625" style="37"/>
    <col min="3329" max="3329" width="7.140625" style="37" customWidth="1"/>
    <col min="3330" max="3330" width="0.5703125" style="37" customWidth="1"/>
    <col min="3331" max="3331" width="0" style="37" hidden="1" customWidth="1"/>
    <col min="3332" max="3332" width="0.140625" style="37" customWidth="1"/>
    <col min="3333" max="3333" width="12" style="37" customWidth="1"/>
    <col min="3334" max="3334" width="6.7109375" style="37" customWidth="1"/>
    <col min="3335" max="3335" width="7.42578125" style="37" customWidth="1"/>
    <col min="3336" max="3336" width="2.85546875" style="37" customWidth="1"/>
    <col min="3337" max="3337" width="4.85546875" style="37" customWidth="1"/>
    <col min="3338" max="3338" width="6.140625" style="37" customWidth="1"/>
    <col min="3339" max="3339" width="4.140625" style="37" customWidth="1"/>
    <col min="3340" max="3340" width="2" style="37" customWidth="1"/>
    <col min="3341" max="3341" width="5.140625" style="37" customWidth="1"/>
    <col min="3342" max="3342" width="6" style="37" customWidth="1"/>
    <col min="3343" max="3343" width="5.85546875" style="37" customWidth="1"/>
    <col min="3344" max="3344" width="6.85546875" style="37" customWidth="1"/>
    <col min="3345" max="3345" width="4.28515625" style="37" customWidth="1"/>
    <col min="3346" max="3346" width="3.85546875" style="37" customWidth="1"/>
    <col min="3347" max="3347" width="5.42578125" style="37" customWidth="1"/>
    <col min="3348" max="3348" width="2.5703125" style="37" customWidth="1"/>
    <col min="3349" max="3349" width="3" style="37" customWidth="1"/>
    <col min="3350" max="3350" width="6.42578125" style="37" customWidth="1"/>
    <col min="3351" max="3353" width="0" style="37" hidden="1" customWidth="1"/>
    <col min="3354" max="3354" width="13.28515625" style="37" customWidth="1"/>
    <col min="3355" max="3401" width="0" style="37" hidden="1" customWidth="1"/>
    <col min="3402" max="3584" width="9.140625" style="37"/>
    <col min="3585" max="3585" width="7.140625" style="37" customWidth="1"/>
    <col min="3586" max="3586" width="0.5703125" style="37" customWidth="1"/>
    <col min="3587" max="3587" width="0" style="37" hidden="1" customWidth="1"/>
    <col min="3588" max="3588" width="0.140625" style="37" customWidth="1"/>
    <col min="3589" max="3589" width="12" style="37" customWidth="1"/>
    <col min="3590" max="3590" width="6.7109375" style="37" customWidth="1"/>
    <col min="3591" max="3591" width="7.42578125" style="37" customWidth="1"/>
    <col min="3592" max="3592" width="2.85546875" style="37" customWidth="1"/>
    <col min="3593" max="3593" width="4.85546875" style="37" customWidth="1"/>
    <col min="3594" max="3594" width="6.140625" style="37" customWidth="1"/>
    <col min="3595" max="3595" width="4.140625" style="37" customWidth="1"/>
    <col min="3596" max="3596" width="2" style="37" customWidth="1"/>
    <col min="3597" max="3597" width="5.140625" style="37" customWidth="1"/>
    <col min="3598" max="3598" width="6" style="37" customWidth="1"/>
    <col min="3599" max="3599" width="5.85546875" style="37" customWidth="1"/>
    <col min="3600" max="3600" width="6.85546875" style="37" customWidth="1"/>
    <col min="3601" max="3601" width="4.28515625" style="37" customWidth="1"/>
    <col min="3602" max="3602" width="3.85546875" style="37" customWidth="1"/>
    <col min="3603" max="3603" width="5.42578125" style="37" customWidth="1"/>
    <col min="3604" max="3604" width="2.5703125" style="37" customWidth="1"/>
    <col min="3605" max="3605" width="3" style="37" customWidth="1"/>
    <col min="3606" max="3606" width="6.42578125" style="37" customWidth="1"/>
    <col min="3607" max="3609" width="0" style="37" hidden="1" customWidth="1"/>
    <col min="3610" max="3610" width="13.28515625" style="37" customWidth="1"/>
    <col min="3611" max="3657" width="0" style="37" hidden="1" customWidth="1"/>
    <col min="3658" max="3840" width="9.140625" style="37"/>
    <col min="3841" max="3841" width="7.140625" style="37" customWidth="1"/>
    <col min="3842" max="3842" width="0.5703125" style="37" customWidth="1"/>
    <col min="3843" max="3843" width="0" style="37" hidden="1" customWidth="1"/>
    <col min="3844" max="3844" width="0.140625" style="37" customWidth="1"/>
    <col min="3845" max="3845" width="12" style="37" customWidth="1"/>
    <col min="3846" max="3846" width="6.7109375" style="37" customWidth="1"/>
    <col min="3847" max="3847" width="7.42578125" style="37" customWidth="1"/>
    <col min="3848" max="3848" width="2.85546875" style="37" customWidth="1"/>
    <col min="3849" max="3849" width="4.85546875" style="37" customWidth="1"/>
    <col min="3850" max="3850" width="6.140625" style="37" customWidth="1"/>
    <col min="3851" max="3851" width="4.140625" style="37" customWidth="1"/>
    <col min="3852" max="3852" width="2" style="37" customWidth="1"/>
    <col min="3853" max="3853" width="5.140625" style="37" customWidth="1"/>
    <col min="3854" max="3854" width="6" style="37" customWidth="1"/>
    <col min="3855" max="3855" width="5.85546875" style="37" customWidth="1"/>
    <col min="3856" max="3856" width="6.85546875" style="37" customWidth="1"/>
    <col min="3857" max="3857" width="4.28515625" style="37" customWidth="1"/>
    <col min="3858" max="3858" width="3.85546875" style="37" customWidth="1"/>
    <col min="3859" max="3859" width="5.42578125" style="37" customWidth="1"/>
    <col min="3860" max="3860" width="2.5703125" style="37" customWidth="1"/>
    <col min="3861" max="3861" width="3" style="37" customWidth="1"/>
    <col min="3862" max="3862" width="6.42578125" style="37" customWidth="1"/>
    <col min="3863" max="3865" width="0" style="37" hidden="1" customWidth="1"/>
    <col min="3866" max="3866" width="13.28515625" style="37" customWidth="1"/>
    <col min="3867" max="3913" width="0" style="37" hidden="1" customWidth="1"/>
    <col min="3914" max="4096" width="9.140625" style="37"/>
    <col min="4097" max="4097" width="7.140625" style="37" customWidth="1"/>
    <col min="4098" max="4098" width="0.5703125" style="37" customWidth="1"/>
    <col min="4099" max="4099" width="0" style="37" hidden="1" customWidth="1"/>
    <col min="4100" max="4100" width="0.140625" style="37" customWidth="1"/>
    <col min="4101" max="4101" width="12" style="37" customWidth="1"/>
    <col min="4102" max="4102" width="6.7109375" style="37" customWidth="1"/>
    <col min="4103" max="4103" width="7.42578125" style="37" customWidth="1"/>
    <col min="4104" max="4104" width="2.85546875" style="37" customWidth="1"/>
    <col min="4105" max="4105" width="4.85546875" style="37" customWidth="1"/>
    <col min="4106" max="4106" width="6.140625" style="37" customWidth="1"/>
    <col min="4107" max="4107" width="4.140625" style="37" customWidth="1"/>
    <col min="4108" max="4108" width="2" style="37" customWidth="1"/>
    <col min="4109" max="4109" width="5.140625" style="37" customWidth="1"/>
    <col min="4110" max="4110" width="6" style="37" customWidth="1"/>
    <col min="4111" max="4111" width="5.85546875" style="37" customWidth="1"/>
    <col min="4112" max="4112" width="6.85546875" style="37" customWidth="1"/>
    <col min="4113" max="4113" width="4.28515625" style="37" customWidth="1"/>
    <col min="4114" max="4114" width="3.85546875" style="37" customWidth="1"/>
    <col min="4115" max="4115" width="5.42578125" style="37" customWidth="1"/>
    <col min="4116" max="4116" width="2.5703125" style="37" customWidth="1"/>
    <col min="4117" max="4117" width="3" style="37" customWidth="1"/>
    <col min="4118" max="4118" width="6.42578125" style="37" customWidth="1"/>
    <col min="4119" max="4121" width="0" style="37" hidden="1" customWidth="1"/>
    <col min="4122" max="4122" width="13.28515625" style="37" customWidth="1"/>
    <col min="4123" max="4169" width="0" style="37" hidden="1" customWidth="1"/>
    <col min="4170" max="4352" width="9.140625" style="37"/>
    <col min="4353" max="4353" width="7.140625" style="37" customWidth="1"/>
    <col min="4354" max="4354" width="0.5703125" style="37" customWidth="1"/>
    <col min="4355" max="4355" width="0" style="37" hidden="1" customWidth="1"/>
    <col min="4356" max="4356" width="0.140625" style="37" customWidth="1"/>
    <col min="4357" max="4357" width="12" style="37" customWidth="1"/>
    <col min="4358" max="4358" width="6.7109375" style="37" customWidth="1"/>
    <col min="4359" max="4359" width="7.42578125" style="37" customWidth="1"/>
    <col min="4360" max="4360" width="2.85546875" style="37" customWidth="1"/>
    <col min="4361" max="4361" width="4.85546875" style="37" customWidth="1"/>
    <col min="4362" max="4362" width="6.140625" style="37" customWidth="1"/>
    <col min="4363" max="4363" width="4.140625" style="37" customWidth="1"/>
    <col min="4364" max="4364" width="2" style="37" customWidth="1"/>
    <col min="4365" max="4365" width="5.140625" style="37" customWidth="1"/>
    <col min="4366" max="4366" width="6" style="37" customWidth="1"/>
    <col min="4367" max="4367" width="5.85546875" style="37" customWidth="1"/>
    <col min="4368" max="4368" width="6.85546875" style="37" customWidth="1"/>
    <col min="4369" max="4369" width="4.28515625" style="37" customWidth="1"/>
    <col min="4370" max="4370" width="3.85546875" style="37" customWidth="1"/>
    <col min="4371" max="4371" width="5.42578125" style="37" customWidth="1"/>
    <col min="4372" max="4372" width="2.5703125" style="37" customWidth="1"/>
    <col min="4373" max="4373" width="3" style="37" customWidth="1"/>
    <col min="4374" max="4374" width="6.42578125" style="37" customWidth="1"/>
    <col min="4375" max="4377" width="0" style="37" hidden="1" customWidth="1"/>
    <col min="4378" max="4378" width="13.28515625" style="37" customWidth="1"/>
    <col min="4379" max="4425" width="0" style="37" hidden="1" customWidth="1"/>
    <col min="4426" max="4608" width="9.140625" style="37"/>
    <col min="4609" max="4609" width="7.140625" style="37" customWidth="1"/>
    <col min="4610" max="4610" width="0.5703125" style="37" customWidth="1"/>
    <col min="4611" max="4611" width="0" style="37" hidden="1" customWidth="1"/>
    <col min="4612" max="4612" width="0.140625" style="37" customWidth="1"/>
    <col min="4613" max="4613" width="12" style="37" customWidth="1"/>
    <col min="4614" max="4614" width="6.7109375" style="37" customWidth="1"/>
    <col min="4615" max="4615" width="7.42578125" style="37" customWidth="1"/>
    <col min="4616" max="4616" width="2.85546875" style="37" customWidth="1"/>
    <col min="4617" max="4617" width="4.85546875" style="37" customWidth="1"/>
    <col min="4618" max="4618" width="6.140625" style="37" customWidth="1"/>
    <col min="4619" max="4619" width="4.140625" style="37" customWidth="1"/>
    <col min="4620" max="4620" width="2" style="37" customWidth="1"/>
    <col min="4621" max="4621" width="5.140625" style="37" customWidth="1"/>
    <col min="4622" max="4622" width="6" style="37" customWidth="1"/>
    <col min="4623" max="4623" width="5.85546875" style="37" customWidth="1"/>
    <col min="4624" max="4624" width="6.85546875" style="37" customWidth="1"/>
    <col min="4625" max="4625" width="4.28515625" style="37" customWidth="1"/>
    <col min="4626" max="4626" width="3.85546875" style="37" customWidth="1"/>
    <col min="4627" max="4627" width="5.42578125" style="37" customWidth="1"/>
    <col min="4628" max="4628" width="2.5703125" style="37" customWidth="1"/>
    <col min="4629" max="4629" width="3" style="37" customWidth="1"/>
    <col min="4630" max="4630" width="6.42578125" style="37" customWidth="1"/>
    <col min="4631" max="4633" width="0" style="37" hidden="1" customWidth="1"/>
    <col min="4634" max="4634" width="13.28515625" style="37" customWidth="1"/>
    <col min="4635" max="4681" width="0" style="37" hidden="1" customWidth="1"/>
    <col min="4682" max="4864" width="9.140625" style="37"/>
    <col min="4865" max="4865" width="7.140625" style="37" customWidth="1"/>
    <col min="4866" max="4866" width="0.5703125" style="37" customWidth="1"/>
    <col min="4867" max="4867" width="0" style="37" hidden="1" customWidth="1"/>
    <col min="4868" max="4868" width="0.140625" style="37" customWidth="1"/>
    <col min="4869" max="4869" width="12" style="37" customWidth="1"/>
    <col min="4870" max="4870" width="6.7109375" style="37" customWidth="1"/>
    <col min="4871" max="4871" width="7.42578125" style="37" customWidth="1"/>
    <col min="4872" max="4872" width="2.85546875" style="37" customWidth="1"/>
    <col min="4873" max="4873" width="4.85546875" style="37" customWidth="1"/>
    <col min="4874" max="4874" width="6.140625" style="37" customWidth="1"/>
    <col min="4875" max="4875" width="4.140625" style="37" customWidth="1"/>
    <col min="4876" max="4876" width="2" style="37" customWidth="1"/>
    <col min="4877" max="4877" width="5.140625" style="37" customWidth="1"/>
    <col min="4878" max="4878" width="6" style="37" customWidth="1"/>
    <col min="4879" max="4879" width="5.85546875" style="37" customWidth="1"/>
    <col min="4880" max="4880" width="6.85546875" style="37" customWidth="1"/>
    <col min="4881" max="4881" width="4.28515625" style="37" customWidth="1"/>
    <col min="4882" max="4882" width="3.85546875" style="37" customWidth="1"/>
    <col min="4883" max="4883" width="5.42578125" style="37" customWidth="1"/>
    <col min="4884" max="4884" width="2.5703125" style="37" customWidth="1"/>
    <col min="4885" max="4885" width="3" style="37" customWidth="1"/>
    <col min="4886" max="4886" width="6.42578125" style="37" customWidth="1"/>
    <col min="4887" max="4889" width="0" style="37" hidden="1" customWidth="1"/>
    <col min="4890" max="4890" width="13.28515625" style="37" customWidth="1"/>
    <col min="4891" max="4937" width="0" style="37" hidden="1" customWidth="1"/>
    <col min="4938" max="5120" width="9.140625" style="37"/>
    <col min="5121" max="5121" width="7.140625" style="37" customWidth="1"/>
    <col min="5122" max="5122" width="0.5703125" style="37" customWidth="1"/>
    <col min="5123" max="5123" width="0" style="37" hidden="1" customWidth="1"/>
    <col min="5124" max="5124" width="0.140625" style="37" customWidth="1"/>
    <col min="5125" max="5125" width="12" style="37" customWidth="1"/>
    <col min="5126" max="5126" width="6.7109375" style="37" customWidth="1"/>
    <col min="5127" max="5127" width="7.42578125" style="37" customWidth="1"/>
    <col min="5128" max="5128" width="2.85546875" style="37" customWidth="1"/>
    <col min="5129" max="5129" width="4.85546875" style="37" customWidth="1"/>
    <col min="5130" max="5130" width="6.140625" style="37" customWidth="1"/>
    <col min="5131" max="5131" width="4.140625" style="37" customWidth="1"/>
    <col min="5132" max="5132" width="2" style="37" customWidth="1"/>
    <col min="5133" max="5133" width="5.140625" style="37" customWidth="1"/>
    <col min="5134" max="5134" width="6" style="37" customWidth="1"/>
    <col min="5135" max="5135" width="5.85546875" style="37" customWidth="1"/>
    <col min="5136" max="5136" width="6.85546875" style="37" customWidth="1"/>
    <col min="5137" max="5137" width="4.28515625" style="37" customWidth="1"/>
    <col min="5138" max="5138" width="3.85546875" style="37" customWidth="1"/>
    <col min="5139" max="5139" width="5.42578125" style="37" customWidth="1"/>
    <col min="5140" max="5140" width="2.5703125" style="37" customWidth="1"/>
    <col min="5141" max="5141" width="3" style="37" customWidth="1"/>
    <col min="5142" max="5142" width="6.42578125" style="37" customWidth="1"/>
    <col min="5143" max="5145" width="0" style="37" hidden="1" customWidth="1"/>
    <col min="5146" max="5146" width="13.28515625" style="37" customWidth="1"/>
    <col min="5147" max="5193" width="0" style="37" hidden="1" customWidth="1"/>
    <col min="5194" max="5376" width="9.140625" style="37"/>
    <col min="5377" max="5377" width="7.140625" style="37" customWidth="1"/>
    <col min="5378" max="5378" width="0.5703125" style="37" customWidth="1"/>
    <col min="5379" max="5379" width="0" style="37" hidden="1" customWidth="1"/>
    <col min="5380" max="5380" width="0.140625" style="37" customWidth="1"/>
    <col min="5381" max="5381" width="12" style="37" customWidth="1"/>
    <col min="5382" max="5382" width="6.7109375" style="37" customWidth="1"/>
    <col min="5383" max="5383" width="7.42578125" style="37" customWidth="1"/>
    <col min="5384" max="5384" width="2.85546875" style="37" customWidth="1"/>
    <col min="5385" max="5385" width="4.85546875" style="37" customWidth="1"/>
    <col min="5386" max="5386" width="6.140625" style="37" customWidth="1"/>
    <col min="5387" max="5387" width="4.140625" style="37" customWidth="1"/>
    <col min="5388" max="5388" width="2" style="37" customWidth="1"/>
    <col min="5389" max="5389" width="5.140625" style="37" customWidth="1"/>
    <col min="5390" max="5390" width="6" style="37" customWidth="1"/>
    <col min="5391" max="5391" width="5.85546875" style="37" customWidth="1"/>
    <col min="5392" max="5392" width="6.85546875" style="37" customWidth="1"/>
    <col min="5393" max="5393" width="4.28515625" style="37" customWidth="1"/>
    <col min="5394" max="5394" width="3.85546875" style="37" customWidth="1"/>
    <col min="5395" max="5395" width="5.42578125" style="37" customWidth="1"/>
    <col min="5396" max="5396" width="2.5703125" style="37" customWidth="1"/>
    <col min="5397" max="5397" width="3" style="37" customWidth="1"/>
    <col min="5398" max="5398" width="6.42578125" style="37" customWidth="1"/>
    <col min="5399" max="5401" width="0" style="37" hidden="1" customWidth="1"/>
    <col min="5402" max="5402" width="13.28515625" style="37" customWidth="1"/>
    <col min="5403" max="5449" width="0" style="37" hidden="1" customWidth="1"/>
    <col min="5450" max="5632" width="9.140625" style="37"/>
    <col min="5633" max="5633" width="7.140625" style="37" customWidth="1"/>
    <col min="5634" max="5634" width="0.5703125" style="37" customWidth="1"/>
    <col min="5635" max="5635" width="0" style="37" hidden="1" customWidth="1"/>
    <col min="5636" max="5636" width="0.140625" style="37" customWidth="1"/>
    <col min="5637" max="5637" width="12" style="37" customWidth="1"/>
    <col min="5638" max="5638" width="6.7109375" style="37" customWidth="1"/>
    <col min="5639" max="5639" width="7.42578125" style="37" customWidth="1"/>
    <col min="5640" max="5640" width="2.85546875" style="37" customWidth="1"/>
    <col min="5641" max="5641" width="4.85546875" style="37" customWidth="1"/>
    <col min="5642" max="5642" width="6.140625" style="37" customWidth="1"/>
    <col min="5643" max="5643" width="4.140625" style="37" customWidth="1"/>
    <col min="5644" max="5644" width="2" style="37" customWidth="1"/>
    <col min="5645" max="5645" width="5.140625" style="37" customWidth="1"/>
    <col min="5646" max="5646" width="6" style="37" customWidth="1"/>
    <col min="5647" max="5647" width="5.85546875" style="37" customWidth="1"/>
    <col min="5648" max="5648" width="6.85546875" style="37" customWidth="1"/>
    <col min="5649" max="5649" width="4.28515625" style="37" customWidth="1"/>
    <col min="5650" max="5650" width="3.85546875" style="37" customWidth="1"/>
    <col min="5651" max="5651" width="5.42578125" style="37" customWidth="1"/>
    <col min="5652" max="5652" width="2.5703125" style="37" customWidth="1"/>
    <col min="5653" max="5653" width="3" style="37" customWidth="1"/>
    <col min="5654" max="5654" width="6.42578125" style="37" customWidth="1"/>
    <col min="5655" max="5657" width="0" style="37" hidden="1" customWidth="1"/>
    <col min="5658" max="5658" width="13.28515625" style="37" customWidth="1"/>
    <col min="5659" max="5705" width="0" style="37" hidden="1" customWidth="1"/>
    <col min="5706" max="5888" width="9.140625" style="37"/>
    <col min="5889" max="5889" width="7.140625" style="37" customWidth="1"/>
    <col min="5890" max="5890" width="0.5703125" style="37" customWidth="1"/>
    <col min="5891" max="5891" width="0" style="37" hidden="1" customWidth="1"/>
    <col min="5892" max="5892" width="0.140625" style="37" customWidth="1"/>
    <col min="5893" max="5893" width="12" style="37" customWidth="1"/>
    <col min="5894" max="5894" width="6.7109375" style="37" customWidth="1"/>
    <col min="5895" max="5895" width="7.42578125" style="37" customWidth="1"/>
    <col min="5896" max="5896" width="2.85546875" style="37" customWidth="1"/>
    <col min="5897" max="5897" width="4.85546875" style="37" customWidth="1"/>
    <col min="5898" max="5898" width="6.140625" style="37" customWidth="1"/>
    <col min="5899" max="5899" width="4.140625" style="37" customWidth="1"/>
    <col min="5900" max="5900" width="2" style="37" customWidth="1"/>
    <col min="5901" max="5901" width="5.140625" style="37" customWidth="1"/>
    <col min="5902" max="5902" width="6" style="37" customWidth="1"/>
    <col min="5903" max="5903" width="5.85546875" style="37" customWidth="1"/>
    <col min="5904" max="5904" width="6.85546875" style="37" customWidth="1"/>
    <col min="5905" max="5905" width="4.28515625" style="37" customWidth="1"/>
    <col min="5906" max="5906" width="3.85546875" style="37" customWidth="1"/>
    <col min="5907" max="5907" width="5.42578125" style="37" customWidth="1"/>
    <col min="5908" max="5908" width="2.5703125" style="37" customWidth="1"/>
    <col min="5909" max="5909" width="3" style="37" customWidth="1"/>
    <col min="5910" max="5910" width="6.42578125" style="37" customWidth="1"/>
    <col min="5911" max="5913" width="0" style="37" hidden="1" customWidth="1"/>
    <col min="5914" max="5914" width="13.28515625" style="37" customWidth="1"/>
    <col min="5915" max="5961" width="0" style="37" hidden="1" customWidth="1"/>
    <col min="5962" max="6144" width="9.140625" style="37"/>
    <col min="6145" max="6145" width="7.140625" style="37" customWidth="1"/>
    <col min="6146" max="6146" width="0.5703125" style="37" customWidth="1"/>
    <col min="6147" max="6147" width="0" style="37" hidden="1" customWidth="1"/>
    <col min="6148" max="6148" width="0.140625" style="37" customWidth="1"/>
    <col min="6149" max="6149" width="12" style="37" customWidth="1"/>
    <col min="6150" max="6150" width="6.7109375" style="37" customWidth="1"/>
    <col min="6151" max="6151" width="7.42578125" style="37" customWidth="1"/>
    <col min="6152" max="6152" width="2.85546875" style="37" customWidth="1"/>
    <col min="6153" max="6153" width="4.85546875" style="37" customWidth="1"/>
    <col min="6154" max="6154" width="6.140625" style="37" customWidth="1"/>
    <col min="6155" max="6155" width="4.140625" style="37" customWidth="1"/>
    <col min="6156" max="6156" width="2" style="37" customWidth="1"/>
    <col min="6157" max="6157" width="5.140625" style="37" customWidth="1"/>
    <col min="6158" max="6158" width="6" style="37" customWidth="1"/>
    <col min="6159" max="6159" width="5.85546875" style="37" customWidth="1"/>
    <col min="6160" max="6160" width="6.85546875" style="37" customWidth="1"/>
    <col min="6161" max="6161" width="4.28515625" style="37" customWidth="1"/>
    <col min="6162" max="6162" width="3.85546875" style="37" customWidth="1"/>
    <col min="6163" max="6163" width="5.42578125" style="37" customWidth="1"/>
    <col min="6164" max="6164" width="2.5703125" style="37" customWidth="1"/>
    <col min="6165" max="6165" width="3" style="37" customWidth="1"/>
    <col min="6166" max="6166" width="6.42578125" style="37" customWidth="1"/>
    <col min="6167" max="6169" width="0" style="37" hidden="1" customWidth="1"/>
    <col min="6170" max="6170" width="13.28515625" style="37" customWidth="1"/>
    <col min="6171" max="6217" width="0" style="37" hidden="1" customWidth="1"/>
    <col min="6218" max="6400" width="9.140625" style="37"/>
    <col min="6401" max="6401" width="7.140625" style="37" customWidth="1"/>
    <col min="6402" max="6402" width="0.5703125" style="37" customWidth="1"/>
    <col min="6403" max="6403" width="0" style="37" hidden="1" customWidth="1"/>
    <col min="6404" max="6404" width="0.140625" style="37" customWidth="1"/>
    <col min="6405" max="6405" width="12" style="37" customWidth="1"/>
    <col min="6406" max="6406" width="6.7109375" style="37" customWidth="1"/>
    <col min="6407" max="6407" width="7.42578125" style="37" customWidth="1"/>
    <col min="6408" max="6408" width="2.85546875" style="37" customWidth="1"/>
    <col min="6409" max="6409" width="4.85546875" style="37" customWidth="1"/>
    <col min="6410" max="6410" width="6.140625" style="37" customWidth="1"/>
    <col min="6411" max="6411" width="4.140625" style="37" customWidth="1"/>
    <col min="6412" max="6412" width="2" style="37" customWidth="1"/>
    <col min="6413" max="6413" width="5.140625" style="37" customWidth="1"/>
    <col min="6414" max="6414" width="6" style="37" customWidth="1"/>
    <col min="6415" max="6415" width="5.85546875" style="37" customWidth="1"/>
    <col min="6416" max="6416" width="6.85546875" style="37" customWidth="1"/>
    <col min="6417" max="6417" width="4.28515625" style="37" customWidth="1"/>
    <col min="6418" max="6418" width="3.85546875" style="37" customWidth="1"/>
    <col min="6419" max="6419" width="5.42578125" style="37" customWidth="1"/>
    <col min="6420" max="6420" width="2.5703125" style="37" customWidth="1"/>
    <col min="6421" max="6421" width="3" style="37" customWidth="1"/>
    <col min="6422" max="6422" width="6.42578125" style="37" customWidth="1"/>
    <col min="6423" max="6425" width="0" style="37" hidden="1" customWidth="1"/>
    <col min="6426" max="6426" width="13.28515625" style="37" customWidth="1"/>
    <col min="6427" max="6473" width="0" style="37" hidden="1" customWidth="1"/>
    <col min="6474" max="6656" width="9.140625" style="37"/>
    <col min="6657" max="6657" width="7.140625" style="37" customWidth="1"/>
    <col min="6658" max="6658" width="0.5703125" style="37" customWidth="1"/>
    <col min="6659" max="6659" width="0" style="37" hidden="1" customWidth="1"/>
    <col min="6660" max="6660" width="0.140625" style="37" customWidth="1"/>
    <col min="6661" max="6661" width="12" style="37" customWidth="1"/>
    <col min="6662" max="6662" width="6.7109375" style="37" customWidth="1"/>
    <col min="6663" max="6663" width="7.42578125" style="37" customWidth="1"/>
    <col min="6664" max="6664" width="2.85546875" style="37" customWidth="1"/>
    <col min="6665" max="6665" width="4.85546875" style="37" customWidth="1"/>
    <col min="6666" max="6666" width="6.140625" style="37" customWidth="1"/>
    <col min="6667" max="6667" width="4.140625" style="37" customWidth="1"/>
    <col min="6668" max="6668" width="2" style="37" customWidth="1"/>
    <col min="6669" max="6669" width="5.140625" style="37" customWidth="1"/>
    <col min="6670" max="6670" width="6" style="37" customWidth="1"/>
    <col min="6671" max="6671" width="5.85546875" style="37" customWidth="1"/>
    <col min="6672" max="6672" width="6.85546875" style="37" customWidth="1"/>
    <col min="6673" max="6673" width="4.28515625" style="37" customWidth="1"/>
    <col min="6674" max="6674" width="3.85546875" style="37" customWidth="1"/>
    <col min="6675" max="6675" width="5.42578125" style="37" customWidth="1"/>
    <col min="6676" max="6676" width="2.5703125" style="37" customWidth="1"/>
    <col min="6677" max="6677" width="3" style="37" customWidth="1"/>
    <col min="6678" max="6678" width="6.42578125" style="37" customWidth="1"/>
    <col min="6679" max="6681" width="0" style="37" hidden="1" customWidth="1"/>
    <col min="6682" max="6682" width="13.28515625" style="37" customWidth="1"/>
    <col min="6683" max="6729" width="0" style="37" hidden="1" customWidth="1"/>
    <col min="6730" max="6912" width="9.140625" style="37"/>
    <col min="6913" max="6913" width="7.140625" style="37" customWidth="1"/>
    <col min="6914" max="6914" width="0.5703125" style="37" customWidth="1"/>
    <col min="6915" max="6915" width="0" style="37" hidden="1" customWidth="1"/>
    <col min="6916" max="6916" width="0.140625" style="37" customWidth="1"/>
    <col min="6917" max="6917" width="12" style="37" customWidth="1"/>
    <col min="6918" max="6918" width="6.7109375" style="37" customWidth="1"/>
    <col min="6919" max="6919" width="7.42578125" style="37" customWidth="1"/>
    <col min="6920" max="6920" width="2.85546875" style="37" customWidth="1"/>
    <col min="6921" max="6921" width="4.85546875" style="37" customWidth="1"/>
    <col min="6922" max="6922" width="6.140625" style="37" customWidth="1"/>
    <col min="6923" max="6923" width="4.140625" style="37" customWidth="1"/>
    <col min="6924" max="6924" width="2" style="37" customWidth="1"/>
    <col min="6925" max="6925" width="5.140625" style="37" customWidth="1"/>
    <col min="6926" max="6926" width="6" style="37" customWidth="1"/>
    <col min="6927" max="6927" width="5.85546875" style="37" customWidth="1"/>
    <col min="6928" max="6928" width="6.85546875" style="37" customWidth="1"/>
    <col min="6929" max="6929" width="4.28515625" style="37" customWidth="1"/>
    <col min="6930" max="6930" width="3.85546875" style="37" customWidth="1"/>
    <col min="6931" max="6931" width="5.42578125" style="37" customWidth="1"/>
    <col min="6932" max="6932" width="2.5703125" style="37" customWidth="1"/>
    <col min="6933" max="6933" width="3" style="37" customWidth="1"/>
    <col min="6934" max="6934" width="6.42578125" style="37" customWidth="1"/>
    <col min="6935" max="6937" width="0" style="37" hidden="1" customWidth="1"/>
    <col min="6938" max="6938" width="13.28515625" style="37" customWidth="1"/>
    <col min="6939" max="6985" width="0" style="37" hidden="1" customWidth="1"/>
    <col min="6986" max="7168" width="9.140625" style="37"/>
    <col min="7169" max="7169" width="7.140625" style="37" customWidth="1"/>
    <col min="7170" max="7170" width="0.5703125" style="37" customWidth="1"/>
    <col min="7171" max="7171" width="0" style="37" hidden="1" customWidth="1"/>
    <col min="7172" max="7172" width="0.140625" style="37" customWidth="1"/>
    <col min="7173" max="7173" width="12" style="37" customWidth="1"/>
    <col min="7174" max="7174" width="6.7109375" style="37" customWidth="1"/>
    <col min="7175" max="7175" width="7.42578125" style="37" customWidth="1"/>
    <col min="7176" max="7176" width="2.85546875" style="37" customWidth="1"/>
    <col min="7177" max="7177" width="4.85546875" style="37" customWidth="1"/>
    <col min="7178" max="7178" width="6.140625" style="37" customWidth="1"/>
    <col min="7179" max="7179" width="4.140625" style="37" customWidth="1"/>
    <col min="7180" max="7180" width="2" style="37" customWidth="1"/>
    <col min="7181" max="7181" width="5.140625" style="37" customWidth="1"/>
    <col min="7182" max="7182" width="6" style="37" customWidth="1"/>
    <col min="7183" max="7183" width="5.85546875" style="37" customWidth="1"/>
    <col min="7184" max="7184" width="6.85546875" style="37" customWidth="1"/>
    <col min="7185" max="7185" width="4.28515625" style="37" customWidth="1"/>
    <col min="7186" max="7186" width="3.85546875" style="37" customWidth="1"/>
    <col min="7187" max="7187" width="5.42578125" style="37" customWidth="1"/>
    <col min="7188" max="7188" width="2.5703125" style="37" customWidth="1"/>
    <col min="7189" max="7189" width="3" style="37" customWidth="1"/>
    <col min="7190" max="7190" width="6.42578125" style="37" customWidth="1"/>
    <col min="7191" max="7193" width="0" style="37" hidden="1" customWidth="1"/>
    <col min="7194" max="7194" width="13.28515625" style="37" customWidth="1"/>
    <col min="7195" max="7241" width="0" style="37" hidden="1" customWidth="1"/>
    <col min="7242" max="7424" width="9.140625" style="37"/>
    <col min="7425" max="7425" width="7.140625" style="37" customWidth="1"/>
    <col min="7426" max="7426" width="0.5703125" style="37" customWidth="1"/>
    <col min="7427" max="7427" width="0" style="37" hidden="1" customWidth="1"/>
    <col min="7428" max="7428" width="0.140625" style="37" customWidth="1"/>
    <col min="7429" max="7429" width="12" style="37" customWidth="1"/>
    <col min="7430" max="7430" width="6.7109375" style="37" customWidth="1"/>
    <col min="7431" max="7431" width="7.42578125" style="37" customWidth="1"/>
    <col min="7432" max="7432" width="2.85546875" style="37" customWidth="1"/>
    <col min="7433" max="7433" width="4.85546875" style="37" customWidth="1"/>
    <col min="7434" max="7434" width="6.140625" style="37" customWidth="1"/>
    <col min="7435" max="7435" width="4.140625" style="37" customWidth="1"/>
    <col min="7436" max="7436" width="2" style="37" customWidth="1"/>
    <col min="7437" max="7437" width="5.140625" style="37" customWidth="1"/>
    <col min="7438" max="7438" width="6" style="37" customWidth="1"/>
    <col min="7439" max="7439" width="5.85546875" style="37" customWidth="1"/>
    <col min="7440" max="7440" width="6.85546875" style="37" customWidth="1"/>
    <col min="7441" max="7441" width="4.28515625" style="37" customWidth="1"/>
    <col min="7442" max="7442" width="3.85546875" style="37" customWidth="1"/>
    <col min="7443" max="7443" width="5.42578125" style="37" customWidth="1"/>
    <col min="7444" max="7444" width="2.5703125" style="37" customWidth="1"/>
    <col min="7445" max="7445" width="3" style="37" customWidth="1"/>
    <col min="7446" max="7446" width="6.42578125" style="37" customWidth="1"/>
    <col min="7447" max="7449" width="0" style="37" hidden="1" customWidth="1"/>
    <col min="7450" max="7450" width="13.28515625" style="37" customWidth="1"/>
    <col min="7451" max="7497" width="0" style="37" hidden="1" customWidth="1"/>
    <col min="7498" max="7680" width="9.140625" style="37"/>
    <col min="7681" max="7681" width="7.140625" style="37" customWidth="1"/>
    <col min="7682" max="7682" width="0.5703125" style="37" customWidth="1"/>
    <col min="7683" max="7683" width="0" style="37" hidden="1" customWidth="1"/>
    <col min="7684" max="7684" width="0.140625" style="37" customWidth="1"/>
    <col min="7685" max="7685" width="12" style="37" customWidth="1"/>
    <col min="7686" max="7686" width="6.7109375" style="37" customWidth="1"/>
    <col min="7687" max="7687" width="7.42578125" style="37" customWidth="1"/>
    <col min="7688" max="7688" width="2.85546875" style="37" customWidth="1"/>
    <col min="7689" max="7689" width="4.85546875" style="37" customWidth="1"/>
    <col min="7690" max="7690" width="6.140625" style="37" customWidth="1"/>
    <col min="7691" max="7691" width="4.140625" style="37" customWidth="1"/>
    <col min="7692" max="7692" width="2" style="37" customWidth="1"/>
    <col min="7693" max="7693" width="5.140625" style="37" customWidth="1"/>
    <col min="7694" max="7694" width="6" style="37" customWidth="1"/>
    <col min="7695" max="7695" width="5.85546875" style="37" customWidth="1"/>
    <col min="7696" max="7696" width="6.85546875" style="37" customWidth="1"/>
    <col min="7697" max="7697" width="4.28515625" style="37" customWidth="1"/>
    <col min="7698" max="7698" width="3.85546875" style="37" customWidth="1"/>
    <col min="7699" max="7699" width="5.42578125" style="37" customWidth="1"/>
    <col min="7700" max="7700" width="2.5703125" style="37" customWidth="1"/>
    <col min="7701" max="7701" width="3" style="37" customWidth="1"/>
    <col min="7702" max="7702" width="6.42578125" style="37" customWidth="1"/>
    <col min="7703" max="7705" width="0" style="37" hidden="1" customWidth="1"/>
    <col min="7706" max="7706" width="13.28515625" style="37" customWidth="1"/>
    <col min="7707" max="7753" width="0" style="37" hidden="1" customWidth="1"/>
    <col min="7754" max="7936" width="9.140625" style="37"/>
    <col min="7937" max="7937" width="7.140625" style="37" customWidth="1"/>
    <col min="7938" max="7938" width="0.5703125" style="37" customWidth="1"/>
    <col min="7939" max="7939" width="0" style="37" hidden="1" customWidth="1"/>
    <col min="7940" max="7940" width="0.140625" style="37" customWidth="1"/>
    <col min="7941" max="7941" width="12" style="37" customWidth="1"/>
    <col min="7942" max="7942" width="6.7109375" style="37" customWidth="1"/>
    <col min="7943" max="7943" width="7.42578125" style="37" customWidth="1"/>
    <col min="7944" max="7944" width="2.85546875" style="37" customWidth="1"/>
    <col min="7945" max="7945" width="4.85546875" style="37" customWidth="1"/>
    <col min="7946" max="7946" width="6.140625" style="37" customWidth="1"/>
    <col min="7947" max="7947" width="4.140625" style="37" customWidth="1"/>
    <col min="7948" max="7948" width="2" style="37" customWidth="1"/>
    <col min="7949" max="7949" width="5.140625" style="37" customWidth="1"/>
    <col min="7950" max="7950" width="6" style="37" customWidth="1"/>
    <col min="7951" max="7951" width="5.85546875" style="37" customWidth="1"/>
    <col min="7952" max="7952" width="6.85546875" style="37" customWidth="1"/>
    <col min="7953" max="7953" width="4.28515625" style="37" customWidth="1"/>
    <col min="7954" max="7954" width="3.85546875" style="37" customWidth="1"/>
    <col min="7955" max="7955" width="5.42578125" style="37" customWidth="1"/>
    <col min="7956" max="7956" width="2.5703125" style="37" customWidth="1"/>
    <col min="7957" max="7957" width="3" style="37" customWidth="1"/>
    <col min="7958" max="7958" width="6.42578125" style="37" customWidth="1"/>
    <col min="7959" max="7961" width="0" style="37" hidden="1" customWidth="1"/>
    <col min="7962" max="7962" width="13.28515625" style="37" customWidth="1"/>
    <col min="7963" max="8009" width="0" style="37" hidden="1" customWidth="1"/>
    <col min="8010" max="8192" width="9.140625" style="37"/>
    <col min="8193" max="8193" width="7.140625" style="37" customWidth="1"/>
    <col min="8194" max="8194" width="0.5703125" style="37" customWidth="1"/>
    <col min="8195" max="8195" width="0" style="37" hidden="1" customWidth="1"/>
    <col min="8196" max="8196" width="0.140625" style="37" customWidth="1"/>
    <col min="8197" max="8197" width="12" style="37" customWidth="1"/>
    <col min="8198" max="8198" width="6.7109375" style="37" customWidth="1"/>
    <col min="8199" max="8199" width="7.42578125" style="37" customWidth="1"/>
    <col min="8200" max="8200" width="2.85546875" style="37" customWidth="1"/>
    <col min="8201" max="8201" width="4.85546875" style="37" customWidth="1"/>
    <col min="8202" max="8202" width="6.140625" style="37" customWidth="1"/>
    <col min="8203" max="8203" width="4.140625" style="37" customWidth="1"/>
    <col min="8204" max="8204" width="2" style="37" customWidth="1"/>
    <col min="8205" max="8205" width="5.140625" style="37" customWidth="1"/>
    <col min="8206" max="8206" width="6" style="37" customWidth="1"/>
    <col min="8207" max="8207" width="5.85546875" style="37" customWidth="1"/>
    <col min="8208" max="8208" width="6.85546875" style="37" customWidth="1"/>
    <col min="8209" max="8209" width="4.28515625" style="37" customWidth="1"/>
    <col min="8210" max="8210" width="3.85546875" style="37" customWidth="1"/>
    <col min="8211" max="8211" width="5.42578125" style="37" customWidth="1"/>
    <col min="8212" max="8212" width="2.5703125" style="37" customWidth="1"/>
    <col min="8213" max="8213" width="3" style="37" customWidth="1"/>
    <col min="8214" max="8214" width="6.42578125" style="37" customWidth="1"/>
    <col min="8215" max="8217" width="0" style="37" hidden="1" customWidth="1"/>
    <col min="8218" max="8218" width="13.28515625" style="37" customWidth="1"/>
    <col min="8219" max="8265" width="0" style="37" hidden="1" customWidth="1"/>
    <col min="8266" max="8448" width="9.140625" style="37"/>
    <col min="8449" max="8449" width="7.140625" style="37" customWidth="1"/>
    <col min="8450" max="8450" width="0.5703125" style="37" customWidth="1"/>
    <col min="8451" max="8451" width="0" style="37" hidden="1" customWidth="1"/>
    <col min="8452" max="8452" width="0.140625" style="37" customWidth="1"/>
    <col min="8453" max="8453" width="12" style="37" customWidth="1"/>
    <col min="8454" max="8454" width="6.7109375" style="37" customWidth="1"/>
    <col min="8455" max="8455" width="7.42578125" style="37" customWidth="1"/>
    <col min="8456" max="8456" width="2.85546875" style="37" customWidth="1"/>
    <col min="8457" max="8457" width="4.85546875" style="37" customWidth="1"/>
    <col min="8458" max="8458" width="6.140625" style="37" customWidth="1"/>
    <col min="8459" max="8459" width="4.140625" style="37" customWidth="1"/>
    <col min="8460" max="8460" width="2" style="37" customWidth="1"/>
    <col min="8461" max="8461" width="5.140625" style="37" customWidth="1"/>
    <col min="8462" max="8462" width="6" style="37" customWidth="1"/>
    <col min="8463" max="8463" width="5.85546875" style="37" customWidth="1"/>
    <col min="8464" max="8464" width="6.85546875" style="37" customWidth="1"/>
    <col min="8465" max="8465" width="4.28515625" style="37" customWidth="1"/>
    <col min="8466" max="8466" width="3.85546875" style="37" customWidth="1"/>
    <col min="8467" max="8467" width="5.42578125" style="37" customWidth="1"/>
    <col min="8468" max="8468" width="2.5703125" style="37" customWidth="1"/>
    <col min="8469" max="8469" width="3" style="37" customWidth="1"/>
    <col min="8470" max="8470" width="6.42578125" style="37" customWidth="1"/>
    <col min="8471" max="8473" width="0" style="37" hidden="1" customWidth="1"/>
    <col min="8474" max="8474" width="13.28515625" style="37" customWidth="1"/>
    <col min="8475" max="8521" width="0" style="37" hidden="1" customWidth="1"/>
    <col min="8522" max="8704" width="9.140625" style="37"/>
    <col min="8705" max="8705" width="7.140625" style="37" customWidth="1"/>
    <col min="8706" max="8706" width="0.5703125" style="37" customWidth="1"/>
    <col min="8707" max="8707" width="0" style="37" hidden="1" customWidth="1"/>
    <col min="8708" max="8708" width="0.140625" style="37" customWidth="1"/>
    <col min="8709" max="8709" width="12" style="37" customWidth="1"/>
    <col min="8710" max="8710" width="6.7109375" style="37" customWidth="1"/>
    <col min="8711" max="8711" width="7.42578125" style="37" customWidth="1"/>
    <col min="8712" max="8712" width="2.85546875" style="37" customWidth="1"/>
    <col min="8713" max="8713" width="4.85546875" style="37" customWidth="1"/>
    <col min="8714" max="8714" width="6.140625" style="37" customWidth="1"/>
    <col min="8715" max="8715" width="4.140625" style="37" customWidth="1"/>
    <col min="8716" max="8716" width="2" style="37" customWidth="1"/>
    <col min="8717" max="8717" width="5.140625" style="37" customWidth="1"/>
    <col min="8718" max="8718" width="6" style="37" customWidth="1"/>
    <col min="8719" max="8719" width="5.85546875" style="37" customWidth="1"/>
    <col min="8720" max="8720" width="6.85546875" style="37" customWidth="1"/>
    <col min="8721" max="8721" width="4.28515625" style="37" customWidth="1"/>
    <col min="8722" max="8722" width="3.85546875" style="37" customWidth="1"/>
    <col min="8723" max="8723" width="5.42578125" style="37" customWidth="1"/>
    <col min="8724" max="8724" width="2.5703125" style="37" customWidth="1"/>
    <col min="8725" max="8725" width="3" style="37" customWidth="1"/>
    <col min="8726" max="8726" width="6.42578125" style="37" customWidth="1"/>
    <col min="8727" max="8729" width="0" style="37" hidden="1" customWidth="1"/>
    <col min="8730" max="8730" width="13.28515625" style="37" customWidth="1"/>
    <col min="8731" max="8777" width="0" style="37" hidden="1" customWidth="1"/>
    <col min="8778" max="8960" width="9.140625" style="37"/>
    <col min="8961" max="8961" width="7.140625" style="37" customWidth="1"/>
    <col min="8962" max="8962" width="0.5703125" style="37" customWidth="1"/>
    <col min="8963" max="8963" width="0" style="37" hidden="1" customWidth="1"/>
    <col min="8964" max="8964" width="0.140625" style="37" customWidth="1"/>
    <col min="8965" max="8965" width="12" style="37" customWidth="1"/>
    <col min="8966" max="8966" width="6.7109375" style="37" customWidth="1"/>
    <col min="8967" max="8967" width="7.42578125" style="37" customWidth="1"/>
    <col min="8968" max="8968" width="2.85546875" style="37" customWidth="1"/>
    <col min="8969" max="8969" width="4.85546875" style="37" customWidth="1"/>
    <col min="8970" max="8970" width="6.140625" style="37" customWidth="1"/>
    <col min="8971" max="8971" width="4.140625" style="37" customWidth="1"/>
    <col min="8972" max="8972" width="2" style="37" customWidth="1"/>
    <col min="8973" max="8973" width="5.140625" style="37" customWidth="1"/>
    <col min="8974" max="8974" width="6" style="37" customWidth="1"/>
    <col min="8975" max="8975" width="5.85546875" style="37" customWidth="1"/>
    <col min="8976" max="8976" width="6.85546875" style="37" customWidth="1"/>
    <col min="8977" max="8977" width="4.28515625" style="37" customWidth="1"/>
    <col min="8978" max="8978" width="3.85546875" style="37" customWidth="1"/>
    <col min="8979" max="8979" width="5.42578125" style="37" customWidth="1"/>
    <col min="8980" max="8980" width="2.5703125" style="37" customWidth="1"/>
    <col min="8981" max="8981" width="3" style="37" customWidth="1"/>
    <col min="8982" max="8982" width="6.42578125" style="37" customWidth="1"/>
    <col min="8983" max="8985" width="0" style="37" hidden="1" customWidth="1"/>
    <col min="8986" max="8986" width="13.28515625" style="37" customWidth="1"/>
    <col min="8987" max="9033" width="0" style="37" hidden="1" customWidth="1"/>
    <col min="9034" max="9216" width="9.140625" style="37"/>
    <col min="9217" max="9217" width="7.140625" style="37" customWidth="1"/>
    <col min="9218" max="9218" width="0.5703125" style="37" customWidth="1"/>
    <col min="9219" max="9219" width="0" style="37" hidden="1" customWidth="1"/>
    <col min="9220" max="9220" width="0.140625" style="37" customWidth="1"/>
    <col min="9221" max="9221" width="12" style="37" customWidth="1"/>
    <col min="9222" max="9222" width="6.7109375" style="37" customWidth="1"/>
    <col min="9223" max="9223" width="7.42578125" style="37" customWidth="1"/>
    <col min="9224" max="9224" width="2.85546875" style="37" customWidth="1"/>
    <col min="9225" max="9225" width="4.85546875" style="37" customWidth="1"/>
    <col min="9226" max="9226" width="6.140625" style="37" customWidth="1"/>
    <col min="9227" max="9227" width="4.140625" style="37" customWidth="1"/>
    <col min="9228" max="9228" width="2" style="37" customWidth="1"/>
    <col min="9229" max="9229" width="5.140625" style="37" customWidth="1"/>
    <col min="9230" max="9230" width="6" style="37" customWidth="1"/>
    <col min="9231" max="9231" width="5.85546875" style="37" customWidth="1"/>
    <col min="9232" max="9232" width="6.85546875" style="37" customWidth="1"/>
    <col min="9233" max="9233" width="4.28515625" style="37" customWidth="1"/>
    <col min="9234" max="9234" width="3.85546875" style="37" customWidth="1"/>
    <col min="9235" max="9235" width="5.42578125" style="37" customWidth="1"/>
    <col min="9236" max="9236" width="2.5703125" style="37" customWidth="1"/>
    <col min="9237" max="9237" width="3" style="37" customWidth="1"/>
    <col min="9238" max="9238" width="6.42578125" style="37" customWidth="1"/>
    <col min="9239" max="9241" width="0" style="37" hidden="1" customWidth="1"/>
    <col min="9242" max="9242" width="13.28515625" style="37" customWidth="1"/>
    <col min="9243" max="9289" width="0" style="37" hidden="1" customWidth="1"/>
    <col min="9290" max="9472" width="9.140625" style="37"/>
    <col min="9473" max="9473" width="7.140625" style="37" customWidth="1"/>
    <col min="9474" max="9474" width="0.5703125" style="37" customWidth="1"/>
    <col min="9475" max="9475" width="0" style="37" hidden="1" customWidth="1"/>
    <col min="9476" max="9476" width="0.140625" style="37" customWidth="1"/>
    <col min="9477" max="9477" width="12" style="37" customWidth="1"/>
    <col min="9478" max="9478" width="6.7109375" style="37" customWidth="1"/>
    <col min="9479" max="9479" width="7.42578125" style="37" customWidth="1"/>
    <col min="9480" max="9480" width="2.85546875" style="37" customWidth="1"/>
    <col min="9481" max="9481" width="4.85546875" style="37" customWidth="1"/>
    <col min="9482" max="9482" width="6.140625" style="37" customWidth="1"/>
    <col min="9483" max="9483" width="4.140625" style="37" customWidth="1"/>
    <col min="9484" max="9484" width="2" style="37" customWidth="1"/>
    <col min="9485" max="9485" width="5.140625" style="37" customWidth="1"/>
    <col min="9486" max="9486" width="6" style="37" customWidth="1"/>
    <col min="9487" max="9487" width="5.85546875" style="37" customWidth="1"/>
    <col min="9488" max="9488" width="6.85546875" style="37" customWidth="1"/>
    <col min="9489" max="9489" width="4.28515625" style="37" customWidth="1"/>
    <col min="9490" max="9490" width="3.85546875" style="37" customWidth="1"/>
    <col min="9491" max="9491" width="5.42578125" style="37" customWidth="1"/>
    <col min="9492" max="9492" width="2.5703125" style="37" customWidth="1"/>
    <col min="9493" max="9493" width="3" style="37" customWidth="1"/>
    <col min="9494" max="9494" width="6.42578125" style="37" customWidth="1"/>
    <col min="9495" max="9497" width="0" style="37" hidden="1" customWidth="1"/>
    <col min="9498" max="9498" width="13.28515625" style="37" customWidth="1"/>
    <col min="9499" max="9545" width="0" style="37" hidden="1" customWidth="1"/>
    <col min="9546" max="9728" width="9.140625" style="37"/>
    <col min="9729" max="9729" width="7.140625" style="37" customWidth="1"/>
    <col min="9730" max="9730" width="0.5703125" style="37" customWidth="1"/>
    <col min="9731" max="9731" width="0" style="37" hidden="1" customWidth="1"/>
    <col min="9732" max="9732" width="0.140625" style="37" customWidth="1"/>
    <col min="9733" max="9733" width="12" style="37" customWidth="1"/>
    <col min="9734" max="9734" width="6.7109375" style="37" customWidth="1"/>
    <col min="9735" max="9735" width="7.42578125" style="37" customWidth="1"/>
    <col min="9736" max="9736" width="2.85546875" style="37" customWidth="1"/>
    <col min="9737" max="9737" width="4.85546875" style="37" customWidth="1"/>
    <col min="9738" max="9738" width="6.140625" style="37" customWidth="1"/>
    <col min="9739" max="9739" width="4.140625" style="37" customWidth="1"/>
    <col min="9740" max="9740" width="2" style="37" customWidth="1"/>
    <col min="9741" max="9741" width="5.140625" style="37" customWidth="1"/>
    <col min="9742" max="9742" width="6" style="37" customWidth="1"/>
    <col min="9743" max="9743" width="5.85546875" style="37" customWidth="1"/>
    <col min="9744" max="9744" width="6.85546875" style="37" customWidth="1"/>
    <col min="9745" max="9745" width="4.28515625" style="37" customWidth="1"/>
    <col min="9746" max="9746" width="3.85546875" style="37" customWidth="1"/>
    <col min="9747" max="9747" width="5.42578125" style="37" customWidth="1"/>
    <col min="9748" max="9748" width="2.5703125" style="37" customWidth="1"/>
    <col min="9749" max="9749" width="3" style="37" customWidth="1"/>
    <col min="9750" max="9750" width="6.42578125" style="37" customWidth="1"/>
    <col min="9751" max="9753" width="0" style="37" hidden="1" customWidth="1"/>
    <col min="9754" max="9754" width="13.28515625" style="37" customWidth="1"/>
    <col min="9755" max="9801" width="0" style="37" hidden="1" customWidth="1"/>
    <col min="9802" max="9984" width="9.140625" style="37"/>
    <col min="9985" max="9985" width="7.140625" style="37" customWidth="1"/>
    <col min="9986" max="9986" width="0.5703125" style="37" customWidth="1"/>
    <col min="9987" max="9987" width="0" style="37" hidden="1" customWidth="1"/>
    <col min="9988" max="9988" width="0.140625" style="37" customWidth="1"/>
    <col min="9989" max="9989" width="12" style="37" customWidth="1"/>
    <col min="9990" max="9990" width="6.7109375" style="37" customWidth="1"/>
    <col min="9991" max="9991" width="7.42578125" style="37" customWidth="1"/>
    <col min="9992" max="9992" width="2.85546875" style="37" customWidth="1"/>
    <col min="9993" max="9993" width="4.85546875" style="37" customWidth="1"/>
    <col min="9994" max="9994" width="6.140625" style="37" customWidth="1"/>
    <col min="9995" max="9995" width="4.140625" style="37" customWidth="1"/>
    <col min="9996" max="9996" width="2" style="37" customWidth="1"/>
    <col min="9997" max="9997" width="5.140625" style="37" customWidth="1"/>
    <col min="9998" max="9998" width="6" style="37" customWidth="1"/>
    <col min="9999" max="9999" width="5.85546875" style="37" customWidth="1"/>
    <col min="10000" max="10000" width="6.85546875" style="37" customWidth="1"/>
    <col min="10001" max="10001" width="4.28515625" style="37" customWidth="1"/>
    <col min="10002" max="10002" width="3.85546875" style="37" customWidth="1"/>
    <col min="10003" max="10003" width="5.42578125" style="37" customWidth="1"/>
    <col min="10004" max="10004" width="2.5703125" style="37" customWidth="1"/>
    <col min="10005" max="10005" width="3" style="37" customWidth="1"/>
    <col min="10006" max="10006" width="6.42578125" style="37" customWidth="1"/>
    <col min="10007" max="10009" width="0" style="37" hidden="1" customWidth="1"/>
    <col min="10010" max="10010" width="13.28515625" style="37" customWidth="1"/>
    <col min="10011" max="10057" width="0" style="37" hidden="1" customWidth="1"/>
    <col min="10058" max="10240" width="9.140625" style="37"/>
    <col min="10241" max="10241" width="7.140625" style="37" customWidth="1"/>
    <col min="10242" max="10242" width="0.5703125" style="37" customWidth="1"/>
    <col min="10243" max="10243" width="0" style="37" hidden="1" customWidth="1"/>
    <col min="10244" max="10244" width="0.140625" style="37" customWidth="1"/>
    <col min="10245" max="10245" width="12" style="37" customWidth="1"/>
    <col min="10246" max="10246" width="6.7109375" style="37" customWidth="1"/>
    <col min="10247" max="10247" width="7.42578125" style="37" customWidth="1"/>
    <col min="10248" max="10248" width="2.85546875" style="37" customWidth="1"/>
    <col min="10249" max="10249" width="4.85546875" style="37" customWidth="1"/>
    <col min="10250" max="10250" width="6.140625" style="37" customWidth="1"/>
    <col min="10251" max="10251" width="4.140625" style="37" customWidth="1"/>
    <col min="10252" max="10252" width="2" style="37" customWidth="1"/>
    <col min="10253" max="10253" width="5.140625" style="37" customWidth="1"/>
    <col min="10254" max="10254" width="6" style="37" customWidth="1"/>
    <col min="10255" max="10255" width="5.85546875" style="37" customWidth="1"/>
    <col min="10256" max="10256" width="6.85546875" style="37" customWidth="1"/>
    <col min="10257" max="10257" width="4.28515625" style="37" customWidth="1"/>
    <col min="10258" max="10258" width="3.85546875" style="37" customWidth="1"/>
    <col min="10259" max="10259" width="5.42578125" style="37" customWidth="1"/>
    <col min="10260" max="10260" width="2.5703125" style="37" customWidth="1"/>
    <col min="10261" max="10261" width="3" style="37" customWidth="1"/>
    <col min="10262" max="10262" width="6.42578125" style="37" customWidth="1"/>
    <col min="10263" max="10265" width="0" style="37" hidden="1" customWidth="1"/>
    <col min="10266" max="10266" width="13.28515625" style="37" customWidth="1"/>
    <col min="10267" max="10313" width="0" style="37" hidden="1" customWidth="1"/>
    <col min="10314" max="10496" width="9.140625" style="37"/>
    <col min="10497" max="10497" width="7.140625" style="37" customWidth="1"/>
    <col min="10498" max="10498" width="0.5703125" style="37" customWidth="1"/>
    <col min="10499" max="10499" width="0" style="37" hidden="1" customWidth="1"/>
    <col min="10500" max="10500" width="0.140625" style="37" customWidth="1"/>
    <col min="10501" max="10501" width="12" style="37" customWidth="1"/>
    <col min="10502" max="10502" width="6.7109375" style="37" customWidth="1"/>
    <col min="10503" max="10503" width="7.42578125" style="37" customWidth="1"/>
    <col min="10504" max="10504" width="2.85546875" style="37" customWidth="1"/>
    <col min="10505" max="10505" width="4.85546875" style="37" customWidth="1"/>
    <col min="10506" max="10506" width="6.140625" style="37" customWidth="1"/>
    <col min="10507" max="10507" width="4.140625" style="37" customWidth="1"/>
    <col min="10508" max="10508" width="2" style="37" customWidth="1"/>
    <col min="10509" max="10509" width="5.140625" style="37" customWidth="1"/>
    <col min="10510" max="10510" width="6" style="37" customWidth="1"/>
    <col min="10511" max="10511" width="5.85546875" style="37" customWidth="1"/>
    <col min="10512" max="10512" width="6.85546875" style="37" customWidth="1"/>
    <col min="10513" max="10513" width="4.28515625" style="37" customWidth="1"/>
    <col min="10514" max="10514" width="3.85546875" style="37" customWidth="1"/>
    <col min="10515" max="10515" width="5.42578125" style="37" customWidth="1"/>
    <col min="10516" max="10516" width="2.5703125" style="37" customWidth="1"/>
    <col min="10517" max="10517" width="3" style="37" customWidth="1"/>
    <col min="10518" max="10518" width="6.42578125" style="37" customWidth="1"/>
    <col min="10519" max="10521" width="0" style="37" hidden="1" customWidth="1"/>
    <col min="10522" max="10522" width="13.28515625" style="37" customWidth="1"/>
    <col min="10523" max="10569" width="0" style="37" hidden="1" customWidth="1"/>
    <col min="10570" max="10752" width="9.140625" style="37"/>
    <col min="10753" max="10753" width="7.140625" style="37" customWidth="1"/>
    <col min="10754" max="10754" width="0.5703125" style="37" customWidth="1"/>
    <col min="10755" max="10755" width="0" style="37" hidden="1" customWidth="1"/>
    <col min="10756" max="10756" width="0.140625" style="37" customWidth="1"/>
    <col min="10757" max="10757" width="12" style="37" customWidth="1"/>
    <col min="10758" max="10758" width="6.7109375" style="37" customWidth="1"/>
    <col min="10759" max="10759" width="7.42578125" style="37" customWidth="1"/>
    <col min="10760" max="10760" width="2.85546875" style="37" customWidth="1"/>
    <col min="10761" max="10761" width="4.85546875" style="37" customWidth="1"/>
    <col min="10762" max="10762" width="6.140625" style="37" customWidth="1"/>
    <col min="10763" max="10763" width="4.140625" style="37" customWidth="1"/>
    <col min="10764" max="10764" width="2" style="37" customWidth="1"/>
    <col min="10765" max="10765" width="5.140625" style="37" customWidth="1"/>
    <col min="10766" max="10766" width="6" style="37" customWidth="1"/>
    <col min="10767" max="10767" width="5.85546875" style="37" customWidth="1"/>
    <col min="10768" max="10768" width="6.85546875" style="37" customWidth="1"/>
    <col min="10769" max="10769" width="4.28515625" style="37" customWidth="1"/>
    <col min="10770" max="10770" width="3.85546875" style="37" customWidth="1"/>
    <col min="10771" max="10771" width="5.42578125" style="37" customWidth="1"/>
    <col min="10772" max="10772" width="2.5703125" style="37" customWidth="1"/>
    <col min="10773" max="10773" width="3" style="37" customWidth="1"/>
    <col min="10774" max="10774" width="6.42578125" style="37" customWidth="1"/>
    <col min="10775" max="10777" width="0" style="37" hidden="1" customWidth="1"/>
    <col min="10778" max="10778" width="13.28515625" style="37" customWidth="1"/>
    <col min="10779" max="10825" width="0" style="37" hidden="1" customWidth="1"/>
    <col min="10826" max="11008" width="9.140625" style="37"/>
    <col min="11009" max="11009" width="7.140625" style="37" customWidth="1"/>
    <col min="11010" max="11010" width="0.5703125" style="37" customWidth="1"/>
    <col min="11011" max="11011" width="0" style="37" hidden="1" customWidth="1"/>
    <col min="11012" max="11012" width="0.140625" style="37" customWidth="1"/>
    <col min="11013" max="11013" width="12" style="37" customWidth="1"/>
    <col min="11014" max="11014" width="6.7109375" style="37" customWidth="1"/>
    <col min="11015" max="11015" width="7.42578125" style="37" customWidth="1"/>
    <col min="11016" max="11016" width="2.85546875" style="37" customWidth="1"/>
    <col min="11017" max="11017" width="4.85546875" style="37" customWidth="1"/>
    <col min="11018" max="11018" width="6.140625" style="37" customWidth="1"/>
    <col min="11019" max="11019" width="4.140625" style="37" customWidth="1"/>
    <col min="11020" max="11020" width="2" style="37" customWidth="1"/>
    <col min="11021" max="11021" width="5.140625" style="37" customWidth="1"/>
    <col min="11022" max="11022" width="6" style="37" customWidth="1"/>
    <col min="11023" max="11023" width="5.85546875" style="37" customWidth="1"/>
    <col min="11024" max="11024" width="6.85546875" style="37" customWidth="1"/>
    <col min="11025" max="11025" width="4.28515625" style="37" customWidth="1"/>
    <col min="11026" max="11026" width="3.85546875" style="37" customWidth="1"/>
    <col min="11027" max="11027" width="5.42578125" style="37" customWidth="1"/>
    <col min="11028" max="11028" width="2.5703125" style="37" customWidth="1"/>
    <col min="11029" max="11029" width="3" style="37" customWidth="1"/>
    <col min="11030" max="11030" width="6.42578125" style="37" customWidth="1"/>
    <col min="11031" max="11033" width="0" style="37" hidden="1" customWidth="1"/>
    <col min="11034" max="11034" width="13.28515625" style="37" customWidth="1"/>
    <col min="11035" max="11081" width="0" style="37" hidden="1" customWidth="1"/>
    <col min="11082" max="11264" width="9.140625" style="37"/>
    <col min="11265" max="11265" width="7.140625" style="37" customWidth="1"/>
    <col min="11266" max="11266" width="0.5703125" style="37" customWidth="1"/>
    <col min="11267" max="11267" width="0" style="37" hidden="1" customWidth="1"/>
    <col min="11268" max="11268" width="0.140625" style="37" customWidth="1"/>
    <col min="11269" max="11269" width="12" style="37" customWidth="1"/>
    <col min="11270" max="11270" width="6.7109375" style="37" customWidth="1"/>
    <col min="11271" max="11271" width="7.42578125" style="37" customWidth="1"/>
    <col min="11272" max="11272" width="2.85546875" style="37" customWidth="1"/>
    <col min="11273" max="11273" width="4.85546875" style="37" customWidth="1"/>
    <col min="11274" max="11274" width="6.140625" style="37" customWidth="1"/>
    <col min="11275" max="11275" width="4.140625" style="37" customWidth="1"/>
    <col min="11276" max="11276" width="2" style="37" customWidth="1"/>
    <col min="11277" max="11277" width="5.140625" style="37" customWidth="1"/>
    <col min="11278" max="11278" width="6" style="37" customWidth="1"/>
    <col min="11279" max="11279" width="5.85546875" style="37" customWidth="1"/>
    <col min="11280" max="11280" width="6.85546875" style="37" customWidth="1"/>
    <col min="11281" max="11281" width="4.28515625" style="37" customWidth="1"/>
    <col min="11282" max="11282" width="3.85546875" style="37" customWidth="1"/>
    <col min="11283" max="11283" width="5.42578125" style="37" customWidth="1"/>
    <col min="11284" max="11284" width="2.5703125" style="37" customWidth="1"/>
    <col min="11285" max="11285" width="3" style="37" customWidth="1"/>
    <col min="11286" max="11286" width="6.42578125" style="37" customWidth="1"/>
    <col min="11287" max="11289" width="0" style="37" hidden="1" customWidth="1"/>
    <col min="11290" max="11290" width="13.28515625" style="37" customWidth="1"/>
    <col min="11291" max="11337" width="0" style="37" hidden="1" customWidth="1"/>
    <col min="11338" max="11520" width="9.140625" style="37"/>
    <col min="11521" max="11521" width="7.140625" style="37" customWidth="1"/>
    <col min="11522" max="11522" width="0.5703125" style="37" customWidth="1"/>
    <col min="11523" max="11523" width="0" style="37" hidden="1" customWidth="1"/>
    <col min="11524" max="11524" width="0.140625" style="37" customWidth="1"/>
    <col min="11525" max="11525" width="12" style="37" customWidth="1"/>
    <col min="11526" max="11526" width="6.7109375" style="37" customWidth="1"/>
    <col min="11527" max="11527" width="7.42578125" style="37" customWidth="1"/>
    <col min="11528" max="11528" width="2.85546875" style="37" customWidth="1"/>
    <col min="11529" max="11529" width="4.85546875" style="37" customWidth="1"/>
    <col min="11530" max="11530" width="6.140625" style="37" customWidth="1"/>
    <col min="11531" max="11531" width="4.140625" style="37" customWidth="1"/>
    <col min="11532" max="11532" width="2" style="37" customWidth="1"/>
    <col min="11533" max="11533" width="5.140625" style="37" customWidth="1"/>
    <col min="11534" max="11534" width="6" style="37" customWidth="1"/>
    <col min="11535" max="11535" width="5.85546875" style="37" customWidth="1"/>
    <col min="11536" max="11536" width="6.85546875" style="37" customWidth="1"/>
    <col min="11537" max="11537" width="4.28515625" style="37" customWidth="1"/>
    <col min="11538" max="11538" width="3.85546875" style="37" customWidth="1"/>
    <col min="11539" max="11539" width="5.42578125" style="37" customWidth="1"/>
    <col min="11540" max="11540" width="2.5703125" style="37" customWidth="1"/>
    <col min="11541" max="11541" width="3" style="37" customWidth="1"/>
    <col min="11542" max="11542" width="6.42578125" style="37" customWidth="1"/>
    <col min="11543" max="11545" width="0" style="37" hidden="1" customWidth="1"/>
    <col min="11546" max="11546" width="13.28515625" style="37" customWidth="1"/>
    <col min="11547" max="11593" width="0" style="37" hidden="1" customWidth="1"/>
    <col min="11594" max="11776" width="9.140625" style="37"/>
    <col min="11777" max="11777" width="7.140625" style="37" customWidth="1"/>
    <col min="11778" max="11778" width="0.5703125" style="37" customWidth="1"/>
    <col min="11779" max="11779" width="0" style="37" hidden="1" customWidth="1"/>
    <col min="11780" max="11780" width="0.140625" style="37" customWidth="1"/>
    <col min="11781" max="11781" width="12" style="37" customWidth="1"/>
    <col min="11782" max="11782" width="6.7109375" style="37" customWidth="1"/>
    <col min="11783" max="11783" width="7.42578125" style="37" customWidth="1"/>
    <col min="11784" max="11784" width="2.85546875" style="37" customWidth="1"/>
    <col min="11785" max="11785" width="4.85546875" style="37" customWidth="1"/>
    <col min="11786" max="11786" width="6.140625" style="37" customWidth="1"/>
    <col min="11787" max="11787" width="4.140625" style="37" customWidth="1"/>
    <col min="11788" max="11788" width="2" style="37" customWidth="1"/>
    <col min="11789" max="11789" width="5.140625" style="37" customWidth="1"/>
    <col min="11790" max="11790" width="6" style="37" customWidth="1"/>
    <col min="11791" max="11791" width="5.85546875" style="37" customWidth="1"/>
    <col min="11792" max="11792" width="6.85546875" style="37" customWidth="1"/>
    <col min="11793" max="11793" width="4.28515625" style="37" customWidth="1"/>
    <col min="11794" max="11794" width="3.85546875" style="37" customWidth="1"/>
    <col min="11795" max="11795" width="5.42578125" style="37" customWidth="1"/>
    <col min="11796" max="11796" width="2.5703125" style="37" customWidth="1"/>
    <col min="11797" max="11797" width="3" style="37" customWidth="1"/>
    <col min="11798" max="11798" width="6.42578125" style="37" customWidth="1"/>
    <col min="11799" max="11801" width="0" style="37" hidden="1" customWidth="1"/>
    <col min="11802" max="11802" width="13.28515625" style="37" customWidth="1"/>
    <col min="11803" max="11849" width="0" style="37" hidden="1" customWidth="1"/>
    <col min="11850" max="12032" width="9.140625" style="37"/>
    <col min="12033" max="12033" width="7.140625" style="37" customWidth="1"/>
    <col min="12034" max="12034" width="0.5703125" style="37" customWidth="1"/>
    <col min="12035" max="12035" width="0" style="37" hidden="1" customWidth="1"/>
    <col min="12036" max="12036" width="0.140625" style="37" customWidth="1"/>
    <col min="12037" max="12037" width="12" style="37" customWidth="1"/>
    <col min="12038" max="12038" width="6.7109375" style="37" customWidth="1"/>
    <col min="12039" max="12039" width="7.42578125" style="37" customWidth="1"/>
    <col min="12040" max="12040" width="2.85546875" style="37" customWidth="1"/>
    <col min="12041" max="12041" width="4.85546875" style="37" customWidth="1"/>
    <col min="12042" max="12042" width="6.140625" style="37" customWidth="1"/>
    <col min="12043" max="12043" width="4.140625" style="37" customWidth="1"/>
    <col min="12044" max="12044" width="2" style="37" customWidth="1"/>
    <col min="12045" max="12045" width="5.140625" style="37" customWidth="1"/>
    <col min="12046" max="12046" width="6" style="37" customWidth="1"/>
    <col min="12047" max="12047" width="5.85546875" style="37" customWidth="1"/>
    <col min="12048" max="12048" width="6.85546875" style="37" customWidth="1"/>
    <col min="12049" max="12049" width="4.28515625" style="37" customWidth="1"/>
    <col min="12050" max="12050" width="3.85546875" style="37" customWidth="1"/>
    <col min="12051" max="12051" width="5.42578125" style="37" customWidth="1"/>
    <col min="12052" max="12052" width="2.5703125" style="37" customWidth="1"/>
    <col min="12053" max="12053" width="3" style="37" customWidth="1"/>
    <col min="12054" max="12054" width="6.42578125" style="37" customWidth="1"/>
    <col min="12055" max="12057" width="0" style="37" hidden="1" customWidth="1"/>
    <col min="12058" max="12058" width="13.28515625" style="37" customWidth="1"/>
    <col min="12059" max="12105" width="0" style="37" hidden="1" customWidth="1"/>
    <col min="12106" max="12288" width="9.140625" style="37"/>
    <col min="12289" max="12289" width="7.140625" style="37" customWidth="1"/>
    <col min="12290" max="12290" width="0.5703125" style="37" customWidth="1"/>
    <col min="12291" max="12291" width="0" style="37" hidden="1" customWidth="1"/>
    <col min="12292" max="12292" width="0.140625" style="37" customWidth="1"/>
    <col min="12293" max="12293" width="12" style="37" customWidth="1"/>
    <col min="12294" max="12294" width="6.7109375" style="37" customWidth="1"/>
    <col min="12295" max="12295" width="7.42578125" style="37" customWidth="1"/>
    <col min="12296" max="12296" width="2.85546875" style="37" customWidth="1"/>
    <col min="12297" max="12297" width="4.85546875" style="37" customWidth="1"/>
    <col min="12298" max="12298" width="6.140625" style="37" customWidth="1"/>
    <col min="12299" max="12299" width="4.140625" style="37" customWidth="1"/>
    <col min="12300" max="12300" width="2" style="37" customWidth="1"/>
    <col min="12301" max="12301" width="5.140625" style="37" customWidth="1"/>
    <col min="12302" max="12302" width="6" style="37" customWidth="1"/>
    <col min="12303" max="12303" width="5.85546875" style="37" customWidth="1"/>
    <col min="12304" max="12304" width="6.85546875" style="37" customWidth="1"/>
    <col min="12305" max="12305" width="4.28515625" style="37" customWidth="1"/>
    <col min="12306" max="12306" width="3.85546875" style="37" customWidth="1"/>
    <col min="12307" max="12307" width="5.42578125" style="37" customWidth="1"/>
    <col min="12308" max="12308" width="2.5703125" style="37" customWidth="1"/>
    <col min="12309" max="12309" width="3" style="37" customWidth="1"/>
    <col min="12310" max="12310" width="6.42578125" style="37" customWidth="1"/>
    <col min="12311" max="12313" width="0" style="37" hidden="1" customWidth="1"/>
    <col min="12314" max="12314" width="13.28515625" style="37" customWidth="1"/>
    <col min="12315" max="12361" width="0" style="37" hidden="1" customWidth="1"/>
    <col min="12362" max="12544" width="9.140625" style="37"/>
    <col min="12545" max="12545" width="7.140625" style="37" customWidth="1"/>
    <col min="12546" max="12546" width="0.5703125" style="37" customWidth="1"/>
    <col min="12547" max="12547" width="0" style="37" hidden="1" customWidth="1"/>
    <col min="12548" max="12548" width="0.140625" style="37" customWidth="1"/>
    <col min="12549" max="12549" width="12" style="37" customWidth="1"/>
    <col min="12550" max="12550" width="6.7109375" style="37" customWidth="1"/>
    <col min="12551" max="12551" width="7.42578125" style="37" customWidth="1"/>
    <col min="12552" max="12552" width="2.85546875" style="37" customWidth="1"/>
    <col min="12553" max="12553" width="4.85546875" style="37" customWidth="1"/>
    <col min="12554" max="12554" width="6.140625" style="37" customWidth="1"/>
    <col min="12555" max="12555" width="4.140625" style="37" customWidth="1"/>
    <col min="12556" max="12556" width="2" style="37" customWidth="1"/>
    <col min="12557" max="12557" width="5.140625" style="37" customWidth="1"/>
    <col min="12558" max="12558" width="6" style="37" customWidth="1"/>
    <col min="12559" max="12559" width="5.85546875" style="37" customWidth="1"/>
    <col min="12560" max="12560" width="6.85546875" style="37" customWidth="1"/>
    <col min="12561" max="12561" width="4.28515625" style="37" customWidth="1"/>
    <col min="12562" max="12562" width="3.85546875" style="37" customWidth="1"/>
    <col min="12563" max="12563" width="5.42578125" style="37" customWidth="1"/>
    <col min="12564" max="12564" width="2.5703125" style="37" customWidth="1"/>
    <col min="12565" max="12565" width="3" style="37" customWidth="1"/>
    <col min="12566" max="12566" width="6.42578125" style="37" customWidth="1"/>
    <col min="12567" max="12569" width="0" style="37" hidden="1" customWidth="1"/>
    <col min="12570" max="12570" width="13.28515625" style="37" customWidth="1"/>
    <col min="12571" max="12617" width="0" style="37" hidden="1" customWidth="1"/>
    <col min="12618" max="12800" width="9.140625" style="37"/>
    <col min="12801" max="12801" width="7.140625" style="37" customWidth="1"/>
    <col min="12802" max="12802" width="0.5703125" style="37" customWidth="1"/>
    <col min="12803" max="12803" width="0" style="37" hidden="1" customWidth="1"/>
    <col min="12804" max="12804" width="0.140625" style="37" customWidth="1"/>
    <col min="12805" max="12805" width="12" style="37" customWidth="1"/>
    <col min="12806" max="12806" width="6.7109375" style="37" customWidth="1"/>
    <col min="12807" max="12807" width="7.42578125" style="37" customWidth="1"/>
    <col min="12808" max="12808" width="2.85546875" style="37" customWidth="1"/>
    <col min="12809" max="12809" width="4.85546875" style="37" customWidth="1"/>
    <col min="12810" max="12810" width="6.140625" style="37" customWidth="1"/>
    <col min="12811" max="12811" width="4.140625" style="37" customWidth="1"/>
    <col min="12812" max="12812" width="2" style="37" customWidth="1"/>
    <col min="12813" max="12813" width="5.140625" style="37" customWidth="1"/>
    <col min="12814" max="12814" width="6" style="37" customWidth="1"/>
    <col min="12815" max="12815" width="5.85546875" style="37" customWidth="1"/>
    <col min="12816" max="12816" width="6.85546875" style="37" customWidth="1"/>
    <col min="12817" max="12817" width="4.28515625" style="37" customWidth="1"/>
    <col min="12818" max="12818" width="3.85546875" style="37" customWidth="1"/>
    <col min="12819" max="12819" width="5.42578125" style="37" customWidth="1"/>
    <col min="12820" max="12820" width="2.5703125" style="37" customWidth="1"/>
    <col min="12821" max="12821" width="3" style="37" customWidth="1"/>
    <col min="12822" max="12822" width="6.42578125" style="37" customWidth="1"/>
    <col min="12823" max="12825" width="0" style="37" hidden="1" customWidth="1"/>
    <col min="12826" max="12826" width="13.28515625" style="37" customWidth="1"/>
    <col min="12827" max="12873" width="0" style="37" hidden="1" customWidth="1"/>
    <col min="12874" max="13056" width="9.140625" style="37"/>
    <col min="13057" max="13057" width="7.140625" style="37" customWidth="1"/>
    <col min="13058" max="13058" width="0.5703125" style="37" customWidth="1"/>
    <col min="13059" max="13059" width="0" style="37" hidden="1" customWidth="1"/>
    <col min="13060" max="13060" width="0.140625" style="37" customWidth="1"/>
    <col min="13061" max="13061" width="12" style="37" customWidth="1"/>
    <col min="13062" max="13062" width="6.7109375" style="37" customWidth="1"/>
    <col min="13063" max="13063" width="7.42578125" style="37" customWidth="1"/>
    <col min="13064" max="13064" width="2.85546875" style="37" customWidth="1"/>
    <col min="13065" max="13065" width="4.85546875" style="37" customWidth="1"/>
    <col min="13066" max="13066" width="6.140625" style="37" customWidth="1"/>
    <col min="13067" max="13067" width="4.140625" style="37" customWidth="1"/>
    <col min="13068" max="13068" width="2" style="37" customWidth="1"/>
    <col min="13069" max="13069" width="5.140625" style="37" customWidth="1"/>
    <col min="13070" max="13070" width="6" style="37" customWidth="1"/>
    <col min="13071" max="13071" width="5.85546875" style="37" customWidth="1"/>
    <col min="13072" max="13072" width="6.85546875" style="37" customWidth="1"/>
    <col min="13073" max="13073" width="4.28515625" style="37" customWidth="1"/>
    <col min="13074" max="13074" width="3.85546875" style="37" customWidth="1"/>
    <col min="13075" max="13075" width="5.42578125" style="37" customWidth="1"/>
    <col min="13076" max="13076" width="2.5703125" style="37" customWidth="1"/>
    <col min="13077" max="13077" width="3" style="37" customWidth="1"/>
    <col min="13078" max="13078" width="6.42578125" style="37" customWidth="1"/>
    <col min="13079" max="13081" width="0" style="37" hidden="1" customWidth="1"/>
    <col min="13082" max="13082" width="13.28515625" style="37" customWidth="1"/>
    <col min="13083" max="13129" width="0" style="37" hidden="1" customWidth="1"/>
    <col min="13130" max="13312" width="9.140625" style="37"/>
    <col min="13313" max="13313" width="7.140625" style="37" customWidth="1"/>
    <col min="13314" max="13314" width="0.5703125" style="37" customWidth="1"/>
    <col min="13315" max="13315" width="0" style="37" hidden="1" customWidth="1"/>
    <col min="13316" max="13316" width="0.140625" style="37" customWidth="1"/>
    <col min="13317" max="13317" width="12" style="37" customWidth="1"/>
    <col min="13318" max="13318" width="6.7109375" style="37" customWidth="1"/>
    <col min="13319" max="13319" width="7.42578125" style="37" customWidth="1"/>
    <col min="13320" max="13320" width="2.85546875" style="37" customWidth="1"/>
    <col min="13321" max="13321" width="4.85546875" style="37" customWidth="1"/>
    <col min="13322" max="13322" width="6.140625" style="37" customWidth="1"/>
    <col min="13323" max="13323" width="4.140625" style="37" customWidth="1"/>
    <col min="13324" max="13324" width="2" style="37" customWidth="1"/>
    <col min="13325" max="13325" width="5.140625" style="37" customWidth="1"/>
    <col min="13326" max="13326" width="6" style="37" customWidth="1"/>
    <col min="13327" max="13327" width="5.85546875" style="37" customWidth="1"/>
    <col min="13328" max="13328" width="6.85546875" style="37" customWidth="1"/>
    <col min="13329" max="13329" width="4.28515625" style="37" customWidth="1"/>
    <col min="13330" max="13330" width="3.85546875" style="37" customWidth="1"/>
    <col min="13331" max="13331" width="5.42578125" style="37" customWidth="1"/>
    <col min="13332" max="13332" width="2.5703125" style="37" customWidth="1"/>
    <col min="13333" max="13333" width="3" style="37" customWidth="1"/>
    <col min="13334" max="13334" width="6.42578125" style="37" customWidth="1"/>
    <col min="13335" max="13337" width="0" style="37" hidden="1" customWidth="1"/>
    <col min="13338" max="13338" width="13.28515625" style="37" customWidth="1"/>
    <col min="13339" max="13385" width="0" style="37" hidden="1" customWidth="1"/>
    <col min="13386" max="13568" width="9.140625" style="37"/>
    <col min="13569" max="13569" width="7.140625" style="37" customWidth="1"/>
    <col min="13570" max="13570" width="0.5703125" style="37" customWidth="1"/>
    <col min="13571" max="13571" width="0" style="37" hidden="1" customWidth="1"/>
    <col min="13572" max="13572" width="0.140625" style="37" customWidth="1"/>
    <col min="13573" max="13573" width="12" style="37" customWidth="1"/>
    <col min="13574" max="13574" width="6.7109375" style="37" customWidth="1"/>
    <col min="13575" max="13575" width="7.42578125" style="37" customWidth="1"/>
    <col min="13576" max="13576" width="2.85546875" style="37" customWidth="1"/>
    <col min="13577" max="13577" width="4.85546875" style="37" customWidth="1"/>
    <col min="13578" max="13578" width="6.140625" style="37" customWidth="1"/>
    <col min="13579" max="13579" width="4.140625" style="37" customWidth="1"/>
    <col min="13580" max="13580" width="2" style="37" customWidth="1"/>
    <col min="13581" max="13581" width="5.140625" style="37" customWidth="1"/>
    <col min="13582" max="13582" width="6" style="37" customWidth="1"/>
    <col min="13583" max="13583" width="5.85546875" style="37" customWidth="1"/>
    <col min="13584" max="13584" width="6.85546875" style="37" customWidth="1"/>
    <col min="13585" max="13585" width="4.28515625" style="37" customWidth="1"/>
    <col min="13586" max="13586" width="3.85546875" style="37" customWidth="1"/>
    <col min="13587" max="13587" width="5.42578125" style="37" customWidth="1"/>
    <col min="13588" max="13588" width="2.5703125" style="37" customWidth="1"/>
    <col min="13589" max="13589" width="3" style="37" customWidth="1"/>
    <col min="13590" max="13590" width="6.42578125" style="37" customWidth="1"/>
    <col min="13591" max="13593" width="0" style="37" hidden="1" customWidth="1"/>
    <col min="13594" max="13594" width="13.28515625" style="37" customWidth="1"/>
    <col min="13595" max="13641" width="0" style="37" hidden="1" customWidth="1"/>
    <col min="13642" max="13824" width="9.140625" style="37"/>
    <col min="13825" max="13825" width="7.140625" style="37" customWidth="1"/>
    <col min="13826" max="13826" width="0.5703125" style="37" customWidth="1"/>
    <col min="13827" max="13827" width="0" style="37" hidden="1" customWidth="1"/>
    <col min="13828" max="13828" width="0.140625" style="37" customWidth="1"/>
    <col min="13829" max="13829" width="12" style="37" customWidth="1"/>
    <col min="13830" max="13830" width="6.7109375" style="37" customWidth="1"/>
    <col min="13831" max="13831" width="7.42578125" style="37" customWidth="1"/>
    <col min="13832" max="13832" width="2.85546875" style="37" customWidth="1"/>
    <col min="13833" max="13833" width="4.85546875" style="37" customWidth="1"/>
    <col min="13834" max="13834" width="6.140625" style="37" customWidth="1"/>
    <col min="13835" max="13835" width="4.140625" style="37" customWidth="1"/>
    <col min="13836" max="13836" width="2" style="37" customWidth="1"/>
    <col min="13837" max="13837" width="5.140625" style="37" customWidth="1"/>
    <col min="13838" max="13838" width="6" style="37" customWidth="1"/>
    <col min="13839" max="13839" width="5.85546875" style="37" customWidth="1"/>
    <col min="13840" max="13840" width="6.85546875" style="37" customWidth="1"/>
    <col min="13841" max="13841" width="4.28515625" style="37" customWidth="1"/>
    <col min="13842" max="13842" width="3.85546875" style="37" customWidth="1"/>
    <col min="13843" max="13843" width="5.42578125" style="37" customWidth="1"/>
    <col min="13844" max="13844" width="2.5703125" style="37" customWidth="1"/>
    <col min="13845" max="13845" width="3" style="37" customWidth="1"/>
    <col min="13846" max="13846" width="6.42578125" style="37" customWidth="1"/>
    <col min="13847" max="13849" width="0" style="37" hidden="1" customWidth="1"/>
    <col min="13850" max="13850" width="13.28515625" style="37" customWidth="1"/>
    <col min="13851" max="13897" width="0" style="37" hidden="1" customWidth="1"/>
    <col min="13898" max="14080" width="9.140625" style="37"/>
    <col min="14081" max="14081" width="7.140625" style="37" customWidth="1"/>
    <col min="14082" max="14082" width="0.5703125" style="37" customWidth="1"/>
    <col min="14083" max="14083" width="0" style="37" hidden="1" customWidth="1"/>
    <col min="14084" max="14084" width="0.140625" style="37" customWidth="1"/>
    <col min="14085" max="14085" width="12" style="37" customWidth="1"/>
    <col min="14086" max="14086" width="6.7109375" style="37" customWidth="1"/>
    <col min="14087" max="14087" width="7.42578125" style="37" customWidth="1"/>
    <col min="14088" max="14088" width="2.85546875" style="37" customWidth="1"/>
    <col min="14089" max="14089" width="4.85546875" style="37" customWidth="1"/>
    <col min="14090" max="14090" width="6.140625" style="37" customWidth="1"/>
    <col min="14091" max="14091" width="4.140625" style="37" customWidth="1"/>
    <col min="14092" max="14092" width="2" style="37" customWidth="1"/>
    <col min="14093" max="14093" width="5.140625" style="37" customWidth="1"/>
    <col min="14094" max="14094" width="6" style="37" customWidth="1"/>
    <col min="14095" max="14095" width="5.85546875" style="37" customWidth="1"/>
    <col min="14096" max="14096" width="6.85546875" style="37" customWidth="1"/>
    <col min="14097" max="14097" width="4.28515625" style="37" customWidth="1"/>
    <col min="14098" max="14098" width="3.85546875" style="37" customWidth="1"/>
    <col min="14099" max="14099" width="5.42578125" style="37" customWidth="1"/>
    <col min="14100" max="14100" width="2.5703125" style="37" customWidth="1"/>
    <col min="14101" max="14101" width="3" style="37" customWidth="1"/>
    <col min="14102" max="14102" width="6.42578125" style="37" customWidth="1"/>
    <col min="14103" max="14105" width="0" style="37" hidden="1" customWidth="1"/>
    <col min="14106" max="14106" width="13.28515625" style="37" customWidth="1"/>
    <col min="14107" max="14153" width="0" style="37" hidden="1" customWidth="1"/>
    <col min="14154" max="14336" width="9.140625" style="37"/>
    <col min="14337" max="14337" width="7.140625" style="37" customWidth="1"/>
    <col min="14338" max="14338" width="0.5703125" style="37" customWidth="1"/>
    <col min="14339" max="14339" width="0" style="37" hidden="1" customWidth="1"/>
    <col min="14340" max="14340" width="0.140625" style="37" customWidth="1"/>
    <col min="14341" max="14341" width="12" style="37" customWidth="1"/>
    <col min="14342" max="14342" width="6.7109375" style="37" customWidth="1"/>
    <col min="14343" max="14343" width="7.42578125" style="37" customWidth="1"/>
    <col min="14344" max="14344" width="2.85546875" style="37" customWidth="1"/>
    <col min="14345" max="14345" width="4.85546875" style="37" customWidth="1"/>
    <col min="14346" max="14346" width="6.140625" style="37" customWidth="1"/>
    <col min="14347" max="14347" width="4.140625" style="37" customWidth="1"/>
    <col min="14348" max="14348" width="2" style="37" customWidth="1"/>
    <col min="14349" max="14349" width="5.140625" style="37" customWidth="1"/>
    <col min="14350" max="14350" width="6" style="37" customWidth="1"/>
    <col min="14351" max="14351" width="5.85546875" style="37" customWidth="1"/>
    <col min="14352" max="14352" width="6.85546875" style="37" customWidth="1"/>
    <col min="14353" max="14353" width="4.28515625" style="37" customWidth="1"/>
    <col min="14354" max="14354" width="3.85546875" style="37" customWidth="1"/>
    <col min="14355" max="14355" width="5.42578125" style="37" customWidth="1"/>
    <col min="14356" max="14356" width="2.5703125" style="37" customWidth="1"/>
    <col min="14357" max="14357" width="3" style="37" customWidth="1"/>
    <col min="14358" max="14358" width="6.42578125" style="37" customWidth="1"/>
    <col min="14359" max="14361" width="0" style="37" hidden="1" customWidth="1"/>
    <col min="14362" max="14362" width="13.28515625" style="37" customWidth="1"/>
    <col min="14363" max="14409" width="0" style="37" hidden="1" customWidth="1"/>
    <col min="14410" max="14592" width="9.140625" style="37"/>
    <col min="14593" max="14593" width="7.140625" style="37" customWidth="1"/>
    <col min="14594" max="14594" width="0.5703125" style="37" customWidth="1"/>
    <col min="14595" max="14595" width="0" style="37" hidden="1" customWidth="1"/>
    <col min="14596" max="14596" width="0.140625" style="37" customWidth="1"/>
    <col min="14597" max="14597" width="12" style="37" customWidth="1"/>
    <col min="14598" max="14598" width="6.7109375" style="37" customWidth="1"/>
    <col min="14599" max="14599" width="7.42578125" style="37" customWidth="1"/>
    <col min="14600" max="14600" width="2.85546875" style="37" customWidth="1"/>
    <col min="14601" max="14601" width="4.85546875" style="37" customWidth="1"/>
    <col min="14602" max="14602" width="6.140625" style="37" customWidth="1"/>
    <col min="14603" max="14603" width="4.140625" style="37" customWidth="1"/>
    <col min="14604" max="14604" width="2" style="37" customWidth="1"/>
    <col min="14605" max="14605" width="5.140625" style="37" customWidth="1"/>
    <col min="14606" max="14606" width="6" style="37" customWidth="1"/>
    <col min="14607" max="14607" width="5.85546875" style="37" customWidth="1"/>
    <col min="14608" max="14608" width="6.85546875" style="37" customWidth="1"/>
    <col min="14609" max="14609" width="4.28515625" style="37" customWidth="1"/>
    <col min="14610" max="14610" width="3.85546875" style="37" customWidth="1"/>
    <col min="14611" max="14611" width="5.42578125" style="37" customWidth="1"/>
    <col min="14612" max="14612" width="2.5703125" style="37" customWidth="1"/>
    <col min="14613" max="14613" width="3" style="37" customWidth="1"/>
    <col min="14614" max="14614" width="6.42578125" style="37" customWidth="1"/>
    <col min="14615" max="14617" width="0" style="37" hidden="1" customWidth="1"/>
    <col min="14618" max="14618" width="13.28515625" style="37" customWidth="1"/>
    <col min="14619" max="14665" width="0" style="37" hidden="1" customWidth="1"/>
    <col min="14666" max="14848" width="9.140625" style="37"/>
    <col min="14849" max="14849" width="7.140625" style="37" customWidth="1"/>
    <col min="14850" max="14850" width="0.5703125" style="37" customWidth="1"/>
    <col min="14851" max="14851" width="0" style="37" hidden="1" customWidth="1"/>
    <col min="14852" max="14852" width="0.140625" style="37" customWidth="1"/>
    <col min="14853" max="14853" width="12" style="37" customWidth="1"/>
    <col min="14854" max="14854" width="6.7109375" style="37" customWidth="1"/>
    <col min="14855" max="14855" width="7.42578125" style="37" customWidth="1"/>
    <col min="14856" max="14856" width="2.85546875" style="37" customWidth="1"/>
    <col min="14857" max="14857" width="4.85546875" style="37" customWidth="1"/>
    <col min="14858" max="14858" width="6.140625" style="37" customWidth="1"/>
    <col min="14859" max="14859" width="4.140625" style="37" customWidth="1"/>
    <col min="14860" max="14860" width="2" style="37" customWidth="1"/>
    <col min="14861" max="14861" width="5.140625" style="37" customWidth="1"/>
    <col min="14862" max="14862" width="6" style="37" customWidth="1"/>
    <col min="14863" max="14863" width="5.85546875" style="37" customWidth="1"/>
    <col min="14864" max="14864" width="6.85546875" style="37" customWidth="1"/>
    <col min="14865" max="14865" width="4.28515625" style="37" customWidth="1"/>
    <col min="14866" max="14866" width="3.85546875" style="37" customWidth="1"/>
    <col min="14867" max="14867" width="5.42578125" style="37" customWidth="1"/>
    <col min="14868" max="14868" width="2.5703125" style="37" customWidth="1"/>
    <col min="14869" max="14869" width="3" style="37" customWidth="1"/>
    <col min="14870" max="14870" width="6.42578125" style="37" customWidth="1"/>
    <col min="14871" max="14873" width="0" style="37" hidden="1" customWidth="1"/>
    <col min="14874" max="14874" width="13.28515625" style="37" customWidth="1"/>
    <col min="14875" max="14921" width="0" style="37" hidden="1" customWidth="1"/>
    <col min="14922" max="15104" width="9.140625" style="37"/>
    <col min="15105" max="15105" width="7.140625" style="37" customWidth="1"/>
    <col min="15106" max="15106" width="0.5703125" style="37" customWidth="1"/>
    <col min="15107" max="15107" width="0" style="37" hidden="1" customWidth="1"/>
    <col min="15108" max="15108" width="0.140625" style="37" customWidth="1"/>
    <col min="15109" max="15109" width="12" style="37" customWidth="1"/>
    <col min="15110" max="15110" width="6.7109375" style="37" customWidth="1"/>
    <col min="15111" max="15111" width="7.42578125" style="37" customWidth="1"/>
    <col min="15112" max="15112" width="2.85546875" style="37" customWidth="1"/>
    <col min="15113" max="15113" width="4.85546875" style="37" customWidth="1"/>
    <col min="15114" max="15114" width="6.140625" style="37" customWidth="1"/>
    <col min="15115" max="15115" width="4.140625" style="37" customWidth="1"/>
    <col min="15116" max="15116" width="2" style="37" customWidth="1"/>
    <col min="15117" max="15117" width="5.140625" style="37" customWidth="1"/>
    <col min="15118" max="15118" width="6" style="37" customWidth="1"/>
    <col min="15119" max="15119" width="5.85546875" style="37" customWidth="1"/>
    <col min="15120" max="15120" width="6.85546875" style="37" customWidth="1"/>
    <col min="15121" max="15121" width="4.28515625" style="37" customWidth="1"/>
    <col min="15122" max="15122" width="3.85546875" style="37" customWidth="1"/>
    <col min="15123" max="15123" width="5.42578125" style="37" customWidth="1"/>
    <col min="15124" max="15124" width="2.5703125" style="37" customWidth="1"/>
    <col min="15125" max="15125" width="3" style="37" customWidth="1"/>
    <col min="15126" max="15126" width="6.42578125" style="37" customWidth="1"/>
    <col min="15127" max="15129" width="0" style="37" hidden="1" customWidth="1"/>
    <col min="15130" max="15130" width="13.28515625" style="37" customWidth="1"/>
    <col min="15131" max="15177" width="0" style="37" hidden="1" customWidth="1"/>
    <col min="15178" max="15360" width="9.140625" style="37"/>
    <col min="15361" max="15361" width="7.140625" style="37" customWidth="1"/>
    <col min="15362" max="15362" width="0.5703125" style="37" customWidth="1"/>
    <col min="15363" max="15363" width="0" style="37" hidden="1" customWidth="1"/>
    <col min="15364" max="15364" width="0.140625" style="37" customWidth="1"/>
    <col min="15365" max="15365" width="12" style="37" customWidth="1"/>
    <col min="15366" max="15366" width="6.7109375" style="37" customWidth="1"/>
    <col min="15367" max="15367" width="7.42578125" style="37" customWidth="1"/>
    <col min="15368" max="15368" width="2.85546875" style="37" customWidth="1"/>
    <col min="15369" max="15369" width="4.85546875" style="37" customWidth="1"/>
    <col min="15370" max="15370" width="6.140625" style="37" customWidth="1"/>
    <col min="15371" max="15371" width="4.140625" style="37" customWidth="1"/>
    <col min="15372" max="15372" width="2" style="37" customWidth="1"/>
    <col min="15373" max="15373" width="5.140625" style="37" customWidth="1"/>
    <col min="15374" max="15374" width="6" style="37" customWidth="1"/>
    <col min="15375" max="15375" width="5.85546875" style="37" customWidth="1"/>
    <col min="15376" max="15376" width="6.85546875" style="37" customWidth="1"/>
    <col min="15377" max="15377" width="4.28515625" style="37" customWidth="1"/>
    <col min="15378" max="15378" width="3.85546875" style="37" customWidth="1"/>
    <col min="15379" max="15379" width="5.42578125" style="37" customWidth="1"/>
    <col min="15380" max="15380" width="2.5703125" style="37" customWidth="1"/>
    <col min="15381" max="15381" width="3" style="37" customWidth="1"/>
    <col min="15382" max="15382" width="6.42578125" style="37" customWidth="1"/>
    <col min="15383" max="15385" width="0" style="37" hidden="1" customWidth="1"/>
    <col min="15386" max="15386" width="13.28515625" style="37" customWidth="1"/>
    <col min="15387" max="15433" width="0" style="37" hidden="1" customWidth="1"/>
    <col min="15434" max="15616" width="9.140625" style="37"/>
    <col min="15617" max="15617" width="7.140625" style="37" customWidth="1"/>
    <col min="15618" max="15618" width="0.5703125" style="37" customWidth="1"/>
    <col min="15619" max="15619" width="0" style="37" hidden="1" customWidth="1"/>
    <col min="15620" max="15620" width="0.140625" style="37" customWidth="1"/>
    <col min="15621" max="15621" width="12" style="37" customWidth="1"/>
    <col min="15622" max="15622" width="6.7109375" style="37" customWidth="1"/>
    <col min="15623" max="15623" width="7.42578125" style="37" customWidth="1"/>
    <col min="15624" max="15624" width="2.85546875" style="37" customWidth="1"/>
    <col min="15625" max="15625" width="4.85546875" style="37" customWidth="1"/>
    <col min="15626" max="15626" width="6.140625" style="37" customWidth="1"/>
    <col min="15627" max="15627" width="4.140625" style="37" customWidth="1"/>
    <col min="15628" max="15628" width="2" style="37" customWidth="1"/>
    <col min="15629" max="15629" width="5.140625" style="37" customWidth="1"/>
    <col min="15630" max="15630" width="6" style="37" customWidth="1"/>
    <col min="15631" max="15631" width="5.85546875" style="37" customWidth="1"/>
    <col min="15632" max="15632" width="6.85546875" style="37" customWidth="1"/>
    <col min="15633" max="15633" width="4.28515625" style="37" customWidth="1"/>
    <col min="15634" max="15634" width="3.85546875" style="37" customWidth="1"/>
    <col min="15635" max="15635" width="5.42578125" style="37" customWidth="1"/>
    <col min="15636" max="15636" width="2.5703125" style="37" customWidth="1"/>
    <col min="15637" max="15637" width="3" style="37" customWidth="1"/>
    <col min="15638" max="15638" width="6.42578125" style="37" customWidth="1"/>
    <col min="15639" max="15641" width="0" style="37" hidden="1" customWidth="1"/>
    <col min="15642" max="15642" width="13.28515625" style="37" customWidth="1"/>
    <col min="15643" max="15689" width="0" style="37" hidden="1" customWidth="1"/>
    <col min="15690" max="15872" width="9.140625" style="37"/>
    <col min="15873" max="15873" width="7.140625" style="37" customWidth="1"/>
    <col min="15874" max="15874" width="0.5703125" style="37" customWidth="1"/>
    <col min="15875" max="15875" width="0" style="37" hidden="1" customWidth="1"/>
    <col min="15876" max="15876" width="0.140625" style="37" customWidth="1"/>
    <col min="15877" max="15877" width="12" style="37" customWidth="1"/>
    <col min="15878" max="15878" width="6.7109375" style="37" customWidth="1"/>
    <col min="15879" max="15879" width="7.42578125" style="37" customWidth="1"/>
    <col min="15880" max="15880" width="2.85546875" style="37" customWidth="1"/>
    <col min="15881" max="15881" width="4.85546875" style="37" customWidth="1"/>
    <col min="15882" max="15882" width="6.140625" style="37" customWidth="1"/>
    <col min="15883" max="15883" width="4.140625" style="37" customWidth="1"/>
    <col min="15884" max="15884" width="2" style="37" customWidth="1"/>
    <col min="15885" max="15885" width="5.140625" style="37" customWidth="1"/>
    <col min="15886" max="15886" width="6" style="37" customWidth="1"/>
    <col min="15887" max="15887" width="5.85546875" style="37" customWidth="1"/>
    <col min="15888" max="15888" width="6.85546875" style="37" customWidth="1"/>
    <col min="15889" max="15889" width="4.28515625" style="37" customWidth="1"/>
    <col min="15890" max="15890" width="3.85546875" style="37" customWidth="1"/>
    <col min="15891" max="15891" width="5.42578125" style="37" customWidth="1"/>
    <col min="15892" max="15892" width="2.5703125" style="37" customWidth="1"/>
    <col min="15893" max="15893" width="3" style="37" customWidth="1"/>
    <col min="15894" max="15894" width="6.42578125" style="37" customWidth="1"/>
    <col min="15895" max="15897" width="0" style="37" hidden="1" customWidth="1"/>
    <col min="15898" max="15898" width="13.28515625" style="37" customWidth="1"/>
    <col min="15899" max="15945" width="0" style="37" hidden="1" customWidth="1"/>
    <col min="15946" max="16128" width="9.140625" style="37"/>
    <col min="16129" max="16129" width="7.140625" style="37" customWidth="1"/>
    <col min="16130" max="16130" width="0.5703125" style="37" customWidth="1"/>
    <col min="16131" max="16131" width="0" style="37" hidden="1" customWidth="1"/>
    <col min="16132" max="16132" width="0.140625" style="37" customWidth="1"/>
    <col min="16133" max="16133" width="12" style="37" customWidth="1"/>
    <col min="16134" max="16134" width="6.7109375" style="37" customWidth="1"/>
    <col min="16135" max="16135" width="7.42578125" style="37" customWidth="1"/>
    <col min="16136" max="16136" width="2.85546875" style="37" customWidth="1"/>
    <col min="16137" max="16137" width="4.85546875" style="37" customWidth="1"/>
    <col min="16138" max="16138" width="6.140625" style="37" customWidth="1"/>
    <col min="16139" max="16139" width="4.140625" style="37" customWidth="1"/>
    <col min="16140" max="16140" width="2" style="37" customWidth="1"/>
    <col min="16141" max="16141" width="5.140625" style="37" customWidth="1"/>
    <col min="16142" max="16142" width="6" style="37" customWidth="1"/>
    <col min="16143" max="16143" width="5.85546875" style="37" customWidth="1"/>
    <col min="16144" max="16144" width="6.85546875" style="37" customWidth="1"/>
    <col min="16145" max="16145" width="4.28515625" style="37" customWidth="1"/>
    <col min="16146" max="16146" width="3.85546875" style="37" customWidth="1"/>
    <col min="16147" max="16147" width="5.42578125" style="37" customWidth="1"/>
    <col min="16148" max="16148" width="2.5703125" style="37" customWidth="1"/>
    <col min="16149" max="16149" width="3" style="37" customWidth="1"/>
    <col min="16150" max="16150" width="6.42578125" style="37" customWidth="1"/>
    <col min="16151" max="16153" width="0" style="37" hidden="1" customWidth="1"/>
    <col min="16154" max="16154" width="13.28515625" style="37" customWidth="1"/>
    <col min="16155" max="16201" width="0" style="37" hidden="1" customWidth="1"/>
    <col min="16202" max="16384" width="9.140625" style="37"/>
  </cols>
  <sheetData>
    <row r="1" spans="1:71" ht="1.5" customHeight="1" thickBot="1">
      <c r="A1" s="27"/>
      <c r="B1" s="27"/>
      <c r="C1" s="28"/>
      <c r="D1" s="29"/>
      <c r="E1" s="1957"/>
      <c r="F1" s="1958"/>
      <c r="G1" s="1958"/>
      <c r="H1" s="1958"/>
      <c r="I1" s="1958"/>
      <c r="J1" s="1958"/>
      <c r="K1" s="1958"/>
      <c r="L1" s="30" t="s">
        <v>98</v>
      </c>
      <c r="M1" s="30"/>
      <c r="N1" s="30"/>
      <c r="O1" s="30"/>
      <c r="P1" s="30"/>
      <c r="Q1" s="30"/>
      <c r="R1" s="30"/>
      <c r="S1" s="31"/>
      <c r="T1" s="31"/>
      <c r="U1" s="31"/>
      <c r="V1" s="31"/>
      <c r="W1" s="32"/>
      <c r="X1" s="32"/>
      <c r="AN1" s="35"/>
      <c r="AO1" s="35"/>
      <c r="AP1" s="35"/>
      <c r="AQ1" s="36"/>
      <c r="AY1" s="36"/>
    </row>
    <row r="2" spans="1:71" ht="10.5" customHeight="1">
      <c r="A2" s="27"/>
      <c r="B2" s="27"/>
      <c r="C2" s="27"/>
      <c r="D2" s="27"/>
      <c r="E2" s="1958"/>
      <c r="F2" s="1958"/>
      <c r="G2" s="1958"/>
      <c r="H2" s="1958"/>
      <c r="I2" s="1958"/>
      <c r="J2" s="1958"/>
      <c r="K2" s="1958"/>
      <c r="L2" s="1959" t="s">
        <v>99</v>
      </c>
      <c r="M2" s="1959"/>
      <c r="N2" s="1959"/>
      <c r="O2" s="1959"/>
      <c r="P2" s="1959"/>
      <c r="Q2" s="38"/>
      <c r="R2" s="30"/>
      <c r="S2" s="1960" t="s">
        <v>2130</v>
      </c>
      <c r="T2" s="1961"/>
      <c r="U2" s="1961"/>
      <c r="V2" s="1962"/>
      <c r="W2" s="39"/>
      <c r="X2" s="32"/>
      <c r="AA2" s="33"/>
      <c r="AB2" s="33"/>
      <c r="AC2" s="33"/>
      <c r="AD2" s="33"/>
      <c r="AE2" s="40"/>
      <c r="AF2" s="41"/>
      <c r="AG2" s="32"/>
      <c r="AH2" s="32"/>
      <c r="AI2" s="32"/>
      <c r="AJ2" s="32"/>
      <c r="AK2" s="32"/>
      <c r="AL2" s="29"/>
      <c r="AM2" s="29"/>
      <c r="AN2" s="29"/>
      <c r="AO2" s="29"/>
      <c r="AP2" s="29"/>
      <c r="AQ2" s="29"/>
      <c r="AR2" s="29"/>
      <c r="AS2" s="29"/>
      <c r="AT2" s="29"/>
      <c r="AU2" s="29"/>
      <c r="AV2" s="29"/>
      <c r="AW2" s="29"/>
      <c r="AX2" s="29"/>
      <c r="AY2" s="29"/>
      <c r="AZ2" s="29"/>
      <c r="BA2" s="29"/>
      <c r="BB2" s="29"/>
      <c r="BC2" s="29"/>
      <c r="BD2" s="42"/>
      <c r="BE2" s="42"/>
      <c r="BF2" s="42"/>
      <c r="BG2" s="42"/>
      <c r="BH2" s="42"/>
      <c r="BI2" s="42"/>
      <c r="BJ2" s="42"/>
      <c r="BK2" s="42"/>
      <c r="BL2" s="42"/>
      <c r="BM2" s="42"/>
      <c r="BN2" s="42"/>
      <c r="BO2" s="42"/>
      <c r="BP2" s="42"/>
      <c r="BQ2" s="43"/>
      <c r="BR2" s="43"/>
      <c r="BS2" s="43"/>
    </row>
    <row r="3" spans="1:71" ht="10.5" customHeight="1">
      <c r="A3" s="27"/>
      <c r="B3" s="27"/>
      <c r="C3" s="27"/>
      <c r="D3" s="27"/>
      <c r="E3" s="1958"/>
      <c r="F3" s="1958"/>
      <c r="G3" s="1958"/>
      <c r="H3" s="1958"/>
      <c r="I3" s="1958"/>
      <c r="J3" s="1958"/>
      <c r="K3" s="1958"/>
      <c r="L3" s="1959" t="s">
        <v>100</v>
      </c>
      <c r="M3" s="1959"/>
      <c r="N3" s="1959"/>
      <c r="O3" s="1959"/>
      <c r="P3" s="1959"/>
      <c r="Q3" s="38"/>
      <c r="R3" s="30"/>
      <c r="S3" s="1963" t="s">
        <v>101</v>
      </c>
      <c r="T3" s="1964"/>
      <c r="U3" s="1964"/>
      <c r="V3" s="1965"/>
      <c r="W3" s="44"/>
      <c r="X3" s="32"/>
      <c r="AA3" s="33"/>
      <c r="AB3" s="45" t="b">
        <v>1</v>
      </c>
      <c r="AC3" s="45" t="b">
        <v>0</v>
      </c>
      <c r="AD3" s="33"/>
      <c r="AE3" s="46"/>
      <c r="AF3" s="1969"/>
      <c r="AG3" s="1969"/>
      <c r="AH3" s="1969"/>
      <c r="AI3" s="1969"/>
      <c r="AJ3" s="1969"/>
      <c r="AK3" s="32"/>
      <c r="AL3" s="29"/>
      <c r="AM3" s="29"/>
      <c r="AN3" s="29"/>
      <c r="AO3" s="29"/>
      <c r="AP3" s="29"/>
      <c r="AQ3" s="29"/>
      <c r="AR3" s="29"/>
      <c r="AS3" s="29"/>
      <c r="AT3" s="29"/>
      <c r="AU3" s="29"/>
      <c r="AV3" s="29"/>
      <c r="AW3" s="29"/>
      <c r="AX3" s="29"/>
      <c r="AY3" s="29"/>
      <c r="AZ3" s="29"/>
      <c r="BA3" s="29"/>
      <c r="BB3" s="29"/>
      <c r="BC3" s="29"/>
      <c r="BD3" s="42"/>
      <c r="BE3" s="42"/>
      <c r="BF3" s="42"/>
      <c r="BG3" s="42"/>
      <c r="BH3" s="42"/>
      <c r="BI3" s="42"/>
      <c r="BJ3" s="42"/>
      <c r="BK3" s="42"/>
      <c r="BL3" s="42"/>
      <c r="BM3" s="42"/>
      <c r="BN3" s="42"/>
      <c r="BO3" s="42"/>
      <c r="BP3" s="42"/>
      <c r="BQ3" s="43"/>
      <c r="BR3" s="43"/>
      <c r="BS3" s="43"/>
    </row>
    <row r="4" spans="1:71" ht="10.5" customHeight="1">
      <c r="A4" s="27"/>
      <c r="B4" s="27"/>
      <c r="C4" s="27"/>
      <c r="D4" s="47"/>
      <c r="E4" s="48"/>
      <c r="F4" s="48"/>
      <c r="G4" s="48"/>
      <c r="H4" s="48"/>
      <c r="I4" s="48"/>
      <c r="J4" s="48"/>
      <c r="K4" s="48"/>
      <c r="L4" s="48"/>
      <c r="M4" s="1970" t="str">
        <f ca="1">O204</f>
        <v>COTAÇÃO CANCELADA- SEM EFEITO</v>
      </c>
      <c r="N4" s="1971"/>
      <c r="O4" s="1971"/>
      <c r="P4" s="1971"/>
      <c r="Q4" s="1971"/>
      <c r="R4" s="1972"/>
      <c r="S4" s="1966"/>
      <c r="T4" s="1967"/>
      <c r="U4" s="1967"/>
      <c r="V4" s="1968"/>
      <c r="W4" s="48"/>
      <c r="X4" s="49"/>
      <c r="AA4" s="50"/>
      <c r="AB4" s="51" t="b">
        <v>0</v>
      </c>
      <c r="AC4" s="52" t="b">
        <v>0</v>
      </c>
      <c r="AD4" s="53"/>
      <c r="AE4" s="53"/>
      <c r="AF4" s="53"/>
      <c r="AG4" s="53"/>
      <c r="AH4" s="53"/>
      <c r="AI4" s="53"/>
      <c r="AJ4" s="53"/>
      <c r="AK4" s="53"/>
      <c r="AL4" s="54"/>
      <c r="AM4" s="54"/>
      <c r="AN4" s="55"/>
      <c r="AO4" s="55"/>
      <c r="AP4" s="55"/>
      <c r="AQ4" s="56"/>
      <c r="AR4" s="54"/>
      <c r="AS4" s="54"/>
      <c r="AT4" s="54"/>
      <c r="AU4" s="54"/>
      <c r="AV4" s="54"/>
      <c r="AW4" s="54"/>
      <c r="AX4" s="54"/>
      <c r="AY4" s="56"/>
      <c r="AZ4" s="54"/>
      <c r="BA4" s="54"/>
      <c r="BB4" s="54"/>
      <c r="BC4" s="54"/>
      <c r="BD4" s="54"/>
      <c r="BE4" s="54"/>
      <c r="BF4" s="54"/>
      <c r="BG4" s="54"/>
      <c r="BH4" s="54"/>
      <c r="BI4" s="54"/>
      <c r="BJ4" s="54"/>
      <c r="BK4" s="54"/>
      <c r="BL4" s="54"/>
      <c r="BM4" s="54"/>
      <c r="BN4" s="54"/>
      <c r="BO4" s="54"/>
      <c r="BP4" s="54"/>
      <c r="BQ4" s="54"/>
      <c r="BR4" s="54"/>
      <c r="BS4" s="54"/>
    </row>
    <row r="5" spans="1:71" ht="10.5" customHeight="1" thickBot="1">
      <c r="A5" s="27"/>
      <c r="B5" s="27"/>
      <c r="C5" s="27"/>
      <c r="D5" s="1973"/>
      <c r="E5" s="1973"/>
      <c r="F5" s="1973"/>
      <c r="G5" s="1973"/>
      <c r="H5" s="1973"/>
      <c r="I5" s="57" t="s">
        <v>102</v>
      </c>
      <c r="J5" s="57"/>
      <c r="K5" s="57"/>
      <c r="L5" s="1975"/>
      <c r="M5" s="1975"/>
      <c r="N5" s="1959"/>
      <c r="O5" s="1959"/>
      <c r="P5" s="58"/>
      <c r="Q5" s="58"/>
      <c r="R5" s="59"/>
      <c r="S5" s="1976" t="s">
        <v>103</v>
      </c>
      <c r="T5" s="1977"/>
      <c r="U5" s="1978">
        <f>R203</f>
        <v>41273</v>
      </c>
      <c r="V5" s="1979"/>
      <c r="W5" s="57"/>
      <c r="X5" s="60"/>
      <c r="AA5" s="50" t="s">
        <v>104</v>
      </c>
      <c r="AB5" s="51" t="b">
        <v>0</v>
      </c>
      <c r="AC5" s="52" t="b">
        <v>0</v>
      </c>
      <c r="AD5" s="1980"/>
      <c r="AE5" s="1980"/>
      <c r="AF5" s="1980"/>
      <c r="AG5" s="1980"/>
      <c r="AH5" s="1980"/>
      <c r="AI5" s="1980"/>
      <c r="AJ5" s="54"/>
      <c r="AK5" s="54"/>
      <c r="AL5" s="54"/>
      <c r="AM5" s="54"/>
      <c r="AN5" s="55"/>
      <c r="AO5" s="55"/>
      <c r="AP5" s="55"/>
      <c r="AQ5" s="56"/>
      <c r="AR5" s="54"/>
      <c r="AS5" s="54"/>
      <c r="AT5" s="54"/>
      <c r="AU5" s="54"/>
      <c r="AV5" s="54"/>
      <c r="AW5" s="54"/>
      <c r="AX5" s="54"/>
      <c r="AY5" s="56"/>
      <c r="AZ5" s="54"/>
      <c r="BA5" s="54"/>
      <c r="BB5" s="54"/>
      <c r="BC5" s="61">
        <f>AH25</f>
        <v>6</v>
      </c>
      <c r="BD5" s="54"/>
      <c r="BE5" s="54"/>
      <c r="BF5" s="54"/>
      <c r="BG5" s="54"/>
      <c r="BH5" s="54"/>
      <c r="BI5" s="54"/>
      <c r="BJ5" s="54"/>
      <c r="BK5" s="54"/>
      <c r="BL5" s="54"/>
      <c r="BM5" s="54"/>
      <c r="BN5" s="54"/>
      <c r="BO5" s="54"/>
      <c r="BP5" s="54"/>
      <c r="BQ5" s="62"/>
      <c r="BR5" s="62"/>
      <c r="BS5" s="62"/>
    </row>
    <row r="6" spans="1:71" ht="14.25" hidden="1" customHeight="1" thickBot="1">
      <c r="A6" s="27"/>
      <c r="B6" s="27"/>
      <c r="C6" s="27"/>
      <c r="D6" s="1973"/>
      <c r="E6" s="1974"/>
      <c r="F6" s="1974"/>
      <c r="G6" s="1974"/>
      <c r="H6" s="1973"/>
      <c r="I6" s="1981" t="s">
        <v>97</v>
      </c>
      <c r="J6" s="1981"/>
      <c r="K6" s="1981"/>
      <c r="L6" s="1981"/>
      <c r="M6" s="1982"/>
      <c r="N6" s="1982"/>
      <c r="O6" s="1982"/>
      <c r="P6" s="1983"/>
      <c r="Q6" s="1984"/>
      <c r="R6" s="1984"/>
      <c r="S6" s="1985"/>
      <c r="T6" s="1986"/>
      <c r="U6" s="1986"/>
      <c r="V6" s="1986"/>
      <c r="W6" s="1986"/>
      <c r="X6" s="60"/>
      <c r="AA6" s="50" t="s">
        <v>105</v>
      </c>
      <c r="AB6" s="51"/>
      <c r="AC6" s="52" t="b">
        <v>0</v>
      </c>
      <c r="AD6" s="1980"/>
      <c r="AE6" s="1980"/>
      <c r="AF6" s="1980"/>
      <c r="AG6" s="1980"/>
      <c r="AH6" s="1980"/>
      <c r="AI6" s="1980"/>
      <c r="AJ6" s="54"/>
      <c r="AK6" s="63"/>
      <c r="AL6" s="54"/>
      <c r="AM6" s="54"/>
      <c r="AN6" s="55"/>
      <c r="AO6" s="55"/>
      <c r="AP6" s="55"/>
      <c r="AQ6" s="56"/>
      <c r="AR6" s="54"/>
      <c r="AS6" s="54"/>
      <c r="AT6" s="54"/>
      <c r="AU6" s="54"/>
      <c r="AV6" s="54"/>
      <c r="AW6" s="54"/>
      <c r="AX6" s="54"/>
      <c r="AY6" s="56"/>
      <c r="AZ6" s="54"/>
      <c r="BA6" s="54"/>
      <c r="BB6" s="54"/>
      <c r="BC6" s="54"/>
      <c r="BD6" s="54"/>
      <c r="BE6" s="54"/>
      <c r="BF6" s="54"/>
      <c r="BG6" s="54"/>
      <c r="BH6" s="54"/>
      <c r="BI6" s="54"/>
      <c r="BJ6" s="54"/>
      <c r="BK6" s="54"/>
      <c r="BL6" s="54"/>
      <c r="BM6" s="54"/>
      <c r="BN6" s="54"/>
      <c r="BO6" s="54"/>
      <c r="BP6" s="54"/>
      <c r="BQ6" s="62"/>
      <c r="BR6" s="62"/>
      <c r="BS6" s="62"/>
    </row>
    <row r="7" spans="1:71" ht="11.25" hidden="1" customHeight="1">
      <c r="A7" s="27"/>
      <c r="B7" s="27"/>
      <c r="C7" s="27"/>
      <c r="D7" s="1993"/>
      <c r="E7" s="1993"/>
      <c r="F7" s="1993"/>
      <c r="G7" s="1993"/>
      <c r="H7" s="1993"/>
      <c r="I7" s="1994"/>
      <c r="J7" s="1994"/>
      <c r="K7" s="1994"/>
      <c r="L7" s="1994"/>
      <c r="M7" s="1994"/>
      <c r="N7" s="1994"/>
      <c r="O7" s="1994"/>
      <c r="P7" s="1995"/>
      <c r="Q7" s="1995"/>
      <c r="R7" s="1995"/>
      <c r="S7" s="1995"/>
      <c r="T7" s="1995"/>
      <c r="U7" s="1995"/>
      <c r="V7" s="1995"/>
      <c r="W7" s="1995"/>
      <c r="X7" s="60"/>
      <c r="AA7" s="50"/>
      <c r="AB7" s="51" t="b">
        <v>1</v>
      </c>
      <c r="AC7" s="52" t="b">
        <v>1</v>
      </c>
      <c r="AD7" s="64"/>
      <c r="AE7" s="64"/>
      <c r="AF7" s="64"/>
      <c r="AG7" s="64"/>
      <c r="AH7" s="64"/>
      <c r="AI7" s="64"/>
      <c r="AJ7" s="54"/>
      <c r="AK7" s="63"/>
      <c r="AL7" s="54"/>
      <c r="AM7" s="54"/>
      <c r="AN7" s="55"/>
      <c r="AO7" s="55"/>
      <c r="AP7" s="55"/>
      <c r="AQ7" s="56"/>
      <c r="AR7" s="54"/>
      <c r="AS7" s="54"/>
      <c r="AT7" s="54"/>
      <c r="AU7" s="54"/>
      <c r="AV7" s="54"/>
      <c r="AW7" s="54"/>
      <c r="AX7" s="54"/>
      <c r="AY7" s="56"/>
      <c r="AZ7" s="54"/>
      <c r="BA7" s="54"/>
      <c r="BB7" s="54"/>
      <c r="BC7" s="54"/>
      <c r="BD7" s="54"/>
      <c r="BE7" s="54"/>
      <c r="BF7" s="54"/>
      <c r="BG7" s="54"/>
      <c r="BH7" s="54"/>
      <c r="BI7" s="54"/>
      <c r="BJ7" s="54"/>
      <c r="BK7" s="54"/>
      <c r="BL7" s="54"/>
      <c r="BM7" s="54"/>
      <c r="BN7" s="54"/>
      <c r="BO7" s="54"/>
      <c r="BP7" s="54"/>
      <c r="BQ7" s="54"/>
      <c r="BR7" s="54"/>
      <c r="BS7" s="54"/>
    </row>
    <row r="8" spans="1:71" ht="16.5" hidden="1" thickBot="1">
      <c r="A8" s="27"/>
      <c r="B8" s="27"/>
      <c r="C8" s="27"/>
      <c r="D8" s="1996" t="s">
        <v>97</v>
      </c>
      <c r="E8" s="1996"/>
      <c r="F8" s="1996"/>
      <c r="G8" s="1996"/>
      <c r="H8" s="1996"/>
      <c r="I8" s="1997"/>
      <c r="J8" s="1997"/>
      <c r="K8" s="1997"/>
      <c r="L8" s="1997"/>
      <c r="M8" s="1997"/>
      <c r="N8" s="1997"/>
      <c r="O8" s="1997"/>
      <c r="P8" s="1996"/>
      <c r="Q8" s="1996"/>
      <c r="R8" s="1996"/>
      <c r="S8" s="1996"/>
      <c r="T8" s="1996"/>
      <c r="U8" s="1996"/>
      <c r="V8" s="1996"/>
      <c r="W8" s="1996"/>
      <c r="X8" s="60"/>
      <c r="AA8" s="50"/>
      <c r="AB8" s="51"/>
      <c r="AC8" s="52" t="b">
        <v>0</v>
      </c>
      <c r="AD8" s="64"/>
      <c r="AE8" s="64"/>
      <c r="AF8" s="64"/>
      <c r="AG8" s="64"/>
      <c r="AH8" s="64"/>
      <c r="AI8" s="64"/>
      <c r="AJ8" s="54"/>
      <c r="AK8" s="63"/>
      <c r="AL8" s="54"/>
      <c r="AM8" s="54"/>
      <c r="AN8" s="55"/>
      <c r="AO8" s="55"/>
      <c r="AP8" s="55"/>
      <c r="AQ8" s="56"/>
      <c r="AR8" s="54"/>
      <c r="AS8" s="54"/>
      <c r="AT8" s="54"/>
      <c r="AU8" s="54"/>
      <c r="AV8" s="54"/>
      <c r="AW8" s="54"/>
      <c r="AX8" s="54"/>
      <c r="AY8" s="56"/>
      <c r="AZ8" s="54"/>
      <c r="BA8" s="54"/>
      <c r="BB8" s="54"/>
      <c r="BC8" s="54"/>
      <c r="BD8" s="54"/>
      <c r="BE8" s="54"/>
      <c r="BF8" s="54"/>
      <c r="BG8" s="54"/>
      <c r="BH8" s="54"/>
      <c r="BI8" s="54"/>
      <c r="BJ8" s="54"/>
      <c r="BK8" s="54"/>
      <c r="BL8" s="54"/>
      <c r="BM8" s="54"/>
      <c r="BN8" s="54"/>
      <c r="BO8" s="54"/>
      <c r="BP8" s="54"/>
      <c r="BQ8" s="54"/>
      <c r="BR8" s="54"/>
      <c r="BS8" s="54"/>
    </row>
    <row r="9" spans="1:71" ht="16.5" hidden="1" thickBot="1">
      <c r="A9" s="27"/>
      <c r="B9" s="27"/>
      <c r="C9" s="27"/>
      <c r="D9" s="65"/>
      <c r="E9" s="65"/>
      <c r="F9" s="65"/>
      <c r="G9" s="65"/>
      <c r="H9" s="65"/>
      <c r="I9" s="65"/>
      <c r="J9" s="65"/>
      <c r="K9" s="66"/>
      <c r="L9" s="66"/>
      <c r="M9" s="66"/>
      <c r="N9" s="66"/>
      <c r="O9" s="66"/>
      <c r="P9" s="67"/>
      <c r="Q9" s="67"/>
      <c r="R9" s="67"/>
      <c r="S9" s="67"/>
      <c r="T9" s="67"/>
      <c r="U9" s="67"/>
      <c r="V9" s="67"/>
      <c r="W9" s="67"/>
      <c r="X9" s="68"/>
      <c r="AB9" s="51" t="b">
        <v>1</v>
      </c>
      <c r="AC9" s="52" t="b">
        <v>0</v>
      </c>
      <c r="AD9" s="54"/>
      <c r="AE9" s="54"/>
      <c r="AF9" s="54"/>
      <c r="AG9" s="54"/>
      <c r="AH9" s="54"/>
      <c r="AI9" s="54"/>
      <c r="AJ9" s="54"/>
      <c r="AK9" s="54"/>
      <c r="AL9" s="54"/>
      <c r="AM9" s="69" t="s">
        <v>106</v>
      </c>
      <c r="AN9" s="70" t="s">
        <v>107</v>
      </c>
      <c r="AO9" s="70"/>
      <c r="AP9" s="70"/>
      <c r="AQ9" s="71" t="s">
        <v>97</v>
      </c>
      <c r="AR9" s="72" t="s">
        <v>97</v>
      </c>
      <c r="AS9" s="72"/>
      <c r="AT9" s="72"/>
      <c r="AU9" s="72"/>
      <c r="AV9" s="72"/>
      <c r="AW9" s="72"/>
      <c r="AX9" s="72"/>
      <c r="AY9" s="71"/>
      <c r="AZ9" s="72"/>
      <c r="BA9" s="72"/>
      <c r="BB9" s="72"/>
      <c r="BC9" s="72"/>
      <c r="BD9" s="72"/>
      <c r="BE9" s="72"/>
      <c r="BF9" s="72"/>
      <c r="BG9" s="72"/>
      <c r="BH9" s="72"/>
      <c r="BI9" s="72"/>
      <c r="BJ9" s="72"/>
      <c r="BK9" s="72"/>
      <c r="BL9" s="72"/>
      <c r="BM9" s="72"/>
      <c r="BN9" s="72"/>
      <c r="BO9" s="72"/>
      <c r="BP9" s="72"/>
      <c r="BQ9" s="72"/>
      <c r="BR9" s="72"/>
      <c r="BS9" s="72"/>
    </row>
    <row r="10" spans="1:71" ht="16.5" hidden="1" customHeight="1" thickBot="1">
      <c r="A10" s="27"/>
      <c r="B10" s="27"/>
      <c r="C10" s="27"/>
      <c r="D10" s="73"/>
      <c r="E10" s="74"/>
      <c r="F10" s="74"/>
      <c r="G10" s="74"/>
      <c r="H10" s="74"/>
      <c r="I10" s="74"/>
      <c r="J10" s="74"/>
      <c r="K10" s="74"/>
      <c r="L10" s="75"/>
      <c r="M10" s="75"/>
      <c r="N10" s="75"/>
      <c r="O10" s="76"/>
      <c r="P10" s="76"/>
      <c r="Q10" s="76"/>
      <c r="R10" s="76"/>
      <c r="S10" s="76"/>
      <c r="T10" s="76"/>
      <c r="U10" s="76"/>
      <c r="V10" s="76"/>
      <c r="W10" s="76"/>
      <c r="X10" s="77"/>
      <c r="AA10" s="34" t="s">
        <v>104</v>
      </c>
      <c r="AB10" s="51"/>
      <c r="AC10" s="52" t="b">
        <v>1</v>
      </c>
      <c r="AD10" s="53"/>
      <c r="AE10" s="53"/>
      <c r="AF10" s="53"/>
      <c r="AG10" s="53"/>
      <c r="AH10" s="53"/>
      <c r="AI10" s="53"/>
      <c r="AJ10" s="53"/>
      <c r="AK10" s="53"/>
      <c r="AL10" s="54"/>
      <c r="AM10" s="72"/>
      <c r="AN10" s="70"/>
      <c r="AO10" s="70"/>
      <c r="AP10" s="70"/>
      <c r="AQ10" s="71"/>
      <c r="AR10" s="72"/>
      <c r="AS10" s="72"/>
      <c r="AT10" s="72"/>
      <c r="AU10" s="72"/>
      <c r="AV10" s="72"/>
      <c r="AW10" s="72"/>
      <c r="AX10" s="72"/>
      <c r="AY10" s="71"/>
      <c r="AZ10" s="72"/>
      <c r="BA10" s="72"/>
      <c r="BB10" s="72"/>
      <c r="BC10" s="72"/>
      <c r="BD10" s="72"/>
      <c r="BE10" s="72"/>
      <c r="BF10" s="72"/>
      <c r="BG10" s="72"/>
      <c r="BH10" s="72"/>
      <c r="BI10" s="72"/>
      <c r="BJ10" s="72"/>
      <c r="BK10" s="72"/>
      <c r="BL10" s="72"/>
      <c r="BM10" s="72"/>
      <c r="BN10" s="72"/>
      <c r="BO10" s="72"/>
      <c r="BP10" s="72"/>
      <c r="BQ10" s="72"/>
      <c r="BR10" s="72"/>
      <c r="BS10" s="72"/>
    </row>
    <row r="11" spans="1:71" ht="4.5" customHeight="1">
      <c r="A11" s="27"/>
      <c r="B11" s="27"/>
      <c r="C11" s="27"/>
      <c r="D11" s="78"/>
      <c r="E11" s="42"/>
      <c r="F11" s="79"/>
      <c r="G11" s="79"/>
      <c r="H11" s="42"/>
      <c r="I11" s="80"/>
      <c r="J11" s="80"/>
      <c r="K11" s="42"/>
      <c r="L11" s="80"/>
      <c r="M11" s="80"/>
      <c r="N11" s="80"/>
      <c r="O11" s="42"/>
      <c r="P11" s="80"/>
      <c r="Q11" s="80"/>
      <c r="R11" s="42"/>
      <c r="S11" s="80"/>
      <c r="T11" s="80"/>
      <c r="U11" s="80"/>
      <c r="V11" s="80"/>
      <c r="W11" s="81"/>
      <c r="X11" s="68"/>
      <c r="AA11" s="34" t="s">
        <v>105</v>
      </c>
      <c r="AB11" s="51" t="b">
        <v>1</v>
      </c>
      <c r="AC11" s="52" t="b">
        <v>0</v>
      </c>
      <c r="AD11" s="82"/>
      <c r="AE11" s="83"/>
      <c r="AF11" s="84"/>
      <c r="AH11" s="85"/>
      <c r="AI11" s="85"/>
      <c r="AJ11" s="85"/>
      <c r="AK11" s="85"/>
      <c r="AL11" s="54"/>
      <c r="AM11" s="72"/>
      <c r="AN11" s="86" t="s">
        <v>108</v>
      </c>
      <c r="AO11" s="87" t="s">
        <v>97</v>
      </c>
      <c r="AP11" s="87"/>
      <c r="AQ11" s="88"/>
      <c r="AR11" s="89"/>
      <c r="AS11" s="89"/>
      <c r="AT11" s="89"/>
      <c r="AU11" s="89"/>
      <c r="AV11" s="89"/>
      <c r="AW11" s="90"/>
      <c r="AX11" s="89"/>
      <c r="AY11" s="88"/>
      <c r="AZ11" s="89"/>
      <c r="BA11" s="89"/>
      <c r="BB11" s="89"/>
      <c r="BC11" s="89"/>
      <c r="BD11" s="91"/>
      <c r="BE11" s="90"/>
      <c r="BF11" s="89"/>
      <c r="BG11" s="89"/>
      <c r="BH11" s="89"/>
      <c r="BI11" s="89"/>
      <c r="BJ11" s="89"/>
      <c r="BK11" s="89"/>
      <c r="BL11" s="89"/>
      <c r="BM11" s="90"/>
      <c r="BN11" s="89"/>
      <c r="BO11" s="89"/>
      <c r="BP11" s="89"/>
      <c r="BQ11" s="89"/>
      <c r="BR11" s="89"/>
      <c r="BS11" s="91"/>
    </row>
    <row r="12" spans="1:71" ht="16.5">
      <c r="A12" s="27"/>
      <c r="B12" s="27"/>
      <c r="C12" s="27"/>
      <c r="D12" s="78"/>
      <c r="E12" s="92" t="s">
        <v>109</v>
      </c>
      <c r="F12" s="1987"/>
      <c r="G12" s="1987"/>
      <c r="H12" s="1987"/>
      <c r="I12" s="1987"/>
      <c r="J12" s="1987"/>
      <c r="K12" s="1987"/>
      <c r="L12" s="1987"/>
      <c r="M12" s="1987"/>
      <c r="N12" s="1988" t="s">
        <v>110</v>
      </c>
      <c r="O12" s="1988"/>
      <c r="P12" s="1989">
        <f>BDC!D2</f>
        <v>7195</v>
      </c>
      <c r="Q12" s="1989"/>
      <c r="R12" s="1988" t="s">
        <v>111</v>
      </c>
      <c r="S12" s="1988"/>
      <c r="T12" s="1988"/>
      <c r="U12" s="93">
        <v>25</v>
      </c>
      <c r="V12" s="94">
        <f>P12</f>
        <v>7195</v>
      </c>
      <c r="W12" s="95"/>
      <c r="X12" s="96"/>
      <c r="AA12" s="34" t="s">
        <v>104</v>
      </c>
      <c r="AB12" s="51" t="b">
        <v>0</v>
      </c>
      <c r="AC12" s="52" t="b">
        <v>1</v>
      </c>
      <c r="AD12" s="97"/>
      <c r="AE12" s="83"/>
      <c r="AF12" s="83"/>
      <c r="AH12" s="97" t="s">
        <v>97</v>
      </c>
      <c r="AI12" s="97"/>
      <c r="AJ12" s="97"/>
      <c r="AK12" s="97"/>
      <c r="AL12" s="54"/>
      <c r="AM12" s="72"/>
      <c r="AN12" s="98"/>
      <c r="AO12" s="55"/>
      <c r="AP12" s="55"/>
      <c r="AQ12" s="56"/>
      <c r="AR12" s="54"/>
      <c r="AS12" s="54"/>
      <c r="AT12" s="54"/>
      <c r="AU12" s="54"/>
      <c r="AV12" s="54"/>
      <c r="AW12" s="99"/>
      <c r="AX12" s="54"/>
      <c r="AY12" s="56"/>
      <c r="AZ12" s="54"/>
      <c r="BA12" s="54"/>
      <c r="BB12" s="54"/>
      <c r="BC12" s="54"/>
      <c r="BD12" s="100"/>
      <c r="BE12" s="99"/>
      <c r="BF12" s="54"/>
      <c r="BG12" s="54"/>
      <c r="BH12" s="54"/>
      <c r="BI12" s="54"/>
      <c r="BJ12" s="54"/>
      <c r="BK12" s="54"/>
      <c r="BL12" s="54"/>
      <c r="BM12" s="99"/>
      <c r="BN12" s="54"/>
      <c r="BO12" s="54"/>
      <c r="BP12" s="54"/>
      <c r="BQ12" s="54"/>
      <c r="BR12" s="54"/>
      <c r="BS12" s="101"/>
    </row>
    <row r="13" spans="1:71" ht="15" customHeight="1">
      <c r="A13" s="27"/>
      <c r="B13" s="27"/>
      <c r="C13" s="27"/>
      <c r="D13" s="73"/>
      <c r="E13" s="92" t="s">
        <v>112</v>
      </c>
      <c r="F13" s="1990" t="str">
        <f>BDC!G2</f>
        <v>BAURU</v>
      </c>
      <c r="G13" s="1990"/>
      <c r="H13" s="1990"/>
      <c r="I13" s="1990"/>
      <c r="J13" s="38" t="s">
        <v>113</v>
      </c>
      <c r="K13" s="1991" t="str">
        <f>BDC!C2</f>
        <v>A INFORMAR</v>
      </c>
      <c r="L13" s="1991"/>
      <c r="M13" s="1991"/>
      <c r="N13" s="1991"/>
      <c r="O13" s="102"/>
      <c r="P13" s="1992"/>
      <c r="Q13" s="1992"/>
      <c r="R13" s="1992"/>
      <c r="S13" s="1992"/>
      <c r="T13" s="1992"/>
      <c r="U13" s="1992"/>
      <c r="V13" s="1992"/>
      <c r="W13" s="103"/>
      <c r="X13" s="104"/>
      <c r="Z13" s="105" t="s">
        <v>114</v>
      </c>
      <c r="AB13" s="51"/>
      <c r="AC13" s="52"/>
      <c r="AD13" s="106"/>
      <c r="AE13" s="84"/>
      <c r="AF13" s="84"/>
      <c r="AH13" s="97"/>
      <c r="AI13" s="97"/>
      <c r="AJ13" s="97"/>
      <c r="AK13" s="97"/>
      <c r="AL13" s="54"/>
      <c r="AM13" s="69">
        <v>1</v>
      </c>
      <c r="AN13" s="107">
        <f>0.05168%</f>
        <v>5.1679999999999999E-4</v>
      </c>
      <c r="AO13" s="108">
        <v>0</v>
      </c>
      <c r="AP13" s="108">
        <v>0</v>
      </c>
      <c r="AQ13" s="109">
        <v>1</v>
      </c>
      <c r="AR13" s="110">
        <f>(AN13+AO13+AP13)</f>
        <v>5.1679999999999999E-4</v>
      </c>
      <c r="AS13" s="54">
        <f>IF($AH$25=AM13,AR13,0)</f>
        <v>0</v>
      </c>
      <c r="AT13" s="111">
        <f>IF($AH$25=AM13,AQ13,0)</f>
        <v>0</v>
      </c>
      <c r="AU13" s="54"/>
      <c r="AV13" s="54"/>
      <c r="AW13" s="112">
        <v>13</v>
      </c>
      <c r="AX13" s="113">
        <v>8.296E-4</v>
      </c>
      <c r="AY13" s="113">
        <v>0</v>
      </c>
      <c r="AZ13" s="108">
        <v>0</v>
      </c>
      <c r="BA13" s="109">
        <v>1.60527</v>
      </c>
      <c r="BB13" s="114">
        <f>(AX13+AY13+AZ13)</f>
        <v>8.296E-4</v>
      </c>
      <c r="BC13" s="115">
        <f>IF($AH$25=AW13,BB13,0)</f>
        <v>0</v>
      </c>
      <c r="BD13" s="116">
        <f>IF($AH$25=AW13,BA13,0)</f>
        <v>0</v>
      </c>
      <c r="BE13" s="117">
        <v>25</v>
      </c>
      <c r="BF13" s="118">
        <v>1.529E-3</v>
      </c>
      <c r="BG13" s="119">
        <v>0</v>
      </c>
      <c r="BH13" s="120">
        <v>0</v>
      </c>
      <c r="BI13" s="121">
        <v>1.9736899999999999</v>
      </c>
      <c r="BJ13" s="122">
        <f>(BF13+BG13+BH13)</f>
        <v>1.529E-3</v>
      </c>
      <c r="BK13" s="123">
        <f>IF($AH$25=BE13,BJ13,0)</f>
        <v>0</v>
      </c>
      <c r="BL13" s="124">
        <f>IF($AH$25=BE13,BI13,0)</f>
        <v>0</v>
      </c>
      <c r="BM13" s="125">
        <v>37</v>
      </c>
      <c r="BN13" s="126">
        <v>1.2852E-3</v>
      </c>
      <c r="BO13" s="126">
        <v>0</v>
      </c>
      <c r="BP13" s="127">
        <v>0</v>
      </c>
      <c r="BQ13" s="128">
        <v>2.48685</v>
      </c>
      <c r="BR13" s="129">
        <f>(BN13+BO13+BP13)</f>
        <v>1.2852E-3</v>
      </c>
      <c r="BS13" s="130">
        <f>IF($AH$25=BM13,BR13,0)</f>
        <v>0</v>
      </c>
    </row>
    <row r="14" spans="1:71" ht="15" customHeight="1">
      <c r="A14" s="27"/>
      <c r="B14" s="27"/>
      <c r="C14" s="27"/>
      <c r="D14" s="73"/>
      <c r="E14" s="2000" t="s">
        <v>115</v>
      </c>
      <c r="F14" s="2000"/>
      <c r="G14" s="2004" t="str">
        <f>BDC!E2</f>
        <v>014-36421009</v>
      </c>
      <c r="H14" s="2004"/>
      <c r="I14" s="2004"/>
      <c r="J14" s="2001" t="s">
        <v>116</v>
      </c>
      <c r="K14" s="2001"/>
      <c r="L14" s="2001"/>
      <c r="M14" s="2001"/>
      <c r="N14" s="2005" t="str">
        <f>BDC!F2</f>
        <v>gigliotti@gigliotti.com.br</v>
      </c>
      <c r="O14" s="2005"/>
      <c r="P14" s="2005"/>
      <c r="Q14" s="2005"/>
      <c r="R14" s="2005"/>
      <c r="S14" s="2005"/>
      <c r="T14" s="131"/>
      <c r="U14" s="2006" t="s">
        <v>117</v>
      </c>
      <c r="V14" s="2006"/>
      <c r="W14" s="132"/>
      <c r="X14" s="133"/>
      <c r="Z14" s="105" t="s">
        <v>114</v>
      </c>
      <c r="AB14" s="51"/>
      <c r="AC14" s="52"/>
      <c r="AD14" s="97"/>
      <c r="AE14" s="84"/>
      <c r="AF14" s="84"/>
      <c r="AG14" s="134"/>
      <c r="AH14" s="97"/>
      <c r="AI14" s="97"/>
      <c r="AJ14" s="97"/>
      <c r="AK14" s="97"/>
      <c r="AL14" s="54"/>
      <c r="AM14" s="69">
        <v>2</v>
      </c>
      <c r="AN14" s="107">
        <v>5.3720000000000005E-4</v>
      </c>
      <c r="AO14" s="108">
        <v>0</v>
      </c>
      <c r="AP14" s="108">
        <v>0</v>
      </c>
      <c r="AQ14" s="109">
        <v>1.03948</v>
      </c>
      <c r="AR14" s="110">
        <f>(AN14+AO14+AP14)</f>
        <v>5.3720000000000005E-4</v>
      </c>
      <c r="AS14" s="54">
        <f>IF($AH$25=AM14,AR14,0)</f>
        <v>0</v>
      </c>
      <c r="AT14" s="111">
        <f>IF($AH$25=AM14,AQ14,0)</f>
        <v>0</v>
      </c>
      <c r="AU14" s="54"/>
      <c r="AV14" s="54"/>
      <c r="AW14" s="112">
        <v>14</v>
      </c>
      <c r="AX14" s="113">
        <v>8.296E-4</v>
      </c>
      <c r="AY14" s="113">
        <v>0</v>
      </c>
      <c r="AZ14" s="108">
        <v>0</v>
      </c>
      <c r="BA14" s="109">
        <v>1.60527</v>
      </c>
      <c r="BB14" s="114">
        <f>(AX14+AY14+AZ14)</f>
        <v>8.296E-4</v>
      </c>
      <c r="BC14" s="115">
        <f>IF($AH$25=AW14,BB14,0)</f>
        <v>0</v>
      </c>
      <c r="BD14" s="116">
        <f>IF($AH$25=AW14,BA14,0)</f>
        <v>0</v>
      </c>
      <c r="BE14" s="117">
        <v>26</v>
      </c>
      <c r="BF14" s="135">
        <v>1.529E-3</v>
      </c>
      <c r="BG14" s="113">
        <v>0</v>
      </c>
      <c r="BH14" s="108">
        <v>0</v>
      </c>
      <c r="BI14" s="109">
        <v>1.9736899999999999</v>
      </c>
      <c r="BJ14" s="114">
        <f>(BF14+BG14+BH14)</f>
        <v>1.529E-3</v>
      </c>
      <c r="BK14" s="54">
        <f>IF($AH$25=BE14,BJ14,0)</f>
        <v>0</v>
      </c>
      <c r="BL14" s="111">
        <f>IF($AH$25=BE14,BI14,0)</f>
        <v>0</v>
      </c>
      <c r="BM14" s="112">
        <v>38</v>
      </c>
      <c r="BN14" s="136">
        <v>1.2852E-3</v>
      </c>
      <c r="BO14" s="136">
        <v>0</v>
      </c>
      <c r="BP14" s="137">
        <v>0</v>
      </c>
      <c r="BQ14" s="138">
        <v>2.48685</v>
      </c>
      <c r="BR14" s="139">
        <f>(BN14+BO14+BP14)</f>
        <v>1.2852E-3</v>
      </c>
      <c r="BS14" s="140">
        <f>IF($AH$25=BM14,BR14,0)</f>
        <v>0</v>
      </c>
    </row>
    <row r="15" spans="1:71" ht="15.75" hidden="1" customHeight="1">
      <c r="A15" s="27"/>
      <c r="B15" s="27"/>
      <c r="C15" s="27"/>
      <c r="D15" s="73"/>
      <c r="E15" s="141" t="s">
        <v>109</v>
      </c>
      <c r="F15" s="2007" t="str">
        <f>[1]BDC!B54</f>
        <v>AON HOLDINGNS CORRETORES</v>
      </c>
      <c r="G15" s="2007"/>
      <c r="H15" s="2007"/>
      <c r="I15" s="2007"/>
      <c r="J15" s="2007"/>
      <c r="K15" s="2000" t="s">
        <v>118</v>
      </c>
      <c r="L15" s="2000"/>
      <c r="M15" s="2000"/>
      <c r="N15" s="2000"/>
      <c r="O15" s="142">
        <f>[1]BDC!J54</f>
        <v>65</v>
      </c>
      <c r="P15" s="2001" t="s">
        <v>110</v>
      </c>
      <c r="Q15" s="2001"/>
      <c r="R15" s="2001"/>
      <c r="S15" s="2008">
        <f>P12</f>
        <v>7195</v>
      </c>
      <c r="T15" s="2008"/>
      <c r="U15" s="143"/>
      <c r="V15" s="143"/>
      <c r="W15" s="103"/>
      <c r="X15" s="104"/>
      <c r="Z15" s="1998"/>
      <c r="AB15" s="51"/>
      <c r="AC15" s="52"/>
      <c r="AD15" s="144"/>
      <c r="AE15" s="144"/>
      <c r="AF15" s="144"/>
      <c r="AG15" s="97"/>
      <c r="AH15" s="144"/>
      <c r="AI15" s="144"/>
      <c r="AJ15" s="144"/>
      <c r="AK15" s="144"/>
      <c r="AL15" s="54"/>
      <c r="AM15" s="69">
        <v>3</v>
      </c>
      <c r="AN15" s="107">
        <v>5.5080000000000005E-4</v>
      </c>
      <c r="AO15" s="108">
        <v>0</v>
      </c>
      <c r="AP15" s="108">
        <v>0</v>
      </c>
      <c r="AQ15" s="109">
        <v>1.06579</v>
      </c>
      <c r="AR15" s="110">
        <f>(AN15+AO15+AP15)</f>
        <v>5.5080000000000005E-4</v>
      </c>
      <c r="AS15" s="54">
        <f>IF($AH$25=AM15,AR15,0)</f>
        <v>0</v>
      </c>
      <c r="AT15" s="111">
        <f>IF($AH$25=AM15,AQ15,0)</f>
        <v>0</v>
      </c>
      <c r="AU15" s="54"/>
      <c r="AV15" s="54"/>
      <c r="AW15" s="112">
        <v>15</v>
      </c>
      <c r="AX15" s="113">
        <v>8.296E-4</v>
      </c>
      <c r="AY15" s="113">
        <v>0</v>
      </c>
      <c r="AZ15" s="108">
        <v>0</v>
      </c>
      <c r="BA15" s="109">
        <v>1.60527</v>
      </c>
      <c r="BB15" s="114">
        <f>(AX15+AY15+AZ15)</f>
        <v>8.296E-4</v>
      </c>
      <c r="BC15" s="115">
        <f>IF($AH$25=AW15,BB15,0)</f>
        <v>0</v>
      </c>
      <c r="BD15" s="116">
        <f>IF($AH$25=AW15,BA15,0)</f>
        <v>0</v>
      </c>
      <c r="BE15" s="117">
        <v>27</v>
      </c>
      <c r="BF15" s="135">
        <v>1.529E-3</v>
      </c>
      <c r="BG15" s="113">
        <v>0</v>
      </c>
      <c r="BH15" s="108">
        <v>0</v>
      </c>
      <c r="BI15" s="109">
        <v>1.9736899999999999</v>
      </c>
      <c r="BJ15" s="114">
        <f>(BF15+BG15+BH15)</f>
        <v>1.529E-3</v>
      </c>
      <c r="BK15" s="54">
        <f>IF($AH$25=BE15,BJ15,0)</f>
        <v>0</v>
      </c>
      <c r="BL15" s="111">
        <f>IF($AH$25=BE15,BI15,0)</f>
        <v>0</v>
      </c>
      <c r="BM15" s="112">
        <v>39</v>
      </c>
      <c r="BN15" s="136">
        <v>1.2852E-3</v>
      </c>
      <c r="BO15" s="136">
        <v>0</v>
      </c>
      <c r="BP15" s="137">
        <v>0</v>
      </c>
      <c r="BQ15" s="138">
        <v>2.48685</v>
      </c>
      <c r="BR15" s="139">
        <f>(BN15+BO15+BP15)</f>
        <v>1.2852E-3</v>
      </c>
      <c r="BS15" s="140">
        <f>IF($AH$25=BM15,BR15,0)</f>
        <v>0</v>
      </c>
    </row>
    <row r="16" spans="1:71" ht="15.75" hidden="1">
      <c r="A16" s="27"/>
      <c r="B16" s="27"/>
      <c r="C16" s="27"/>
      <c r="D16" s="73"/>
      <c r="E16" s="141" t="s">
        <v>119</v>
      </c>
      <c r="F16" s="1999" t="s">
        <v>97</v>
      </c>
      <c r="G16" s="1999"/>
      <c r="H16" s="1999"/>
      <c r="I16" s="1999"/>
      <c r="J16" s="1999"/>
      <c r="K16" s="2000" t="s">
        <v>118</v>
      </c>
      <c r="L16" s="2000"/>
      <c r="M16" s="2000"/>
      <c r="N16" s="2000"/>
      <c r="O16" s="142" t="s">
        <v>97</v>
      </c>
      <c r="P16" s="2001" t="s">
        <v>110</v>
      </c>
      <c r="Q16" s="2001"/>
      <c r="R16" s="2001"/>
      <c r="S16" s="2002">
        <f>[1]BDC!D55</f>
        <v>9475</v>
      </c>
      <c r="T16" s="2002"/>
      <c r="U16" s="145"/>
      <c r="V16" s="145"/>
      <c r="W16" s="146"/>
      <c r="X16" s="147"/>
      <c r="Z16" s="1998"/>
      <c r="AB16" s="51"/>
      <c r="AC16" s="52"/>
      <c r="AD16" s="2003"/>
      <c r="AE16" s="2003"/>
      <c r="AF16" s="2003"/>
      <c r="AG16" s="2003"/>
      <c r="AH16" s="2003"/>
      <c r="AI16" s="2003"/>
      <c r="AJ16" s="2003"/>
      <c r="AK16" s="2003"/>
      <c r="AL16" s="54"/>
      <c r="AM16" s="69">
        <v>4</v>
      </c>
      <c r="AN16" s="107">
        <v>5.5080000000000005E-4</v>
      </c>
      <c r="AO16" s="108">
        <v>0</v>
      </c>
      <c r="AP16" s="108">
        <v>0</v>
      </c>
      <c r="AQ16" s="109">
        <v>1.06579</v>
      </c>
      <c r="AR16" s="110">
        <f>(AN16+AO16+AP16)</f>
        <v>5.5080000000000005E-4</v>
      </c>
      <c r="AS16" s="54">
        <f>IF($AH$25=AM16,AR16,0)</f>
        <v>0</v>
      </c>
      <c r="AT16" s="148">
        <f>IF($AH$25=AM16,AQ16,0)</f>
        <v>0</v>
      </c>
      <c r="AU16" s="54"/>
      <c r="AV16" s="54"/>
      <c r="AW16" s="112">
        <v>16</v>
      </c>
      <c r="AX16" s="113">
        <v>8.296E-4</v>
      </c>
      <c r="AY16" s="113">
        <v>0</v>
      </c>
      <c r="AZ16" s="108">
        <v>0</v>
      </c>
      <c r="BA16" s="109">
        <v>1.60527</v>
      </c>
      <c r="BB16" s="114">
        <f>(AX16+AY16+AZ16)</f>
        <v>8.296E-4</v>
      </c>
      <c r="BC16" s="115">
        <f>IF($AH$25=AW16,BB16,0)</f>
        <v>0</v>
      </c>
      <c r="BD16" s="116">
        <f>IF($AH$25=AW16,BA16,0)</f>
        <v>0</v>
      </c>
      <c r="BE16" s="117">
        <v>28</v>
      </c>
      <c r="BF16" s="135">
        <v>1.0200000000000001E-3</v>
      </c>
      <c r="BG16" s="113">
        <v>0</v>
      </c>
      <c r="BH16" s="108">
        <v>0</v>
      </c>
      <c r="BI16" s="109">
        <v>1.9736899999999999</v>
      </c>
      <c r="BJ16" s="114">
        <f>(BF16+BG16+BH16)</f>
        <v>1.0200000000000001E-3</v>
      </c>
      <c r="BK16" s="54">
        <f>IF($AH$25=BE16,BJ16,0)</f>
        <v>0</v>
      </c>
      <c r="BL16" s="111">
        <f>IF($AH$25=BE16,BI16,0)</f>
        <v>0</v>
      </c>
      <c r="BM16" s="112">
        <v>40</v>
      </c>
      <c r="BN16" s="136">
        <v>1.2852E-3</v>
      </c>
      <c r="BO16" s="136">
        <v>0</v>
      </c>
      <c r="BP16" s="137">
        <v>0</v>
      </c>
      <c r="BQ16" s="138">
        <v>2.48685</v>
      </c>
      <c r="BR16" s="139">
        <f>(BN16+BO16+BP16)</f>
        <v>1.2852E-3</v>
      </c>
      <c r="BS16" s="140">
        <f>IF($AH$25=BM16,BR16,0)</f>
        <v>0</v>
      </c>
    </row>
    <row r="17" spans="1:71" ht="15.75" hidden="1" customHeight="1">
      <c r="A17" s="27"/>
      <c r="B17" s="27"/>
      <c r="C17" s="27"/>
      <c r="D17" s="73"/>
      <c r="E17" s="149"/>
      <c r="F17" s="149"/>
      <c r="G17" s="149"/>
      <c r="H17" s="149"/>
      <c r="I17" s="149"/>
      <c r="J17" s="149"/>
      <c r="K17" s="149"/>
      <c r="L17" s="150"/>
      <c r="M17" s="149"/>
      <c r="N17" s="149"/>
      <c r="O17" s="149"/>
      <c r="P17" s="149"/>
      <c r="Q17" s="149"/>
      <c r="R17" s="149"/>
      <c r="S17" s="149"/>
      <c r="T17" s="149"/>
      <c r="U17" s="149"/>
      <c r="V17" s="149"/>
      <c r="W17" s="146"/>
      <c r="X17" s="147"/>
      <c r="AA17" s="34" t="s">
        <v>105</v>
      </c>
      <c r="AB17" s="51" t="b">
        <v>1</v>
      </c>
      <c r="AC17" s="52"/>
      <c r="AD17" s="106"/>
      <c r="AE17" s="97"/>
      <c r="AF17" s="97"/>
      <c r="AG17" s="97">
        <v>1</v>
      </c>
      <c r="AH17" s="97"/>
      <c r="AI17" s="97"/>
      <c r="AJ17" s="97"/>
      <c r="AK17" s="97"/>
      <c r="AL17" s="54"/>
      <c r="AM17" s="69">
        <v>5</v>
      </c>
      <c r="AN17" s="107">
        <v>6.1200000000000002E-4</v>
      </c>
      <c r="AO17" s="108">
        <v>0</v>
      </c>
      <c r="AP17" s="108">
        <v>0</v>
      </c>
      <c r="AQ17" s="109">
        <v>1.1842200000000001</v>
      </c>
      <c r="AR17" s="110">
        <f>(AN17+AO17+AP17)</f>
        <v>6.1200000000000002E-4</v>
      </c>
      <c r="AS17" s="54">
        <f>IF($AH$25=AM17,AR17,0)</f>
        <v>0</v>
      </c>
      <c r="AT17" s="111">
        <f>IF($AH$25=AM17,AQ17,0)</f>
        <v>0</v>
      </c>
      <c r="AU17" s="54"/>
      <c r="AV17" s="54"/>
      <c r="AW17" s="112">
        <v>17</v>
      </c>
      <c r="AX17" s="113">
        <v>8.296E-4</v>
      </c>
      <c r="AY17" s="113">
        <v>0</v>
      </c>
      <c r="AZ17" s="108">
        <v>0</v>
      </c>
      <c r="BA17" s="109">
        <v>1.60527</v>
      </c>
      <c r="BB17" s="114">
        <f>(AX17+AY17+AZ17)</f>
        <v>8.296E-4</v>
      </c>
      <c r="BC17" s="115">
        <f>IF($AH$25=AW17,BB17,0)</f>
        <v>0</v>
      </c>
      <c r="BD17" s="116">
        <f>IF($AH$25=AW17,BA17,0)</f>
        <v>0</v>
      </c>
      <c r="BE17" s="117">
        <v>29</v>
      </c>
      <c r="BF17" s="135">
        <v>1.0200000000000001E-3</v>
      </c>
      <c r="BG17" s="113">
        <v>0</v>
      </c>
      <c r="BH17" s="108">
        <v>0</v>
      </c>
      <c r="BI17" s="109">
        <v>1.9736899999999999</v>
      </c>
      <c r="BJ17" s="114">
        <f>(BF17+BG17+BH17)</f>
        <v>1.0200000000000001E-3</v>
      </c>
      <c r="BK17" s="54">
        <f>IF($AH$25=BE17,BJ17,0)</f>
        <v>0</v>
      </c>
      <c r="BL17" s="111">
        <f>IF($AH$25=BE17,BI17,0)</f>
        <v>0</v>
      </c>
      <c r="BM17" s="112">
        <v>41</v>
      </c>
      <c r="BN17" s="136">
        <v>1.2852E-3</v>
      </c>
      <c r="BO17" s="136">
        <v>0</v>
      </c>
      <c r="BP17" s="137">
        <v>0</v>
      </c>
      <c r="BQ17" s="138">
        <v>2.48685</v>
      </c>
      <c r="BR17" s="139">
        <f>(BN17+BO17+BP17)</f>
        <v>1.2852E-3</v>
      </c>
      <c r="BS17" s="140">
        <f>IF($AH$25=BM17,BR17,0)</f>
        <v>0</v>
      </c>
    </row>
    <row r="18" spans="1:71" ht="15" customHeight="1">
      <c r="A18" s="27"/>
      <c r="B18" s="27"/>
      <c r="C18" s="27"/>
      <c r="D18" s="73"/>
      <c r="E18" s="2016" t="s">
        <v>120</v>
      </c>
      <c r="F18" s="2016"/>
      <c r="G18" s="2016"/>
      <c r="H18" s="2016"/>
      <c r="I18" s="2016"/>
      <c r="J18" s="2016"/>
      <c r="K18" s="2016"/>
      <c r="L18" s="2016"/>
      <c r="M18" s="2016"/>
      <c r="N18" s="2016"/>
      <c r="O18" s="2016"/>
      <c r="P18" s="2016"/>
      <c r="Q18" s="2016"/>
      <c r="R18" s="2016"/>
      <c r="S18" s="2016"/>
      <c r="T18" s="2016"/>
      <c r="U18" s="2016"/>
      <c r="V18" s="2016"/>
      <c r="W18" s="151"/>
      <c r="X18" s="152"/>
      <c r="AA18" s="34" t="s">
        <v>104</v>
      </c>
      <c r="AB18" s="51">
        <v>1</v>
      </c>
      <c r="AC18" s="52"/>
      <c r="AD18" s="97">
        <v>1</v>
      </c>
      <c r="AE18" s="83"/>
      <c r="AF18" s="97"/>
      <c r="AG18" s="84" t="s">
        <v>121</v>
      </c>
      <c r="AH18" s="97"/>
      <c r="AI18" s="97"/>
      <c r="AJ18" s="97"/>
      <c r="AK18" s="97"/>
      <c r="AL18" s="54"/>
      <c r="AM18" s="69">
        <v>6</v>
      </c>
      <c r="AN18" s="107">
        <v>6.1200000000000002E-4</v>
      </c>
      <c r="AO18" s="108">
        <v>0</v>
      </c>
      <c r="AP18" s="108">
        <v>0</v>
      </c>
      <c r="AQ18" s="109">
        <v>1.1842200000000001</v>
      </c>
      <c r="AR18" s="110">
        <f t="shared" ref="AR18:AR24" si="0">(AN18+AO18+AP18)</f>
        <v>6.1200000000000002E-4</v>
      </c>
      <c r="AS18" s="54">
        <f t="shared" ref="AS18:AS24" si="1">IF($AH$25=AM18,AR18,0)</f>
        <v>6.1200000000000002E-4</v>
      </c>
      <c r="AT18" s="111">
        <f t="shared" ref="AT18:AT24" si="2">IF($AH$25=AM18,AQ18,0)</f>
        <v>1.1842200000000001</v>
      </c>
      <c r="AU18" s="54"/>
      <c r="AV18" s="54"/>
      <c r="AW18" s="112">
        <v>18</v>
      </c>
      <c r="AX18" s="113">
        <v>8.296E-4</v>
      </c>
      <c r="AY18" s="113">
        <v>0</v>
      </c>
      <c r="AZ18" s="108">
        <v>0</v>
      </c>
      <c r="BA18" s="109">
        <v>1.60527</v>
      </c>
      <c r="BB18" s="114">
        <f t="shared" ref="BB18:BB24" si="3">(AX18+AY18+AZ18)</f>
        <v>8.296E-4</v>
      </c>
      <c r="BC18" s="115">
        <f t="shared" ref="BC18:BC24" si="4">IF($AH$25=AW18,BB18,0)</f>
        <v>0</v>
      </c>
      <c r="BD18" s="116">
        <f t="shared" ref="BD18:BD24" si="5">IF($AH$25=AW18,BA18,0)</f>
        <v>0</v>
      </c>
      <c r="BE18" s="117">
        <v>30</v>
      </c>
      <c r="BF18" s="135">
        <v>1.0200000000000001E-3</v>
      </c>
      <c r="BG18" s="113">
        <v>0</v>
      </c>
      <c r="BH18" s="108">
        <v>0</v>
      </c>
      <c r="BI18" s="109">
        <v>1.9736899999999999</v>
      </c>
      <c r="BJ18" s="114">
        <f t="shared" ref="BJ18:BJ24" si="6">(BF18+BG18+BH18)</f>
        <v>1.0200000000000001E-3</v>
      </c>
      <c r="BK18" s="54">
        <f t="shared" ref="BK18:BK24" si="7">IF($AH$25=BE18,BJ18,0)</f>
        <v>0</v>
      </c>
      <c r="BL18" s="111">
        <f t="shared" ref="BL18:BL24" si="8">IF($AH$25=BE18,BI18,0)</f>
        <v>0</v>
      </c>
      <c r="BM18" s="112">
        <v>42</v>
      </c>
      <c r="BN18" s="136">
        <v>1.2852E-3</v>
      </c>
      <c r="BO18" s="136">
        <v>0</v>
      </c>
      <c r="BP18" s="137">
        <v>0</v>
      </c>
      <c r="BQ18" s="138">
        <v>2.48685</v>
      </c>
      <c r="BR18" s="139">
        <f t="shared" ref="BR18:BR24" si="9">(BN18+BO18+BP18)</f>
        <v>1.2852E-3</v>
      </c>
      <c r="BS18" s="140">
        <f t="shared" ref="BS18:BS24" si="10">IF($AH$25=BM18,BR18,0)</f>
        <v>0</v>
      </c>
    </row>
    <row r="19" spans="1:71" s="182" customFormat="1" ht="15.75" hidden="1">
      <c r="A19" s="153"/>
      <c r="B19" s="153"/>
      <c r="C19" s="153"/>
      <c r="D19" s="154"/>
      <c r="E19" s="155"/>
      <c r="F19" s="80"/>
      <c r="G19" s="80"/>
      <c r="H19" s="80"/>
      <c r="I19" s="80"/>
      <c r="J19" s="80"/>
      <c r="K19" s="80"/>
      <c r="L19" s="80"/>
      <c r="M19" s="80"/>
      <c r="N19" s="80"/>
      <c r="O19" s="80"/>
      <c r="P19" s="80"/>
      <c r="Q19" s="80"/>
      <c r="R19" s="155"/>
      <c r="S19" s="80"/>
      <c r="T19" s="80"/>
      <c r="U19" s="80"/>
      <c r="V19" s="80"/>
      <c r="W19" s="156"/>
      <c r="X19" s="157"/>
      <c r="Y19" s="158"/>
      <c r="Z19" s="158"/>
      <c r="AA19" s="159" t="s">
        <v>105</v>
      </c>
      <c r="AB19" s="160" t="s">
        <v>121</v>
      </c>
      <c r="AC19" s="161"/>
      <c r="AD19" s="162" t="s">
        <v>121</v>
      </c>
      <c r="AE19" s="134"/>
      <c r="AF19" s="134"/>
      <c r="AG19" s="84" t="s">
        <v>122</v>
      </c>
      <c r="AH19" s="134"/>
      <c r="AI19" s="134"/>
      <c r="AJ19" s="134"/>
      <c r="AK19" s="134"/>
      <c r="AL19" s="163"/>
      <c r="AM19" s="164">
        <v>7</v>
      </c>
      <c r="AN19" s="165">
        <v>7.3439999999999996E-4</v>
      </c>
      <c r="AO19" s="166">
        <v>0</v>
      </c>
      <c r="AP19" s="166">
        <v>0</v>
      </c>
      <c r="AQ19" s="167">
        <v>1.42106</v>
      </c>
      <c r="AR19" s="168">
        <f t="shared" si="0"/>
        <v>7.3439999999999996E-4</v>
      </c>
      <c r="AS19" s="163">
        <f t="shared" si="1"/>
        <v>0</v>
      </c>
      <c r="AT19" s="169">
        <f t="shared" si="2"/>
        <v>0</v>
      </c>
      <c r="AU19" s="163"/>
      <c r="AV19" s="163"/>
      <c r="AW19" s="170">
        <v>19</v>
      </c>
      <c r="AX19" s="171">
        <v>8.7719999999999996E-4</v>
      </c>
      <c r="AY19" s="171">
        <v>0</v>
      </c>
      <c r="AZ19" s="166">
        <v>0</v>
      </c>
      <c r="BA19" s="167">
        <v>1.69737</v>
      </c>
      <c r="BB19" s="172">
        <f t="shared" si="3"/>
        <v>8.7719999999999996E-4</v>
      </c>
      <c r="BC19" s="173">
        <f t="shared" si="4"/>
        <v>0</v>
      </c>
      <c r="BD19" s="174">
        <f t="shared" si="5"/>
        <v>0</v>
      </c>
      <c r="BE19" s="175">
        <v>31</v>
      </c>
      <c r="BF19" s="176">
        <v>1.0947999999999999E-3</v>
      </c>
      <c r="BG19" s="171">
        <v>0</v>
      </c>
      <c r="BH19" s="166">
        <v>0</v>
      </c>
      <c r="BI19" s="167">
        <v>2.11843</v>
      </c>
      <c r="BJ19" s="172">
        <f t="shared" si="6"/>
        <v>1.0947999999999999E-3</v>
      </c>
      <c r="BK19" s="163">
        <f t="shared" si="7"/>
        <v>0</v>
      </c>
      <c r="BL19" s="169">
        <f t="shared" si="8"/>
        <v>0</v>
      </c>
      <c r="BM19" s="170">
        <v>43</v>
      </c>
      <c r="BN19" s="177">
        <v>1.2852E-3</v>
      </c>
      <c r="BO19" s="177">
        <v>0</v>
      </c>
      <c r="BP19" s="178">
        <v>0</v>
      </c>
      <c r="BQ19" s="179">
        <v>2.48685</v>
      </c>
      <c r="BR19" s="180">
        <f t="shared" si="9"/>
        <v>1.2852E-3</v>
      </c>
      <c r="BS19" s="181">
        <f t="shared" si="10"/>
        <v>0</v>
      </c>
    </row>
    <row r="20" spans="1:71" ht="15.75">
      <c r="A20" s="27"/>
      <c r="B20" s="27"/>
      <c r="C20" s="27"/>
      <c r="D20" s="73"/>
      <c r="E20" s="92" t="s">
        <v>123</v>
      </c>
      <c r="F20" s="2017" t="s">
        <v>2117</v>
      </c>
      <c r="G20" s="2017"/>
      <c r="H20" s="2017"/>
      <c r="I20" s="2017"/>
      <c r="J20" s="2017"/>
      <c r="K20" s="2017"/>
      <c r="L20" s="2017"/>
      <c r="M20" s="2017"/>
      <c r="N20" s="2017"/>
      <c r="O20" s="2017"/>
      <c r="P20" s="2000" t="s">
        <v>124</v>
      </c>
      <c r="Q20" s="2000"/>
      <c r="R20" s="2018" t="s">
        <v>2118</v>
      </c>
      <c r="S20" s="2018"/>
      <c r="T20" s="2018"/>
      <c r="U20" s="2018"/>
      <c r="V20" s="2018"/>
      <c r="W20" s="103"/>
      <c r="X20" s="104"/>
      <c r="AA20" s="34" t="s">
        <v>104</v>
      </c>
      <c r="AB20" s="183" t="s">
        <v>125</v>
      </c>
      <c r="AC20" s="101"/>
      <c r="AD20" s="97" t="s">
        <v>126</v>
      </c>
      <c r="AE20" s="97"/>
      <c r="AF20" s="97"/>
      <c r="AG20" s="97" t="s">
        <v>127</v>
      </c>
      <c r="AH20" s="97"/>
      <c r="AI20" s="97"/>
      <c r="AJ20" s="97"/>
      <c r="AK20" s="97"/>
      <c r="AL20" s="54"/>
      <c r="AM20" s="69">
        <v>8</v>
      </c>
      <c r="AN20" s="107">
        <v>7.3439999999999996E-4</v>
      </c>
      <c r="AO20" s="108">
        <v>0</v>
      </c>
      <c r="AP20" s="108">
        <v>0</v>
      </c>
      <c r="AQ20" s="109">
        <v>1.42106</v>
      </c>
      <c r="AR20" s="110">
        <f t="shared" si="0"/>
        <v>7.3439999999999996E-4</v>
      </c>
      <c r="AS20" s="54">
        <f t="shared" si="1"/>
        <v>0</v>
      </c>
      <c r="AT20" s="111">
        <f t="shared" si="2"/>
        <v>0</v>
      </c>
      <c r="AU20" s="54"/>
      <c r="AV20" s="54"/>
      <c r="AW20" s="112">
        <v>20</v>
      </c>
      <c r="AX20" s="113">
        <v>8.7719999999999996E-4</v>
      </c>
      <c r="AY20" s="113">
        <v>0</v>
      </c>
      <c r="AZ20" s="108">
        <v>0</v>
      </c>
      <c r="BA20" s="109">
        <v>1.69737</v>
      </c>
      <c r="BB20" s="114">
        <f t="shared" si="3"/>
        <v>8.7719999999999996E-4</v>
      </c>
      <c r="BC20" s="115">
        <f t="shared" si="4"/>
        <v>0</v>
      </c>
      <c r="BD20" s="116">
        <f t="shared" si="5"/>
        <v>0</v>
      </c>
      <c r="BE20" s="117">
        <v>32</v>
      </c>
      <c r="BF20" s="135">
        <v>1.0947999999999999E-3</v>
      </c>
      <c r="BG20" s="113">
        <v>0</v>
      </c>
      <c r="BH20" s="108">
        <v>0</v>
      </c>
      <c r="BI20" s="109">
        <v>2.11843</v>
      </c>
      <c r="BJ20" s="114">
        <f t="shared" si="6"/>
        <v>1.0947999999999999E-3</v>
      </c>
      <c r="BK20" s="54">
        <f t="shared" si="7"/>
        <v>0</v>
      </c>
      <c r="BL20" s="111">
        <f t="shared" si="8"/>
        <v>0</v>
      </c>
      <c r="BM20" s="112">
        <v>44</v>
      </c>
      <c r="BN20" s="136">
        <v>1.2852E-3</v>
      </c>
      <c r="BO20" s="136">
        <v>0</v>
      </c>
      <c r="BP20" s="137">
        <v>0</v>
      </c>
      <c r="BQ20" s="138">
        <v>2.48685</v>
      </c>
      <c r="BR20" s="139">
        <f t="shared" si="9"/>
        <v>1.2852E-3</v>
      </c>
      <c r="BS20" s="140">
        <f t="shared" si="10"/>
        <v>0</v>
      </c>
    </row>
    <row r="21" spans="1:71" ht="15" customHeight="1">
      <c r="A21" s="27"/>
      <c r="B21" s="27"/>
      <c r="C21" s="27"/>
      <c r="D21" s="73"/>
      <c r="E21" s="2019" t="s">
        <v>128</v>
      </c>
      <c r="F21" s="2019"/>
      <c r="G21" s="2020" t="s">
        <v>129</v>
      </c>
      <c r="H21" s="2020"/>
      <c r="I21" s="2020"/>
      <c r="J21" s="2020"/>
      <c r="K21" s="2020"/>
      <c r="L21" s="2020"/>
      <c r="M21" s="2020"/>
      <c r="N21" s="2020"/>
      <c r="O21" s="2020"/>
      <c r="P21" s="2020"/>
      <c r="Q21" s="2020"/>
      <c r="R21" s="2020"/>
      <c r="S21" s="2020"/>
      <c r="T21" s="2020"/>
      <c r="U21" s="2020"/>
      <c r="V21" s="2020"/>
      <c r="W21" s="103"/>
      <c r="X21" s="104"/>
      <c r="Z21" s="184"/>
      <c r="AA21" s="34" t="s">
        <v>105</v>
      </c>
      <c r="AB21" s="185" t="s">
        <v>130</v>
      </c>
      <c r="AC21" s="101"/>
      <c r="AD21" s="186" t="s">
        <v>131</v>
      </c>
      <c r="AE21" s="144"/>
      <c r="AF21" s="144"/>
      <c r="AG21" s="144" t="s">
        <v>132</v>
      </c>
      <c r="AH21" s="144"/>
      <c r="AI21" s="144"/>
      <c r="AJ21" s="144"/>
      <c r="AK21" s="144"/>
      <c r="AL21" s="54"/>
      <c r="AM21" s="69">
        <v>9</v>
      </c>
      <c r="AN21" s="107">
        <v>7.3439999999999996E-4</v>
      </c>
      <c r="AO21" s="108">
        <v>0</v>
      </c>
      <c r="AP21" s="108">
        <v>0</v>
      </c>
      <c r="AQ21" s="109">
        <v>1.42106</v>
      </c>
      <c r="AR21" s="110">
        <f t="shared" si="0"/>
        <v>7.3439999999999996E-4</v>
      </c>
      <c r="AS21" s="54">
        <f t="shared" si="1"/>
        <v>0</v>
      </c>
      <c r="AT21" s="111">
        <f t="shared" si="2"/>
        <v>0</v>
      </c>
      <c r="AU21" s="54"/>
      <c r="AV21" s="54"/>
      <c r="AW21" s="112">
        <v>21</v>
      </c>
      <c r="AX21" s="113">
        <v>8.7719999999999996E-4</v>
      </c>
      <c r="AY21" s="113">
        <v>0</v>
      </c>
      <c r="AZ21" s="108">
        <v>0</v>
      </c>
      <c r="BA21" s="109">
        <v>1.69737</v>
      </c>
      <c r="BB21" s="114">
        <f t="shared" si="3"/>
        <v>8.7719999999999996E-4</v>
      </c>
      <c r="BC21" s="115">
        <f t="shared" si="4"/>
        <v>0</v>
      </c>
      <c r="BD21" s="116">
        <f t="shared" si="5"/>
        <v>0</v>
      </c>
      <c r="BE21" s="117">
        <v>33</v>
      </c>
      <c r="BF21" s="135">
        <v>1.0947999999999999E-3</v>
      </c>
      <c r="BG21" s="113">
        <v>0</v>
      </c>
      <c r="BH21" s="108">
        <v>0</v>
      </c>
      <c r="BI21" s="109">
        <v>2.11843</v>
      </c>
      <c r="BJ21" s="114">
        <f t="shared" si="6"/>
        <v>1.0947999999999999E-3</v>
      </c>
      <c r="BK21" s="54">
        <f t="shared" si="7"/>
        <v>0</v>
      </c>
      <c r="BL21" s="111">
        <f t="shared" si="8"/>
        <v>0</v>
      </c>
      <c r="BM21" s="112">
        <v>45</v>
      </c>
      <c r="BN21" s="136">
        <v>1.2852E-3</v>
      </c>
      <c r="BO21" s="136">
        <v>0</v>
      </c>
      <c r="BP21" s="137">
        <v>0</v>
      </c>
      <c r="BQ21" s="138">
        <v>2.48685</v>
      </c>
      <c r="BR21" s="139">
        <f t="shared" si="9"/>
        <v>1.2852E-3</v>
      </c>
      <c r="BS21" s="140">
        <f t="shared" si="10"/>
        <v>0</v>
      </c>
    </row>
    <row r="22" spans="1:71" ht="15.75" hidden="1">
      <c r="A22" s="27"/>
      <c r="B22" s="27"/>
      <c r="C22" s="27"/>
      <c r="D22" s="73"/>
      <c r="E22" s="187"/>
      <c r="F22" s="188"/>
      <c r="G22" s="189"/>
      <c r="H22" s="189"/>
      <c r="I22" s="189"/>
      <c r="J22" s="189"/>
      <c r="K22" s="189"/>
      <c r="L22" s="189"/>
      <c r="M22" s="189"/>
      <c r="N22" s="189"/>
      <c r="O22" s="189"/>
      <c r="P22" s="189"/>
      <c r="Q22" s="189"/>
      <c r="R22" s="189"/>
      <c r="S22" s="189"/>
      <c r="T22" s="189"/>
      <c r="U22" s="189"/>
      <c r="V22" s="189"/>
      <c r="W22" s="103"/>
      <c r="X22" s="104"/>
      <c r="AA22" s="34" t="s">
        <v>104</v>
      </c>
      <c r="AB22" s="185" t="s">
        <v>133</v>
      </c>
      <c r="AC22" s="101"/>
      <c r="AD22" s="97" t="s">
        <v>134</v>
      </c>
      <c r="AE22" s="97"/>
      <c r="AF22" s="97"/>
      <c r="AG22" s="97" t="s">
        <v>135</v>
      </c>
      <c r="AH22" s="97"/>
      <c r="AI22" s="97"/>
      <c r="AJ22" s="97"/>
      <c r="AK22" s="97"/>
      <c r="AL22" s="54"/>
      <c r="AM22" s="69">
        <v>10</v>
      </c>
      <c r="AN22" s="107">
        <v>7.3439999999999996E-4</v>
      </c>
      <c r="AO22" s="108">
        <v>0</v>
      </c>
      <c r="AP22" s="108">
        <v>0</v>
      </c>
      <c r="AQ22" s="109">
        <v>1.42106</v>
      </c>
      <c r="AR22" s="110">
        <f t="shared" si="0"/>
        <v>7.3439999999999996E-4</v>
      </c>
      <c r="AS22" s="54">
        <f t="shared" si="1"/>
        <v>0</v>
      </c>
      <c r="AT22" s="111">
        <f t="shared" si="2"/>
        <v>0</v>
      </c>
      <c r="AU22" s="54"/>
      <c r="AV22" s="54"/>
      <c r="AW22" s="112">
        <v>22</v>
      </c>
      <c r="AX22" s="113">
        <v>8.7719999999999996E-4</v>
      </c>
      <c r="AY22" s="113">
        <v>0</v>
      </c>
      <c r="AZ22" s="108">
        <v>0</v>
      </c>
      <c r="BA22" s="109">
        <v>1.69737</v>
      </c>
      <c r="BB22" s="114">
        <f t="shared" si="3"/>
        <v>8.7719999999999996E-4</v>
      </c>
      <c r="BC22" s="115">
        <f t="shared" si="4"/>
        <v>0</v>
      </c>
      <c r="BD22" s="116">
        <f t="shared" si="5"/>
        <v>0</v>
      </c>
      <c r="BE22" s="117">
        <v>34</v>
      </c>
      <c r="BF22" s="135">
        <v>1.0947999999999999E-3</v>
      </c>
      <c r="BG22" s="113">
        <v>0</v>
      </c>
      <c r="BH22" s="108">
        <v>0</v>
      </c>
      <c r="BI22" s="109">
        <v>2.11843</v>
      </c>
      <c r="BJ22" s="114">
        <f t="shared" si="6"/>
        <v>1.0947999999999999E-3</v>
      </c>
      <c r="BK22" s="54">
        <f t="shared" si="7"/>
        <v>0</v>
      </c>
      <c r="BL22" s="111">
        <f t="shared" si="8"/>
        <v>0</v>
      </c>
      <c r="BM22" s="112">
        <v>46</v>
      </c>
      <c r="BN22" s="136">
        <v>1.2852E-3</v>
      </c>
      <c r="BO22" s="136">
        <v>0</v>
      </c>
      <c r="BP22" s="137">
        <v>0</v>
      </c>
      <c r="BQ22" s="138">
        <v>2.48685</v>
      </c>
      <c r="BR22" s="139">
        <f t="shared" si="9"/>
        <v>1.2852E-3</v>
      </c>
      <c r="BS22" s="140">
        <f t="shared" si="10"/>
        <v>0</v>
      </c>
    </row>
    <row r="23" spans="1:71" ht="15" customHeight="1">
      <c r="A23" s="29"/>
      <c r="B23" s="29"/>
      <c r="C23" s="29"/>
      <c r="D23" s="190"/>
      <c r="E23" s="2009" t="s">
        <v>136</v>
      </c>
      <c r="F23" s="2009"/>
      <c r="G23" s="2009"/>
      <c r="H23" s="2009"/>
      <c r="I23" s="2009"/>
      <c r="J23" s="2009"/>
      <c r="K23" s="2009"/>
      <c r="L23" s="2009"/>
      <c r="M23" s="2009"/>
      <c r="N23" s="2009"/>
      <c r="O23" s="2009"/>
      <c r="P23" s="2009"/>
      <c r="Q23" s="2009"/>
      <c r="R23" s="2009"/>
      <c r="S23" s="2009"/>
      <c r="T23" s="2009"/>
      <c r="U23" s="2009"/>
      <c r="V23" s="2009"/>
      <c r="W23" s="191"/>
      <c r="X23" s="191"/>
      <c r="AA23" s="192" t="s">
        <v>105</v>
      </c>
      <c r="AB23" s="185" t="s">
        <v>137</v>
      </c>
      <c r="AC23" s="193"/>
      <c r="AD23" s="2010"/>
      <c r="AE23" s="2010"/>
      <c r="AF23" s="2010"/>
      <c r="AG23" s="2010"/>
      <c r="AH23" s="2011"/>
      <c r="AI23" s="2011"/>
      <c r="AJ23" s="194"/>
      <c r="AK23" s="195"/>
      <c r="AL23" s="196"/>
      <c r="AM23" s="197">
        <v>11</v>
      </c>
      <c r="AN23" s="198">
        <v>7.3439999999999996E-4</v>
      </c>
      <c r="AO23" s="199">
        <v>0</v>
      </c>
      <c r="AP23" s="199">
        <v>0</v>
      </c>
      <c r="AQ23" s="200">
        <v>1.42106</v>
      </c>
      <c r="AR23" s="201">
        <f t="shared" si="0"/>
        <v>7.3439999999999996E-4</v>
      </c>
      <c r="AS23" s="196">
        <f t="shared" si="1"/>
        <v>0</v>
      </c>
      <c r="AT23" s="202">
        <f t="shared" si="2"/>
        <v>0</v>
      </c>
      <c r="AU23" s="196"/>
      <c r="AV23" s="196"/>
      <c r="AW23" s="203">
        <v>23</v>
      </c>
      <c r="AX23" s="204">
        <v>8.7719999999999996E-4</v>
      </c>
      <c r="AY23" s="204">
        <v>0</v>
      </c>
      <c r="AZ23" s="199">
        <v>0</v>
      </c>
      <c r="BA23" s="200">
        <v>1.69737</v>
      </c>
      <c r="BB23" s="205">
        <f t="shared" si="3"/>
        <v>8.7719999999999996E-4</v>
      </c>
      <c r="BC23" s="206">
        <f t="shared" si="4"/>
        <v>0</v>
      </c>
      <c r="BD23" s="207">
        <f t="shared" si="5"/>
        <v>0</v>
      </c>
      <c r="BE23" s="208">
        <v>35</v>
      </c>
      <c r="BF23" s="209">
        <v>1.0947999999999999E-3</v>
      </c>
      <c r="BG23" s="204">
        <v>0</v>
      </c>
      <c r="BH23" s="199">
        <v>0</v>
      </c>
      <c r="BI23" s="200">
        <v>2.11843</v>
      </c>
      <c r="BJ23" s="205">
        <f t="shared" si="6"/>
        <v>1.0947999999999999E-3</v>
      </c>
      <c r="BK23" s="196">
        <f t="shared" si="7"/>
        <v>0</v>
      </c>
      <c r="BL23" s="202">
        <f t="shared" si="8"/>
        <v>0</v>
      </c>
      <c r="BM23" s="203">
        <v>47</v>
      </c>
      <c r="BN23" s="210">
        <v>1.2852E-3</v>
      </c>
      <c r="BO23" s="210">
        <v>0</v>
      </c>
      <c r="BP23" s="211">
        <v>0</v>
      </c>
      <c r="BQ23" s="212">
        <v>2.48685</v>
      </c>
      <c r="BR23" s="213">
        <f t="shared" si="9"/>
        <v>1.2852E-3</v>
      </c>
      <c r="BS23" s="214">
        <f t="shared" si="10"/>
        <v>0</v>
      </c>
    </row>
    <row r="24" spans="1:71" ht="15" customHeight="1" thickBot="1">
      <c r="A24" s="27"/>
      <c r="B24" s="27"/>
      <c r="C24" s="27"/>
      <c r="D24" s="73"/>
      <c r="E24" s="2000" t="s">
        <v>138</v>
      </c>
      <c r="F24" s="2000"/>
      <c r="G24" s="2012"/>
      <c r="H24" s="2012"/>
      <c r="I24" s="2012"/>
      <c r="J24" s="2012"/>
      <c r="K24" s="2012"/>
      <c r="L24" s="2012"/>
      <c r="M24" s="2012"/>
      <c r="N24" s="2012"/>
      <c r="O24" s="2012"/>
      <c r="P24" s="2013" t="s">
        <v>139</v>
      </c>
      <c r="Q24" s="2013"/>
      <c r="R24" s="2013"/>
      <c r="S24" s="2013"/>
      <c r="T24" s="2014">
        <f>BDS!A2</f>
        <v>40</v>
      </c>
      <c r="U24" s="2015"/>
      <c r="V24" s="215"/>
      <c r="W24" s="216"/>
      <c r="X24" s="216"/>
      <c r="AA24" s="34" t="s">
        <v>97</v>
      </c>
      <c r="AB24" s="185" t="s">
        <v>140</v>
      </c>
      <c r="AC24" s="101"/>
      <c r="AD24" s="54"/>
      <c r="AE24" s="54"/>
      <c r="AF24" s="54"/>
      <c r="AG24" s="54"/>
      <c r="AH24" s="53"/>
      <c r="AI24" s="53"/>
      <c r="AJ24" s="53"/>
      <c r="AK24" s="54"/>
      <c r="AL24" s="54"/>
      <c r="AM24" s="69">
        <v>12</v>
      </c>
      <c r="AN24" s="107">
        <v>7.3439999999999996E-4</v>
      </c>
      <c r="AO24" s="108">
        <v>0</v>
      </c>
      <c r="AP24" s="108">
        <v>0</v>
      </c>
      <c r="AQ24" s="109">
        <v>1.42106</v>
      </c>
      <c r="AR24" s="110">
        <f t="shared" si="0"/>
        <v>7.3439999999999996E-4</v>
      </c>
      <c r="AS24" s="54">
        <f t="shared" si="1"/>
        <v>0</v>
      </c>
      <c r="AT24" s="111">
        <f t="shared" si="2"/>
        <v>0</v>
      </c>
      <c r="AU24" s="54"/>
      <c r="AV24" s="54"/>
      <c r="AW24" s="112">
        <v>24</v>
      </c>
      <c r="AX24" s="113">
        <v>8.7719999999999996E-4</v>
      </c>
      <c r="AY24" s="113">
        <v>0</v>
      </c>
      <c r="AZ24" s="108">
        <v>0</v>
      </c>
      <c r="BA24" s="109">
        <v>1.69737</v>
      </c>
      <c r="BB24" s="114">
        <f t="shared" si="3"/>
        <v>8.7719999999999996E-4</v>
      </c>
      <c r="BC24" s="115">
        <f t="shared" si="4"/>
        <v>0</v>
      </c>
      <c r="BD24" s="116">
        <f t="shared" si="5"/>
        <v>0</v>
      </c>
      <c r="BE24" s="117">
        <v>36</v>
      </c>
      <c r="BF24" s="135">
        <v>1.0947999999999999E-3</v>
      </c>
      <c r="BG24" s="113">
        <v>0</v>
      </c>
      <c r="BH24" s="108">
        <v>0</v>
      </c>
      <c r="BI24" s="109">
        <v>2.11843</v>
      </c>
      <c r="BJ24" s="114">
        <f t="shared" si="6"/>
        <v>1.0947999999999999E-3</v>
      </c>
      <c r="BK24" s="54">
        <f t="shared" si="7"/>
        <v>0</v>
      </c>
      <c r="BL24" s="111">
        <f t="shared" si="8"/>
        <v>0</v>
      </c>
      <c r="BM24" s="112">
        <v>48</v>
      </c>
      <c r="BN24" s="136">
        <v>1.2852E-3</v>
      </c>
      <c r="BO24" s="136">
        <v>0</v>
      </c>
      <c r="BP24" s="137">
        <v>0</v>
      </c>
      <c r="BQ24" s="138">
        <v>2.48685</v>
      </c>
      <c r="BR24" s="139">
        <f t="shared" si="9"/>
        <v>1.2852E-3</v>
      </c>
      <c r="BS24" s="140">
        <f t="shared" si="10"/>
        <v>0</v>
      </c>
    </row>
    <row r="25" spans="1:71" ht="15" customHeight="1" thickBot="1">
      <c r="A25" s="27"/>
      <c r="B25" s="27"/>
      <c r="C25" s="27"/>
      <c r="D25" s="73"/>
      <c r="E25" s="2000" t="s">
        <v>141</v>
      </c>
      <c r="F25" s="2000"/>
      <c r="G25" s="2027" t="str">
        <f>BDS!Q2</f>
        <v xml:space="preserve">RODOVIA DO SOL, </v>
      </c>
      <c r="H25" s="2027"/>
      <c r="I25" s="2027"/>
      <c r="J25" s="2027"/>
      <c r="K25" s="2027"/>
      <c r="L25" s="2027"/>
      <c r="M25" s="2027"/>
      <c r="N25" s="2027"/>
      <c r="O25" s="2027"/>
      <c r="P25" s="2027"/>
      <c r="Q25" s="2027"/>
      <c r="R25" s="2027"/>
      <c r="S25" s="2028" t="s">
        <v>2120</v>
      </c>
      <c r="T25" s="2028"/>
      <c r="U25" s="2029">
        <v>12</v>
      </c>
      <c r="V25" s="2029"/>
      <c r="W25" s="103"/>
      <c r="X25" s="217"/>
      <c r="AB25" s="34" t="s">
        <v>142</v>
      </c>
      <c r="AC25" s="101"/>
      <c r="AE25" s="218"/>
      <c r="AF25" s="218"/>
      <c r="AG25" s="219" t="s">
        <v>143</v>
      </c>
      <c r="AH25" s="220">
        <f>G28</f>
        <v>6</v>
      </c>
      <c r="AI25" s="63"/>
      <c r="AJ25" s="53" t="s">
        <v>97</v>
      </c>
      <c r="AK25" s="2030"/>
      <c r="AL25" s="2030"/>
      <c r="AM25" s="72"/>
      <c r="AN25" s="221"/>
      <c r="AO25" s="113"/>
      <c r="AP25" s="108"/>
      <c r="AQ25" s="56"/>
      <c r="AR25" s="222"/>
      <c r="AS25" s="54"/>
      <c r="AT25" s="111"/>
      <c r="AU25" s="54"/>
      <c r="AV25" s="54"/>
      <c r="AW25" s="99"/>
      <c r="AX25" s="54"/>
      <c r="AY25" s="56"/>
      <c r="AZ25" s="54"/>
      <c r="BA25" s="54"/>
      <c r="BB25" s="54"/>
      <c r="BC25" s="54"/>
      <c r="BD25" s="100"/>
      <c r="BE25" s="223"/>
      <c r="BF25" s="224"/>
      <c r="BG25" s="54"/>
      <c r="BH25" s="54"/>
      <c r="BI25" s="54"/>
      <c r="BJ25" s="54"/>
      <c r="BK25" s="54"/>
      <c r="BL25" s="54"/>
      <c r="BM25" s="54"/>
      <c r="BN25" s="54"/>
      <c r="BO25" s="54"/>
      <c r="BP25" s="54"/>
      <c r="BQ25" s="54"/>
      <c r="BR25" s="101"/>
      <c r="BS25" s="225"/>
    </row>
    <row r="26" spans="1:71" ht="15" customHeight="1">
      <c r="A26" s="29"/>
      <c r="B26" s="29"/>
      <c r="C26" s="29"/>
      <c r="D26" s="73"/>
      <c r="E26" s="226" t="s">
        <v>144</v>
      </c>
      <c r="F26" s="2031">
        <f>BDS!V2</f>
        <v>29103800</v>
      </c>
      <c r="G26" s="2031"/>
      <c r="H26" s="2019" t="s">
        <v>145</v>
      </c>
      <c r="I26" s="2019"/>
      <c r="J26" s="2027" t="str">
        <f>BDS!S2</f>
        <v xml:space="preserve"> ITAPARICA</v>
      </c>
      <c r="K26" s="2027"/>
      <c r="L26" s="2027"/>
      <c r="M26" s="2027"/>
      <c r="N26" s="2027"/>
      <c r="O26" s="2032" t="s">
        <v>146</v>
      </c>
      <c r="P26" s="2032"/>
      <c r="Q26" s="2027" t="str">
        <f>BDS!T2</f>
        <v>VILA VELHA</v>
      </c>
      <c r="R26" s="2027"/>
      <c r="S26" s="2027"/>
      <c r="T26" s="2027"/>
      <c r="U26" s="2027"/>
      <c r="V26" s="2027"/>
      <c r="W26" s="132"/>
      <c r="X26" s="217"/>
      <c r="AA26" s="34" t="s">
        <v>104</v>
      </c>
      <c r="AB26" s="34" t="s">
        <v>147</v>
      </c>
      <c r="AC26" s="101"/>
      <c r="AD26" s="54" t="s">
        <v>148</v>
      </c>
      <c r="AE26" s="54"/>
      <c r="AF26" s="54"/>
      <c r="AG26" s="54"/>
      <c r="AH26" s="53"/>
      <c r="AI26" s="63"/>
      <c r="AJ26" s="53"/>
      <c r="AK26" s="2021"/>
      <c r="AL26" s="2021"/>
      <c r="AM26" s="72"/>
      <c r="AN26" s="221"/>
      <c r="AO26" s="113"/>
      <c r="AP26" s="108"/>
      <c r="AQ26" s="56"/>
      <c r="AR26" s="222"/>
      <c r="AS26" s="54"/>
      <c r="AT26" s="111"/>
      <c r="AU26" s="54"/>
      <c r="AV26" s="54"/>
      <c r="AW26" s="99"/>
      <c r="AX26" s="54"/>
      <c r="AY26" s="56"/>
      <c r="AZ26" s="54"/>
      <c r="BA26" s="54"/>
      <c r="BB26" s="54"/>
      <c r="BC26" s="54"/>
      <c r="BD26" s="100"/>
      <c r="BE26" s="223"/>
      <c r="BF26" s="224"/>
      <c r="BG26" s="54"/>
      <c r="BH26" s="54"/>
      <c r="BI26" s="54"/>
      <c r="BJ26" s="54"/>
      <c r="BK26" s="54"/>
      <c r="BL26" s="54"/>
      <c r="BM26" s="54"/>
      <c r="BN26" s="54"/>
      <c r="BO26" s="54"/>
      <c r="BP26" s="54"/>
      <c r="BQ26" s="54"/>
      <c r="BR26" s="101"/>
      <c r="BS26" s="227">
        <f>SUM(BS12:BS25)</f>
        <v>0</v>
      </c>
    </row>
    <row r="27" spans="1:71" ht="15" customHeight="1">
      <c r="A27" s="29"/>
      <c r="B27" s="29"/>
      <c r="C27" s="29"/>
      <c r="D27" s="73"/>
      <c r="E27" s="2019" t="s">
        <v>149</v>
      </c>
      <c r="F27" s="2019"/>
      <c r="G27" s="2019"/>
      <c r="H27" s="2022" t="s">
        <v>2125</v>
      </c>
      <c r="I27" s="2022"/>
      <c r="J27" s="2022"/>
      <c r="K27" s="2022"/>
      <c r="L27" s="2022"/>
      <c r="M27" s="2022"/>
      <c r="N27" s="2022"/>
      <c r="O27" s="2022"/>
      <c r="P27" s="2022"/>
      <c r="Q27" s="2022"/>
      <c r="R27" s="2022"/>
      <c r="S27" s="2023" t="s">
        <v>150</v>
      </c>
      <c r="T27" s="2023"/>
      <c r="U27" s="2024" t="str">
        <f>BDS!U2</f>
        <v>ES</v>
      </c>
      <c r="V27" s="2024"/>
      <c r="W27" s="103"/>
      <c r="X27" s="228"/>
      <c r="AA27" s="34" t="s">
        <v>105</v>
      </c>
      <c r="AB27" s="34" t="s">
        <v>151</v>
      </c>
      <c r="AC27" s="101"/>
      <c r="AD27" s="2025"/>
      <c r="AE27" s="2025"/>
      <c r="AF27" s="2025"/>
      <c r="AG27" s="2025"/>
      <c r="AH27" s="2026"/>
      <c r="AI27" s="2026"/>
      <c r="AJ27" s="53"/>
      <c r="AK27" s="54"/>
      <c r="AL27" s="54"/>
      <c r="AM27" s="72"/>
      <c r="AN27" s="98"/>
      <c r="AO27" s="55"/>
      <c r="AP27" s="55"/>
      <c r="AQ27" s="229"/>
      <c r="AR27" s="54" t="s">
        <v>97</v>
      </c>
      <c r="AS27" s="229">
        <f>SUM(AS13:AS26)</f>
        <v>6.1200000000000002E-4</v>
      </c>
      <c r="AT27" s="230">
        <f>SUM(AT13:AT26)</f>
        <v>1.1842200000000001</v>
      </c>
      <c r="AU27" s="54"/>
      <c r="AV27" s="54"/>
      <c r="AW27" s="99"/>
      <c r="AX27" s="54"/>
      <c r="AY27" s="56"/>
      <c r="AZ27" s="54"/>
      <c r="BA27" s="54"/>
      <c r="BB27" s="54"/>
      <c r="BC27" s="231">
        <f>SUM(BC13:BC26)</f>
        <v>0</v>
      </c>
      <c r="BD27" s="232">
        <f>SUM(BD13:BD26)</f>
        <v>0</v>
      </c>
      <c r="BE27" s="223"/>
      <c r="BF27" s="224"/>
      <c r="BG27" s="54"/>
      <c r="BH27" s="54"/>
      <c r="BI27" s="54"/>
      <c r="BJ27" s="54" t="s">
        <v>152</v>
      </c>
      <c r="BK27" s="229">
        <f>SUM(BK13:BK26)</f>
        <v>0</v>
      </c>
      <c r="BL27" s="230">
        <f>SUM(BL13:BL26)</f>
        <v>0</v>
      </c>
      <c r="BM27" s="54"/>
      <c r="BN27" s="54"/>
      <c r="BO27" s="54"/>
      <c r="BP27" s="54"/>
      <c r="BQ27" s="54"/>
      <c r="BR27" s="101"/>
      <c r="BS27" s="225"/>
    </row>
    <row r="28" spans="1:71" ht="15" customHeight="1" thickBot="1">
      <c r="A28" s="29"/>
      <c r="B28" s="29"/>
      <c r="C28" s="29"/>
      <c r="D28" s="73"/>
      <c r="E28" s="2019" t="s">
        <v>153</v>
      </c>
      <c r="F28" s="2019"/>
      <c r="G28" s="233">
        <v>6</v>
      </c>
      <c r="H28" s="2037" t="str">
        <f>IF(G28&gt;6,"Consultar Depto Eng.","meses:    limite máximo 6 meses")</f>
        <v>meses:    limite máximo 6 meses</v>
      </c>
      <c r="I28" s="2037"/>
      <c r="J28" s="2037"/>
      <c r="K28" s="2037"/>
      <c r="L28" s="2037"/>
      <c r="M28" s="2037"/>
      <c r="N28" s="234"/>
      <c r="O28" s="2038"/>
      <c r="P28" s="2038"/>
      <c r="Q28" s="2038"/>
      <c r="R28" s="2038"/>
      <c r="S28" s="2038"/>
      <c r="T28" s="2038"/>
      <c r="U28" s="2038"/>
      <c r="V28" s="2038"/>
      <c r="W28" s="132"/>
      <c r="X28" s="228"/>
      <c r="AA28" s="34" t="s">
        <v>104</v>
      </c>
      <c r="AB28" s="34" t="s">
        <v>154</v>
      </c>
      <c r="AC28" s="235" t="s">
        <v>121</v>
      </c>
      <c r="AD28" s="2025"/>
      <c r="AE28" s="2025"/>
      <c r="AF28" s="2025"/>
      <c r="AG28" s="2025"/>
      <c r="AH28" s="2026"/>
      <c r="AI28" s="2026"/>
      <c r="AJ28" s="53"/>
      <c r="AK28" s="54"/>
      <c r="AL28" s="54"/>
      <c r="AM28" s="72"/>
      <c r="AN28" s="236"/>
      <c r="AO28" s="237"/>
      <c r="AP28" s="237"/>
      <c r="AQ28" s="238"/>
      <c r="AR28" s="239"/>
      <c r="AS28" s="239"/>
      <c r="AT28" s="239"/>
      <c r="AU28" s="239"/>
      <c r="AV28" s="239"/>
      <c r="AW28" s="240"/>
      <c r="AX28" s="239"/>
      <c r="AY28" s="238"/>
      <c r="AZ28" s="239"/>
      <c r="BA28" s="239"/>
      <c r="BB28" s="239"/>
      <c r="BC28" s="239"/>
      <c r="BD28" s="241"/>
      <c r="BE28" s="242"/>
      <c r="BF28" s="243"/>
      <c r="BG28" s="244"/>
      <c r="BH28" s="244"/>
      <c r="BI28" s="244"/>
      <c r="BJ28" s="244"/>
      <c r="BK28" s="244"/>
      <c r="BL28" s="244"/>
      <c r="BM28" s="244"/>
      <c r="BN28" s="244"/>
      <c r="BO28" s="244"/>
      <c r="BP28" s="244"/>
      <c r="BQ28" s="244"/>
      <c r="BR28" s="245"/>
      <c r="BS28" s="246"/>
    </row>
    <row r="29" spans="1:71" ht="15" customHeight="1">
      <c r="A29" s="29"/>
      <c r="B29" s="29"/>
      <c r="C29" s="29"/>
      <c r="D29" s="73"/>
      <c r="E29" s="2019" t="s">
        <v>155</v>
      </c>
      <c r="F29" s="2019"/>
      <c r="G29" s="2019"/>
      <c r="H29" s="2039">
        <v>41239</v>
      </c>
      <c r="I29" s="2039"/>
      <c r="J29" s="2039"/>
      <c r="K29" s="226" t="s">
        <v>156</v>
      </c>
      <c r="L29" s="247"/>
      <c r="M29" s="2040">
        <f>P192</f>
        <v>41419</v>
      </c>
      <c r="N29" s="2040"/>
      <c r="O29" s="2041" t="s">
        <v>157</v>
      </c>
      <c r="P29" s="2041"/>
      <c r="Q29" s="2041"/>
      <c r="R29" s="2041"/>
      <c r="S29" s="2041"/>
      <c r="T29" s="2041"/>
      <c r="U29" s="2041"/>
      <c r="V29" s="2041"/>
      <c r="W29" s="132"/>
      <c r="X29" s="228"/>
      <c r="AA29" s="34" t="s">
        <v>105</v>
      </c>
      <c r="AB29" s="248"/>
      <c r="AC29" s="249" t="s">
        <v>158</v>
      </c>
      <c r="AD29" s="250" t="s">
        <v>159</v>
      </c>
      <c r="AE29" s="54"/>
      <c r="AF29" s="2025"/>
      <c r="AG29" s="2025"/>
      <c r="AH29" s="251"/>
      <c r="AI29" s="2025"/>
      <c r="AJ29" s="2025"/>
      <c r="AK29" s="252"/>
      <c r="AL29" s="252"/>
      <c r="AM29" s="54" t="s">
        <v>97</v>
      </c>
      <c r="AN29" s="253" t="s">
        <v>97</v>
      </c>
      <c r="AO29" s="70" t="s">
        <v>97</v>
      </c>
      <c r="AP29" s="70"/>
      <c r="AQ29" s="71"/>
      <c r="AR29" s="72"/>
      <c r="AS29" s="72"/>
      <c r="AT29" s="72"/>
      <c r="AU29" s="72"/>
      <c r="AV29" s="72"/>
      <c r="AW29" s="72"/>
      <c r="AX29" s="72"/>
      <c r="AY29" s="71"/>
      <c r="AZ29" s="72"/>
      <c r="BA29" s="72"/>
      <c r="BB29" s="72"/>
      <c r="BC29" s="72"/>
      <c r="BD29" s="72"/>
      <c r="BE29" s="72"/>
      <c r="BF29" s="72"/>
      <c r="BG29" s="72"/>
      <c r="BH29" s="72"/>
      <c r="BI29" s="72"/>
      <c r="BJ29" s="72"/>
      <c r="BK29" s="54"/>
      <c r="BL29" s="54"/>
      <c r="BM29" s="54"/>
      <c r="BN29" s="54"/>
      <c r="BO29" s="54"/>
      <c r="BP29" s="72"/>
      <c r="BQ29" s="72"/>
      <c r="BR29" s="72"/>
      <c r="BS29" s="72"/>
    </row>
    <row r="30" spans="1:71" ht="15" customHeight="1">
      <c r="A30" s="29"/>
      <c r="B30" s="29"/>
      <c r="C30" s="29"/>
      <c r="D30" s="73"/>
      <c r="E30" s="2019" t="s">
        <v>84</v>
      </c>
      <c r="F30" s="2019"/>
      <c r="G30" s="2033">
        <v>1234550</v>
      </c>
      <c r="H30" s="2033"/>
      <c r="I30" s="2033"/>
      <c r="J30" s="2034" t="str">
        <f>IF(G30&gt;2000000,"Consultar Depto de Engenharia ","limite máximo R$2.000.000,00")</f>
        <v>limite máximo R$2.000.000,00</v>
      </c>
      <c r="K30" s="2034"/>
      <c r="L30" s="2034"/>
      <c r="M30" s="2034"/>
      <c r="N30" s="2034"/>
      <c r="O30" s="2035" t="s">
        <v>160</v>
      </c>
      <c r="P30" s="2035"/>
      <c r="Q30" s="2036">
        <f ca="1">AE190</f>
        <v>1.5931794433294794E-3</v>
      </c>
      <c r="R30" s="2036"/>
      <c r="S30" s="2036"/>
      <c r="T30" s="254"/>
      <c r="U30" s="254"/>
      <c r="V30" s="254"/>
      <c r="W30" s="255"/>
      <c r="X30" s="228"/>
      <c r="AA30" s="34" t="s">
        <v>104</v>
      </c>
      <c r="AB30" s="256"/>
      <c r="AC30" s="257" t="b">
        <v>1</v>
      </c>
      <c r="AD30" s="101"/>
      <c r="AE30" s="54"/>
      <c r="AF30" s="54"/>
      <c r="AG30" s="54"/>
      <c r="AH30" s="54"/>
      <c r="AI30" s="54"/>
      <c r="AJ30" s="54"/>
      <c r="AK30" s="54"/>
      <c r="AL30" s="54"/>
      <c r="AM30" s="72"/>
      <c r="AN30" s="70" t="s">
        <v>97</v>
      </c>
      <c r="AO30" s="70"/>
      <c r="AP30" s="70"/>
      <c r="AQ30" s="71"/>
      <c r="AR30" s="258" t="s">
        <v>161</v>
      </c>
      <c r="AS30" s="259">
        <f>(AS27+BC27+BK27+BS26)*1.1</f>
        <v>6.732000000000001E-4</v>
      </c>
      <c r="AT30" s="258" t="s">
        <v>162</v>
      </c>
      <c r="AU30" s="259">
        <f>AN13</f>
        <v>5.1679999999999999E-4</v>
      </c>
      <c r="AV30" s="72"/>
      <c r="AW30" s="72"/>
      <c r="AX30" s="72"/>
      <c r="AY30" s="71"/>
      <c r="AZ30" s="72"/>
      <c r="BA30" s="72"/>
      <c r="BB30" s="72"/>
      <c r="BC30" s="72"/>
      <c r="BD30" s="72"/>
      <c r="BE30" s="72"/>
      <c r="BF30" s="72"/>
      <c r="BG30" s="72"/>
      <c r="BH30" s="72"/>
      <c r="BI30" s="72"/>
      <c r="BJ30" s="72"/>
      <c r="BK30" s="54"/>
      <c r="BL30" s="54"/>
      <c r="BM30" s="54"/>
      <c r="BN30" s="54"/>
      <c r="BO30" s="54"/>
      <c r="BP30" s="72"/>
      <c r="BQ30" s="72"/>
      <c r="BR30" s="72"/>
      <c r="BS30" s="72"/>
    </row>
    <row r="31" spans="1:71" ht="15.75" hidden="1">
      <c r="A31" s="29"/>
      <c r="B31" s="29"/>
      <c r="C31" s="29"/>
      <c r="D31" s="73"/>
      <c r="E31" s="2047"/>
      <c r="F31" s="2047"/>
      <c r="G31" s="2047"/>
      <c r="H31" s="2047"/>
      <c r="I31" s="2047"/>
      <c r="J31" s="2047"/>
      <c r="K31" s="2047"/>
      <c r="L31" s="2047"/>
      <c r="M31" s="2047"/>
      <c r="N31" s="2047"/>
      <c r="O31" s="2047"/>
      <c r="P31" s="2047"/>
      <c r="Q31" s="2047"/>
      <c r="R31" s="2047"/>
      <c r="S31" s="2047"/>
      <c r="T31" s="2047"/>
      <c r="U31" s="2047"/>
      <c r="V31" s="2047"/>
      <c r="W31" s="255"/>
      <c r="X31" s="228"/>
      <c r="AA31" s="34" t="s">
        <v>163</v>
      </c>
      <c r="AB31" s="256"/>
      <c r="AC31" s="257" t="s">
        <v>164</v>
      </c>
      <c r="AD31" s="260" t="s">
        <v>165</v>
      </c>
      <c r="AE31" s="54"/>
      <c r="AF31" s="2045" t="s">
        <v>166</v>
      </c>
      <c r="AG31" s="2048"/>
      <c r="AH31" s="261">
        <f>X75</f>
        <v>0</v>
      </c>
      <c r="AI31" s="54"/>
      <c r="AJ31" s="54"/>
      <c r="AK31" s="54"/>
      <c r="AL31" s="100"/>
      <c r="AM31" s="72"/>
      <c r="AN31" s="56"/>
      <c r="AO31" s="56"/>
      <c r="AP31" s="56"/>
      <c r="AQ31" s="71"/>
      <c r="AR31" s="258" t="s">
        <v>167</v>
      </c>
      <c r="AS31" s="262">
        <f>(AH23*AS30)</f>
        <v>0</v>
      </c>
      <c r="AT31" s="69"/>
      <c r="AU31" s="263"/>
      <c r="AV31" s="72"/>
      <c r="AW31" s="72"/>
      <c r="AX31" s="72"/>
      <c r="AY31" s="71"/>
      <c r="AZ31" s="72"/>
      <c r="BA31" s="72"/>
      <c r="BB31" s="72"/>
      <c r="BC31" s="72"/>
      <c r="BD31" s="72"/>
      <c r="BE31" s="72"/>
      <c r="BF31" s="72"/>
      <c r="BG31" s="72"/>
      <c r="BH31" s="72"/>
      <c r="BI31" s="72"/>
      <c r="BJ31" s="72"/>
      <c r="BK31" s="54"/>
      <c r="BL31" s="54"/>
      <c r="BM31" s="54"/>
      <c r="BN31" s="54"/>
      <c r="BO31" s="54"/>
      <c r="BP31" s="72"/>
      <c r="BQ31" s="72"/>
      <c r="BR31" s="72"/>
      <c r="BS31" s="72"/>
    </row>
    <row r="32" spans="1:71" ht="15" customHeight="1">
      <c r="A32" s="29"/>
      <c r="B32" s="29"/>
      <c r="C32" s="29"/>
      <c r="D32" s="73"/>
      <c r="E32" s="2000" t="s">
        <v>168</v>
      </c>
      <c r="F32" s="2000"/>
      <c r="G32" s="2000"/>
      <c r="H32" s="2000"/>
      <c r="I32" s="2000"/>
      <c r="J32" s="2049">
        <f>M44+M51+M55+M68</f>
        <v>2284550</v>
      </c>
      <c r="K32" s="2049"/>
      <c r="L32" s="2049"/>
      <c r="M32" s="2049"/>
      <c r="N32" s="2050" t="s">
        <v>169</v>
      </c>
      <c r="O32" s="2050"/>
      <c r="P32" s="2050"/>
      <c r="Q32" s="2050"/>
      <c r="R32" s="2050"/>
      <c r="S32" s="2051">
        <f ca="1">IF(H29&gt;=TODAY(),H29,TODAY())</f>
        <v>41876</v>
      </c>
      <c r="T32" s="2051"/>
      <c r="U32" s="2051"/>
      <c r="V32" s="264"/>
      <c r="W32" s="132"/>
      <c r="X32" s="228"/>
      <c r="AA32" s="34" t="s">
        <v>170</v>
      </c>
      <c r="AB32" s="256"/>
      <c r="AC32" s="257" t="s">
        <v>171</v>
      </c>
      <c r="AD32" s="101"/>
      <c r="AE32" s="265"/>
      <c r="AF32" s="265"/>
      <c r="AG32" s="54"/>
      <c r="AH32" s="266"/>
      <c r="AI32" s="266"/>
      <c r="AJ32" s="54"/>
      <c r="AK32" s="54"/>
      <c r="AL32" s="54"/>
      <c r="AM32" s="72"/>
      <c r="AN32" s="267"/>
      <c r="AO32" s="108"/>
      <c r="AP32" s="56"/>
      <c r="AQ32" s="71"/>
      <c r="AR32" s="258" t="s">
        <v>172</v>
      </c>
      <c r="AS32" s="268">
        <f>AT27+BD27+BL27+BS26</f>
        <v>1.1842200000000001</v>
      </c>
      <c r="AT32" s="263"/>
      <c r="AU32" s="69"/>
      <c r="AV32" s="72"/>
      <c r="AW32" s="72"/>
      <c r="AX32" s="72"/>
      <c r="AY32" s="71"/>
      <c r="AZ32" s="72"/>
      <c r="BA32" s="72"/>
      <c r="BB32" s="72"/>
      <c r="BC32" s="72"/>
      <c r="BD32" s="72"/>
      <c r="BE32" s="72"/>
      <c r="BF32" s="72"/>
      <c r="BG32" s="72"/>
      <c r="BH32" s="72"/>
      <c r="BI32" s="72"/>
      <c r="BJ32" s="72"/>
      <c r="BK32" s="54"/>
      <c r="BL32" s="54"/>
      <c r="BM32" s="54"/>
      <c r="BN32" s="54"/>
      <c r="BO32" s="54"/>
      <c r="BP32" s="72"/>
      <c r="BQ32" s="72"/>
      <c r="BR32" s="72"/>
      <c r="BS32" s="72"/>
    </row>
    <row r="33" spans="1:71" ht="15.75" customHeight="1">
      <c r="A33" s="29"/>
      <c r="B33" s="29"/>
      <c r="C33" s="29"/>
      <c r="D33" s="27"/>
      <c r="E33" s="2016" t="s">
        <v>173</v>
      </c>
      <c r="F33" s="2016"/>
      <c r="G33" s="2016"/>
      <c r="H33" s="2016"/>
      <c r="I33" s="2016"/>
      <c r="J33" s="2016"/>
      <c r="K33" s="2016"/>
      <c r="L33" s="2016"/>
      <c r="M33" s="2016"/>
      <c r="N33" s="2016"/>
      <c r="O33" s="2016"/>
      <c r="P33" s="2016"/>
      <c r="Q33" s="2016"/>
      <c r="R33" s="2016"/>
      <c r="S33" s="2016"/>
      <c r="T33" s="2016"/>
      <c r="U33" s="2016"/>
      <c r="V33" s="2016"/>
      <c r="W33" s="269"/>
      <c r="X33" s="228"/>
      <c r="AB33" s="270" t="b">
        <v>0</v>
      </c>
      <c r="AC33" s="271" t="s">
        <v>174</v>
      </c>
      <c r="AD33" s="245"/>
      <c r="AE33" s="54"/>
      <c r="AF33" s="54"/>
      <c r="AG33" s="54"/>
      <c r="AH33" s="272"/>
      <c r="AI33" s="265"/>
      <c r="AJ33" s="54"/>
      <c r="AK33" s="2030"/>
      <c r="AL33" s="2042"/>
      <c r="AM33" s="72"/>
      <c r="AN33" s="71"/>
      <c r="AO33" s="71"/>
      <c r="AP33" s="71"/>
      <c r="AQ33" s="71"/>
      <c r="AR33" s="72" t="s">
        <v>97</v>
      </c>
      <c r="AS33" s="273" t="s">
        <v>97</v>
      </c>
      <c r="AT33" s="274" t="s">
        <v>97</v>
      </c>
      <c r="AU33" s="72"/>
      <c r="AV33" s="72"/>
      <c r="AW33" s="72"/>
      <c r="AX33" s="72"/>
      <c r="AY33" s="71"/>
      <c r="AZ33" s="72"/>
      <c r="BA33" s="72"/>
      <c r="BB33" s="72"/>
      <c r="BC33" s="72"/>
      <c r="BD33" s="72"/>
      <c r="BE33" s="72"/>
      <c r="BF33" s="72"/>
      <c r="BG33" s="72"/>
      <c r="BH33" s="72"/>
      <c r="BI33" s="72"/>
      <c r="BJ33" s="72"/>
      <c r="BK33" s="54"/>
      <c r="BL33" s="54"/>
      <c r="BM33" s="54"/>
      <c r="BN33" s="54"/>
      <c r="BO33" s="54"/>
      <c r="BP33" s="72"/>
      <c r="BQ33" s="72"/>
      <c r="BR33" s="72"/>
      <c r="BS33" s="72"/>
    </row>
    <row r="34" spans="1:71" ht="79.5" customHeight="1">
      <c r="A34" s="29"/>
      <c r="B34" s="29"/>
      <c r="C34" s="29"/>
      <c r="D34" s="27"/>
      <c r="E34" s="2043" t="s">
        <v>2124</v>
      </c>
      <c r="F34" s="2044"/>
      <c r="G34" s="2044"/>
      <c r="H34" s="2044"/>
      <c r="I34" s="2044"/>
      <c r="J34" s="2044"/>
      <c r="K34" s="2044"/>
      <c r="L34" s="2044"/>
      <c r="M34" s="2044"/>
      <c r="N34" s="2044"/>
      <c r="O34" s="2044"/>
      <c r="P34" s="2044"/>
      <c r="Q34" s="2044"/>
      <c r="R34" s="2044"/>
      <c r="S34" s="2044"/>
      <c r="T34" s="2044"/>
      <c r="U34" s="2044"/>
      <c r="V34" s="2044"/>
      <c r="W34" s="269"/>
      <c r="X34" s="228"/>
      <c r="Z34" s="275"/>
      <c r="AA34" s="276">
        <f>X84</f>
        <v>0</v>
      </c>
      <c r="AB34" s="50"/>
      <c r="AC34" s="54"/>
      <c r="AD34" s="265"/>
      <c r="AF34" s="54"/>
      <c r="AG34" s="54"/>
      <c r="AH34" s="54"/>
      <c r="AI34" s="2045" t="s">
        <v>97</v>
      </c>
      <c r="AJ34" s="2045"/>
      <c r="AK34" s="277" t="s">
        <v>97</v>
      </c>
      <c r="AL34" s="54"/>
      <c r="AM34" s="72"/>
      <c r="AN34" s="278"/>
      <c r="AO34" s="279"/>
      <c r="AP34" s="280"/>
      <c r="AQ34" s="71"/>
      <c r="AR34" s="278"/>
      <c r="AS34" s="279"/>
      <c r="AT34" s="280"/>
      <c r="AU34" s="72"/>
      <c r="AV34" s="72"/>
      <c r="AW34" s="72"/>
      <c r="AX34" s="72"/>
      <c r="AY34" s="71"/>
      <c r="AZ34" s="72"/>
      <c r="BA34" s="72"/>
      <c r="BB34" s="72"/>
      <c r="BC34" s="72"/>
      <c r="BD34" s="72"/>
      <c r="BE34" s="72"/>
      <c r="BF34" s="72"/>
      <c r="BG34" s="72"/>
      <c r="BH34" s="72"/>
      <c r="BI34" s="72"/>
      <c r="BJ34" s="72"/>
      <c r="BK34" s="54"/>
      <c r="BL34" s="54"/>
      <c r="BM34" s="54"/>
      <c r="BN34" s="54"/>
      <c r="BO34" s="54"/>
      <c r="BP34" s="72"/>
      <c r="BQ34" s="72"/>
      <c r="BR34" s="72"/>
      <c r="BS34" s="72"/>
    </row>
    <row r="35" spans="1:71" ht="15" customHeight="1" thickBot="1">
      <c r="A35" s="29"/>
      <c r="B35" s="29"/>
      <c r="C35" s="29"/>
      <c r="D35" s="27"/>
      <c r="E35" s="2016" t="s">
        <v>175</v>
      </c>
      <c r="F35" s="2016"/>
      <c r="G35" s="2016"/>
      <c r="H35" s="2016"/>
      <c r="I35" s="2016"/>
      <c r="J35" s="2016"/>
      <c r="K35" s="2016"/>
      <c r="L35" s="2016"/>
      <c r="M35" s="2016"/>
      <c r="N35" s="2016"/>
      <c r="O35" s="2016"/>
      <c r="P35" s="2016"/>
      <c r="Q35" s="2016"/>
      <c r="R35" s="2016"/>
      <c r="S35" s="2016"/>
      <c r="T35" s="2016"/>
      <c r="U35" s="2016"/>
      <c r="V35" s="2016"/>
      <c r="W35" s="281"/>
      <c r="X35" s="282"/>
      <c r="AA35" s="34" t="s">
        <v>104</v>
      </c>
      <c r="AB35" s="50"/>
      <c r="AC35" s="54"/>
      <c r="AD35" s="54"/>
      <c r="AE35" s="54"/>
      <c r="AF35" s="54"/>
      <c r="AG35" s="54"/>
      <c r="AH35" s="54"/>
      <c r="AI35" s="54"/>
      <c r="AJ35" s="54"/>
      <c r="AK35" s="54"/>
      <c r="AL35" s="54"/>
      <c r="AM35" s="72"/>
      <c r="AN35" s="283"/>
      <c r="AO35" s="284"/>
      <c r="AP35" s="280"/>
      <c r="AQ35" s="285"/>
      <c r="AR35" s="283"/>
      <c r="AS35" s="284"/>
      <c r="AT35" s="280"/>
      <c r="AU35" s="72"/>
      <c r="AV35" s="72"/>
      <c r="AW35" s="72"/>
      <c r="AX35" s="72"/>
      <c r="AY35" s="71"/>
      <c r="AZ35" s="72"/>
      <c r="BA35" s="72"/>
      <c r="BB35" s="72"/>
      <c r="BC35" s="72"/>
      <c r="BD35" s="72"/>
      <c r="BE35" s="72"/>
      <c r="BF35" s="72"/>
      <c r="BG35" s="72"/>
      <c r="BH35" s="72"/>
      <c r="BI35" s="72"/>
      <c r="BJ35" s="72"/>
      <c r="BK35" s="72"/>
      <c r="BL35" s="72"/>
      <c r="BM35" s="72"/>
      <c r="BN35" s="72"/>
      <c r="BO35" s="72"/>
      <c r="BP35" s="72"/>
      <c r="BQ35" s="72"/>
      <c r="BR35" s="72"/>
      <c r="BS35" s="72"/>
    </row>
    <row r="36" spans="1:71" ht="13.5" hidden="1" customHeight="1">
      <c r="A36" s="29"/>
      <c r="B36" s="29"/>
      <c r="C36" s="29"/>
      <c r="D36" s="27"/>
      <c r="E36" s="286"/>
      <c r="F36" s="286"/>
      <c r="G36" s="286"/>
      <c r="H36" s="286"/>
      <c r="I36" s="286"/>
      <c r="J36" s="286"/>
      <c r="K36" s="286"/>
      <c r="L36" s="286"/>
      <c r="M36" s="286"/>
      <c r="N36" s="286"/>
      <c r="O36" s="286"/>
      <c r="P36" s="286"/>
      <c r="Q36" s="286"/>
      <c r="R36" s="286"/>
      <c r="S36" s="286"/>
      <c r="T36" s="286"/>
      <c r="U36" s="286"/>
      <c r="V36" s="286"/>
      <c r="W36" s="281"/>
      <c r="X36" s="282"/>
      <c r="AA36" s="34" t="s">
        <v>105</v>
      </c>
      <c r="AB36" s="50"/>
      <c r="AC36" s="54"/>
      <c r="AD36" s="54"/>
      <c r="AE36" s="54"/>
      <c r="AF36" s="54"/>
      <c r="AG36" s="54"/>
      <c r="AH36" s="272"/>
      <c r="AI36" s="287"/>
      <c r="AJ36" s="54"/>
      <c r="AK36" s="288"/>
      <c r="AL36" s="54"/>
      <c r="AM36" s="72"/>
      <c r="AN36" s="289"/>
      <c r="AO36" s="290"/>
      <c r="AP36" s="289"/>
      <c r="AQ36" s="71"/>
      <c r="AR36" s="289"/>
      <c r="AS36" s="290"/>
      <c r="AT36" s="289"/>
      <c r="AU36" s="72"/>
      <c r="AV36" s="72"/>
      <c r="AW36" s="72"/>
      <c r="AX36" s="72"/>
      <c r="AY36" s="71"/>
      <c r="AZ36" s="72"/>
      <c r="BA36" s="72"/>
      <c r="BB36" s="72"/>
      <c r="BC36" s="72"/>
      <c r="BD36" s="72"/>
      <c r="BE36" s="72"/>
      <c r="BF36" s="72"/>
      <c r="BG36" s="72"/>
      <c r="BH36" s="72"/>
      <c r="BI36" s="72"/>
      <c r="BJ36" s="72"/>
      <c r="BK36" s="72"/>
      <c r="BL36" s="72"/>
      <c r="BM36" s="72"/>
      <c r="BN36" s="72"/>
      <c r="BO36" s="72"/>
      <c r="BP36" s="72"/>
      <c r="BQ36" s="72"/>
      <c r="BR36" s="72"/>
      <c r="BS36" s="72"/>
    </row>
    <row r="37" spans="1:71" ht="13.5" hidden="1" customHeight="1">
      <c r="A37" s="29"/>
      <c r="B37" s="29"/>
      <c r="C37" s="29"/>
      <c r="D37" s="27"/>
      <c r="E37" s="291"/>
      <c r="F37" s="292"/>
      <c r="G37" s="293"/>
      <c r="H37" s="294"/>
      <c r="I37" s="294"/>
      <c r="J37" s="295"/>
      <c r="K37" s="295"/>
      <c r="L37" s="295"/>
      <c r="M37" s="295"/>
      <c r="N37" s="295"/>
      <c r="O37" s="295"/>
      <c r="P37" s="295"/>
      <c r="Q37" s="295"/>
      <c r="R37" s="295"/>
      <c r="S37" s="295"/>
      <c r="T37" s="296"/>
      <c r="U37" s="296"/>
      <c r="V37" s="296"/>
      <c r="W37" s="281"/>
      <c r="X37" s="282"/>
      <c r="AA37" s="34" t="s">
        <v>104</v>
      </c>
      <c r="AB37" s="50"/>
      <c r="AC37" s="54"/>
      <c r="AD37" s="54"/>
      <c r="AE37" s="54"/>
      <c r="AF37" s="54"/>
      <c r="AG37" s="54"/>
      <c r="AH37" s="272"/>
      <c r="AI37" s="54"/>
      <c r="AJ37" s="54"/>
      <c r="AK37" s="54"/>
      <c r="AL37" s="54"/>
      <c r="AM37" s="72"/>
      <c r="AN37" s="279"/>
      <c r="AO37" s="297"/>
      <c r="AP37" s="298"/>
      <c r="AQ37" s="299"/>
      <c r="AR37" s="279"/>
      <c r="AS37" s="297"/>
      <c r="AT37" s="298"/>
      <c r="AU37" s="72"/>
      <c r="AV37" s="72"/>
      <c r="AW37" s="72"/>
      <c r="AX37" s="72"/>
      <c r="AY37" s="71"/>
      <c r="AZ37" s="72"/>
      <c r="BA37" s="72"/>
      <c r="BB37" s="72"/>
      <c r="BC37" s="72"/>
      <c r="BD37" s="72"/>
      <c r="BE37" s="72"/>
      <c r="BF37" s="72"/>
      <c r="BG37" s="72"/>
      <c r="BH37" s="72"/>
      <c r="BI37" s="72"/>
      <c r="BJ37" s="72"/>
      <c r="BK37" s="72"/>
      <c r="BL37" s="72"/>
      <c r="BM37" s="72"/>
      <c r="BN37" s="72"/>
      <c r="BO37" s="72"/>
      <c r="BP37" s="72"/>
      <c r="BQ37" s="72"/>
      <c r="BR37" s="72"/>
      <c r="BS37" s="72"/>
    </row>
    <row r="38" spans="1:71" ht="13.5" hidden="1" customHeight="1" thickBot="1">
      <c r="A38" s="29"/>
      <c r="B38" s="29"/>
      <c r="C38" s="29"/>
      <c r="D38" s="27"/>
      <c r="E38" s="2046"/>
      <c r="F38" s="2046"/>
      <c r="G38" s="2046"/>
      <c r="H38" s="2046"/>
      <c r="I38" s="2046"/>
      <c r="J38" s="2046"/>
      <c r="K38" s="2046"/>
      <c r="L38" s="2046"/>
      <c r="M38" s="2046"/>
      <c r="N38" s="2046"/>
      <c r="O38" s="2046"/>
      <c r="P38" s="2046"/>
      <c r="Q38" s="2046"/>
      <c r="R38" s="2046"/>
      <c r="S38" s="2046"/>
      <c r="T38" s="2046"/>
      <c r="U38" s="2046"/>
      <c r="V38" s="2046"/>
      <c r="W38" s="281"/>
      <c r="X38" s="282"/>
      <c r="AA38" s="34" t="s">
        <v>105</v>
      </c>
      <c r="AB38" s="50"/>
      <c r="AC38" s="54"/>
      <c r="AD38" s="54"/>
      <c r="AE38" s="54"/>
      <c r="AF38" s="54"/>
      <c r="AG38" s="54"/>
      <c r="AH38" s="272"/>
      <c r="AI38" s="54"/>
      <c r="AJ38" s="54"/>
      <c r="AK38" s="54"/>
      <c r="AL38" s="54"/>
      <c r="AM38" s="72"/>
      <c r="AN38" s="279"/>
      <c r="AO38" s="300"/>
      <c r="AP38" s="62"/>
      <c r="AQ38" s="273" t="s">
        <v>97</v>
      </c>
      <c r="AR38" s="279"/>
      <c r="AS38" s="300"/>
      <c r="AT38" s="62"/>
      <c r="AU38" s="72"/>
      <c r="AV38" s="72"/>
      <c r="AW38" s="72"/>
      <c r="AX38" s="72"/>
      <c r="AY38" s="71"/>
      <c r="AZ38" s="72"/>
      <c r="BA38" s="72"/>
      <c r="BB38" s="72"/>
      <c r="BC38" s="72"/>
      <c r="BD38" s="72"/>
      <c r="BE38" s="72"/>
      <c r="BF38" s="72"/>
      <c r="BG38" s="72"/>
      <c r="BH38" s="72"/>
      <c r="BI38" s="72"/>
      <c r="BJ38" s="72"/>
      <c r="BK38" s="72"/>
      <c r="BL38" s="72"/>
      <c r="BM38" s="72"/>
      <c r="BN38" s="72"/>
      <c r="BO38" s="72"/>
      <c r="BP38" s="72"/>
      <c r="BQ38" s="72"/>
      <c r="BR38" s="72"/>
      <c r="BS38" s="72"/>
    </row>
    <row r="39" spans="1:71" ht="15.75" customHeight="1">
      <c r="A39" s="29"/>
      <c r="B39" s="29"/>
      <c r="C39" s="29"/>
      <c r="D39" s="27"/>
      <c r="E39" s="301" t="s">
        <v>176</v>
      </c>
      <c r="F39" s="2057"/>
      <c r="G39" s="2057"/>
      <c r="H39" s="2057"/>
      <c r="I39" s="2058" t="s">
        <v>177</v>
      </c>
      <c r="J39" s="2058"/>
      <c r="K39" s="2059"/>
      <c r="L39" s="2059"/>
      <c r="M39" s="2059"/>
      <c r="N39" s="2059"/>
      <c r="O39" s="2059"/>
      <c r="P39" s="2060"/>
      <c r="Q39" s="2060"/>
      <c r="R39" s="2061"/>
      <c r="S39" s="2061"/>
      <c r="T39" s="2061"/>
      <c r="U39" s="2061"/>
      <c r="V39" s="2061"/>
      <c r="W39" s="281"/>
      <c r="X39" s="282"/>
      <c r="AB39" s="50"/>
      <c r="AC39" s="54"/>
      <c r="AD39" s="54"/>
      <c r="AE39" s="54"/>
      <c r="AF39" s="54"/>
      <c r="AG39" s="2062" t="s">
        <v>178</v>
      </c>
      <c r="AH39" s="2063"/>
      <c r="AI39" s="2064">
        <f>IF(S84="sim",X66,0)</f>
        <v>0</v>
      </c>
      <c r="AJ39" s="2065"/>
      <c r="AK39" s="54" t="s">
        <v>97</v>
      </c>
      <c r="AL39" s="302"/>
      <c r="AM39" s="72"/>
      <c r="AN39" s="56"/>
      <c r="AO39" s="56"/>
      <c r="AP39" s="54"/>
      <c r="AQ39" s="273" t="s">
        <v>97</v>
      </c>
      <c r="AR39" s="274" t="s">
        <v>97</v>
      </c>
      <c r="AS39" s="72"/>
      <c r="AT39" s="303"/>
      <c r="AU39" s="72"/>
      <c r="AV39" s="72"/>
      <c r="AW39" s="72"/>
      <c r="AX39" s="303"/>
      <c r="AY39" s="71"/>
      <c r="AZ39" s="72"/>
      <c r="BA39" s="72"/>
      <c r="BB39" s="72"/>
      <c r="BC39" s="72"/>
      <c r="BD39" s="72"/>
      <c r="BE39" s="72"/>
      <c r="BF39" s="72"/>
      <c r="BG39" s="72"/>
      <c r="BH39" s="72"/>
      <c r="BI39" s="72"/>
      <c r="BJ39" s="72"/>
      <c r="BK39" s="72"/>
      <c r="BL39" s="72"/>
      <c r="BM39" s="72"/>
      <c r="BN39" s="72"/>
      <c r="BO39" s="72"/>
      <c r="BP39" s="72"/>
      <c r="BQ39" s="72"/>
      <c r="BR39" s="72"/>
      <c r="BS39" s="72"/>
    </row>
    <row r="40" spans="1:71" ht="15.75" customHeight="1">
      <c r="A40" s="29"/>
      <c r="B40" s="29"/>
      <c r="C40" s="29"/>
      <c r="D40" s="27"/>
      <c r="E40" s="304" t="s">
        <v>179</v>
      </c>
      <c r="F40" s="2052"/>
      <c r="G40" s="2052"/>
      <c r="H40" s="2052"/>
      <c r="I40" s="2053" t="s">
        <v>180</v>
      </c>
      <c r="J40" s="2053"/>
      <c r="K40" s="2054"/>
      <c r="L40" s="2054"/>
      <c r="M40" s="2054"/>
      <c r="N40" s="2054"/>
      <c r="O40" s="2055"/>
      <c r="P40" s="2055"/>
      <c r="Q40" s="2055"/>
      <c r="R40" s="2055"/>
      <c r="S40" s="2055"/>
      <c r="T40" s="2055"/>
      <c r="U40" s="2055"/>
      <c r="V40" s="305"/>
      <c r="W40" s="281"/>
      <c r="X40" s="282"/>
      <c r="AA40" s="34" t="s">
        <v>181</v>
      </c>
      <c r="AB40" s="50"/>
      <c r="AC40" s="54"/>
      <c r="AD40" s="54"/>
      <c r="AE40" s="54"/>
      <c r="AF40" s="54"/>
      <c r="AG40" s="54"/>
      <c r="AH40" s="306"/>
      <c r="AI40" s="2056"/>
      <c r="AJ40" s="2056"/>
      <c r="AK40" s="307"/>
      <c r="AL40" s="307"/>
      <c r="AM40" s="72"/>
      <c r="AN40" s="308"/>
      <c r="AO40" s="309"/>
      <c r="AP40" s="56"/>
      <c r="AQ40" s="310" t="s">
        <v>114</v>
      </c>
      <c r="AR40" s="279"/>
      <c r="AS40" s="279"/>
      <c r="AT40" s="279"/>
      <c r="AU40" s="62"/>
      <c r="AV40" s="279"/>
      <c r="AW40" s="279"/>
      <c r="AX40" s="279"/>
      <c r="AY40" s="71"/>
      <c r="AZ40" s="72"/>
      <c r="BA40" s="72"/>
      <c r="BB40" s="72"/>
      <c r="BC40" s="72"/>
      <c r="BD40" s="72"/>
      <c r="BE40" s="72"/>
      <c r="BF40" s="72"/>
      <c r="BG40" s="72"/>
      <c r="BH40" s="72"/>
      <c r="BI40" s="72"/>
      <c r="BJ40" s="72"/>
      <c r="BK40" s="72"/>
      <c r="BL40" s="72"/>
      <c r="BM40" s="72"/>
      <c r="BN40" s="72"/>
      <c r="BO40" s="72"/>
      <c r="BP40" s="72"/>
      <c r="BQ40" s="72"/>
      <c r="BR40" s="72"/>
      <c r="BS40" s="72"/>
    </row>
    <row r="41" spans="1:71" ht="13.5" customHeight="1">
      <c r="A41" s="29"/>
      <c r="B41" s="29"/>
      <c r="C41" s="29"/>
      <c r="D41" s="27"/>
      <c r="E41" s="2016" t="s">
        <v>182</v>
      </c>
      <c r="F41" s="2016"/>
      <c r="G41" s="2016"/>
      <c r="H41" s="2016"/>
      <c r="I41" s="2016"/>
      <c r="J41" s="2016"/>
      <c r="K41" s="2016"/>
      <c r="L41" s="2016"/>
      <c r="M41" s="2016"/>
      <c r="N41" s="2016"/>
      <c r="O41" s="2016"/>
      <c r="P41" s="2016"/>
      <c r="Q41" s="2016"/>
      <c r="R41" s="2016"/>
      <c r="S41" s="2016"/>
      <c r="T41" s="2016"/>
      <c r="U41" s="2016"/>
      <c r="V41" s="2016"/>
      <c r="W41" s="269"/>
      <c r="X41" s="311"/>
      <c r="AA41" s="34" t="s">
        <v>183</v>
      </c>
      <c r="AB41" s="50"/>
      <c r="AC41" s="54"/>
      <c r="AD41" s="54"/>
      <c r="AE41" s="54"/>
      <c r="AF41" s="54"/>
      <c r="AG41" s="2025"/>
      <c r="AH41" s="2025"/>
      <c r="AI41" s="2056"/>
      <c r="AJ41" s="2056"/>
      <c r="AK41" s="54" t="s">
        <v>97</v>
      </c>
      <c r="AL41" s="312"/>
      <c r="AM41" s="72"/>
      <c r="AN41" s="71"/>
      <c r="AO41" s="71"/>
      <c r="AP41" s="303"/>
      <c r="AQ41" s="71"/>
      <c r="AR41" s="313"/>
      <c r="AS41" s="314"/>
      <c r="AT41" s="314"/>
      <c r="AU41" s="62"/>
      <c r="AV41" s="278"/>
      <c r="AW41" s="279"/>
      <c r="AX41" s="314"/>
      <c r="AY41" s="71"/>
      <c r="AZ41" s="72"/>
      <c r="BA41" s="72"/>
      <c r="BB41" s="72"/>
      <c r="BC41" s="72"/>
      <c r="BD41" s="72"/>
      <c r="BE41" s="72"/>
      <c r="BF41" s="72"/>
      <c r="BG41" s="72"/>
      <c r="BH41" s="72"/>
      <c r="BI41" s="72"/>
      <c r="BJ41" s="72"/>
      <c r="BK41" s="72"/>
      <c r="BL41" s="72"/>
      <c r="BM41" s="72"/>
      <c r="BN41" s="72"/>
      <c r="BO41" s="72"/>
      <c r="BP41" s="72"/>
      <c r="BQ41" s="72"/>
      <c r="BR41" s="72"/>
      <c r="BS41" s="72"/>
    </row>
    <row r="42" spans="1:71" ht="15" customHeight="1" thickBot="1">
      <c r="A42" s="29"/>
      <c r="B42" s="29"/>
      <c r="C42" s="29"/>
      <c r="D42" s="27"/>
      <c r="E42" s="141" t="s">
        <v>184</v>
      </c>
      <c r="F42" s="141"/>
      <c r="G42" s="141"/>
      <c r="H42" s="141"/>
      <c r="I42" s="315" t="s">
        <v>185</v>
      </c>
      <c r="J42" s="141"/>
      <c r="K42" s="141"/>
      <c r="L42" s="141"/>
      <c r="M42" s="141"/>
      <c r="N42" s="141"/>
      <c r="O42" s="316" t="s">
        <v>186</v>
      </c>
      <c r="P42" s="316"/>
      <c r="Q42" s="316"/>
      <c r="R42" s="316"/>
      <c r="S42" s="316"/>
      <c r="T42" s="316"/>
      <c r="U42" s="316"/>
      <c r="V42" s="316"/>
      <c r="W42" s="269"/>
      <c r="X42" s="311"/>
      <c r="AA42" s="34" t="s">
        <v>187</v>
      </c>
      <c r="AB42" s="50"/>
      <c r="AC42" s="54"/>
      <c r="AD42" s="265"/>
      <c r="AE42" s="265"/>
      <c r="AF42" s="54"/>
      <c r="AG42" s="54"/>
      <c r="AH42" s="306"/>
      <c r="AI42" s="2056"/>
      <c r="AJ42" s="2056"/>
      <c r="AK42" s="317" t="s">
        <v>97</v>
      </c>
      <c r="AL42" s="54"/>
      <c r="AM42" s="72"/>
      <c r="AN42" s="56"/>
      <c r="AO42" s="56"/>
      <c r="AP42" s="56"/>
      <c r="AQ42" s="298"/>
      <c r="AR42" s="318"/>
      <c r="AS42" s="319"/>
      <c r="AT42" s="320"/>
      <c r="AU42" s="62"/>
      <c r="AV42" s="280"/>
      <c r="AW42" s="303"/>
      <c r="AX42" s="320"/>
      <c r="AY42" s="71"/>
      <c r="AZ42" s="72"/>
      <c r="BA42" s="72"/>
      <c r="BB42" s="72"/>
      <c r="BC42" s="72"/>
      <c r="BD42" s="72"/>
      <c r="BE42" s="72"/>
      <c r="BF42" s="72"/>
      <c r="BG42" s="72"/>
      <c r="BH42" s="72"/>
      <c r="BI42" s="72"/>
      <c r="BJ42" s="72"/>
      <c r="BK42" s="72"/>
      <c r="BL42" s="72"/>
      <c r="BM42" s="72"/>
      <c r="BN42" s="72"/>
      <c r="BO42" s="72"/>
      <c r="BP42" s="72"/>
      <c r="BQ42" s="72"/>
      <c r="BR42" s="72"/>
      <c r="BS42" s="72"/>
    </row>
    <row r="43" spans="1:71" ht="15.75">
      <c r="A43" s="29"/>
      <c r="B43" s="29"/>
      <c r="C43" s="29"/>
      <c r="D43" s="27"/>
      <c r="E43" s="2074" t="s">
        <v>188</v>
      </c>
      <c r="F43" s="2074"/>
      <c r="G43" s="2074"/>
      <c r="H43" s="2074"/>
      <c r="I43" s="2075" t="s">
        <v>189</v>
      </c>
      <c r="J43" s="2075"/>
      <c r="K43" s="2075"/>
      <c r="L43" s="2076" t="s">
        <v>190</v>
      </c>
      <c r="M43" s="2076"/>
      <c r="N43" s="2076"/>
      <c r="O43" s="2076" t="s">
        <v>191</v>
      </c>
      <c r="P43" s="2076"/>
      <c r="Q43" s="2076"/>
      <c r="R43" s="2076"/>
      <c r="S43" s="2076"/>
      <c r="T43" s="2076"/>
      <c r="U43" s="2076"/>
      <c r="V43" s="2076"/>
      <c r="W43" s="321"/>
      <c r="X43" s="322"/>
      <c r="AA43" s="34" t="s">
        <v>192</v>
      </c>
      <c r="AB43" s="50"/>
      <c r="AC43" s="54"/>
      <c r="AD43" s="54"/>
      <c r="AE43" s="323" t="s">
        <v>97</v>
      </c>
      <c r="AF43" s="54"/>
      <c r="AG43" s="306" t="s">
        <v>97</v>
      </c>
      <c r="AH43" s="306"/>
      <c r="AI43" s="2056"/>
      <c r="AJ43" s="2056"/>
      <c r="AK43" s="251"/>
      <c r="AL43" s="54"/>
      <c r="AM43" s="72"/>
      <c r="AN43" s="324" t="s">
        <v>193</v>
      </c>
      <c r="AO43" s="325"/>
      <c r="AP43" s="326" t="s">
        <v>194</v>
      </c>
      <c r="AQ43" s="88"/>
      <c r="AR43" s="279"/>
      <c r="AS43" s="280"/>
      <c r="AT43" s="327"/>
      <c r="AU43" s="62"/>
      <c r="AV43" s="279"/>
      <c r="AW43" s="279"/>
      <c r="AX43" s="327"/>
      <c r="AY43" s="71"/>
      <c r="AZ43" s="72"/>
      <c r="BA43" s="72"/>
      <c r="BB43" s="72"/>
      <c r="BC43" s="72"/>
      <c r="BD43" s="72"/>
      <c r="BE43" s="72"/>
      <c r="BF43" s="72"/>
      <c r="BG43" s="72"/>
      <c r="BH43" s="72"/>
      <c r="BI43" s="72"/>
      <c r="BJ43" s="72"/>
      <c r="BK43" s="72"/>
      <c r="BL43" s="72"/>
      <c r="BM43" s="72"/>
      <c r="BN43" s="72"/>
      <c r="BO43" s="72"/>
      <c r="BP43" s="72"/>
      <c r="BQ43" s="72"/>
      <c r="BR43" s="72"/>
      <c r="BS43" s="72"/>
    </row>
    <row r="44" spans="1:71" ht="27" customHeight="1" thickBot="1">
      <c r="A44" s="29"/>
      <c r="B44" s="29"/>
      <c r="C44" s="29"/>
      <c r="D44" s="2066" t="s">
        <v>195</v>
      </c>
      <c r="E44" s="2066"/>
      <c r="F44" s="2066"/>
      <c r="G44" s="2066"/>
      <c r="H44" s="2066"/>
      <c r="I44" s="2066"/>
      <c r="J44" s="2066"/>
      <c r="K44" s="2066"/>
      <c r="L44" s="2066"/>
      <c r="M44" s="2067">
        <f>G30</f>
        <v>1234550</v>
      </c>
      <c r="N44" s="2067"/>
      <c r="O44" s="2068" t="s">
        <v>196</v>
      </c>
      <c r="P44" s="2068"/>
      <c r="Q44" s="2068"/>
      <c r="R44" s="2068"/>
      <c r="S44" s="2068"/>
      <c r="T44" s="2069">
        <f>IF(M44&gt;0, IF(G30&gt;=2800,2800,G30*10%),0)</f>
        <v>2800</v>
      </c>
      <c r="U44" s="2069"/>
      <c r="V44" s="2069"/>
      <c r="W44" s="328"/>
      <c r="X44" s="328"/>
      <c r="AA44" s="34" t="s">
        <v>97</v>
      </c>
      <c r="AB44" s="50" t="s">
        <v>104</v>
      </c>
      <c r="AC44" s="54"/>
      <c r="AD44" s="54"/>
      <c r="AE44" s="54"/>
      <c r="AF44" s="54"/>
      <c r="AG44" s="54"/>
      <c r="AH44" s="272"/>
      <c r="AI44" s="54"/>
      <c r="AJ44" s="54"/>
      <c r="AK44" s="54"/>
      <c r="AL44" s="54"/>
      <c r="AM44" s="72"/>
      <c r="AN44" s="329" t="e">
        <f>IF(#REF!="sim",(0.08245%),0)</f>
        <v>#REF!</v>
      </c>
      <c r="AO44" s="330"/>
      <c r="AP44" s="331" t="e">
        <f>IF(#REF!="SIM",IF(#REF!="sim",AN44*AI43,0),0)</f>
        <v>#REF!</v>
      </c>
      <c r="AQ44" s="332"/>
      <c r="AR44" s="72"/>
      <c r="AS44" s="72"/>
      <c r="AT44" s="72"/>
      <c r="AU44" s="72"/>
      <c r="AV44" s="72"/>
      <c r="AW44" s="72"/>
      <c r="AX44" s="72"/>
      <c r="AY44" s="71"/>
      <c r="AZ44" s="72"/>
      <c r="BA44" s="72"/>
      <c r="BB44" s="72"/>
      <c r="BC44" s="72"/>
      <c r="BD44" s="72"/>
      <c r="BE44" s="72"/>
      <c r="BF44" s="72"/>
      <c r="BG44" s="72"/>
      <c r="BH44" s="72"/>
      <c r="BI44" s="72"/>
      <c r="BJ44" s="72"/>
      <c r="BK44" s="72"/>
      <c r="BL44" s="72"/>
      <c r="BM44" s="72"/>
      <c r="BN44" s="72"/>
      <c r="BO44" s="72"/>
      <c r="BP44" s="72"/>
      <c r="BQ44" s="72"/>
      <c r="BR44" s="72"/>
      <c r="BS44" s="72"/>
    </row>
    <row r="45" spans="1:71" ht="24.75" customHeight="1" thickBot="1">
      <c r="A45" s="29"/>
      <c r="B45" s="29"/>
      <c r="C45" s="29"/>
      <c r="D45" s="2070" t="s">
        <v>197</v>
      </c>
      <c r="E45" s="2070"/>
      <c r="F45" s="2070"/>
      <c r="G45" s="2070"/>
      <c r="H45" s="2070"/>
      <c r="I45" s="2070"/>
      <c r="J45" s="2070"/>
      <c r="K45" s="2070"/>
      <c r="L45" s="2070"/>
      <c r="M45" s="2071">
        <f>BDS!D2</f>
        <v>1234550</v>
      </c>
      <c r="N45" s="2071"/>
      <c r="O45" s="2072" t="s">
        <v>196</v>
      </c>
      <c r="P45" s="2072"/>
      <c r="Q45" s="2072"/>
      <c r="R45" s="2072"/>
      <c r="S45" s="2072"/>
      <c r="T45" s="2073">
        <f>IF(M45&gt;0, IF(M45&gt;=2800,2800,M45*10%),0)</f>
        <v>2800</v>
      </c>
      <c r="U45" s="2073"/>
      <c r="V45" s="2073"/>
      <c r="W45" s="328"/>
      <c r="X45" s="328"/>
      <c r="AB45" s="50" t="s">
        <v>105</v>
      </c>
      <c r="AC45" s="54"/>
      <c r="AD45" s="54"/>
      <c r="AE45" s="54"/>
      <c r="AF45" s="54"/>
      <c r="AG45" s="54"/>
      <c r="AH45" s="272"/>
      <c r="AI45" s="54"/>
      <c r="AJ45" s="54"/>
      <c r="AK45" s="54"/>
      <c r="AL45" s="54"/>
      <c r="AM45" s="72"/>
      <c r="AN45" s="329"/>
      <c r="AO45" s="330"/>
      <c r="AP45" s="331"/>
      <c r="AQ45" s="332"/>
      <c r="AR45" s="72"/>
      <c r="AS45" s="72"/>
      <c r="AT45" s="72"/>
      <c r="AU45" s="72"/>
      <c r="AV45" s="72"/>
      <c r="AW45" s="72"/>
      <c r="AX45" s="72"/>
      <c r="AY45" s="71"/>
      <c r="AZ45" s="72"/>
      <c r="BA45" s="72"/>
      <c r="BB45" s="72"/>
      <c r="BC45" s="72"/>
      <c r="BD45" s="72"/>
      <c r="BE45" s="72"/>
      <c r="BF45" s="72"/>
      <c r="BG45" s="72"/>
      <c r="BH45" s="72"/>
      <c r="BI45" s="72"/>
      <c r="BJ45" s="72"/>
      <c r="BK45" s="72"/>
      <c r="BL45" s="72"/>
      <c r="BM45" s="72"/>
      <c r="BN45" s="72"/>
      <c r="BO45" s="72"/>
      <c r="BP45" s="72"/>
      <c r="BQ45" s="72"/>
      <c r="BR45" s="72"/>
      <c r="BS45" s="72"/>
    </row>
    <row r="46" spans="1:71" ht="27.75" customHeight="1">
      <c r="A46" s="29"/>
      <c r="B46" s="29"/>
      <c r="C46" s="29"/>
      <c r="D46" s="2077" t="s">
        <v>198</v>
      </c>
      <c r="E46" s="2077"/>
      <c r="F46" s="2077"/>
      <c r="G46" s="2077"/>
      <c r="H46" s="2077"/>
      <c r="I46" s="2077"/>
      <c r="J46" s="2077"/>
      <c r="K46" s="2077"/>
      <c r="L46" s="2077"/>
      <c r="M46" s="2067">
        <f>BDS!E2</f>
        <v>61727.5</v>
      </c>
      <c r="N46" s="2067"/>
      <c r="O46" s="2078" t="s">
        <v>199</v>
      </c>
      <c r="P46" s="2078"/>
      <c r="Q46" s="2078"/>
      <c r="R46" s="2078"/>
      <c r="S46" s="2078"/>
      <c r="T46" s="2078"/>
      <c r="U46" s="2078"/>
      <c r="V46" s="2078"/>
      <c r="W46" s="328"/>
      <c r="X46" s="328"/>
      <c r="AA46" s="34" t="s">
        <v>104</v>
      </c>
      <c r="AB46" s="50" t="s">
        <v>104</v>
      </c>
      <c r="AC46" s="54"/>
      <c r="AD46" s="54"/>
      <c r="AE46" s="2025"/>
      <c r="AF46" s="2025"/>
      <c r="AG46" s="333"/>
      <c r="AH46" s="54"/>
      <c r="AI46" s="2025"/>
      <c r="AJ46" s="2025"/>
      <c r="AK46" s="334"/>
      <c r="AL46" s="54"/>
      <c r="AM46" s="72"/>
      <c r="AN46" s="2079" t="s">
        <v>200</v>
      </c>
      <c r="AO46" s="2080"/>
      <c r="AP46" s="335"/>
      <c r="AQ46" s="336" t="s">
        <v>97</v>
      </c>
      <c r="AR46" s="337" t="s">
        <v>201</v>
      </c>
      <c r="AS46" s="338" t="s">
        <v>202</v>
      </c>
      <c r="AT46" s="338" t="s">
        <v>203</v>
      </c>
      <c r="AU46" s="338" t="s">
        <v>204</v>
      </c>
      <c r="AV46" s="338" t="s">
        <v>205</v>
      </c>
      <c r="AW46" s="339" t="s">
        <v>206</v>
      </c>
      <c r="AX46" s="339"/>
      <c r="AY46" s="340"/>
      <c r="AZ46" s="54"/>
      <c r="BA46" s="54"/>
      <c r="BB46" s="54"/>
      <c r="BC46" s="72"/>
      <c r="BD46" s="72"/>
      <c r="BE46" s="72"/>
      <c r="BF46" s="72"/>
      <c r="BG46" s="72"/>
      <c r="BH46" s="72"/>
      <c r="BI46" s="72"/>
      <c r="BJ46" s="72"/>
      <c r="BK46" s="72"/>
      <c r="BL46" s="72"/>
      <c r="BM46" s="72"/>
      <c r="BN46" s="72"/>
      <c r="BO46" s="72"/>
      <c r="BP46" s="72"/>
      <c r="BQ46" s="72"/>
      <c r="BR46" s="72"/>
      <c r="BS46" s="72"/>
    </row>
    <row r="47" spans="1:71" ht="27" customHeight="1">
      <c r="A47" s="29"/>
      <c r="B47" s="29"/>
      <c r="C47" s="29"/>
      <c r="D47" s="2083" t="s">
        <v>207</v>
      </c>
      <c r="E47" s="2083"/>
      <c r="F47" s="2083"/>
      <c r="G47" s="2083"/>
      <c r="H47" s="2083"/>
      <c r="I47" s="2083"/>
      <c r="J47" s="2083"/>
      <c r="K47" s="2083"/>
      <c r="L47" s="2083"/>
      <c r="M47" s="2071">
        <f>BDS!F2</f>
        <v>61727.5</v>
      </c>
      <c r="N47" s="2071"/>
      <c r="O47" s="2084" t="s">
        <v>199</v>
      </c>
      <c r="P47" s="2084"/>
      <c r="Q47" s="2084"/>
      <c r="R47" s="2084"/>
      <c r="S47" s="2084"/>
      <c r="T47" s="2084"/>
      <c r="U47" s="2084"/>
      <c r="V47" s="2084"/>
      <c r="W47" s="328"/>
      <c r="X47" s="328"/>
      <c r="AA47" s="34" t="s">
        <v>105</v>
      </c>
      <c r="AB47" s="50" t="s">
        <v>105</v>
      </c>
      <c r="AC47" s="54"/>
      <c r="AD47" s="54"/>
      <c r="AE47" s="2025"/>
      <c r="AF47" s="2025"/>
      <c r="AG47" s="333"/>
      <c r="AH47" s="54"/>
      <c r="AI47" s="306"/>
      <c r="AJ47" s="54"/>
      <c r="AK47" s="251"/>
      <c r="AL47" s="54"/>
      <c r="AM47" s="72"/>
      <c r="AN47" s="2079"/>
      <c r="AO47" s="2080"/>
      <c r="AP47" s="335"/>
      <c r="AQ47" s="336"/>
      <c r="AR47" s="341"/>
      <c r="AS47" s="342"/>
      <c r="AT47" s="342"/>
      <c r="AU47" s="342"/>
      <c r="AV47" s="342"/>
      <c r="AW47" s="63"/>
      <c r="AX47" s="63"/>
      <c r="AY47" s="343"/>
      <c r="AZ47" s="54"/>
      <c r="BA47" s="54"/>
      <c r="BB47" s="54"/>
      <c r="BC47" s="72"/>
      <c r="BD47" s="72"/>
      <c r="BE47" s="72"/>
      <c r="BF47" s="72"/>
      <c r="BG47" s="72"/>
      <c r="BH47" s="72"/>
      <c r="BI47" s="72"/>
      <c r="BJ47" s="72"/>
      <c r="BK47" s="72"/>
      <c r="BL47" s="72"/>
      <c r="BM47" s="72"/>
      <c r="BN47" s="72"/>
      <c r="BO47" s="72"/>
      <c r="BP47" s="72"/>
      <c r="BQ47" s="72"/>
      <c r="BR47" s="72"/>
      <c r="BS47" s="72"/>
    </row>
    <row r="48" spans="1:71" ht="25.5" customHeight="1">
      <c r="A48" s="29"/>
      <c r="B48" s="29"/>
      <c r="C48" s="29"/>
      <c r="D48" s="2066" t="s">
        <v>208</v>
      </c>
      <c r="E48" s="2066"/>
      <c r="F48" s="2066"/>
      <c r="G48" s="2066"/>
      <c r="H48" s="2066"/>
      <c r="I48" s="2066"/>
      <c r="J48" s="2066"/>
      <c r="K48" s="2066"/>
      <c r="L48" s="2066"/>
      <c r="M48" s="2067">
        <f>BDS!G2</f>
        <v>61727.5</v>
      </c>
      <c r="N48" s="2067"/>
      <c r="O48" s="2091" t="str">
        <f>IF(M48&gt;0,"10% dos prejuizos dos prejuizos indenizaveis limitada ao minimo de ","")</f>
        <v xml:space="preserve">10% dos prejuizos dos prejuizos indenizaveis limitada ao minimo de </v>
      </c>
      <c r="P48" s="2091"/>
      <c r="Q48" s="2091"/>
      <c r="R48" s="2091"/>
      <c r="S48" s="2091"/>
      <c r="T48" s="2069">
        <f>IF(M48&gt;0, IF(M48&gt;=2800,2800,M48*10%),"")</f>
        <v>2800</v>
      </c>
      <c r="U48" s="2069"/>
      <c r="V48" s="2069"/>
      <c r="W48" s="328"/>
      <c r="X48" s="328"/>
      <c r="AA48" s="344">
        <f>E162</f>
        <v>1</v>
      </c>
      <c r="AB48" s="50"/>
      <c r="AC48" s="54"/>
      <c r="AD48" s="265"/>
      <c r="AE48" s="323"/>
      <c r="AF48" s="54"/>
      <c r="AG48" s="54"/>
      <c r="AH48" s="54"/>
      <c r="AI48" s="54"/>
      <c r="AJ48" s="54"/>
      <c r="AK48" s="54"/>
      <c r="AL48" s="54"/>
      <c r="AM48" s="72"/>
      <c r="AN48" s="2079"/>
      <c r="AO48" s="2080"/>
      <c r="AP48" s="345"/>
      <c r="AQ48" s="346"/>
      <c r="AR48" s="347" t="str">
        <f>D52</f>
        <v>sem fundação</v>
      </c>
      <c r="AS48" s="348">
        <f>IF(AR51=1%,0.00216,IF(AR51=2%,0.00216,IF(AR51=3%,0.00374,IF(AR51=4%,0.00374,IF(AR51=5%,0.00589,IF(AR51=6%,0.00589,IF(AR51=7%,0.0077,IF(AR51=8%,0.0077,0))))))))</f>
        <v>0</v>
      </c>
      <c r="AT48" s="348">
        <f>IF(AR51=1%,0.00476,IF(AR51=2%,0.00476,IF(AR51=3%,0.0077,IF(AR51=4%,0.0077,IF(AR51=5%,0.00895,IF(AR51=6%,0.00895,IF(AR51=7%,0.01088,IF(AR51=8%,0.01088,0))))))))</f>
        <v>0</v>
      </c>
      <c r="AU48" s="348">
        <f>IF(AR51=1%,0.0051,IF(AR51=2%,0.0051,IF(AR51=3%,0.00804,IF(AR51=4%,0.00804,IF(AR51=5%,0.001031,IF(AR51=6%,0.001031,IF(AR51=7%,0.01326,IF(AR51=8%,0.01326,0))))))))</f>
        <v>0</v>
      </c>
      <c r="AV48" s="348">
        <f>IF(AR51=1%,0.00555,IF(AR51=2%,0.00555,IF(AR51=3%,0.0838,IF(AR51=4%,0.0838,IF(AR51=5%,0.01122,IF(AR51=6%,0.01122,IF(AR51=7%,0.01405,IF(AR51=8%,0.01405,0))))))))</f>
        <v>0</v>
      </c>
      <c r="AW48" s="53"/>
      <c r="AX48" s="53"/>
      <c r="AY48" s="343"/>
      <c r="AZ48" s="272"/>
      <c r="BA48" s="349"/>
      <c r="BB48" s="54"/>
      <c r="BC48" s="72"/>
      <c r="BD48" s="72"/>
      <c r="BE48" s="72"/>
      <c r="BF48" s="72"/>
      <c r="BG48" s="72"/>
      <c r="BH48" s="72"/>
      <c r="BI48" s="72"/>
      <c r="BJ48" s="72"/>
      <c r="BK48" s="72"/>
      <c r="BL48" s="72"/>
      <c r="BM48" s="72"/>
      <c r="BN48" s="72"/>
      <c r="BO48" s="72"/>
      <c r="BP48" s="72"/>
      <c r="BQ48" s="72"/>
      <c r="BR48" s="72"/>
      <c r="BS48" s="72"/>
    </row>
    <row r="49" spans="1:71" s="42" customFormat="1" ht="25.5" customHeight="1">
      <c r="A49" s="43"/>
      <c r="B49" s="43"/>
      <c r="C49" s="43"/>
      <c r="D49" s="350"/>
      <c r="E49" s="2070" t="s">
        <v>209</v>
      </c>
      <c r="F49" s="2070"/>
      <c r="G49" s="2070"/>
      <c r="H49" s="2070"/>
      <c r="I49" s="2070"/>
      <c r="J49" s="2070"/>
      <c r="K49" s="2070"/>
      <c r="L49" s="351"/>
      <c r="M49" s="2071">
        <f>BDS!L2</f>
        <v>50000</v>
      </c>
      <c r="N49" s="2071"/>
      <c r="O49" s="2084" t="s">
        <v>210</v>
      </c>
      <c r="P49" s="2084"/>
      <c r="Q49" s="2084"/>
      <c r="R49" s="2084"/>
      <c r="S49" s="2084"/>
      <c r="T49" s="2084"/>
      <c r="U49" s="2084"/>
      <c r="V49" s="2084"/>
      <c r="W49" s="2084"/>
      <c r="X49" s="328"/>
      <c r="Y49" s="29"/>
      <c r="Z49" s="29"/>
      <c r="AA49" s="352"/>
      <c r="AB49" s="50"/>
      <c r="AC49" s="54"/>
      <c r="AD49" s="265"/>
      <c r="AE49" s="323"/>
      <c r="AF49" s="54"/>
      <c r="AG49" s="54"/>
      <c r="AH49" s="54"/>
      <c r="AI49" s="54"/>
      <c r="AJ49" s="54"/>
      <c r="AK49" s="54"/>
      <c r="AL49" s="54"/>
      <c r="AM49" s="54"/>
      <c r="AN49" s="2079"/>
      <c r="AO49" s="2080"/>
      <c r="AP49" s="353"/>
      <c r="AQ49" s="353"/>
      <c r="AR49" s="354"/>
      <c r="AS49" s="355"/>
      <c r="AT49" s="355"/>
      <c r="AU49" s="355"/>
      <c r="AV49" s="355"/>
      <c r="AW49" s="53"/>
      <c r="AX49" s="53"/>
      <c r="AY49" s="314"/>
      <c r="AZ49" s="272"/>
      <c r="BA49" s="349"/>
      <c r="BB49" s="54"/>
      <c r="BC49" s="54"/>
      <c r="BD49" s="54"/>
      <c r="BE49" s="54"/>
      <c r="BF49" s="54"/>
      <c r="BG49" s="54"/>
      <c r="BH49" s="54"/>
      <c r="BI49" s="54"/>
      <c r="BJ49" s="54"/>
      <c r="BK49" s="54"/>
      <c r="BL49" s="54"/>
      <c r="BM49" s="54"/>
      <c r="BN49" s="54"/>
      <c r="BO49" s="54"/>
      <c r="BP49" s="54"/>
      <c r="BQ49" s="54"/>
      <c r="BR49" s="54"/>
      <c r="BS49" s="54"/>
    </row>
    <row r="50" spans="1:71" ht="15.75" customHeight="1" thickBot="1">
      <c r="A50" s="29"/>
      <c r="B50" s="29"/>
      <c r="C50" s="29"/>
      <c r="D50" s="356"/>
      <c r="E50" s="357" t="str">
        <f>"GRUPO:  RESPONSABILIDADES"</f>
        <v>GRUPO:  RESPONSABILIDADES</v>
      </c>
      <c r="F50" s="357"/>
      <c r="G50" s="357"/>
      <c r="H50" s="357"/>
      <c r="I50" s="358" t="str">
        <f>"RAMO:   RESPONSABILIDADE CIVIL"</f>
        <v>RAMO:   RESPONSABILIDADE CIVIL</v>
      </c>
      <c r="J50" s="357"/>
      <c r="K50" s="357"/>
      <c r="L50" s="357"/>
      <c r="M50" s="357"/>
      <c r="N50" s="357"/>
      <c r="O50" s="359" t="str">
        <f>IF(M51&lt;=G30,"PROCESSO SUSEP  N. :  15414.003062/2011-40","PROCESSO SUSEP  N. :  15414.0060/2012-80")</f>
        <v>PROCESSO SUSEP  N. :  15414.003062/2011-40</v>
      </c>
      <c r="P50" s="359"/>
      <c r="Q50" s="359"/>
      <c r="R50" s="359"/>
      <c r="S50" s="359"/>
      <c r="T50" s="359"/>
      <c r="U50" s="359"/>
      <c r="V50" s="359"/>
      <c r="W50" s="328"/>
      <c r="X50" s="328"/>
      <c r="AA50" s="344"/>
      <c r="AB50" s="50"/>
      <c r="AC50" s="54"/>
      <c r="AD50" s="265"/>
      <c r="AE50" s="323"/>
      <c r="AF50" s="54"/>
      <c r="AG50" s="54"/>
      <c r="AH50" s="54"/>
      <c r="AI50" s="54"/>
      <c r="AJ50" s="54"/>
      <c r="AK50" s="54"/>
      <c r="AL50" s="54"/>
      <c r="AM50" s="72"/>
      <c r="AN50" s="2079"/>
      <c r="AO50" s="2080"/>
      <c r="AP50" s="345"/>
      <c r="AQ50" s="346"/>
      <c r="AR50" s="347"/>
      <c r="AS50" s="348"/>
      <c r="AT50" s="348"/>
      <c r="AU50" s="348"/>
      <c r="AV50" s="348"/>
      <c r="AW50" s="53"/>
      <c r="AX50" s="53"/>
      <c r="AY50" s="343"/>
      <c r="AZ50" s="272"/>
      <c r="BA50" s="349"/>
      <c r="BB50" s="54"/>
      <c r="BC50" s="72"/>
      <c r="BD50" s="72"/>
      <c r="BE50" s="72"/>
      <c r="BF50" s="72"/>
      <c r="BG50" s="72"/>
      <c r="BH50" s="72"/>
      <c r="BI50" s="72"/>
      <c r="BJ50" s="72"/>
      <c r="BK50" s="72"/>
      <c r="BL50" s="72"/>
      <c r="BM50" s="72"/>
      <c r="BN50" s="72"/>
      <c r="BO50" s="72"/>
      <c r="BP50" s="72"/>
      <c r="BQ50" s="72"/>
      <c r="BR50" s="72"/>
      <c r="BS50" s="72"/>
    </row>
    <row r="51" spans="1:71" s="33" customFormat="1" ht="28.5" customHeight="1" thickBot="1">
      <c r="A51" s="29"/>
      <c r="B51" s="29"/>
      <c r="C51" s="29"/>
      <c r="D51" s="2085" t="str">
        <f>IF(M51&lt;=G30,"Responsabilidade Civil Geral e Cruzada ","Obras Civis e Serviços de Montagem e Instalaçao de Maquinas e/ou Equipamentos  incluido RC cruzada")</f>
        <v xml:space="preserve">Responsabilidade Civil Geral e Cruzada </v>
      </c>
      <c r="E51" s="2085"/>
      <c r="F51" s="2085"/>
      <c r="G51" s="2085"/>
      <c r="H51" s="2085"/>
      <c r="I51" s="2085"/>
      <c r="J51" s="2085"/>
      <c r="K51" s="2085"/>
      <c r="L51" s="2085"/>
      <c r="M51" s="2071">
        <f>BDS!H2</f>
        <v>500000</v>
      </c>
      <c r="N51" s="2071"/>
      <c r="O51" s="2086" t="s">
        <v>196</v>
      </c>
      <c r="P51" s="2086"/>
      <c r="Q51" s="2086"/>
      <c r="R51" s="2086"/>
      <c r="S51" s="2086"/>
      <c r="T51" s="2087">
        <f>2000</f>
        <v>2000</v>
      </c>
      <c r="U51" s="2087"/>
      <c r="V51" s="2087"/>
      <c r="W51" s="328"/>
      <c r="X51" s="328"/>
      <c r="AA51" s="360">
        <f>AM206</f>
        <v>0</v>
      </c>
      <c r="AB51" s="50"/>
      <c r="AC51" s="54"/>
      <c r="AD51" s="54"/>
      <c r="AE51" s="323" t="s">
        <v>97</v>
      </c>
      <c r="AF51" s="265"/>
      <c r="AG51" s="54"/>
      <c r="AH51" s="361"/>
      <c r="AI51" s="362"/>
      <c r="AJ51" s="54"/>
      <c r="AK51" s="334" t="s">
        <v>97</v>
      </c>
      <c r="AL51" s="54"/>
      <c r="AM51" s="72"/>
      <c r="AN51" s="2081"/>
      <c r="AO51" s="2082"/>
      <c r="AP51" s="345"/>
      <c r="AQ51" s="346"/>
      <c r="AR51" s="363">
        <f>AA64</f>
        <v>1</v>
      </c>
      <c r="AS51" s="348">
        <f>IF(AR51=9%,0.00952,IF(AR51=10%,0.00952,IF(AR51=11%,0.01076,IF(AR51=12%,0.01076,IF(AR51=13%,0.01201,IF(AR51=14%,0.01201,IF(AR51=15%,0.01337,IF(AR51=16%,0.01337,0))))))))</f>
        <v>0</v>
      </c>
      <c r="AT51" s="348">
        <f>IF(AR51=9%,0.01269,IF(AR51=10%,0.01269,IF(AR51=11%,0.0153,IF(AR51=12%,0.0153,IF(AR51=13%,0.0178,IF(AR51=14%,0.0178,IF(AR51=15%,0.0204,IF(AR51=16%,0.0204,0))))))))</f>
        <v>0</v>
      </c>
      <c r="AU51" s="348">
        <f>IF(AR51=9%,0.01405,IF(AR51=10%,0.01405,IF(AR51=11%,0.01689,IF(AR51=12%,0.01689,IF(AR51=13%,0.01972,IF(AR51=14%,0.01972,IF(AR51=15%,0.02255,IF(AR51=16%,0.02255,0))))))))</f>
        <v>0</v>
      </c>
      <c r="AV51" s="348">
        <f>IF(AR51=9%,0.01689,IF(AR51=10%,0.01689,IF(AR51=11%,0.02028,IF(AR51=12%,0.02028,IF(AR51=13%,0.02369,IF(AR51=14%,0.02369,IF(AR51=15%,0.0272,IF(AR51=16%,0.0272,0))))))))</f>
        <v>0</v>
      </c>
      <c r="AW51" s="364" t="s">
        <v>202</v>
      </c>
      <c r="AX51" s="365"/>
      <c r="AY51" s="366">
        <f>IF(AR48="sem fundação",AS64,0)</f>
        <v>7.3550000000000004E-2</v>
      </c>
      <c r="AZ51" s="272"/>
      <c r="BA51" s="349"/>
      <c r="BB51" s="54"/>
      <c r="BC51" s="72"/>
      <c r="BD51" s="72"/>
      <c r="BE51" s="72"/>
      <c r="BF51" s="72"/>
      <c r="BG51" s="72"/>
      <c r="BH51" s="72"/>
      <c r="BI51" s="72"/>
      <c r="BJ51" s="72"/>
      <c r="BK51" s="72"/>
      <c r="BL51" s="72"/>
      <c r="BM51" s="72"/>
      <c r="BN51" s="72"/>
      <c r="BO51" s="72"/>
      <c r="BP51" s="72"/>
      <c r="BQ51" s="72"/>
      <c r="BR51" s="72"/>
      <c r="BS51" s="72"/>
    </row>
    <row r="52" spans="1:71" ht="18" hidden="1" thickBot="1">
      <c r="A52" s="29"/>
      <c r="B52" s="29"/>
      <c r="C52" s="29"/>
      <c r="D52" s="2088" t="str">
        <f>AA40</f>
        <v>sem fundação</v>
      </c>
      <c r="E52" s="2088"/>
      <c r="F52" s="2088"/>
      <c r="G52" s="2088"/>
      <c r="H52" s="2088"/>
      <c r="I52" s="2088"/>
      <c r="J52" s="2088"/>
      <c r="K52" s="2088"/>
      <c r="L52" s="367"/>
      <c r="M52" s="2071"/>
      <c r="N52" s="2071"/>
      <c r="O52" s="2089" t="s">
        <v>97</v>
      </c>
      <c r="P52" s="2089"/>
      <c r="Q52" s="2089"/>
      <c r="R52" s="2089"/>
      <c r="S52" s="2089"/>
      <c r="T52" s="2090"/>
      <c r="U52" s="2090"/>
      <c r="V52" s="2090"/>
      <c r="W52" s="328"/>
      <c r="X52" s="328"/>
      <c r="Z52" s="275"/>
      <c r="AB52" s="50"/>
      <c r="AC52" s="54"/>
      <c r="AD52" s="368"/>
      <c r="AE52" s="369"/>
      <c r="AF52" s="368"/>
      <c r="AG52" s="368"/>
      <c r="AH52" s="370"/>
      <c r="AI52" s="368" t="s">
        <v>97</v>
      </c>
      <c r="AJ52" s="368"/>
      <c r="AK52" s="371"/>
      <c r="AL52" s="368"/>
      <c r="AM52" s="72"/>
      <c r="AN52" s="372">
        <f>AR64*AH23</f>
        <v>0</v>
      </c>
      <c r="AO52" s="373" t="e">
        <f>IF(#REF!="SIM",(AY64),0)</f>
        <v>#REF!</v>
      </c>
      <c r="AP52" s="345"/>
      <c r="AQ52" s="346"/>
      <c r="AR52" s="374">
        <v>3</v>
      </c>
      <c r="AS52" s="348">
        <f>IF(AR51=17%,0.01462,IF(AR51=18%,0.01462,IF(AR51=19%,0.01587,IF(AR51=20%,0.01587,IF(AR51=22%,0.01734,IF(AR51=24%,0.01807,0))))))</f>
        <v>0</v>
      </c>
      <c r="AT52" s="348">
        <f>IF(AR51=17%,0.02289,IF(AR51=18%,0.02289,IF(AR51=19%,0.025,IF(AR51=20%,0.0255,IF(AR51=22%,0.028,IF(AR51=24%,0.0306,0))))))</f>
        <v>0</v>
      </c>
      <c r="AU52" s="348">
        <f>IF(AR51=17%,0.022,IF(AR51=18%,0.0255,IF(AR51=19%,0.02822,IF(AR51=20%,0.02822,IF(AR51=22%,0.03102,IF(AR51=24%,0.3389,0))))))</f>
        <v>0</v>
      </c>
      <c r="AV52" s="348">
        <f>IF(AR51=17%,0.0306,IF(AR51=18%,0.0306,IF(AR51=19%,0.034,IF(AR51=20%,0.034,IF(AR51=22%,0.0374,IF(AR51=24%,0.0408,0))))))</f>
        <v>0</v>
      </c>
      <c r="AW52" s="53"/>
      <c r="AX52" s="53"/>
      <c r="AY52" s="375"/>
      <c r="AZ52" s="272"/>
      <c r="BA52" s="349"/>
      <c r="BB52" s="54"/>
      <c r="BC52" s="72"/>
      <c r="BD52" s="72"/>
      <c r="BE52" s="72"/>
      <c r="BF52" s="72"/>
      <c r="BG52" s="72"/>
      <c r="BH52" s="72"/>
      <c r="BI52" s="72"/>
      <c r="BJ52" s="72"/>
      <c r="BK52" s="72"/>
      <c r="BL52" s="72"/>
      <c r="BM52" s="72"/>
      <c r="BN52" s="72"/>
      <c r="BO52" s="72"/>
      <c r="BP52" s="72"/>
      <c r="BQ52" s="72"/>
      <c r="BR52" s="72"/>
      <c r="BS52" s="72"/>
    </row>
    <row r="53" spans="1:71" ht="18.75" customHeight="1" thickBot="1">
      <c r="A53" s="29"/>
      <c r="B53" s="29"/>
      <c r="C53" s="376"/>
      <c r="D53" s="377"/>
      <c r="E53" s="2066" t="str">
        <f>"Danos Morais(Decorrentes de RCGC) "</f>
        <v xml:space="preserve">Danos Morais(Decorrentes de RCGC) </v>
      </c>
      <c r="F53" s="2066"/>
      <c r="G53" s="2066"/>
      <c r="H53" s="2066"/>
      <c r="I53" s="2066"/>
      <c r="J53" s="2066"/>
      <c r="K53" s="2066"/>
      <c r="L53" s="2066"/>
      <c r="M53" s="2067">
        <f>BDS!I2</f>
        <v>100000</v>
      </c>
      <c r="N53" s="2067"/>
      <c r="O53" s="2092" t="s">
        <v>199</v>
      </c>
      <c r="P53" s="2092"/>
      <c r="Q53" s="2092"/>
      <c r="R53" s="2092"/>
      <c r="S53" s="2092"/>
      <c r="T53" s="2092"/>
      <c r="U53" s="2092"/>
      <c r="V53" s="2092"/>
      <c r="W53" s="328"/>
      <c r="X53" s="328"/>
      <c r="AA53" s="34" t="s">
        <v>104</v>
      </c>
      <c r="AB53" s="50" t="s">
        <v>104</v>
      </c>
      <c r="AC53" s="54"/>
      <c r="AD53" s="54"/>
      <c r="AE53" s="323"/>
      <c r="AF53" s="54"/>
      <c r="AG53" s="333"/>
      <c r="AH53" s="54" t="s">
        <v>97</v>
      </c>
      <c r="AI53" s="2025"/>
      <c r="AJ53" s="2025"/>
      <c r="AK53" s="251"/>
      <c r="AL53" s="54"/>
      <c r="AM53" s="72"/>
      <c r="AN53" s="98"/>
      <c r="AO53" s="378" t="e">
        <f>IF(#REF!="sim",(AN52),0)</f>
        <v>#REF!</v>
      </c>
      <c r="AP53" s="345"/>
      <c r="AQ53" s="346"/>
      <c r="AR53" s="374"/>
      <c r="AS53" s="348">
        <f>IF(AR51=26%,0.02006,IF(AR51=28%,0.02153,IF(AR51=30%,0.02289,IF(AR51=35%,0.02482,IF(AR51=40%,0.02697,IF(AR51=45%,0.02935,0))))))</f>
        <v>0</v>
      </c>
      <c r="AT53" s="348">
        <f>IF(AR51=26%,0.0331,IF(AR51=28%,0.0357,IF(AR51=30%,0.03819,IF(AR51=35%,0.04148,IF(AR51=40%,0.0451,IF(AR51=45%,0.04896,0))))))</f>
        <v>0</v>
      </c>
      <c r="AU53" s="348">
        <f>IF(AR51=26%,0.03672,IF(AR51=28%,0.036955,IF(AR51=30%,0.04239,IF(AR51=35%,0.04601,IF(AR51=40%,0.04998,IF(AR51=45%,0.0544,0))))))</f>
        <v>0</v>
      </c>
      <c r="AV53" s="348">
        <f>IF(AR51=26%,0.0442,IF(AR51=28%,0.0476,IF(AR51=30%,0.051,IF(AR51=35%,0.05542,IF(AR51=40%,0.06018,IF(AR51=45%,0.06539,0))))))</f>
        <v>0</v>
      </c>
      <c r="AW53" s="364" t="s">
        <v>203</v>
      </c>
      <c r="AX53" s="365"/>
      <c r="AY53" s="366">
        <f>IF(AR48="fundação normal",AT64,0)</f>
        <v>0</v>
      </c>
      <c r="AZ53" s="272"/>
      <c r="BA53" s="349"/>
      <c r="BB53" s="54"/>
      <c r="BC53" s="72"/>
      <c r="BD53" s="72"/>
      <c r="BE53" s="72"/>
      <c r="BF53" s="72"/>
      <c r="BG53" s="72"/>
      <c r="BH53" s="72"/>
      <c r="BI53" s="72"/>
      <c r="BJ53" s="72"/>
      <c r="BK53" s="72"/>
      <c r="BL53" s="72"/>
      <c r="BM53" s="72"/>
      <c r="BN53" s="72"/>
      <c r="BO53" s="72"/>
      <c r="BP53" s="72"/>
      <c r="BQ53" s="72"/>
      <c r="BR53" s="72"/>
      <c r="BS53" s="72"/>
    </row>
    <row r="54" spans="1:71" ht="26.25" customHeight="1" thickBot="1">
      <c r="A54" s="29"/>
      <c r="B54" s="29"/>
      <c r="C54" s="29"/>
      <c r="D54" s="379"/>
      <c r="E54" s="2070" t="str">
        <f>"Danos decorrentes de Lucros Cessantes"</f>
        <v>Danos decorrentes de Lucros Cessantes</v>
      </c>
      <c r="F54" s="2070"/>
      <c r="G54" s="2070"/>
      <c r="H54" s="2070"/>
      <c r="I54" s="2070"/>
      <c r="J54" s="2070"/>
      <c r="K54" s="2070"/>
      <c r="L54" s="2070"/>
      <c r="M54" s="2071">
        <f>BDS!M2</f>
        <v>100000</v>
      </c>
      <c r="N54" s="2071"/>
      <c r="O54" s="2093" t="str">
        <f>"20% dos prejuizos dos prejuizos indenizaveis limitada ao minimo de "</f>
        <v xml:space="preserve">20% dos prejuizos dos prejuizos indenizaveis limitada ao minimo de </v>
      </c>
      <c r="P54" s="2093"/>
      <c r="Q54" s="2093"/>
      <c r="R54" s="2093"/>
      <c r="S54" s="2093"/>
      <c r="T54" s="2073">
        <f>IF(M54&lt;100000,3600,3600)</f>
        <v>3600</v>
      </c>
      <c r="U54" s="2073"/>
      <c r="V54" s="2073"/>
      <c r="W54" s="328"/>
      <c r="X54" s="328"/>
      <c r="AA54" s="34" t="s">
        <v>105</v>
      </c>
      <c r="AB54" s="50" t="s">
        <v>105</v>
      </c>
      <c r="AC54" s="54"/>
      <c r="AD54" s="368"/>
      <c r="AE54" s="368"/>
      <c r="AF54" s="380"/>
      <c r="AG54" s="368"/>
      <c r="AH54" s="2094"/>
      <c r="AI54" s="2094"/>
      <c r="AJ54" s="368"/>
      <c r="AK54" s="2099"/>
      <c r="AL54" s="2099"/>
      <c r="AM54" s="54"/>
      <c r="AN54" s="381"/>
      <c r="AO54" s="382"/>
      <c r="AP54" s="345"/>
      <c r="AQ54" s="346"/>
      <c r="AR54" s="374"/>
      <c r="AS54" s="348">
        <f>IF(AR51=50%,0.03185,IF(AR51=55%,0.03468,IF(AR51=60%,0.03774,IF(AR51=65%,0.04103,IF(AR51=70%,0.04454,IF(AR51=75%,0.04839,0))))))</f>
        <v>0</v>
      </c>
      <c r="AT54" s="348">
        <f>IF(AR51=50%,0.05327,IF(AR51=55%,0.05791,IF(AR51=60%,0.0629,IF(AR51=65%,0.06845,IF(AR51=70%,0.07435,IF(AR51=75%,0.0808,0))))))</f>
        <v>0</v>
      </c>
      <c r="AU54" s="348">
        <f>IF(AR51=50%,0.05916,IF(AR51=55%,0.06426,IF(AR51=60%,0.06981,IF(AR51=65%,0.07593,IF(AR51=70%,0.08251,IF(AR51=75%,0.08976,0))))))</f>
        <v>0</v>
      </c>
      <c r="AV54" s="348">
        <f>IF(AR51=50%,0.07118,IF(AR51=55%,0.0773,IF(AR51=60%,0.08409,IF(AR51=65%,0.09135,IF(AR51=70%,0.009928,IF(AR51=75%,0.108,0))))))</f>
        <v>0</v>
      </c>
      <c r="AW54" s="53"/>
      <c r="AX54" s="53"/>
      <c r="AY54" s="375"/>
      <c r="AZ54" s="272"/>
      <c r="BA54" s="383"/>
      <c r="BB54" s="54"/>
      <c r="BC54" s="72"/>
      <c r="BD54" s="72"/>
      <c r="BE54" s="72"/>
      <c r="BF54" s="72"/>
      <c r="BG54" s="72"/>
      <c r="BH54" s="72"/>
      <c r="BI54" s="72"/>
      <c r="BJ54" s="72"/>
      <c r="BK54" s="72"/>
      <c r="BL54" s="72"/>
      <c r="BM54" s="72"/>
      <c r="BN54" s="72"/>
      <c r="BO54" s="72"/>
      <c r="BP54" s="72"/>
      <c r="BQ54" s="72"/>
      <c r="BR54" s="72"/>
      <c r="BS54" s="72"/>
    </row>
    <row r="55" spans="1:71" ht="18.75" customHeight="1" thickBot="1">
      <c r="A55" s="29"/>
      <c r="B55" s="29"/>
      <c r="C55" s="376"/>
      <c r="D55" s="377"/>
      <c r="E55" s="2066" t="s">
        <v>211</v>
      </c>
      <c r="F55" s="2066"/>
      <c r="G55" s="2066"/>
      <c r="H55" s="2066"/>
      <c r="I55" s="2066"/>
      <c r="J55" s="2066"/>
      <c r="K55" s="2066"/>
      <c r="L55" s="2066"/>
      <c r="M55" s="2067">
        <f>BDS!J2</f>
        <v>500000</v>
      </c>
      <c r="N55" s="2067"/>
      <c r="O55" s="2078" t="s">
        <v>199</v>
      </c>
      <c r="P55" s="2078"/>
      <c r="Q55" s="2078"/>
      <c r="R55" s="2078"/>
      <c r="S55" s="2078"/>
      <c r="T55" s="2078"/>
      <c r="U55" s="2078"/>
      <c r="V55" s="2078"/>
      <c r="W55" s="328"/>
      <c r="X55" s="328"/>
      <c r="AB55" s="50"/>
      <c r="AC55" s="54"/>
      <c r="AD55" s="368"/>
      <c r="AE55" s="368"/>
      <c r="AF55" s="380"/>
      <c r="AG55" s="368"/>
      <c r="AH55" s="369"/>
      <c r="AI55" s="369"/>
      <c r="AJ55" s="368"/>
      <c r="AK55" s="368"/>
      <c r="AL55" s="368"/>
      <c r="AM55" s="54"/>
      <c r="AN55" s="384"/>
      <c r="AO55" s="385"/>
      <c r="AP55" s="345"/>
      <c r="AQ55" s="346"/>
      <c r="AR55" s="374"/>
      <c r="AS55" s="348">
        <f>IF(AR51=80%,0.0527,IF(AR51=85%,0.05723,IF(AR51=90%,0.06222,IF(AR51=95%,0.06766,IF(AR51=100%,0.07355,0)))))</f>
        <v>7.3550000000000004E-2</v>
      </c>
      <c r="AT55" s="348">
        <f>IF(AR51=80%,0.08783,IF(AR51=85%,0.09554,IF(AR51=90%,0.10381,IF(AR51=95%,0.11288,IF(AR51=100%,0.12263,0)))))</f>
        <v>0.12263</v>
      </c>
      <c r="AU55" s="348">
        <f>IF(AR51=80%,0.09747,IF(AR51=85%,0.10597,IF(AR51=90%,0.11526,IF(AR51=95%,0.12523,IF(AR51=100%,0.13611,0)))))</f>
        <v>0.13611000000000001</v>
      </c>
      <c r="AV55" s="386">
        <f>IF(AR51=80%,0.1173,IF(AR51=85%,0.12761,IF(AR51=90%,0.1386,IF(AR51=95%,0.15073,IF(AR51=100%,0.16388,0)))))</f>
        <v>0.16388</v>
      </c>
      <c r="AW55" s="364" t="s">
        <v>204</v>
      </c>
      <c r="AX55" s="365"/>
      <c r="AY55" s="366">
        <f>IF(AR48="fundação grave",AU64,0)</f>
        <v>0</v>
      </c>
      <c r="AZ55" s="272"/>
      <c r="BA55" s="383"/>
      <c r="BB55" s="54"/>
      <c r="BC55" s="72"/>
      <c r="BD55" s="72"/>
      <c r="BE55" s="72"/>
      <c r="BF55" s="72"/>
      <c r="BG55" s="72"/>
      <c r="BH55" s="72"/>
      <c r="BI55" s="72"/>
      <c r="BJ55" s="72"/>
      <c r="BK55" s="72"/>
      <c r="BL55" s="72"/>
      <c r="BM55" s="72"/>
      <c r="BN55" s="72"/>
      <c r="BO55" s="72"/>
      <c r="BP55" s="72"/>
      <c r="BQ55" s="72"/>
      <c r="BR55" s="72"/>
      <c r="BS55" s="72"/>
    </row>
    <row r="56" spans="1:71" ht="24.75" customHeight="1">
      <c r="A56" s="29"/>
      <c r="B56" s="29"/>
      <c r="C56" s="29"/>
      <c r="D56" s="387"/>
      <c r="E56" s="2070" t="str">
        <f>"Danos Materiais Causados ao Proprietario da Obra "</f>
        <v xml:space="preserve">Danos Materiais Causados ao Proprietario da Obra </v>
      </c>
      <c r="F56" s="2070"/>
      <c r="G56" s="2070"/>
      <c r="H56" s="2070"/>
      <c r="I56" s="2070"/>
      <c r="J56" s="2070"/>
      <c r="K56" s="2070"/>
      <c r="L56" s="2070"/>
      <c r="M56" s="2071">
        <f>BDS!K2</f>
        <v>40000</v>
      </c>
      <c r="N56" s="2071"/>
      <c r="O56" s="2093" t="s">
        <v>196</v>
      </c>
      <c r="P56" s="2093"/>
      <c r="Q56" s="2093"/>
      <c r="R56" s="2093"/>
      <c r="S56" s="2093"/>
      <c r="T56" s="2073">
        <f>3600</f>
        <v>3600</v>
      </c>
      <c r="U56" s="2073"/>
      <c r="V56" s="2073"/>
      <c r="W56" s="328"/>
      <c r="X56" s="328"/>
      <c r="AA56" s="34" t="s">
        <v>104</v>
      </c>
      <c r="AB56" s="50" t="s">
        <v>105</v>
      </c>
      <c r="AC56" s="54"/>
      <c r="AD56" s="54"/>
      <c r="AE56" s="323"/>
      <c r="AF56" s="54"/>
      <c r="AG56" s="333"/>
      <c r="AH56" s="388"/>
      <c r="AI56" s="323"/>
      <c r="AJ56" s="54"/>
      <c r="AK56" s="333"/>
      <c r="AL56" s="54"/>
      <c r="AM56" s="54"/>
      <c r="AN56" s="384"/>
      <c r="AO56" s="389"/>
      <c r="AP56" s="345"/>
      <c r="AQ56" s="346"/>
      <c r="AR56" s="374"/>
      <c r="AS56" s="390"/>
      <c r="AT56" s="391"/>
      <c r="AU56" s="112"/>
      <c r="AV56" s="112"/>
      <c r="AW56" s="53"/>
      <c r="AX56" s="53"/>
      <c r="AY56" s="375"/>
      <c r="AZ56" s="272"/>
      <c r="BA56" s="383"/>
      <c r="BB56" s="54"/>
      <c r="BC56" s="72"/>
      <c r="BD56" s="72"/>
      <c r="BE56" s="72"/>
      <c r="BF56" s="72"/>
      <c r="BG56" s="72"/>
      <c r="BH56" s="72"/>
      <c r="BI56" s="72"/>
      <c r="BJ56" s="72"/>
      <c r="BK56" s="72"/>
      <c r="BL56" s="72"/>
      <c r="BM56" s="72"/>
      <c r="BN56" s="72"/>
      <c r="BO56" s="72"/>
      <c r="BP56" s="72"/>
      <c r="BQ56" s="72"/>
      <c r="BR56" s="72"/>
      <c r="BS56" s="72"/>
    </row>
    <row r="57" spans="1:71" ht="17.25" hidden="1">
      <c r="A57" s="29"/>
      <c r="B57" s="29"/>
      <c r="C57" s="29"/>
      <c r="D57" s="377"/>
      <c r="E57" s="2095" t="str">
        <f>AA40</f>
        <v>sem fundação</v>
      </c>
      <c r="F57" s="2095"/>
      <c r="G57" s="2095"/>
      <c r="H57" s="392"/>
      <c r="I57" s="392"/>
      <c r="J57" s="392"/>
      <c r="K57" s="392"/>
      <c r="L57" s="392"/>
      <c r="M57" s="393"/>
      <c r="N57" s="393"/>
      <c r="O57" s="2096" t="s">
        <v>97</v>
      </c>
      <c r="P57" s="2096"/>
      <c r="Q57" s="2096"/>
      <c r="R57" s="2096"/>
      <c r="S57" s="2096"/>
      <c r="T57" s="2097" t="s">
        <v>97</v>
      </c>
      <c r="U57" s="2097"/>
      <c r="V57" s="2097"/>
      <c r="W57" s="328"/>
      <c r="X57" s="328"/>
      <c r="AA57" s="34" t="s">
        <v>105</v>
      </c>
      <c r="AB57" s="50" t="s">
        <v>104</v>
      </c>
      <c r="AC57" s="54"/>
      <c r="AD57" s="54"/>
      <c r="AE57" s="323" t="s">
        <v>97</v>
      </c>
      <c r="AF57" s="54"/>
      <c r="AG57" s="333" t="s">
        <v>97</v>
      </c>
      <c r="AH57" s="388"/>
      <c r="AI57" s="323"/>
      <c r="AJ57" s="54"/>
      <c r="AK57" s="251"/>
      <c r="AL57" s="54"/>
      <c r="AM57" s="54"/>
      <c r="AN57" s="384"/>
      <c r="AO57" s="389"/>
      <c r="AP57" s="345"/>
      <c r="AQ57" s="346"/>
      <c r="AR57" s="374"/>
      <c r="AS57" s="390"/>
      <c r="AT57" s="391"/>
      <c r="AU57" s="112"/>
      <c r="AV57" s="112"/>
      <c r="AW57" s="53"/>
      <c r="AX57" s="53"/>
      <c r="AY57" s="375"/>
      <c r="AZ57" s="272"/>
      <c r="BA57" s="383"/>
      <c r="BB57" s="54"/>
      <c r="BC57" s="72"/>
      <c r="BD57" s="72"/>
      <c r="BE57" s="72"/>
      <c r="BF57" s="72"/>
      <c r="BG57" s="72"/>
      <c r="BH57" s="72"/>
      <c r="BI57" s="72"/>
      <c r="BJ57" s="72"/>
      <c r="BK57" s="72"/>
      <c r="BL57" s="72"/>
      <c r="BM57" s="72"/>
      <c r="BN57" s="72"/>
      <c r="BO57" s="72"/>
      <c r="BP57" s="72"/>
      <c r="BQ57" s="72"/>
      <c r="BR57" s="72"/>
      <c r="BS57" s="72"/>
    </row>
    <row r="58" spans="1:71" s="182" customFormat="1" ht="18" hidden="1" thickBot="1">
      <c r="A58" s="394"/>
      <c r="B58" s="394"/>
      <c r="C58" s="394"/>
      <c r="D58" s="395"/>
      <c r="E58" s="2070" t="s">
        <v>212</v>
      </c>
      <c r="F58" s="2070"/>
      <c r="G58" s="2070"/>
      <c r="H58" s="2070"/>
      <c r="I58" s="2070"/>
      <c r="J58" s="2070"/>
      <c r="K58" s="2070"/>
      <c r="L58" s="2070"/>
      <c r="M58" s="2071">
        <f>IF(AB12=TRUE,IF(M44*20%&lt;200001,M44*20%,200000),0)</f>
        <v>0</v>
      </c>
      <c r="N58" s="2071"/>
      <c r="O58" s="2098" t="s">
        <v>213</v>
      </c>
      <c r="P58" s="2098"/>
      <c r="Q58" s="2098"/>
      <c r="R58" s="2098"/>
      <c r="S58" s="2098"/>
      <c r="T58" s="2098"/>
      <c r="U58" s="2098"/>
      <c r="V58" s="2098"/>
      <c r="W58" s="328"/>
      <c r="X58" s="328"/>
      <c r="Y58" s="158"/>
      <c r="Z58" s="158"/>
      <c r="AA58" s="396" t="s">
        <v>104</v>
      </c>
      <c r="AB58" s="397"/>
      <c r="AC58" s="163"/>
      <c r="AD58" s="163"/>
      <c r="AE58" s="163"/>
      <c r="AF58" s="398"/>
      <c r="AG58" s="163" t="s">
        <v>214</v>
      </c>
      <c r="AH58" s="399">
        <f>AU30</f>
        <v>5.1679999999999999E-4</v>
      </c>
      <c r="AI58" s="400"/>
      <c r="AJ58" s="163"/>
      <c r="AK58" s="163"/>
      <c r="AL58" s="163"/>
      <c r="AM58" s="163"/>
      <c r="AN58" s="401"/>
      <c r="AO58" s="402"/>
      <c r="AP58" s="403"/>
      <c r="AQ58" s="404"/>
      <c r="AR58" s="405"/>
      <c r="AS58" s="406"/>
      <c r="AT58" s="407"/>
      <c r="AU58" s="170"/>
      <c r="AV58" s="170"/>
      <c r="AW58" s="408" t="s">
        <v>215</v>
      </c>
      <c r="AX58" s="409"/>
      <c r="AY58" s="410">
        <f>IF(AR48="fundação m.grave",AV64,0)</f>
        <v>0</v>
      </c>
      <c r="AZ58" s="411"/>
      <c r="BA58" s="412"/>
      <c r="BB58" s="163"/>
      <c r="BC58" s="413"/>
      <c r="BD58" s="413"/>
      <c r="BE58" s="413"/>
      <c r="BF58" s="413"/>
      <c r="BG58" s="413"/>
      <c r="BH58" s="413"/>
      <c r="BI58" s="413"/>
      <c r="BJ58" s="413"/>
      <c r="BK58" s="413"/>
      <c r="BL58" s="413"/>
      <c r="BM58" s="413"/>
      <c r="BN58" s="413"/>
      <c r="BO58" s="413"/>
      <c r="BP58" s="413"/>
      <c r="BQ58" s="413"/>
      <c r="BR58" s="413"/>
      <c r="BS58" s="413"/>
    </row>
    <row r="59" spans="1:71" s="182" customFormat="1" ht="17.25" hidden="1" thickBot="1">
      <c r="A59" s="394"/>
      <c r="B59" s="394"/>
      <c r="C59" s="394"/>
      <c r="D59" s="395"/>
      <c r="E59" s="2070" t="s">
        <v>216</v>
      </c>
      <c r="F59" s="2070"/>
      <c r="G59" s="2070"/>
      <c r="H59" s="2070"/>
      <c r="I59" s="2070"/>
      <c r="J59" s="2070"/>
      <c r="K59" s="2070"/>
      <c r="L59" s="2070"/>
      <c r="M59" s="2071">
        <f>IF(AC3=TRUE,IF(M44*5%&lt;50001,M44*20%,50000),0)</f>
        <v>0</v>
      </c>
      <c r="N59" s="2071"/>
      <c r="O59" s="2098" t="s">
        <v>217</v>
      </c>
      <c r="P59" s="2098"/>
      <c r="Q59" s="2098"/>
      <c r="R59" s="2098"/>
      <c r="S59" s="2098"/>
      <c r="T59" s="2098"/>
      <c r="U59" s="2098"/>
      <c r="V59" s="2098"/>
      <c r="W59" s="414"/>
      <c r="X59" s="414"/>
      <c r="Y59" s="158"/>
      <c r="Z59" s="158"/>
      <c r="AA59" s="396" t="s">
        <v>104</v>
      </c>
      <c r="AB59" s="397"/>
      <c r="AC59" s="163"/>
      <c r="AD59" s="415" t="s">
        <v>218</v>
      </c>
      <c r="AE59" s="416" t="s">
        <v>219</v>
      </c>
      <c r="AF59" s="417" t="s">
        <v>220</v>
      </c>
      <c r="AG59" s="418" t="s">
        <v>221</v>
      </c>
      <c r="AH59" s="419" t="s">
        <v>222</v>
      </c>
      <c r="AI59" s="419" t="s">
        <v>223</v>
      </c>
      <c r="AJ59" s="420" t="s">
        <v>224</v>
      </c>
      <c r="AK59" s="421" t="s">
        <v>225</v>
      </c>
      <c r="AL59" s="422" t="s">
        <v>226</v>
      </c>
      <c r="AM59" s="423" t="s">
        <v>227</v>
      </c>
      <c r="AN59" s="424" t="s">
        <v>228</v>
      </c>
      <c r="AO59" s="425"/>
      <c r="AP59" s="403"/>
      <c r="AQ59" s="404"/>
      <c r="AR59" s="405"/>
      <c r="AS59" s="406"/>
      <c r="AT59" s="407"/>
      <c r="AU59" s="170"/>
      <c r="AV59" s="170"/>
      <c r="AW59" s="426"/>
      <c r="AX59" s="426"/>
      <c r="AY59" s="427"/>
      <c r="AZ59" s="411"/>
      <c r="BA59" s="412"/>
      <c r="BB59" s="163"/>
      <c r="BC59" s="413"/>
      <c r="BD59" s="413"/>
      <c r="BE59" s="413"/>
      <c r="BF59" s="413"/>
      <c r="BG59" s="413"/>
      <c r="BH59" s="413"/>
      <c r="BI59" s="413"/>
      <c r="BJ59" s="413"/>
      <c r="BK59" s="413"/>
      <c r="BL59" s="413"/>
      <c r="BM59" s="413"/>
      <c r="BN59" s="413"/>
      <c r="BO59" s="413"/>
      <c r="BP59" s="413"/>
      <c r="BQ59" s="413"/>
      <c r="BR59" s="413"/>
      <c r="BS59" s="413"/>
    </row>
    <row r="60" spans="1:71" s="182" customFormat="1" ht="16.5" hidden="1">
      <c r="A60" s="394"/>
      <c r="B60" s="394"/>
      <c r="C60" s="394"/>
      <c r="D60" s="395"/>
      <c r="E60" s="2070" t="s">
        <v>229</v>
      </c>
      <c r="F60" s="2070"/>
      <c r="G60" s="2070"/>
      <c r="H60" s="2070"/>
      <c r="I60" s="2070"/>
      <c r="J60" s="2070"/>
      <c r="K60" s="2070"/>
      <c r="L60" s="2070"/>
      <c r="M60" s="2071">
        <f>IF(AC11=TRUE,IF(M44*5%&lt;50001,M44*20%,50000),0)</f>
        <v>0</v>
      </c>
      <c r="N60" s="2071"/>
      <c r="O60" s="2098" t="s">
        <v>230</v>
      </c>
      <c r="P60" s="2098"/>
      <c r="Q60" s="2098"/>
      <c r="R60" s="2098"/>
      <c r="S60" s="2098"/>
      <c r="T60" s="2098"/>
      <c r="U60" s="2098"/>
      <c r="V60" s="2098"/>
      <c r="W60" s="428"/>
      <c r="X60" s="322"/>
      <c r="Y60" s="158"/>
      <c r="Z60" s="158"/>
      <c r="AA60" s="396" t="s">
        <v>105</v>
      </c>
      <c r="AB60" s="397" t="s">
        <v>104</v>
      </c>
      <c r="AC60" s="163"/>
      <c r="AD60" s="429"/>
      <c r="AE60" s="430" t="s">
        <v>97</v>
      </c>
      <c r="AF60" s="431"/>
      <c r="AG60" s="432" t="s">
        <v>231</v>
      </c>
      <c r="AH60" s="433">
        <f>AS30*2</f>
        <v>1.3464000000000002E-3</v>
      </c>
      <c r="AI60" s="434">
        <f>G30</f>
        <v>1234550</v>
      </c>
      <c r="AJ60" s="435">
        <v>0.1</v>
      </c>
      <c r="AK60" s="436" t="str">
        <f>AJ104</f>
        <v>R$ 2.800,00</v>
      </c>
      <c r="AL60" s="437">
        <f>AN60*AM60</f>
        <v>1662.19812</v>
      </c>
      <c r="AM60" s="438">
        <f>(100-$U$12)/100</f>
        <v>0.75</v>
      </c>
      <c r="AN60" s="439">
        <f>(AH60*AI60)/AM60</f>
        <v>2216.2641600000002</v>
      </c>
      <c r="AO60" s="440"/>
      <c r="AP60" s="403"/>
      <c r="AQ60" s="404"/>
      <c r="AR60" s="405"/>
      <c r="AS60" s="406"/>
      <c r="AT60" s="407"/>
      <c r="AU60" s="170"/>
      <c r="AV60" s="170"/>
      <c r="AW60" s="426"/>
      <c r="AX60" s="426"/>
      <c r="AY60" s="427"/>
      <c r="AZ60" s="411"/>
      <c r="BA60" s="412"/>
      <c r="BB60" s="163"/>
      <c r="BC60" s="413"/>
      <c r="BD60" s="413"/>
      <c r="BE60" s="413"/>
      <c r="BF60" s="413"/>
      <c r="BG60" s="413"/>
      <c r="BH60" s="413"/>
      <c r="BI60" s="413"/>
      <c r="BJ60" s="413"/>
      <c r="BK60" s="413"/>
      <c r="BL60" s="413"/>
      <c r="BM60" s="413"/>
      <c r="BN60" s="413"/>
      <c r="BO60" s="413"/>
      <c r="BP60" s="413"/>
      <c r="BQ60" s="413"/>
      <c r="BR60" s="413"/>
      <c r="BS60" s="413"/>
    </row>
    <row r="61" spans="1:71" s="182" customFormat="1" ht="16.5" hidden="1">
      <c r="A61" s="394"/>
      <c r="B61" s="394"/>
      <c r="C61" s="394"/>
      <c r="D61" s="395"/>
      <c r="E61" s="2070" t="s">
        <v>232</v>
      </c>
      <c r="F61" s="2070"/>
      <c r="G61" s="2070"/>
      <c r="H61" s="2070"/>
      <c r="I61" s="2070"/>
      <c r="J61" s="2070"/>
      <c r="K61" s="2070"/>
      <c r="L61" s="2070"/>
      <c r="M61" s="2071">
        <f>IF(AC5=TRUE,IF(M44*5%&lt;50001,M44*5%,50000),0)</f>
        <v>0</v>
      </c>
      <c r="N61" s="2071"/>
      <c r="O61" s="2098" t="s">
        <v>199</v>
      </c>
      <c r="P61" s="2098"/>
      <c r="Q61" s="2098"/>
      <c r="R61" s="2098"/>
      <c r="S61" s="2098"/>
      <c r="T61" s="2098"/>
      <c r="U61" s="2098"/>
      <c r="V61" s="2098"/>
      <c r="W61" s="48"/>
      <c r="X61" s="104"/>
      <c r="Y61" s="158"/>
      <c r="Z61" s="158"/>
      <c r="AA61" s="396" t="s">
        <v>104</v>
      </c>
      <c r="AB61" s="397" t="s">
        <v>105</v>
      </c>
      <c r="AC61" s="163"/>
      <c r="AD61" s="441" t="s">
        <v>97</v>
      </c>
      <c r="AE61" s="442">
        <f>AS32</f>
        <v>1.1842200000000001</v>
      </c>
      <c r="AF61" s="443"/>
      <c r="AG61" s="432" t="s">
        <v>233</v>
      </c>
      <c r="AH61" s="433">
        <f>AU30*5.948%</f>
        <v>3.0739264E-5</v>
      </c>
      <c r="AI61" s="444">
        <f>M45</f>
        <v>1234550</v>
      </c>
      <c r="AJ61" s="435">
        <v>0.1</v>
      </c>
      <c r="AK61" s="445">
        <f>IF(S56="sim",AJ105,0)</f>
        <v>0</v>
      </c>
      <c r="AL61" s="437">
        <f>AN61*AM61</f>
        <v>44.940152326342464</v>
      </c>
      <c r="AM61" s="438">
        <f>(100-$U$12)/100</f>
        <v>0.75</v>
      </c>
      <c r="AN61" s="439">
        <f>AE61*AH61*AI61/AM61</f>
        <v>59.920203101789951</v>
      </c>
      <c r="AO61" s="446"/>
      <c r="AP61" s="403"/>
      <c r="AQ61" s="404"/>
      <c r="AR61" s="405"/>
      <c r="AS61" s="406"/>
      <c r="AT61" s="407"/>
      <c r="AU61" s="170"/>
      <c r="AV61" s="170"/>
      <c r="AW61" s="426"/>
      <c r="AX61" s="426"/>
      <c r="AY61" s="427"/>
      <c r="AZ61" s="411"/>
      <c r="BA61" s="412"/>
      <c r="BB61" s="163"/>
      <c r="BC61" s="413"/>
      <c r="BD61" s="413"/>
      <c r="BE61" s="413"/>
      <c r="BF61" s="413"/>
      <c r="BG61" s="413"/>
      <c r="BH61" s="413"/>
      <c r="BI61" s="413"/>
      <c r="BJ61" s="413"/>
      <c r="BK61" s="413"/>
      <c r="BL61" s="413"/>
      <c r="BM61" s="413"/>
      <c r="BN61" s="413"/>
      <c r="BO61" s="413"/>
      <c r="BP61" s="413"/>
      <c r="BQ61" s="413"/>
      <c r="BR61" s="413"/>
      <c r="BS61" s="413"/>
    </row>
    <row r="62" spans="1:71" s="182" customFormat="1" ht="16.5">
      <c r="A62" s="394"/>
      <c r="B62" s="394"/>
      <c r="C62" s="447"/>
      <c r="D62" s="448"/>
      <c r="E62" s="2066" t="str">
        <f>"Danos morais (extensão de Resp. civil empregador )"</f>
        <v>Danos morais (extensão de Resp. civil empregador )</v>
      </c>
      <c r="F62" s="2066"/>
      <c r="G62" s="2066"/>
      <c r="H62" s="2066"/>
      <c r="I62" s="2066"/>
      <c r="J62" s="2066"/>
      <c r="K62" s="2066"/>
      <c r="L62" s="2066"/>
      <c r="M62" s="2067">
        <f>BDS!N2</f>
        <v>100000</v>
      </c>
      <c r="N62" s="2067"/>
      <c r="O62" s="2078" t="s">
        <v>199</v>
      </c>
      <c r="P62" s="2078"/>
      <c r="Q62" s="2078"/>
      <c r="R62" s="2078"/>
      <c r="S62" s="2078"/>
      <c r="T62" s="2078"/>
      <c r="U62" s="2078"/>
      <c r="V62" s="2078"/>
      <c r="W62" s="428"/>
      <c r="X62" s="449"/>
      <c r="Y62" s="158"/>
      <c r="Z62" s="158"/>
      <c r="AA62" s="450"/>
      <c r="AB62" s="451">
        <v>2</v>
      </c>
      <c r="AC62" s="452"/>
      <c r="AD62" s="441"/>
      <c r="AE62" s="442">
        <f>AS32</f>
        <v>1.1842200000000001</v>
      </c>
      <c r="AF62" s="443"/>
      <c r="AG62" s="453" t="s">
        <v>234</v>
      </c>
      <c r="AH62" s="454">
        <f>AU30*10%</f>
        <v>5.168E-5</v>
      </c>
      <c r="AI62" s="455">
        <f>IF(S57="SIM",X57*1,0)</f>
        <v>0</v>
      </c>
      <c r="AJ62" s="456">
        <v>0.1</v>
      </c>
      <c r="AK62" s="457">
        <f>IF(S57="sim",AJ105,0)</f>
        <v>0</v>
      </c>
      <c r="AL62" s="458">
        <f>AN62*AM62</f>
        <v>0</v>
      </c>
      <c r="AM62" s="459">
        <f>(100-$U$12)/100</f>
        <v>0.75</v>
      </c>
      <c r="AN62" s="460">
        <f>AE62*AH62*AI62/AM62</f>
        <v>0</v>
      </c>
      <c r="AO62" s="446"/>
      <c r="AP62" s="403"/>
      <c r="AQ62" s="404"/>
      <c r="AR62" s="405"/>
      <c r="AS62" s="406"/>
      <c r="AT62" s="407"/>
      <c r="AU62" s="170"/>
      <c r="AV62" s="170"/>
      <c r="AW62" s="426"/>
      <c r="AX62" s="426"/>
      <c r="AY62" s="427"/>
      <c r="AZ62" s="411"/>
      <c r="BA62" s="412"/>
      <c r="BB62" s="163"/>
      <c r="BC62" s="413"/>
      <c r="BD62" s="413"/>
      <c r="BE62" s="413"/>
      <c r="BF62" s="413"/>
      <c r="BG62" s="413"/>
      <c r="BH62" s="413"/>
      <c r="BI62" s="413"/>
      <c r="BJ62" s="413"/>
      <c r="BK62" s="413"/>
      <c r="BL62" s="413"/>
      <c r="BM62" s="413"/>
      <c r="BN62" s="413"/>
      <c r="BO62" s="413"/>
      <c r="BP62" s="413"/>
      <c r="BQ62" s="413"/>
      <c r="BR62" s="413"/>
      <c r="BS62" s="413"/>
    </row>
    <row r="63" spans="1:71" s="182" customFormat="1" ht="16.5" hidden="1">
      <c r="A63" s="394"/>
      <c r="B63" s="394"/>
      <c r="C63" s="394">
        <v>5</v>
      </c>
      <c r="D63" s="461"/>
      <c r="E63" s="2070" t="s">
        <v>235</v>
      </c>
      <c r="F63" s="2070"/>
      <c r="G63" s="2070"/>
      <c r="H63" s="2070"/>
      <c r="I63" s="2070"/>
      <c r="J63" s="2070"/>
      <c r="K63" s="2070"/>
      <c r="L63" s="2070"/>
      <c r="M63" s="2071">
        <f>IF(AC4=TRUE,M44,0)</f>
        <v>0</v>
      </c>
      <c r="N63" s="2071"/>
      <c r="O63" s="2093" t="s">
        <v>196</v>
      </c>
      <c r="P63" s="2093"/>
      <c r="Q63" s="2093"/>
      <c r="R63" s="2093"/>
      <c r="S63" s="2093"/>
      <c r="T63" s="2073">
        <f>2800</f>
        <v>2800</v>
      </c>
      <c r="U63" s="2073"/>
      <c r="V63" s="2073"/>
      <c r="W63" s="394"/>
      <c r="X63" s="394"/>
      <c r="Y63" s="394"/>
      <c r="Z63" s="158"/>
      <c r="AA63" s="450" t="s">
        <v>105</v>
      </c>
      <c r="AB63" s="451" t="s">
        <v>104</v>
      </c>
      <c r="AC63" s="452"/>
      <c r="AD63" s="462"/>
      <c r="AE63" s="463"/>
      <c r="AF63" s="462"/>
      <c r="AG63" s="464" t="s">
        <v>236</v>
      </c>
      <c r="AH63" s="465"/>
      <c r="AI63" s="466">
        <f>AH23*0.05</f>
        <v>0</v>
      </c>
      <c r="AJ63" s="467"/>
      <c r="AK63" s="468" t="str">
        <f>"não há"</f>
        <v>não há</v>
      </c>
      <c r="AL63" s="2105" t="s">
        <v>97</v>
      </c>
      <c r="AM63" s="2108" t="s">
        <v>97</v>
      </c>
      <c r="AN63" s="2100"/>
      <c r="AO63" s="469"/>
      <c r="AP63" s="403"/>
      <c r="AQ63" s="404"/>
      <c r="AR63" s="405"/>
      <c r="AS63" s="406"/>
      <c r="AT63" s="407"/>
      <c r="AU63" s="170"/>
      <c r="AV63" s="170"/>
      <c r="AW63" s="426"/>
      <c r="AX63" s="426"/>
      <c r="AY63" s="427"/>
      <c r="AZ63" s="411"/>
      <c r="BA63" s="412"/>
      <c r="BB63" s="163"/>
      <c r="BC63" s="413"/>
      <c r="BD63" s="413"/>
      <c r="BE63" s="413"/>
      <c r="BF63" s="413"/>
      <c r="BG63" s="413"/>
      <c r="BH63" s="413"/>
      <c r="BI63" s="413"/>
      <c r="BJ63" s="413"/>
      <c r="BK63" s="413"/>
      <c r="BL63" s="413"/>
      <c r="BM63" s="413"/>
      <c r="BN63" s="413"/>
      <c r="BO63" s="413"/>
      <c r="BP63" s="413"/>
      <c r="BQ63" s="413"/>
      <c r="BR63" s="413"/>
      <c r="BS63" s="413"/>
    </row>
    <row r="64" spans="1:71" s="182" customFormat="1" ht="17.25" hidden="1" thickBot="1">
      <c r="A64" s="394"/>
      <c r="B64" s="394"/>
      <c r="C64" s="394"/>
      <c r="D64" s="461"/>
      <c r="E64" s="2066" t="s">
        <v>237</v>
      </c>
      <c r="F64" s="2066"/>
      <c r="G64" s="2066"/>
      <c r="H64" s="2066"/>
      <c r="I64" s="2066"/>
      <c r="J64" s="2066"/>
      <c r="K64" s="2066"/>
      <c r="L64" s="2066"/>
      <c r="M64" s="2067">
        <f>IF(AC8=TRUE,IF(M44*20%&lt;200001,M44*20%,200000),0)</f>
        <v>0</v>
      </c>
      <c r="N64" s="2067"/>
      <c r="O64" s="2068" t="s">
        <v>196</v>
      </c>
      <c r="P64" s="2068"/>
      <c r="Q64" s="2068"/>
      <c r="R64" s="2068"/>
      <c r="S64" s="2068"/>
      <c r="T64" s="2069">
        <f>2800</f>
        <v>2800</v>
      </c>
      <c r="U64" s="2069"/>
      <c r="V64" s="2069"/>
      <c r="W64" s="394"/>
      <c r="X64" s="394"/>
      <c r="Y64" s="394"/>
      <c r="Z64" s="158"/>
      <c r="AA64" s="470">
        <f>AB64/M44</f>
        <v>1</v>
      </c>
      <c r="AB64" s="471">
        <f>IF(AA66=1,M44*10%,IF(AA66=2,M44*20%,IF(AA66=3,M44*30%,IF(AA66=4,M44*40%,IF(AA66=5,M44*50%,IF(AA66=6,M44*60%,IF(AA66=7,M44*70%,IF(AA66=8,M44*80%,0))))))))+AC64</f>
        <v>1234550</v>
      </c>
      <c r="AC64" s="471">
        <f>IF(AA66=9,M44*90%,IF(AA66=10,M44*100%,0))</f>
        <v>1234550</v>
      </c>
      <c r="AD64" s="462"/>
      <c r="AE64" s="463"/>
      <c r="AF64" s="462"/>
      <c r="AG64" s="464" t="s">
        <v>238</v>
      </c>
      <c r="AH64" s="472" t="s">
        <v>97</v>
      </c>
      <c r="AI64" s="466">
        <f>AH23*0.05</f>
        <v>0</v>
      </c>
      <c r="AJ64" s="467"/>
      <c r="AK64" s="468" t="str">
        <f>"não há"</f>
        <v>não há</v>
      </c>
      <c r="AL64" s="2106"/>
      <c r="AM64" s="2109"/>
      <c r="AN64" s="2101"/>
      <c r="AO64" s="473"/>
      <c r="AP64" s="2103"/>
      <c r="AQ64" s="2104"/>
      <c r="AR64" s="474">
        <f>AY64</f>
        <v>7.3550000000000004E-4</v>
      </c>
      <c r="AS64" s="475">
        <f>SUM(AS48:AS63)</f>
        <v>7.3550000000000004E-2</v>
      </c>
      <c r="AT64" s="475">
        <f>SUM(AT48:AT63)</f>
        <v>0.12263</v>
      </c>
      <c r="AU64" s="475">
        <f>SUM(AU48:AU63)</f>
        <v>0.13611000000000001</v>
      </c>
      <c r="AV64" s="475">
        <f>SUM(AV48:AV63)</f>
        <v>0.16388</v>
      </c>
      <c r="AW64" s="476" t="s">
        <v>239</v>
      </c>
      <c r="AX64" s="476"/>
      <c r="AY64" s="477">
        <f>((AY51+AY53+AY55+AY58)/100)</f>
        <v>7.3550000000000004E-4</v>
      </c>
      <c r="AZ64" s="163"/>
      <c r="BA64" s="478"/>
      <c r="BB64" s="163"/>
      <c r="BC64" s="413"/>
      <c r="BD64" s="413"/>
      <c r="BE64" s="413"/>
      <c r="BF64" s="413"/>
      <c r="BG64" s="413"/>
      <c r="BH64" s="413"/>
      <c r="BI64" s="413"/>
      <c r="BJ64" s="413"/>
      <c r="BK64" s="413"/>
      <c r="BL64" s="413"/>
      <c r="BM64" s="413"/>
      <c r="BN64" s="413"/>
      <c r="BO64" s="413"/>
      <c r="BP64" s="413"/>
      <c r="BQ64" s="413"/>
      <c r="BR64" s="413"/>
      <c r="BS64" s="413"/>
    </row>
    <row r="65" spans="1:71" ht="17.25" hidden="1" thickBot="1">
      <c r="A65" s="29"/>
      <c r="B65" s="29"/>
      <c r="C65" s="29"/>
      <c r="D65" s="479"/>
      <c r="E65" s="2070" t="s">
        <v>240</v>
      </c>
      <c r="F65" s="2070"/>
      <c r="G65" s="2070"/>
      <c r="H65" s="2070"/>
      <c r="I65" s="2070"/>
      <c r="J65" s="2070"/>
      <c r="K65" s="2070"/>
      <c r="L65" s="2070"/>
      <c r="M65" s="2071">
        <f>IF(AC9=TRUE,M44,0)</f>
        <v>0</v>
      </c>
      <c r="N65" s="2071"/>
      <c r="O65" s="2093" t="s">
        <v>196</v>
      </c>
      <c r="P65" s="2093"/>
      <c r="Q65" s="2093"/>
      <c r="R65" s="2093"/>
      <c r="S65" s="2093"/>
      <c r="T65" s="2073">
        <f>2800</f>
        <v>2800</v>
      </c>
      <c r="U65" s="2073"/>
      <c r="V65" s="2073"/>
      <c r="W65" s="29"/>
      <c r="X65" s="29"/>
      <c r="Y65" s="29"/>
      <c r="AA65" s="480">
        <v>0.01</v>
      </c>
      <c r="AB65" s="481">
        <v>0.01</v>
      </c>
      <c r="AC65" s="52"/>
      <c r="AD65" s="462"/>
      <c r="AE65" s="463"/>
      <c r="AF65" s="462"/>
      <c r="AG65" s="464" t="s">
        <v>241</v>
      </c>
      <c r="AH65" s="465" t="s">
        <v>242</v>
      </c>
      <c r="AI65" s="466">
        <f>AH23*0.05</f>
        <v>0</v>
      </c>
      <c r="AJ65" s="467" t="s">
        <v>97</v>
      </c>
      <c r="AK65" s="482" t="str">
        <f>AJ104</f>
        <v>R$ 2.800,00</v>
      </c>
      <c r="AL65" s="2107"/>
      <c r="AM65" s="2110"/>
      <c r="AN65" s="2102"/>
      <c r="AO65" s="483"/>
      <c r="AP65" s="484"/>
      <c r="AQ65" s="332"/>
      <c r="AR65" s="485"/>
      <c r="AS65" s="486"/>
      <c r="AT65" s="486"/>
      <c r="AU65" s="486"/>
      <c r="AV65" s="486"/>
      <c r="AW65" s="487"/>
      <c r="AX65" s="487"/>
      <c r="AY65" s="488"/>
      <c r="AZ65" s="54"/>
      <c r="BA65" s="54"/>
      <c r="BB65" s="54"/>
      <c r="BC65" s="72"/>
      <c r="BD65" s="72"/>
      <c r="BE65" s="72"/>
      <c r="BF65" s="72"/>
      <c r="BG65" s="72"/>
      <c r="BH65" s="72"/>
      <c r="BI65" s="72"/>
      <c r="BJ65" s="72"/>
      <c r="BK65" s="72"/>
      <c r="BL65" s="72"/>
      <c r="BM65" s="72"/>
      <c r="BN65" s="72"/>
      <c r="BO65" s="72"/>
      <c r="BP65" s="72"/>
      <c r="BQ65" s="72"/>
      <c r="BR65" s="72"/>
      <c r="BS65" s="72"/>
    </row>
    <row r="66" spans="1:71" ht="24" customHeight="1">
      <c r="A66" s="29"/>
      <c r="B66" s="29"/>
      <c r="C66" s="29"/>
      <c r="D66" s="489"/>
      <c r="E66" s="2070" t="str">
        <f>IF(AC10=TRUE,"     Extensão da Cob.Resp. Civil para derramamento de agua","")</f>
        <v xml:space="preserve">     Extensão da Cob.Resp. Civil para derramamento de agua</v>
      </c>
      <c r="F66" s="2070"/>
      <c r="G66" s="2070"/>
      <c r="H66" s="2070"/>
      <c r="I66" s="2070"/>
      <c r="J66" s="2070"/>
      <c r="K66" s="2070"/>
      <c r="L66" s="2070"/>
      <c r="M66" s="2071">
        <f>IF(AC10=TRUE,IF(M51*10%&lt;50001,M51*10%,50000),"")</f>
        <v>50000</v>
      </c>
      <c r="N66" s="2071"/>
      <c r="O66" s="2084" t="str">
        <f>IF(AC10=TRUE,"20% dos prejuízos dos prejuízos indenizáveis limitada ao mínimo R$ 3.600,00","")</f>
        <v>20% dos prejuízos dos prejuízos indenizáveis limitada ao mínimo R$ 3.600,00</v>
      </c>
      <c r="P66" s="2084"/>
      <c r="Q66" s="2084"/>
      <c r="R66" s="2084"/>
      <c r="S66" s="2084"/>
      <c r="T66" s="2084"/>
      <c r="U66" s="2084"/>
      <c r="V66" s="2084"/>
      <c r="W66" s="29"/>
      <c r="X66" s="29"/>
      <c r="Y66" s="29"/>
      <c r="AA66" s="490">
        <v>10</v>
      </c>
      <c r="AB66" s="491" t="s">
        <v>243</v>
      </c>
      <c r="AC66" s="492"/>
      <c r="AD66" s="462"/>
      <c r="AE66" s="442">
        <f>AS32</f>
        <v>1.1842200000000001</v>
      </c>
      <c r="AF66" s="462"/>
      <c r="AG66" s="493" t="s">
        <v>244</v>
      </c>
      <c r="AH66" s="433">
        <f>AY64</f>
        <v>7.3550000000000004E-4</v>
      </c>
      <c r="AI66" s="494">
        <f>M51</f>
        <v>500000</v>
      </c>
      <c r="AJ66" s="495" t="s">
        <v>245</v>
      </c>
      <c r="AK66" s="482" t="e">
        <f>IF(#REF!="SIM",AJ107,0)</f>
        <v>#REF!</v>
      </c>
      <c r="AL66" s="437">
        <f>AN66*AM66</f>
        <v>275.8125</v>
      </c>
      <c r="AM66" s="438">
        <f>(100-$U$12)/100</f>
        <v>0.75</v>
      </c>
      <c r="AN66" s="496">
        <f>(AI66*AH66)</f>
        <v>367.75</v>
      </c>
      <c r="AO66" s="440"/>
      <c r="AP66" s="70"/>
      <c r="AQ66" s="71"/>
      <c r="AR66" s="72"/>
      <c r="AS66" s="72"/>
      <c r="AT66" s="72"/>
      <c r="AU66" s="72"/>
      <c r="AV66" s="72"/>
      <c r="AW66" s="72"/>
      <c r="AX66" s="72"/>
      <c r="AY66" s="71"/>
      <c r="AZ66" s="72"/>
      <c r="BA66" s="497" t="s">
        <v>97</v>
      </c>
      <c r="BB66" s="72"/>
      <c r="BC66" s="72"/>
      <c r="BD66" s="72"/>
      <c r="BE66" s="72"/>
      <c r="BF66" s="72"/>
      <c r="BG66" s="72"/>
      <c r="BH66" s="72"/>
      <c r="BI66" s="72"/>
      <c r="BJ66" s="72"/>
      <c r="BK66" s="72"/>
      <c r="BL66" s="72"/>
      <c r="BM66" s="72"/>
      <c r="BN66" s="72"/>
      <c r="BO66" s="72"/>
      <c r="BP66" s="72"/>
      <c r="BQ66" s="72"/>
      <c r="BR66" s="72"/>
      <c r="BS66" s="72"/>
    </row>
    <row r="67" spans="1:71" ht="16.5" hidden="1">
      <c r="A67" s="29"/>
      <c r="B67" s="29"/>
      <c r="C67" s="29"/>
      <c r="D67" s="479"/>
      <c r="E67" s="2070" t="s">
        <v>246</v>
      </c>
      <c r="F67" s="2070"/>
      <c r="G67" s="2070"/>
      <c r="H67" s="2070"/>
      <c r="I67" s="2070"/>
      <c r="J67" s="2070"/>
      <c r="K67" s="2070"/>
      <c r="L67" s="2070"/>
      <c r="M67" s="2071">
        <v>0</v>
      </c>
      <c r="N67" s="2071"/>
      <c r="O67" s="2093" t="s">
        <v>196</v>
      </c>
      <c r="P67" s="2093"/>
      <c r="Q67" s="2093"/>
      <c r="R67" s="2093"/>
      <c r="S67" s="2093"/>
      <c r="T67" s="2073">
        <f>2800</f>
        <v>2800</v>
      </c>
      <c r="U67" s="2073"/>
      <c r="V67" s="2073"/>
      <c r="W67" s="29"/>
      <c r="X67" s="29"/>
      <c r="Y67" s="29"/>
      <c r="AA67" s="498">
        <v>0.1</v>
      </c>
      <c r="AB67" s="499" t="s">
        <v>247</v>
      </c>
      <c r="AC67" s="500"/>
      <c r="AD67" s="462"/>
      <c r="AE67" s="501">
        <f>AS38</f>
        <v>0</v>
      </c>
      <c r="AF67" s="502">
        <f>$AF$91</f>
        <v>0.49315068493150682</v>
      </c>
      <c r="AG67" s="503"/>
      <c r="AH67" s="504" t="e">
        <f>IF(#REF!="sim",IF($AE$48="sem fundação","sem fundação", "com fundação"),"")</f>
        <v>#REF!</v>
      </c>
      <c r="AI67" s="505" t="s">
        <v>97</v>
      </c>
      <c r="AJ67" s="506">
        <v>0.2</v>
      </c>
      <c r="AK67" s="507" t="e">
        <f>IF(#REF!="SIM",AJ113,0)</f>
        <v>#REF!</v>
      </c>
      <c r="AL67" s="508"/>
      <c r="AM67" s="509">
        <f>(100-$L$9)/100</f>
        <v>1</v>
      </c>
      <c r="AN67" s="510"/>
      <c r="AO67" s="446"/>
      <c r="AP67" s="70"/>
      <c r="AQ67" s="71"/>
      <c r="AR67" s="511"/>
      <c r="AS67" s="72"/>
      <c r="AT67" s="72"/>
      <c r="AU67" s="72"/>
      <c r="AV67" s="512"/>
      <c r="AW67" s="72"/>
      <c r="AX67" s="72"/>
      <c r="AY67" s="71"/>
      <c r="AZ67" s="72"/>
      <c r="BA67" s="497">
        <f>AK46</f>
        <v>0</v>
      </c>
      <c r="BB67" s="72"/>
      <c r="BC67" s="72"/>
      <c r="BD67" s="72"/>
      <c r="BE67" s="72"/>
      <c r="BF67" s="72"/>
      <c r="BG67" s="72"/>
      <c r="BH67" s="72"/>
      <c r="BI67" s="72"/>
      <c r="BJ67" s="72"/>
      <c r="BK67" s="72"/>
      <c r="BL67" s="72"/>
      <c r="BM67" s="72"/>
      <c r="BN67" s="72"/>
      <c r="BO67" s="72"/>
      <c r="BP67" s="72"/>
      <c r="BQ67" s="72"/>
      <c r="BR67" s="72"/>
      <c r="BS67" s="72"/>
    </row>
    <row r="68" spans="1:71" ht="18" hidden="1" customHeight="1">
      <c r="A68" s="29"/>
      <c r="B68" s="29"/>
      <c r="C68" s="29"/>
      <c r="D68" s="2120" t="s">
        <v>248</v>
      </c>
      <c r="E68" s="2120"/>
      <c r="F68" s="2120"/>
      <c r="G68" s="2120"/>
      <c r="H68" s="2120"/>
      <c r="I68" s="2120"/>
      <c r="J68" s="2120"/>
      <c r="K68" s="2120"/>
      <c r="L68" s="2120"/>
      <c r="M68" s="2121">
        <f>BDS!L2</f>
        <v>50000</v>
      </c>
      <c r="N68" s="2121"/>
      <c r="O68" s="2122" t="s">
        <v>210</v>
      </c>
      <c r="P68" s="2122"/>
      <c r="Q68" s="2122"/>
      <c r="R68" s="2122"/>
      <c r="S68" s="2122"/>
      <c r="T68" s="2122"/>
      <c r="U68" s="2122"/>
      <c r="V68" s="2122"/>
      <c r="W68" s="29"/>
      <c r="X68" s="29"/>
      <c r="Y68" s="29"/>
      <c r="AA68" s="498">
        <v>0.2</v>
      </c>
      <c r="AB68" s="513" t="s">
        <v>249</v>
      </c>
      <c r="AC68" s="500"/>
      <c r="AD68" s="462" t="s">
        <v>97</v>
      </c>
      <c r="AE68" s="463" t="s">
        <v>97</v>
      </c>
      <c r="AF68" s="514">
        <f>$AF$91</f>
        <v>0.49315068493150682</v>
      </c>
      <c r="AG68" s="515" t="s">
        <v>250</v>
      </c>
      <c r="AH68" s="433">
        <f>0.272%</f>
        <v>2.7200000000000002E-3</v>
      </c>
      <c r="AI68" s="444">
        <f>M59</f>
        <v>0</v>
      </c>
      <c r="AJ68" s="435">
        <v>0.1</v>
      </c>
      <c r="AK68" s="482" t="e">
        <f>IF(#REF!="sim",AJ110,0)</f>
        <v>#REF!</v>
      </c>
      <c r="AL68" s="437">
        <f t="shared" ref="AL68:AL75" si="11">AN68*AM68</f>
        <v>0</v>
      </c>
      <c r="AM68" s="438">
        <f t="shared" ref="AM68:AM75" si="12">(100-$U$12)/100</f>
        <v>0.75</v>
      </c>
      <c r="AN68" s="516">
        <f>(AF67*AI68*AH68)/AM68</f>
        <v>0</v>
      </c>
      <c r="AO68" s="446"/>
      <c r="AP68" s="299"/>
      <c r="AQ68" s="517"/>
      <c r="AR68" s="518"/>
      <c r="AS68" s="72"/>
      <c r="AT68" s="72"/>
      <c r="AU68" s="274" t="s">
        <v>97</v>
      </c>
      <c r="AV68" s="72"/>
      <c r="AW68" s="72"/>
      <c r="AX68" s="72"/>
      <c r="AY68" s="71"/>
      <c r="AZ68" s="72"/>
      <c r="BA68" s="72"/>
      <c r="BB68" s="72"/>
      <c r="BC68" s="72"/>
      <c r="BD68" s="72"/>
      <c r="BE68" s="72"/>
      <c r="BF68" s="72"/>
      <c r="BG68" s="72"/>
      <c r="BH68" s="72"/>
      <c r="BI68" s="72"/>
      <c r="BJ68" s="72"/>
      <c r="BK68" s="72"/>
      <c r="BL68" s="72"/>
      <c r="BM68" s="72"/>
      <c r="BN68" s="72"/>
      <c r="BO68" s="72"/>
      <c r="BP68" s="72"/>
      <c r="BQ68" s="72"/>
      <c r="BR68" s="72"/>
      <c r="BS68" s="72"/>
    </row>
    <row r="69" spans="1:71" hidden="1">
      <c r="A69" s="29"/>
      <c r="B69" s="29"/>
      <c r="C69" s="29"/>
      <c r="D69" s="29"/>
      <c r="E69" s="43"/>
      <c r="F69" s="43"/>
      <c r="G69" s="43"/>
      <c r="H69" s="43"/>
      <c r="I69" s="43"/>
      <c r="J69" s="43"/>
      <c r="K69" s="43"/>
      <c r="L69" s="43"/>
      <c r="M69" s="43"/>
      <c r="N69" s="43"/>
      <c r="O69" s="43"/>
      <c r="P69" s="43"/>
      <c r="Q69" s="43"/>
      <c r="R69" s="43"/>
      <c r="S69" s="43"/>
      <c r="T69" s="43"/>
      <c r="U69" s="43"/>
      <c r="V69" s="43"/>
      <c r="W69" s="29"/>
      <c r="X69" s="29"/>
      <c r="Y69" s="29"/>
      <c r="AA69" s="498">
        <v>0.3</v>
      </c>
      <c r="AB69" s="513" t="s">
        <v>251</v>
      </c>
      <c r="AC69" s="500"/>
      <c r="AD69" s="462"/>
      <c r="AE69" s="442">
        <f>AS32</f>
        <v>1.1842200000000001</v>
      </c>
      <c r="AF69" s="519" t="s">
        <v>97</v>
      </c>
      <c r="AG69" s="515" t="s">
        <v>252</v>
      </c>
      <c r="AH69" s="433">
        <f>AY64*20</f>
        <v>1.4710000000000001E-2</v>
      </c>
      <c r="AI69" s="444">
        <f>M66</f>
        <v>50000</v>
      </c>
      <c r="AJ69" s="2111" t="str">
        <f>AJ114</f>
        <v>20% com minimo de R$ 3.600,00</v>
      </c>
      <c r="AK69" s="2112"/>
      <c r="AL69" s="437">
        <f t="shared" si="11"/>
        <v>735.5</v>
      </c>
      <c r="AM69" s="438">
        <f t="shared" si="12"/>
        <v>0.75</v>
      </c>
      <c r="AN69" s="496">
        <f>(AH69*AI69)/AM69</f>
        <v>980.66666666666663</v>
      </c>
      <c r="AO69" s="446"/>
      <c r="AP69" s="299"/>
      <c r="AQ69" s="517"/>
      <c r="AR69" s="518"/>
      <c r="AS69" s="72"/>
      <c r="AT69" s="72"/>
      <c r="AU69" s="274"/>
      <c r="AV69" s="72"/>
      <c r="AW69" s="72"/>
      <c r="AX69" s="72"/>
      <c r="AY69" s="71"/>
      <c r="AZ69" s="72"/>
      <c r="BA69" s="72"/>
      <c r="BB69" s="62"/>
      <c r="BC69" s="62"/>
      <c r="BD69" s="62"/>
      <c r="BE69" s="62"/>
      <c r="BF69" s="62"/>
      <c r="BG69" s="72"/>
      <c r="BH69" s="72"/>
      <c r="BI69" s="72"/>
      <c r="BJ69" s="72"/>
      <c r="BK69" s="72"/>
      <c r="BL69" s="72"/>
      <c r="BM69" s="72"/>
      <c r="BN69" s="72"/>
      <c r="BO69" s="72"/>
      <c r="BP69" s="72"/>
      <c r="BQ69" s="72"/>
      <c r="BR69" s="72"/>
      <c r="BS69" s="72"/>
    </row>
    <row r="70" spans="1:71" hidden="1">
      <c r="A70" s="29"/>
      <c r="B70" s="29"/>
      <c r="C70" s="29"/>
      <c r="D70" s="520"/>
      <c r="E70" s="521" t="s">
        <v>253</v>
      </c>
      <c r="F70" s="522"/>
      <c r="G70" s="522"/>
      <c r="H70" s="522"/>
      <c r="I70" s="521" t="s">
        <v>254</v>
      </c>
      <c r="J70" s="522"/>
      <c r="K70" s="522"/>
      <c r="L70" s="522"/>
      <c r="M70" s="522"/>
      <c r="N70" s="522"/>
      <c r="O70" s="523" t="s">
        <v>255</v>
      </c>
      <c r="P70" s="524"/>
      <c r="Q70" s="524"/>
      <c r="R70" s="524"/>
      <c r="S70" s="524"/>
      <c r="T70" s="524"/>
      <c r="U70" s="524"/>
      <c r="V70" s="525"/>
      <c r="W70" s="29"/>
      <c r="X70" s="29"/>
      <c r="Y70" s="29"/>
      <c r="AA70" s="498">
        <v>0.4</v>
      </c>
      <c r="AB70" s="513" t="s">
        <v>256</v>
      </c>
      <c r="AC70" s="500"/>
      <c r="AD70" s="462"/>
      <c r="AE70" s="463" t="s">
        <v>97</v>
      </c>
      <c r="AF70" s="526">
        <f>$AF$91</f>
        <v>0.49315068493150682</v>
      </c>
      <c r="AG70" s="515" t="s">
        <v>257</v>
      </c>
      <c r="AH70" s="433">
        <f>0.56%</f>
        <v>5.6000000000000008E-3</v>
      </c>
      <c r="AI70" s="444">
        <f>M58</f>
        <v>0</v>
      </c>
      <c r="AJ70" s="435">
        <v>0.1</v>
      </c>
      <c r="AK70" s="482">
        <f>IF(S98="sim",AJ111,0)</f>
        <v>0</v>
      </c>
      <c r="AL70" s="437">
        <f t="shared" si="11"/>
        <v>0</v>
      </c>
      <c r="AM70" s="438">
        <f t="shared" si="12"/>
        <v>0.75</v>
      </c>
      <c r="AN70" s="496">
        <f>AH70*AI70*AF70/AM70</f>
        <v>0</v>
      </c>
      <c r="AO70" s="446"/>
      <c r="AP70" s="70"/>
      <c r="AQ70" s="71"/>
      <c r="AR70" s="279"/>
      <c r="AS70" s="279"/>
      <c r="AT70" s="279"/>
      <c r="AU70" s="279"/>
      <c r="AV70" s="279"/>
      <c r="AW70" s="279"/>
      <c r="AX70" s="62"/>
      <c r="AY70" s="279"/>
      <c r="AZ70" s="279"/>
      <c r="BA70" s="279"/>
      <c r="BB70" s="62"/>
      <c r="BC70" s="279"/>
      <c r="BD70" s="279"/>
      <c r="BE70" s="279"/>
      <c r="BF70" s="62"/>
      <c r="BG70" s="72"/>
      <c r="BH70" s="72"/>
      <c r="BI70" s="72"/>
      <c r="BJ70" s="72"/>
      <c r="BK70" s="72"/>
      <c r="BL70" s="72"/>
      <c r="BM70" s="72"/>
      <c r="BN70" s="72"/>
      <c r="BO70" s="72"/>
      <c r="BP70" s="72"/>
      <c r="BQ70" s="72"/>
      <c r="BR70" s="72"/>
      <c r="BS70" s="72"/>
    </row>
    <row r="71" spans="1:71" hidden="1">
      <c r="A71" s="29"/>
      <c r="B71" s="29"/>
      <c r="C71" s="29"/>
      <c r="D71" s="27"/>
      <c r="E71" s="2113"/>
      <c r="F71" s="2113"/>
      <c r="G71" s="2113"/>
      <c r="H71" s="2113"/>
      <c r="I71" s="2113"/>
      <c r="J71" s="2113"/>
      <c r="K71" s="2113"/>
      <c r="L71" s="2113"/>
      <c r="M71" s="2113"/>
      <c r="N71" s="2113"/>
      <c r="O71" s="2113"/>
      <c r="P71" s="2113"/>
      <c r="Q71" s="2113"/>
      <c r="R71" s="2113"/>
      <c r="S71" s="2113"/>
      <c r="T71" s="2113"/>
      <c r="U71" s="2113"/>
      <c r="V71" s="2113"/>
      <c r="W71" s="29"/>
      <c r="X71" s="29"/>
      <c r="Y71" s="29"/>
      <c r="AA71" s="498">
        <v>0.5</v>
      </c>
      <c r="AB71" s="527" t="s">
        <v>258</v>
      </c>
      <c r="AC71" s="528"/>
      <c r="AD71" s="529">
        <f ca="1">$AF$92</f>
        <v>-1.252054794520548</v>
      </c>
      <c r="AE71" s="530" t="s">
        <v>97</v>
      </c>
      <c r="AF71" s="514" t="s">
        <v>97</v>
      </c>
      <c r="AG71" s="515" t="s">
        <v>259</v>
      </c>
      <c r="AH71" s="433">
        <f>0.04627%</f>
        <v>4.6269999999999997E-4</v>
      </c>
      <c r="AI71" s="531">
        <f>M53</f>
        <v>100000</v>
      </c>
      <c r="AJ71" s="467"/>
      <c r="AK71" s="468" t="str">
        <f>"não há"</f>
        <v>não há</v>
      </c>
      <c r="AL71" s="437">
        <f t="shared" ca="1" si="11"/>
        <v>-57.932575342465753</v>
      </c>
      <c r="AM71" s="438">
        <f t="shared" si="12"/>
        <v>0.75</v>
      </c>
      <c r="AN71" s="496">
        <f ca="1">(AH71*AI71*AD71)/AM71</f>
        <v>-77.243433789954338</v>
      </c>
      <c r="AO71" s="440"/>
      <c r="AP71" s="70"/>
      <c r="AQ71" s="71"/>
      <c r="AR71" s="278"/>
      <c r="AS71" s="279"/>
      <c r="AT71" s="313"/>
      <c r="AU71" s="278"/>
      <c r="AV71" s="279"/>
      <c r="AW71" s="313"/>
      <c r="AX71" s="62"/>
      <c r="AY71" s="278"/>
      <c r="AZ71" s="279"/>
      <c r="BA71" s="313"/>
      <c r="BB71" s="62"/>
      <c r="BC71" s="278"/>
      <c r="BD71" s="279"/>
      <c r="BE71" s="313"/>
      <c r="BF71" s="62"/>
      <c r="BG71" s="72"/>
      <c r="BH71" s="72"/>
      <c r="BI71" s="72"/>
      <c r="BJ71" s="72"/>
      <c r="BK71" s="72"/>
      <c r="BL71" s="72"/>
      <c r="BM71" s="72"/>
      <c r="BN71" s="72"/>
      <c r="BO71" s="72"/>
      <c r="BP71" s="72"/>
      <c r="BQ71" s="72"/>
      <c r="BR71" s="72"/>
      <c r="BS71" s="72"/>
    </row>
    <row r="72" spans="1:71" ht="12.75" hidden="1">
      <c r="A72" s="29"/>
      <c r="B72" s="29"/>
      <c r="C72" s="29"/>
      <c r="E72" s="2114"/>
      <c r="F72" s="2114"/>
      <c r="G72" s="2114"/>
      <c r="H72" s="2114"/>
      <c r="I72" s="2114"/>
      <c r="J72" s="2114"/>
      <c r="K72" s="2114"/>
      <c r="L72" s="2114"/>
      <c r="M72" s="2115"/>
      <c r="N72" s="2115"/>
      <c r="O72" s="2116"/>
      <c r="P72" s="2116"/>
      <c r="Q72" s="2116"/>
      <c r="R72" s="2116"/>
      <c r="S72" s="2116"/>
      <c r="T72" s="2116"/>
      <c r="U72" s="2116"/>
      <c r="V72" s="2117"/>
      <c r="W72" s="29"/>
      <c r="X72" s="29"/>
      <c r="Y72" s="29"/>
      <c r="Z72" s="29"/>
      <c r="AA72" s="498">
        <v>0.7</v>
      </c>
      <c r="AB72" s="499" t="s">
        <v>260</v>
      </c>
      <c r="AC72" s="500"/>
      <c r="AD72" s="462"/>
      <c r="AE72" s="463" t="s">
        <v>97</v>
      </c>
      <c r="AF72" s="462" t="s">
        <v>97</v>
      </c>
      <c r="AG72" s="515" t="s">
        <v>261</v>
      </c>
      <c r="AH72" s="433">
        <f>AS30</f>
        <v>6.732000000000001E-4</v>
      </c>
      <c r="AI72" s="531">
        <f>M67</f>
        <v>0</v>
      </c>
      <c r="AJ72" s="435">
        <v>0.1</v>
      </c>
      <c r="AK72" s="468" t="str">
        <f>AK60</f>
        <v>R$ 2.800,00</v>
      </c>
      <c r="AL72" s="437">
        <f t="shared" si="11"/>
        <v>0</v>
      </c>
      <c r="AM72" s="438">
        <f t="shared" si="12"/>
        <v>0.75</v>
      </c>
      <c r="AN72" s="496">
        <f>AH72*AI72/AM72</f>
        <v>0</v>
      </c>
      <c r="AO72" s="446"/>
      <c r="AP72" s="72"/>
      <c r="AQ72" s="71"/>
      <c r="AR72" s="280"/>
      <c r="AS72" s="303"/>
      <c r="AT72" s="532"/>
      <c r="AU72" s="280"/>
      <c r="AV72" s="303"/>
      <c r="AW72" s="532"/>
      <c r="AX72" s="62"/>
      <c r="AY72" s="298"/>
      <c r="AZ72" s="303"/>
      <c r="BA72" s="533"/>
      <c r="BB72" s="62"/>
      <c r="BC72" s="289"/>
      <c r="BD72" s="303"/>
      <c r="BE72" s="533"/>
      <c r="BF72" s="62"/>
      <c r="BG72" s="72"/>
      <c r="BH72" s="72"/>
      <c r="BI72" s="72"/>
      <c r="BJ72" s="72"/>
      <c r="BK72" s="72"/>
      <c r="BL72" s="72"/>
      <c r="BM72" s="72"/>
      <c r="BN72" s="72"/>
      <c r="BO72" s="72"/>
      <c r="BP72" s="72"/>
      <c r="BQ72" s="72"/>
      <c r="BR72" s="72"/>
      <c r="BS72" s="72"/>
    </row>
    <row r="73" spans="1:71" ht="12.75" hidden="1">
      <c r="A73" s="29"/>
      <c r="B73" s="29"/>
      <c r="C73" s="29"/>
      <c r="E73" s="2118"/>
      <c r="F73" s="2118"/>
      <c r="G73" s="2118"/>
      <c r="H73" s="2118"/>
      <c r="I73" s="2118"/>
      <c r="J73" s="2118"/>
      <c r="K73" s="2118"/>
      <c r="L73" s="2118"/>
      <c r="M73" s="2119"/>
      <c r="N73" s="2119"/>
      <c r="O73" s="2116"/>
      <c r="P73" s="2116"/>
      <c r="Q73" s="2116"/>
      <c r="R73" s="2116"/>
      <c r="S73" s="2116"/>
      <c r="T73" s="2116"/>
      <c r="U73" s="2116"/>
      <c r="V73" s="2117"/>
      <c r="W73" s="29"/>
      <c r="X73" s="29"/>
      <c r="Y73" s="29"/>
      <c r="AA73" s="498">
        <v>0.7</v>
      </c>
      <c r="AB73" s="499" t="s">
        <v>262</v>
      </c>
      <c r="AC73" s="500"/>
      <c r="AD73" s="442">
        <f ca="1">$AF$92</f>
        <v>-1.252054794520548</v>
      </c>
      <c r="AE73" s="463" t="s">
        <v>97</v>
      </c>
      <c r="AF73" s="462" t="s">
        <v>97</v>
      </c>
      <c r="AG73" s="515" t="s">
        <v>263</v>
      </c>
      <c r="AH73" s="433" t="s">
        <v>264</v>
      </c>
      <c r="AI73" s="531">
        <f>M68</f>
        <v>50000</v>
      </c>
      <c r="AJ73" s="534">
        <f>AI73/AI60</f>
        <v>4.0500587258515248E-2</v>
      </c>
      <c r="AK73" s="535">
        <f>IF(AJ73&lt;=5%,0,X79)</f>
        <v>0</v>
      </c>
      <c r="AL73" s="437">
        <f t="shared" si="11"/>
        <v>0</v>
      </c>
      <c r="AM73" s="438">
        <f t="shared" si="12"/>
        <v>0.75</v>
      </c>
      <c r="AN73" s="496">
        <v>0</v>
      </c>
      <c r="AO73" s="440"/>
      <c r="AP73" s="72"/>
      <c r="AQ73" s="71"/>
      <c r="AR73" s="280"/>
      <c r="AS73" s="303"/>
      <c r="AT73" s="532"/>
      <c r="AU73" s="280"/>
      <c r="AV73" s="303"/>
      <c r="AW73" s="532"/>
      <c r="AX73" s="62"/>
      <c r="AY73" s="536"/>
      <c r="AZ73" s="303"/>
      <c r="BA73" s="533"/>
      <c r="BB73" s="62"/>
      <c r="BC73" s="536"/>
      <c r="BD73" s="303"/>
      <c r="BE73" s="533"/>
      <c r="BF73" s="62"/>
      <c r="BG73" s="72"/>
      <c r="BH73" s="72"/>
      <c r="BI73" s="72"/>
      <c r="BJ73" s="72"/>
      <c r="BK73" s="72"/>
      <c r="BL73" s="72"/>
      <c r="BM73" s="72"/>
      <c r="BN73" s="72"/>
      <c r="BO73" s="72"/>
      <c r="BP73" s="72"/>
      <c r="BQ73" s="72"/>
      <c r="BR73" s="72"/>
      <c r="BS73" s="72"/>
    </row>
    <row r="74" spans="1:71" ht="15.75" hidden="1">
      <c r="A74" s="29"/>
      <c r="B74" s="29"/>
      <c r="C74" s="29"/>
      <c r="E74" s="2114"/>
      <c r="F74" s="2114"/>
      <c r="G74" s="2114"/>
      <c r="H74" s="2114"/>
      <c r="I74" s="2114"/>
      <c r="J74" s="2114"/>
      <c r="K74" s="2114"/>
      <c r="L74" s="2114"/>
      <c r="M74" s="2115"/>
      <c r="N74" s="2115"/>
      <c r="O74" s="2116"/>
      <c r="P74" s="2116"/>
      <c r="Q74" s="2116"/>
      <c r="R74" s="2116"/>
      <c r="S74" s="2116"/>
      <c r="T74" s="2116"/>
      <c r="U74" s="2116"/>
      <c r="V74" s="2117"/>
      <c r="W74" s="428"/>
      <c r="X74" s="449"/>
      <c r="AA74" s="498">
        <v>0.8</v>
      </c>
      <c r="AB74" s="499" t="s">
        <v>265</v>
      </c>
      <c r="AC74" s="500"/>
      <c r="AD74" s="462" t="s">
        <v>97</v>
      </c>
      <c r="AE74" s="442">
        <f>AS32</f>
        <v>1.1842200000000001</v>
      </c>
      <c r="AF74" s="502">
        <f>$AF$91</f>
        <v>0.49315068493150682</v>
      </c>
      <c r="AG74" s="515" t="s">
        <v>266</v>
      </c>
      <c r="AH74" s="433">
        <f>0.08245%</f>
        <v>8.2449999999999993E-4</v>
      </c>
      <c r="AI74" s="531">
        <f>M55</f>
        <v>500000</v>
      </c>
      <c r="AJ74" s="467"/>
      <c r="AK74" s="482" t="e">
        <f>IF(#REF!="sim","2.000,00",0)</f>
        <v>#REF!</v>
      </c>
      <c r="AL74" s="537">
        <f>AN74*AM74</f>
        <v>309.18749999999994</v>
      </c>
      <c r="AM74" s="438">
        <f t="shared" si="12"/>
        <v>0.75</v>
      </c>
      <c r="AN74" s="496">
        <f>AH74*AI74</f>
        <v>412.24999999999994</v>
      </c>
      <c r="AO74" s="440"/>
      <c r="AP74" s="538"/>
      <c r="AQ74" s="71"/>
      <c r="AR74" s="314"/>
      <c r="AS74" s="298"/>
      <c r="AT74" s="539"/>
      <c r="AU74" s="314"/>
      <c r="AV74" s="279"/>
      <c r="AW74" s="539"/>
      <c r="AX74" s="62"/>
      <c r="AY74" s="314"/>
      <c r="AZ74" s="279"/>
      <c r="BA74" s="539"/>
      <c r="BB74" s="62"/>
      <c r="BC74" s="314"/>
      <c r="BD74" s="279"/>
      <c r="BE74" s="318"/>
      <c r="BF74" s="62"/>
      <c r="BG74" s="274"/>
      <c r="BH74" s="72"/>
      <c r="BI74" s="72"/>
      <c r="BJ74" s="72"/>
      <c r="BK74" s="72"/>
      <c r="BL74" s="72"/>
      <c r="BM74" s="72"/>
      <c r="BN74" s="72"/>
      <c r="BO74" s="72"/>
      <c r="BP74" s="72"/>
      <c r="BQ74" s="72"/>
      <c r="BR74" s="72"/>
      <c r="BS74" s="72"/>
    </row>
    <row r="75" spans="1:71" s="42" customFormat="1" ht="12.75" hidden="1">
      <c r="A75" s="29"/>
      <c r="B75" s="29"/>
      <c r="C75" s="29"/>
      <c r="E75" s="2133"/>
      <c r="F75" s="2133"/>
      <c r="G75" s="2133"/>
      <c r="H75" s="2133"/>
      <c r="I75" s="2133"/>
      <c r="J75" s="2133"/>
      <c r="K75" s="2133"/>
      <c r="L75" s="2133"/>
      <c r="M75" s="2119"/>
      <c r="N75" s="2119"/>
      <c r="O75" s="2127"/>
      <c r="P75" s="2127"/>
      <c r="Q75" s="2127"/>
      <c r="R75" s="2127"/>
      <c r="S75" s="2127"/>
      <c r="T75" s="2127"/>
      <c r="U75" s="2127"/>
      <c r="V75" s="2128"/>
      <c r="W75" s="540"/>
      <c r="X75" s="540"/>
      <c r="Y75" s="29"/>
      <c r="Z75" s="29"/>
      <c r="AA75" s="498">
        <v>0.9</v>
      </c>
      <c r="AB75" s="499" t="s">
        <v>267</v>
      </c>
      <c r="AC75" s="500"/>
      <c r="AD75" s="462"/>
      <c r="AE75" s="442">
        <f>AS32</f>
        <v>1.1842200000000001</v>
      </c>
      <c r="AF75" s="541" t="s">
        <v>97</v>
      </c>
      <c r="AG75" s="542" t="s">
        <v>268</v>
      </c>
      <c r="AH75" s="543">
        <f>AY109</f>
        <v>7.3550000000000004E-4</v>
      </c>
      <c r="AI75" s="544">
        <f>M56*1.4</f>
        <v>56000</v>
      </c>
      <c r="AJ75" s="545" t="s">
        <v>245</v>
      </c>
      <c r="AK75" s="546">
        <f>IF(S94="sim",AJ108,0)</f>
        <v>0</v>
      </c>
      <c r="AL75" s="547">
        <f t="shared" si="11"/>
        <v>30.891000000000002</v>
      </c>
      <c r="AM75" s="459">
        <f t="shared" si="12"/>
        <v>0.75</v>
      </c>
      <c r="AN75" s="2123">
        <f>AI75*AH75</f>
        <v>41.188000000000002</v>
      </c>
      <c r="AO75" s="440"/>
      <c r="AP75" s="272"/>
      <c r="AQ75" s="71"/>
      <c r="AR75" s="272"/>
      <c r="AS75" s="62"/>
      <c r="AT75" s="62"/>
      <c r="AU75" s="62"/>
      <c r="AV75" s="62"/>
      <c r="AW75" s="62"/>
      <c r="AX75" s="62"/>
      <c r="AY75" s="279"/>
      <c r="AZ75" s="62"/>
      <c r="BA75" s="62"/>
      <c r="BB75" s="62"/>
      <c r="BC75" s="62"/>
      <c r="BD75" s="62"/>
      <c r="BE75" s="62"/>
      <c r="BF75" s="62"/>
      <c r="BG75" s="72"/>
      <c r="BH75" s="72"/>
      <c r="BI75" s="72"/>
      <c r="BJ75" s="72"/>
      <c r="BK75" s="72"/>
      <c r="BL75" s="72"/>
      <c r="BM75" s="72"/>
      <c r="BN75" s="72"/>
      <c r="BO75" s="72"/>
      <c r="BP75" s="72"/>
      <c r="BQ75" s="72"/>
      <c r="BR75" s="72"/>
      <c r="BS75" s="72"/>
    </row>
    <row r="76" spans="1:71" s="42" customFormat="1" ht="12.75" hidden="1">
      <c r="A76" s="29"/>
      <c r="B76" s="29"/>
      <c r="C76" s="29"/>
      <c r="E76" s="2126"/>
      <c r="F76" s="2126"/>
      <c r="G76" s="2126"/>
      <c r="H76" s="2126"/>
      <c r="I76" s="2126"/>
      <c r="J76" s="2126"/>
      <c r="K76" s="2126"/>
      <c r="L76" s="2126"/>
      <c r="M76" s="2119"/>
      <c r="N76" s="2119"/>
      <c r="O76" s="2127"/>
      <c r="P76" s="2127"/>
      <c r="Q76" s="2127"/>
      <c r="R76" s="2127"/>
      <c r="S76" s="2127"/>
      <c r="T76" s="2127"/>
      <c r="U76" s="2127"/>
      <c r="V76" s="2128"/>
      <c r="W76" s="548"/>
      <c r="X76" s="548"/>
      <c r="Y76" s="29"/>
      <c r="Z76" s="29"/>
      <c r="AA76" s="498">
        <v>1</v>
      </c>
      <c r="AB76" s="549" t="s">
        <v>269</v>
      </c>
      <c r="AC76" s="528"/>
      <c r="AD76" s="442">
        <f ca="1">$AF$92</f>
        <v>-1.252054794520548</v>
      </c>
      <c r="AE76" s="463"/>
      <c r="AF76" s="550" t="s">
        <v>97</v>
      </c>
      <c r="AG76" s="542"/>
      <c r="AH76" s="543" t="s">
        <v>97</v>
      </c>
      <c r="AI76" s="544"/>
      <c r="AJ76" s="545"/>
      <c r="AK76" s="551"/>
      <c r="AL76" s="458"/>
      <c r="AM76" s="459" t="s">
        <v>97</v>
      </c>
      <c r="AN76" s="2124"/>
      <c r="AO76" s="446"/>
      <c r="AP76" s="272"/>
      <c r="AQ76" s="71"/>
      <c r="AR76" s="272"/>
      <c r="AS76" s="552"/>
      <c r="AT76" s="62"/>
      <c r="AU76" s="62"/>
      <c r="AV76" s="62"/>
      <c r="AW76" s="62"/>
      <c r="AX76" s="62"/>
      <c r="AY76" s="279"/>
      <c r="AZ76" s="62"/>
      <c r="BA76" s="54"/>
      <c r="BB76" s="72"/>
      <c r="BC76" s="72"/>
      <c r="BD76" s="72"/>
      <c r="BE76" s="72"/>
      <c r="BF76" s="72"/>
      <c r="BG76" s="72"/>
      <c r="BH76" s="72"/>
      <c r="BI76" s="72"/>
      <c r="BJ76" s="72"/>
      <c r="BK76" s="72"/>
      <c r="BL76" s="72"/>
      <c r="BM76" s="72"/>
      <c r="BN76" s="72"/>
      <c r="BO76" s="72"/>
      <c r="BP76" s="72"/>
      <c r="BQ76" s="72"/>
      <c r="BR76" s="72"/>
      <c r="BS76" s="72"/>
    </row>
    <row r="77" spans="1:71" s="42" customFormat="1" ht="3" customHeight="1">
      <c r="A77" s="29"/>
      <c r="B77" s="29"/>
      <c r="C77" s="43"/>
      <c r="D77" s="43"/>
      <c r="E77" s="43"/>
      <c r="F77" s="43"/>
      <c r="G77" s="43"/>
      <c r="H77" s="43"/>
      <c r="I77" s="43"/>
      <c r="J77" s="43"/>
      <c r="K77" s="43"/>
      <c r="L77" s="43"/>
      <c r="M77" s="43"/>
      <c r="N77" s="43"/>
      <c r="O77" s="43"/>
      <c r="P77" s="43"/>
      <c r="Q77" s="43"/>
      <c r="R77" s="43"/>
      <c r="S77" s="43"/>
      <c r="T77" s="43"/>
      <c r="U77" s="43"/>
      <c r="V77" s="43"/>
      <c r="W77" s="548"/>
      <c r="X77" s="548"/>
      <c r="Y77" s="29"/>
      <c r="Z77" s="29"/>
      <c r="AA77" s="480"/>
      <c r="AB77" s="481"/>
      <c r="AC77" s="52"/>
      <c r="AD77" s="462"/>
      <c r="AE77" s="463"/>
      <c r="AF77" s="462" t="s">
        <v>97</v>
      </c>
      <c r="AG77" s="553"/>
      <c r="AH77" s="543"/>
      <c r="AI77" s="554">
        <f>AO87</f>
        <v>0</v>
      </c>
      <c r="AJ77" s="555">
        <v>0.2</v>
      </c>
      <c r="AK77" s="556">
        <f>IF(S94="sim",AJ109,0)</f>
        <v>0</v>
      </c>
      <c r="AL77" s="458"/>
      <c r="AM77" s="459" t="s">
        <v>97</v>
      </c>
      <c r="AN77" s="2125"/>
      <c r="AO77" s="446"/>
      <c r="AP77" s="272"/>
      <c r="AQ77" s="71"/>
      <c r="AR77" s="279"/>
      <c r="AS77" s="279"/>
      <c r="AT77" s="279"/>
      <c r="AU77" s="279"/>
      <c r="AV77" s="279"/>
      <c r="AW77" s="279"/>
      <c r="AX77" s="62"/>
      <c r="AY77" s="279"/>
      <c r="AZ77" s="279"/>
      <c r="BA77" s="279"/>
      <c r="BB77" s="62"/>
      <c r="BC77" s="279"/>
      <c r="BD77" s="279"/>
      <c r="BE77" s="279"/>
      <c r="BF77" s="72"/>
      <c r="BG77" s="72"/>
      <c r="BH77" s="72"/>
      <c r="BI77" s="72"/>
      <c r="BJ77" s="72"/>
      <c r="BK77" s="72"/>
      <c r="BL77" s="72"/>
      <c r="BM77" s="72"/>
      <c r="BN77" s="72"/>
      <c r="BO77" s="72"/>
      <c r="BP77" s="72"/>
      <c r="BQ77" s="72"/>
      <c r="BR77" s="72"/>
      <c r="BS77" s="72"/>
    </row>
    <row r="78" spans="1:71" s="43" customFormat="1" ht="14.25" customHeight="1">
      <c r="C78" s="2129" t="s">
        <v>270</v>
      </c>
      <c r="D78" s="2129"/>
      <c r="E78" s="2129"/>
      <c r="F78" s="2129"/>
      <c r="G78" s="2129"/>
      <c r="H78" s="2129"/>
      <c r="I78" s="2129"/>
      <c r="J78" s="2129"/>
      <c r="K78" s="2129"/>
      <c r="L78" s="2129"/>
      <c r="M78" s="2129"/>
      <c r="N78" s="2129"/>
      <c r="O78" s="2129"/>
      <c r="P78" s="2129"/>
      <c r="Q78" s="2129"/>
      <c r="R78" s="2129"/>
      <c r="S78" s="2129"/>
      <c r="T78" s="2129"/>
      <c r="U78" s="2129"/>
      <c r="V78" s="2129"/>
      <c r="W78" s="548"/>
      <c r="X78" s="548"/>
      <c r="AA78" s="557"/>
      <c r="AB78" s="558"/>
      <c r="AC78" s="558"/>
      <c r="AD78" s="462"/>
      <c r="AE78" s="519">
        <f>AS32</f>
        <v>1.1842200000000001</v>
      </c>
      <c r="AF78" s="462" t="s">
        <v>97</v>
      </c>
      <c r="AG78" s="559" t="s">
        <v>271</v>
      </c>
      <c r="AH78" s="560">
        <f>AS30*7%</f>
        <v>4.7124000000000012E-5</v>
      </c>
      <c r="AI78" s="561">
        <f>IF(S96="simples",X74,0)</f>
        <v>0</v>
      </c>
      <c r="AJ78" s="562">
        <v>0.1</v>
      </c>
      <c r="AK78" s="563">
        <f>IF(S96="simples",AJ104,0)</f>
        <v>0</v>
      </c>
      <c r="AL78" s="564">
        <f>AN78*AM78</f>
        <v>0</v>
      </c>
      <c r="AM78" s="565">
        <f t="shared" ref="AM78:AM85" si="13">(100-$U$12)/100</f>
        <v>0.75</v>
      </c>
      <c r="AN78" s="566">
        <f>AH78*AM78*AI78</f>
        <v>0</v>
      </c>
      <c r="AO78" s="446"/>
      <c r="AP78" s="567"/>
      <c r="AQ78" s="568"/>
      <c r="AR78" s="278"/>
      <c r="AS78" s="279"/>
      <c r="AT78" s="314"/>
      <c r="AU78" s="278"/>
      <c r="AV78" s="279"/>
      <c r="AW78" s="314"/>
      <c r="AX78" s="62"/>
      <c r="AY78" s="278"/>
      <c r="AZ78" s="279"/>
      <c r="BA78" s="314"/>
      <c r="BB78" s="62"/>
      <c r="BC78" s="278"/>
      <c r="BD78" s="279"/>
      <c r="BE78" s="314"/>
      <c r="BF78" s="569"/>
      <c r="BG78" s="569"/>
      <c r="BH78" s="569"/>
      <c r="BI78" s="569"/>
      <c r="BJ78" s="569"/>
      <c r="BK78" s="569"/>
      <c r="BL78" s="569"/>
      <c r="BM78" s="569"/>
      <c r="BN78" s="569"/>
      <c r="BO78" s="569"/>
      <c r="BP78" s="569"/>
      <c r="BQ78" s="569"/>
      <c r="BR78" s="569"/>
      <c r="BS78" s="569"/>
    </row>
    <row r="79" spans="1:71" s="42" customFormat="1" ht="12" customHeight="1">
      <c r="A79" s="29"/>
      <c r="B79" s="29"/>
      <c r="C79" s="43"/>
      <c r="D79" s="43"/>
      <c r="E79" s="2130" t="s">
        <v>272</v>
      </c>
      <c r="F79" s="2130"/>
      <c r="G79" s="2130"/>
      <c r="H79" s="2130"/>
      <c r="I79" s="2130"/>
      <c r="J79" s="2130"/>
      <c r="K79" s="570"/>
      <c r="L79" s="570"/>
      <c r="M79" s="571"/>
      <c r="N79" s="2130" t="s">
        <v>273</v>
      </c>
      <c r="O79" s="2130"/>
      <c r="P79" s="2130"/>
      <c r="Q79" s="2130"/>
      <c r="R79" s="2130"/>
      <c r="S79" s="2130"/>
      <c r="T79" s="2130"/>
      <c r="U79" s="2130"/>
      <c r="V79" s="2130"/>
      <c r="W79" s="572"/>
      <c r="X79" s="548"/>
      <c r="Y79" s="29"/>
      <c r="Z79" s="573"/>
      <c r="AA79" s="574">
        <f>AB79/M51</f>
        <v>1</v>
      </c>
      <c r="AB79" s="575">
        <f>IF(AA80=1,M51*10%,IF(AA80=2,M51*20%,IF(AA80=3,M51*30%,IF(AA80=4,M51*40%,IF(AA80=5,M51*50%,IF(AA80=6,M51*60%,IF(AA80=7,M51*70%,IF(AA80=8,M51*80%,0))))))))+AC79</f>
        <v>500000</v>
      </c>
      <c r="AC79" s="575">
        <f>IF(AA80=9,M51*90%,IF(AA80=10,M51*100%,0))</f>
        <v>500000</v>
      </c>
      <c r="AD79" s="442">
        <f ca="1">$AF$92</f>
        <v>-1.252054794520548</v>
      </c>
      <c r="AE79" s="442">
        <f>AS32</f>
        <v>1.1842200000000001</v>
      </c>
      <c r="AF79" s="462" t="s">
        <v>97</v>
      </c>
      <c r="AG79" s="576" t="s">
        <v>274</v>
      </c>
      <c r="AH79" s="577">
        <f>AU30*33%</f>
        <v>1.7054400000000001E-4</v>
      </c>
      <c r="AI79" s="578">
        <f>IF(S91="sim",X76,0)</f>
        <v>0</v>
      </c>
      <c r="AJ79" s="2131" t="s">
        <v>275</v>
      </c>
      <c r="AK79" s="2132"/>
      <c r="AL79" s="437">
        <f>AN79*AM79</f>
        <v>0</v>
      </c>
      <c r="AM79" s="438">
        <f t="shared" si="13"/>
        <v>0.75</v>
      </c>
      <c r="AN79" s="496">
        <f>AE79*AH79*AI79/AM79</f>
        <v>0</v>
      </c>
      <c r="AO79" s="446"/>
      <c r="AP79" s="272"/>
      <c r="AQ79" s="71"/>
      <c r="AR79" s="278"/>
      <c r="AS79" s="279"/>
      <c r="AT79" s="279"/>
      <c r="AU79" s="278"/>
      <c r="AV79" s="279"/>
      <c r="AW79" s="279"/>
      <c r="AX79" s="62"/>
      <c r="AY79" s="278"/>
      <c r="AZ79" s="279"/>
      <c r="BA79" s="279"/>
      <c r="BB79" s="62"/>
      <c r="BC79" s="278"/>
      <c r="BD79" s="279"/>
      <c r="BE79" s="279"/>
      <c r="BF79" s="72"/>
      <c r="BG79" s="72"/>
      <c r="BH79" s="72"/>
      <c r="BI79" s="72"/>
      <c r="BJ79" s="72"/>
      <c r="BK79" s="72"/>
      <c r="BL79" s="72"/>
      <c r="BM79" s="72"/>
      <c r="BN79" s="72"/>
      <c r="BO79" s="72"/>
      <c r="BP79" s="72"/>
      <c r="BQ79" s="72"/>
      <c r="BR79" s="72"/>
      <c r="BS79" s="72"/>
    </row>
    <row r="80" spans="1:71" s="42" customFormat="1" ht="12" customHeight="1">
      <c r="A80" s="29"/>
      <c r="B80" s="29"/>
      <c r="C80" s="29"/>
      <c r="D80" s="43"/>
      <c r="E80" s="579" t="s">
        <v>276</v>
      </c>
      <c r="F80" s="2134" t="s">
        <v>277</v>
      </c>
      <c r="G80" s="2134"/>
      <c r="H80" s="2134"/>
      <c r="I80" s="2134"/>
      <c r="J80" s="2134"/>
      <c r="K80" s="2134"/>
      <c r="L80" s="2134"/>
      <c r="M80" s="2134"/>
      <c r="N80" s="2135" t="s">
        <v>278</v>
      </c>
      <c r="O80" s="2135"/>
      <c r="P80" s="2136" t="s">
        <v>279</v>
      </c>
      <c r="Q80" s="2136"/>
      <c r="R80" s="2136"/>
      <c r="S80" s="2136"/>
      <c r="T80" s="2136"/>
      <c r="U80" s="2136"/>
      <c r="V80" s="2136"/>
      <c r="W80" s="580"/>
      <c r="X80" s="548"/>
      <c r="Y80" s="29"/>
      <c r="Z80" s="29"/>
      <c r="AA80" s="490">
        <v>10</v>
      </c>
      <c r="AB80" s="491" t="s">
        <v>280</v>
      </c>
      <c r="AC80" s="492"/>
      <c r="AD80" s="462"/>
      <c r="AE80" s="463" t="s">
        <v>97</v>
      </c>
      <c r="AF80" s="462" t="s">
        <v>97</v>
      </c>
      <c r="AG80" s="576" t="s">
        <v>281</v>
      </c>
      <c r="AH80" s="433" t="s">
        <v>264</v>
      </c>
      <c r="AI80" s="444">
        <f>M60</f>
        <v>0</v>
      </c>
      <c r="AJ80" s="435">
        <v>0.1</v>
      </c>
      <c r="AK80" s="482">
        <f>IF(AC152=TRUE,AJ119,0)</f>
        <v>0</v>
      </c>
      <c r="AL80" s="437">
        <f>AO123</f>
        <v>0</v>
      </c>
      <c r="AM80" s="438">
        <f t="shared" si="13"/>
        <v>0.75</v>
      </c>
      <c r="AN80" s="496">
        <v>0</v>
      </c>
      <c r="AO80" s="446"/>
      <c r="AP80" s="581"/>
      <c r="AQ80" s="71"/>
      <c r="AR80" s="278"/>
      <c r="AS80" s="279"/>
      <c r="AT80" s="279"/>
      <c r="AU80" s="278"/>
      <c r="AV80" s="279"/>
      <c r="AW80" s="279"/>
      <c r="AX80" s="62"/>
      <c r="AY80" s="278"/>
      <c r="AZ80" s="279"/>
      <c r="BA80" s="279"/>
      <c r="BB80" s="62"/>
      <c r="BC80" s="278"/>
      <c r="BD80" s="279"/>
      <c r="BE80" s="279"/>
      <c r="BF80" s="72"/>
      <c r="BG80" s="72"/>
      <c r="BH80" s="72"/>
      <c r="BI80" s="72"/>
      <c r="BJ80" s="72"/>
      <c r="BK80" s="72"/>
      <c r="BL80" s="72"/>
      <c r="BM80" s="72"/>
      <c r="BN80" s="72"/>
      <c r="BO80" s="72"/>
      <c r="BP80" s="72"/>
      <c r="BQ80" s="72"/>
      <c r="BR80" s="72"/>
      <c r="BS80" s="72"/>
    </row>
    <row r="81" spans="1:71" s="42" customFormat="1" ht="12" customHeight="1">
      <c r="A81" s="29"/>
      <c r="B81" s="29"/>
      <c r="C81" s="29"/>
      <c r="D81" s="43"/>
      <c r="E81" s="579" t="s">
        <v>282</v>
      </c>
      <c r="F81" s="2134" t="s">
        <v>283</v>
      </c>
      <c r="G81" s="2134"/>
      <c r="H81" s="2134"/>
      <c r="I81" s="2134"/>
      <c r="J81" s="2134"/>
      <c r="K81" s="2134"/>
      <c r="L81" s="2134"/>
      <c r="M81" s="2134"/>
      <c r="N81" s="2135" t="s">
        <v>284</v>
      </c>
      <c r="O81" s="2135"/>
      <c r="P81" s="2136" t="s">
        <v>285</v>
      </c>
      <c r="Q81" s="2136"/>
      <c r="R81" s="2136"/>
      <c r="S81" s="2136"/>
      <c r="T81" s="2136"/>
      <c r="U81" s="2136"/>
      <c r="V81" s="2136"/>
      <c r="W81" s="580"/>
      <c r="X81" s="548"/>
      <c r="Y81" s="29"/>
      <c r="Z81" s="29"/>
      <c r="AA81" s="490">
        <v>0.1</v>
      </c>
      <c r="AB81" s="491" t="s">
        <v>286</v>
      </c>
      <c r="AC81" s="492"/>
      <c r="AD81" s="462"/>
      <c r="AE81" s="463">
        <f>AS32</f>
        <v>1.1842200000000001</v>
      </c>
      <c r="AF81" s="462" t="s">
        <v>97</v>
      </c>
      <c r="AG81" s="576" t="s">
        <v>287</v>
      </c>
      <c r="AH81" s="433">
        <f>AS30*14%</f>
        <v>9.4248000000000023E-5</v>
      </c>
      <c r="AI81" s="444">
        <f>M65</f>
        <v>0</v>
      </c>
      <c r="AJ81" s="435">
        <v>0.1</v>
      </c>
      <c r="AK81" s="482">
        <f>IF(S96="ampla",AJ104,IF(S96="simples",AJ104,0))</f>
        <v>0</v>
      </c>
      <c r="AL81" s="437">
        <f>AN81*AM81</f>
        <v>0</v>
      </c>
      <c r="AM81" s="438">
        <f t="shared" si="13"/>
        <v>0.75</v>
      </c>
      <c r="AN81" s="496">
        <f>AH81*AI81/AM81</f>
        <v>0</v>
      </c>
      <c r="AO81" s="446"/>
      <c r="AP81" s="581"/>
      <c r="AQ81" s="71"/>
      <c r="AR81" s="278"/>
      <c r="AS81" s="279"/>
      <c r="AT81" s="279"/>
      <c r="AU81" s="278"/>
      <c r="AV81" s="279"/>
      <c r="AW81" s="279"/>
      <c r="AX81" s="62"/>
      <c r="AY81" s="278"/>
      <c r="AZ81" s="279"/>
      <c r="BA81" s="279"/>
      <c r="BB81" s="62"/>
      <c r="BC81" s="278"/>
      <c r="BD81" s="279"/>
      <c r="BE81" s="279"/>
      <c r="BF81" s="72"/>
      <c r="BG81" s="72"/>
      <c r="BH81" s="72"/>
      <c r="BI81" s="72"/>
      <c r="BJ81" s="72"/>
      <c r="BK81" s="72"/>
      <c r="BL81" s="72"/>
      <c r="BM81" s="72"/>
      <c r="BN81" s="72"/>
      <c r="BO81" s="72"/>
      <c r="BP81" s="72"/>
      <c r="BQ81" s="72"/>
      <c r="BR81" s="72"/>
      <c r="BS81" s="72"/>
    </row>
    <row r="82" spans="1:71" s="42" customFormat="1" ht="13.5" hidden="1">
      <c r="A82" s="29"/>
      <c r="B82" s="29"/>
      <c r="C82" s="29"/>
      <c r="D82" s="43"/>
      <c r="E82" s="579" t="s">
        <v>278</v>
      </c>
      <c r="F82" s="582"/>
      <c r="G82" s="583" t="s">
        <v>288</v>
      </c>
      <c r="H82" s="583"/>
      <c r="I82" s="583"/>
      <c r="J82" s="583"/>
      <c r="K82" s="583"/>
      <c r="L82" s="583"/>
      <c r="M82" s="583"/>
      <c r="N82" s="584"/>
      <c r="O82" s="584"/>
      <c r="P82" s="570"/>
      <c r="Q82" s="570"/>
      <c r="R82" s="570"/>
      <c r="S82" s="570"/>
      <c r="T82" s="570"/>
      <c r="U82" s="570"/>
      <c r="V82" s="570"/>
      <c r="W82" s="585"/>
      <c r="X82" s="548"/>
      <c r="Y82" s="29"/>
      <c r="Z82" s="29"/>
      <c r="AA82" s="498">
        <v>0.2</v>
      </c>
      <c r="AB82" s="499" t="s">
        <v>289</v>
      </c>
      <c r="AC82" s="500"/>
      <c r="AD82" s="462"/>
      <c r="AE82" s="442">
        <f>AS32</f>
        <v>1.1842200000000001</v>
      </c>
      <c r="AF82" s="462" t="s">
        <v>97</v>
      </c>
      <c r="AG82" s="576" t="s">
        <v>290</v>
      </c>
      <c r="AH82" s="577">
        <f>AH60</f>
        <v>1.3464000000000002E-3</v>
      </c>
      <c r="AI82" s="578">
        <f>M54</f>
        <v>100000</v>
      </c>
      <c r="AJ82" s="435">
        <v>0.1</v>
      </c>
      <c r="AK82" s="482">
        <f>IF(S61="sim",AK60,0)</f>
        <v>0</v>
      </c>
      <c r="AL82" s="437">
        <f>AN82*AM82</f>
        <v>134.64000000000001</v>
      </c>
      <c r="AM82" s="438">
        <f t="shared" si="13"/>
        <v>0.75</v>
      </c>
      <c r="AN82" s="496">
        <f>(AH82*AI82)/AM82</f>
        <v>179.52</v>
      </c>
      <c r="AO82" s="446"/>
      <c r="AP82" s="586"/>
      <c r="AQ82" s="71"/>
      <c r="AR82" s="587"/>
      <c r="AS82" s="62"/>
      <c r="AT82" s="62"/>
      <c r="AU82" s="279"/>
      <c r="AV82" s="279"/>
      <c r="AW82" s="298"/>
      <c r="AX82" s="62"/>
      <c r="AY82" s="279"/>
      <c r="AZ82" s="279"/>
      <c r="BA82" s="280"/>
      <c r="BB82" s="62"/>
      <c r="BC82" s="279"/>
      <c r="BD82" s="279"/>
      <c r="BE82" s="280"/>
      <c r="BF82" s="72"/>
      <c r="BG82" s="72"/>
      <c r="BH82" s="72"/>
      <c r="BI82" s="72"/>
      <c r="BJ82" s="72"/>
      <c r="BK82" s="72"/>
      <c r="BL82" s="72"/>
      <c r="BM82" s="72"/>
      <c r="BN82" s="72"/>
      <c r="BO82" s="72"/>
      <c r="BP82" s="72"/>
      <c r="BQ82" s="72"/>
      <c r="BR82" s="72"/>
      <c r="BS82" s="72"/>
    </row>
    <row r="83" spans="1:71" s="42" customFormat="1" ht="12" customHeight="1">
      <c r="A83" s="29"/>
      <c r="B83" s="29"/>
      <c r="C83" s="29"/>
      <c r="D83" s="43"/>
      <c r="E83" s="579" t="s">
        <v>291</v>
      </c>
      <c r="F83" s="2134" t="s">
        <v>292</v>
      </c>
      <c r="G83" s="2134"/>
      <c r="H83" s="2134"/>
      <c r="I83" s="2134"/>
      <c r="J83" s="2134"/>
      <c r="K83" s="2134"/>
      <c r="L83" s="2134"/>
      <c r="M83" s="2134"/>
      <c r="N83" s="2135" t="s">
        <v>293</v>
      </c>
      <c r="O83" s="2135"/>
      <c r="P83" s="2136" t="s">
        <v>294</v>
      </c>
      <c r="Q83" s="2136"/>
      <c r="R83" s="2136"/>
      <c r="S83" s="2136"/>
      <c r="T83" s="2136"/>
      <c r="U83" s="2136"/>
      <c r="V83" s="2136"/>
      <c r="W83" s="580"/>
      <c r="X83" s="548"/>
      <c r="Y83" s="29"/>
      <c r="Z83" s="29"/>
      <c r="AA83" s="490">
        <v>0.3</v>
      </c>
      <c r="AB83" s="491" t="b">
        <v>1</v>
      </c>
      <c r="AC83" s="492"/>
      <c r="AD83" s="462"/>
      <c r="AE83" s="463">
        <f>AS32</f>
        <v>1.1842200000000001</v>
      </c>
      <c r="AF83" s="462" t="s">
        <v>97</v>
      </c>
      <c r="AG83" s="576" t="s">
        <v>295</v>
      </c>
      <c r="AH83" s="433">
        <f>(AU30)*5%</f>
        <v>2.584E-5</v>
      </c>
      <c r="AI83" s="444">
        <f>M61</f>
        <v>0</v>
      </c>
      <c r="AJ83" s="435" t="s">
        <v>296</v>
      </c>
      <c r="AK83" s="482"/>
      <c r="AL83" s="437">
        <f>AN83*AM83</f>
        <v>0</v>
      </c>
      <c r="AM83" s="438">
        <f t="shared" si="13"/>
        <v>0.75</v>
      </c>
      <c r="AN83" s="496">
        <f>AE83*AI83*AH83/AM83</f>
        <v>0</v>
      </c>
      <c r="AO83" s="446"/>
      <c r="AP83" s="581"/>
      <c r="AQ83" s="71"/>
      <c r="AR83" s="278"/>
      <c r="AS83" s="279"/>
      <c r="AT83" s="279"/>
      <c r="AU83" s="278"/>
      <c r="AV83" s="279"/>
      <c r="AW83" s="279"/>
      <c r="AX83" s="62"/>
      <c r="AY83" s="278"/>
      <c r="AZ83" s="279"/>
      <c r="BA83" s="279"/>
      <c r="BB83" s="62"/>
      <c r="BC83" s="278"/>
      <c r="BD83" s="279"/>
      <c r="BE83" s="279"/>
      <c r="BF83" s="72"/>
      <c r="BG83" s="72"/>
      <c r="BH83" s="72"/>
      <c r="BI83" s="72"/>
      <c r="BJ83" s="72"/>
      <c r="BK83" s="72"/>
      <c r="BL83" s="72"/>
      <c r="BM83" s="72"/>
      <c r="BN83" s="72"/>
      <c r="BO83" s="72"/>
      <c r="BP83" s="72"/>
      <c r="BQ83" s="72"/>
      <c r="BR83" s="72"/>
      <c r="BS83" s="72"/>
    </row>
    <row r="84" spans="1:71" s="42" customFormat="1" ht="13.5" hidden="1">
      <c r="A84" s="29"/>
      <c r="B84" s="29"/>
      <c r="C84" s="29"/>
      <c r="D84" s="43"/>
      <c r="E84" s="579" t="s">
        <v>297</v>
      </c>
      <c r="F84" s="2134" t="s">
        <v>298</v>
      </c>
      <c r="G84" s="2134"/>
      <c r="H84" s="2134"/>
      <c r="I84" s="2134"/>
      <c r="J84" s="2134"/>
      <c r="K84" s="2134"/>
      <c r="L84" s="2134"/>
      <c r="M84" s="2134"/>
      <c r="N84" s="584"/>
      <c r="O84" s="584"/>
      <c r="P84" s="570"/>
      <c r="Q84" s="570"/>
      <c r="R84" s="570"/>
      <c r="S84" s="570"/>
      <c r="T84" s="570"/>
      <c r="U84" s="570"/>
      <c r="V84" s="570"/>
      <c r="W84" s="588"/>
      <c r="X84" s="548"/>
      <c r="Y84" s="29"/>
      <c r="Z84" s="29"/>
      <c r="AA84" s="498">
        <v>0.4</v>
      </c>
      <c r="AB84" s="499" t="s">
        <v>299</v>
      </c>
      <c r="AC84" s="500"/>
      <c r="AD84" s="462"/>
      <c r="AE84" s="442">
        <f>AS32</f>
        <v>1.1842200000000001</v>
      </c>
      <c r="AF84" s="462" t="s">
        <v>97</v>
      </c>
      <c r="AG84" s="576" t="s">
        <v>300</v>
      </c>
      <c r="AH84" s="577">
        <f>AH60</f>
        <v>1.3464000000000002E-3</v>
      </c>
      <c r="AI84" s="578">
        <f>M64</f>
        <v>0</v>
      </c>
      <c r="AJ84" s="435">
        <v>0.1</v>
      </c>
      <c r="AK84" s="482"/>
      <c r="AL84" s="437">
        <f>AN84*AM84</f>
        <v>0</v>
      </c>
      <c r="AM84" s="438">
        <f t="shared" si="13"/>
        <v>0.75</v>
      </c>
      <c r="AN84" s="496">
        <f>(AH84*AI84)/AM84</f>
        <v>0</v>
      </c>
      <c r="AO84" s="446"/>
      <c r="AP84" s="589"/>
      <c r="AQ84" s="590"/>
      <c r="AR84" s="591" t="s">
        <v>301</v>
      </c>
      <c r="AS84" s="591" t="s">
        <v>202</v>
      </c>
      <c r="AT84" s="591" t="s">
        <v>203</v>
      </c>
      <c r="AU84" s="591" t="s">
        <v>204</v>
      </c>
      <c r="AV84" s="591" t="s">
        <v>205</v>
      </c>
      <c r="AW84" s="592"/>
      <c r="AX84" s="592"/>
      <c r="AY84" s="593"/>
      <c r="AZ84" s="72"/>
      <c r="BA84" s="594" t="s">
        <v>97</v>
      </c>
      <c r="BB84" s="72"/>
      <c r="BC84" s="72"/>
      <c r="BD84" s="595"/>
      <c r="BE84" s="595"/>
      <c r="BF84" s="72"/>
      <c r="BG84" s="72"/>
      <c r="BH84" s="72"/>
      <c r="BI84" s="72"/>
      <c r="BJ84" s="72"/>
      <c r="BK84" s="72"/>
      <c r="BL84" s="72"/>
      <c r="BM84" s="72"/>
      <c r="BN84" s="72"/>
      <c r="BO84" s="72"/>
      <c r="BP84" s="72"/>
      <c r="BQ84" s="72"/>
      <c r="BR84" s="72"/>
      <c r="BS84" s="72"/>
    </row>
    <row r="85" spans="1:71" ht="13.5" hidden="1">
      <c r="A85" s="29"/>
      <c r="B85" s="29"/>
      <c r="C85" s="43"/>
      <c r="D85" s="596"/>
      <c r="E85" s="579" t="s">
        <v>302</v>
      </c>
      <c r="F85" s="2134" t="s">
        <v>303</v>
      </c>
      <c r="G85" s="2134"/>
      <c r="H85" s="2134"/>
      <c r="I85" s="2134"/>
      <c r="J85" s="2134"/>
      <c r="K85" s="2134"/>
      <c r="L85" s="2134"/>
      <c r="M85" s="2134"/>
      <c r="N85" s="584"/>
      <c r="O85" s="584"/>
      <c r="P85" s="570"/>
      <c r="Q85" s="570"/>
      <c r="R85" s="570"/>
      <c r="S85" s="570"/>
      <c r="T85" s="570"/>
      <c r="U85" s="570"/>
      <c r="V85" s="570"/>
      <c r="W85" s="597"/>
      <c r="X85" s="29"/>
      <c r="Y85" s="29"/>
      <c r="AA85" s="498">
        <v>0.5</v>
      </c>
      <c r="AB85" s="549" t="s">
        <v>304</v>
      </c>
      <c r="AC85" s="528"/>
      <c r="AD85" s="530">
        <f ca="1">$AF$92</f>
        <v>-1.252054794520548</v>
      </c>
      <c r="AE85" s="442">
        <f>AS32</f>
        <v>1.1842200000000001</v>
      </c>
      <c r="AF85" s="502">
        <f>$AF$91</f>
        <v>0.49315068493150682</v>
      </c>
      <c r="AG85" s="576" t="s">
        <v>305</v>
      </c>
      <c r="AH85" s="577">
        <f>0.02474%</f>
        <v>2.474E-4</v>
      </c>
      <c r="AI85" s="578">
        <f>M62</f>
        <v>100000</v>
      </c>
      <c r="AJ85" s="2131" t="s">
        <v>306</v>
      </c>
      <c r="AK85" s="2132"/>
      <c r="AL85" s="437">
        <f ca="1">AN85*AM85</f>
        <v>-30.975835616438356</v>
      </c>
      <c r="AM85" s="438">
        <f t="shared" si="13"/>
        <v>0.75</v>
      </c>
      <c r="AN85" s="496">
        <f ca="1">(AH85*AI85*AD85)/AM85</f>
        <v>-41.301114155251142</v>
      </c>
      <c r="AO85" s="446"/>
      <c r="AP85" s="598"/>
      <c r="AQ85" s="599"/>
      <c r="AR85" s="112" t="str">
        <f>E57</f>
        <v>sem fundação</v>
      </c>
      <c r="AS85" s="348">
        <f>IF(AR86=1%,0.00216,IF(AR86=2%,0.00216,IF(AR86=3%,0.00374,IF(AR86=4%,0.00374,IF(AR86=5%,0.00589,IF(AR86=6%,0.00589,IF(AR86=7%,0.0077,IF(AR86=8%,0.0077,0))))))))</f>
        <v>0</v>
      </c>
      <c r="AT85" s="348">
        <f>IF(AR86=1%,0.00476,IF(AR86=2%,0.00476,IF(AR86=3%,0.0077,IF(AR86=4%,0.0077,IF(AR86=5%,0.00895,IF(AR86=6%,0.00895,IF(AR86=7%,0.01088,IF(AR86=8%,0.01088,0))))))))</f>
        <v>0</v>
      </c>
      <c r="AU85" s="348">
        <f>IF(AR86=1%,0.0051,IF(AR86=2%,0.0051,IF(AR86=3%,0.00804,IF(AR86=4%,0.00804,IF(AR86=5%,0.001031,IF(AR86=6%,0.001031,IF(AR86=7%,0.01326,IF(AR86=8%,0.01326,0))))))))</f>
        <v>0</v>
      </c>
      <c r="AV85" s="348">
        <f>IF(AR86=1%,0.00555,IF(AR86=2%,0.00555,IF(AR86=3%,0.0838,IF(AR86=4%,0.0838,IF(AR86=5%,0.01122,IF(AR86=6%,0.01122,IF(AR86=7%,0.01405,IF(AR86=8%,0.01405,0))))))))</f>
        <v>0</v>
      </c>
      <c r="AW85" s="54"/>
      <c r="AX85" s="54"/>
      <c r="AY85" s="600"/>
      <c r="AZ85" s="72"/>
      <c r="BA85" s="72"/>
      <c r="BB85" s="72"/>
      <c r="BC85" s="72"/>
      <c r="BD85" s="72"/>
      <c r="BE85" s="594" t="s">
        <v>97</v>
      </c>
      <c r="BF85" s="72"/>
      <c r="BG85" s="72"/>
      <c r="BH85" s="72"/>
      <c r="BI85" s="72"/>
      <c r="BJ85" s="72"/>
      <c r="BK85" s="72"/>
      <c r="BL85" s="72"/>
      <c r="BM85" s="72"/>
      <c r="BN85" s="72"/>
      <c r="BO85" s="72"/>
      <c r="BP85" s="72"/>
      <c r="BQ85" s="72"/>
      <c r="BR85" s="72"/>
      <c r="BS85" s="72"/>
    </row>
    <row r="86" spans="1:71" ht="14.25" hidden="1" thickBot="1">
      <c r="A86" s="29"/>
      <c r="B86" s="29"/>
      <c r="D86" s="596"/>
      <c r="E86" s="579" t="s">
        <v>307</v>
      </c>
      <c r="F86" s="2134" t="s">
        <v>308</v>
      </c>
      <c r="G86" s="2134"/>
      <c r="H86" s="2134"/>
      <c r="I86" s="2134"/>
      <c r="J86" s="2134"/>
      <c r="K86" s="2134"/>
      <c r="L86" s="2134"/>
      <c r="M86" s="2134"/>
      <c r="N86" s="584"/>
      <c r="O86" s="584"/>
      <c r="P86" s="570"/>
      <c r="Q86" s="570"/>
      <c r="R86" s="570"/>
      <c r="S86" s="601"/>
      <c r="T86" s="601"/>
      <c r="U86" s="601"/>
      <c r="V86" s="601"/>
      <c r="W86" s="597"/>
      <c r="X86" s="29"/>
      <c r="Y86" s="29"/>
      <c r="AA86" s="498">
        <v>0.7</v>
      </c>
      <c r="AB86" s="499" t="s">
        <v>309</v>
      </c>
      <c r="AC86" s="500"/>
      <c r="AD86" s="602"/>
      <c r="AE86" s="603"/>
      <c r="AF86" s="502">
        <f>$AF$91</f>
        <v>0.49315068493150682</v>
      </c>
      <c r="AG86" s="604" t="s">
        <v>310</v>
      </c>
      <c r="AH86" s="605" t="s">
        <v>264</v>
      </c>
      <c r="AI86" s="606">
        <f>M63</f>
        <v>0</v>
      </c>
      <c r="AJ86" s="607">
        <v>0.1</v>
      </c>
      <c r="AK86" s="608">
        <f>IF(S99="sim",AJ104,0)</f>
        <v>0</v>
      </c>
      <c r="AL86" s="609">
        <v>0</v>
      </c>
      <c r="AM86" s="610" t="s">
        <v>97</v>
      </c>
      <c r="AN86" s="611"/>
      <c r="AO86" s="612"/>
      <c r="AP86" s="613"/>
      <c r="AQ86" s="614"/>
      <c r="AR86" s="615">
        <f>AA79</f>
        <v>1</v>
      </c>
      <c r="AS86" s="348">
        <f>IF(AR86=9%,0.00952,IF(AR86=10%,0.00952,IF(AR86=11%,0.01076,IF(AR86=12%,0.01076,IF(AR86=13%,0.01201,IF(AR86=14%,0.01201,IF(AR86=15%,0.01337,IF(AR86=16%,0.01337,0))))))))</f>
        <v>0</v>
      </c>
      <c r="AT86" s="348">
        <f>IF(AR86=9%,0.01269,IF(AR86=10%,0.01269,IF(AR86=11%,0.0153,IF(AR86=12%,0.0153,IF(AR86=13%,0.0178,IF(AR86=14%,0.0178,IF(AR86=15%,0.0204,IF(AR86=16%,0.0204,0))))))))</f>
        <v>0</v>
      </c>
      <c r="AU86" s="348">
        <f>IF(AR86=9%,0.01405,IF(AR86=10%,0.01405,IF(AR86=11%,0.01689,IF(AR86=12%,0.01689,IF(AR86=13%,0.01972,IF(AR86=14%,0.01972,IF(AR86=15%,0.02255,IF(AR86=16%,0.02255,0))))))))</f>
        <v>0</v>
      </c>
      <c r="AV86" s="348">
        <f>IF(AR86=9%,0.01689,IF(AR86=10%,0.01689,IF(AR86=11%,0.02028,IF(AR86=12%,0.02028,IF(AR86=13%,0.02369,IF(AR86=14%,0.02369,IF(AR86=15%,0.0272,IF(AR86=16%,0.0272,0))))))))</f>
        <v>0</v>
      </c>
      <c r="AW86" s="616" t="s">
        <v>202</v>
      </c>
      <c r="AX86" s="617"/>
      <c r="AY86" s="618">
        <f>IF(AR85="sem fundação",AS109,0)</f>
        <v>7.3550000000000004E-2</v>
      </c>
      <c r="AZ86" s="72"/>
      <c r="BA86" s="72"/>
      <c r="BB86" s="72"/>
      <c r="BC86" s="72"/>
      <c r="BD86" s="72"/>
      <c r="BE86" s="497" t="s">
        <v>97</v>
      </c>
      <c r="BF86" s="72"/>
      <c r="BG86" s="72"/>
      <c r="BH86" s="72"/>
      <c r="BI86" s="72"/>
      <c r="BJ86" s="72"/>
      <c r="BK86" s="72"/>
      <c r="BL86" s="72"/>
      <c r="BM86" s="72"/>
      <c r="BN86" s="72"/>
      <c r="BO86" s="72"/>
      <c r="BP86" s="72"/>
      <c r="BQ86" s="72"/>
      <c r="BR86" s="72"/>
      <c r="BS86" s="72"/>
    </row>
    <row r="87" spans="1:71" s="42" customFormat="1" ht="12" customHeight="1">
      <c r="A87" s="29"/>
      <c r="B87" s="29"/>
      <c r="C87" s="29"/>
      <c r="D87" s="43"/>
      <c r="E87" s="579" t="str">
        <f>IF(AB3=FALSE," ","Cobertura 010")</f>
        <v>Cobertura 010</v>
      </c>
      <c r="F87" s="2134" t="str">
        <f>IF(AB3=FALSE," ","Cobertura adicional de Erro de Projeto obras Civis")</f>
        <v>Cobertura adicional de Erro de Projeto obras Civis</v>
      </c>
      <c r="G87" s="2134"/>
      <c r="H87" s="2134"/>
      <c r="I87" s="2134"/>
      <c r="J87" s="2134"/>
      <c r="K87" s="2134"/>
      <c r="L87" s="2134"/>
      <c r="M87" s="2134"/>
      <c r="N87" s="2135" t="s">
        <v>297</v>
      </c>
      <c r="O87" s="2135"/>
      <c r="P87" s="2136" t="s">
        <v>311</v>
      </c>
      <c r="Q87" s="2136"/>
      <c r="R87" s="2136"/>
      <c r="S87" s="2136"/>
      <c r="T87" s="2136"/>
      <c r="U87" s="2136"/>
      <c r="V87" s="2136"/>
      <c r="W87" s="580"/>
      <c r="X87" s="548"/>
      <c r="Y87" s="29"/>
      <c r="Z87" s="29"/>
      <c r="AA87" s="490">
        <v>0.7</v>
      </c>
      <c r="AB87" s="491" t="s">
        <v>312</v>
      </c>
      <c r="AC87" s="492"/>
      <c r="AD87" s="462"/>
      <c r="AE87" s="463"/>
      <c r="AF87" s="462"/>
      <c r="AG87" s="576" t="s">
        <v>313</v>
      </c>
      <c r="AH87" s="433"/>
      <c r="AI87" s="444">
        <f ca="1">AN87</f>
        <v>4139.0144818232511</v>
      </c>
      <c r="AJ87" s="435"/>
      <c r="AK87" s="482" t="s">
        <v>314</v>
      </c>
      <c r="AL87" s="437">
        <f ca="1">SUM(AL60:AL86)</f>
        <v>3104.2608613674379</v>
      </c>
      <c r="AM87" s="438" t="s">
        <v>97</v>
      </c>
      <c r="AN87" s="496">
        <f ca="1">SUM(AN60:AN86)</f>
        <v>4139.0144818232511</v>
      </c>
      <c r="AO87" s="446"/>
      <c r="AP87" s="581"/>
      <c r="AQ87" s="71"/>
      <c r="AR87" s="278">
        <v>2</v>
      </c>
      <c r="AS87" s="279">
        <f>IF(AR86=17%,0.01462,IF(AR86=18%,0.01462,IF(AR86=19%,0.01587,IF(AR86=20%,0.01587,IF(AR86=22%,0.01734,IF(AR86=24%,0.01807,0))))))</f>
        <v>0</v>
      </c>
      <c r="AT87" s="279">
        <f>IF(AR86=17%,0.02289,IF(AR86=18%,0.02289,IF(AR86=19%,0.025,IF(AR86=20%,0.0255,IF(AR86=22%,0.028,IF(AR86=24%,0.0306,0))))))</f>
        <v>0</v>
      </c>
      <c r="AU87" s="278">
        <f>IF(AR86=17%,0.022,IF(AR86=18%,0.0255,IF(AR86=19%,0.02822,IF(AR86=20%,0.02822,IF(AR86=22%,0.03102,IF(AR86=24%,0.3389,0))))))</f>
        <v>0</v>
      </c>
      <c r="AV87" s="279">
        <f>IF(AR86=17%,0.0306,IF(AR86=18%,0.0306,IF(AR86=19%,0.034,IF(AR86=20%,0.034,IF(AR86=22%,0.0374,IF(AR86=24%,0.0408,0))))))</f>
        <v>0</v>
      </c>
      <c r="AW87" s="279"/>
      <c r="AX87" s="62"/>
      <c r="AY87" s="278"/>
      <c r="AZ87" s="279"/>
      <c r="BA87" s="279"/>
      <c r="BB87" s="62"/>
      <c r="BC87" s="278"/>
      <c r="BD87" s="279"/>
      <c r="BE87" s="279"/>
      <c r="BF87" s="72"/>
      <c r="BG87" s="72"/>
      <c r="BH87" s="72"/>
      <c r="BI87" s="72"/>
      <c r="BJ87" s="72"/>
      <c r="BK87" s="72"/>
      <c r="BL87" s="72"/>
      <c r="BM87" s="72"/>
      <c r="BN87" s="72"/>
      <c r="BO87" s="72"/>
      <c r="BP87" s="72"/>
      <c r="BQ87" s="72"/>
      <c r="BR87" s="72"/>
      <c r="BS87" s="72"/>
    </row>
    <row r="88" spans="1:71" s="42" customFormat="1" ht="12" customHeight="1">
      <c r="A88" s="29"/>
      <c r="B88" s="29"/>
      <c r="C88" s="29"/>
      <c r="D88" s="43"/>
      <c r="E88" s="579" t="s">
        <v>315</v>
      </c>
      <c r="F88" s="2134" t="s">
        <v>316</v>
      </c>
      <c r="G88" s="2134"/>
      <c r="H88" s="2134"/>
      <c r="I88" s="2134"/>
      <c r="J88" s="2134"/>
      <c r="K88" s="2134"/>
      <c r="L88" s="2134"/>
      <c r="M88" s="2134"/>
      <c r="N88" s="2139" t="s">
        <v>317</v>
      </c>
      <c r="O88" s="2139"/>
      <c r="P88" s="2136" t="s">
        <v>318</v>
      </c>
      <c r="Q88" s="2136"/>
      <c r="R88" s="2136"/>
      <c r="S88" s="2136"/>
      <c r="T88" s="2136"/>
      <c r="U88" s="2136"/>
      <c r="V88" s="2136"/>
      <c r="W88" s="580"/>
      <c r="X88" s="548"/>
      <c r="Y88" s="29"/>
      <c r="Z88" s="29"/>
      <c r="AA88" s="490">
        <v>0.8</v>
      </c>
      <c r="AB88" s="491" t="s">
        <v>319</v>
      </c>
      <c r="AC88" s="492"/>
      <c r="AD88" s="462"/>
      <c r="AE88" s="463"/>
      <c r="AF88" s="462"/>
      <c r="AG88" s="576"/>
      <c r="AH88" s="433"/>
      <c r="AI88" s="444"/>
      <c r="AJ88" s="435"/>
      <c r="AK88" s="482"/>
      <c r="AL88" s="437"/>
      <c r="AM88" s="438"/>
      <c r="AN88" s="496"/>
      <c r="AO88" s="446"/>
      <c r="AP88" s="581"/>
      <c r="AQ88" s="71"/>
      <c r="AR88" s="278"/>
      <c r="AS88" s="279">
        <f>IF(AR86=26%,0.02006,IF(AR86=28%,0.02153,IF(AR86=30%,0.02289,IF(AR86=35%,0.02482,IF(AR86=40%,0.02697,IF(AR86=45%,0.02935,0))))))</f>
        <v>0</v>
      </c>
      <c r="AT88" s="279">
        <f>IF(AR86=26%,0.0331,IF(AR86=28%,0.0357,IF(AR86=30%,0.03819,IF(AR86=35%,0.04148,IF(AR86=40%,0.0451,IF(AR86=45%,0.04896,0))))))</f>
        <v>0</v>
      </c>
      <c r="AU88" s="278">
        <f>IF(AR86=26%,0.03672,IF(AR86=28%,0.036955,IF(AR86=30%,0.04239,IF(AR86=35%,0.04601,IF(AR86=40%,0.04998,IF(AR86=45%,0.0544,0))))))</f>
        <v>0</v>
      </c>
      <c r="AV88" s="279">
        <f>IF(AR86=26%,0.0442,IF(AR86=28%,0.0476,IF(AR86=30%,0.051,IF(AR86=35%,0.05542,IF(AR86=40%,0.06018,IF(AR86=45%,0.06539,0))))))</f>
        <v>0</v>
      </c>
      <c r="AW88" s="279"/>
      <c r="AX88" s="62"/>
      <c r="AY88" s="278"/>
      <c r="AZ88" s="279"/>
      <c r="BA88" s="279"/>
      <c r="BB88" s="62"/>
      <c r="BC88" s="278"/>
      <c r="BD88" s="279"/>
      <c r="BE88" s="279"/>
      <c r="BF88" s="72"/>
      <c r="BG88" s="72"/>
      <c r="BH88" s="72"/>
      <c r="BI88" s="72"/>
      <c r="BJ88" s="72"/>
      <c r="BK88" s="72"/>
      <c r="BL88" s="72"/>
      <c r="BM88" s="72"/>
      <c r="BN88" s="72"/>
      <c r="BO88" s="72"/>
      <c r="BP88" s="72"/>
      <c r="BQ88" s="72"/>
      <c r="BR88" s="72"/>
      <c r="BS88" s="72"/>
    </row>
    <row r="89" spans="1:71" ht="16.5" hidden="1">
      <c r="A89" s="29"/>
      <c r="B89" s="29"/>
      <c r="C89" s="619" t="s">
        <v>114</v>
      </c>
      <c r="D89" s="43"/>
      <c r="E89" s="579" t="s">
        <v>320</v>
      </c>
      <c r="F89" s="582"/>
      <c r="G89" s="620" t="s">
        <v>321</v>
      </c>
      <c r="H89" s="583"/>
      <c r="I89" s="583"/>
      <c r="J89" s="583"/>
      <c r="K89" s="583"/>
      <c r="L89" s="583"/>
      <c r="M89" s="583"/>
      <c r="N89" s="570"/>
      <c r="O89" s="570"/>
      <c r="P89" s="570"/>
      <c r="Q89" s="570"/>
      <c r="R89" s="570"/>
      <c r="S89" s="570"/>
      <c r="T89" s="570"/>
      <c r="U89" s="570"/>
      <c r="V89" s="570"/>
      <c r="W89" s="621"/>
      <c r="X89" s="29"/>
      <c r="Y89" s="29"/>
      <c r="AA89" s="498">
        <v>0.9</v>
      </c>
      <c r="AB89" s="499" t="s">
        <v>322</v>
      </c>
      <c r="AC89" s="500"/>
      <c r="AD89" s="622"/>
      <c r="AE89" s="622"/>
      <c r="AF89" s="623"/>
      <c r="AG89" s="624"/>
      <c r="AH89" s="624"/>
      <c r="AI89" s="624"/>
      <c r="AJ89" s="624"/>
      <c r="AK89" s="624"/>
      <c r="AL89" s="624"/>
      <c r="AM89" s="624"/>
      <c r="AN89" s="624"/>
      <c r="AO89" s="623"/>
      <c r="AP89" s="623"/>
      <c r="AQ89" s="623"/>
      <c r="AR89" s="623"/>
      <c r="AS89" s="348">
        <f>IF(AR86=50%,0.03185,IF(AR86=55%,0.03468,IF(AR86=60%,0.03774,IF(AR86=65%,0.04103,IF(AR86=70%,0.04454,IF(AR86=75%,0.04839,0))))))</f>
        <v>0</v>
      </c>
      <c r="AT89" s="348">
        <f>IF(AR86=50%,0.05327,IF(AR86=55%,0.05791,IF(AR86=60%,0.0629,IF(AR86=65%,0.06845,IF(AR86=70%,0.07435,IF(AR86=75%,0.0808,0))))))</f>
        <v>0</v>
      </c>
      <c r="AU89" s="348">
        <f>IF(AR86=50%,0.05916,IF(AR86=55%,0.06426,IF(AR86=60%,0.06981,IF(AR86=65%,0.07593,IF(AR86=70%,0.08251,IF(AR86=75%,0.08976,0))))))</f>
        <v>0</v>
      </c>
      <c r="AV89" s="348">
        <f>IF(AR86=50%,0.07118,IF(AR86=55%,0.0773,IF(AR86=60%,0.08409,IF(AR86=65%,0.09135,IF(AR86=70%,0.009928,IF(AR86=75%,0.108,0))))))</f>
        <v>0</v>
      </c>
      <c r="AW89" s="623"/>
      <c r="AX89" s="623"/>
      <c r="AY89" s="623"/>
      <c r="AZ89" s="623"/>
      <c r="BA89" s="623"/>
      <c r="BB89" s="623"/>
      <c r="BC89" s="623"/>
      <c r="BD89" s="623"/>
      <c r="BE89" s="623"/>
      <c r="BF89" s="623"/>
      <c r="BG89" s="623"/>
      <c r="BH89" s="623"/>
      <c r="BI89" s="623"/>
      <c r="BJ89" s="623"/>
      <c r="BK89" s="623"/>
      <c r="BL89" s="623"/>
      <c r="BM89" s="623"/>
      <c r="BN89" s="623"/>
      <c r="BO89" s="623"/>
      <c r="BP89" s="623"/>
      <c r="BQ89" s="623"/>
      <c r="BR89" s="623"/>
      <c r="BS89" s="623"/>
    </row>
    <row r="90" spans="1:71" ht="15.75" hidden="1">
      <c r="A90" s="29"/>
      <c r="B90" s="29"/>
      <c r="C90" s="29"/>
      <c r="D90" s="625"/>
      <c r="E90" s="579" t="s">
        <v>323</v>
      </c>
      <c r="F90" s="582"/>
      <c r="G90" s="620" t="s">
        <v>324</v>
      </c>
      <c r="H90" s="583"/>
      <c r="I90" s="583"/>
      <c r="J90" s="583"/>
      <c r="K90" s="583"/>
      <c r="L90" s="583"/>
      <c r="M90" s="583"/>
      <c r="N90" s="570"/>
      <c r="O90" s="570"/>
      <c r="P90" s="570"/>
      <c r="Q90" s="570"/>
      <c r="R90" s="570"/>
      <c r="S90" s="570"/>
      <c r="T90" s="570"/>
      <c r="U90" s="570"/>
      <c r="V90" s="570"/>
      <c r="W90" s="621"/>
      <c r="X90" s="29"/>
      <c r="Y90" s="29"/>
      <c r="AA90" s="498">
        <v>1</v>
      </c>
      <c r="AB90" s="549" t="s">
        <v>325</v>
      </c>
      <c r="AC90" s="528"/>
      <c r="AD90" s="626"/>
      <c r="AE90" s="626"/>
      <c r="AF90" s="623"/>
      <c r="AG90" s="624"/>
      <c r="AH90" s="624"/>
      <c r="AI90" s="624"/>
      <c r="AJ90" s="624"/>
      <c r="AK90" s="624"/>
      <c r="AL90" s="624"/>
      <c r="AM90" s="624"/>
      <c r="AN90" s="624"/>
      <c r="AO90" s="623"/>
      <c r="AP90" s="623"/>
      <c r="AQ90" s="623"/>
      <c r="AR90" s="623"/>
      <c r="AS90" s="348">
        <f>IF(AR86=80%,0.0527,IF(AR86=85%,0.05723,IF(AR86=90%,0.06222,IF(AR86=95%,0.06766,IF(AR86=100%,0.07355,0)))))</f>
        <v>7.3550000000000004E-2</v>
      </c>
      <c r="AT90" s="348">
        <f>IF(AR86=80%,0.08783,IF(AR86=85%,0.09554,IF(AR86=90%,0.10381,IF(AR86=95%,0.11288,IF(AR86=100%,0.12263,0)))))</f>
        <v>0.12263</v>
      </c>
      <c r="AU90" s="348">
        <f>IF(AR86=80%,0.09747,IF(AR86=85%,0.10597,IF(AR86=90%,0.11526,IF(AR86=95%,0.12523,IF(AR86=100%,0.13611,0)))))</f>
        <v>0.13611000000000001</v>
      </c>
      <c r="AV90" s="386">
        <f>IF(AR86=80%,0.1173,IF(AR86=85%,0.12761,IF(AR86=90%,0.1386,IF(AR86=95%,0.15073,IF(AR86=100%,0.16388,0)))))</f>
        <v>0.16388</v>
      </c>
      <c r="AW90" s="623"/>
      <c r="AX90" s="623"/>
      <c r="AY90" s="623"/>
      <c r="AZ90" s="623"/>
      <c r="BA90" s="623"/>
      <c r="BB90" s="623"/>
      <c r="BC90" s="623"/>
      <c r="BD90" s="623"/>
      <c r="BE90" s="623"/>
      <c r="BF90" s="623"/>
      <c r="BG90" s="623"/>
      <c r="BH90" s="623"/>
      <c r="BI90" s="623"/>
      <c r="BJ90" s="623"/>
      <c r="BK90" s="623"/>
      <c r="BL90" s="623"/>
      <c r="BM90" s="623"/>
      <c r="BN90" s="623"/>
      <c r="BO90" s="623"/>
      <c r="BP90" s="623"/>
      <c r="BQ90" s="623"/>
      <c r="BR90" s="623"/>
      <c r="BS90" s="623"/>
    </row>
    <row r="91" spans="1:71" ht="18" hidden="1">
      <c r="A91" s="29"/>
      <c r="B91" s="29"/>
      <c r="C91" s="29"/>
      <c r="D91" s="43"/>
      <c r="E91" s="579" t="s">
        <v>326</v>
      </c>
      <c r="F91" s="582"/>
      <c r="G91" s="620" t="s">
        <v>327</v>
      </c>
      <c r="H91" s="583"/>
      <c r="I91" s="583"/>
      <c r="J91" s="583"/>
      <c r="K91" s="583"/>
      <c r="L91" s="583"/>
      <c r="M91" s="583"/>
      <c r="N91" s="570"/>
      <c r="O91" s="570"/>
      <c r="P91" s="570"/>
      <c r="Q91" s="570"/>
      <c r="R91" s="570"/>
      <c r="S91" s="570"/>
      <c r="T91" s="570"/>
      <c r="U91" s="570"/>
      <c r="V91" s="570"/>
      <c r="W91" s="621"/>
      <c r="X91" s="29"/>
      <c r="Y91" s="29"/>
      <c r="AA91" s="627"/>
      <c r="AB91" s="628"/>
      <c r="AC91" s="627"/>
      <c r="AD91" s="2137" t="s">
        <v>328</v>
      </c>
      <c r="AE91" s="2138"/>
      <c r="AF91" s="629">
        <f>(M29-H29)/365</f>
        <v>0.49315068493150682</v>
      </c>
      <c r="AG91" s="630"/>
      <c r="AH91" s="624"/>
      <c r="AI91" s="624"/>
      <c r="AJ91" s="624"/>
      <c r="AK91" s="624"/>
      <c r="AL91" s="624"/>
      <c r="AM91" s="624"/>
      <c r="AN91" s="624"/>
      <c r="AO91" s="623"/>
      <c r="AP91" s="623"/>
      <c r="AQ91" s="623"/>
      <c r="AR91" s="623"/>
      <c r="AS91" s="623"/>
      <c r="AT91" s="623"/>
      <c r="AU91" s="623"/>
      <c r="AV91" s="623"/>
      <c r="AW91" s="623"/>
      <c r="AX91" s="623"/>
      <c r="AY91" s="623"/>
      <c r="AZ91" s="623"/>
      <c r="BA91" s="623"/>
      <c r="BB91" s="623"/>
      <c r="BC91" s="623"/>
      <c r="BD91" s="623"/>
      <c r="BE91" s="623"/>
      <c r="BF91" s="623"/>
      <c r="BG91" s="623"/>
      <c r="BH91" s="623"/>
      <c r="BI91" s="623"/>
      <c r="BJ91" s="623"/>
      <c r="BK91" s="623"/>
      <c r="BL91" s="623"/>
      <c r="BM91" s="623"/>
      <c r="BN91" s="623"/>
      <c r="BO91" s="623"/>
      <c r="BP91" s="623"/>
      <c r="BQ91" s="623"/>
      <c r="BR91" s="623"/>
      <c r="BS91" s="623"/>
    </row>
    <row r="92" spans="1:71" ht="18" hidden="1">
      <c r="A92" s="29"/>
      <c r="B92" s="29"/>
      <c r="C92" s="29"/>
      <c r="D92" s="43"/>
      <c r="E92" s="579" t="s">
        <v>329</v>
      </c>
      <c r="F92" s="582"/>
      <c r="G92" s="620" t="s">
        <v>330</v>
      </c>
      <c r="H92" s="631"/>
      <c r="I92" s="631"/>
      <c r="J92" s="631"/>
      <c r="K92" s="631"/>
      <c r="L92" s="631"/>
      <c r="M92" s="631"/>
      <c r="N92" s="632"/>
      <c r="O92" s="632"/>
      <c r="P92" s="633"/>
      <c r="Q92" s="633"/>
      <c r="R92" s="633"/>
      <c r="S92" s="633"/>
      <c r="T92" s="633"/>
      <c r="U92" s="633"/>
      <c r="V92" s="633"/>
      <c r="W92" s="621"/>
      <c r="X92" s="29"/>
      <c r="Y92" s="29"/>
      <c r="AA92" s="627"/>
      <c r="AB92" s="628"/>
      <c r="AC92" s="634"/>
      <c r="AD92" s="2137" t="s">
        <v>331</v>
      </c>
      <c r="AE92" s="2138"/>
      <c r="AF92" s="629">
        <f ca="1">(M29-S32)/365</f>
        <v>-1.252054794520548</v>
      </c>
      <c r="AG92" s="630"/>
      <c r="AH92" s="624"/>
      <c r="AI92" s="624"/>
      <c r="AJ92" s="624"/>
      <c r="AK92" s="624"/>
      <c r="AL92" s="624"/>
      <c r="AM92" s="624"/>
      <c r="AN92" s="624"/>
      <c r="AO92" s="623"/>
      <c r="AP92" s="623"/>
      <c r="AQ92" s="623"/>
      <c r="AR92" s="623"/>
      <c r="AS92" s="623"/>
      <c r="AT92" s="623"/>
      <c r="AU92" s="623"/>
      <c r="AV92" s="623"/>
      <c r="AW92" s="623"/>
      <c r="AX92" s="623"/>
      <c r="AY92" s="623"/>
      <c r="AZ92" s="623"/>
      <c r="BA92" s="623"/>
      <c r="BB92" s="623"/>
      <c r="BC92" s="623"/>
      <c r="BD92" s="623"/>
      <c r="BE92" s="623"/>
      <c r="BF92" s="623"/>
      <c r="BG92" s="623"/>
      <c r="BH92" s="623"/>
      <c r="BI92" s="623"/>
      <c r="BJ92" s="623"/>
      <c r="BK92" s="623"/>
      <c r="BL92" s="623"/>
      <c r="BM92" s="623"/>
      <c r="BN92" s="623"/>
      <c r="BO92" s="623"/>
      <c r="BP92" s="623"/>
      <c r="BQ92" s="623"/>
      <c r="BR92" s="623"/>
      <c r="BS92" s="623"/>
    </row>
    <row r="93" spans="1:71" s="42" customFormat="1" ht="12" customHeight="1">
      <c r="A93" s="29"/>
      <c r="B93" s="29"/>
      <c r="C93" s="29"/>
      <c r="D93" s="43"/>
      <c r="E93" s="579" t="s">
        <v>332</v>
      </c>
      <c r="F93" s="2134" t="s">
        <v>333</v>
      </c>
      <c r="G93" s="2134"/>
      <c r="H93" s="2134"/>
      <c r="I93" s="2134"/>
      <c r="J93" s="2134"/>
      <c r="K93" s="2134"/>
      <c r="L93" s="2134"/>
      <c r="M93" s="2134"/>
      <c r="N93" s="2134"/>
      <c r="O93" s="2134"/>
      <c r="P93" s="2134"/>
      <c r="Q93" s="2134"/>
      <c r="R93" s="635"/>
      <c r="S93" s="635"/>
      <c r="T93" s="635"/>
      <c r="U93" s="635"/>
      <c r="V93" s="635"/>
      <c r="W93" s="580"/>
      <c r="X93" s="548"/>
      <c r="Y93" s="29"/>
      <c r="Z93" s="29"/>
      <c r="AA93" s="490">
        <f>AB93/M51</f>
        <v>0.1</v>
      </c>
      <c r="AB93" s="491">
        <f>IF(AA94=1,M51*10%,IF(AA94=2,M51*20%,IF(AA94=3,M51*30%,IF(AA94=4,M51*40%,IF(AA94=5,M51*50%,IF(AA94=6,M51*60%,IF(AA94=7,M51*70%,IF(AA94=8,M51*80%,0))))))))+AC93</f>
        <v>50000</v>
      </c>
      <c r="AC93" s="492">
        <f>IF(AA94=9,M51*90%,IF(AA94=10,M51*100%,0))</f>
        <v>0</v>
      </c>
      <c r="AD93" s="462"/>
      <c r="AE93" s="463" t="s">
        <v>97</v>
      </c>
      <c r="AF93" s="462"/>
      <c r="AG93" s="576"/>
      <c r="AH93" s="433"/>
      <c r="AI93" s="444"/>
      <c r="AJ93" s="435"/>
      <c r="AK93" s="482"/>
      <c r="AL93" s="437"/>
      <c r="AM93" s="438"/>
      <c r="AN93" s="496"/>
      <c r="AO93" s="446"/>
      <c r="AP93" s="581"/>
      <c r="AQ93" s="71"/>
      <c r="AR93" s="278"/>
      <c r="AS93" s="279"/>
      <c r="AT93" s="279"/>
      <c r="AU93" s="278"/>
      <c r="AV93" s="279"/>
      <c r="AW93" s="279"/>
      <c r="AX93" s="62"/>
      <c r="AY93" s="278"/>
      <c r="AZ93" s="279"/>
      <c r="BA93" s="279"/>
      <c r="BB93" s="62"/>
      <c r="BC93" s="278"/>
      <c r="BD93" s="279"/>
      <c r="BE93" s="279"/>
      <c r="BF93" s="72"/>
      <c r="BG93" s="72"/>
      <c r="BH93" s="72"/>
      <c r="BI93" s="72"/>
      <c r="BJ93" s="72"/>
      <c r="BK93" s="72"/>
      <c r="BL93" s="72"/>
      <c r="BM93" s="72"/>
      <c r="BN93" s="72"/>
      <c r="BO93" s="72"/>
      <c r="BP93" s="72"/>
      <c r="BQ93" s="72"/>
      <c r="BR93" s="72"/>
      <c r="BS93" s="72"/>
    </row>
    <row r="94" spans="1:71" s="42" customFormat="1" ht="12" customHeight="1">
      <c r="A94" s="29"/>
      <c r="B94" s="29"/>
      <c r="C94" s="29"/>
      <c r="D94" s="43"/>
      <c r="E94" s="579" t="s">
        <v>334</v>
      </c>
      <c r="F94" s="2134" t="s">
        <v>335</v>
      </c>
      <c r="G94" s="2134"/>
      <c r="H94" s="2134"/>
      <c r="I94" s="2134"/>
      <c r="J94" s="2134"/>
      <c r="K94" s="2134"/>
      <c r="L94" s="2134"/>
      <c r="M94" s="2134"/>
      <c r="N94" s="2135"/>
      <c r="O94" s="2135"/>
      <c r="P94" s="2136"/>
      <c r="Q94" s="2136"/>
      <c r="R94" s="2136"/>
      <c r="S94" s="2136"/>
      <c r="T94" s="2136"/>
      <c r="U94" s="2136"/>
      <c r="V94" s="2136"/>
      <c r="W94" s="580"/>
      <c r="X94" s="548"/>
      <c r="Y94" s="29"/>
      <c r="Z94" s="29"/>
      <c r="AA94" s="490">
        <v>1</v>
      </c>
      <c r="AB94" s="491" t="s">
        <v>336</v>
      </c>
      <c r="AC94" s="492"/>
      <c r="AD94" s="462"/>
      <c r="AE94" s="463" t="s">
        <v>97</v>
      </c>
      <c r="AF94" s="462"/>
      <c r="AG94" s="576"/>
      <c r="AH94" s="433"/>
      <c r="AI94" s="444"/>
      <c r="AJ94" s="435"/>
      <c r="AK94" s="482"/>
      <c r="AL94" s="437"/>
      <c r="AM94" s="438"/>
      <c r="AN94" s="496"/>
      <c r="AO94" s="446"/>
      <c r="AP94" s="581"/>
      <c r="AQ94" s="71"/>
      <c r="AR94" s="278"/>
      <c r="AS94" s="279"/>
      <c r="AT94" s="279"/>
      <c r="AU94" s="278"/>
      <c r="AV94" s="279"/>
      <c r="AW94" s="279"/>
      <c r="AX94" s="62"/>
      <c r="AY94" s="278"/>
      <c r="AZ94" s="279"/>
      <c r="BA94" s="279"/>
      <c r="BB94" s="62"/>
      <c r="BC94" s="278"/>
      <c r="BD94" s="279"/>
      <c r="BE94" s="279"/>
      <c r="BF94" s="72"/>
      <c r="BG94" s="72"/>
      <c r="BH94" s="72"/>
      <c r="BI94" s="72"/>
      <c r="BJ94" s="72"/>
      <c r="BK94" s="72"/>
      <c r="BL94" s="72"/>
      <c r="BM94" s="72"/>
      <c r="BN94" s="72"/>
      <c r="BO94" s="72"/>
      <c r="BP94" s="72"/>
      <c r="BQ94" s="72"/>
      <c r="BR94" s="72"/>
      <c r="BS94" s="72"/>
    </row>
    <row r="95" spans="1:71" s="42" customFormat="1" ht="12" customHeight="1">
      <c r="A95" s="29"/>
      <c r="B95" s="29"/>
      <c r="C95" s="29"/>
      <c r="D95" s="43"/>
      <c r="E95" s="579" t="s">
        <v>337</v>
      </c>
      <c r="F95" s="2134" t="s">
        <v>338</v>
      </c>
      <c r="G95" s="2134"/>
      <c r="H95" s="2134"/>
      <c r="I95" s="2134"/>
      <c r="J95" s="2134"/>
      <c r="K95" s="2134"/>
      <c r="L95" s="2134"/>
      <c r="M95" s="2134"/>
      <c r="N95" s="2134"/>
      <c r="O95" s="636"/>
      <c r="P95" s="2136"/>
      <c r="Q95" s="2136"/>
      <c r="R95" s="2136"/>
      <c r="S95" s="2136"/>
      <c r="T95" s="2136"/>
      <c r="U95" s="2136"/>
      <c r="V95" s="2136"/>
      <c r="W95" s="580"/>
      <c r="X95" s="548"/>
      <c r="Y95" s="29"/>
      <c r="Z95" s="29"/>
      <c r="AA95" s="490">
        <v>0.1</v>
      </c>
      <c r="AB95" s="491" t="s">
        <v>286</v>
      </c>
      <c r="AC95" s="492"/>
      <c r="AD95" s="462"/>
      <c r="AE95" s="463"/>
      <c r="AF95" s="462"/>
      <c r="AG95" s="576"/>
      <c r="AH95" s="433"/>
      <c r="AI95" s="444"/>
      <c r="AJ95" s="435"/>
      <c r="AK95" s="482"/>
      <c r="AL95" s="437"/>
      <c r="AM95" s="438"/>
      <c r="AN95" s="496"/>
      <c r="AO95" s="446"/>
      <c r="AP95" s="581"/>
      <c r="AQ95" s="71"/>
      <c r="AR95" s="278"/>
      <c r="AS95" s="279"/>
      <c r="AT95" s="279"/>
      <c r="AU95" s="278"/>
      <c r="AV95" s="279"/>
      <c r="AW95" s="279"/>
      <c r="AX95" s="62"/>
      <c r="AY95" s="278"/>
      <c r="AZ95" s="279"/>
      <c r="BA95" s="279"/>
      <c r="BB95" s="62"/>
      <c r="BC95" s="278"/>
      <c r="BD95" s="279"/>
      <c r="BE95" s="279"/>
      <c r="BF95" s="72"/>
      <c r="BG95" s="72"/>
      <c r="BH95" s="72"/>
      <c r="BI95" s="72"/>
      <c r="BJ95" s="72"/>
      <c r="BK95" s="72"/>
      <c r="BL95" s="72"/>
      <c r="BM95" s="72"/>
      <c r="BN95" s="72"/>
      <c r="BO95" s="72"/>
      <c r="BP95" s="72"/>
      <c r="BQ95" s="72"/>
      <c r="BR95" s="72"/>
      <c r="BS95" s="72"/>
    </row>
    <row r="96" spans="1:71" s="42" customFormat="1" ht="12" customHeight="1">
      <c r="A96" s="29"/>
      <c r="B96" s="29"/>
      <c r="C96" s="29"/>
      <c r="D96" s="43"/>
      <c r="E96" s="579" t="s">
        <v>339</v>
      </c>
      <c r="F96" s="620" t="s">
        <v>340</v>
      </c>
      <c r="G96" s="583"/>
      <c r="H96" s="583"/>
      <c r="I96" s="583"/>
      <c r="J96" s="583"/>
      <c r="K96" s="583"/>
      <c r="L96" s="583"/>
      <c r="M96" s="583"/>
      <c r="N96" s="636"/>
      <c r="O96" s="636"/>
      <c r="P96" s="570"/>
      <c r="Q96" s="570"/>
      <c r="R96" s="570"/>
      <c r="S96" s="570"/>
      <c r="T96" s="570"/>
      <c r="U96" s="570"/>
      <c r="V96" s="570"/>
      <c r="W96" s="580"/>
      <c r="X96" s="548"/>
      <c r="Y96" s="29"/>
      <c r="Z96" s="29"/>
      <c r="AA96" s="490">
        <v>0.2</v>
      </c>
      <c r="AB96" s="491" t="s">
        <v>289</v>
      </c>
      <c r="AC96" s="492"/>
      <c r="AD96" s="462"/>
      <c r="AE96" s="463"/>
      <c r="AF96" s="462"/>
      <c r="AG96" s="576" t="s">
        <v>341</v>
      </c>
      <c r="AH96" s="433"/>
      <c r="AI96" s="444">
        <f ca="1">IF(AF188="sim",AB189*AI87,0)</f>
        <v>0</v>
      </c>
      <c r="AJ96" s="435"/>
      <c r="AK96" s="482"/>
      <c r="AL96" s="437"/>
      <c r="AM96" s="438"/>
      <c r="AN96" s="496"/>
      <c r="AO96" s="446"/>
      <c r="AP96" s="581"/>
      <c r="AQ96" s="71"/>
      <c r="AR96" s="278"/>
      <c r="AS96" s="279"/>
      <c r="AT96" s="279"/>
      <c r="AU96" s="278"/>
      <c r="AV96" s="279"/>
      <c r="AW96" s="279"/>
      <c r="AX96" s="62"/>
      <c r="AY96" s="278"/>
      <c r="AZ96" s="279"/>
      <c r="BA96" s="279"/>
      <c r="BB96" s="62"/>
      <c r="BC96" s="278"/>
      <c r="BD96" s="279"/>
      <c r="BE96" s="279"/>
      <c r="BF96" s="72"/>
      <c r="BG96" s="72"/>
      <c r="BH96" s="72"/>
      <c r="BI96" s="72"/>
      <c r="BJ96" s="72"/>
      <c r="BK96" s="72"/>
      <c r="BL96" s="72"/>
      <c r="BM96" s="72"/>
      <c r="BN96" s="72"/>
      <c r="BO96" s="72"/>
      <c r="BP96" s="72"/>
      <c r="BQ96" s="72"/>
      <c r="BR96" s="72"/>
      <c r="BS96" s="72"/>
    </row>
    <row r="97" spans="1:71" ht="13.5" hidden="1">
      <c r="A97" s="29"/>
      <c r="B97" s="29"/>
      <c r="C97" s="29"/>
      <c r="D97" s="43"/>
      <c r="E97" s="579" t="s">
        <v>342</v>
      </c>
      <c r="F97" s="582"/>
      <c r="G97" s="620" t="s">
        <v>343</v>
      </c>
      <c r="H97" s="583"/>
      <c r="I97" s="583"/>
      <c r="J97" s="583"/>
      <c r="K97" s="583"/>
      <c r="L97" s="583"/>
      <c r="M97" s="583"/>
      <c r="N97" s="583"/>
      <c r="O97" s="583"/>
      <c r="P97" s="583"/>
      <c r="Q97" s="583"/>
      <c r="R97" s="583"/>
      <c r="S97" s="583"/>
      <c r="T97" s="583"/>
      <c r="U97" s="583"/>
      <c r="V97" s="583"/>
      <c r="W97" s="637"/>
      <c r="X97" s="29"/>
      <c r="Y97" s="29"/>
      <c r="AA97" s="498">
        <v>0.3</v>
      </c>
      <c r="AB97" s="499" t="s">
        <v>344</v>
      </c>
      <c r="AC97" s="500"/>
      <c r="AD97" s="638"/>
      <c r="AE97" s="639"/>
      <c r="AF97" s="639"/>
      <c r="AG97" s="640" t="s">
        <v>345</v>
      </c>
      <c r="AH97" s="640"/>
      <c r="AI97" s="641">
        <f ca="1">IF(AF188="SIM",AI87*AB188,0)</f>
        <v>2317.8481098210209</v>
      </c>
      <c r="AJ97" s="642"/>
      <c r="AK97" s="643" t="s">
        <v>346</v>
      </c>
      <c r="AL97" s="644">
        <f ca="1">AL87/AI60</f>
        <v>2.5144877577801127E-3</v>
      </c>
      <c r="AM97" s="643" t="s">
        <v>97</v>
      </c>
      <c r="AN97" s="645"/>
      <c r="AO97" s="646" t="s">
        <v>97</v>
      </c>
      <c r="AP97" s="647"/>
      <c r="AQ97" s="647"/>
      <c r="AR97" s="648"/>
      <c r="AS97" s="649"/>
      <c r="AT97" s="649"/>
      <c r="AU97" s="649"/>
      <c r="AV97" s="649"/>
      <c r="AW97" s="650"/>
      <c r="AX97" s="650"/>
      <c r="AY97" s="651"/>
      <c r="AZ97" s="650"/>
      <c r="BA97" s="650"/>
      <c r="BB97" s="650"/>
      <c r="BC97" s="650"/>
      <c r="BD97" s="650"/>
      <c r="BE97" s="650"/>
      <c r="BF97" s="650"/>
      <c r="BG97" s="650"/>
      <c r="BH97" s="650"/>
      <c r="BI97" s="650"/>
      <c r="BJ97" s="650"/>
      <c r="BK97" s="650"/>
      <c r="BL97" s="650"/>
      <c r="BM97" s="650"/>
      <c r="BN97" s="650"/>
      <c r="BO97" s="650"/>
      <c r="BP97" s="650"/>
      <c r="BQ97" s="650"/>
      <c r="BR97" s="650"/>
      <c r="BS97" s="650"/>
    </row>
    <row r="98" spans="1:71" s="42" customFormat="1" ht="12" customHeight="1">
      <c r="A98" s="29"/>
      <c r="B98" s="29"/>
      <c r="C98" s="29"/>
      <c r="D98" s="43"/>
      <c r="E98" s="579" t="s">
        <v>347</v>
      </c>
      <c r="F98" s="583" t="s">
        <v>348</v>
      </c>
      <c r="G98" s="583"/>
      <c r="H98" s="583"/>
      <c r="I98" s="583"/>
      <c r="J98" s="583"/>
      <c r="K98" s="583"/>
      <c r="L98" s="583"/>
      <c r="M98" s="583"/>
      <c r="N98" s="636"/>
      <c r="O98" s="636"/>
      <c r="P98" s="2136"/>
      <c r="Q98" s="2136"/>
      <c r="R98" s="2136"/>
      <c r="S98" s="2136"/>
      <c r="T98" s="2136"/>
      <c r="U98" s="2136"/>
      <c r="V98" s="2136"/>
      <c r="W98" s="580"/>
      <c r="X98" s="548"/>
      <c r="Y98" s="29"/>
      <c r="Z98" s="29"/>
      <c r="AA98" s="490">
        <v>0.4</v>
      </c>
      <c r="AB98" s="491" t="s">
        <v>299</v>
      </c>
      <c r="AC98" s="492"/>
      <c r="AD98" s="462"/>
      <c r="AE98" s="463"/>
      <c r="AF98" s="462"/>
      <c r="AG98" s="576" t="s">
        <v>349</v>
      </c>
      <c r="AH98" s="433"/>
      <c r="AI98" s="444">
        <f ca="1">AI87-AI97+AI96</f>
        <v>1821.1663720022302</v>
      </c>
      <c r="AJ98" s="435" t="s">
        <v>97</v>
      </c>
      <c r="AK98" s="482"/>
      <c r="AL98" s="437"/>
      <c r="AM98" s="438"/>
      <c r="AN98" s="496"/>
      <c r="AO98" s="446"/>
      <c r="AP98" s="581"/>
      <c r="AQ98" s="71"/>
      <c r="AR98" s="278"/>
      <c r="AS98" s="279"/>
      <c r="AT98" s="279"/>
      <c r="AU98" s="278"/>
      <c r="AV98" s="279"/>
      <c r="AW98" s="279"/>
      <c r="AX98" s="62"/>
      <c r="AY98" s="278"/>
      <c r="AZ98" s="279"/>
      <c r="BA98" s="279"/>
      <c r="BB98" s="62"/>
      <c r="BC98" s="278"/>
      <c r="BD98" s="279"/>
      <c r="BE98" s="279"/>
      <c r="BF98" s="72"/>
      <c r="BG98" s="72"/>
      <c r="BH98" s="72"/>
      <c r="BI98" s="72"/>
      <c r="BJ98" s="72"/>
      <c r="BK98" s="72"/>
      <c r="BL98" s="72"/>
      <c r="BM98" s="72"/>
      <c r="BN98" s="72"/>
      <c r="BO98" s="72"/>
      <c r="BP98" s="72"/>
      <c r="BQ98" s="72"/>
      <c r="BR98" s="72"/>
      <c r="BS98" s="72"/>
    </row>
    <row r="99" spans="1:71" ht="12.75" hidden="1">
      <c r="A99" s="652"/>
      <c r="B99" s="652"/>
      <c r="C99" s="29"/>
      <c r="D99" s="29"/>
      <c r="E99" s="582" t="s">
        <v>350</v>
      </c>
      <c r="F99" s="582"/>
      <c r="G99" s="583" t="s">
        <v>351</v>
      </c>
      <c r="H99" s="631"/>
      <c r="I99" s="631"/>
      <c r="J99" s="631"/>
      <c r="K99" s="631"/>
      <c r="L99" s="631"/>
      <c r="M99" s="631"/>
      <c r="N99" s="631"/>
      <c r="O99" s="631"/>
      <c r="P99" s="631"/>
      <c r="Q99" s="631"/>
      <c r="R99" s="631"/>
      <c r="S99" s="631"/>
      <c r="T99" s="631"/>
      <c r="U99" s="631"/>
      <c r="V99" s="631"/>
      <c r="W99" s="653"/>
      <c r="X99" s="29"/>
      <c r="Y99" s="29"/>
      <c r="AA99" s="498">
        <v>0.5</v>
      </c>
      <c r="AB99" s="549" t="s">
        <v>304</v>
      </c>
      <c r="AC99" s="528"/>
      <c r="AD99" s="638"/>
      <c r="AE99" s="639"/>
      <c r="AF99" s="639"/>
      <c r="AG99" s="654"/>
      <c r="AH99" s="654"/>
      <c r="AI99" s="655"/>
      <c r="AJ99" s="656"/>
      <c r="AK99" s="656"/>
      <c r="AL99" s="657"/>
      <c r="AM99" s="656"/>
      <c r="AN99" s="645"/>
      <c r="AO99" s="658"/>
      <c r="AP99" s="647"/>
      <c r="AQ99" s="647"/>
      <c r="AR99" s="648"/>
      <c r="AS99" s="659"/>
      <c r="AT99" s="650"/>
      <c r="AU99" s="650"/>
      <c r="AV99" s="650"/>
      <c r="AW99" s="650"/>
      <c r="AX99" s="650"/>
      <c r="AY99" s="651"/>
      <c r="AZ99" s="650"/>
      <c r="BA99" s="650"/>
      <c r="BB99" s="650"/>
      <c r="BC99" s="650"/>
      <c r="BD99" s="650"/>
      <c r="BE99" s="650"/>
      <c r="BF99" s="650"/>
      <c r="BG99" s="650"/>
      <c r="BH99" s="650"/>
      <c r="BI99" s="650"/>
      <c r="BJ99" s="650"/>
      <c r="BK99" s="650"/>
      <c r="BL99" s="650"/>
      <c r="BM99" s="650"/>
      <c r="BN99" s="650"/>
      <c r="BO99" s="650"/>
      <c r="BP99" s="650"/>
      <c r="BQ99" s="650"/>
      <c r="BR99" s="650"/>
      <c r="BS99" s="650"/>
    </row>
    <row r="100" spans="1:71" ht="13.5">
      <c r="A100" s="660"/>
      <c r="B100" s="660"/>
      <c r="C100" s="29"/>
      <c r="D100" s="29"/>
      <c r="E100" s="579" t="str">
        <f>IF(AC10=TRUE,"Cobertura 109","")</f>
        <v>Cobertura 109</v>
      </c>
      <c r="F100" s="583" t="str">
        <f>IF(AC10=TRUE,"Extensão da cobertura de RC geral e cruzada para os riscos de derramamento, infiltração ou descargas de água ","")</f>
        <v xml:space="preserve">Extensão da cobertura de RC geral e cruzada para os riscos de derramamento, infiltração ou descargas de água </v>
      </c>
      <c r="H100" s="631"/>
      <c r="I100" s="631"/>
      <c r="J100" s="631"/>
      <c r="K100" s="631"/>
      <c r="L100" s="631"/>
      <c r="M100" s="631"/>
      <c r="N100" s="631"/>
      <c r="O100" s="631"/>
      <c r="P100" s="631"/>
      <c r="Q100" s="631"/>
      <c r="R100" s="631"/>
      <c r="S100" s="631"/>
      <c r="T100" s="631"/>
      <c r="U100" s="631"/>
      <c r="V100" s="631"/>
      <c r="W100" s="653"/>
      <c r="X100" s="29"/>
      <c r="Y100" s="29"/>
      <c r="AA100" s="498">
        <v>0.7</v>
      </c>
      <c r="AB100" s="499" t="s">
        <v>309</v>
      </c>
      <c r="AC100" s="500"/>
      <c r="AD100" s="650" t="s">
        <v>97</v>
      </c>
      <c r="AE100" s="639" t="s">
        <v>97</v>
      </c>
      <c r="AF100" s="639"/>
      <c r="AG100" s="661"/>
      <c r="AH100" s="661"/>
      <c r="AI100" s="662"/>
      <c r="AJ100" s="639"/>
      <c r="AK100" s="639"/>
      <c r="AL100" s="639"/>
      <c r="AM100" s="639"/>
      <c r="AN100" s="663" t="s">
        <v>352</v>
      </c>
      <c r="AO100" s="664">
        <f>IF(S94="sim",AO97,0)</f>
        <v>0</v>
      </c>
      <c r="AP100" s="647"/>
      <c r="AQ100" s="647"/>
      <c r="AR100" s="648"/>
      <c r="AS100" s="648"/>
      <c r="AT100" s="650"/>
      <c r="AU100" s="650"/>
      <c r="AV100" s="650"/>
      <c r="AW100" s="665" t="s">
        <v>203</v>
      </c>
      <c r="AX100" s="650"/>
      <c r="AY100" s="666">
        <f>IF(AR85="fundação normal",AT109,0)</f>
        <v>0</v>
      </c>
      <c r="AZ100" s="650"/>
      <c r="BA100" s="650"/>
      <c r="BB100" s="650"/>
      <c r="BC100" s="650"/>
      <c r="BD100" s="650"/>
      <c r="BE100" s="650"/>
      <c r="BF100" s="650"/>
      <c r="BG100" s="650"/>
      <c r="BH100" s="650"/>
      <c r="BI100" s="650"/>
      <c r="BJ100" s="650"/>
      <c r="BK100" s="650"/>
      <c r="BL100" s="650"/>
      <c r="BM100" s="650"/>
      <c r="BN100" s="650"/>
      <c r="BO100" s="650"/>
      <c r="BP100" s="650"/>
      <c r="BQ100" s="650"/>
      <c r="BR100" s="650"/>
      <c r="BS100" s="650"/>
    </row>
    <row r="101" spans="1:71" s="42" customFormat="1" ht="13.5" hidden="1">
      <c r="A101" s="43"/>
      <c r="B101" s="43"/>
      <c r="C101" s="667"/>
      <c r="D101" s="29"/>
      <c r="E101" s="582" t="s">
        <v>353</v>
      </c>
      <c r="F101" s="668"/>
      <c r="G101" s="2144" t="s">
        <v>354</v>
      </c>
      <c r="H101" s="2144"/>
      <c r="I101" s="2144"/>
      <c r="J101" s="2144"/>
      <c r="K101" s="2144"/>
      <c r="L101" s="2144"/>
      <c r="M101" s="2144"/>
      <c r="N101" s="2144"/>
      <c r="O101" s="2144"/>
      <c r="P101" s="2144"/>
      <c r="Q101" s="2144"/>
      <c r="R101" s="2144"/>
      <c r="S101" s="2144"/>
      <c r="T101" s="2144"/>
      <c r="U101" s="2144"/>
      <c r="V101" s="2144"/>
      <c r="W101" s="669"/>
      <c r="X101" s="548"/>
      <c r="Y101" s="29"/>
      <c r="Z101" s="29"/>
      <c r="AA101" s="498">
        <v>0.7</v>
      </c>
      <c r="AB101" s="499" t="s">
        <v>312</v>
      </c>
      <c r="AC101" s="500"/>
      <c r="AD101" s="650"/>
      <c r="AE101" s="639"/>
      <c r="AF101" s="639"/>
      <c r="AG101" s="661"/>
      <c r="AH101" s="661"/>
      <c r="AI101" s="662"/>
      <c r="AJ101" s="639"/>
      <c r="AK101" s="670"/>
      <c r="AL101" s="661"/>
      <c r="AM101" s="639"/>
      <c r="AN101" s="671"/>
      <c r="AO101" s="672"/>
      <c r="AP101" s="647"/>
      <c r="AQ101" s="647"/>
      <c r="AR101" s="648"/>
      <c r="AS101" s="648"/>
      <c r="AT101" s="650"/>
      <c r="AU101" s="650"/>
      <c r="AV101" s="650"/>
      <c r="AW101" s="650"/>
      <c r="AX101" s="650"/>
      <c r="AY101" s="651"/>
      <c r="AZ101" s="650"/>
      <c r="BA101" s="650"/>
      <c r="BB101" s="650"/>
      <c r="BC101" s="650"/>
      <c r="BD101" s="650"/>
      <c r="BE101" s="650"/>
      <c r="BF101" s="650"/>
      <c r="BG101" s="650"/>
      <c r="BH101" s="650"/>
      <c r="BI101" s="650"/>
      <c r="BJ101" s="650"/>
      <c r="BK101" s="650"/>
      <c r="BL101" s="650"/>
      <c r="BM101" s="650"/>
      <c r="BN101" s="650"/>
      <c r="BO101" s="650"/>
      <c r="BP101" s="650"/>
      <c r="BQ101" s="650"/>
      <c r="BR101" s="650"/>
      <c r="BS101" s="650"/>
    </row>
    <row r="102" spans="1:71" s="42" customFormat="1" ht="12.75" hidden="1">
      <c r="A102" s="43"/>
      <c r="B102" s="43"/>
      <c r="C102" s="667"/>
      <c r="D102" s="29"/>
      <c r="E102" s="43"/>
      <c r="F102" s="43"/>
      <c r="G102" s="2144"/>
      <c r="H102" s="2144"/>
      <c r="I102" s="2144"/>
      <c r="J102" s="2144"/>
      <c r="K102" s="2144"/>
      <c r="L102" s="2144"/>
      <c r="M102" s="2144"/>
      <c r="N102" s="2144"/>
      <c r="O102" s="2144"/>
      <c r="P102" s="2144"/>
      <c r="Q102" s="2144"/>
      <c r="R102" s="2144"/>
      <c r="S102" s="2144"/>
      <c r="T102" s="2144"/>
      <c r="U102" s="2144"/>
      <c r="V102" s="2144"/>
      <c r="W102" s="673"/>
      <c r="X102" s="674"/>
      <c r="Y102" s="29"/>
      <c r="Z102" s="29"/>
      <c r="AA102" s="498">
        <v>0.8</v>
      </c>
      <c r="AB102" s="499" t="s">
        <v>319</v>
      </c>
      <c r="AC102" s="500"/>
      <c r="AD102" s="650"/>
      <c r="AE102" s="661"/>
      <c r="AF102" s="661"/>
      <c r="AG102" s="661"/>
      <c r="AH102" s="661"/>
      <c r="AI102" s="662"/>
      <c r="AJ102" s="661"/>
      <c r="AK102" s="639"/>
      <c r="AL102" s="661"/>
      <c r="AM102" s="639"/>
      <c r="AN102" s="671"/>
      <c r="AO102" s="675"/>
      <c r="AP102" s="647"/>
      <c r="AQ102" s="647"/>
      <c r="AR102" s="648"/>
      <c r="AS102" s="648"/>
      <c r="AT102" s="650"/>
      <c r="AU102" s="650"/>
      <c r="AV102" s="650"/>
      <c r="AW102" s="665" t="s">
        <v>204</v>
      </c>
      <c r="AX102" s="650"/>
      <c r="AY102" s="676">
        <f>IF(AR85="fundação grave",AU109,0)</f>
        <v>0</v>
      </c>
      <c r="AZ102" s="650"/>
      <c r="BA102" s="650"/>
      <c r="BB102" s="650"/>
      <c r="BC102" s="650"/>
      <c r="BD102" s="650"/>
      <c r="BE102" s="650"/>
      <c r="BF102" s="650"/>
      <c r="BG102" s="650"/>
      <c r="BH102" s="650"/>
      <c r="BI102" s="650"/>
      <c r="BJ102" s="650"/>
      <c r="BK102" s="650"/>
      <c r="BL102" s="650"/>
      <c r="BM102" s="650"/>
      <c r="BN102" s="650"/>
      <c r="BO102" s="650"/>
      <c r="BP102" s="650"/>
      <c r="BQ102" s="650"/>
      <c r="BR102" s="650"/>
      <c r="BS102" s="650"/>
    </row>
    <row r="103" spans="1:71" hidden="1">
      <c r="A103" s="43"/>
      <c r="B103" s="43"/>
      <c r="C103" s="667"/>
      <c r="D103" s="29"/>
      <c r="E103" s="596"/>
      <c r="F103" s="596"/>
      <c r="G103" s="596"/>
      <c r="H103" s="596"/>
      <c r="I103" s="596"/>
      <c r="J103" s="596"/>
      <c r="K103" s="596"/>
      <c r="L103" s="596"/>
      <c r="M103" s="596"/>
      <c r="N103" s="596"/>
      <c r="O103" s="596"/>
      <c r="P103" s="596"/>
      <c r="Q103" s="596"/>
      <c r="R103" s="596"/>
      <c r="S103" s="596"/>
      <c r="T103" s="596"/>
      <c r="U103" s="596"/>
      <c r="V103" s="596"/>
      <c r="W103" s="677"/>
      <c r="X103" s="32"/>
      <c r="AA103" s="498">
        <v>0.9</v>
      </c>
      <c r="AB103" s="499" t="s">
        <v>322</v>
      </c>
      <c r="AC103" s="500"/>
      <c r="AD103" s="650"/>
      <c r="AE103" s="639"/>
      <c r="AF103" s="661"/>
      <c r="AG103" s="661"/>
      <c r="AH103" s="661"/>
      <c r="AI103" s="678"/>
      <c r="AJ103" s="661"/>
      <c r="AK103" s="639"/>
      <c r="AL103" s="661"/>
      <c r="AM103" s="639"/>
      <c r="AN103" s="671"/>
      <c r="AO103" s="659"/>
      <c r="AP103" s="647"/>
      <c r="AQ103" s="647"/>
      <c r="AR103" s="648"/>
      <c r="AS103" s="648"/>
      <c r="AT103" s="650"/>
      <c r="AU103" s="650"/>
      <c r="AV103" s="650"/>
      <c r="AW103" s="650"/>
      <c r="AX103" s="650"/>
      <c r="AY103" s="651"/>
      <c r="AZ103" s="650"/>
      <c r="BA103" s="650"/>
      <c r="BB103" s="650"/>
      <c r="BC103" s="650"/>
      <c r="BD103" s="650"/>
      <c r="BE103" s="650"/>
      <c r="BF103" s="650"/>
      <c r="BG103" s="650"/>
      <c r="BH103" s="650"/>
      <c r="BI103" s="650"/>
      <c r="BJ103" s="650"/>
      <c r="BK103" s="650"/>
      <c r="BL103" s="650"/>
      <c r="BM103" s="650"/>
      <c r="BN103" s="650"/>
      <c r="BO103" s="650"/>
      <c r="BP103" s="650"/>
      <c r="BQ103" s="650"/>
      <c r="BR103" s="650"/>
      <c r="BS103" s="650"/>
    </row>
    <row r="104" spans="1:71" ht="12.75" hidden="1">
      <c r="A104" s="29"/>
      <c r="B104" s="29"/>
      <c r="C104" s="29"/>
      <c r="D104" s="29"/>
      <c r="E104" s="596"/>
      <c r="F104" s="596"/>
      <c r="G104" s="596"/>
      <c r="H104" s="596"/>
      <c r="I104" s="596"/>
      <c r="J104" s="596"/>
      <c r="K104" s="596"/>
      <c r="L104" s="596"/>
      <c r="M104" s="596"/>
      <c r="N104" s="596"/>
      <c r="O104" s="596"/>
      <c r="P104" s="596"/>
      <c r="Q104" s="596"/>
      <c r="R104" s="596"/>
      <c r="S104" s="596"/>
      <c r="T104" s="596"/>
      <c r="U104" s="596"/>
      <c r="V104" s="596"/>
      <c r="W104" s="32"/>
      <c r="X104" s="32"/>
      <c r="AA104" s="498">
        <v>1</v>
      </c>
      <c r="AB104" s="549" t="s">
        <v>325</v>
      </c>
      <c r="AC104" s="528"/>
      <c r="AD104" s="650" t="s">
        <v>355</v>
      </c>
      <c r="AE104" s="650"/>
      <c r="AF104" s="648" t="str">
        <f>IF(AH23&lt;=5000000,"2.800,00",(IF(AH23&lt;=15000000,"5.600,00",IF(AH23&lt;=100000000,"8.400,00"))))</f>
        <v>2.800,00</v>
      </c>
      <c r="AG104" s="679"/>
      <c r="AH104" s="679" t="s">
        <v>356</v>
      </c>
      <c r="AI104" s="679"/>
      <c r="AJ104" s="680" t="str">
        <f>IF(AI60&lt;=5000000,"R$ 2.800,00",(IF(AI60&lt;=15000000,"R$ 5.600,00",IF(AI60&lt;=50000000,"R$ 8.400,00"))))</f>
        <v>R$ 2.800,00</v>
      </c>
      <c r="AK104" s="679"/>
      <c r="AL104" s="679"/>
      <c r="AM104" s="679"/>
      <c r="AN104" s="681"/>
      <c r="AO104" s="651"/>
      <c r="AP104" s="647"/>
      <c r="AQ104" s="647"/>
      <c r="AR104" s="648"/>
      <c r="AS104" s="648"/>
      <c r="AT104" s="650"/>
      <c r="AU104" s="650"/>
      <c r="AV104" s="650"/>
      <c r="AW104" s="665" t="s">
        <v>205</v>
      </c>
      <c r="AX104" s="650"/>
      <c r="AY104" s="666">
        <f>IF(AR85="fundação m.grave",AV109,0)</f>
        <v>0</v>
      </c>
      <c r="AZ104" s="650"/>
      <c r="BA104" s="650"/>
      <c r="BB104" s="650"/>
      <c r="BC104" s="650"/>
      <c r="BD104" s="650"/>
      <c r="BE104" s="650"/>
      <c r="BF104" s="650"/>
      <c r="BG104" s="650"/>
      <c r="BH104" s="650"/>
      <c r="BI104" s="650"/>
      <c r="BJ104" s="650"/>
      <c r="BK104" s="650"/>
      <c r="BL104" s="650"/>
      <c r="BM104" s="650"/>
      <c r="BN104" s="650"/>
      <c r="BO104" s="650"/>
      <c r="BP104" s="650"/>
      <c r="BQ104" s="650"/>
      <c r="BR104" s="650"/>
      <c r="BS104" s="650"/>
    </row>
    <row r="105" spans="1:71" ht="16.5" hidden="1">
      <c r="A105" s="29"/>
      <c r="B105" s="29"/>
      <c r="C105" s="29"/>
      <c r="D105" s="682"/>
      <c r="E105" s="596"/>
      <c r="F105" s="683"/>
      <c r="G105" s="683"/>
      <c r="H105" s="683"/>
      <c r="I105" s="683"/>
      <c r="J105" s="2129"/>
      <c r="K105" s="2129"/>
      <c r="L105" s="2129"/>
      <c r="M105" s="2129"/>
      <c r="N105" s="2129"/>
      <c r="O105" s="2129"/>
      <c r="P105" s="683"/>
      <c r="Q105" s="683"/>
      <c r="R105" s="683"/>
      <c r="S105" s="683"/>
      <c r="T105" s="683"/>
      <c r="U105" s="683"/>
      <c r="V105" s="683"/>
      <c r="W105" s="674"/>
      <c r="X105" s="674"/>
      <c r="AA105" s="684"/>
      <c r="AB105" s="685"/>
      <c r="AC105" s="650"/>
      <c r="AD105" s="650" t="s">
        <v>357</v>
      </c>
      <c r="AE105" s="650"/>
      <c r="AF105" s="648" t="str">
        <f>IF(AH23&lt;=5000000,"5.600,00",(IF(AH23&lt;=15000000,"11.200,00",IF(AH23&lt;=100000000,"16.800,00"))))</f>
        <v>5.600,00</v>
      </c>
      <c r="AG105" s="686"/>
      <c r="AH105" s="686" t="s">
        <v>234</v>
      </c>
      <c r="AI105" s="686"/>
      <c r="AJ105" s="687" t="str">
        <f>IF(AI60&lt;=5000000,"R$ 2.800,00",(IF(AI60&lt;=15000000,"R$ 5.600,00",IF(AI60&lt;=100000000,"R$ 8.400,00"))))</f>
        <v>R$ 2.800,00</v>
      </c>
      <c r="AK105" s="686"/>
      <c r="AL105" s="688">
        <f>R37</f>
        <v>0</v>
      </c>
      <c r="AM105" s="686"/>
      <c r="AN105" s="681"/>
      <c r="AO105" s="689"/>
      <c r="AP105" s="647"/>
      <c r="AQ105" s="647"/>
      <c r="AR105" s="648"/>
      <c r="AS105" s="648"/>
      <c r="AT105" s="650"/>
      <c r="AU105" s="650"/>
      <c r="AV105" s="650"/>
      <c r="AW105" s="650"/>
      <c r="AX105" s="650"/>
      <c r="AY105" s="651"/>
      <c r="AZ105" s="650"/>
      <c r="BA105" s="650"/>
      <c r="BB105" s="650"/>
      <c r="BC105" s="650"/>
      <c r="BD105" s="650"/>
      <c r="BE105" s="650"/>
      <c r="BF105" s="650"/>
      <c r="BG105" s="650"/>
      <c r="BH105" s="650"/>
      <c r="BI105" s="650"/>
      <c r="BJ105" s="650"/>
      <c r="BK105" s="650"/>
      <c r="BL105" s="650"/>
      <c r="BM105" s="650"/>
      <c r="BN105" s="650"/>
      <c r="BO105" s="650"/>
      <c r="BP105" s="650"/>
      <c r="BQ105" s="650"/>
      <c r="BR105" s="650"/>
      <c r="BS105" s="650"/>
    </row>
    <row r="106" spans="1:71" ht="15.75" hidden="1">
      <c r="A106" s="27"/>
      <c r="B106" s="27"/>
      <c r="C106" s="27"/>
      <c r="D106" s="43"/>
      <c r="E106" s="596"/>
      <c r="F106" s="596"/>
      <c r="G106" s="596"/>
      <c r="H106" s="596"/>
      <c r="I106" s="596"/>
      <c r="J106" s="596"/>
      <c r="K106" s="596"/>
      <c r="L106" s="620"/>
      <c r="M106" s="596"/>
      <c r="N106" s="596"/>
      <c r="O106" s="596"/>
      <c r="P106" s="596"/>
      <c r="Q106" s="596"/>
      <c r="R106" s="596"/>
      <c r="S106" s="596"/>
      <c r="T106" s="596"/>
      <c r="U106" s="596"/>
      <c r="V106" s="596"/>
      <c r="W106" s="57"/>
      <c r="X106" s="60"/>
      <c r="AB106" s="685"/>
      <c r="AC106" s="650"/>
      <c r="AD106" s="650" t="s">
        <v>358</v>
      </c>
      <c r="AE106" s="650"/>
      <c r="AF106" s="648" t="str">
        <f>IF(AH23&lt;=5000000,"8.400,00",(IF(AH23&lt;=15000000,"16.800,00",IF(AH23&lt;=490000000,"33.600,00"))))</f>
        <v>8.400,00</v>
      </c>
      <c r="AG106" s="686"/>
      <c r="AH106" s="686"/>
      <c r="AI106" s="686"/>
      <c r="AJ106" s="687"/>
      <c r="AK106" s="686"/>
      <c r="AL106" s="686"/>
      <c r="AM106" s="686"/>
      <c r="AN106" s="681"/>
      <c r="AO106" s="651"/>
      <c r="AP106" s="647"/>
      <c r="AQ106" s="647"/>
      <c r="AR106" s="648"/>
      <c r="AS106" s="648"/>
      <c r="AT106" s="650"/>
      <c r="AU106" s="650"/>
      <c r="AV106" s="650"/>
      <c r="AW106" s="650"/>
      <c r="AX106" s="650"/>
      <c r="AY106" s="651"/>
      <c r="AZ106" s="650"/>
      <c r="BA106" s="650"/>
      <c r="BB106" s="650"/>
      <c r="BC106" s="650"/>
      <c r="BD106" s="650"/>
      <c r="BE106" s="650"/>
      <c r="BF106" s="650"/>
      <c r="BG106" s="650"/>
      <c r="BH106" s="650"/>
      <c r="BI106" s="650"/>
      <c r="BJ106" s="650"/>
      <c r="BK106" s="650"/>
      <c r="BL106" s="650"/>
      <c r="BM106" s="650"/>
      <c r="BN106" s="650"/>
      <c r="BO106" s="650"/>
      <c r="BP106" s="650"/>
      <c r="BQ106" s="650"/>
      <c r="BR106" s="650"/>
      <c r="BS106" s="650"/>
    </row>
    <row r="107" spans="1:71" ht="15.75" hidden="1">
      <c r="A107" s="27"/>
      <c r="B107" s="27"/>
      <c r="C107" s="690"/>
      <c r="D107" s="43"/>
      <c r="E107" s="596"/>
      <c r="F107" s="596"/>
      <c r="G107" s="596"/>
      <c r="H107" s="596"/>
      <c r="I107" s="596"/>
      <c r="J107" s="596"/>
      <c r="K107" s="596"/>
      <c r="L107" s="583"/>
      <c r="M107" s="583"/>
      <c r="N107" s="691"/>
      <c r="O107" s="691"/>
      <c r="P107" s="583"/>
      <c r="Q107" s="583"/>
      <c r="R107" s="583"/>
      <c r="S107" s="583"/>
      <c r="T107" s="583"/>
      <c r="U107" s="583"/>
      <c r="V107" s="583"/>
      <c r="W107" s="692"/>
      <c r="X107" s="60"/>
      <c r="AA107" s="684"/>
      <c r="AB107" s="685"/>
      <c r="AC107" s="650"/>
      <c r="AD107" s="650" t="s">
        <v>359</v>
      </c>
      <c r="AE107" s="650"/>
      <c r="AF107" s="648" t="str">
        <f>IF(AH23&lt;=5000000,"11.200,00",(IF(AH23&lt;=15000000,"22.400,00",IF(AH23&lt;=100000000,"33.600,00"))))</f>
        <v>11.200,00</v>
      </c>
      <c r="AG107" s="686"/>
      <c r="AH107" s="686" t="s">
        <v>360</v>
      </c>
      <c r="AI107" s="686"/>
      <c r="AJ107" s="687" t="str">
        <f>IF(AH23&lt;=5000000,"2.000,00",(IF(AH23&lt;=15000000,"4.000,00",IF(AH23&lt;=100000000,"6.000,00"))))</f>
        <v>2.000,00</v>
      </c>
      <c r="AK107" s="686"/>
      <c r="AL107" s="686"/>
      <c r="AM107" s="686"/>
      <c r="AN107" s="681"/>
      <c r="AO107" s="689"/>
      <c r="AP107" s="647"/>
      <c r="AQ107" s="647"/>
      <c r="AR107" s="648"/>
      <c r="AS107" s="648"/>
      <c r="AT107" s="650"/>
      <c r="AU107" s="650"/>
      <c r="AV107" s="650"/>
      <c r="AW107" s="650"/>
      <c r="AX107" s="650"/>
      <c r="AY107" s="651"/>
      <c r="AZ107" s="650"/>
      <c r="BA107" s="650"/>
      <c r="BB107" s="650"/>
      <c r="BC107" s="650"/>
      <c r="BD107" s="650"/>
      <c r="BE107" s="650"/>
      <c r="BF107" s="650"/>
      <c r="BG107" s="650"/>
      <c r="BH107" s="650"/>
      <c r="BI107" s="650"/>
      <c r="BJ107" s="650"/>
      <c r="BK107" s="650"/>
      <c r="BL107" s="650"/>
      <c r="BM107" s="650"/>
      <c r="BN107" s="650"/>
      <c r="BO107" s="650"/>
      <c r="BP107" s="650"/>
      <c r="BQ107" s="650"/>
      <c r="BR107" s="650"/>
      <c r="BS107" s="650"/>
    </row>
    <row r="108" spans="1:71" ht="14.25" customHeight="1">
      <c r="A108" s="27"/>
      <c r="B108" s="27"/>
      <c r="C108" s="690"/>
      <c r="D108" s="29"/>
      <c r="F108" s="2129" t="s">
        <v>361</v>
      </c>
      <c r="G108" s="2129"/>
      <c r="H108" s="2129"/>
      <c r="I108" s="2129"/>
      <c r="J108" s="2129"/>
      <c r="K108" s="2129"/>
      <c r="L108" s="2129"/>
      <c r="M108" s="2129"/>
      <c r="N108" s="2129"/>
      <c r="O108" s="2129"/>
      <c r="P108" s="2129"/>
      <c r="Q108" s="2129"/>
      <c r="R108" s="2129"/>
      <c r="S108" s="2129"/>
      <c r="T108" s="693"/>
      <c r="U108" s="693"/>
      <c r="V108" s="693"/>
      <c r="W108" s="694"/>
      <c r="X108" s="60"/>
      <c r="AA108" s="684"/>
      <c r="AB108" s="685"/>
      <c r="AC108" s="650"/>
      <c r="AD108" s="650"/>
      <c r="AE108" s="650"/>
      <c r="AF108" s="650"/>
      <c r="AG108" s="695"/>
      <c r="AH108" s="686" t="s">
        <v>362</v>
      </c>
      <c r="AI108" s="686"/>
      <c r="AJ108" s="687" t="str">
        <f>IF(AH23&lt;=5000000,"2.000,00",(IF(AH23&lt;=15000000,"4.000,00",IF(AH23&lt;=100000000,"6.000,00"))))</f>
        <v>2.000,00</v>
      </c>
      <c r="AK108" s="686"/>
      <c r="AL108" s="686"/>
      <c r="AM108" s="686"/>
      <c r="AN108" s="681"/>
      <c r="AO108" s="651"/>
      <c r="AP108" s="647"/>
      <c r="AQ108" s="647"/>
      <c r="AR108" s="648"/>
      <c r="AS108" s="648" t="s">
        <v>97</v>
      </c>
      <c r="AT108" s="650"/>
      <c r="AU108" s="650"/>
      <c r="AV108" s="650"/>
      <c r="AW108" s="650"/>
      <c r="AX108" s="650"/>
      <c r="AY108" s="651"/>
      <c r="AZ108" s="650"/>
      <c r="BA108" s="650"/>
      <c r="BB108" s="650"/>
      <c r="BC108" s="650"/>
      <c r="BD108" s="650"/>
      <c r="BE108" s="650"/>
      <c r="BF108" s="650"/>
      <c r="BG108" s="650"/>
      <c r="BH108" s="650"/>
      <c r="BI108" s="650"/>
      <c r="BJ108" s="650"/>
      <c r="BK108" s="650"/>
      <c r="BL108" s="650"/>
      <c r="BM108" s="650"/>
      <c r="BN108" s="650"/>
      <c r="BO108" s="650"/>
      <c r="BP108" s="650"/>
      <c r="BQ108" s="650"/>
      <c r="BR108" s="650"/>
      <c r="BS108" s="650"/>
    </row>
    <row r="109" spans="1:71" ht="24.75" customHeight="1">
      <c r="A109" s="27"/>
      <c r="B109" s="27"/>
      <c r="C109" s="690"/>
      <c r="D109" s="29"/>
      <c r="E109" s="696" t="s">
        <v>363</v>
      </c>
      <c r="F109" s="696"/>
      <c r="G109" s="2140" t="s">
        <v>364</v>
      </c>
      <c r="H109" s="2140"/>
      <c r="I109" s="2140"/>
      <c r="J109" s="2140"/>
      <c r="K109" s="2140"/>
      <c r="L109" s="2140"/>
      <c r="M109" s="2140"/>
      <c r="N109" s="2140"/>
      <c r="O109" s="2140"/>
      <c r="P109" s="2140"/>
      <c r="Q109" s="2140"/>
      <c r="R109" s="2140"/>
      <c r="S109" s="2140"/>
      <c r="T109" s="2140"/>
      <c r="U109" s="2140"/>
      <c r="V109" s="2140"/>
      <c r="W109" s="697"/>
      <c r="X109" s="60"/>
      <c r="AA109" s="684"/>
      <c r="AB109" s="685"/>
      <c r="AC109" s="650"/>
      <c r="AD109" s="650"/>
      <c r="AE109" s="650"/>
      <c r="AF109" s="650"/>
      <c r="AG109" s="686"/>
      <c r="AH109" s="686" t="s">
        <v>365</v>
      </c>
      <c r="AI109" s="686"/>
      <c r="AJ109" s="687" t="b">
        <f>IF($AE$85="sem fundação","",(IF($AE$85="fundação normal","7.000,00",IF($AE$85="fundação grave","11.00,00",IF($AE$85="fundação m.grave","14.000,00")))))</f>
        <v>0</v>
      </c>
      <c r="AK109" s="698"/>
      <c r="AL109" s="686"/>
      <c r="AM109" s="686"/>
      <c r="AN109" s="699"/>
      <c r="AO109" s="700"/>
      <c r="AP109" s="651"/>
      <c r="AQ109" s="701"/>
      <c r="AR109" s="702">
        <f>AY109</f>
        <v>7.3550000000000004E-4</v>
      </c>
      <c r="AS109" s="703">
        <f>SUM(AS85:AS108)</f>
        <v>7.3550000000000004E-2</v>
      </c>
      <c r="AT109" s="703">
        <f>SUM(AT85:AT108)</f>
        <v>0.12263</v>
      </c>
      <c r="AU109" s="703">
        <f>SUM(AU85:AU108)</f>
        <v>0.13611000000000001</v>
      </c>
      <c r="AV109" s="703">
        <f>SUM(AV85:AV108)</f>
        <v>0.16388</v>
      </c>
      <c r="AW109" s="650" t="s">
        <v>239</v>
      </c>
      <c r="AX109" s="650"/>
      <c r="AY109" s="704">
        <f>(AY86+AY100+AY102+AY104)/100</f>
        <v>7.3550000000000004E-4</v>
      </c>
      <c r="AZ109" s="650"/>
      <c r="BA109" s="650"/>
      <c r="BB109" s="650"/>
      <c r="BC109" s="650"/>
      <c r="BD109" s="650"/>
      <c r="BE109" s="650"/>
      <c r="BF109" s="650"/>
      <c r="BG109" s="650"/>
      <c r="BH109" s="650"/>
      <c r="BI109" s="650"/>
      <c r="BJ109" s="650"/>
      <c r="BK109" s="650"/>
      <c r="BL109" s="650"/>
      <c r="BM109" s="650"/>
      <c r="BN109" s="650"/>
      <c r="BO109" s="650"/>
      <c r="BP109" s="650"/>
      <c r="BQ109" s="650"/>
      <c r="BR109" s="650"/>
      <c r="BS109" s="650"/>
    </row>
    <row r="110" spans="1:71" ht="15.75" hidden="1">
      <c r="A110" s="27"/>
      <c r="B110" s="27"/>
      <c r="C110" s="27"/>
      <c r="D110" s="29"/>
      <c r="E110" s="696" t="s">
        <v>366</v>
      </c>
      <c r="F110" s="696"/>
      <c r="G110" s="2141" t="s">
        <v>367</v>
      </c>
      <c r="H110" s="2141"/>
      <c r="I110" s="2141"/>
      <c r="J110" s="2141"/>
      <c r="K110" s="2141"/>
      <c r="L110" s="2141"/>
      <c r="M110" s="2141"/>
      <c r="N110" s="2141"/>
      <c r="O110" s="2141"/>
      <c r="P110" s="2141"/>
      <c r="Q110" s="2141"/>
      <c r="R110" s="2141"/>
      <c r="S110" s="2141"/>
      <c r="T110" s="2141"/>
      <c r="U110" s="2141"/>
      <c r="V110" s="2141"/>
      <c r="W110" s="67"/>
      <c r="X110" s="68"/>
      <c r="AA110" s="256"/>
      <c r="AB110" s="685"/>
      <c r="AC110" s="650"/>
      <c r="AD110" s="650" t="s">
        <v>368</v>
      </c>
      <c r="AE110" s="650">
        <f>IF(X55*10%&lt;=500000,10%*X55,500000)</f>
        <v>0</v>
      </c>
      <c r="AF110" s="650"/>
      <c r="AG110" s="650"/>
      <c r="AH110" s="650" t="s">
        <v>369</v>
      </c>
      <c r="AI110" s="650"/>
      <c r="AJ110" s="705">
        <v>700</v>
      </c>
      <c r="AK110" s="706"/>
      <c r="AL110" s="650"/>
      <c r="AM110" s="650"/>
      <c r="AN110" s="701"/>
      <c r="AO110" s="701"/>
      <c r="AP110" s="701"/>
      <c r="AQ110" s="701"/>
      <c r="AR110" s="650"/>
      <c r="AS110" s="650"/>
      <c r="AT110" s="707" t="s">
        <v>97</v>
      </c>
      <c r="AU110" s="707" t="s">
        <v>97</v>
      </c>
      <c r="AV110" s="707" t="s">
        <v>97</v>
      </c>
      <c r="AW110" s="650"/>
      <c r="AX110" s="650"/>
      <c r="AY110" s="704"/>
      <c r="AZ110" s="650"/>
      <c r="BA110" s="650"/>
      <c r="BB110" s="650"/>
      <c r="BC110" s="650"/>
      <c r="BD110" s="650"/>
      <c r="BE110" s="650"/>
      <c r="BF110" s="650"/>
      <c r="BG110" s="650"/>
      <c r="BH110" s="650"/>
      <c r="BI110" s="650"/>
      <c r="BJ110" s="650"/>
      <c r="BK110" s="650"/>
      <c r="BL110" s="650"/>
      <c r="BM110" s="650"/>
      <c r="BN110" s="650"/>
      <c r="BO110" s="650"/>
      <c r="BP110" s="650"/>
      <c r="BQ110" s="650"/>
      <c r="BR110" s="650"/>
      <c r="BS110" s="650"/>
    </row>
    <row r="111" spans="1:71" ht="15.75" hidden="1">
      <c r="A111" s="27"/>
      <c r="B111" s="27"/>
      <c r="C111" s="27"/>
      <c r="D111" s="29"/>
      <c r="E111" s="708" t="s">
        <v>370</v>
      </c>
      <c r="F111" s="708"/>
      <c r="G111" s="2142" t="s">
        <v>371</v>
      </c>
      <c r="H111" s="2142"/>
      <c r="I111" s="2142"/>
      <c r="J111" s="2142"/>
      <c r="K111" s="2142"/>
      <c r="L111" s="2142"/>
      <c r="M111" s="2142"/>
      <c r="N111" s="2142"/>
      <c r="O111" s="2142"/>
      <c r="P111" s="2142"/>
      <c r="Q111" s="2142"/>
      <c r="R111" s="2142"/>
      <c r="S111" s="2142"/>
      <c r="T111" s="2142"/>
      <c r="U111" s="2142"/>
      <c r="V111" s="2142"/>
      <c r="W111" s="76"/>
      <c r="X111" s="77"/>
      <c r="AA111" s="256"/>
      <c r="AB111" s="709"/>
      <c r="AC111" s="62"/>
      <c r="AD111" s="62" t="s">
        <v>372</v>
      </c>
      <c r="AE111" s="62">
        <f>IF(X55*10%&lt;=750000,10%*X55,750000)</f>
        <v>0</v>
      </c>
      <c r="AF111" s="62"/>
      <c r="AG111" s="62"/>
      <c r="AH111" s="62" t="s">
        <v>373</v>
      </c>
      <c r="AI111" s="62"/>
      <c r="AJ111" s="710">
        <v>700</v>
      </c>
      <c r="AK111" s="317"/>
      <c r="AL111" s="62"/>
      <c r="AM111" s="101"/>
      <c r="AN111" s="711"/>
      <c r="AO111" s="711"/>
      <c r="AP111" s="711"/>
      <c r="AQ111" s="568"/>
      <c r="AR111" s="517"/>
      <c r="AS111" s="569"/>
      <c r="AT111" s="569"/>
      <c r="AU111" s="569"/>
      <c r="AV111" s="569"/>
      <c r="AW111" s="569"/>
      <c r="AX111" s="569"/>
      <c r="AY111" s="711"/>
      <c r="AZ111" s="569"/>
      <c r="BA111" s="569"/>
      <c r="BB111" s="569"/>
      <c r="BC111" s="569"/>
      <c r="BD111" s="569"/>
      <c r="BE111" s="569"/>
      <c r="BF111" s="569"/>
      <c r="BG111" s="569"/>
      <c r="BH111" s="569"/>
      <c r="BI111" s="569"/>
      <c r="BJ111" s="569"/>
      <c r="BK111" s="569"/>
      <c r="BL111" s="569"/>
      <c r="BM111" s="569"/>
      <c r="BN111" s="569"/>
      <c r="BO111" s="569"/>
      <c r="BP111" s="569"/>
      <c r="BQ111" s="569"/>
      <c r="BR111" s="569"/>
      <c r="BS111" s="569"/>
    </row>
    <row r="112" spans="1:71" ht="15.75" hidden="1">
      <c r="A112" s="27"/>
      <c r="B112" s="27"/>
      <c r="C112" s="27"/>
      <c r="D112" s="29"/>
      <c r="E112" s="708" t="s">
        <v>374</v>
      </c>
      <c r="F112" s="708"/>
      <c r="G112" s="2143" t="s">
        <v>375</v>
      </c>
      <c r="H112" s="2143"/>
      <c r="I112" s="2143"/>
      <c r="J112" s="2143"/>
      <c r="K112" s="2143"/>
      <c r="L112" s="2143"/>
      <c r="M112" s="2143"/>
      <c r="N112" s="2143"/>
      <c r="O112" s="2143"/>
      <c r="P112" s="2143"/>
      <c r="Q112" s="2143"/>
      <c r="R112" s="2143"/>
      <c r="S112" s="2143"/>
      <c r="T112" s="2143"/>
      <c r="U112" s="2143"/>
      <c r="V112" s="2143"/>
      <c r="W112" s="712"/>
      <c r="X112" s="68"/>
      <c r="AB112" s="709"/>
      <c r="AC112" s="62"/>
      <c r="AD112" s="62"/>
      <c r="AE112" s="62"/>
      <c r="AF112" s="62"/>
      <c r="AG112" s="62"/>
      <c r="AH112" s="62"/>
      <c r="AI112" s="62"/>
      <c r="AJ112" s="713"/>
      <c r="AK112" s="62"/>
      <c r="AL112" s="62"/>
      <c r="AM112" s="101"/>
      <c r="AN112" s="711"/>
      <c r="AO112" s="711"/>
      <c r="AP112" s="711"/>
      <c r="AQ112" s="568"/>
      <c r="AR112" s="517"/>
      <c r="AS112" s="569"/>
      <c r="AT112" s="569"/>
      <c r="AU112" s="569"/>
      <c r="AV112" s="569"/>
      <c r="AW112" s="569"/>
      <c r="AX112" s="569"/>
      <c r="AY112" s="711"/>
      <c r="AZ112" s="569"/>
      <c r="BA112" s="569"/>
      <c r="BB112" s="569"/>
      <c r="BC112" s="569"/>
      <c r="BD112" s="569"/>
      <c r="BE112" s="569"/>
      <c r="BF112" s="569"/>
      <c r="BG112" s="569"/>
      <c r="BH112" s="569"/>
      <c r="BI112" s="569"/>
      <c r="BJ112" s="569"/>
      <c r="BK112" s="569"/>
      <c r="BL112" s="569"/>
      <c r="BM112" s="569"/>
      <c r="BN112" s="569"/>
      <c r="BO112" s="569"/>
      <c r="BP112" s="569"/>
      <c r="BQ112" s="569"/>
      <c r="BR112" s="569"/>
      <c r="BS112" s="569"/>
    </row>
    <row r="113" spans="1:71" ht="15.75" hidden="1">
      <c r="A113" s="27"/>
      <c r="B113" s="27"/>
      <c r="C113" s="27"/>
      <c r="D113" s="29"/>
      <c r="E113" s="691"/>
      <c r="F113" s="691"/>
      <c r="G113" s="696"/>
      <c r="H113" s="696"/>
      <c r="I113" s="696"/>
      <c r="J113" s="696"/>
      <c r="K113" s="696"/>
      <c r="L113" s="696"/>
      <c r="M113" s="696"/>
      <c r="N113" s="696"/>
      <c r="O113" s="696"/>
      <c r="P113" s="696"/>
      <c r="Q113" s="696"/>
      <c r="R113" s="696"/>
      <c r="S113" s="696"/>
      <c r="T113" s="696"/>
      <c r="U113" s="696"/>
      <c r="V113" s="696"/>
      <c r="W113" s="714"/>
      <c r="X113" s="96"/>
      <c r="AA113" s="256"/>
      <c r="AB113" s="709"/>
      <c r="AC113" s="62"/>
      <c r="AD113" s="715"/>
      <c r="AE113" s="715"/>
      <c r="AF113" s="62"/>
      <c r="AG113" s="62"/>
      <c r="AH113" s="224" t="s">
        <v>376</v>
      </c>
      <c r="AI113" s="62"/>
      <c r="AJ113" s="713" t="b">
        <f>IF($AE$48="sem fundaçao"," ",(IF($AE$48="fundação normal","7.000,00",IF($AE$48="fundação grave","11.00,00",IF($AE$48="fundação m.grave","14.000,00")))))</f>
        <v>0</v>
      </c>
      <c r="AK113" s="62"/>
      <c r="AL113" s="62"/>
      <c r="AM113" s="62"/>
      <c r="AN113" s="278"/>
      <c r="AO113" s="279"/>
      <c r="AP113" s="716" t="s">
        <v>97</v>
      </c>
      <c r="AQ113" s="568" t="s">
        <v>97</v>
      </c>
      <c r="AR113" s="278"/>
      <c r="AS113" s="279"/>
      <c r="AT113" s="62"/>
      <c r="AU113" s="717"/>
      <c r="AV113" s="569"/>
      <c r="AW113" s="569"/>
      <c r="AX113" s="569"/>
      <c r="AY113" s="711"/>
      <c r="AZ113" s="569"/>
      <c r="BA113" s="569"/>
      <c r="BB113" s="569"/>
      <c r="BC113" s="569"/>
      <c r="BD113" s="569"/>
      <c r="BE113" s="569"/>
      <c r="BF113" s="569"/>
      <c r="BG113" s="569"/>
      <c r="BH113" s="569"/>
      <c r="BI113" s="569"/>
      <c r="BJ113" s="569"/>
      <c r="BK113" s="569"/>
      <c r="BL113" s="569"/>
      <c r="BM113" s="569"/>
      <c r="BN113" s="569"/>
      <c r="BO113" s="569"/>
      <c r="BP113" s="569"/>
      <c r="BQ113" s="569"/>
      <c r="BR113" s="569"/>
      <c r="BS113" s="569"/>
    </row>
    <row r="114" spans="1:71" ht="15.75" hidden="1">
      <c r="A114" s="27"/>
      <c r="B114" s="27"/>
      <c r="C114" s="27"/>
      <c r="D114" s="29"/>
      <c r="E114" s="691" t="s">
        <v>377</v>
      </c>
      <c r="F114" s="691"/>
      <c r="G114" s="2141" t="s">
        <v>378</v>
      </c>
      <c r="H114" s="2141"/>
      <c r="I114" s="2141"/>
      <c r="J114" s="2141"/>
      <c r="K114" s="2141"/>
      <c r="L114" s="2141"/>
      <c r="M114" s="2141"/>
      <c r="N114" s="2141"/>
      <c r="O114" s="2141"/>
      <c r="P114" s="2141"/>
      <c r="Q114" s="2141"/>
      <c r="R114" s="2141"/>
      <c r="S114" s="2141"/>
      <c r="T114" s="2141"/>
      <c r="U114" s="2141"/>
      <c r="V114" s="2141"/>
      <c r="W114" s="76"/>
      <c r="X114" s="104"/>
      <c r="AA114" s="256"/>
      <c r="AB114" s="709"/>
      <c r="AC114" s="62"/>
      <c r="AD114" s="62"/>
      <c r="AE114" s="62"/>
      <c r="AF114" s="62"/>
      <c r="AG114" s="718"/>
      <c r="AH114" s="224" t="s">
        <v>379</v>
      </c>
      <c r="AI114" s="62"/>
      <c r="AJ114" s="713" t="str">
        <f>IF($AE$48="sem fundação","R$ 2.000,00","20% com minimo de R$ 3.600,00")</f>
        <v>20% com minimo de R$ 3.600,00</v>
      </c>
      <c r="AK114" s="62"/>
      <c r="AL114" s="62"/>
      <c r="AM114" s="62"/>
      <c r="AN114" s="283"/>
      <c r="AO114" s="280"/>
      <c r="AP114" s="719"/>
      <c r="AQ114" s="720" t="s">
        <v>97</v>
      </c>
      <c r="AR114" s="283"/>
      <c r="AS114" s="536"/>
      <c r="AT114" s="62"/>
      <c r="AU114" s="569"/>
      <c r="AV114" s="569"/>
      <c r="AW114" s="569"/>
      <c r="AX114" s="569"/>
      <c r="AY114" s="568"/>
      <c r="AZ114" s="569"/>
      <c r="BA114" s="569"/>
      <c r="BB114" s="569"/>
      <c r="BC114" s="569"/>
      <c r="BD114" s="569"/>
      <c r="BE114" s="569"/>
      <c r="BF114" s="569"/>
      <c r="BG114" s="569"/>
      <c r="BH114" s="569"/>
      <c r="BI114" s="569"/>
      <c r="BJ114" s="569"/>
      <c r="BK114" s="569"/>
      <c r="BL114" s="569"/>
      <c r="BM114" s="569"/>
      <c r="BN114" s="569"/>
      <c r="BO114" s="569"/>
      <c r="BP114" s="569"/>
      <c r="BQ114" s="569"/>
      <c r="BR114" s="569"/>
      <c r="BS114" s="569"/>
    </row>
    <row r="115" spans="1:71" hidden="1">
      <c r="A115" s="27"/>
      <c r="B115" s="27"/>
      <c r="C115" s="27"/>
      <c r="D115" s="29"/>
      <c r="E115" s="691" t="s">
        <v>380</v>
      </c>
      <c r="F115" s="691"/>
      <c r="G115" s="2141" t="s">
        <v>381</v>
      </c>
      <c r="H115" s="2141"/>
      <c r="I115" s="2141"/>
      <c r="J115" s="2141"/>
      <c r="K115" s="2141"/>
      <c r="L115" s="2141"/>
      <c r="M115" s="2141"/>
      <c r="N115" s="2141"/>
      <c r="O115" s="2141"/>
      <c r="P115" s="2141"/>
      <c r="Q115" s="2141"/>
      <c r="R115" s="2141"/>
      <c r="S115" s="2141"/>
      <c r="T115" s="2141"/>
      <c r="U115" s="2141"/>
      <c r="V115" s="2141"/>
      <c r="W115" s="721"/>
      <c r="X115" s="133"/>
      <c r="AA115" s="256"/>
      <c r="AB115" s="709"/>
      <c r="AC115" s="62"/>
      <c r="AD115" s="62"/>
      <c r="AE115" s="62"/>
      <c r="AF115" s="552" t="s">
        <v>97</v>
      </c>
      <c r="AG115" s="62"/>
      <c r="AH115" s="224"/>
      <c r="AI115" s="62"/>
      <c r="AJ115" s="713"/>
      <c r="AK115" s="62"/>
      <c r="AL115" s="62"/>
      <c r="AM115" s="62"/>
      <c r="AN115" s="279"/>
      <c r="AO115" s="716"/>
      <c r="AP115" s="711"/>
      <c r="AQ115" s="568"/>
      <c r="AR115" s="279"/>
      <c r="AS115" s="722"/>
      <c r="AT115" s="62"/>
      <c r="AU115" s="569"/>
      <c r="AV115" s="569"/>
      <c r="AW115" s="569"/>
      <c r="AX115" s="569"/>
      <c r="AY115" s="568"/>
      <c r="AZ115" s="569"/>
      <c r="BA115" s="569"/>
      <c r="BB115" s="569"/>
      <c r="BC115" s="569"/>
      <c r="BD115" s="569"/>
      <c r="BE115" s="569"/>
      <c r="BF115" s="569"/>
      <c r="BG115" s="569"/>
      <c r="BH115" s="569"/>
      <c r="BI115" s="569"/>
      <c r="BJ115" s="569"/>
      <c r="BK115" s="569"/>
      <c r="BL115" s="569"/>
      <c r="BM115" s="569"/>
      <c r="BN115" s="569"/>
      <c r="BO115" s="569"/>
      <c r="BP115" s="569"/>
      <c r="BQ115" s="569"/>
      <c r="BR115" s="569"/>
      <c r="BS115" s="569"/>
    </row>
    <row r="116" spans="1:71" ht="12" hidden="1" customHeight="1">
      <c r="A116" s="27"/>
      <c r="B116" s="27"/>
      <c r="C116" s="27"/>
      <c r="D116" s="29"/>
      <c r="E116" s="691" t="s">
        <v>382</v>
      </c>
      <c r="F116" s="691"/>
      <c r="G116" s="2141" t="s">
        <v>383</v>
      </c>
      <c r="H116" s="2141"/>
      <c r="I116" s="2141"/>
      <c r="J116" s="2141"/>
      <c r="K116" s="2141"/>
      <c r="L116" s="2141"/>
      <c r="M116" s="2141"/>
      <c r="N116" s="2141"/>
      <c r="O116" s="2141"/>
      <c r="P116" s="2141"/>
      <c r="Q116" s="2141"/>
      <c r="R116" s="2141"/>
      <c r="S116" s="2141"/>
      <c r="T116" s="2141"/>
      <c r="U116" s="2141"/>
      <c r="V116" s="2141"/>
      <c r="W116" s="76"/>
      <c r="X116" s="104"/>
      <c r="Z116" s="1998"/>
      <c r="AA116" s="256"/>
      <c r="AC116" s="62"/>
      <c r="AD116" s="256" t="s">
        <v>384</v>
      </c>
      <c r="AE116" s="62"/>
      <c r="AF116" s="62"/>
      <c r="AG116" s="62" t="s">
        <v>385</v>
      </c>
      <c r="AH116" s="723" t="str">
        <f>IF($AE$85&lt;&gt;"sem fundaçao","Danos por Fundação:  20% com minimo de ", "")</f>
        <v xml:space="preserve">Danos por Fundação:  20% com minimo de </v>
      </c>
      <c r="AI116" s="724"/>
      <c r="AJ116" s="724"/>
      <c r="AK116" s="724"/>
      <c r="AL116" s="724"/>
      <c r="AM116" s="724"/>
      <c r="AN116" s="327"/>
      <c r="AO116" s="722"/>
      <c r="AP116" s="725"/>
      <c r="AQ116" s="720" t="s">
        <v>97</v>
      </c>
      <c r="AR116" s="327"/>
      <c r="AS116" s="722"/>
      <c r="AT116" s="62"/>
      <c r="AU116" s="569"/>
      <c r="AV116" s="569"/>
      <c r="AW116" s="569"/>
      <c r="AX116" s="569"/>
      <c r="AY116" s="568"/>
      <c r="AZ116" s="569"/>
      <c r="BA116" s="569"/>
      <c r="BB116" s="569"/>
      <c r="BC116" s="569"/>
      <c r="BD116" s="569"/>
      <c r="BE116" s="569"/>
      <c r="BF116" s="569"/>
      <c r="BG116" s="569"/>
      <c r="BH116" s="569"/>
      <c r="BI116" s="569"/>
      <c r="BJ116" s="569"/>
      <c r="BK116" s="569"/>
      <c r="BL116" s="569"/>
      <c r="BM116" s="569"/>
      <c r="BN116" s="569"/>
      <c r="BO116" s="569"/>
      <c r="BP116" s="569"/>
      <c r="BQ116" s="569"/>
      <c r="BR116" s="569"/>
      <c r="BS116" s="569"/>
    </row>
    <row r="117" spans="1:71" ht="12" customHeight="1">
      <c r="A117" s="27"/>
      <c r="B117" s="27"/>
      <c r="C117" s="27"/>
      <c r="D117" s="43"/>
      <c r="E117" s="726" t="s">
        <v>386</v>
      </c>
      <c r="F117" s="726"/>
      <c r="G117" s="2149" t="s">
        <v>387</v>
      </c>
      <c r="H117" s="2149"/>
      <c r="I117" s="2149"/>
      <c r="J117" s="2149"/>
      <c r="K117" s="2149"/>
      <c r="L117" s="2149"/>
      <c r="M117" s="2149"/>
      <c r="N117" s="2149"/>
      <c r="O117" s="2149"/>
      <c r="P117" s="2149"/>
      <c r="Q117" s="2149"/>
      <c r="R117" s="2149"/>
      <c r="S117" s="2149"/>
      <c r="T117" s="2149"/>
      <c r="U117" s="2149"/>
      <c r="V117" s="2149"/>
      <c r="W117" s="727"/>
      <c r="X117" s="147"/>
      <c r="Z117" s="1998"/>
      <c r="AA117" s="256"/>
      <c r="AC117" s="62"/>
      <c r="AD117" s="34">
        <v>0</v>
      </c>
      <c r="AE117" s="62"/>
      <c r="AF117" s="62"/>
      <c r="AG117" s="62" t="s">
        <v>388</v>
      </c>
      <c r="AH117" s="728" t="str">
        <f>IF($AE$48&lt;&gt;"sem fundaçao","Danos por Fundação:  20% com minimo de  ", "")</f>
        <v xml:space="preserve">Danos por Fundação:  20% com minimo de  </v>
      </c>
      <c r="AI117" s="729"/>
      <c r="AJ117" s="729"/>
      <c r="AK117" s="729"/>
      <c r="AL117" s="729"/>
      <c r="AM117" s="730"/>
      <c r="AN117" s="711"/>
      <c r="AO117" s="711"/>
      <c r="AP117" s="711"/>
      <c r="AQ117" s="568"/>
      <c r="AR117" s="62"/>
      <c r="AS117" s="62"/>
      <c r="AT117" s="62"/>
      <c r="AU117" s="569"/>
      <c r="AV117" s="569"/>
      <c r="AW117" s="569"/>
      <c r="AX117" s="569"/>
      <c r="AY117" s="568"/>
      <c r="AZ117" s="569"/>
      <c r="BA117" s="569"/>
      <c r="BB117" s="569"/>
      <c r="BC117" s="569"/>
      <c r="BD117" s="569"/>
      <c r="BE117" s="569"/>
      <c r="BF117" s="569"/>
      <c r="BG117" s="569"/>
      <c r="BH117" s="569"/>
      <c r="BI117" s="569"/>
      <c r="BJ117" s="569"/>
      <c r="BK117" s="569"/>
      <c r="BL117" s="569"/>
      <c r="BM117" s="569"/>
      <c r="BN117" s="569"/>
      <c r="BO117" s="569"/>
      <c r="BP117" s="569"/>
      <c r="BQ117" s="569"/>
      <c r="BR117" s="569"/>
      <c r="BS117" s="569"/>
    </row>
    <row r="118" spans="1:71" ht="15.75" hidden="1">
      <c r="A118" s="27"/>
      <c r="B118" s="27"/>
      <c r="C118" s="27"/>
      <c r="D118" s="43"/>
      <c r="E118" s="726" t="s">
        <v>389</v>
      </c>
      <c r="F118" s="726"/>
      <c r="G118" s="2141" t="s">
        <v>390</v>
      </c>
      <c r="H118" s="2141"/>
      <c r="I118" s="2141"/>
      <c r="J118" s="2141"/>
      <c r="K118" s="2141"/>
      <c r="L118" s="2141"/>
      <c r="M118" s="2141"/>
      <c r="N118" s="2141"/>
      <c r="O118" s="2141"/>
      <c r="P118" s="2141"/>
      <c r="Q118" s="2141"/>
      <c r="R118" s="2141"/>
      <c r="S118" s="2141"/>
      <c r="T118" s="2141"/>
      <c r="U118" s="2141"/>
      <c r="V118" s="2141"/>
      <c r="W118" s="727"/>
      <c r="X118" s="147"/>
      <c r="AA118" s="256"/>
      <c r="AC118" s="62"/>
      <c r="AD118" s="34">
        <v>1</v>
      </c>
      <c r="AE118" s="62"/>
      <c r="AF118" s="62"/>
      <c r="AG118" s="62"/>
      <c r="AH118" s="713"/>
      <c r="AI118" s="62"/>
      <c r="AJ118" s="62"/>
      <c r="AK118" s="62"/>
      <c r="AL118" s="62"/>
      <c r="AM118" s="569"/>
      <c r="AN118" s="711"/>
      <c r="AO118" s="711"/>
      <c r="AP118" s="711"/>
      <c r="AQ118" s="568"/>
      <c r="AR118" s="569"/>
      <c r="AS118" s="569"/>
      <c r="AT118" s="569"/>
      <c r="AU118" s="569"/>
      <c r="AV118" s="569"/>
      <c r="AW118" s="569"/>
      <c r="AX118" s="569"/>
      <c r="AY118" s="568"/>
      <c r="AZ118" s="569"/>
      <c r="BA118" s="569"/>
      <c r="BB118" s="569"/>
      <c r="BC118" s="569"/>
      <c r="BD118" s="569"/>
      <c r="BE118" s="569"/>
      <c r="BF118" s="569"/>
      <c r="BG118" s="569"/>
      <c r="BH118" s="569"/>
      <c r="BI118" s="569"/>
      <c r="BJ118" s="569"/>
      <c r="BK118" s="569"/>
      <c r="BL118" s="569"/>
      <c r="BM118" s="569"/>
      <c r="BN118" s="569"/>
      <c r="BO118" s="569"/>
      <c r="BP118" s="569"/>
      <c r="BQ118" s="569"/>
      <c r="BR118" s="569"/>
      <c r="BS118" s="569"/>
    </row>
    <row r="119" spans="1:71" ht="12" customHeight="1">
      <c r="A119" s="29"/>
      <c r="B119" s="29"/>
      <c r="C119" s="29"/>
      <c r="D119" s="43"/>
      <c r="E119" s="731" t="s">
        <v>391</v>
      </c>
      <c r="F119" s="731"/>
      <c r="G119" s="2145" t="s">
        <v>392</v>
      </c>
      <c r="H119" s="2145"/>
      <c r="I119" s="2145"/>
      <c r="J119" s="2145"/>
      <c r="K119" s="2145"/>
      <c r="L119" s="2145"/>
      <c r="M119" s="2145"/>
      <c r="N119" s="2145"/>
      <c r="O119" s="2145"/>
      <c r="P119" s="2145"/>
      <c r="Q119" s="2145"/>
      <c r="R119" s="2145"/>
      <c r="S119" s="2145"/>
      <c r="T119" s="2145"/>
      <c r="U119" s="2145"/>
      <c r="V119" s="2145"/>
      <c r="W119" s="428"/>
      <c r="X119" s="449"/>
      <c r="AA119" s="256"/>
      <c r="AC119" s="62"/>
      <c r="AD119" s="732">
        <v>2</v>
      </c>
      <c r="AE119" s="62"/>
      <c r="AF119" s="62"/>
      <c r="AG119" s="62"/>
      <c r="AH119" s="62"/>
      <c r="AI119" s="251"/>
      <c r="AJ119" s="733"/>
      <c r="AK119" s="734"/>
      <c r="AL119" s="383"/>
      <c r="AM119" s="569"/>
      <c r="AN119" s="711"/>
      <c r="AO119" s="711"/>
      <c r="AP119" s="735"/>
      <c r="AQ119" s="568"/>
      <c r="AR119" s="569"/>
      <c r="AS119" s="569"/>
      <c r="AT119" s="569"/>
      <c r="AU119" s="569"/>
      <c r="AV119" s="569"/>
      <c r="AW119" s="569"/>
      <c r="AX119" s="569"/>
      <c r="AY119" s="568"/>
      <c r="AZ119" s="569"/>
      <c r="BA119" s="569"/>
      <c r="BB119" s="569"/>
      <c r="BC119" s="569"/>
      <c r="BD119" s="569"/>
      <c r="BE119" s="569"/>
      <c r="BF119" s="569"/>
      <c r="BG119" s="569"/>
      <c r="BH119" s="569"/>
      <c r="BI119" s="569"/>
      <c r="BJ119" s="569"/>
      <c r="BK119" s="569"/>
      <c r="BL119" s="569"/>
      <c r="BM119" s="569"/>
      <c r="BN119" s="569"/>
      <c r="BO119" s="569"/>
      <c r="BP119" s="569"/>
      <c r="BQ119" s="569"/>
      <c r="BR119" s="569"/>
      <c r="BS119" s="569"/>
    </row>
    <row r="120" spans="1:71" ht="12" customHeight="1">
      <c r="A120" s="29"/>
      <c r="B120" s="29"/>
      <c r="C120" s="33"/>
      <c r="D120" s="29"/>
      <c r="E120" s="736" t="s">
        <v>393</v>
      </c>
      <c r="F120" s="736"/>
      <c r="G120" s="2146" t="s">
        <v>394</v>
      </c>
      <c r="H120" s="2146"/>
      <c r="I120" s="2146"/>
      <c r="J120" s="2146"/>
      <c r="K120" s="2146"/>
      <c r="L120" s="2146"/>
      <c r="M120" s="2146"/>
      <c r="N120" s="2146"/>
      <c r="O120" s="2146"/>
      <c r="P120" s="2146"/>
      <c r="Q120" s="2146"/>
      <c r="R120" s="2146"/>
      <c r="S120" s="2146"/>
      <c r="T120" s="2146"/>
      <c r="U120" s="2146"/>
      <c r="V120" s="2146"/>
      <c r="W120" s="29"/>
      <c r="X120" s="29"/>
      <c r="Y120" s="29"/>
      <c r="AA120" s="256"/>
      <c r="AC120" s="62"/>
      <c r="AD120" s="732">
        <v>3</v>
      </c>
      <c r="AE120" s="62"/>
      <c r="AF120" s="62"/>
      <c r="AG120" s="62"/>
      <c r="AH120" s="62"/>
      <c r="AI120" s="737"/>
      <c r="AJ120" s="738"/>
      <c r="AK120" s="739"/>
      <c r="AL120" s="740"/>
      <c r="AM120" s="569"/>
      <c r="AN120" s="278"/>
      <c r="AO120" s="279"/>
      <c r="AP120" s="327"/>
      <c r="AQ120" s="313"/>
      <c r="AR120" s="63"/>
      <c r="AS120" s="63"/>
      <c r="AT120" s="63"/>
      <c r="AU120" s="63"/>
      <c r="AV120" s="63"/>
      <c r="AW120" s="63"/>
      <c r="AX120" s="63"/>
      <c r="AY120" s="279"/>
      <c r="AZ120" s="569"/>
      <c r="BA120" s="569"/>
      <c r="BB120" s="569"/>
      <c r="BC120" s="569"/>
      <c r="BD120" s="569"/>
      <c r="BE120" s="569"/>
      <c r="BF120" s="569"/>
      <c r="BG120" s="569"/>
      <c r="BH120" s="569"/>
      <c r="BI120" s="569"/>
      <c r="BJ120" s="569"/>
      <c r="BK120" s="569"/>
      <c r="BL120" s="569"/>
      <c r="BM120" s="569"/>
      <c r="BN120" s="569"/>
      <c r="BO120" s="569"/>
      <c r="BP120" s="569"/>
      <c r="BQ120" s="569"/>
      <c r="BR120" s="569"/>
      <c r="BS120" s="569"/>
    </row>
    <row r="121" spans="1:71" hidden="1">
      <c r="A121" s="29"/>
      <c r="B121" s="29"/>
      <c r="C121" s="33"/>
      <c r="D121" s="29"/>
      <c r="E121" s="731"/>
      <c r="F121" s="731"/>
      <c r="G121" s="731"/>
      <c r="H121" s="731"/>
      <c r="I121" s="731"/>
      <c r="J121" s="731"/>
      <c r="K121" s="731"/>
      <c r="L121" s="731"/>
      <c r="M121" s="731"/>
      <c r="N121" s="731"/>
      <c r="O121" s="731"/>
      <c r="P121" s="731"/>
      <c r="Q121" s="731"/>
      <c r="R121" s="731"/>
      <c r="S121" s="731"/>
      <c r="T121" s="731"/>
      <c r="U121" s="731"/>
      <c r="V121" s="731"/>
      <c r="W121" s="29"/>
      <c r="X121" s="29"/>
      <c r="Y121" s="29"/>
      <c r="AA121" s="256"/>
      <c r="AC121" s="62"/>
      <c r="AD121" s="732">
        <v>4</v>
      </c>
      <c r="AE121" s="62"/>
      <c r="AF121" s="62"/>
      <c r="AG121" s="62"/>
      <c r="AH121" s="62"/>
      <c r="AI121" s="737"/>
      <c r="AJ121" s="738"/>
      <c r="AK121" s="739"/>
      <c r="AL121" s="740"/>
      <c r="AM121" s="569"/>
      <c r="AN121" s="283"/>
      <c r="AO121" s="741"/>
      <c r="AP121" s="742"/>
      <c r="AQ121" s="279" t="s">
        <v>97</v>
      </c>
      <c r="AR121" s="713"/>
      <c r="AS121" s="349"/>
      <c r="AT121" s="349"/>
      <c r="AU121" s="349"/>
      <c r="AV121" s="349"/>
      <c r="AW121" s="62"/>
      <c r="AX121" s="62"/>
      <c r="AY121" s="279"/>
      <c r="AZ121" s="569"/>
      <c r="BA121" s="569"/>
      <c r="BB121" s="569"/>
      <c r="BC121" s="569"/>
      <c r="BD121" s="569"/>
      <c r="BE121" s="569"/>
      <c r="BF121" s="569"/>
      <c r="BG121" s="569"/>
      <c r="BH121" s="569"/>
      <c r="BI121" s="569"/>
      <c r="BJ121" s="569"/>
      <c r="BK121" s="569"/>
      <c r="BL121" s="569"/>
      <c r="BM121" s="569"/>
      <c r="BN121" s="569"/>
      <c r="BO121" s="569"/>
      <c r="BP121" s="569"/>
      <c r="BQ121" s="569"/>
      <c r="BR121" s="569"/>
      <c r="BS121" s="569"/>
    </row>
    <row r="122" spans="1:71" ht="27.75" hidden="1" customHeight="1">
      <c r="A122" s="29"/>
      <c r="B122" s="29"/>
      <c r="C122" s="33"/>
      <c r="D122" s="743"/>
      <c r="E122" s="731" t="s">
        <v>395</v>
      </c>
      <c r="F122" s="731"/>
      <c r="G122" s="2145" t="s">
        <v>396</v>
      </c>
      <c r="H122" s="2145"/>
      <c r="I122" s="2145"/>
      <c r="J122" s="2145"/>
      <c r="K122" s="2145"/>
      <c r="L122" s="2145"/>
      <c r="M122" s="2145"/>
      <c r="N122" s="2145"/>
      <c r="O122" s="2145"/>
      <c r="P122" s="2145"/>
      <c r="Q122" s="2145"/>
      <c r="R122" s="2145"/>
      <c r="S122" s="2145"/>
      <c r="T122" s="2145"/>
      <c r="U122" s="2145"/>
      <c r="V122" s="2145"/>
      <c r="W122" s="29"/>
      <c r="X122" s="29"/>
      <c r="Y122" s="29"/>
      <c r="AA122" s="256"/>
      <c r="AC122" s="62"/>
      <c r="AD122" s="732">
        <v>5</v>
      </c>
      <c r="AE122" s="62"/>
      <c r="AF122" s="62"/>
      <c r="AG122" s="62"/>
      <c r="AH122" s="62"/>
      <c r="AI122" s="737"/>
      <c r="AJ122" s="738"/>
      <c r="AK122" s="734"/>
      <c r="AL122" s="740"/>
      <c r="AM122" s="569"/>
      <c r="AN122" s="279"/>
      <c r="AO122" s="716"/>
      <c r="AP122" s="744"/>
      <c r="AQ122" s="745"/>
      <c r="AR122" s="713"/>
      <c r="AS122" s="349"/>
      <c r="AT122" s="349"/>
      <c r="AU122" s="349"/>
      <c r="AV122" s="349"/>
      <c r="AW122" s="63"/>
      <c r="AX122" s="62"/>
      <c r="AY122" s="280"/>
      <c r="AZ122" s="569"/>
      <c r="BA122" s="569"/>
      <c r="BB122" s="569"/>
      <c r="BC122" s="569"/>
      <c r="BD122" s="569"/>
      <c r="BE122" s="569"/>
      <c r="BF122" s="569"/>
      <c r="BG122" s="569"/>
      <c r="BH122" s="569"/>
      <c r="BI122" s="569"/>
      <c r="BJ122" s="569"/>
      <c r="BK122" s="569"/>
      <c r="BL122" s="569"/>
      <c r="BM122" s="569"/>
      <c r="BN122" s="569"/>
      <c r="BO122" s="569"/>
      <c r="BP122" s="569"/>
      <c r="BQ122" s="569"/>
      <c r="BR122" s="569"/>
      <c r="BS122" s="569"/>
    </row>
    <row r="123" spans="1:71" hidden="1">
      <c r="A123" s="29"/>
      <c r="B123" s="29"/>
      <c r="C123" s="33"/>
      <c r="D123" s="743"/>
      <c r="E123" s="746" t="s">
        <v>397</v>
      </c>
      <c r="F123" s="746"/>
      <c r="G123" s="2146" t="s">
        <v>398</v>
      </c>
      <c r="H123" s="2146"/>
      <c r="I123" s="2146"/>
      <c r="J123" s="2146"/>
      <c r="K123" s="2146"/>
      <c r="L123" s="2146"/>
      <c r="M123" s="2146"/>
      <c r="N123" s="2146"/>
      <c r="O123" s="2146"/>
      <c r="P123" s="2146"/>
      <c r="Q123" s="2146"/>
      <c r="R123" s="2146"/>
      <c r="S123" s="2146"/>
      <c r="T123" s="2146"/>
      <c r="U123" s="2146"/>
      <c r="V123" s="2146"/>
      <c r="W123" s="29"/>
      <c r="X123" s="29"/>
      <c r="Y123" s="29"/>
      <c r="AA123" s="256"/>
      <c r="AC123" s="747"/>
      <c r="AD123" s="62"/>
      <c r="AE123" s="62"/>
      <c r="AF123" s="62"/>
      <c r="AG123" s="748"/>
      <c r="AH123" s="748"/>
      <c r="AI123" s="748"/>
      <c r="AJ123" s="748"/>
      <c r="AK123" s="748"/>
      <c r="AL123" s="749"/>
      <c r="AM123" s="569"/>
      <c r="AN123" s="327"/>
      <c r="AO123" s="722"/>
      <c r="AP123" s="744"/>
      <c r="AQ123" s="279"/>
      <c r="AR123" s="713"/>
      <c r="AS123" s="349"/>
      <c r="AT123" s="62"/>
      <c r="AU123" s="62"/>
      <c r="AV123" s="62"/>
      <c r="AW123" s="62"/>
      <c r="AX123" s="62"/>
      <c r="AY123" s="327"/>
      <c r="AZ123" s="569"/>
      <c r="BA123" s="569"/>
      <c r="BB123" s="569"/>
      <c r="BC123" s="569"/>
      <c r="BD123" s="569"/>
      <c r="BE123" s="569"/>
      <c r="BF123" s="569"/>
      <c r="BG123" s="569"/>
      <c r="BH123" s="569"/>
      <c r="BI123" s="569"/>
      <c r="BJ123" s="569"/>
      <c r="BK123" s="569"/>
      <c r="BL123" s="569"/>
      <c r="BM123" s="569"/>
      <c r="BN123" s="569"/>
      <c r="BO123" s="569"/>
      <c r="BP123" s="569"/>
      <c r="BQ123" s="569"/>
      <c r="BR123" s="569"/>
      <c r="BS123" s="569"/>
    </row>
    <row r="124" spans="1:71" hidden="1">
      <c r="A124" s="29"/>
      <c r="B124" s="29"/>
      <c r="C124" s="33"/>
      <c r="D124" s="29"/>
      <c r="E124" s="750"/>
      <c r="F124" s="750"/>
      <c r="G124" s="750"/>
      <c r="H124" s="750"/>
      <c r="I124" s="750"/>
      <c r="J124" s="750"/>
      <c r="K124" s="750"/>
      <c r="L124" s="750"/>
      <c r="M124" s="750"/>
      <c r="N124" s="750"/>
      <c r="O124" s="750"/>
      <c r="P124" s="750"/>
      <c r="Q124" s="750"/>
      <c r="R124" s="750"/>
      <c r="S124" s="750"/>
      <c r="T124" s="750"/>
      <c r="U124" s="750"/>
      <c r="V124" s="750"/>
      <c r="W124" s="29"/>
      <c r="X124" s="29"/>
      <c r="Y124" s="29"/>
      <c r="AA124" s="256"/>
      <c r="AC124" s="747"/>
      <c r="AD124" s="62"/>
      <c r="AE124" s="62"/>
      <c r="AF124" s="62"/>
      <c r="AG124" s="751"/>
      <c r="AH124" s="751"/>
      <c r="AI124" s="751"/>
      <c r="AJ124" s="751"/>
      <c r="AK124" s="751"/>
      <c r="AL124" s="751"/>
      <c r="AM124" s="569"/>
      <c r="AN124" s="327"/>
      <c r="AO124" s="752"/>
      <c r="AP124" s="744"/>
      <c r="AQ124" s="745"/>
      <c r="AR124" s="713"/>
      <c r="AS124" s="713"/>
      <c r="AT124" s="62"/>
      <c r="AU124" s="62"/>
      <c r="AV124" s="62"/>
      <c r="AW124" s="63"/>
      <c r="AX124" s="62"/>
      <c r="AY124" s="716"/>
      <c r="AZ124" s="569"/>
      <c r="BA124" s="569"/>
      <c r="BB124" s="569"/>
      <c r="BC124" s="569"/>
      <c r="BD124" s="569"/>
      <c r="BE124" s="569"/>
      <c r="BF124" s="569"/>
      <c r="BG124" s="569"/>
      <c r="BH124" s="569"/>
      <c r="BI124" s="569"/>
      <c r="BJ124" s="569"/>
      <c r="BK124" s="569"/>
      <c r="BL124" s="569"/>
      <c r="BM124" s="569"/>
      <c r="BN124" s="569"/>
      <c r="BO124" s="569"/>
      <c r="BP124" s="569"/>
      <c r="BQ124" s="569"/>
      <c r="BR124" s="569"/>
      <c r="BS124" s="569"/>
    </row>
    <row r="125" spans="1:71" hidden="1">
      <c r="A125" s="29"/>
      <c r="B125" s="29"/>
      <c r="C125" s="33"/>
      <c r="D125" s="29"/>
      <c r="E125" s="750"/>
      <c r="F125" s="750"/>
      <c r="G125" s="750"/>
      <c r="H125" s="750"/>
      <c r="I125" s="750"/>
      <c r="J125" s="750"/>
      <c r="K125" s="750"/>
      <c r="L125" s="750"/>
      <c r="M125" s="750"/>
      <c r="N125" s="750"/>
      <c r="O125" s="750"/>
      <c r="P125" s="750"/>
      <c r="Q125" s="750"/>
      <c r="R125" s="750"/>
      <c r="S125" s="750"/>
      <c r="T125" s="750"/>
      <c r="U125" s="750"/>
      <c r="V125" s="750"/>
      <c r="W125" s="29"/>
      <c r="X125" s="29"/>
      <c r="Y125" s="29"/>
      <c r="AA125" s="256"/>
      <c r="AC125" s="62"/>
      <c r="AD125" s="62"/>
      <c r="AE125" s="62"/>
      <c r="AF125" s="62"/>
      <c r="AG125" s="751"/>
      <c r="AH125" s="751"/>
      <c r="AI125" s="751"/>
      <c r="AJ125" s="751"/>
      <c r="AK125" s="751"/>
      <c r="AL125" s="751"/>
      <c r="AM125" s="569"/>
      <c r="AN125" s="384"/>
      <c r="AO125" s="753"/>
      <c r="AP125" s="744" t="s">
        <v>97</v>
      </c>
      <c r="AQ125" s="279" t="s">
        <v>97</v>
      </c>
      <c r="AR125" s="713"/>
      <c r="AS125" s="713"/>
      <c r="AT125" s="62"/>
      <c r="AU125" s="62"/>
      <c r="AV125" s="62"/>
      <c r="AW125" s="62"/>
      <c r="AX125" s="62"/>
      <c r="AY125" s="327"/>
      <c r="AZ125" s="569"/>
      <c r="BA125" s="569"/>
      <c r="BB125" s="569"/>
      <c r="BC125" s="569"/>
      <c r="BD125" s="569"/>
      <c r="BE125" s="569"/>
      <c r="BF125" s="569"/>
      <c r="BG125" s="569"/>
      <c r="BH125" s="569"/>
      <c r="BI125" s="569"/>
      <c r="BJ125" s="569"/>
      <c r="BK125" s="569"/>
      <c r="BL125" s="569"/>
      <c r="BM125" s="569"/>
      <c r="BN125" s="569"/>
      <c r="BO125" s="569"/>
      <c r="BP125" s="569"/>
      <c r="BQ125" s="569"/>
      <c r="BR125" s="569"/>
      <c r="BS125" s="569"/>
    </row>
    <row r="126" spans="1:71" hidden="1">
      <c r="A126" s="29"/>
      <c r="B126" s="29"/>
      <c r="C126" s="33"/>
      <c r="D126" s="29"/>
      <c r="E126" s="750"/>
      <c r="F126" s="750"/>
      <c r="G126" s="750"/>
      <c r="H126" s="750"/>
      <c r="I126" s="750"/>
      <c r="J126" s="750"/>
      <c r="K126" s="750"/>
      <c r="L126" s="750"/>
      <c r="M126" s="750"/>
      <c r="N126" s="750"/>
      <c r="O126" s="750"/>
      <c r="P126" s="750"/>
      <c r="Q126" s="750"/>
      <c r="R126" s="750"/>
      <c r="S126" s="750"/>
      <c r="T126" s="750"/>
      <c r="U126" s="750"/>
      <c r="V126" s="750"/>
      <c r="W126" s="29"/>
      <c r="X126" s="29"/>
      <c r="Y126" s="29"/>
      <c r="AA126" s="256"/>
      <c r="AC126" s="62"/>
      <c r="AD126" s="62"/>
      <c r="AE126" s="62"/>
      <c r="AF126" s="62"/>
      <c r="AG126" s="751"/>
      <c r="AH126" s="751"/>
      <c r="AI126" s="754"/>
      <c r="AJ126" s="754"/>
      <c r="AK126" s="751"/>
      <c r="AL126" s="751"/>
      <c r="AM126" s="569"/>
      <c r="AN126" s="384"/>
      <c r="AO126" s="383"/>
      <c r="AP126" s="744"/>
      <c r="AQ126" s="279"/>
      <c r="AR126" s="713"/>
      <c r="AS126" s="713"/>
      <c r="AT126" s="62"/>
      <c r="AU126" s="62"/>
      <c r="AV126" s="62"/>
      <c r="AW126" s="63"/>
      <c r="AX126" s="62"/>
      <c r="AY126" s="716"/>
      <c r="AZ126" s="569"/>
      <c r="BA126" s="569"/>
      <c r="BB126" s="569"/>
      <c r="BC126" s="569"/>
      <c r="BD126" s="569"/>
      <c r="BE126" s="569"/>
      <c r="BF126" s="569"/>
      <c r="BG126" s="569"/>
      <c r="BH126" s="569"/>
      <c r="BI126" s="569"/>
      <c r="BJ126" s="569"/>
      <c r="BK126" s="569"/>
      <c r="BL126" s="569"/>
      <c r="BM126" s="569"/>
      <c r="BN126" s="569"/>
      <c r="BO126" s="569"/>
      <c r="BP126" s="569"/>
      <c r="BQ126" s="569"/>
      <c r="BR126" s="569"/>
      <c r="BS126" s="569"/>
    </row>
    <row r="127" spans="1:71" hidden="1">
      <c r="A127" s="29"/>
      <c r="B127" s="29"/>
      <c r="C127" s="33"/>
      <c r="D127" s="29"/>
      <c r="E127" s="750"/>
      <c r="F127" s="750"/>
      <c r="G127" s="750"/>
      <c r="H127" s="750"/>
      <c r="I127" s="750"/>
      <c r="J127" s="750"/>
      <c r="K127" s="750"/>
      <c r="L127" s="750"/>
      <c r="M127" s="750"/>
      <c r="N127" s="750"/>
      <c r="O127" s="750"/>
      <c r="P127" s="750"/>
      <c r="Q127" s="750"/>
      <c r="R127" s="750"/>
      <c r="S127" s="750"/>
      <c r="T127" s="750"/>
      <c r="U127" s="750"/>
      <c r="V127" s="750"/>
      <c r="W127" s="29"/>
      <c r="X127" s="29"/>
      <c r="Y127" s="29"/>
      <c r="AA127" s="256"/>
      <c r="AC127" s="62"/>
      <c r="AD127" s="62"/>
      <c r="AE127" s="62"/>
      <c r="AF127" s="62"/>
      <c r="AG127" s="755"/>
      <c r="AH127" s="756"/>
      <c r="AI127" s="756"/>
      <c r="AJ127" s="756"/>
      <c r="AK127" s="757"/>
      <c r="AL127" s="757"/>
      <c r="AM127" s="569"/>
      <c r="AN127" s="758"/>
      <c r="AO127" s="759"/>
      <c r="AP127" s="760"/>
      <c r="AQ127" s="761" t="s">
        <v>399</v>
      </c>
      <c r="AR127" s="762">
        <v>1</v>
      </c>
      <c r="AS127" s="763" t="s">
        <v>400</v>
      </c>
      <c r="AT127" s="764" t="s">
        <v>401</v>
      </c>
      <c r="AU127" s="765" t="s">
        <v>402</v>
      </c>
      <c r="AV127" s="764" t="s">
        <v>403</v>
      </c>
      <c r="AW127" s="62"/>
      <c r="AX127" s="62"/>
      <c r="AY127" s="327"/>
      <c r="AZ127" s="569"/>
      <c r="BA127" s="569"/>
      <c r="BB127" s="569"/>
      <c r="BC127" s="569"/>
      <c r="BD127" s="569"/>
      <c r="BE127" s="569"/>
      <c r="BF127" s="569"/>
      <c r="BG127" s="569"/>
      <c r="BH127" s="569"/>
      <c r="BI127" s="569"/>
      <c r="BJ127" s="569"/>
      <c r="BK127" s="569"/>
      <c r="BL127" s="569"/>
      <c r="BM127" s="569"/>
      <c r="BN127" s="569"/>
      <c r="BO127" s="569"/>
      <c r="BP127" s="569"/>
      <c r="BQ127" s="569"/>
      <c r="BR127" s="569"/>
      <c r="BS127" s="569"/>
    </row>
    <row r="128" spans="1:71" hidden="1">
      <c r="A128" s="29"/>
      <c r="B128" s="29"/>
      <c r="C128" s="33"/>
      <c r="D128" s="29"/>
      <c r="E128" s="750"/>
      <c r="F128" s="750"/>
      <c r="G128" s="750"/>
      <c r="H128" s="750"/>
      <c r="I128" s="750"/>
      <c r="J128" s="750"/>
      <c r="K128" s="750"/>
      <c r="L128" s="750"/>
      <c r="M128" s="750"/>
      <c r="N128" s="750"/>
      <c r="O128" s="750"/>
      <c r="P128" s="750"/>
      <c r="Q128" s="750"/>
      <c r="R128" s="750"/>
      <c r="S128" s="750"/>
      <c r="T128" s="750"/>
      <c r="U128" s="750"/>
      <c r="V128" s="750"/>
      <c r="W128" s="29"/>
      <c r="X128" s="29"/>
      <c r="Y128" s="29"/>
      <c r="AA128" s="256"/>
      <c r="AC128" s="62"/>
      <c r="AD128" s="62"/>
      <c r="AE128" s="62"/>
      <c r="AF128" s="62"/>
      <c r="AG128" s="766"/>
      <c r="AH128" s="767"/>
      <c r="AI128" s="767"/>
      <c r="AJ128" s="767"/>
      <c r="AK128" s="768"/>
      <c r="AL128" s="768"/>
      <c r="AM128" s="569"/>
      <c r="AN128" s="384"/>
      <c r="AO128" s="327"/>
      <c r="AP128" s="744"/>
      <c r="AQ128" s="769"/>
      <c r="AR128" s="713"/>
      <c r="AS128" s="349"/>
      <c r="AT128" s="349"/>
      <c r="AU128" s="349"/>
      <c r="AV128" s="740"/>
      <c r="AW128" s="63"/>
      <c r="AX128" s="62"/>
      <c r="AY128" s="716"/>
      <c r="AZ128" s="569"/>
      <c r="BA128" s="569"/>
      <c r="BB128" s="569"/>
      <c r="BC128" s="569"/>
      <c r="BD128" s="569"/>
      <c r="BE128" s="569"/>
      <c r="BF128" s="569"/>
      <c r="BG128" s="569"/>
      <c r="BH128" s="569"/>
      <c r="BI128" s="569"/>
      <c r="BJ128" s="569"/>
      <c r="BK128" s="569"/>
      <c r="BL128" s="569"/>
      <c r="BM128" s="569"/>
      <c r="BN128" s="569"/>
      <c r="BO128" s="569"/>
      <c r="BP128" s="569"/>
      <c r="BQ128" s="569"/>
      <c r="BR128" s="569"/>
      <c r="BS128" s="569"/>
    </row>
    <row r="129" spans="1:71" ht="15.75" hidden="1">
      <c r="A129" s="29"/>
      <c r="B129" s="29"/>
      <c r="C129" s="29"/>
      <c r="D129" s="27"/>
      <c r="E129" s="750"/>
      <c r="F129" s="750"/>
      <c r="G129" s="750"/>
      <c r="H129" s="750"/>
      <c r="I129" s="750"/>
      <c r="J129" s="750"/>
      <c r="K129" s="750"/>
      <c r="L129" s="750"/>
      <c r="M129" s="750"/>
      <c r="N129" s="750"/>
      <c r="O129" s="750"/>
      <c r="P129" s="750"/>
      <c r="Q129" s="750"/>
      <c r="R129" s="750"/>
      <c r="S129" s="750"/>
      <c r="T129" s="750"/>
      <c r="U129" s="750"/>
      <c r="V129" s="750"/>
      <c r="W129" s="428"/>
      <c r="X129" s="449"/>
      <c r="AA129" s="256"/>
      <c r="AC129" s="62"/>
      <c r="AD129" s="62"/>
      <c r="AE129" s="62"/>
      <c r="AF129" s="62"/>
      <c r="AG129" s="755"/>
      <c r="AH129" s="756"/>
      <c r="AI129" s="756"/>
      <c r="AJ129" s="756"/>
      <c r="AK129" s="757"/>
      <c r="AL129" s="757"/>
      <c r="AM129" s="569"/>
      <c r="AN129" s="770"/>
      <c r="AO129" s="284"/>
      <c r="AP129" s="744"/>
      <c r="AQ129" s="771"/>
      <c r="AR129" s="713"/>
      <c r="AS129" s="349"/>
      <c r="AT129" s="349"/>
      <c r="AU129" s="349"/>
      <c r="AV129" s="349"/>
      <c r="AW129" s="62"/>
      <c r="AX129" s="62"/>
      <c r="AY129" s="327"/>
      <c r="AZ129" s="569"/>
      <c r="BA129" s="569"/>
      <c r="BB129" s="569"/>
      <c r="BC129" s="569"/>
      <c r="BD129" s="569"/>
      <c r="BE129" s="569"/>
      <c r="BF129" s="569"/>
      <c r="BG129" s="569"/>
      <c r="BH129" s="569"/>
      <c r="BI129" s="569"/>
      <c r="BJ129" s="569"/>
      <c r="BK129" s="569"/>
      <c r="BL129" s="569"/>
      <c r="BM129" s="569"/>
      <c r="BN129" s="569"/>
      <c r="BO129" s="569"/>
      <c r="BP129" s="569"/>
      <c r="BQ129" s="569"/>
      <c r="BR129" s="569"/>
      <c r="BS129" s="569"/>
    </row>
    <row r="130" spans="1:71" hidden="1">
      <c r="A130" s="29"/>
      <c r="B130" s="29"/>
      <c r="C130" s="33"/>
      <c r="D130" s="29"/>
      <c r="E130" s="750"/>
      <c r="F130" s="750"/>
      <c r="G130" s="750"/>
      <c r="H130" s="750"/>
      <c r="I130" s="750"/>
      <c r="J130" s="750"/>
      <c r="K130" s="750"/>
      <c r="L130" s="750"/>
      <c r="M130" s="750"/>
      <c r="N130" s="750"/>
      <c r="O130" s="750"/>
      <c r="P130" s="750"/>
      <c r="Q130" s="750"/>
      <c r="R130" s="750"/>
      <c r="S130" s="750"/>
      <c r="T130" s="750"/>
      <c r="U130" s="750"/>
      <c r="V130" s="750"/>
      <c r="W130" s="772"/>
      <c r="X130" s="29"/>
      <c r="Y130" s="29"/>
      <c r="AA130" s="256"/>
      <c r="AC130" s="62"/>
      <c r="AD130" s="773"/>
      <c r="AE130" s="62"/>
      <c r="AF130" s="62"/>
      <c r="AG130" s="256"/>
      <c r="AH130" s="767"/>
      <c r="AI130" s="767"/>
      <c r="AJ130" s="767"/>
      <c r="AK130" s="768"/>
      <c r="AL130" s="768"/>
      <c r="AM130" s="569"/>
      <c r="AN130" s="279"/>
      <c r="AO130" s="289"/>
      <c r="AP130" s="744"/>
      <c r="AQ130" s="771"/>
      <c r="AR130" s="713"/>
      <c r="AS130" s="349"/>
      <c r="AT130" s="62"/>
      <c r="AU130" s="62"/>
      <c r="AV130" s="62"/>
      <c r="AW130" s="62"/>
      <c r="AX130" s="62"/>
      <c r="AY130" s="327"/>
      <c r="AZ130" s="569"/>
      <c r="BA130" s="569"/>
      <c r="BB130" s="569"/>
      <c r="BC130" s="569"/>
      <c r="BD130" s="569"/>
      <c r="BE130" s="569"/>
      <c r="BF130" s="569"/>
      <c r="BG130" s="569"/>
      <c r="BH130" s="569"/>
      <c r="BI130" s="569"/>
      <c r="BJ130" s="569"/>
      <c r="BK130" s="569"/>
      <c r="BL130" s="569"/>
      <c r="BM130" s="569"/>
      <c r="BN130" s="569"/>
      <c r="BO130" s="569"/>
      <c r="BP130" s="569"/>
      <c r="BQ130" s="569"/>
      <c r="BR130" s="569"/>
      <c r="BS130" s="569"/>
    </row>
    <row r="131" spans="1:71" hidden="1">
      <c r="A131" s="29"/>
      <c r="B131" s="29"/>
      <c r="C131" s="33"/>
      <c r="D131" s="29"/>
      <c r="E131" s="774"/>
      <c r="F131" s="774"/>
      <c r="G131" s="774"/>
      <c r="H131" s="774"/>
      <c r="I131" s="774"/>
      <c r="J131" s="774"/>
      <c r="K131" s="774"/>
      <c r="L131" s="774"/>
      <c r="M131" s="774"/>
      <c r="N131" s="774"/>
      <c r="O131" s="774"/>
      <c r="P131" s="774"/>
      <c r="Q131" s="774"/>
      <c r="R131" s="774"/>
      <c r="S131" s="774"/>
      <c r="T131" s="774"/>
      <c r="U131" s="774"/>
      <c r="V131" s="774"/>
      <c r="W131" s="772"/>
      <c r="X131" s="29"/>
      <c r="Y131" s="29"/>
      <c r="AA131" s="256"/>
      <c r="AC131" s="62"/>
      <c r="AD131" s="775"/>
      <c r="AE131" s="62"/>
      <c r="AF131" s="62"/>
      <c r="AG131" s="256"/>
      <c r="AH131" s="756"/>
      <c r="AI131" s="756"/>
      <c r="AJ131" s="756"/>
      <c r="AK131" s="757"/>
      <c r="AL131" s="757"/>
      <c r="AM131" s="569"/>
      <c r="AN131" s="327"/>
      <c r="AO131" s="752"/>
      <c r="AP131" s="744"/>
      <c r="AQ131" s="771"/>
      <c r="AR131" s="713"/>
      <c r="AS131" s="713"/>
      <c r="AT131" s="62"/>
      <c r="AU131" s="62"/>
      <c r="AV131" s="552"/>
      <c r="AW131" s="62"/>
      <c r="AX131" s="62"/>
      <c r="AY131" s="327"/>
      <c r="AZ131" s="569"/>
      <c r="BA131" s="569"/>
      <c r="BB131" s="569"/>
      <c r="BC131" s="569"/>
      <c r="BD131" s="569"/>
      <c r="BE131" s="569"/>
      <c r="BF131" s="569"/>
      <c r="BG131" s="569"/>
      <c r="BH131" s="569"/>
      <c r="BI131" s="569"/>
      <c r="BJ131" s="569"/>
      <c r="BK131" s="569"/>
      <c r="BL131" s="569"/>
      <c r="BM131" s="569"/>
      <c r="BN131" s="569"/>
      <c r="BO131" s="569"/>
      <c r="BP131" s="569"/>
      <c r="BQ131" s="569"/>
      <c r="BR131" s="569"/>
      <c r="BS131" s="569"/>
    </row>
    <row r="132" spans="1:71" hidden="1">
      <c r="A132" s="29"/>
      <c r="B132" s="29"/>
      <c r="C132" s="33"/>
      <c r="D132" s="29"/>
      <c r="E132" s="776"/>
      <c r="F132" s="777"/>
      <c r="G132" s="777"/>
      <c r="H132" s="776"/>
      <c r="I132" s="776"/>
      <c r="J132" s="776"/>
      <c r="K132" s="776"/>
      <c r="L132" s="187"/>
      <c r="M132" s="187"/>
      <c r="N132" s="187"/>
      <c r="O132" s="778"/>
      <c r="P132" s="778"/>
      <c r="Q132" s="779"/>
      <c r="R132" s="779"/>
      <c r="S132" s="779"/>
      <c r="T132" s="779"/>
      <c r="U132" s="779"/>
      <c r="V132" s="779"/>
      <c r="W132" s="29"/>
      <c r="X132" s="29"/>
      <c r="Y132" s="29"/>
      <c r="AA132" s="256"/>
      <c r="AC132" s="62"/>
      <c r="AD132" s="775"/>
      <c r="AE132" s="62"/>
      <c r="AF132" s="62"/>
      <c r="AG132" s="256"/>
      <c r="AH132" s="767"/>
      <c r="AI132" s="767"/>
      <c r="AJ132" s="767"/>
      <c r="AK132" s="768"/>
      <c r="AL132" s="768"/>
      <c r="AM132" s="569"/>
      <c r="AN132" s="384"/>
      <c r="AO132" s="327"/>
      <c r="AP132" s="744"/>
      <c r="AQ132" s="279"/>
      <c r="AR132" s="713"/>
      <c r="AS132" s="713"/>
      <c r="AT132" s="62"/>
      <c r="AU132" s="62"/>
      <c r="AV132" s="552"/>
      <c r="AW132" s="62"/>
      <c r="AX132" s="62"/>
      <c r="AY132" s="327"/>
      <c r="AZ132" s="569"/>
      <c r="BA132" s="569"/>
      <c r="BB132" s="569"/>
      <c r="BC132" s="569"/>
      <c r="BD132" s="569"/>
      <c r="BE132" s="569"/>
      <c r="BF132" s="569"/>
      <c r="BG132" s="569"/>
      <c r="BH132" s="569"/>
      <c r="BI132" s="569"/>
      <c r="BJ132" s="569"/>
      <c r="BK132" s="569"/>
      <c r="BL132" s="569"/>
      <c r="BM132" s="569"/>
      <c r="BN132" s="569"/>
      <c r="BO132" s="569"/>
      <c r="BP132" s="569"/>
      <c r="BQ132" s="569"/>
      <c r="BR132" s="569"/>
      <c r="BS132" s="569"/>
    </row>
    <row r="133" spans="1:71" hidden="1">
      <c r="A133" s="29"/>
      <c r="B133" s="29"/>
      <c r="C133" s="33"/>
      <c r="D133" s="29"/>
      <c r="E133" s="780"/>
      <c r="F133" s="781"/>
      <c r="G133" s="781"/>
      <c r="H133" s="187"/>
      <c r="I133" s="781"/>
      <c r="J133" s="781"/>
      <c r="K133" s="782"/>
      <c r="L133" s="783"/>
      <c r="M133" s="783"/>
      <c r="N133" s="783"/>
      <c r="O133" s="780"/>
      <c r="P133" s="784"/>
      <c r="Q133" s="784"/>
      <c r="R133" s="784"/>
      <c r="S133" s="784"/>
      <c r="T133" s="784"/>
      <c r="U133" s="784"/>
      <c r="V133" s="784"/>
      <c r="W133" s="29"/>
      <c r="X133" s="29"/>
      <c r="Y133" s="29"/>
      <c r="AA133" s="256"/>
      <c r="AC133" s="62"/>
      <c r="AD133" s="775"/>
      <c r="AE133" s="62"/>
      <c r="AF133" s="62"/>
      <c r="AG133" s="256"/>
      <c r="AH133" s="767"/>
      <c r="AI133" s="767"/>
      <c r="AJ133" s="767"/>
      <c r="AK133" s="768"/>
      <c r="AL133" s="768"/>
      <c r="AM133" s="569"/>
      <c r="AN133" s="770"/>
      <c r="AO133" s="284"/>
      <c r="AP133" s="327"/>
      <c r="AQ133" s="279"/>
      <c r="AR133" s="785"/>
      <c r="AS133" s="786"/>
      <c r="AT133" s="349"/>
      <c r="AU133" s="349"/>
      <c r="AV133" s="349"/>
      <c r="AW133" s="62"/>
      <c r="AX133" s="62"/>
      <c r="AY133" s="289"/>
      <c r="AZ133" s="569"/>
      <c r="BA133" s="569"/>
      <c r="BB133" s="569"/>
      <c r="BC133" s="569"/>
      <c r="BD133" s="569"/>
      <c r="BE133" s="569"/>
      <c r="BF133" s="569"/>
      <c r="BG133" s="569"/>
      <c r="BH133" s="569"/>
      <c r="BI133" s="569"/>
      <c r="BJ133" s="569"/>
      <c r="BK133" s="569"/>
      <c r="BL133" s="569"/>
      <c r="BM133" s="569"/>
      <c r="BN133" s="569"/>
      <c r="BO133" s="569"/>
      <c r="BP133" s="569"/>
      <c r="BQ133" s="569"/>
      <c r="BR133" s="569"/>
      <c r="BS133" s="569"/>
    </row>
    <row r="134" spans="1:71" ht="15" hidden="1" customHeight="1">
      <c r="A134" s="29"/>
      <c r="B134" s="29"/>
      <c r="C134" s="33"/>
      <c r="D134" s="29"/>
      <c r="E134" s="780"/>
      <c r="F134" s="787"/>
      <c r="G134" s="787"/>
      <c r="H134" s="787"/>
      <c r="I134" s="780"/>
      <c r="J134" s="781"/>
      <c r="K134" s="780"/>
      <c r="L134" s="781"/>
      <c r="M134" s="781"/>
      <c r="N134" s="781"/>
      <c r="O134" s="784"/>
      <c r="P134" s="784"/>
      <c r="Q134" s="784"/>
      <c r="R134" s="784"/>
      <c r="S134" s="784"/>
      <c r="T134" s="784"/>
      <c r="U134" s="784"/>
      <c r="V134" s="784"/>
      <c r="W134" s="29"/>
      <c r="X134" s="29"/>
      <c r="Y134" s="29"/>
      <c r="AA134" s="256"/>
      <c r="AC134" s="62"/>
      <c r="AD134" s="775"/>
      <c r="AE134" s="62"/>
      <c r="AF134" s="62"/>
      <c r="AG134" s="256"/>
      <c r="AH134" s="767"/>
      <c r="AI134" s="767"/>
      <c r="AJ134" s="767"/>
      <c r="AK134" s="768"/>
      <c r="AL134" s="768"/>
      <c r="AM134" s="569"/>
      <c r="AN134" s="279"/>
      <c r="AO134" s="279"/>
      <c r="AP134" s="279"/>
      <c r="AQ134" s="279"/>
      <c r="AR134" s="62"/>
      <c r="AS134" s="62"/>
      <c r="AT134" s="788"/>
      <c r="AU134" s="788"/>
      <c r="AV134" s="788"/>
      <c r="AW134" s="62"/>
      <c r="AX134" s="62"/>
      <c r="AY134" s="298"/>
      <c r="AZ134" s="569"/>
      <c r="BA134" s="569"/>
      <c r="BB134" s="569"/>
      <c r="BC134" s="569"/>
      <c r="BD134" s="569"/>
      <c r="BE134" s="569"/>
      <c r="BF134" s="569"/>
      <c r="BG134" s="569"/>
      <c r="BH134" s="569"/>
      <c r="BI134" s="569"/>
      <c r="BJ134" s="569"/>
      <c r="BK134" s="569"/>
      <c r="BL134" s="569"/>
      <c r="BM134" s="569"/>
      <c r="BN134" s="569"/>
      <c r="BO134" s="569"/>
      <c r="BP134" s="569"/>
      <c r="BQ134" s="569"/>
      <c r="BR134" s="569"/>
      <c r="BS134" s="569"/>
    </row>
    <row r="135" spans="1:71" ht="14.25" hidden="1" customHeight="1">
      <c r="A135" s="29"/>
      <c r="B135" s="29"/>
      <c r="C135" s="33"/>
      <c r="D135" s="29"/>
      <c r="E135" s="780"/>
      <c r="F135" s="781"/>
      <c r="G135" s="781"/>
      <c r="H135" s="781"/>
      <c r="I135" s="782"/>
      <c r="J135" s="781"/>
      <c r="K135" s="781"/>
      <c r="L135" s="780"/>
      <c r="M135" s="789"/>
      <c r="N135" s="789"/>
      <c r="O135" s="779"/>
      <c r="P135" s="779"/>
      <c r="Q135" s="779"/>
      <c r="R135" s="779"/>
      <c r="S135" s="779"/>
      <c r="T135" s="779"/>
      <c r="U135" s="779"/>
      <c r="V135" s="779"/>
      <c r="W135" s="29"/>
      <c r="X135" s="29"/>
      <c r="Y135" s="29"/>
      <c r="AA135" s="256"/>
      <c r="AC135" s="62"/>
      <c r="AD135" s="256"/>
      <c r="AE135" s="62"/>
      <c r="AF135" s="62"/>
      <c r="AG135" s="256"/>
      <c r="AH135" s="767"/>
      <c r="AI135" s="767"/>
      <c r="AJ135" s="767"/>
      <c r="AK135" s="768"/>
      <c r="AL135" s="768"/>
      <c r="AM135" s="569"/>
      <c r="AN135" s="711"/>
      <c r="AO135" s="711"/>
      <c r="AP135" s="711"/>
      <c r="AQ135" s="568"/>
      <c r="AR135" s="569"/>
      <c r="AS135" s="272"/>
      <c r="AT135" s="62"/>
      <c r="AU135" s="62"/>
      <c r="AV135" s="569"/>
      <c r="AW135" s="569"/>
      <c r="AX135" s="569"/>
      <c r="AY135" s="568"/>
      <c r="AZ135" s="569"/>
      <c r="BA135" s="569"/>
      <c r="BB135" s="569"/>
      <c r="BC135" s="569"/>
      <c r="BD135" s="569"/>
      <c r="BE135" s="569"/>
      <c r="BF135" s="569"/>
      <c r="BG135" s="569"/>
      <c r="BH135" s="569"/>
      <c r="BI135" s="569"/>
      <c r="BJ135" s="569"/>
      <c r="BK135" s="569"/>
      <c r="BL135" s="569"/>
      <c r="BM135" s="569"/>
      <c r="BN135" s="569"/>
      <c r="BO135" s="569"/>
      <c r="BP135" s="569"/>
      <c r="BQ135" s="569"/>
      <c r="BR135" s="569"/>
      <c r="BS135" s="569"/>
    </row>
    <row r="136" spans="1:71" ht="11.25" hidden="1" customHeight="1">
      <c r="A136" s="29"/>
      <c r="B136" s="29"/>
      <c r="C136" s="33"/>
      <c r="D136" s="29"/>
      <c r="E136" s="790"/>
      <c r="F136" s="790"/>
      <c r="G136" s="790"/>
      <c r="H136" s="790"/>
      <c r="I136" s="790"/>
      <c r="J136" s="790"/>
      <c r="K136" s="790"/>
      <c r="L136" s="790"/>
      <c r="M136" s="790"/>
      <c r="N136" s="790"/>
      <c r="O136" s="790"/>
      <c r="P136" s="790"/>
      <c r="Q136" s="790"/>
      <c r="R136" s="790"/>
      <c r="S136" s="790"/>
      <c r="T136" s="790"/>
      <c r="U136" s="790"/>
      <c r="V136" s="790"/>
      <c r="W136" s="29"/>
      <c r="X136" s="29"/>
      <c r="Y136" s="29"/>
      <c r="AA136" s="256"/>
      <c r="AC136" s="62"/>
      <c r="AD136" s="256"/>
      <c r="AE136" s="62"/>
      <c r="AF136" s="62"/>
      <c r="AG136" s="256" t="s">
        <v>404</v>
      </c>
      <c r="AH136" s="756"/>
      <c r="AI136" s="756"/>
      <c r="AJ136" s="756"/>
      <c r="AK136" s="757"/>
      <c r="AL136" s="757"/>
      <c r="AM136" s="569"/>
      <c r="AN136" s="711"/>
      <c r="AO136" s="711"/>
      <c r="AP136" s="711"/>
      <c r="AQ136" s="568"/>
      <c r="AR136" s="569"/>
      <c r="AS136" s="569"/>
      <c r="AT136" s="569"/>
      <c r="AU136" s="569"/>
      <c r="AV136" s="569"/>
      <c r="AW136" s="569"/>
      <c r="AX136" s="569"/>
      <c r="AY136" s="568"/>
      <c r="AZ136" s="569"/>
      <c r="BA136" s="569"/>
      <c r="BB136" s="569"/>
      <c r="BC136" s="569"/>
      <c r="BD136" s="569"/>
      <c r="BE136" s="569"/>
      <c r="BF136" s="569"/>
      <c r="BG136" s="569"/>
      <c r="BH136" s="569"/>
      <c r="BI136" s="569"/>
      <c r="BJ136" s="569"/>
      <c r="BK136" s="569"/>
      <c r="BL136" s="569"/>
      <c r="BM136" s="569"/>
      <c r="BN136" s="569"/>
      <c r="BO136" s="569"/>
      <c r="BP136" s="569"/>
      <c r="BQ136" s="569"/>
      <c r="BR136" s="569"/>
      <c r="BS136" s="569"/>
    </row>
    <row r="137" spans="1:71" ht="11.25" hidden="1" customHeight="1">
      <c r="A137" s="652"/>
      <c r="B137" s="652"/>
      <c r="C137" s="33"/>
      <c r="D137" s="29"/>
      <c r="E137" s="791"/>
      <c r="F137" s="791"/>
      <c r="G137" s="791"/>
      <c r="H137" s="791"/>
      <c r="I137" s="791"/>
      <c r="J137" s="791"/>
      <c r="K137" s="791"/>
      <c r="L137" s="791"/>
      <c r="M137" s="791"/>
      <c r="N137" s="791"/>
      <c r="O137" s="791"/>
      <c r="P137" s="791"/>
      <c r="Q137" s="791"/>
      <c r="R137" s="791"/>
      <c r="S137" s="791"/>
      <c r="T137" s="791"/>
      <c r="U137" s="791"/>
      <c r="V137" s="791"/>
      <c r="W137" s="29"/>
      <c r="X137" s="29"/>
      <c r="Y137" s="29"/>
      <c r="AA137" s="256"/>
      <c r="AC137" s="62"/>
      <c r="AD137" s="256"/>
      <c r="AE137" s="62"/>
      <c r="AF137" s="62"/>
      <c r="AG137" s="256" t="s">
        <v>405</v>
      </c>
      <c r="AH137" s="767"/>
      <c r="AI137" s="767"/>
      <c r="AJ137" s="767"/>
      <c r="AK137" s="768"/>
      <c r="AL137" s="768"/>
      <c r="AM137" s="569"/>
      <c r="AN137" s="711"/>
      <c r="AO137" s="711"/>
      <c r="AP137" s="711"/>
      <c r="AQ137" s="568"/>
      <c r="AR137" s="569"/>
      <c r="AS137" s="569"/>
      <c r="AT137" s="569"/>
      <c r="AU137" s="569"/>
      <c r="AV137" s="569"/>
      <c r="AW137" s="569"/>
      <c r="AX137" s="569"/>
      <c r="AY137" s="568"/>
      <c r="AZ137" s="569"/>
      <c r="BA137" s="569"/>
      <c r="BB137" s="569"/>
      <c r="BC137" s="569"/>
      <c r="BD137" s="569"/>
      <c r="BE137" s="569"/>
      <c r="BF137" s="569"/>
      <c r="BG137" s="569"/>
      <c r="BH137" s="569"/>
      <c r="BI137" s="569"/>
      <c r="BJ137" s="569"/>
      <c r="BK137" s="569"/>
      <c r="BL137" s="569"/>
      <c r="BM137" s="569"/>
      <c r="BN137" s="569"/>
      <c r="BO137" s="569"/>
      <c r="BP137" s="569"/>
      <c r="BQ137" s="569"/>
      <c r="BR137" s="569"/>
      <c r="BS137" s="569"/>
    </row>
    <row r="138" spans="1:71" ht="15" hidden="1" customHeight="1">
      <c r="A138" s="660"/>
      <c r="B138" s="660"/>
      <c r="C138" s="33"/>
      <c r="D138" s="29"/>
      <c r="E138" s="791"/>
      <c r="F138" s="791"/>
      <c r="G138" s="791"/>
      <c r="H138" s="791"/>
      <c r="I138" s="791"/>
      <c r="J138" s="791"/>
      <c r="K138" s="791"/>
      <c r="L138" s="791"/>
      <c r="M138" s="791"/>
      <c r="N138" s="791"/>
      <c r="O138" s="791"/>
      <c r="P138" s="791"/>
      <c r="Q138" s="791"/>
      <c r="R138" s="791"/>
      <c r="S138" s="791"/>
      <c r="T138" s="791"/>
      <c r="U138" s="791"/>
      <c r="V138" s="791"/>
      <c r="W138" s="29"/>
      <c r="X138" s="29"/>
      <c r="Y138" s="29"/>
      <c r="AA138" s="256"/>
      <c r="AC138" s="62"/>
      <c r="AD138" s="256"/>
      <c r="AE138" s="62"/>
      <c r="AF138" s="62"/>
      <c r="AG138" s="256" t="s">
        <v>406</v>
      </c>
      <c r="AH138" s="767"/>
      <c r="AI138" s="767"/>
      <c r="AJ138" s="767"/>
      <c r="AK138" s="768"/>
      <c r="AL138" s="768"/>
      <c r="AM138" s="62"/>
      <c r="AN138" s="792"/>
      <c r="AO138" s="792"/>
      <c r="AP138" s="792"/>
      <c r="AQ138" s="792"/>
      <c r="AR138" s="569"/>
      <c r="AS138" s="793"/>
      <c r="AT138" s="793"/>
      <c r="AU138" s="793"/>
      <c r="AV138" s="793"/>
      <c r="AW138" s="569"/>
      <c r="AX138" s="569"/>
      <c r="AY138" s="568"/>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row>
    <row r="139" spans="1:71" ht="15.75" hidden="1" customHeight="1">
      <c r="A139" s="660"/>
      <c r="B139" s="660"/>
      <c r="C139" s="33"/>
      <c r="D139" s="29"/>
      <c r="E139" s="43"/>
      <c r="F139" s="42"/>
      <c r="G139" s="794"/>
      <c r="H139" s="794"/>
      <c r="I139" s="794"/>
      <c r="J139" s="794"/>
      <c r="K139" s="794"/>
      <c r="L139" s="794"/>
      <c r="M139" s="794"/>
      <c r="N139" s="794"/>
      <c r="O139" s="794"/>
      <c r="P139" s="794"/>
      <c r="Q139" s="794"/>
      <c r="R139" s="794"/>
      <c r="S139" s="794"/>
      <c r="T139" s="794"/>
      <c r="U139" s="794"/>
      <c r="V139" s="794"/>
      <c r="W139" s="29"/>
      <c r="X139" s="29"/>
      <c r="Y139" s="29"/>
      <c r="AA139" s="795"/>
      <c r="AC139" s="62"/>
      <c r="AD139" s="62"/>
      <c r="AE139" s="62"/>
      <c r="AF139" s="62"/>
      <c r="AG139" s="256"/>
      <c r="AH139" s="767"/>
      <c r="AI139" s="767"/>
      <c r="AJ139" s="767"/>
      <c r="AK139" s="768"/>
      <c r="AL139" s="768"/>
      <c r="AM139" s="62"/>
      <c r="AN139" s="796"/>
      <c r="AO139" s="796"/>
      <c r="AP139" s="796"/>
      <c r="AQ139" s="796"/>
      <c r="AR139" s="569"/>
      <c r="AS139" s="797"/>
      <c r="AT139" s="797"/>
      <c r="AU139" s="797"/>
      <c r="AV139" s="797"/>
      <c r="AW139" s="569"/>
      <c r="AX139" s="569"/>
      <c r="AY139" s="568"/>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row>
    <row r="140" spans="1:71" ht="28.5" hidden="1" customHeight="1">
      <c r="A140" s="29"/>
      <c r="B140" s="29"/>
      <c r="C140" s="33"/>
      <c r="D140" s="29"/>
      <c r="E140" s="798"/>
      <c r="F140" s="798"/>
      <c r="G140" s="798"/>
      <c r="H140" s="798"/>
      <c r="I140" s="798"/>
      <c r="J140" s="798"/>
      <c r="K140" s="798"/>
      <c r="L140" s="798"/>
      <c r="M140" s="798"/>
      <c r="N140" s="798"/>
      <c r="O140" s="798"/>
      <c r="P140" s="798"/>
      <c r="Q140" s="798"/>
      <c r="R140" s="798"/>
      <c r="S140" s="798"/>
      <c r="T140" s="798"/>
      <c r="U140" s="798"/>
      <c r="V140" s="798"/>
      <c r="W140" s="29"/>
      <c r="X140" s="29"/>
      <c r="Y140" s="29"/>
      <c r="AA140" s="256"/>
      <c r="AC140" s="62"/>
      <c r="AD140" s="62"/>
      <c r="AE140" s="256" t="s">
        <v>384</v>
      </c>
      <c r="AF140" s="62"/>
      <c r="AG140" s="256"/>
      <c r="AH140" s="767"/>
      <c r="AI140" s="767"/>
      <c r="AJ140" s="767"/>
      <c r="AK140" s="768"/>
      <c r="AL140" s="768"/>
      <c r="AM140" s="62"/>
      <c r="AN140" s="63"/>
      <c r="AO140" s="799"/>
      <c r="AP140" s="800"/>
      <c r="AQ140" s="800"/>
      <c r="AR140" s="569"/>
      <c r="AS140" s="801"/>
      <c r="AT140" s="710"/>
      <c r="AU140" s="802"/>
      <c r="AV140" s="802"/>
      <c r="AW140" s="569"/>
      <c r="AX140" s="569"/>
      <c r="AY140" s="568"/>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row>
    <row r="141" spans="1:71" ht="12.75" hidden="1" customHeight="1">
      <c r="A141" s="29"/>
      <c r="B141" s="29"/>
      <c r="C141" s="33"/>
      <c r="D141" s="29"/>
      <c r="E141" s="803" t="s">
        <v>407</v>
      </c>
      <c r="F141" s="803"/>
      <c r="G141" s="803"/>
      <c r="H141" s="803"/>
      <c r="I141" s="803"/>
      <c r="J141" s="803"/>
      <c r="K141" s="803"/>
      <c r="L141" s="803"/>
      <c r="M141" s="803"/>
      <c r="N141" s="803"/>
      <c r="O141" s="803"/>
      <c r="P141" s="803"/>
      <c r="Q141" s="803"/>
      <c r="R141" s="803"/>
      <c r="S141" s="803"/>
      <c r="T141" s="803"/>
      <c r="U141" s="803"/>
      <c r="V141" s="803"/>
      <c r="W141" s="29"/>
      <c r="X141" s="29"/>
      <c r="Y141" s="29"/>
      <c r="AA141" s="804"/>
      <c r="AC141" s="62"/>
      <c r="AD141" s="62"/>
      <c r="AE141" s="804" t="s">
        <v>408</v>
      </c>
      <c r="AF141" s="62"/>
      <c r="AG141" s="256"/>
      <c r="AH141" s="756"/>
      <c r="AI141" s="756"/>
      <c r="AJ141" s="756"/>
      <c r="AK141" s="757"/>
      <c r="AL141" s="757"/>
      <c r="AM141" s="62"/>
      <c r="AN141" s="63"/>
      <c r="AO141" s="805"/>
      <c r="AP141" s="800"/>
      <c r="AQ141" s="800"/>
      <c r="AR141" s="569"/>
      <c r="AS141" s="801"/>
      <c r="AT141" s="806"/>
      <c r="AU141" s="802"/>
      <c r="AV141" s="802"/>
      <c r="AW141" s="569"/>
      <c r="AX141" s="569"/>
      <c r="AY141" s="568"/>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row>
    <row r="142" spans="1:71" ht="11.25" hidden="1" customHeight="1">
      <c r="A142" s="29"/>
      <c r="B142" s="29"/>
      <c r="C142" s="33"/>
      <c r="D142" s="29"/>
      <c r="E142" s="807"/>
      <c r="F142" s="807"/>
      <c r="G142" s="807"/>
      <c r="H142" s="807"/>
      <c r="I142" s="807"/>
      <c r="J142" s="807"/>
      <c r="K142" s="808"/>
      <c r="L142" s="807"/>
      <c r="M142" s="807"/>
      <c r="N142" s="807"/>
      <c r="O142" s="807"/>
      <c r="P142" s="807"/>
      <c r="Q142" s="807"/>
      <c r="R142" s="807"/>
      <c r="S142" s="807"/>
      <c r="T142" s="807"/>
      <c r="U142" s="807"/>
      <c r="V142" s="809"/>
      <c r="W142" s="29"/>
      <c r="X142" s="29"/>
      <c r="Y142" s="29"/>
      <c r="AA142" s="256"/>
      <c r="AC142" s="62"/>
      <c r="AD142" s="62"/>
      <c r="AE142" s="804" t="s">
        <v>409</v>
      </c>
      <c r="AF142" s="62"/>
      <c r="AG142" s="755"/>
      <c r="AH142" s="756"/>
      <c r="AI142" s="756"/>
      <c r="AJ142" s="756"/>
      <c r="AK142" s="757"/>
      <c r="AL142" s="757"/>
      <c r="AM142" s="62"/>
      <c r="AN142" s="796"/>
      <c r="AO142" s="796"/>
      <c r="AP142" s="796"/>
      <c r="AQ142" s="796"/>
      <c r="AR142" s="569"/>
      <c r="AS142" s="797"/>
      <c r="AT142" s="797"/>
      <c r="AU142" s="797"/>
      <c r="AV142" s="797"/>
      <c r="AW142" s="569"/>
      <c r="AX142" s="569"/>
      <c r="AY142" s="568"/>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row>
    <row r="143" spans="1:71" ht="11.25" hidden="1" customHeight="1">
      <c r="A143" s="29"/>
      <c r="B143" s="29"/>
      <c r="C143" s="33"/>
      <c r="D143" s="29"/>
      <c r="E143" s="807"/>
      <c r="F143" s="807"/>
      <c r="G143" s="807"/>
      <c r="H143" s="807"/>
      <c r="I143" s="807"/>
      <c r="J143" s="807"/>
      <c r="K143" s="808"/>
      <c r="L143" s="810"/>
      <c r="M143" s="810"/>
      <c r="N143" s="810"/>
      <c r="O143" s="810"/>
      <c r="P143" s="810"/>
      <c r="Q143" s="810"/>
      <c r="R143" s="810"/>
      <c r="S143" s="810"/>
      <c r="T143" s="810"/>
      <c r="U143" s="808"/>
      <c r="V143" s="809"/>
      <c r="W143" s="29"/>
      <c r="X143" s="29"/>
      <c r="Y143" s="29"/>
      <c r="AA143" s="804"/>
      <c r="AC143" s="62"/>
      <c r="AD143" s="62"/>
      <c r="AE143" s="256" t="s">
        <v>410</v>
      </c>
      <c r="AF143" s="62"/>
      <c r="AG143" s="755"/>
      <c r="AH143" s="756"/>
      <c r="AI143" s="756"/>
      <c r="AJ143" s="756"/>
      <c r="AK143" s="757"/>
      <c r="AL143" s="757"/>
      <c r="AM143" s="62"/>
      <c r="AN143" s="63"/>
      <c r="AO143" s="799"/>
      <c r="AP143" s="800"/>
      <c r="AQ143" s="800"/>
      <c r="AR143" s="569"/>
      <c r="AS143" s="801"/>
      <c r="AT143" s="710"/>
      <c r="AU143" s="802"/>
      <c r="AV143" s="802"/>
      <c r="AW143" s="569"/>
      <c r="AX143" s="569"/>
      <c r="AY143" s="568"/>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row>
    <row r="144" spans="1:71" ht="11.25" hidden="1" customHeight="1">
      <c r="A144" s="29"/>
      <c r="B144" s="29"/>
      <c r="C144" s="33"/>
      <c r="D144" s="29"/>
      <c r="E144" s="807"/>
      <c r="F144" s="807"/>
      <c r="G144" s="807"/>
      <c r="H144" s="807"/>
      <c r="I144" s="807"/>
      <c r="J144" s="807"/>
      <c r="K144" s="808"/>
      <c r="L144" s="810"/>
      <c r="M144" s="810"/>
      <c r="N144" s="810"/>
      <c r="O144" s="810"/>
      <c r="P144" s="810"/>
      <c r="Q144" s="810"/>
      <c r="R144" s="810"/>
      <c r="S144" s="810"/>
      <c r="T144" s="808"/>
      <c r="U144" s="811"/>
      <c r="V144" s="809"/>
      <c r="W144" s="29"/>
      <c r="X144" s="29"/>
      <c r="Y144" s="29"/>
      <c r="AA144" s="804"/>
      <c r="AC144" s="62"/>
      <c r="AD144" s="62"/>
      <c r="AE144" s="62"/>
      <c r="AF144" s="62"/>
      <c r="AG144" s="755"/>
      <c r="AH144" s="756"/>
      <c r="AI144" s="756"/>
      <c r="AJ144" s="756"/>
      <c r="AK144" s="757"/>
      <c r="AL144" s="757"/>
      <c r="AM144" s="62"/>
      <c r="AN144" s="796"/>
      <c r="AO144" s="796"/>
      <c r="AP144" s="796"/>
      <c r="AQ144" s="796"/>
      <c r="AR144" s="569"/>
      <c r="AS144" s="797"/>
      <c r="AT144" s="797"/>
      <c r="AU144" s="797"/>
      <c r="AV144" s="797"/>
      <c r="AW144" s="569"/>
      <c r="AX144" s="569"/>
      <c r="AY144" s="568"/>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row>
    <row r="145" spans="1:71" ht="15" hidden="1" customHeight="1">
      <c r="A145" s="29"/>
      <c r="B145" s="29"/>
      <c r="C145" s="33"/>
      <c r="D145" s="29"/>
      <c r="E145" s="812"/>
      <c r="F145" s="812"/>
      <c r="G145" s="812"/>
      <c r="H145" s="812"/>
      <c r="I145" s="812"/>
      <c r="J145" s="812"/>
      <c r="K145" s="812"/>
      <c r="L145" s="812"/>
      <c r="M145" s="812"/>
      <c r="N145" s="812"/>
      <c r="O145" s="812"/>
      <c r="P145" s="812"/>
      <c r="Q145" s="812"/>
      <c r="R145" s="812"/>
      <c r="S145" s="812"/>
      <c r="T145" s="812"/>
      <c r="U145" s="812"/>
      <c r="V145" s="812"/>
      <c r="W145" s="29"/>
      <c r="X145" s="29"/>
      <c r="Y145" s="29"/>
      <c r="AA145" s="256"/>
      <c r="AC145" s="62"/>
      <c r="AD145" s="62"/>
      <c r="AE145" s="256" t="s">
        <v>411</v>
      </c>
      <c r="AF145" s="62"/>
      <c r="AG145" s="755"/>
      <c r="AH145" s="756"/>
      <c r="AI145" s="756"/>
      <c r="AJ145" s="756"/>
      <c r="AK145" s="757"/>
      <c r="AL145" s="757"/>
      <c r="AM145" s="62"/>
      <c r="AN145" s="713"/>
      <c r="AO145" s="740"/>
      <c r="AP145" s="552"/>
      <c r="AQ145" s="317"/>
      <c r="AR145" s="69"/>
      <c r="AS145" s="813"/>
      <c r="AT145" s="814"/>
      <c r="AU145" s="815"/>
      <c r="AV145" s="816"/>
      <c r="AW145" s="569"/>
      <c r="AX145" s="569"/>
      <c r="AY145" s="568"/>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row>
    <row r="146" spans="1:71" ht="13.5" customHeight="1">
      <c r="A146" s="29"/>
      <c r="B146" s="29"/>
      <c r="C146" s="33"/>
      <c r="D146" s="29"/>
      <c r="E146" s="2129" t="s">
        <v>412</v>
      </c>
      <c r="F146" s="2129"/>
      <c r="G146" s="2129"/>
      <c r="H146" s="2129"/>
      <c r="I146" s="2129"/>
      <c r="J146" s="2129"/>
      <c r="K146" s="2129"/>
      <c r="L146" s="2129"/>
      <c r="M146" s="2129"/>
      <c r="N146" s="2129"/>
      <c r="O146" s="2129"/>
      <c r="P146" s="2129"/>
      <c r="Q146" s="2129"/>
      <c r="R146" s="2129"/>
      <c r="S146" s="2129"/>
      <c r="T146" s="2129"/>
      <c r="U146" s="2129"/>
      <c r="V146" s="2129"/>
      <c r="W146" s="29"/>
      <c r="X146" s="29"/>
      <c r="Y146" s="29"/>
      <c r="AA146" s="256"/>
      <c r="AC146" s="62"/>
      <c r="AD146" s="62"/>
      <c r="AE146" s="256" t="s">
        <v>413</v>
      </c>
      <c r="AF146" s="62"/>
      <c r="AG146" s="755"/>
      <c r="AH146" s="756"/>
      <c r="AI146" s="756"/>
      <c r="AJ146" s="756"/>
      <c r="AK146" s="757"/>
      <c r="AL146" s="757"/>
      <c r="AM146" s="62"/>
      <c r="AN146" s="713"/>
      <c r="AO146" s="799"/>
      <c r="AP146" s="552"/>
      <c r="AQ146" s="317"/>
      <c r="AR146" s="569"/>
      <c r="AS146" s="813"/>
      <c r="AT146" s="710"/>
      <c r="AU146" s="815"/>
      <c r="AV146" s="816"/>
      <c r="AW146" s="569"/>
      <c r="AX146" s="569"/>
      <c r="AY146" s="568"/>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row>
    <row r="147" spans="1:71" ht="11.25" hidden="1" customHeight="1">
      <c r="A147" s="29"/>
      <c r="B147" s="29"/>
      <c r="C147" s="33"/>
      <c r="D147" s="29"/>
      <c r="E147" s="2147"/>
      <c r="F147" s="2147"/>
      <c r="G147" s="2147"/>
      <c r="H147" s="2147"/>
      <c r="I147" s="2147"/>
      <c r="J147" s="808"/>
      <c r="K147" s="808"/>
      <c r="L147" s="808"/>
      <c r="M147" s="808"/>
      <c r="N147" s="808"/>
      <c r="O147" s="808"/>
      <c r="P147" s="808"/>
      <c r="Q147" s="808"/>
      <c r="R147" s="808"/>
      <c r="S147" s="808"/>
      <c r="T147" s="808"/>
      <c r="U147" s="808"/>
      <c r="V147" s="809"/>
      <c r="W147" s="29"/>
      <c r="X147" s="29"/>
      <c r="Y147" s="29"/>
      <c r="AA147" s="256"/>
      <c r="AC147" s="62"/>
      <c r="AD147" s="62"/>
      <c r="AE147" s="256" t="s">
        <v>414</v>
      </c>
      <c r="AF147" s="62"/>
      <c r="AG147" s="755"/>
      <c r="AH147" s="756"/>
      <c r="AI147" s="756"/>
      <c r="AJ147" s="756"/>
      <c r="AK147" s="757"/>
      <c r="AL147" s="757"/>
      <c r="AM147" s="62"/>
      <c r="AN147" s="63"/>
      <c r="AO147" s="740"/>
      <c r="AP147" s="800"/>
      <c r="AQ147" s="800"/>
      <c r="AR147" s="569"/>
      <c r="AS147" s="801"/>
      <c r="AT147" s="814"/>
      <c r="AU147" s="802"/>
      <c r="AV147" s="802"/>
      <c r="AW147" s="569"/>
      <c r="AX147" s="569"/>
      <c r="AY147" s="568"/>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row>
    <row r="148" spans="1:71" ht="4.5" hidden="1" customHeight="1">
      <c r="A148" s="29"/>
      <c r="B148" s="29"/>
      <c r="C148" s="33"/>
      <c r="D148" s="29"/>
      <c r="E148" s="2148"/>
      <c r="F148" s="2148"/>
      <c r="G148" s="2148"/>
      <c r="H148" s="2148"/>
      <c r="I148" s="2148"/>
      <c r="J148" s="2148"/>
      <c r="K148" s="2148"/>
      <c r="L148" s="2148"/>
      <c r="M148" s="2148"/>
      <c r="N148" s="2148"/>
      <c r="O148" s="2148"/>
      <c r="P148" s="2148"/>
      <c r="Q148" s="2148"/>
      <c r="R148" s="2148"/>
      <c r="S148" s="2148"/>
      <c r="T148" s="2148"/>
      <c r="U148" s="2148"/>
      <c r="V148" s="2148"/>
      <c r="W148" s="29"/>
      <c r="X148" s="29"/>
      <c r="Y148" s="29"/>
      <c r="Z148" s="817"/>
      <c r="AA148" s="256"/>
      <c r="AC148" s="62"/>
      <c r="AD148" s="62"/>
      <c r="AE148" s="256"/>
      <c r="AF148" s="62"/>
      <c r="AG148" s="755"/>
      <c r="AH148" s="756"/>
      <c r="AI148" s="756"/>
      <c r="AJ148" s="756"/>
      <c r="AK148" s="757"/>
      <c r="AL148" s="757"/>
      <c r="AM148" s="62"/>
      <c r="AN148" s="63"/>
      <c r="AO148" s="799"/>
      <c r="AP148" s="800"/>
      <c r="AQ148" s="800"/>
      <c r="AR148" s="569"/>
      <c r="AS148" s="801"/>
      <c r="AT148" s="818"/>
      <c r="AU148" s="802"/>
      <c r="AV148" s="802"/>
      <c r="AW148" s="569"/>
      <c r="AX148" s="569"/>
      <c r="AY148" s="568"/>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row>
    <row r="149" spans="1:71" ht="27" customHeight="1">
      <c r="A149" s="29"/>
      <c r="B149" s="29"/>
      <c r="C149" s="29"/>
      <c r="D149" s="29"/>
      <c r="E149" s="2135" t="s">
        <v>415</v>
      </c>
      <c r="F149" s="2135"/>
      <c r="G149" s="2135"/>
      <c r="H149" s="2135"/>
      <c r="I149" s="2135"/>
      <c r="J149" s="2135"/>
      <c r="K149" s="2135"/>
      <c r="L149" s="2135"/>
      <c r="M149" s="2135"/>
      <c r="N149" s="2135"/>
      <c r="O149" s="2135"/>
      <c r="P149" s="2135"/>
      <c r="Q149" s="2135"/>
      <c r="R149" s="2135"/>
      <c r="S149" s="2135"/>
      <c r="T149" s="2135"/>
      <c r="U149" s="2135"/>
      <c r="V149" s="2135"/>
      <c r="W149" s="29"/>
      <c r="X149" s="29"/>
      <c r="Y149" s="29"/>
      <c r="Z149" s="819"/>
      <c r="AA149" s="256"/>
      <c r="AC149" s="62"/>
      <c r="AD149" s="62"/>
      <c r="AE149" s="256"/>
      <c r="AF149" s="62"/>
      <c r="AG149" s="820"/>
      <c r="AH149" s="820"/>
      <c r="AI149" s="820"/>
      <c r="AJ149" s="820"/>
      <c r="AK149" s="820"/>
      <c r="AL149" s="820"/>
      <c r="AM149" s="62"/>
      <c r="AN149" s="796"/>
      <c r="AO149" s="796"/>
      <c r="AP149" s="796"/>
      <c r="AQ149" s="796"/>
      <c r="AR149" s="569"/>
      <c r="AS149" s="797"/>
      <c r="AT149" s="797"/>
      <c r="AU149" s="797"/>
      <c r="AV149" s="797"/>
      <c r="AW149" s="569"/>
      <c r="AX149" s="569"/>
      <c r="AY149" s="568"/>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row>
    <row r="150" spans="1:71" ht="24.75" hidden="1" customHeight="1">
      <c r="A150" s="29"/>
      <c r="B150" s="29"/>
      <c r="C150" s="29"/>
      <c r="D150" s="29"/>
      <c r="E150" s="2156" t="s">
        <v>416</v>
      </c>
      <c r="F150" s="2156"/>
      <c r="G150" s="2156"/>
      <c r="H150" s="2156"/>
      <c r="I150" s="2156"/>
      <c r="J150" s="2156"/>
      <c r="K150" s="2156"/>
      <c r="L150" s="2156"/>
      <c r="M150" s="2156"/>
      <c r="N150" s="2156"/>
      <c r="O150" s="2156"/>
      <c r="P150" s="2156"/>
      <c r="Q150" s="2156"/>
      <c r="R150" s="2156"/>
      <c r="S150" s="2156"/>
      <c r="T150" s="2156"/>
      <c r="U150" s="2156"/>
      <c r="V150" s="2156"/>
      <c r="W150" s="29"/>
      <c r="X150" s="29"/>
      <c r="Y150" s="29"/>
      <c r="Z150" s="819"/>
      <c r="AA150" s="256"/>
      <c r="AC150" s="62"/>
      <c r="AD150" s="62" t="s">
        <v>97</v>
      </c>
      <c r="AE150" s="256"/>
      <c r="AF150" s="62"/>
      <c r="AG150" s="821"/>
      <c r="AH150" s="569"/>
      <c r="AI150" s="569"/>
      <c r="AJ150" s="569"/>
      <c r="AK150" s="569"/>
      <c r="AL150" s="569"/>
      <c r="AM150" s="62"/>
      <c r="AN150" s="63"/>
      <c r="AO150" s="799"/>
      <c r="AP150" s="800"/>
      <c r="AQ150" s="800"/>
      <c r="AR150" s="569"/>
      <c r="AS150" s="801"/>
      <c r="AT150" s="710"/>
      <c r="AU150" s="802"/>
      <c r="AV150" s="802"/>
      <c r="AW150" s="569"/>
      <c r="AX150" s="569"/>
      <c r="AY150" s="568"/>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row>
    <row r="151" spans="1:71" ht="12" customHeight="1">
      <c r="A151" s="29"/>
      <c r="B151" s="29"/>
      <c r="C151" s="29"/>
      <c r="D151" s="29"/>
      <c r="E151" s="822" t="s">
        <v>417</v>
      </c>
      <c r="F151" s="2157"/>
      <c r="G151" s="2157"/>
      <c r="H151" s="2157"/>
      <c r="I151" s="2135" t="s">
        <v>418</v>
      </c>
      <c r="J151" s="2135"/>
      <c r="K151" s="2135"/>
      <c r="L151" s="2135"/>
      <c r="M151" s="2158"/>
      <c r="N151" s="2158"/>
      <c r="O151" s="2159" t="s">
        <v>419</v>
      </c>
      <c r="P151" s="2159"/>
      <c r="Q151" s="2159"/>
      <c r="R151" s="2152"/>
      <c r="S151" s="2152"/>
      <c r="T151" s="2152"/>
      <c r="U151" s="2152"/>
      <c r="V151" s="2152"/>
      <c r="W151" s="29"/>
      <c r="X151" s="29"/>
      <c r="Y151" s="29"/>
      <c r="Z151" s="819"/>
      <c r="AA151" s="256"/>
      <c r="AC151" s="62"/>
      <c r="AD151" s="62" t="s">
        <v>97</v>
      </c>
      <c r="AE151" s="256"/>
      <c r="AF151" s="62"/>
      <c r="AG151" s="823"/>
      <c r="AH151" s="569"/>
      <c r="AI151" s="569"/>
      <c r="AJ151" s="569"/>
      <c r="AK151" s="569"/>
      <c r="AL151" s="569"/>
      <c r="AM151" s="62"/>
      <c r="AN151" s="63"/>
      <c r="AO151" s="799"/>
      <c r="AP151" s="800"/>
      <c r="AQ151" s="800"/>
      <c r="AR151" s="569"/>
      <c r="AS151" s="801"/>
      <c r="AT151" s="710"/>
      <c r="AU151" s="802"/>
      <c r="AV151" s="802"/>
      <c r="AW151" s="569"/>
      <c r="AX151" s="569"/>
      <c r="AY151" s="568"/>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row>
    <row r="152" spans="1:71" ht="12" customHeight="1">
      <c r="A152" s="29"/>
      <c r="B152" s="29"/>
      <c r="C152" s="29"/>
      <c r="D152" s="29"/>
      <c r="E152" s="2135" t="s">
        <v>420</v>
      </c>
      <c r="F152" s="2135"/>
      <c r="G152" s="2150"/>
      <c r="H152" s="2150"/>
      <c r="I152" s="2150"/>
      <c r="J152" s="2150"/>
      <c r="K152" s="2150"/>
      <c r="L152" s="2150"/>
      <c r="M152" s="2150"/>
      <c r="N152" s="2150"/>
      <c r="O152" s="2151" t="s">
        <v>421</v>
      </c>
      <c r="P152" s="2151"/>
      <c r="Q152" s="2151"/>
      <c r="R152" s="2152"/>
      <c r="S152" s="2152"/>
      <c r="T152" s="2152"/>
      <c r="U152" s="2152"/>
      <c r="V152" s="2152"/>
      <c r="W152" s="29"/>
      <c r="X152" s="29"/>
      <c r="Y152" s="29"/>
      <c r="Z152" s="819"/>
      <c r="AA152" s="256"/>
      <c r="AC152" s="62"/>
      <c r="AD152" s="62" t="s">
        <v>97</v>
      </c>
      <c r="AE152" s="256"/>
      <c r="AF152" s="62"/>
      <c r="AG152" s="824"/>
      <c r="AH152" s="569"/>
      <c r="AI152" s="569"/>
      <c r="AJ152" s="569"/>
      <c r="AK152" s="569"/>
      <c r="AL152" s="569"/>
      <c r="AM152" s="62"/>
      <c r="AN152" s="63"/>
      <c r="AO152" s="740"/>
      <c r="AP152" s="800"/>
      <c r="AQ152" s="800"/>
      <c r="AR152" s="569"/>
      <c r="AS152" s="801"/>
      <c r="AT152" s="814"/>
      <c r="AU152" s="802"/>
      <c r="AV152" s="802"/>
      <c r="AW152" s="569"/>
      <c r="AX152" s="569"/>
      <c r="AY152" s="568"/>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row>
    <row r="153" spans="1:71" ht="12" customHeight="1">
      <c r="A153" s="29"/>
      <c r="B153" s="29"/>
      <c r="C153" s="29"/>
      <c r="D153" s="29"/>
      <c r="E153" s="825" t="s">
        <v>422</v>
      </c>
      <c r="F153" s="2153"/>
      <c r="G153" s="2153"/>
      <c r="H153" s="2153"/>
      <c r="I153" s="2153"/>
      <c r="J153" s="2153"/>
      <c r="K153" s="2153"/>
      <c r="L153" s="2153"/>
      <c r="M153" s="2153"/>
      <c r="N153" s="2153"/>
      <c r="O153" s="826" t="s">
        <v>423</v>
      </c>
      <c r="P153" s="2154"/>
      <c r="Q153" s="2154"/>
      <c r="R153" s="826" t="s">
        <v>424</v>
      </c>
      <c r="S153" s="2155"/>
      <c r="T153" s="2155"/>
      <c r="U153" s="2155"/>
      <c r="V153" s="2155"/>
      <c r="W153" s="29"/>
      <c r="X153" s="29"/>
      <c r="Y153" s="29"/>
      <c r="Z153" s="819"/>
      <c r="AA153" s="256"/>
      <c r="AC153" s="62"/>
      <c r="AD153" s="62"/>
      <c r="AE153" s="256"/>
      <c r="AF153" s="62"/>
      <c r="AG153" s="827"/>
      <c r="AH153" s="569"/>
      <c r="AI153" s="569"/>
      <c r="AJ153" s="569"/>
      <c r="AK153" s="569"/>
      <c r="AL153" s="569"/>
      <c r="AM153" s="62"/>
      <c r="AN153" s="63"/>
      <c r="AO153" s="799"/>
      <c r="AP153" s="828"/>
      <c r="AQ153" s="317"/>
      <c r="AR153" s="569"/>
      <c r="AS153" s="801"/>
      <c r="AT153" s="710"/>
      <c r="AU153" s="829"/>
      <c r="AV153" s="816"/>
      <c r="AW153" s="569"/>
      <c r="AX153" s="569"/>
      <c r="AY153" s="568"/>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row>
    <row r="154" spans="1:71" ht="12" customHeight="1">
      <c r="A154" s="29"/>
      <c r="B154" s="29"/>
      <c r="C154" s="29"/>
      <c r="D154" s="29"/>
      <c r="E154" s="825" t="s">
        <v>145</v>
      </c>
      <c r="F154" s="2153"/>
      <c r="G154" s="2153"/>
      <c r="H154" s="2153"/>
      <c r="I154" s="2153"/>
      <c r="J154" s="2153"/>
      <c r="K154" s="830" t="s">
        <v>144</v>
      </c>
      <c r="L154" s="2153"/>
      <c r="M154" s="2153"/>
      <c r="N154" s="2153"/>
      <c r="O154" s="826" t="s">
        <v>146</v>
      </c>
      <c r="P154" s="2154"/>
      <c r="Q154" s="2154"/>
      <c r="R154" s="2154"/>
      <c r="S154" s="826" t="s">
        <v>150</v>
      </c>
      <c r="T154" s="2155"/>
      <c r="U154" s="2155"/>
      <c r="V154" s="2155"/>
      <c r="W154" s="29"/>
      <c r="X154" s="29"/>
      <c r="Y154" s="29"/>
      <c r="Z154" s="819"/>
      <c r="AC154" s="62"/>
      <c r="AD154" s="62"/>
      <c r="AE154" s="256"/>
      <c r="AF154" s="62"/>
      <c r="AG154" s="827"/>
      <c r="AH154" s="569"/>
      <c r="AI154" s="569"/>
      <c r="AJ154" s="569"/>
      <c r="AK154" s="569"/>
      <c r="AL154" s="569"/>
      <c r="AM154" s="62"/>
      <c r="AN154" s="796"/>
      <c r="AO154" s="796"/>
      <c r="AP154" s="796"/>
      <c r="AQ154" s="796"/>
      <c r="AR154" s="569"/>
      <c r="AS154" s="797"/>
      <c r="AT154" s="797"/>
      <c r="AU154" s="797"/>
      <c r="AV154" s="797"/>
      <c r="AW154" s="569"/>
      <c r="AX154" s="569"/>
      <c r="AY154" s="568"/>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row>
    <row r="155" spans="1:71" ht="12.75" hidden="1" customHeight="1">
      <c r="A155" s="29"/>
      <c r="B155" s="29"/>
      <c r="C155" s="29"/>
      <c r="D155" s="29"/>
      <c r="E155" s="831"/>
      <c r="F155" s="831"/>
      <c r="G155" s="831"/>
      <c r="H155" s="831"/>
      <c r="I155" s="831"/>
      <c r="J155" s="831"/>
      <c r="K155" s="831"/>
      <c r="L155" s="831"/>
      <c r="M155" s="831"/>
      <c r="N155" s="831"/>
      <c r="O155" s="831"/>
      <c r="P155" s="831"/>
      <c r="Q155" s="831"/>
      <c r="R155" s="831"/>
      <c r="S155" s="831"/>
      <c r="T155" s="831"/>
      <c r="U155" s="831"/>
      <c r="V155" s="831"/>
      <c r="W155" s="29"/>
      <c r="X155" s="29"/>
      <c r="Y155" s="29"/>
      <c r="Z155" s="819"/>
      <c r="AA155" s="795"/>
      <c r="AC155" s="62"/>
      <c r="AD155" s="62"/>
      <c r="AE155" s="256"/>
      <c r="AF155" s="62"/>
      <c r="AG155" s="832"/>
      <c r="AH155" s="569"/>
      <c r="AI155" s="569"/>
      <c r="AJ155" s="569"/>
      <c r="AK155" s="569"/>
      <c r="AL155" s="569"/>
      <c r="AM155" s="569"/>
      <c r="AN155" s="833"/>
      <c r="AO155" s="833"/>
      <c r="AP155" s="833"/>
      <c r="AQ155" s="833"/>
      <c r="AR155" s="833"/>
      <c r="AS155" s="834"/>
      <c r="AT155" s="834"/>
      <c r="AU155" s="834"/>
      <c r="AV155" s="834"/>
      <c r="AW155" s="569"/>
      <c r="AX155" s="569"/>
      <c r="AY155" s="568"/>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row>
    <row r="156" spans="1:71" ht="3" hidden="1" customHeight="1">
      <c r="A156" s="29"/>
      <c r="B156" s="29"/>
      <c r="C156" s="29"/>
      <c r="D156" s="29"/>
      <c r="E156" s="831"/>
      <c r="F156" s="831"/>
      <c r="G156" s="831"/>
      <c r="H156" s="831"/>
      <c r="I156" s="831"/>
      <c r="J156" s="831"/>
      <c r="K156" s="831"/>
      <c r="L156" s="831"/>
      <c r="M156" s="831"/>
      <c r="N156" s="831"/>
      <c r="O156" s="831"/>
      <c r="P156" s="831"/>
      <c r="Q156" s="831"/>
      <c r="R156" s="831"/>
      <c r="S156" s="831"/>
      <c r="T156" s="831"/>
      <c r="U156" s="831"/>
      <c r="V156" s="831"/>
      <c r="W156" s="29"/>
      <c r="X156" s="29"/>
      <c r="Y156" s="29"/>
      <c r="Z156" s="819"/>
      <c r="AA156" s="835"/>
      <c r="AC156" s="62"/>
      <c r="AD156" s="62"/>
      <c r="AE156" s="795"/>
      <c r="AF156" s="62"/>
      <c r="AG156" s="827"/>
      <c r="AH156" s="569"/>
      <c r="AI156" s="569"/>
      <c r="AJ156" s="569"/>
      <c r="AK156" s="569"/>
      <c r="AL156" s="569"/>
      <c r="AM156" s="569"/>
      <c r="AN156" s="569"/>
      <c r="AO156" s="836"/>
      <c r="AP156" s="274"/>
      <c r="AQ156" s="836"/>
      <c r="AR156" s="569"/>
      <c r="AS156" s="834"/>
      <c r="AT156" s="834"/>
      <c r="AU156" s="834"/>
      <c r="AV156" s="834"/>
      <c r="AW156" s="569"/>
      <c r="AX156" s="569"/>
      <c r="AY156" s="568"/>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row>
    <row r="157" spans="1:71" ht="9.75" hidden="1" customHeight="1">
      <c r="A157" s="29"/>
      <c r="B157" s="29"/>
      <c r="C157" s="29"/>
      <c r="D157" s="29"/>
      <c r="E157" s="2162"/>
      <c r="F157" s="2162"/>
      <c r="G157" s="2162"/>
      <c r="H157" s="2162"/>
      <c r="I157" s="2162"/>
      <c r="J157" s="2162"/>
      <c r="K157" s="2162"/>
      <c r="L157" s="2162"/>
      <c r="M157" s="2162"/>
      <c r="N157" s="2162"/>
      <c r="O157" s="2162"/>
      <c r="P157" s="2162"/>
      <c r="Q157" s="2162"/>
      <c r="R157" s="2162"/>
      <c r="S157" s="2162"/>
      <c r="T157" s="2162"/>
      <c r="U157" s="2162"/>
      <c r="V157" s="2162"/>
      <c r="W157" s="29"/>
      <c r="X157" s="29"/>
      <c r="Y157" s="29"/>
      <c r="Z157" s="819"/>
      <c r="AA157" s="795"/>
      <c r="AC157" s="62"/>
      <c r="AD157" s="62"/>
      <c r="AE157" s="795"/>
      <c r="AF157" s="62"/>
      <c r="AG157" s="827"/>
      <c r="AH157" s="569"/>
      <c r="AI157" s="569"/>
      <c r="AJ157" s="569"/>
      <c r="AK157" s="569"/>
      <c r="AL157" s="569"/>
      <c r="AM157" s="569"/>
      <c r="AN157" s="792"/>
      <c r="AO157" s="792"/>
      <c r="AP157" s="792"/>
      <c r="AQ157" s="792"/>
      <c r="AR157" s="569"/>
      <c r="AS157" s="793"/>
      <c r="AT157" s="793"/>
      <c r="AU157" s="793"/>
      <c r="AV157" s="793"/>
      <c r="AW157" s="569"/>
      <c r="AX157" s="569"/>
      <c r="AY157" s="568"/>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row>
    <row r="158" spans="1:71" ht="15" hidden="1" customHeight="1">
      <c r="A158" s="29"/>
      <c r="B158" s="29"/>
      <c r="C158" s="29"/>
      <c r="D158" s="27"/>
      <c r="E158" s="2163"/>
      <c r="F158" s="2163"/>
      <c r="G158" s="2163"/>
      <c r="H158" s="2163"/>
      <c r="I158" s="2163"/>
      <c r="J158" s="2163"/>
      <c r="K158" s="2163"/>
      <c r="L158" s="2163"/>
      <c r="M158" s="2163"/>
      <c r="N158" s="2163"/>
      <c r="O158" s="2163"/>
      <c r="P158" s="2163"/>
      <c r="Q158" s="2163"/>
      <c r="R158" s="2163"/>
      <c r="S158" s="2163"/>
      <c r="T158" s="2163"/>
      <c r="U158" s="2163"/>
      <c r="V158" s="2163"/>
      <c r="W158" s="428"/>
      <c r="X158" s="449"/>
      <c r="AA158" s="795"/>
      <c r="AC158" s="62"/>
      <c r="AD158" s="62"/>
      <c r="AE158" s="256"/>
      <c r="AF158" s="62"/>
      <c r="AG158" s="748"/>
      <c r="AH158" s="748"/>
      <c r="AI158" s="748"/>
      <c r="AJ158" s="748"/>
      <c r="AK158" s="748"/>
      <c r="AL158" s="749"/>
      <c r="AM158" s="569"/>
      <c r="AN158" s="796"/>
      <c r="AO158" s="796"/>
      <c r="AP158" s="796"/>
      <c r="AQ158" s="796"/>
      <c r="AR158" s="569"/>
      <c r="AS158" s="797"/>
      <c r="AT158" s="797"/>
      <c r="AU158" s="797"/>
      <c r="AV158" s="797"/>
      <c r="AW158" s="569"/>
      <c r="AX158" s="569"/>
      <c r="AY158" s="568"/>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row>
    <row r="159" spans="1:71" ht="15" hidden="1" customHeight="1">
      <c r="A159" s="29"/>
      <c r="B159" s="29"/>
      <c r="C159" s="29"/>
      <c r="D159" s="29"/>
      <c r="E159" s="837"/>
      <c r="F159" s="837"/>
      <c r="G159" s="837"/>
      <c r="H159" s="837"/>
      <c r="I159" s="837"/>
      <c r="J159" s="837"/>
      <c r="K159" s="837"/>
      <c r="L159" s="837"/>
      <c r="M159" s="837"/>
      <c r="N159" s="837"/>
      <c r="O159" s="837"/>
      <c r="P159" s="837"/>
      <c r="Q159" s="837"/>
      <c r="R159" s="837"/>
      <c r="S159" s="837"/>
      <c r="T159" s="837"/>
      <c r="U159" s="837"/>
      <c r="V159" s="43"/>
      <c r="W159" s="29"/>
      <c r="X159" s="29"/>
      <c r="Y159" s="29"/>
      <c r="Z159" s="819"/>
      <c r="AA159" s="795"/>
      <c r="AC159" s="62"/>
      <c r="AD159" s="62"/>
      <c r="AE159" s="256" t="s">
        <v>425</v>
      </c>
      <c r="AF159" s="62"/>
      <c r="AG159" s="748"/>
      <c r="AH159" s="748"/>
      <c r="AI159" s="748"/>
      <c r="AJ159" s="748"/>
      <c r="AK159" s="748"/>
      <c r="AL159" s="748"/>
      <c r="AM159" s="569"/>
      <c r="AN159" s="63"/>
      <c r="AO159" s="799"/>
      <c r="AP159" s="800"/>
      <c r="AQ159" s="800"/>
      <c r="AR159" s="569"/>
      <c r="AS159" s="801"/>
      <c r="AT159" s="710"/>
      <c r="AU159" s="802"/>
      <c r="AV159" s="802"/>
      <c r="AW159" s="569"/>
      <c r="AX159" s="569"/>
      <c r="AY159" s="568"/>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row>
    <row r="160" spans="1:71" ht="15" customHeight="1">
      <c r="A160" s="29"/>
      <c r="B160" s="29"/>
      <c r="C160" s="29"/>
      <c r="D160" s="27"/>
      <c r="E160" s="2129" t="s">
        <v>426</v>
      </c>
      <c r="F160" s="2129"/>
      <c r="G160" s="2129"/>
      <c r="H160" s="2129"/>
      <c r="I160" s="2129"/>
      <c r="J160" s="2129"/>
      <c r="K160" s="2129"/>
      <c r="L160" s="2129"/>
      <c r="M160" s="2129"/>
      <c r="N160" s="2129"/>
      <c r="O160" s="2129"/>
      <c r="P160" s="2129"/>
      <c r="Q160" s="2129"/>
      <c r="R160" s="2129"/>
      <c r="S160" s="2129"/>
      <c r="T160" s="2129"/>
      <c r="U160" s="2129"/>
      <c r="V160" s="2129"/>
      <c r="W160" s="428"/>
      <c r="X160" s="449"/>
      <c r="AA160" s="795"/>
      <c r="AC160" s="62"/>
      <c r="AD160" s="62"/>
      <c r="AE160" s="62"/>
      <c r="AF160" s="62"/>
      <c r="AG160" s="751"/>
      <c r="AH160" s="748"/>
      <c r="AI160" s="748"/>
      <c r="AJ160" s="748"/>
      <c r="AK160" s="748"/>
      <c r="AL160" s="748"/>
      <c r="AM160" s="569"/>
      <c r="AN160" s="63"/>
      <c r="AO160" s="805"/>
      <c r="AP160" s="800"/>
      <c r="AQ160" s="800"/>
      <c r="AR160" s="569"/>
      <c r="AS160" s="801"/>
      <c r="AT160" s="806"/>
      <c r="AU160" s="802"/>
      <c r="AV160" s="802"/>
      <c r="AW160" s="569"/>
      <c r="AX160" s="569"/>
      <c r="AY160" s="568"/>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row>
    <row r="161" spans="1:71" ht="18" customHeight="1">
      <c r="A161" s="29"/>
      <c r="B161" s="29"/>
      <c r="C161" s="29"/>
      <c r="D161" s="27"/>
      <c r="E161" s="2009" t="s">
        <v>427</v>
      </c>
      <c r="F161" s="2009"/>
      <c r="G161" s="2160" t="s">
        <v>428</v>
      </c>
      <c r="H161" s="2160"/>
      <c r="I161" s="2160"/>
      <c r="J161" s="2160"/>
      <c r="K161" s="2161" t="s">
        <v>429</v>
      </c>
      <c r="L161" s="2161"/>
      <c r="M161" s="2161"/>
      <c r="N161" s="2161"/>
      <c r="O161" s="2160" t="s">
        <v>430</v>
      </c>
      <c r="P161" s="2160"/>
      <c r="Q161" s="2160" t="s">
        <v>431</v>
      </c>
      <c r="R161" s="2160"/>
      <c r="S161" s="2160"/>
      <c r="T161" s="2160"/>
      <c r="U161" s="2160"/>
      <c r="V161" s="2160"/>
      <c r="W161" s="838"/>
      <c r="X161" s="839"/>
      <c r="AA161" s="795"/>
      <c r="AC161" s="62"/>
      <c r="AD161" s="62"/>
      <c r="AE161" s="62"/>
      <c r="AF161" s="62"/>
      <c r="AG161" s="751"/>
      <c r="AH161" s="748"/>
      <c r="AI161" s="840"/>
      <c r="AJ161" s="840"/>
      <c r="AK161" s="748"/>
      <c r="AL161" s="748"/>
      <c r="AM161" s="569"/>
      <c r="AN161" s="796"/>
      <c r="AO161" s="796"/>
      <c r="AP161" s="796"/>
      <c r="AQ161" s="796"/>
      <c r="AR161" s="569"/>
      <c r="AS161" s="797"/>
      <c r="AT161" s="797"/>
      <c r="AU161" s="797"/>
      <c r="AV161" s="797"/>
      <c r="AW161" s="569"/>
      <c r="AX161" s="569"/>
      <c r="AY161" s="568"/>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row>
    <row r="162" spans="1:71" ht="12.75" customHeight="1">
      <c r="A162" s="29"/>
      <c r="B162" s="29"/>
      <c r="C162" s="29"/>
      <c r="D162" s="27"/>
      <c r="E162" s="841">
        <v>1</v>
      </c>
      <c r="F162" s="842">
        <f>P12</f>
        <v>7195</v>
      </c>
      <c r="G162" s="2164">
        <f ca="1">AE191</f>
        <v>1966.8596817624089</v>
      </c>
      <c r="H162" s="2164"/>
      <c r="I162" s="2164"/>
      <c r="J162" s="2164"/>
      <c r="K162" s="843"/>
      <c r="L162" s="2164">
        <f>AE192</f>
        <v>60</v>
      </c>
      <c r="M162" s="2164"/>
      <c r="N162" s="2164"/>
      <c r="O162" s="2164">
        <f ca="1">AE193</f>
        <v>149.58224451406579</v>
      </c>
      <c r="P162" s="2164"/>
      <c r="Q162" s="2164">
        <f ca="1">AE194</f>
        <v>2176.4419262764745</v>
      </c>
      <c r="R162" s="2164"/>
      <c r="S162" s="2164"/>
      <c r="T162" s="2164"/>
      <c r="U162" s="2164"/>
      <c r="V162" s="2164"/>
      <c r="W162" s="844"/>
      <c r="X162" s="845"/>
      <c r="AA162" s="795"/>
      <c r="AC162" s="62"/>
      <c r="AD162" s="62"/>
      <c r="AE162" s="62"/>
      <c r="AF162" s="62"/>
      <c r="AG162" s="755"/>
      <c r="AH162" s="756"/>
      <c r="AI162" s="756"/>
      <c r="AJ162" s="756"/>
      <c r="AK162" s="757"/>
      <c r="AL162" s="757"/>
      <c r="AM162" s="569"/>
      <c r="AN162" s="63"/>
      <c r="AO162" s="799"/>
      <c r="AP162" s="800"/>
      <c r="AQ162" s="800"/>
      <c r="AR162" s="569"/>
      <c r="AS162" s="801"/>
      <c r="AT162" s="710"/>
      <c r="AU162" s="802"/>
      <c r="AV162" s="802"/>
      <c r="AW162" s="569"/>
      <c r="AX162" s="569"/>
      <c r="AY162" s="568"/>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row>
    <row r="163" spans="1:71" ht="4.5" hidden="1" customHeight="1">
      <c r="A163" s="29"/>
      <c r="B163" s="29"/>
      <c r="C163" s="29"/>
      <c r="D163" s="27"/>
      <c r="E163" s="846"/>
      <c r="F163" s="846"/>
      <c r="G163" s="846"/>
      <c r="H163" s="846"/>
      <c r="I163" s="846"/>
      <c r="J163" s="846"/>
      <c r="K163" s="846"/>
      <c r="L163" s="846"/>
      <c r="M163" s="846"/>
      <c r="N163" s="846"/>
      <c r="O163" s="846"/>
      <c r="P163" s="846"/>
      <c r="Q163" s="846"/>
      <c r="R163" s="846"/>
      <c r="S163" s="846"/>
      <c r="T163" s="846"/>
      <c r="U163" s="846"/>
      <c r="V163" s="846"/>
      <c r="W163" s="847"/>
      <c r="X163" s="848"/>
      <c r="AC163" s="62"/>
      <c r="AD163" s="62"/>
      <c r="AE163" s="62"/>
      <c r="AF163" s="62"/>
      <c r="AG163" s="766"/>
      <c r="AH163" s="767"/>
      <c r="AI163" s="767"/>
      <c r="AJ163" s="767"/>
      <c r="AK163" s="768"/>
      <c r="AL163" s="768"/>
      <c r="AM163" s="569"/>
      <c r="AN163" s="796"/>
      <c r="AO163" s="796"/>
      <c r="AP163" s="796"/>
      <c r="AQ163" s="796"/>
      <c r="AR163" s="569"/>
      <c r="AS163" s="797"/>
      <c r="AT163" s="797"/>
      <c r="AU163" s="797"/>
      <c r="AV163" s="797"/>
      <c r="AW163" s="569"/>
      <c r="AX163" s="569"/>
      <c r="AY163" s="568"/>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row>
    <row r="164" spans="1:71" ht="15" customHeight="1">
      <c r="A164" s="29"/>
      <c r="B164" s="29"/>
      <c r="C164" s="29"/>
      <c r="D164" s="27"/>
      <c r="E164" s="2016" t="s">
        <v>432</v>
      </c>
      <c r="F164" s="2016"/>
      <c r="G164" s="2016"/>
      <c r="H164" s="2016"/>
      <c r="I164" s="2016"/>
      <c r="J164" s="2016"/>
      <c r="K164" s="2016"/>
      <c r="L164" s="2016"/>
      <c r="M164" s="2016"/>
      <c r="N164" s="2016"/>
      <c r="O164" s="2016"/>
      <c r="P164" s="2016"/>
      <c r="Q164" s="2016"/>
      <c r="R164" s="2016"/>
      <c r="S164" s="2016"/>
      <c r="T164" s="2016"/>
      <c r="U164" s="2016"/>
      <c r="V164" s="2016"/>
      <c r="W164" s="847"/>
      <c r="X164" s="848"/>
      <c r="AC164" s="62"/>
      <c r="AD164" s="62"/>
      <c r="AE164" s="62"/>
      <c r="AF164" s="62"/>
      <c r="AG164" s="755"/>
      <c r="AH164" s="756"/>
      <c r="AI164" s="756"/>
      <c r="AJ164" s="756"/>
      <c r="AK164" s="757"/>
      <c r="AL164" s="757"/>
      <c r="AM164" s="569"/>
      <c r="AN164" s="713"/>
      <c r="AO164" s="740"/>
      <c r="AP164" s="800"/>
      <c r="AQ164" s="800"/>
      <c r="AR164" s="569"/>
      <c r="AS164" s="813"/>
      <c r="AT164" s="814"/>
      <c r="AU164" s="802"/>
      <c r="AV164" s="802"/>
      <c r="AW164" s="569"/>
      <c r="AX164" s="569"/>
      <c r="AY164" s="568"/>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row>
    <row r="165" spans="1:71" ht="12.75" customHeight="1">
      <c r="A165" s="29"/>
      <c r="B165" s="29"/>
      <c r="C165" s="43"/>
      <c r="D165" s="625"/>
      <c r="E165" s="43"/>
      <c r="F165" s="43"/>
      <c r="G165" s="43"/>
      <c r="H165" s="2165" t="s">
        <v>433</v>
      </c>
      <c r="I165" s="2165"/>
      <c r="J165" s="2165"/>
      <c r="K165" s="2165" t="s">
        <v>434</v>
      </c>
      <c r="L165" s="2165"/>
      <c r="M165" s="2165"/>
      <c r="N165" s="2165"/>
      <c r="O165" s="849"/>
      <c r="P165" s="2165" t="s">
        <v>433</v>
      </c>
      <c r="Q165" s="2165"/>
      <c r="R165" s="2165"/>
      <c r="S165" s="2165" t="s">
        <v>434</v>
      </c>
      <c r="T165" s="2165"/>
      <c r="U165" s="2165"/>
      <c r="V165" s="2165"/>
      <c r="W165" s="850"/>
      <c r="X165" s="674"/>
      <c r="AA165" s="795"/>
      <c r="AC165" s="62"/>
      <c r="AD165" s="62"/>
      <c r="AE165" s="62"/>
      <c r="AF165" s="62"/>
      <c r="AG165" s="766"/>
      <c r="AH165" s="767"/>
      <c r="AI165" s="767"/>
      <c r="AJ165" s="767"/>
      <c r="AK165" s="768"/>
      <c r="AL165" s="768"/>
      <c r="AM165" s="569"/>
      <c r="AN165" s="713"/>
      <c r="AO165" s="799"/>
      <c r="AP165" s="800"/>
      <c r="AQ165" s="800"/>
      <c r="AR165" s="569"/>
      <c r="AS165" s="813"/>
      <c r="AT165" s="710"/>
      <c r="AU165" s="802"/>
      <c r="AV165" s="802"/>
      <c r="AW165" s="569"/>
      <c r="AX165" s="569"/>
      <c r="AY165" s="568"/>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row>
    <row r="166" spans="1:71" ht="13.5" customHeight="1">
      <c r="A166" s="29"/>
      <c r="B166" s="29"/>
      <c r="C166" s="2172" t="s">
        <v>97</v>
      </c>
      <c r="D166" s="2173"/>
      <c r="E166" s="2173"/>
      <c r="F166" s="2173"/>
      <c r="G166" s="851"/>
      <c r="H166" s="852"/>
      <c r="I166" s="2174">
        <f ca="1">Q162</f>
        <v>2176.4419262764745</v>
      </c>
      <c r="J166" s="2174"/>
      <c r="K166" s="2175">
        <f ca="1">I166</f>
        <v>2176.4419262764745</v>
      </c>
      <c r="L166" s="2175"/>
      <c r="M166" s="2175"/>
      <c r="N166" s="2175"/>
      <c r="O166" s="853"/>
      <c r="P166" s="2176">
        <f>IF(I201&gt;=4,IF(R200&lt;=2.9,0,Q208),0)</f>
        <v>0</v>
      </c>
      <c r="Q166" s="2176"/>
      <c r="R166" s="2176"/>
      <c r="S166" s="2176">
        <f>IF(I201&gt;=4,IF(R200&lt;=2.9,0,P208),0)</f>
        <v>0</v>
      </c>
      <c r="T166" s="2176"/>
      <c r="U166" s="2176"/>
      <c r="V166" s="2176"/>
      <c r="W166" s="850"/>
      <c r="X166" s="674"/>
      <c r="AA166" s="84" t="s">
        <v>435</v>
      </c>
      <c r="AC166" s="62"/>
      <c r="AD166" s="62"/>
      <c r="AE166" s="62"/>
      <c r="AF166" s="62"/>
      <c r="AG166" s="755"/>
      <c r="AH166" s="756"/>
      <c r="AI166" s="756"/>
      <c r="AJ166" s="756"/>
      <c r="AK166" s="757"/>
      <c r="AL166" s="757"/>
      <c r="AM166" s="569"/>
      <c r="AN166" s="63"/>
      <c r="AO166" s="740"/>
      <c r="AP166" s="800"/>
      <c r="AQ166" s="800"/>
      <c r="AR166" s="569"/>
      <c r="AS166" s="801"/>
      <c r="AT166" s="814"/>
      <c r="AU166" s="802"/>
      <c r="AV166" s="802"/>
      <c r="AW166" s="569"/>
      <c r="AX166" s="569"/>
      <c r="AY166" s="568"/>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row>
    <row r="167" spans="1:71" ht="13.5" customHeight="1">
      <c r="A167" s="29"/>
      <c r="B167" s="29"/>
      <c r="C167" s="43"/>
      <c r="D167" s="596"/>
      <c r="E167" s="854"/>
      <c r="F167" s="854"/>
      <c r="G167" s="851"/>
      <c r="H167" s="855"/>
      <c r="I167" s="2177">
        <f>IF(I201&gt;=3,IF(R200&lt;=1.9,0,Q207),0)</f>
        <v>0</v>
      </c>
      <c r="J167" s="2177"/>
      <c r="K167" s="2178">
        <f>IF(I201&gt;=3,IF(R200&lt;=1.9,0,P207),0)</f>
        <v>0</v>
      </c>
      <c r="L167" s="2178"/>
      <c r="M167" s="2178"/>
      <c r="N167" s="2178"/>
      <c r="O167" s="856"/>
      <c r="P167" s="2179">
        <f>IF(I201&gt;=5,IF(R200&lt;=3.9,0,Q209),0)</f>
        <v>0</v>
      </c>
      <c r="Q167" s="2179"/>
      <c r="R167" s="2179"/>
      <c r="S167" s="2179">
        <f>IF(I201&gt;=5,IF(R200&lt;=3.9,0,P209),0)</f>
        <v>0</v>
      </c>
      <c r="T167" s="2179"/>
      <c r="U167" s="2179"/>
      <c r="V167" s="2179"/>
      <c r="W167" s="857"/>
      <c r="X167" s="674"/>
      <c r="Y167" s="29"/>
      <c r="Z167" s="29"/>
      <c r="AA167" s="84" t="s">
        <v>436</v>
      </c>
      <c r="AC167" s="62"/>
      <c r="AD167" s="62"/>
      <c r="AE167" s="62"/>
      <c r="AF167" s="62"/>
      <c r="AG167" s="766"/>
      <c r="AH167" s="767"/>
      <c r="AI167" s="767"/>
      <c r="AJ167" s="767"/>
      <c r="AK167" s="768"/>
      <c r="AL167" s="768"/>
      <c r="AM167" s="569"/>
      <c r="AN167" s="63"/>
      <c r="AO167" s="799"/>
      <c r="AP167" s="800"/>
      <c r="AQ167" s="800"/>
      <c r="AR167" s="569"/>
      <c r="AS167" s="801"/>
      <c r="AT167" s="710"/>
      <c r="AU167" s="802"/>
      <c r="AV167" s="802"/>
      <c r="AW167" s="569"/>
      <c r="AX167" s="569"/>
      <c r="AY167" s="568"/>
      <c r="AZ167" s="569"/>
      <c r="BA167" s="569"/>
      <c r="BB167" s="569"/>
      <c r="BC167" s="569"/>
      <c r="BD167" s="569"/>
      <c r="BE167" s="569"/>
      <c r="BF167" s="569"/>
      <c r="BG167" s="569"/>
      <c r="BH167" s="569"/>
      <c r="BI167" s="569"/>
      <c r="BJ167" s="569"/>
      <c r="BK167" s="569"/>
      <c r="BL167" s="569"/>
      <c r="BM167" s="569"/>
      <c r="BN167" s="569"/>
      <c r="BO167" s="569"/>
      <c r="BP167" s="569"/>
      <c r="BQ167" s="569"/>
      <c r="BR167" s="569"/>
      <c r="BS167" s="569"/>
    </row>
    <row r="168" spans="1:71" ht="4.5" hidden="1" customHeight="1">
      <c r="A168" s="29"/>
      <c r="B168" s="29"/>
      <c r="C168" s="29"/>
      <c r="E168" s="858"/>
      <c r="F168" s="2166"/>
      <c r="G168" s="2166"/>
      <c r="H168" s="859"/>
      <c r="I168" s="2167"/>
      <c r="J168" s="2167"/>
      <c r="K168" s="860"/>
      <c r="L168" s="860"/>
      <c r="M168" s="2168" t="s">
        <v>114</v>
      </c>
      <c r="N168" s="2169"/>
      <c r="O168" s="861"/>
      <c r="P168" s="861"/>
      <c r="Q168" s="859"/>
      <c r="R168" s="859"/>
      <c r="S168" s="2170"/>
      <c r="T168" s="2170"/>
      <c r="U168" s="2171"/>
      <c r="V168" s="2171"/>
      <c r="W168" s="850"/>
      <c r="X168" s="674"/>
      <c r="Y168" s="29"/>
      <c r="Z168" s="29"/>
      <c r="AA168" s="84" t="s">
        <v>437</v>
      </c>
      <c r="AC168" s="62"/>
      <c r="AD168" s="62"/>
      <c r="AE168" s="62"/>
      <c r="AF168" s="62"/>
      <c r="AG168" s="766"/>
      <c r="AH168" s="767"/>
      <c r="AI168" s="767"/>
      <c r="AJ168" s="767"/>
      <c r="AK168" s="768"/>
      <c r="AL168" s="768"/>
      <c r="AM168" s="569"/>
      <c r="AN168" s="796"/>
      <c r="AO168" s="796"/>
      <c r="AP168" s="796"/>
      <c r="AQ168" s="796"/>
      <c r="AR168" s="569"/>
      <c r="AS168" s="797"/>
      <c r="AT168" s="797"/>
      <c r="AU168" s="797"/>
      <c r="AV168" s="797"/>
      <c r="AW168" s="569"/>
      <c r="AX168" s="569"/>
      <c r="AY168" s="568"/>
      <c r="AZ168" s="569"/>
      <c r="BA168" s="569"/>
      <c r="BB168" s="569"/>
      <c r="BC168" s="569"/>
      <c r="BD168" s="569"/>
      <c r="BE168" s="569"/>
      <c r="BF168" s="569"/>
      <c r="BG168" s="569"/>
      <c r="BH168" s="569"/>
      <c r="BI168" s="569"/>
      <c r="BJ168" s="569"/>
      <c r="BK168" s="569"/>
      <c r="BL168" s="569"/>
      <c r="BM168" s="569"/>
      <c r="BN168" s="569"/>
      <c r="BO168" s="569"/>
      <c r="BP168" s="569"/>
      <c r="BQ168" s="569"/>
      <c r="BR168" s="569"/>
      <c r="BS168" s="569"/>
    </row>
    <row r="169" spans="1:71" ht="15" customHeight="1">
      <c r="A169" s="29"/>
      <c r="B169" s="29"/>
      <c r="C169" s="29"/>
      <c r="D169" s="29"/>
      <c r="E169" s="2129" t="s">
        <v>438</v>
      </c>
      <c r="F169" s="2129"/>
      <c r="G169" s="2129"/>
      <c r="H169" s="2129"/>
      <c r="I169" s="2129"/>
      <c r="J169" s="2129"/>
      <c r="K169" s="2129"/>
      <c r="L169" s="2129"/>
      <c r="M169" s="2129"/>
      <c r="N169" s="2129"/>
      <c r="O169" s="2129"/>
      <c r="P169" s="2129"/>
      <c r="Q169" s="2129"/>
      <c r="R169" s="2129"/>
      <c r="S169" s="2129"/>
      <c r="T169" s="2129"/>
      <c r="U169" s="2129"/>
      <c r="V169" s="2129"/>
      <c r="W169" s="29"/>
      <c r="X169" s="29"/>
      <c r="Y169" s="29"/>
      <c r="Z169" s="819"/>
      <c r="AA169" s="84" t="s">
        <v>439</v>
      </c>
      <c r="AC169" s="62"/>
      <c r="AD169" s="62"/>
      <c r="AE169" s="62"/>
      <c r="AF169" s="62"/>
      <c r="AG169" s="766"/>
      <c r="AH169" s="767"/>
      <c r="AI169" s="767"/>
      <c r="AJ169" s="767"/>
      <c r="AK169" s="768"/>
      <c r="AL169" s="768"/>
      <c r="AM169" s="569"/>
      <c r="AN169" s="63"/>
      <c r="AO169" s="799"/>
      <c r="AP169" s="800"/>
      <c r="AQ169" s="800"/>
      <c r="AR169" s="569"/>
      <c r="AS169" s="801"/>
      <c r="AT169" s="710"/>
      <c r="AU169" s="802"/>
      <c r="AV169" s="802"/>
      <c r="AW169" s="569"/>
      <c r="AX169" s="569"/>
      <c r="AY169" s="568"/>
      <c r="AZ169" s="569"/>
      <c r="BA169" s="569"/>
      <c r="BB169" s="569"/>
      <c r="BC169" s="569"/>
      <c r="BD169" s="569"/>
      <c r="BE169" s="569"/>
      <c r="BF169" s="569"/>
      <c r="BG169" s="569"/>
      <c r="BH169" s="569"/>
      <c r="BI169" s="569"/>
      <c r="BJ169" s="569"/>
      <c r="BK169" s="569"/>
      <c r="BL169" s="569"/>
      <c r="BM169" s="569"/>
      <c r="BN169" s="569"/>
      <c r="BO169" s="569"/>
      <c r="BP169" s="569"/>
      <c r="BQ169" s="569"/>
      <c r="BR169" s="569"/>
      <c r="BS169" s="569"/>
    </row>
    <row r="170" spans="1:71" s="863" customFormat="1" ht="160.5" customHeight="1">
      <c r="A170" s="479"/>
      <c r="B170" s="479"/>
      <c r="C170" s="479"/>
      <c r="D170" s="479"/>
      <c r="E170" s="2187" t="s">
        <v>440</v>
      </c>
      <c r="F170" s="2187"/>
      <c r="G170" s="2187"/>
      <c r="H170" s="2187"/>
      <c r="I170" s="2187"/>
      <c r="J170" s="2187"/>
      <c r="K170" s="2187"/>
      <c r="L170" s="2187"/>
      <c r="M170" s="2187"/>
      <c r="N170" s="2187"/>
      <c r="O170" s="2187"/>
      <c r="P170" s="2187"/>
      <c r="Q170" s="2187"/>
      <c r="R170" s="2187"/>
      <c r="S170" s="2187"/>
      <c r="T170" s="2187"/>
      <c r="U170" s="2187"/>
      <c r="V170" s="2187"/>
      <c r="W170" s="479"/>
      <c r="X170" s="479"/>
      <c r="Y170" s="479"/>
      <c r="Z170" s="862"/>
      <c r="AA170" s="795" t="s">
        <v>97</v>
      </c>
      <c r="AB170" s="34"/>
      <c r="AC170" s="62"/>
      <c r="AD170" s="62"/>
      <c r="AE170" s="62"/>
      <c r="AF170" s="62"/>
      <c r="AG170" s="766"/>
      <c r="AH170" s="767"/>
      <c r="AI170" s="767"/>
      <c r="AJ170" s="767"/>
      <c r="AK170" s="768"/>
      <c r="AL170" s="768"/>
      <c r="AM170" s="569"/>
      <c r="AN170" s="63"/>
      <c r="AO170" s="799"/>
      <c r="AP170" s="800"/>
      <c r="AQ170" s="800"/>
      <c r="AR170" s="569"/>
      <c r="AS170" s="801"/>
      <c r="AT170" s="710"/>
      <c r="AU170" s="802"/>
      <c r="AV170" s="802"/>
      <c r="AW170" s="569"/>
      <c r="AX170" s="569"/>
      <c r="AY170" s="568"/>
      <c r="AZ170" s="569"/>
      <c r="BA170" s="569"/>
      <c r="BB170" s="569"/>
      <c r="BC170" s="569"/>
      <c r="BD170" s="569"/>
      <c r="BE170" s="569"/>
      <c r="BF170" s="569"/>
      <c r="BG170" s="569"/>
      <c r="BH170" s="569"/>
      <c r="BI170" s="569"/>
      <c r="BJ170" s="569"/>
      <c r="BK170" s="569"/>
      <c r="BL170" s="569"/>
      <c r="BM170" s="569"/>
      <c r="BN170" s="569"/>
      <c r="BO170" s="569"/>
      <c r="BP170" s="569"/>
      <c r="BQ170" s="569"/>
      <c r="BR170" s="569"/>
      <c r="BS170" s="569"/>
    </row>
    <row r="171" spans="1:71" ht="27" customHeight="1">
      <c r="A171" s="29"/>
      <c r="B171" s="29"/>
      <c r="C171" s="29"/>
      <c r="D171" s="29"/>
      <c r="E171" s="2187"/>
      <c r="F171" s="2187"/>
      <c r="G171" s="2187"/>
      <c r="H171" s="2187"/>
      <c r="I171" s="2187"/>
      <c r="J171" s="2187"/>
      <c r="K171" s="2187"/>
      <c r="L171" s="2187"/>
      <c r="M171" s="2187"/>
      <c r="N171" s="2187"/>
      <c r="O171" s="2187"/>
      <c r="P171" s="2187"/>
      <c r="Q171" s="2187"/>
      <c r="R171" s="2187"/>
      <c r="S171" s="2187"/>
      <c r="T171" s="2187"/>
      <c r="U171" s="2187"/>
      <c r="V171" s="2187"/>
      <c r="W171" s="29"/>
      <c r="X171" s="29"/>
      <c r="Y171" s="29"/>
      <c r="Z171" s="819"/>
      <c r="AA171" s="795"/>
      <c r="AC171" s="62"/>
      <c r="AD171" s="62"/>
      <c r="AE171" s="62"/>
      <c r="AF171" s="62"/>
      <c r="AG171" s="755"/>
      <c r="AH171" s="756"/>
      <c r="AI171" s="756"/>
      <c r="AJ171" s="756"/>
      <c r="AK171" s="757"/>
      <c r="AL171" s="757"/>
      <c r="AM171" s="569"/>
      <c r="AN171" s="63"/>
      <c r="AO171" s="740"/>
      <c r="AP171" s="800"/>
      <c r="AQ171" s="800"/>
      <c r="AR171" s="569"/>
      <c r="AS171" s="801"/>
      <c r="AT171" s="814"/>
      <c r="AU171" s="802"/>
      <c r="AV171" s="802"/>
      <c r="AW171" s="569"/>
      <c r="AX171" s="569"/>
      <c r="AY171" s="568"/>
      <c r="AZ171" s="569"/>
      <c r="BA171" s="569"/>
      <c r="BB171" s="569"/>
      <c r="BC171" s="569"/>
      <c r="BD171" s="569"/>
      <c r="BE171" s="569"/>
      <c r="BF171" s="569"/>
      <c r="BG171" s="569"/>
      <c r="BH171" s="569"/>
      <c r="BI171" s="569"/>
      <c r="BJ171" s="569"/>
      <c r="BK171" s="569"/>
      <c r="BL171" s="569"/>
      <c r="BM171" s="569"/>
      <c r="BN171" s="569"/>
      <c r="BO171" s="569"/>
      <c r="BP171" s="569"/>
      <c r="BQ171" s="569"/>
      <c r="BR171" s="569"/>
      <c r="BS171" s="569"/>
    </row>
    <row r="172" spans="1:71" ht="3" customHeight="1">
      <c r="A172" s="29"/>
      <c r="B172" s="29"/>
      <c r="C172" s="29"/>
      <c r="D172" s="29"/>
      <c r="E172" s="864"/>
      <c r="F172" s="864"/>
      <c r="G172" s="864"/>
      <c r="H172" s="864"/>
      <c r="I172" s="864"/>
      <c r="J172" s="864"/>
      <c r="K172" s="864"/>
      <c r="L172" s="864"/>
      <c r="M172" s="864"/>
      <c r="N172" s="864"/>
      <c r="O172" s="864"/>
      <c r="P172" s="864"/>
      <c r="Q172" s="864"/>
      <c r="R172" s="864"/>
      <c r="S172" s="864"/>
      <c r="T172" s="864"/>
      <c r="U172" s="864"/>
      <c r="V172" s="864"/>
      <c r="W172" s="29"/>
      <c r="X172" s="29"/>
      <c r="Y172" s="29"/>
      <c r="Z172" s="819"/>
      <c r="AC172" s="62"/>
      <c r="AD172" s="62"/>
      <c r="AE172" s="62"/>
      <c r="AF172" s="62"/>
      <c r="AG172" s="766"/>
      <c r="AH172" s="767"/>
      <c r="AI172" s="767"/>
      <c r="AJ172" s="767"/>
      <c r="AK172" s="768"/>
      <c r="AL172" s="768"/>
      <c r="AM172" s="569"/>
      <c r="AN172" s="63"/>
      <c r="AO172" s="799"/>
      <c r="AP172" s="828"/>
      <c r="AQ172" s="317"/>
      <c r="AR172" s="569"/>
      <c r="AS172" s="801"/>
      <c r="AT172" s="710"/>
      <c r="AU172" s="829"/>
      <c r="AV172" s="816"/>
      <c r="AW172" s="569"/>
      <c r="AX172" s="569"/>
      <c r="AY172" s="568"/>
      <c r="AZ172" s="569"/>
      <c r="BA172" s="569"/>
      <c r="BB172" s="569"/>
      <c r="BC172" s="569"/>
      <c r="BD172" s="569"/>
      <c r="BE172" s="569"/>
      <c r="BF172" s="569"/>
      <c r="BG172" s="569"/>
      <c r="BH172" s="569"/>
      <c r="BI172" s="569"/>
      <c r="BJ172" s="569"/>
      <c r="BK172" s="569"/>
      <c r="BL172" s="569"/>
      <c r="BM172" s="569"/>
      <c r="BN172" s="569"/>
      <c r="BO172" s="569"/>
      <c r="BP172" s="569"/>
      <c r="BQ172" s="569"/>
      <c r="BR172" s="569"/>
      <c r="BS172" s="569"/>
    </row>
    <row r="173" spans="1:71" ht="1.5" hidden="1" customHeight="1">
      <c r="A173" s="29"/>
      <c r="B173" s="29"/>
      <c r="C173" s="29"/>
      <c r="D173" s="29"/>
      <c r="E173" s="864"/>
      <c r="F173" s="864"/>
      <c r="G173" s="864"/>
      <c r="H173" s="864"/>
      <c r="I173" s="864"/>
      <c r="J173" s="864"/>
      <c r="K173" s="864"/>
      <c r="L173" s="864"/>
      <c r="M173" s="864"/>
      <c r="N173" s="864"/>
      <c r="O173" s="864"/>
      <c r="P173" s="864"/>
      <c r="Q173" s="864"/>
      <c r="R173" s="864"/>
      <c r="S173" s="864"/>
      <c r="T173" s="864"/>
      <c r="U173" s="864"/>
      <c r="V173" s="864"/>
      <c r="W173" s="29"/>
      <c r="X173" s="29"/>
      <c r="Y173" s="29"/>
      <c r="Z173" s="819"/>
      <c r="AA173" s="256" t="s">
        <v>411</v>
      </c>
      <c r="AC173" s="62"/>
      <c r="AD173" s="62"/>
      <c r="AE173" s="62"/>
      <c r="AF173" s="62"/>
      <c r="AG173" s="766"/>
      <c r="AH173" s="767"/>
      <c r="AI173" s="767"/>
      <c r="AJ173" s="767"/>
      <c r="AK173" s="768"/>
      <c r="AL173" s="768"/>
      <c r="AM173" s="569"/>
      <c r="AN173" s="796"/>
      <c r="AO173" s="796"/>
      <c r="AP173" s="796"/>
      <c r="AQ173" s="796"/>
      <c r="AR173" s="569"/>
      <c r="AS173" s="797"/>
      <c r="AT173" s="797"/>
      <c r="AU173" s="797"/>
      <c r="AV173" s="797"/>
      <c r="AW173" s="569"/>
      <c r="AX173" s="569"/>
      <c r="AY173" s="568"/>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row>
    <row r="174" spans="1:71" ht="72.75" customHeight="1">
      <c r="A174" s="29"/>
      <c r="B174" s="29"/>
      <c r="C174" s="29"/>
      <c r="D174" s="29"/>
      <c r="E174" s="2188" t="s">
        <v>441</v>
      </c>
      <c r="F174" s="2188"/>
      <c r="G174" s="2188"/>
      <c r="H174" s="2188"/>
      <c r="I174" s="2188"/>
      <c r="J174" s="2188"/>
      <c r="K174" s="2188"/>
      <c r="L174" s="2188"/>
      <c r="M174" s="2188"/>
      <c r="N174" s="2188"/>
      <c r="O174" s="2188"/>
      <c r="P174" s="2188"/>
      <c r="Q174" s="2188"/>
      <c r="R174" s="2188"/>
      <c r="S174" s="2188"/>
      <c r="T174" s="2188"/>
      <c r="U174" s="2188"/>
      <c r="V174" s="2188"/>
      <c r="W174" s="29"/>
      <c r="X174" s="29"/>
      <c r="Y174" s="29"/>
      <c r="Z174" s="819"/>
      <c r="AA174" s="256" t="s">
        <v>413</v>
      </c>
      <c r="AC174" s="62"/>
      <c r="AD174" s="62"/>
      <c r="AE174" s="62"/>
      <c r="AF174" s="62"/>
      <c r="AG174" s="766"/>
      <c r="AH174" s="767"/>
      <c r="AI174" s="767"/>
      <c r="AJ174" s="767"/>
      <c r="AK174" s="768"/>
      <c r="AL174" s="768"/>
      <c r="AM174" s="569"/>
      <c r="AN174" s="713"/>
      <c r="AO174" s="713"/>
      <c r="AP174" s="713"/>
      <c r="AQ174" s="713"/>
      <c r="AR174" s="569"/>
      <c r="AS174" s="834"/>
      <c r="AT174" s="834"/>
      <c r="AU174" s="834"/>
      <c r="AV174" s="834"/>
      <c r="AW174" s="569"/>
      <c r="AX174" s="569"/>
      <c r="AY174" s="568"/>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row>
    <row r="175" spans="1:71" ht="46.5" customHeight="1">
      <c r="A175" s="29"/>
      <c r="B175" s="29"/>
      <c r="C175" s="29"/>
      <c r="D175" s="29"/>
      <c r="E175" s="2189" t="s">
        <v>442</v>
      </c>
      <c r="F175" s="2189"/>
      <c r="G175" s="2189"/>
      <c r="H175" s="2189"/>
      <c r="I175" s="2189"/>
      <c r="J175" s="2189"/>
      <c r="K175" s="2189"/>
      <c r="L175" s="2189"/>
      <c r="M175" s="2189"/>
      <c r="N175" s="2189"/>
      <c r="O175" s="2189"/>
      <c r="P175" s="2189"/>
      <c r="Q175" s="2189"/>
      <c r="R175" s="2189"/>
      <c r="S175" s="2189"/>
      <c r="T175" s="2189"/>
      <c r="U175" s="2189"/>
      <c r="V175" s="2189"/>
      <c r="W175" s="29"/>
      <c r="X175" s="29"/>
      <c r="Y175" s="29"/>
      <c r="Z175" s="819"/>
      <c r="AA175" s="256"/>
      <c r="AC175" s="62"/>
      <c r="AD175" s="62"/>
      <c r="AE175" s="62"/>
      <c r="AF175" s="62"/>
      <c r="AG175" s="766"/>
      <c r="AH175" s="767"/>
      <c r="AI175" s="767"/>
      <c r="AJ175" s="767"/>
      <c r="AK175" s="768"/>
      <c r="AL175" s="768"/>
      <c r="AM175" s="569"/>
      <c r="AN175" s="62"/>
      <c r="AO175" s="317"/>
      <c r="AP175" s="552"/>
      <c r="AQ175" s="317"/>
      <c r="AR175" s="569"/>
      <c r="AS175" s="834"/>
      <c r="AT175" s="834"/>
      <c r="AU175" s="834"/>
      <c r="AV175" s="834"/>
      <c r="AW175" s="569"/>
      <c r="AX175" s="569"/>
      <c r="AY175" s="568"/>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row>
    <row r="176" spans="1:71" ht="19.5" customHeight="1">
      <c r="A176" s="29"/>
      <c r="B176" s="29"/>
      <c r="C176" s="29"/>
      <c r="D176" s="29"/>
      <c r="E176" s="2190" t="str">
        <f ca="1">M4</f>
        <v>COTAÇÃO CANCELADA- SEM EFEITO</v>
      </c>
      <c r="F176" s="2191"/>
      <c r="G176" s="2191"/>
      <c r="H176" s="865"/>
      <c r="I176" s="2190" t="str">
        <f ca="1">M4</f>
        <v>COTAÇÃO CANCELADA- SEM EFEITO</v>
      </c>
      <c r="J176" s="2191"/>
      <c r="K176" s="2191"/>
      <c r="L176" s="2191"/>
      <c r="M176" s="2191"/>
      <c r="N176" s="2191"/>
      <c r="O176" s="866"/>
      <c r="P176" s="2190" t="str">
        <f ca="1">M4</f>
        <v>COTAÇÃO CANCELADA- SEM EFEITO</v>
      </c>
      <c r="Q176" s="2191"/>
      <c r="R176" s="2191"/>
      <c r="S176" s="2191"/>
      <c r="T176" s="2191"/>
      <c r="U176" s="2191"/>
      <c r="V176" s="2191"/>
      <c r="W176" s="29"/>
      <c r="X176" s="29"/>
      <c r="Y176" s="29"/>
      <c r="Z176" s="819"/>
      <c r="AA176" s="256"/>
      <c r="AC176" s="62"/>
      <c r="AD176" s="62"/>
      <c r="AE176" s="62"/>
      <c r="AF176" s="62"/>
      <c r="AG176" s="755"/>
      <c r="AH176" s="756"/>
      <c r="AI176" s="756"/>
      <c r="AJ176" s="756"/>
      <c r="AK176" s="757"/>
      <c r="AL176" s="757"/>
      <c r="AM176" s="569"/>
      <c r="AN176" s="792"/>
      <c r="AO176" s="792"/>
      <c r="AP176" s="792"/>
      <c r="AQ176" s="792"/>
      <c r="AR176" s="569"/>
      <c r="AS176" s="793"/>
      <c r="AT176" s="793"/>
      <c r="AU176" s="793"/>
      <c r="AV176" s="793"/>
      <c r="AW176" s="569"/>
      <c r="AX176" s="569"/>
      <c r="AY176" s="568"/>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row>
    <row r="177" spans="1:71" ht="14.25" customHeight="1">
      <c r="A177" s="29"/>
      <c r="B177" s="29"/>
      <c r="C177" s="33"/>
      <c r="D177" s="29"/>
      <c r="E177" s="2180" t="s">
        <v>443</v>
      </c>
      <c r="F177" s="2180"/>
      <c r="G177" s="2180"/>
      <c r="I177" s="2181" t="str">
        <f>F20</f>
        <v>CONSTRUTORA ABC FORMA LTDA</v>
      </c>
      <c r="J177" s="2181"/>
      <c r="K177" s="2181"/>
      <c r="L177" s="2181"/>
      <c r="M177" s="2181"/>
      <c r="N177" s="2181"/>
      <c r="O177" s="867"/>
      <c r="P177" s="2182" t="str">
        <f>[1]BDC!B2</f>
        <v>CORSEL CORRETORA</v>
      </c>
      <c r="Q177" s="2183"/>
      <c r="R177" s="2183"/>
      <c r="S177" s="2183"/>
      <c r="T177" s="2183"/>
      <c r="U177" s="2183"/>
      <c r="V177" s="2183"/>
      <c r="W177" s="29"/>
      <c r="X177" s="29"/>
      <c r="Y177" s="29"/>
      <c r="Z177" s="819"/>
      <c r="AA177" s="256"/>
      <c r="AC177" s="62"/>
      <c r="AD177" s="62"/>
      <c r="AE177" s="62"/>
      <c r="AF177" s="62"/>
      <c r="AG177" s="755"/>
      <c r="AH177" s="756"/>
      <c r="AI177" s="756"/>
      <c r="AJ177" s="756"/>
      <c r="AK177" s="757"/>
      <c r="AL177" s="757"/>
      <c r="AM177" s="569"/>
      <c r="AN177" s="796"/>
      <c r="AO177" s="796"/>
      <c r="AP177" s="796"/>
      <c r="AQ177" s="796"/>
      <c r="AR177" s="569"/>
      <c r="AS177" s="797"/>
      <c r="AT177" s="797"/>
      <c r="AU177" s="797"/>
      <c r="AV177" s="797"/>
      <c r="AW177" s="569"/>
      <c r="AX177" s="569"/>
      <c r="AY177" s="568"/>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row>
    <row r="178" spans="1:71" ht="14.25" customHeight="1">
      <c r="A178" s="29"/>
      <c r="B178" s="29"/>
      <c r="C178" s="33"/>
      <c r="D178" s="29"/>
      <c r="E178" s="2184" t="s">
        <v>97</v>
      </c>
      <c r="F178" s="2184"/>
      <c r="G178" s="2184"/>
      <c r="H178" s="2184"/>
      <c r="I178" s="2184"/>
      <c r="J178" s="2184"/>
      <c r="K178" s="2184"/>
      <c r="L178" s="2184"/>
      <c r="M178" s="2184"/>
      <c r="N178" s="2184"/>
      <c r="O178" s="2184"/>
      <c r="P178" s="2184"/>
      <c r="Q178" s="2185" t="s">
        <v>444</v>
      </c>
      <c r="R178" s="2185"/>
      <c r="S178" s="2185"/>
      <c r="T178" s="2185"/>
      <c r="U178" s="2185"/>
      <c r="V178" s="29"/>
      <c r="W178" s="29"/>
      <c r="X178" s="29"/>
      <c r="Y178" s="29"/>
      <c r="Z178" s="819"/>
      <c r="AA178" s="256"/>
      <c r="AC178" s="62"/>
      <c r="AD178" s="62"/>
      <c r="AE178" s="62"/>
      <c r="AF178" s="62"/>
      <c r="AG178" s="755"/>
      <c r="AH178" s="756"/>
      <c r="AI178" s="756"/>
      <c r="AJ178" s="756"/>
      <c r="AK178" s="757"/>
      <c r="AL178" s="757"/>
      <c r="AM178" s="569"/>
      <c r="AN178" s="63"/>
      <c r="AO178" s="799"/>
      <c r="AP178" s="800"/>
      <c r="AQ178" s="800"/>
      <c r="AR178" s="569"/>
      <c r="AS178" s="801"/>
      <c r="AT178" s="710"/>
      <c r="AU178" s="802"/>
      <c r="AV178" s="802"/>
      <c r="AW178" s="569"/>
      <c r="AX178" s="569"/>
      <c r="AY178" s="568"/>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row>
    <row r="179" spans="1:71" ht="3.75" customHeight="1">
      <c r="A179" s="29"/>
      <c r="B179" s="29"/>
      <c r="C179" s="33"/>
      <c r="D179" s="29"/>
      <c r="E179" s="29"/>
      <c r="F179" s="29"/>
      <c r="G179" s="29"/>
      <c r="H179" s="29"/>
      <c r="I179" s="29"/>
      <c r="J179" s="29"/>
      <c r="K179" s="29"/>
      <c r="L179" s="29"/>
      <c r="M179" s="29"/>
      <c r="N179" s="29"/>
      <c r="O179" s="29"/>
      <c r="P179" s="29"/>
      <c r="Q179" s="29"/>
      <c r="R179" s="29"/>
      <c r="S179" s="29"/>
      <c r="T179" s="29"/>
      <c r="U179" s="29"/>
      <c r="V179" s="29"/>
      <c r="W179" s="29"/>
      <c r="X179" s="29"/>
      <c r="Y179" s="29"/>
      <c r="Z179" s="868"/>
      <c r="AA179" s="256"/>
      <c r="AC179" s="62"/>
      <c r="AD179" s="62"/>
      <c r="AE179" s="62"/>
      <c r="AF179" s="62"/>
      <c r="AG179" s="755"/>
      <c r="AH179" s="756"/>
      <c r="AI179" s="756"/>
      <c r="AJ179" s="756"/>
      <c r="AK179" s="757"/>
      <c r="AL179" s="757"/>
      <c r="AM179" s="569"/>
      <c r="AN179" s="63"/>
      <c r="AO179" s="805"/>
      <c r="AP179" s="800"/>
      <c r="AQ179" s="800"/>
      <c r="AR179" s="569"/>
      <c r="AS179" s="801"/>
      <c r="AT179" s="806"/>
      <c r="AU179" s="802"/>
      <c r="AV179" s="802"/>
      <c r="AW179" s="569"/>
      <c r="AX179" s="569"/>
      <c r="AY179" s="568"/>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row>
    <row r="180" spans="1:71" ht="3" customHeight="1">
      <c r="A180" s="29"/>
      <c r="B180" s="29"/>
      <c r="C180" s="29"/>
      <c r="D180" s="869"/>
      <c r="E180" s="869"/>
      <c r="F180" s="870"/>
      <c r="G180" s="870"/>
      <c r="H180" s="870"/>
      <c r="I180" s="870"/>
      <c r="J180" s="869"/>
      <c r="K180" s="869"/>
      <c r="L180" s="869"/>
      <c r="M180" s="869"/>
      <c r="N180" s="869"/>
      <c r="O180" s="869"/>
      <c r="P180" s="869"/>
      <c r="Q180" s="869"/>
      <c r="R180" s="869"/>
      <c r="S180" s="869"/>
      <c r="T180" s="869"/>
      <c r="U180" s="869"/>
      <c r="V180" s="674"/>
      <c r="W180" s="29"/>
      <c r="X180" s="29"/>
      <c r="Y180" s="29"/>
      <c r="Z180" s="868"/>
      <c r="AA180" s="256"/>
      <c r="AC180" s="62"/>
      <c r="AD180" s="62"/>
      <c r="AE180" s="62"/>
      <c r="AF180" s="62"/>
      <c r="AG180" s="755"/>
      <c r="AH180" s="756"/>
      <c r="AI180" s="756"/>
      <c r="AJ180" s="756"/>
      <c r="AK180" s="757"/>
      <c r="AL180" s="757"/>
      <c r="AM180" s="569"/>
      <c r="AN180" s="796"/>
      <c r="AO180" s="796"/>
      <c r="AP180" s="796"/>
      <c r="AQ180" s="796"/>
      <c r="AR180" s="569"/>
      <c r="AS180" s="797"/>
      <c r="AT180" s="797"/>
      <c r="AU180" s="797"/>
      <c r="AV180" s="797"/>
      <c r="AW180" s="569"/>
      <c r="AX180" s="569"/>
      <c r="AY180" s="568"/>
      <c r="AZ180" s="569"/>
      <c r="BA180" s="569"/>
      <c r="BB180" s="569"/>
      <c r="BC180" s="569"/>
      <c r="BD180" s="569"/>
      <c r="BE180" s="569"/>
      <c r="BF180" s="569"/>
      <c r="BG180" s="569"/>
      <c r="BH180" s="569"/>
      <c r="BI180" s="569"/>
      <c r="BJ180" s="569"/>
      <c r="BK180" s="569"/>
      <c r="BL180" s="569"/>
      <c r="BM180" s="569"/>
      <c r="BN180" s="569"/>
      <c r="BO180" s="569"/>
      <c r="BP180" s="569"/>
      <c r="BQ180" s="569"/>
      <c r="BR180" s="569"/>
      <c r="BS180" s="569"/>
    </row>
    <row r="181" spans="1:71" ht="14.25" customHeight="1">
      <c r="A181" s="29"/>
      <c r="B181" s="29"/>
      <c r="C181" s="33"/>
      <c r="D181" s="33"/>
      <c r="E181" s="871"/>
      <c r="F181" s="871"/>
      <c r="G181" s="872"/>
      <c r="H181" s="2186"/>
      <c r="I181" s="2186"/>
      <c r="J181" s="2186"/>
      <c r="K181" s="2186"/>
      <c r="L181" s="2186"/>
      <c r="M181" s="2186"/>
      <c r="N181" s="2186"/>
      <c r="O181" s="2186"/>
      <c r="P181" s="2186"/>
      <c r="Q181" s="2186"/>
      <c r="R181" s="2186"/>
      <c r="S181" s="873"/>
      <c r="T181" s="874"/>
      <c r="U181" s="874"/>
      <c r="V181" s="874"/>
      <c r="W181" s="874"/>
      <c r="X181" s="32"/>
      <c r="AA181" s="256"/>
      <c r="AC181" s="62"/>
      <c r="AD181" s="62"/>
      <c r="AE181" s="62"/>
      <c r="AF181" s="62"/>
      <c r="AG181" s="755"/>
      <c r="AH181" s="756"/>
      <c r="AI181" s="756"/>
      <c r="AJ181" s="756"/>
      <c r="AK181" s="757"/>
      <c r="AL181" s="757"/>
      <c r="AM181" s="569"/>
      <c r="AN181" s="63"/>
      <c r="AO181" s="799"/>
      <c r="AP181" s="800"/>
      <c r="AQ181" s="800"/>
      <c r="AR181" s="569"/>
      <c r="AS181" s="801"/>
      <c r="AT181" s="710"/>
      <c r="AU181" s="802"/>
      <c r="AV181" s="802"/>
      <c r="AW181" s="569"/>
      <c r="AX181" s="569"/>
      <c r="AY181" s="568"/>
      <c r="AZ181" s="569"/>
      <c r="BA181" s="569"/>
      <c r="BB181" s="569"/>
      <c r="BC181" s="569"/>
      <c r="BD181" s="569"/>
      <c r="BE181" s="569"/>
      <c r="BF181" s="569"/>
      <c r="BG181" s="569"/>
      <c r="BH181" s="569"/>
      <c r="BI181" s="569"/>
      <c r="BJ181" s="569"/>
      <c r="BK181" s="569"/>
      <c r="BL181" s="569"/>
      <c r="BM181" s="569"/>
      <c r="BN181" s="569"/>
      <c r="BO181" s="569"/>
      <c r="BP181" s="569"/>
      <c r="BQ181" s="569"/>
      <c r="BR181" s="569"/>
      <c r="BS181" s="569"/>
    </row>
    <row r="182" spans="1:71" ht="12.75" customHeight="1">
      <c r="A182" s="33"/>
      <c r="B182" s="33"/>
      <c r="C182" s="33"/>
      <c r="D182" s="29"/>
      <c r="E182" s="29"/>
      <c r="F182" s="29"/>
      <c r="G182" s="29"/>
      <c r="H182" s="29"/>
      <c r="I182" s="29"/>
      <c r="J182" s="29"/>
      <c r="K182" s="29"/>
      <c r="L182" s="29"/>
      <c r="M182" s="29"/>
      <c r="N182" s="29"/>
      <c r="O182" s="29"/>
      <c r="P182" s="29"/>
      <c r="Q182" s="29"/>
      <c r="R182" s="29"/>
      <c r="S182" s="29"/>
      <c r="T182" s="29"/>
      <c r="U182" s="29"/>
      <c r="V182" s="29">
        <v>1</v>
      </c>
      <c r="W182" s="29"/>
      <c r="X182" s="29"/>
      <c r="Y182" s="29"/>
      <c r="Z182" s="819"/>
      <c r="AA182" s="256"/>
      <c r="AC182" s="62"/>
      <c r="AD182" s="62"/>
      <c r="AE182" s="62"/>
      <c r="AF182" s="62"/>
      <c r="AG182" s="875">
        <v>1</v>
      </c>
      <c r="AH182" s="756"/>
      <c r="AI182" s="756"/>
      <c r="AJ182" s="756"/>
      <c r="AK182" s="757"/>
      <c r="AL182" s="757"/>
      <c r="AM182" s="569"/>
      <c r="AN182" s="796"/>
      <c r="AO182" s="796"/>
      <c r="AP182" s="796"/>
      <c r="AQ182" s="796"/>
      <c r="AR182" s="569"/>
      <c r="AS182" s="797"/>
      <c r="AT182" s="797"/>
      <c r="AU182" s="797"/>
      <c r="AV182" s="797"/>
      <c r="AW182" s="569"/>
      <c r="AX182" s="569"/>
      <c r="AY182" s="568"/>
      <c r="AZ182" s="569"/>
      <c r="BA182" s="569"/>
      <c r="BB182" s="569"/>
      <c r="BC182" s="569"/>
      <c r="BD182" s="569"/>
      <c r="BE182" s="569"/>
      <c r="BF182" s="569"/>
      <c r="BG182" s="569"/>
      <c r="BH182" s="569"/>
      <c r="BI182" s="569"/>
      <c r="BJ182" s="569"/>
      <c r="BK182" s="569"/>
      <c r="BL182" s="569"/>
      <c r="BM182" s="569"/>
      <c r="BN182" s="569"/>
      <c r="BO182" s="569"/>
      <c r="BP182" s="569"/>
      <c r="BQ182" s="569"/>
      <c r="BR182" s="569"/>
      <c r="BS182" s="569"/>
    </row>
    <row r="183" spans="1:71" ht="12.75" hidden="1" customHeight="1">
      <c r="A183" s="33"/>
      <c r="B183" s="33"/>
      <c r="C183" s="33"/>
      <c r="D183" s="29"/>
      <c r="E183" s="29"/>
      <c r="F183" s="29"/>
      <c r="G183" s="29"/>
      <c r="H183" s="29"/>
      <c r="I183" s="29"/>
      <c r="J183" s="29">
        <v>5</v>
      </c>
      <c r="K183" s="29"/>
      <c r="L183" s="29"/>
      <c r="M183" s="29"/>
      <c r="N183" s="29"/>
      <c r="O183" s="29"/>
      <c r="P183" s="876"/>
      <c r="Q183" s="29"/>
      <c r="R183" s="29"/>
      <c r="S183" s="29"/>
      <c r="T183" s="29"/>
      <c r="U183" s="29"/>
      <c r="V183" s="235" t="s">
        <v>121</v>
      </c>
      <c r="W183" s="29"/>
      <c r="X183" s="29"/>
      <c r="Y183" s="29"/>
      <c r="Z183" s="819"/>
      <c r="AA183" s="256"/>
      <c r="AC183" s="62"/>
      <c r="AD183" s="62"/>
      <c r="AE183" s="62"/>
      <c r="AF183" s="62"/>
      <c r="AG183" s="877" t="s">
        <v>445</v>
      </c>
      <c r="AH183" s="756"/>
      <c r="AI183" s="756"/>
      <c r="AJ183" s="756"/>
      <c r="AK183" s="757"/>
      <c r="AL183" s="757"/>
      <c r="AM183" s="569"/>
      <c r="AN183" s="713"/>
      <c r="AO183" s="740"/>
      <c r="AP183" s="800"/>
      <c r="AQ183" s="800"/>
      <c r="AR183" s="569"/>
      <c r="AS183" s="813"/>
      <c r="AT183" s="814"/>
      <c r="AU183" s="802"/>
      <c r="AV183" s="802"/>
      <c r="AW183" s="569"/>
      <c r="AX183" s="569"/>
      <c r="AY183" s="568"/>
      <c r="AZ183" s="569"/>
      <c r="BA183" s="569"/>
      <c r="BB183" s="569"/>
      <c r="BC183" s="569"/>
      <c r="BD183" s="569"/>
      <c r="BE183" s="569"/>
      <c r="BF183" s="569"/>
      <c r="BG183" s="569"/>
      <c r="BH183" s="569"/>
      <c r="BI183" s="569"/>
      <c r="BJ183" s="569"/>
      <c r="BK183" s="569"/>
      <c r="BL183" s="569"/>
      <c r="BM183" s="569"/>
      <c r="BN183" s="569"/>
      <c r="BO183" s="569"/>
      <c r="BP183" s="569"/>
      <c r="BQ183" s="569"/>
      <c r="BR183" s="569"/>
      <c r="BS183" s="569"/>
    </row>
    <row r="184" spans="1:71" ht="12.75" hidden="1" customHeight="1">
      <c r="A184" s="33"/>
      <c r="B184" s="33"/>
      <c r="C184" s="33"/>
      <c r="D184" s="29"/>
      <c r="E184" s="29"/>
      <c r="F184" s="29"/>
      <c r="G184" s="29"/>
      <c r="H184" s="29"/>
      <c r="I184" s="29"/>
      <c r="J184" s="29"/>
      <c r="K184" s="29"/>
      <c r="L184" s="29"/>
      <c r="M184" s="29"/>
      <c r="N184" s="2201"/>
      <c r="O184" s="2201"/>
      <c r="P184" s="878"/>
      <c r="Q184" s="29"/>
      <c r="R184" s="29"/>
      <c r="S184" s="29"/>
      <c r="T184" s="29"/>
      <c r="U184" s="29"/>
      <c r="V184" s="249" t="s">
        <v>446</v>
      </c>
      <c r="W184" s="29"/>
      <c r="X184" s="29"/>
      <c r="Y184" s="29"/>
      <c r="Z184" s="819"/>
      <c r="AA184" s="256"/>
      <c r="AC184" s="62"/>
      <c r="AD184" s="62"/>
      <c r="AE184" s="62"/>
      <c r="AF184" s="62"/>
      <c r="AG184" s="820" t="s">
        <v>447</v>
      </c>
      <c r="AH184" s="820"/>
      <c r="AI184" s="820"/>
      <c r="AJ184" s="820"/>
      <c r="AK184" s="820"/>
      <c r="AL184" s="820"/>
      <c r="AM184" s="569"/>
      <c r="AN184" s="713"/>
      <c r="AO184" s="799"/>
      <c r="AP184" s="800"/>
      <c r="AQ184" s="800"/>
      <c r="AR184" s="569"/>
      <c r="AS184" s="813"/>
      <c r="AT184" s="710"/>
      <c r="AU184" s="802"/>
      <c r="AV184" s="802"/>
      <c r="AW184" s="569"/>
      <c r="AX184" s="569"/>
      <c r="AY184" s="568"/>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row>
    <row r="185" spans="1:71" ht="12.75" hidden="1" customHeight="1">
      <c r="A185" s="33"/>
      <c r="B185" s="33"/>
      <c r="C185" s="33"/>
      <c r="D185" s="29"/>
      <c r="E185" s="2202"/>
      <c r="F185" s="2202"/>
      <c r="G185" s="2203"/>
      <c r="H185" s="2203"/>
      <c r="I185" s="2203"/>
      <c r="J185" s="2203"/>
      <c r="K185" s="2203"/>
      <c r="L185" s="2203"/>
      <c r="M185" s="2203"/>
      <c r="N185" s="2203"/>
      <c r="O185" s="29"/>
      <c r="P185" s="29"/>
      <c r="Q185" s="29"/>
      <c r="R185" s="29"/>
      <c r="S185" s="29"/>
      <c r="T185" s="29"/>
      <c r="U185" s="29"/>
      <c r="V185" s="257" t="s">
        <v>448</v>
      </c>
      <c r="W185" s="29"/>
      <c r="X185" s="29"/>
      <c r="Y185" s="29"/>
      <c r="Z185" s="819"/>
      <c r="AB185" s="34" t="s">
        <v>449</v>
      </c>
      <c r="AC185" s="62"/>
      <c r="AD185" s="62"/>
      <c r="AE185" s="62"/>
      <c r="AF185" s="62"/>
      <c r="AG185" s="879">
        <f>U12</f>
        <v>25</v>
      </c>
      <c r="AH185" s="569"/>
      <c r="AI185" s="569"/>
      <c r="AJ185" s="569"/>
      <c r="AK185" s="569"/>
      <c r="AL185" s="569"/>
      <c r="AM185" s="569"/>
      <c r="AN185" s="63"/>
      <c r="AO185" s="740"/>
      <c r="AP185" s="800"/>
      <c r="AQ185" s="800"/>
      <c r="AR185" s="569"/>
      <c r="AS185" s="801"/>
      <c r="AT185" s="814"/>
      <c r="AU185" s="802"/>
      <c r="AV185" s="802"/>
      <c r="AW185" s="569"/>
      <c r="AX185" s="569"/>
      <c r="AY185" s="568"/>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row>
    <row r="186" spans="1:71" ht="12.75" hidden="1" customHeight="1">
      <c r="A186" s="33"/>
      <c r="B186" s="33"/>
      <c r="C186" s="33"/>
      <c r="D186" s="29"/>
      <c r="E186" s="2202"/>
      <c r="F186" s="2202"/>
      <c r="G186" s="2203"/>
      <c r="H186" s="2203"/>
      <c r="I186" s="2203"/>
      <c r="J186" s="2203"/>
      <c r="K186" s="2203"/>
      <c r="L186" s="2203"/>
      <c r="M186" s="2203"/>
      <c r="N186" s="2203"/>
      <c r="O186" s="29"/>
      <c r="P186" s="29"/>
      <c r="Q186" s="29"/>
      <c r="R186" s="29"/>
      <c r="S186" s="29"/>
      <c r="T186" s="29"/>
      <c r="U186" s="29"/>
      <c r="V186" s="257" t="s">
        <v>171</v>
      </c>
      <c r="W186" s="29"/>
      <c r="X186" s="29"/>
      <c r="Y186" s="29"/>
      <c r="Z186" s="819"/>
      <c r="AC186" s="62"/>
      <c r="AD186" s="62"/>
      <c r="AE186" s="62"/>
      <c r="AF186" s="62"/>
      <c r="AG186" s="62"/>
      <c r="AH186" s="62"/>
      <c r="AI186" s="62"/>
      <c r="AJ186" s="62"/>
      <c r="AK186" s="62"/>
      <c r="AL186" s="62"/>
      <c r="AM186" s="569"/>
      <c r="AN186" s="63"/>
      <c r="AO186" s="799"/>
      <c r="AP186" s="800"/>
      <c r="AQ186" s="800"/>
      <c r="AR186" s="569"/>
      <c r="AS186" s="801"/>
      <c r="AT186" s="710"/>
      <c r="AU186" s="802"/>
      <c r="AV186" s="802"/>
      <c r="AW186" s="569"/>
      <c r="AX186" s="569"/>
      <c r="AY186" s="568"/>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row>
    <row r="187" spans="1:71" ht="12.75" hidden="1" customHeight="1" thickBot="1">
      <c r="A187" s="33"/>
      <c r="B187" s="33"/>
      <c r="C187" s="33"/>
      <c r="D187" s="29"/>
      <c r="E187" s="2202"/>
      <c r="F187" s="2202"/>
      <c r="G187" s="2203"/>
      <c r="H187" s="2203"/>
      <c r="I187" s="2203"/>
      <c r="J187" s="2203"/>
      <c r="K187" s="2203"/>
      <c r="L187" s="2203"/>
      <c r="M187" s="2203"/>
      <c r="N187" s="2203"/>
      <c r="O187" s="29"/>
      <c r="P187" s="29"/>
      <c r="Q187" s="29"/>
      <c r="R187" s="29"/>
      <c r="S187" s="29"/>
      <c r="T187" s="29"/>
      <c r="U187" s="29"/>
      <c r="V187" s="271" t="s">
        <v>174</v>
      </c>
      <c r="W187" s="29"/>
      <c r="X187" s="29"/>
      <c r="Y187" s="29"/>
      <c r="Z187" s="819"/>
      <c r="AC187" s="62"/>
      <c r="AD187" s="62"/>
      <c r="AE187" s="62"/>
      <c r="AF187" s="62"/>
      <c r="AG187" s="62"/>
      <c r="AH187" s="272">
        <f ca="1">AI98</f>
        <v>1821.1663720022302</v>
      </c>
      <c r="AI187" s="256" t="s">
        <v>450</v>
      </c>
      <c r="AJ187" s="62"/>
      <c r="AK187" s="62"/>
      <c r="AL187" s="62"/>
      <c r="AM187" s="569"/>
      <c r="AN187" s="796"/>
      <c r="AO187" s="796"/>
      <c r="AP187" s="796"/>
      <c r="AQ187" s="796"/>
      <c r="AR187" s="569"/>
      <c r="AS187" s="797"/>
      <c r="AT187" s="797"/>
      <c r="AU187" s="797"/>
      <c r="AV187" s="797"/>
      <c r="AW187" s="569"/>
      <c r="AX187" s="569"/>
      <c r="AY187" s="568"/>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row>
    <row r="188" spans="1:71" ht="12.75" hidden="1" customHeight="1" thickBot="1">
      <c r="A188" s="33"/>
      <c r="B188" s="33"/>
      <c r="C188" s="33"/>
      <c r="D188" s="29"/>
      <c r="E188" s="2202"/>
      <c r="F188" s="2202"/>
      <c r="G188" s="2203"/>
      <c r="H188" s="2203"/>
      <c r="I188" s="2203"/>
      <c r="J188" s="2203"/>
      <c r="K188" s="2203"/>
      <c r="L188" s="2203"/>
      <c r="M188" s="2203"/>
      <c r="N188" s="2203"/>
      <c r="O188" s="29"/>
      <c r="P188" s="29"/>
      <c r="Q188" s="29"/>
      <c r="R188" s="29"/>
      <c r="S188" s="29"/>
      <c r="T188" s="29"/>
      <c r="U188" s="29"/>
      <c r="W188" s="29"/>
      <c r="X188" s="29"/>
      <c r="Y188" s="29"/>
      <c r="Z188" s="880" t="s">
        <v>97</v>
      </c>
      <c r="AA188" s="881" t="s">
        <v>451</v>
      </c>
      <c r="AB188" s="882">
        <v>0.56000000000000005</v>
      </c>
      <c r="AC188" s="2204" t="s">
        <v>452</v>
      </c>
      <c r="AD188" s="2204"/>
      <c r="AE188" s="2204"/>
      <c r="AF188" s="883" t="s">
        <v>445</v>
      </c>
      <c r="AG188" s="62"/>
      <c r="AH188" s="62"/>
      <c r="AI188" s="804" t="s">
        <v>453</v>
      </c>
      <c r="AJ188" s="62"/>
      <c r="AK188" s="62"/>
      <c r="AL188" s="62" t="s">
        <v>183</v>
      </c>
      <c r="AM188" s="569"/>
      <c r="AN188" s="63"/>
      <c r="AO188" s="799"/>
      <c r="AP188" s="800"/>
      <c r="AQ188" s="800"/>
      <c r="AR188" s="569"/>
      <c r="AS188" s="801"/>
      <c r="AT188" s="710"/>
      <c r="AU188" s="802"/>
      <c r="AV188" s="802"/>
      <c r="AW188" s="569"/>
      <c r="AX188" s="569"/>
      <c r="AY188" s="568"/>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row>
    <row r="189" spans="1:71" ht="12.75" hidden="1" customHeight="1">
      <c r="A189" s="33"/>
      <c r="B189" s="33"/>
      <c r="C189" s="33"/>
      <c r="D189" s="33"/>
      <c r="E189" s="2202"/>
      <c r="F189" s="2202"/>
      <c r="G189" s="2203"/>
      <c r="H189" s="2203"/>
      <c r="I189" s="2203"/>
      <c r="J189" s="2203"/>
      <c r="K189" s="2203"/>
      <c r="L189" s="2203"/>
      <c r="M189" s="2203"/>
      <c r="N189" s="2203"/>
      <c r="O189" s="29"/>
      <c r="P189" s="29"/>
      <c r="Q189" s="29"/>
      <c r="R189" s="29"/>
      <c r="S189" s="29"/>
      <c r="T189" s="29"/>
      <c r="U189" s="29"/>
      <c r="V189" s="29"/>
      <c r="W189" s="29"/>
      <c r="X189" s="29"/>
      <c r="Y189" s="29"/>
      <c r="Z189" s="880" t="s">
        <v>97</v>
      </c>
      <c r="AA189" s="884" t="s">
        <v>454</v>
      </c>
      <c r="AB189" s="885">
        <v>0</v>
      </c>
      <c r="AC189" s="2205" t="s">
        <v>455</v>
      </c>
      <c r="AD189" s="2205"/>
      <c r="AE189" s="2206">
        <f>U12</f>
        <v>25</v>
      </c>
      <c r="AF189" s="2207"/>
      <c r="AG189" s="886" t="s">
        <v>456</v>
      </c>
      <c r="AH189" s="887">
        <f>AH191/((100-U12)/100)</f>
        <v>424</v>
      </c>
      <c r="AI189" s="888">
        <f ca="1">IF(AI98&gt;=AH189,AI98,AH191/((100-U12)/100))</f>
        <v>1821.1663720022302</v>
      </c>
      <c r="AJ189" s="62"/>
      <c r="AK189" s="62"/>
      <c r="AL189" s="62" t="s">
        <v>183</v>
      </c>
      <c r="AM189" s="569"/>
      <c r="AN189" s="63"/>
      <c r="AO189" s="799"/>
      <c r="AP189" s="800"/>
      <c r="AQ189" s="800"/>
      <c r="AR189" s="569"/>
      <c r="AS189" s="801"/>
      <c r="AT189" s="710"/>
      <c r="AU189" s="802"/>
      <c r="AV189" s="802"/>
      <c r="AW189" s="569"/>
      <c r="AX189" s="569"/>
      <c r="AY189" s="568"/>
      <c r="AZ189" s="569"/>
      <c r="BA189" s="569"/>
      <c r="BB189" s="569"/>
      <c r="BC189" s="569"/>
      <c r="BD189" s="569"/>
      <c r="BE189" s="569"/>
      <c r="BF189" s="569"/>
      <c r="BG189" s="569"/>
      <c r="BH189" s="569"/>
      <c r="BI189" s="569"/>
      <c r="BJ189" s="569"/>
      <c r="BK189" s="569"/>
      <c r="BL189" s="569"/>
      <c r="BM189" s="569"/>
      <c r="BN189" s="569"/>
      <c r="BO189" s="569"/>
      <c r="BP189" s="569"/>
      <c r="BQ189" s="569"/>
      <c r="BR189" s="569"/>
      <c r="BS189" s="569"/>
    </row>
    <row r="190" spans="1:71" ht="12.75" hidden="1" customHeight="1" thickBot="1">
      <c r="A190" s="33"/>
      <c r="B190" s="33"/>
      <c r="C190" s="33"/>
      <c r="D190" s="33"/>
      <c r="E190" s="29"/>
      <c r="F190" s="29"/>
      <c r="G190" s="29"/>
      <c r="H190" s="29"/>
      <c r="I190" s="29"/>
      <c r="J190" s="889"/>
      <c r="K190" s="890"/>
      <c r="L190" s="2192"/>
      <c r="M190" s="2192"/>
      <c r="N190" s="2192"/>
      <c r="O190" s="29"/>
      <c r="P190" s="29"/>
      <c r="Q190" s="29"/>
      <c r="R190" s="29"/>
      <c r="S190" s="29"/>
      <c r="T190" s="29"/>
      <c r="U190" s="29"/>
      <c r="V190" s="29"/>
      <c r="W190" s="29"/>
      <c r="X190" s="29"/>
      <c r="Z190" s="880" t="s">
        <v>97</v>
      </c>
      <c r="AA190" s="2193" t="s">
        <v>457</v>
      </c>
      <c r="AB190" s="2194"/>
      <c r="AC190" s="891">
        <f>G28</f>
        <v>6</v>
      </c>
      <c r="AD190" s="892" t="s">
        <v>458</v>
      </c>
      <c r="AE190" s="2195">
        <f ca="1">AE191/M44</f>
        <v>1.5931794433294794E-3</v>
      </c>
      <c r="AF190" s="2196"/>
      <c r="AG190" s="795"/>
      <c r="AH190" s="62"/>
      <c r="AI190" s="804" t="s">
        <v>97</v>
      </c>
      <c r="AJ190" s="62"/>
      <c r="AK190" s="62"/>
      <c r="AL190" s="62" t="s">
        <v>183</v>
      </c>
      <c r="AM190" s="569"/>
      <c r="AN190" s="63"/>
      <c r="AO190" s="740"/>
      <c r="AP190" s="800"/>
      <c r="AQ190" s="800"/>
      <c r="AR190" s="569"/>
      <c r="AS190" s="801"/>
      <c r="AT190" s="814"/>
      <c r="AU190" s="802"/>
      <c r="AV190" s="802"/>
      <c r="AW190" s="569"/>
      <c r="AX190" s="569"/>
      <c r="AY190" s="568"/>
      <c r="AZ190" s="569"/>
      <c r="BA190" s="569"/>
      <c r="BB190" s="569"/>
      <c r="BC190" s="569"/>
      <c r="BD190" s="569"/>
      <c r="BE190" s="569"/>
      <c r="BF190" s="569"/>
      <c r="BG190" s="569"/>
      <c r="BH190" s="569"/>
      <c r="BI190" s="569"/>
      <c r="BJ190" s="569"/>
      <c r="BK190" s="569"/>
      <c r="BL190" s="569"/>
      <c r="BM190" s="569"/>
      <c r="BN190" s="569"/>
      <c r="BO190" s="569"/>
      <c r="BP190" s="569"/>
      <c r="BQ190" s="569"/>
      <c r="BR190" s="569"/>
      <c r="BS190" s="569"/>
    </row>
    <row r="191" spans="1:71" ht="18" hidden="1" customHeight="1" thickBot="1">
      <c r="A191" s="33"/>
      <c r="B191" s="33"/>
      <c r="C191" s="33"/>
      <c r="D191" s="33"/>
      <c r="E191" s="817"/>
      <c r="F191" s="2197"/>
      <c r="G191" s="2197"/>
      <c r="H191" s="29"/>
      <c r="I191" s="29"/>
      <c r="J191" s="29"/>
      <c r="K191" s="29"/>
      <c r="L191" s="29"/>
      <c r="M191" s="2192"/>
      <c r="N191" s="2192"/>
      <c r="O191" s="2198" t="s">
        <v>459</v>
      </c>
      <c r="P191" s="2198"/>
      <c r="Q191" s="2198"/>
      <c r="R191" s="2198"/>
      <c r="S191" s="2198"/>
      <c r="T191" s="29"/>
      <c r="U191" s="29"/>
      <c r="V191" s="29"/>
      <c r="W191" s="29"/>
      <c r="X191" s="29"/>
      <c r="Z191" s="880" t="s">
        <v>97</v>
      </c>
      <c r="AA191" s="2193">
        <f>IF(M54&lt;100000,4000,10000)</f>
        <v>10000</v>
      </c>
      <c r="AB191" s="2194"/>
      <c r="AC191" s="893" t="s">
        <v>97</v>
      </c>
      <c r="AD191" s="894" t="s">
        <v>460</v>
      </c>
      <c r="AE191" s="2199">
        <f ca="1">IF(M54&lt;100000,AI189*E162,AI189*1.08*E162)</f>
        <v>1966.8596817624089</v>
      </c>
      <c r="AF191" s="2200"/>
      <c r="AG191" s="895" t="s">
        <v>461</v>
      </c>
      <c r="AH191" s="713">
        <f>IF(AB33=TRUE,400,318)</f>
        <v>318</v>
      </c>
      <c r="AI191" s="804" t="s">
        <v>97</v>
      </c>
      <c r="AJ191" s="62"/>
      <c r="AK191" s="62"/>
      <c r="AL191" s="62" t="s">
        <v>183</v>
      </c>
      <c r="AM191" s="569"/>
      <c r="AN191" s="63"/>
      <c r="AO191" s="799"/>
      <c r="AP191" s="828"/>
      <c r="AQ191" s="317"/>
      <c r="AR191" s="569"/>
      <c r="AS191" s="801"/>
      <c r="AT191" s="710"/>
      <c r="AU191" s="829"/>
      <c r="AV191" s="816"/>
      <c r="AW191" s="569"/>
      <c r="AX191" s="569"/>
      <c r="AY191" s="568"/>
      <c r="AZ191" s="569"/>
      <c r="BA191" s="569"/>
      <c r="BB191" s="569"/>
      <c r="BC191" s="569"/>
      <c r="BD191" s="569"/>
      <c r="BE191" s="569"/>
      <c r="BF191" s="569"/>
      <c r="BG191" s="569"/>
      <c r="BH191" s="569"/>
      <c r="BI191" s="569"/>
      <c r="BJ191" s="569"/>
      <c r="BK191" s="569"/>
      <c r="BL191" s="569"/>
      <c r="BM191" s="569"/>
      <c r="BN191" s="569"/>
      <c r="BO191" s="569"/>
      <c r="BP191" s="569"/>
      <c r="BQ191" s="569"/>
      <c r="BR191" s="569"/>
      <c r="BS191" s="569"/>
    </row>
    <row r="192" spans="1:71" ht="23.25" hidden="1" customHeight="1" thickBot="1">
      <c r="A192" s="33"/>
      <c r="B192" s="33"/>
      <c r="C192" s="33"/>
      <c r="D192" s="33"/>
      <c r="E192" s="817"/>
      <c r="F192" s="2208"/>
      <c r="G192" s="2208"/>
      <c r="H192" s="29"/>
      <c r="I192" s="29"/>
      <c r="J192" s="29"/>
      <c r="K192" s="29"/>
      <c r="L192" s="29"/>
      <c r="M192" s="29"/>
      <c r="N192" s="29"/>
      <c r="O192" s="896">
        <f>IF(G28=1,H29+30,(IF(G28=2,H29+60,IF(G28=3,H29+90,IF(G28=4,H29+120,IF(G28=5,H29+150,IF(G28=6,H29+180,IF(G28=7,H29+210,IF(G28=8,H29+240,0)))))))))</f>
        <v>41419</v>
      </c>
      <c r="P192" s="2219">
        <f>O192+S192</f>
        <v>41419</v>
      </c>
      <c r="Q192" s="2220"/>
      <c r="R192" s="2221"/>
      <c r="S192" s="896">
        <f>IF(G28=9,H29+270,(IF(G28=10,H29+300,IF(G28=11,H29+330,IF(G28=12,H29+360,0)))))</f>
        <v>0</v>
      </c>
      <c r="T192" s="29"/>
      <c r="U192" s="29"/>
      <c r="V192" s="29"/>
      <c r="W192" s="29"/>
      <c r="X192" s="29"/>
      <c r="Z192" s="897"/>
      <c r="AA192" s="2222" t="s">
        <v>462</v>
      </c>
      <c r="AB192" s="2223"/>
      <c r="AC192" s="898">
        <f ca="1">M29-S32</f>
        <v>-457</v>
      </c>
      <c r="AD192" s="899" t="s">
        <v>463</v>
      </c>
      <c r="AE192" s="2224">
        <f>60</f>
        <v>60</v>
      </c>
      <c r="AF192" s="2225"/>
      <c r="AG192" s="795"/>
      <c r="AH192" s="62" t="s">
        <v>97</v>
      </c>
      <c r="AI192" s="256" t="s">
        <v>97</v>
      </c>
      <c r="AJ192" s="62"/>
      <c r="AK192" s="62"/>
      <c r="AL192" s="62" t="s">
        <v>183</v>
      </c>
      <c r="AM192" s="569"/>
      <c r="AN192" s="796"/>
      <c r="AO192" s="796"/>
      <c r="AP192" s="796"/>
      <c r="AQ192" s="796"/>
      <c r="AR192" s="569"/>
      <c r="AS192" s="834"/>
      <c r="AT192" s="834"/>
      <c r="AU192" s="834"/>
      <c r="AV192" s="834"/>
      <c r="AW192" s="569"/>
      <c r="AX192" s="569"/>
      <c r="AY192" s="568"/>
      <c r="AZ192" s="569"/>
      <c r="BA192" s="569"/>
      <c r="BB192" s="569"/>
      <c r="BC192" s="569"/>
      <c r="BD192" s="569"/>
      <c r="BE192" s="569"/>
      <c r="BF192" s="569"/>
      <c r="BG192" s="569"/>
      <c r="BH192" s="569"/>
      <c r="BI192" s="569"/>
      <c r="BJ192" s="569"/>
      <c r="BK192" s="569"/>
      <c r="BL192" s="569"/>
      <c r="BM192" s="569"/>
      <c r="BN192" s="569"/>
      <c r="BO192" s="569"/>
      <c r="BP192" s="569"/>
      <c r="BQ192" s="569"/>
      <c r="BR192" s="569"/>
      <c r="BS192" s="569"/>
    </row>
    <row r="193" spans="1:71" ht="19.5" hidden="1" customHeight="1">
      <c r="A193" s="33"/>
      <c r="B193" s="33"/>
      <c r="C193" s="33"/>
      <c r="D193" s="33"/>
      <c r="E193" s="817"/>
      <c r="F193" s="2208"/>
      <c r="G193" s="2208"/>
      <c r="H193" s="29"/>
      <c r="I193" s="29"/>
      <c r="J193" s="29"/>
      <c r="K193" s="29"/>
      <c r="L193" s="29"/>
      <c r="M193" s="29"/>
      <c r="N193" s="29"/>
      <c r="O193" s="29"/>
      <c r="P193" s="900"/>
      <c r="Q193" s="29"/>
      <c r="R193" s="29"/>
      <c r="S193" s="29"/>
      <c r="T193" s="29"/>
      <c r="U193" s="29"/>
      <c r="V193" s="29"/>
      <c r="W193" s="29"/>
      <c r="X193" s="29"/>
      <c r="Z193" s="901"/>
      <c r="AA193" s="2222" t="s">
        <v>328</v>
      </c>
      <c r="AB193" s="2223"/>
      <c r="AC193" s="898">
        <f>AF91</f>
        <v>0.49315068493150682</v>
      </c>
      <c r="AD193" s="899" t="s">
        <v>464</v>
      </c>
      <c r="AE193" s="2224">
        <f ca="1">(AE191+AE192)*7.38%</f>
        <v>149.58224451406579</v>
      </c>
      <c r="AF193" s="2225"/>
      <c r="AG193" s="795"/>
      <c r="AH193" s="62" t="s">
        <v>97</v>
      </c>
      <c r="AI193" s="256" t="s">
        <v>97</v>
      </c>
      <c r="AJ193" s="62"/>
      <c r="AK193" s="62"/>
      <c r="AL193" s="62" t="s">
        <v>187</v>
      </c>
      <c r="AM193" s="569"/>
      <c r="AN193" s="569"/>
      <c r="AO193" s="836"/>
      <c r="AP193" s="274"/>
      <c r="AQ193" s="836"/>
      <c r="AR193" s="569"/>
      <c r="AS193" s="569"/>
      <c r="AT193" s="569"/>
      <c r="AU193" s="569"/>
      <c r="AV193" s="569"/>
      <c r="AW193" s="569"/>
      <c r="AX193" s="569"/>
      <c r="AY193" s="568"/>
      <c r="AZ193" s="569"/>
      <c r="BA193" s="569"/>
      <c r="BB193" s="569"/>
      <c r="BC193" s="569"/>
      <c r="BD193" s="569"/>
      <c r="BE193" s="569"/>
      <c r="BF193" s="569"/>
      <c r="BG193" s="569"/>
      <c r="BH193" s="569"/>
      <c r="BI193" s="569"/>
      <c r="BJ193" s="569"/>
      <c r="BK193" s="569"/>
      <c r="BL193" s="569"/>
      <c r="BM193" s="569"/>
      <c r="BN193" s="569"/>
      <c r="BO193" s="569"/>
      <c r="BP193" s="569"/>
      <c r="BQ193" s="569"/>
      <c r="BR193" s="569"/>
      <c r="BS193" s="569"/>
    </row>
    <row r="194" spans="1:71" ht="16.5" hidden="1" customHeight="1" thickBot="1">
      <c r="A194" s="33"/>
      <c r="B194" s="33"/>
      <c r="C194" s="33"/>
      <c r="D194" s="33"/>
      <c r="E194" s="902"/>
      <c r="F194" s="2208"/>
      <c r="G194" s="2208"/>
      <c r="H194" s="29"/>
      <c r="I194" s="29"/>
      <c r="J194" s="29"/>
      <c r="K194" s="29"/>
      <c r="L194" s="29"/>
      <c r="M194" s="29"/>
      <c r="N194" s="29"/>
      <c r="O194" s="29"/>
      <c r="P194" s="29"/>
      <c r="Q194" s="29"/>
      <c r="R194" s="29"/>
      <c r="S194" s="29"/>
      <c r="T194" s="29"/>
      <c r="U194" s="29"/>
      <c r="V194" s="29"/>
      <c r="W194" s="29"/>
      <c r="X194" s="29"/>
      <c r="Z194" s="903"/>
      <c r="AA194" s="2209" t="s">
        <v>331</v>
      </c>
      <c r="AB194" s="2210"/>
      <c r="AC194" s="904">
        <f ca="1">AF92</f>
        <v>-1.252054794520548</v>
      </c>
      <c r="AD194" s="905" t="s">
        <v>465</v>
      </c>
      <c r="AE194" s="2211">
        <f ca="1">AE191+AE192+AE193</f>
        <v>2176.4419262764745</v>
      </c>
      <c r="AF194" s="2212"/>
      <c r="AG194" s="795"/>
      <c r="AH194" s="62" t="s">
        <v>183</v>
      </c>
      <c r="AI194" s="256" t="s">
        <v>466</v>
      </c>
      <c r="AJ194" s="62"/>
      <c r="AK194" s="62"/>
      <c r="AL194" s="62" t="s">
        <v>187</v>
      </c>
      <c r="AM194" s="569"/>
      <c r="AN194" s="906"/>
      <c r="AO194" s="906"/>
      <c r="AP194" s="906"/>
      <c r="AQ194" s="906"/>
      <c r="AR194" s="906"/>
      <c r="AS194" s="906"/>
      <c r="AT194" s="569"/>
      <c r="AU194" s="569"/>
      <c r="AV194" s="569"/>
      <c r="AW194" s="569"/>
      <c r="AX194" s="569"/>
      <c r="AY194" s="568"/>
      <c r="AZ194" s="569"/>
      <c r="BA194" s="569"/>
      <c r="BB194" s="569"/>
      <c r="BC194" s="569"/>
      <c r="BD194" s="569"/>
      <c r="BE194" s="569"/>
      <c r="BF194" s="569"/>
      <c r="BG194" s="569"/>
      <c r="BH194" s="569"/>
      <c r="BI194" s="569"/>
      <c r="BJ194" s="569"/>
      <c r="BK194" s="569"/>
      <c r="BL194" s="569"/>
      <c r="BM194" s="569"/>
      <c r="BN194" s="569"/>
      <c r="BO194" s="569"/>
      <c r="BP194" s="569"/>
      <c r="BQ194" s="569"/>
      <c r="BR194" s="569"/>
      <c r="BS194" s="569"/>
    </row>
    <row r="195" spans="1:71" ht="12.75" hidden="1" customHeight="1">
      <c r="A195" s="33"/>
      <c r="B195" s="33"/>
      <c r="C195" s="33"/>
      <c r="D195" s="33"/>
      <c r="E195" s="2213"/>
      <c r="F195" s="2213"/>
      <c r="G195" s="2213"/>
      <c r="H195" s="29"/>
      <c r="I195" s="2214" t="s">
        <v>467</v>
      </c>
      <c r="J195" s="2215"/>
      <c r="K195" s="2215"/>
      <c r="L195" s="2215"/>
      <c r="M195" s="2216"/>
      <c r="N195" s="29"/>
      <c r="O195" s="907"/>
      <c r="P195" s="2217" t="s">
        <v>468</v>
      </c>
      <c r="Q195" s="2217"/>
      <c r="R195" s="2218">
        <f>G28</f>
        <v>6</v>
      </c>
      <c r="S195" s="2218"/>
      <c r="T195" s="29"/>
      <c r="U195" s="29"/>
      <c r="V195" s="29"/>
      <c r="W195" s="29"/>
      <c r="X195" s="29"/>
      <c r="Z195" s="908"/>
      <c r="AA195" s="909"/>
      <c r="AB195" s="909"/>
      <c r="AC195" s="62"/>
      <c r="AD195" s="62"/>
      <c r="AE195" s="62"/>
      <c r="AF195" s="62"/>
      <c r="AG195" s="795"/>
      <c r="AH195" s="62" t="s">
        <v>187</v>
      </c>
      <c r="AI195" s="256" t="s">
        <v>469</v>
      </c>
      <c r="AJ195" s="62"/>
      <c r="AK195" s="62"/>
      <c r="AL195" s="62" t="s">
        <v>183</v>
      </c>
      <c r="AM195" s="569"/>
      <c r="AN195" s="906"/>
      <c r="AO195" s="906"/>
      <c r="AP195" s="906"/>
      <c r="AQ195" s="906"/>
      <c r="AR195" s="906"/>
      <c r="AS195" s="906"/>
      <c r="AT195" s="569"/>
      <c r="AU195" s="569"/>
      <c r="AV195" s="569"/>
      <c r="AW195" s="569"/>
      <c r="AX195" s="569"/>
      <c r="AY195" s="568"/>
      <c r="AZ195" s="569"/>
      <c r="BA195" s="569"/>
      <c r="BB195" s="569"/>
      <c r="BC195" s="569"/>
      <c r="BD195" s="569"/>
      <c r="BE195" s="569"/>
      <c r="BF195" s="569"/>
      <c r="BG195" s="569"/>
      <c r="BH195" s="569"/>
      <c r="BI195" s="569"/>
      <c r="BJ195" s="569"/>
      <c r="BK195" s="569"/>
      <c r="BL195" s="569"/>
      <c r="BM195" s="569"/>
      <c r="BN195" s="569"/>
      <c r="BO195" s="569"/>
      <c r="BP195" s="569"/>
      <c r="BQ195" s="569"/>
      <c r="BR195" s="569"/>
      <c r="BS195" s="569"/>
    </row>
    <row r="196" spans="1:71" ht="13.5" hidden="1" customHeight="1">
      <c r="A196" s="33"/>
      <c r="B196" s="33"/>
      <c r="C196" s="33"/>
      <c r="D196" s="33"/>
      <c r="E196" s="817"/>
      <c r="F196" s="2208"/>
      <c r="G196" s="1958"/>
      <c r="H196" s="29"/>
      <c r="I196" s="2214" t="s">
        <v>470</v>
      </c>
      <c r="J196" s="2215"/>
      <c r="K196" s="2215"/>
      <c r="L196" s="2215"/>
      <c r="M196" s="2216"/>
      <c r="N196" s="29"/>
      <c r="O196" s="910"/>
      <c r="P196" s="2228" t="s">
        <v>471</v>
      </c>
      <c r="Q196" s="2228"/>
      <c r="R196" s="2218">
        <f>R195-1</f>
        <v>5</v>
      </c>
      <c r="S196" s="2218"/>
      <c r="T196" s="29"/>
      <c r="U196" s="29"/>
      <c r="V196" s="29"/>
      <c r="W196" s="29"/>
      <c r="X196" s="29"/>
      <c r="Z196" s="911"/>
      <c r="AA196" s="909"/>
      <c r="AB196" s="909"/>
      <c r="AC196" s="62"/>
      <c r="AD196" s="62"/>
      <c r="AE196" s="62"/>
      <c r="AF196" s="62"/>
      <c r="AG196" s="795"/>
      <c r="AH196" s="62" t="s">
        <v>187</v>
      </c>
      <c r="AI196" s="256" t="s">
        <v>472</v>
      </c>
      <c r="AJ196" s="62"/>
      <c r="AK196" s="62"/>
      <c r="AL196" s="62" t="s">
        <v>183</v>
      </c>
      <c r="AM196" s="569"/>
      <c r="AN196" s="906"/>
      <c r="AO196" s="912"/>
      <c r="AP196" s="913"/>
      <c r="AQ196" s="912"/>
      <c r="AR196" s="906"/>
      <c r="AS196" s="906"/>
      <c r="AT196" s="569"/>
      <c r="AU196" s="569"/>
      <c r="AV196" s="569"/>
      <c r="AW196" s="569"/>
      <c r="AX196" s="569"/>
      <c r="AY196" s="568"/>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row>
    <row r="197" spans="1:71" ht="12.75" hidden="1" customHeight="1">
      <c r="A197" s="33"/>
      <c r="B197" s="33"/>
      <c r="C197" s="33"/>
      <c r="D197" s="33"/>
      <c r="E197" s="817"/>
      <c r="F197" s="2208"/>
      <c r="G197" s="1958"/>
      <c r="H197" s="29"/>
      <c r="I197" s="2214" t="s">
        <v>473</v>
      </c>
      <c r="J197" s="2215"/>
      <c r="K197" s="2215"/>
      <c r="L197" s="2215"/>
      <c r="M197" s="2216"/>
      <c r="N197" s="29"/>
      <c r="O197" s="29"/>
      <c r="P197" s="2228" t="s">
        <v>474</v>
      </c>
      <c r="Q197" s="2228"/>
      <c r="R197" s="2218">
        <f>R201</f>
        <v>250</v>
      </c>
      <c r="S197" s="2218"/>
      <c r="T197" s="29"/>
      <c r="U197" s="29"/>
      <c r="V197" s="29"/>
      <c r="W197" s="29"/>
      <c r="X197" s="29"/>
      <c r="Z197" s="914"/>
      <c r="AA197" s="909"/>
      <c r="AB197" s="909"/>
      <c r="AC197" s="62"/>
      <c r="AD197" s="62"/>
      <c r="AE197" s="62"/>
      <c r="AF197" s="62"/>
      <c r="AG197" s="795"/>
      <c r="AH197" s="62" t="s">
        <v>187</v>
      </c>
      <c r="AI197" s="256" t="s">
        <v>475</v>
      </c>
      <c r="AJ197" s="62"/>
      <c r="AK197" s="62"/>
      <c r="AL197" s="62" t="s">
        <v>187</v>
      </c>
      <c r="AM197" s="569"/>
      <c r="AN197" s="569"/>
      <c r="AO197" s="836"/>
      <c r="AP197" s="274"/>
      <c r="AQ197" s="836"/>
      <c r="AR197" s="569"/>
      <c r="AS197" s="569"/>
      <c r="AT197" s="569"/>
      <c r="AU197" s="569"/>
      <c r="AV197" s="569"/>
      <c r="AW197" s="569"/>
      <c r="AX197" s="569"/>
      <c r="AY197" s="568"/>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row>
    <row r="198" spans="1:71" ht="16.5" hidden="1" customHeight="1">
      <c r="A198" s="33"/>
      <c r="B198" s="33"/>
      <c r="C198" s="33"/>
      <c r="D198" s="33"/>
      <c r="E198" s="902"/>
      <c r="F198" s="2208"/>
      <c r="G198" s="1958"/>
      <c r="H198" s="29"/>
      <c r="I198" s="2214" t="s">
        <v>476</v>
      </c>
      <c r="J198" s="2215"/>
      <c r="K198" s="2215"/>
      <c r="L198" s="2215"/>
      <c r="M198" s="2216"/>
      <c r="N198" s="29"/>
      <c r="O198" s="29"/>
      <c r="P198" s="2226" t="s">
        <v>477</v>
      </c>
      <c r="Q198" s="2226"/>
      <c r="R198" s="2227">
        <f ca="1">Q162</f>
        <v>2176.4419262764745</v>
      </c>
      <c r="S198" s="2227"/>
      <c r="T198" s="29"/>
      <c r="U198" s="29"/>
      <c r="V198" s="29"/>
      <c r="W198" s="29"/>
      <c r="X198" s="29"/>
      <c r="Z198" s="914"/>
      <c r="AA198" s="909"/>
      <c r="AB198" s="909"/>
      <c r="AC198" s="62"/>
      <c r="AD198" s="62"/>
      <c r="AE198" s="62"/>
      <c r="AF198" s="62"/>
      <c r="AH198" s="62" t="s">
        <v>187</v>
      </c>
      <c r="AI198" s="256" t="s">
        <v>478</v>
      </c>
      <c r="AJ198" s="62"/>
      <c r="AK198" s="62"/>
      <c r="AL198" s="62" t="s">
        <v>187</v>
      </c>
      <c r="AM198" s="569"/>
      <c r="AN198" s="711"/>
      <c r="AO198" s="711"/>
      <c r="AP198" s="711"/>
      <c r="AQ198" s="568"/>
      <c r="AR198" s="569"/>
      <c r="AS198" s="569"/>
      <c r="AT198" s="569"/>
      <c r="AU198" s="569"/>
      <c r="AV198" s="569"/>
      <c r="AW198" s="569"/>
      <c r="AX198" s="569"/>
      <c r="AY198" s="568"/>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row>
    <row r="199" spans="1:71" ht="12.75" hidden="1" customHeight="1">
      <c r="A199" s="33"/>
      <c r="B199" s="33"/>
      <c r="C199" s="33"/>
      <c r="D199" s="33"/>
      <c r="E199" s="817"/>
      <c r="F199" s="915"/>
      <c r="G199" s="915"/>
      <c r="H199" s="29"/>
      <c r="I199" s="2214" t="s">
        <v>479</v>
      </c>
      <c r="J199" s="2215"/>
      <c r="K199" s="2215"/>
      <c r="L199" s="2215"/>
      <c r="M199" s="2216"/>
      <c r="N199" s="29"/>
      <c r="O199" s="916"/>
      <c r="P199" s="2228" t="s">
        <v>480</v>
      </c>
      <c r="Q199" s="2228"/>
      <c r="R199" s="2229">
        <f ca="1">R198/R197</f>
        <v>8.7057677051058988</v>
      </c>
      <c r="S199" s="2229"/>
      <c r="T199" s="917"/>
      <c r="U199" s="917"/>
      <c r="V199" s="917"/>
      <c r="W199" s="917"/>
      <c r="X199" s="29"/>
      <c r="Z199" s="911"/>
      <c r="AA199" s="909"/>
      <c r="AB199" s="909"/>
      <c r="AC199" s="62"/>
      <c r="AD199" s="62"/>
      <c r="AE199" s="62"/>
      <c r="AF199" s="62"/>
      <c r="AG199" s="62"/>
      <c r="AH199" s="62"/>
      <c r="AI199" s="256" t="s">
        <v>481</v>
      </c>
      <c r="AJ199" s="62"/>
      <c r="AK199" s="62"/>
      <c r="AL199" s="62" t="s">
        <v>192</v>
      </c>
      <c r="AM199" s="569"/>
      <c r="AN199" s="711"/>
      <c r="AO199" s="711"/>
      <c r="AP199" s="711"/>
      <c r="AQ199" s="568"/>
      <c r="AR199" s="569"/>
      <c r="AS199" s="569"/>
      <c r="AT199" s="569"/>
      <c r="AU199" s="569"/>
      <c r="AV199" s="569"/>
      <c r="AW199" s="569"/>
      <c r="AX199" s="569"/>
      <c r="AY199" s="568"/>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row>
    <row r="200" spans="1:71" ht="12.75" hidden="1" customHeight="1">
      <c r="A200" s="33"/>
      <c r="B200" s="33"/>
      <c r="C200" s="33"/>
      <c r="D200" s="33"/>
      <c r="E200" s="817"/>
      <c r="F200" s="915"/>
      <c r="G200" s="915"/>
      <c r="H200" s="29"/>
      <c r="I200" s="2214" t="s">
        <v>482</v>
      </c>
      <c r="J200" s="2215"/>
      <c r="K200" s="2215"/>
      <c r="L200" s="2215"/>
      <c r="M200" s="2216"/>
      <c r="N200" s="29"/>
      <c r="O200" s="916"/>
      <c r="P200" s="2228" t="s">
        <v>97</v>
      </c>
      <c r="Q200" s="2228"/>
      <c r="R200" s="2239">
        <f ca="1">IF(R196&lt;=R199,R196,R199)</f>
        <v>5</v>
      </c>
      <c r="S200" s="2239"/>
      <c r="T200" s="917"/>
      <c r="U200" s="917"/>
      <c r="V200" s="917"/>
      <c r="W200" s="917"/>
      <c r="X200" s="29"/>
      <c r="Z200" s="911"/>
      <c r="AA200" s="909"/>
      <c r="AB200" s="909"/>
      <c r="AC200" s="62"/>
      <c r="AD200" s="62"/>
      <c r="AE200" s="62"/>
      <c r="AF200" s="62"/>
      <c r="AG200" s="62"/>
      <c r="AH200" s="62"/>
      <c r="AI200" s="256" t="s">
        <v>483</v>
      </c>
      <c r="AJ200" s="62"/>
      <c r="AK200" s="62"/>
      <c r="AL200" s="62" t="s">
        <v>187</v>
      </c>
      <c r="AM200" s="569"/>
      <c r="AN200" s="711"/>
      <c r="AO200" s="711"/>
      <c r="AP200" s="711"/>
      <c r="AQ200" s="568"/>
      <c r="AR200" s="569"/>
      <c r="AS200" s="569"/>
      <c r="AT200" s="569"/>
      <c r="AU200" s="569"/>
      <c r="AV200" s="569"/>
      <c r="AW200" s="569"/>
      <c r="AX200" s="569"/>
      <c r="AY200" s="568"/>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row>
    <row r="201" spans="1:71" ht="12.75" hidden="1" customHeight="1">
      <c r="A201" s="33"/>
      <c r="B201" s="33"/>
      <c r="C201" s="33"/>
      <c r="D201" s="33"/>
      <c r="E201" s="817"/>
      <c r="F201" s="915"/>
      <c r="G201" s="915"/>
      <c r="H201" s="29"/>
      <c r="I201" s="2240">
        <v>1</v>
      </c>
      <c r="J201" s="2241"/>
      <c r="K201" s="2241"/>
      <c r="L201" s="2241"/>
      <c r="M201" s="2242"/>
      <c r="N201" s="29"/>
      <c r="O201" s="916"/>
      <c r="P201" s="2228" t="s">
        <v>484</v>
      </c>
      <c r="Q201" s="2228"/>
      <c r="R201" s="2243">
        <v>250</v>
      </c>
      <c r="S201" s="2243"/>
      <c r="T201" s="917"/>
      <c r="U201" s="917"/>
      <c r="V201" s="917"/>
      <c r="W201" s="917"/>
      <c r="X201" s="29"/>
      <c r="Z201" s="27"/>
      <c r="AA201" s="909"/>
      <c r="AB201" s="909"/>
      <c r="AC201" s="62"/>
      <c r="AD201" s="62"/>
      <c r="AE201" s="62"/>
      <c r="AF201" s="62"/>
      <c r="AG201" s="62"/>
      <c r="AH201" s="62"/>
      <c r="AI201" s="62"/>
      <c r="AJ201" s="62"/>
      <c r="AK201" s="62"/>
      <c r="AL201" s="62"/>
      <c r="AM201" s="569"/>
      <c r="AN201" s="711"/>
      <c r="AO201" s="711"/>
      <c r="AP201" s="711"/>
      <c r="AQ201" s="568"/>
      <c r="AR201" s="569"/>
      <c r="AS201" s="569"/>
      <c r="AT201" s="569"/>
      <c r="AU201" s="569"/>
      <c r="AV201" s="569"/>
      <c r="AW201" s="569"/>
      <c r="AX201" s="569"/>
      <c r="AY201" s="568"/>
      <c r="AZ201" s="569"/>
      <c r="BA201" s="569"/>
      <c r="BB201" s="569"/>
      <c r="BC201" s="569"/>
      <c r="BD201" s="569"/>
      <c r="BE201" s="569"/>
      <c r="BF201" s="569"/>
      <c r="BG201" s="569"/>
      <c r="BH201" s="569"/>
      <c r="BI201" s="569"/>
      <c r="BJ201" s="569"/>
      <c r="BK201" s="569"/>
      <c r="BL201" s="569"/>
      <c r="BM201" s="569"/>
      <c r="BN201" s="569"/>
      <c r="BO201" s="569"/>
      <c r="BP201" s="569"/>
      <c r="BQ201" s="569"/>
      <c r="BR201" s="569"/>
      <c r="BS201" s="569"/>
    </row>
    <row r="202" spans="1:71" ht="14.25" hidden="1" customHeight="1">
      <c r="A202" s="33"/>
      <c r="B202" s="33"/>
      <c r="C202" s="33"/>
      <c r="D202" s="33"/>
      <c r="E202" s="817"/>
      <c r="F202" s="915"/>
      <c r="G202" s="915"/>
      <c r="H202" s="29"/>
      <c r="I202" s="918"/>
      <c r="J202" s="918"/>
      <c r="K202" s="2231"/>
      <c r="L202" s="2231"/>
      <c r="M202" s="2231"/>
      <c r="N202" s="29"/>
      <c r="O202" s="916"/>
      <c r="P202" s="916"/>
      <c r="Q202" s="916"/>
      <c r="R202" s="916"/>
      <c r="S202" s="916"/>
      <c r="T202" s="917"/>
      <c r="U202" s="917"/>
      <c r="V202" s="917"/>
      <c r="W202" s="919"/>
      <c r="X202" s="29"/>
      <c r="Y202" s="29"/>
      <c r="Z202" s="920"/>
      <c r="AC202" s="62"/>
      <c r="AD202" s="62"/>
      <c r="AE202" s="62"/>
      <c r="AF202" s="62"/>
      <c r="AG202" s="62"/>
      <c r="AH202" s="62"/>
      <c r="AI202" s="62"/>
      <c r="AJ202" s="62"/>
      <c r="AK202" s="62"/>
      <c r="AL202" s="62"/>
      <c r="AM202" s="62"/>
      <c r="AN202" s="327"/>
      <c r="AO202" s="327"/>
      <c r="AP202" s="327"/>
      <c r="AQ202" s="279"/>
      <c r="AR202" s="62"/>
      <c r="AS202" s="62"/>
      <c r="AT202" s="569"/>
      <c r="AU202" s="569"/>
      <c r="AV202" s="569"/>
      <c r="AW202" s="569"/>
      <c r="AX202" s="569"/>
      <c r="AY202" s="568"/>
      <c r="AZ202" s="569"/>
      <c r="BA202" s="569"/>
      <c r="BB202" s="569"/>
      <c r="BC202" s="569"/>
      <c r="BD202" s="569"/>
      <c r="BE202" s="569"/>
      <c r="BF202" s="569"/>
      <c r="BG202" s="569"/>
      <c r="BH202" s="569"/>
      <c r="BI202" s="569"/>
      <c r="BJ202" s="569"/>
      <c r="BK202" s="569"/>
      <c r="BL202" s="569"/>
      <c r="BM202" s="569"/>
      <c r="BN202" s="569"/>
      <c r="BO202" s="569"/>
      <c r="BP202" s="569"/>
      <c r="BQ202" s="569"/>
      <c r="BR202" s="569"/>
      <c r="BS202" s="569"/>
    </row>
    <row r="203" spans="1:71" ht="14.25" hidden="1" customHeight="1">
      <c r="A203" s="33"/>
      <c r="B203" s="33"/>
      <c r="C203" s="33"/>
      <c r="D203" s="33"/>
      <c r="E203" s="817"/>
      <c r="F203" s="915"/>
      <c r="G203" s="915"/>
      <c r="H203" s="29"/>
      <c r="I203" s="850"/>
      <c r="J203" s="850"/>
      <c r="K203" s="2231"/>
      <c r="L203" s="2231"/>
      <c r="M203" s="2231"/>
      <c r="N203" s="29"/>
      <c r="O203" s="2232">
        <f ca="1">TODAY()</f>
        <v>41876</v>
      </c>
      <c r="P203" s="2233"/>
      <c r="Q203" s="921" t="s">
        <v>485</v>
      </c>
      <c r="R203" s="2234">
        <v>41273</v>
      </c>
      <c r="S203" s="2235"/>
      <c r="T203" s="917"/>
      <c r="U203" s="922"/>
      <c r="V203" s="923">
        <f ca="1">R203-O203</f>
        <v>-603</v>
      </c>
      <c r="W203" s="924"/>
      <c r="X203" s="27"/>
      <c r="Y203" s="27"/>
      <c r="Z203" s="925"/>
      <c r="AC203" s="62"/>
      <c r="AD203" s="62"/>
      <c r="AE203" s="62"/>
      <c r="AF203" s="62"/>
      <c r="AG203" s="62"/>
      <c r="AH203" s="62"/>
      <c r="AI203" s="62"/>
      <c r="AJ203" s="62"/>
      <c r="AK203" s="62"/>
      <c r="AL203" s="62"/>
      <c r="AM203" s="62"/>
      <c r="AN203" s="327"/>
      <c r="AO203" s="327"/>
      <c r="AP203" s="327"/>
      <c r="AQ203" s="279"/>
      <c r="AR203" s="62"/>
      <c r="AS203" s="62"/>
      <c r="AT203" s="569"/>
      <c r="AU203" s="569"/>
      <c r="AV203" s="569"/>
      <c r="AW203" s="569"/>
      <c r="AX203" s="569"/>
      <c r="AY203" s="568"/>
      <c r="AZ203" s="569"/>
      <c r="BA203" s="569"/>
      <c r="BB203" s="569"/>
      <c r="BC203" s="569"/>
      <c r="BD203" s="569"/>
      <c r="BE203" s="569"/>
      <c r="BF203" s="569"/>
      <c r="BG203" s="569"/>
      <c r="BH203" s="569"/>
      <c r="BI203" s="569"/>
      <c r="BJ203" s="569"/>
      <c r="BK203" s="569"/>
      <c r="BL203" s="569"/>
      <c r="BM203" s="569"/>
      <c r="BN203" s="569"/>
      <c r="BO203" s="569"/>
      <c r="BP203" s="569"/>
      <c r="BQ203" s="569"/>
      <c r="BR203" s="569"/>
      <c r="BS203" s="569"/>
    </row>
    <row r="204" spans="1:71" ht="12.75" hidden="1" customHeight="1">
      <c r="A204" s="33"/>
      <c r="B204" s="33"/>
      <c r="C204" s="33"/>
      <c r="D204" s="33"/>
      <c r="E204" s="817"/>
      <c r="F204" s="907"/>
      <c r="G204" s="907"/>
      <c r="H204" s="29"/>
      <c r="I204" s="29"/>
      <c r="J204" s="926"/>
      <c r="K204" s="927"/>
      <c r="L204" s="919"/>
      <c r="M204" s="928" t="s">
        <v>486</v>
      </c>
      <c r="N204" s="928"/>
      <c r="O204" s="2236" t="str">
        <f ca="1">IF(V203&gt;=1,"","COTAÇÃO CANCELADA- SEM EFEITO")</f>
        <v>COTAÇÃO CANCELADA- SEM EFEITO</v>
      </c>
      <c r="P204" s="2237"/>
      <c r="Q204" s="2237"/>
      <c r="R204" s="2237"/>
      <c r="S204" s="2237"/>
      <c r="T204" s="2237"/>
      <c r="U204" s="2237"/>
      <c r="V204" s="2237"/>
      <c r="W204" s="929"/>
      <c r="X204" s="27"/>
      <c r="Y204" s="27"/>
      <c r="Z204" s="930"/>
      <c r="AC204" s="62"/>
      <c r="AD204" s="62"/>
      <c r="AE204" s="62"/>
      <c r="AF204" s="62"/>
      <c r="AG204" s="62"/>
      <c r="AH204" s="62"/>
      <c r="AI204" s="62"/>
      <c r="AJ204" s="62"/>
      <c r="AK204" s="62"/>
      <c r="AL204" s="62"/>
      <c r="AM204" s="931"/>
      <c r="AN204" s="327"/>
      <c r="AO204" s="327"/>
      <c r="AP204" s="327"/>
      <c r="AQ204" s="279"/>
      <c r="AR204" s="62"/>
      <c r="AS204" s="62"/>
      <c r="AT204" s="569"/>
      <c r="AU204" s="569"/>
      <c r="AV204" s="569"/>
      <c r="AW204" s="569"/>
      <c r="AX204" s="569"/>
      <c r="AY204" s="568"/>
      <c r="AZ204" s="569"/>
      <c r="BA204" s="569"/>
      <c r="BB204" s="569"/>
      <c r="BC204" s="569"/>
      <c r="BD204" s="569"/>
      <c r="BE204" s="569"/>
      <c r="BF204" s="569"/>
      <c r="BG204" s="569"/>
      <c r="BH204" s="569"/>
      <c r="BI204" s="569"/>
      <c r="BJ204" s="569"/>
      <c r="BK204" s="569"/>
      <c r="BL204" s="569"/>
      <c r="BM204" s="569"/>
      <c r="BN204" s="569"/>
      <c r="BO204" s="569"/>
      <c r="BP204" s="569"/>
      <c r="BQ204" s="569"/>
      <c r="BR204" s="569"/>
      <c r="BS204" s="569"/>
    </row>
    <row r="205" spans="1:71" ht="12.75" hidden="1" customHeight="1">
      <c r="A205" s="33"/>
      <c r="B205" s="33"/>
      <c r="C205" s="33"/>
      <c r="D205" s="33"/>
      <c r="E205" s="932"/>
      <c r="F205" s="932"/>
      <c r="G205" s="932"/>
      <c r="H205" s="29"/>
      <c r="I205" s="29"/>
      <c r="J205" s="29"/>
      <c r="K205" s="933"/>
      <c r="L205" s="934"/>
      <c r="M205" s="935"/>
      <c r="N205" s="936" t="s">
        <v>399</v>
      </c>
      <c r="O205" s="937" t="s">
        <v>487</v>
      </c>
      <c r="P205" s="938" t="s">
        <v>488</v>
      </c>
      <c r="Q205" s="939" t="s">
        <v>489</v>
      </c>
      <c r="R205" s="940"/>
      <c r="S205" s="941"/>
      <c r="T205" s="919"/>
      <c r="U205" s="868"/>
      <c r="V205" s="942"/>
      <c r="W205" s="929"/>
      <c r="X205" s="27"/>
      <c r="Y205" s="27"/>
      <c r="Z205" s="930"/>
      <c r="AC205" s="62"/>
      <c r="AD205" s="62"/>
      <c r="AE205" s="62"/>
      <c r="AF205" s="62"/>
      <c r="AG205" s="62"/>
      <c r="AH205" s="62"/>
      <c r="AI205" s="62"/>
      <c r="AJ205" s="62"/>
      <c r="AK205" s="62"/>
      <c r="AL205" s="62"/>
      <c r="AM205" s="62"/>
      <c r="AN205" s="327"/>
      <c r="AO205" s="327"/>
      <c r="AP205" s="327"/>
      <c r="AQ205" s="279"/>
      <c r="AR205" s="62"/>
      <c r="AS205" s="62"/>
      <c r="AT205" s="569"/>
      <c r="AU205" s="569"/>
      <c r="AV205" s="569"/>
      <c r="AW205" s="569"/>
      <c r="AX205" s="569"/>
      <c r="AY205" s="568"/>
      <c r="AZ205" s="569"/>
      <c r="BA205" s="569"/>
      <c r="BB205" s="569"/>
      <c r="BC205" s="569"/>
      <c r="BD205" s="569"/>
      <c r="BE205" s="569"/>
      <c r="BF205" s="569"/>
      <c r="BG205" s="569"/>
      <c r="BH205" s="569"/>
      <c r="BI205" s="569"/>
      <c r="BJ205" s="569"/>
      <c r="BK205" s="569"/>
      <c r="BL205" s="569"/>
      <c r="BM205" s="569"/>
      <c r="BN205" s="569"/>
      <c r="BO205" s="569"/>
      <c r="BP205" s="569"/>
      <c r="BQ205" s="569"/>
      <c r="BR205" s="569"/>
      <c r="BS205" s="569"/>
    </row>
    <row r="206" spans="1:71" ht="12.75" hidden="1" customHeight="1">
      <c r="A206" s="33"/>
      <c r="B206" s="33"/>
      <c r="C206" s="33"/>
      <c r="D206" s="33"/>
      <c r="E206" s="943"/>
      <c r="F206" s="932"/>
      <c r="G206" s="932"/>
      <c r="H206" s="29"/>
      <c r="I206" s="29"/>
      <c r="J206" s="29"/>
      <c r="K206" s="933"/>
      <c r="L206" s="944">
        <v>1</v>
      </c>
      <c r="M206" s="939" t="s">
        <v>490</v>
      </c>
      <c r="N206" s="945">
        <v>1</v>
      </c>
      <c r="O206" s="946">
        <f ca="1">$Q$162*N206</f>
        <v>2176.4419262764745</v>
      </c>
      <c r="P206" s="947">
        <f ca="1">O206+(L206-1)</f>
        <v>2176.4419262764745</v>
      </c>
      <c r="Q206" s="948"/>
      <c r="R206" s="940"/>
      <c r="S206" s="940"/>
      <c r="T206" s="919"/>
      <c r="U206" s="868"/>
      <c r="V206" s="942"/>
      <c r="W206" s="929"/>
      <c r="X206" s="27"/>
      <c r="Y206" s="27"/>
      <c r="Z206" s="930"/>
      <c r="AC206" s="62"/>
      <c r="AD206" s="62"/>
      <c r="AE206" s="62"/>
      <c r="AF206" s="62"/>
      <c r="AG206" s="62"/>
      <c r="AH206" s="62"/>
      <c r="AI206" s="62"/>
      <c r="AJ206" s="62"/>
      <c r="AK206" s="62"/>
      <c r="AL206" s="62"/>
      <c r="AM206" s="949"/>
      <c r="AN206" s="327"/>
      <c r="AO206" s="327"/>
      <c r="AP206" s="327"/>
      <c r="AQ206" s="279"/>
      <c r="AR206" s="62"/>
      <c r="AS206" s="62"/>
      <c r="AT206" s="569"/>
      <c r="AU206" s="569"/>
      <c r="AV206" s="569"/>
      <c r="AW206" s="569"/>
      <c r="AX206" s="569"/>
      <c r="AY206" s="568"/>
      <c r="AZ206" s="569"/>
      <c r="BA206" s="569"/>
      <c r="BB206" s="569"/>
      <c r="BC206" s="569"/>
      <c r="BD206" s="569"/>
      <c r="BE206" s="569"/>
      <c r="BF206" s="569"/>
      <c r="BG206" s="569"/>
      <c r="BH206" s="569"/>
      <c r="BI206" s="569"/>
      <c r="BJ206" s="569"/>
      <c r="BK206" s="569"/>
      <c r="BL206" s="569"/>
      <c r="BM206" s="569"/>
      <c r="BN206" s="569"/>
      <c r="BO206" s="569"/>
      <c r="BP206" s="569"/>
      <c r="BQ206" s="569"/>
      <c r="BR206" s="569"/>
      <c r="BS206" s="569"/>
    </row>
    <row r="207" spans="1:71" ht="12.75" hidden="1" customHeight="1">
      <c r="A207" s="33"/>
      <c r="B207" s="33"/>
      <c r="C207" s="33"/>
      <c r="D207" s="33"/>
      <c r="E207" s="950"/>
      <c r="F207" s="932"/>
      <c r="G207" s="932"/>
      <c r="H207" s="29"/>
      <c r="I207" s="29"/>
      <c r="J207" s="29"/>
      <c r="K207" s="933"/>
      <c r="L207" s="951">
        <v>2</v>
      </c>
      <c r="M207" s="939" t="s">
        <v>491</v>
      </c>
      <c r="N207" s="945">
        <v>0.5</v>
      </c>
      <c r="O207" s="946">
        <f ca="1">$Q$162*N207</f>
        <v>1088.2209631382373</v>
      </c>
      <c r="P207" s="947">
        <f ca="1">O207*(L207)</f>
        <v>2176.4419262764745</v>
      </c>
      <c r="Q207" s="952">
        <f ca="1">P207/2</f>
        <v>1088.2209631382373</v>
      </c>
      <c r="R207" s="919"/>
      <c r="S207" s="917"/>
      <c r="T207" s="917"/>
      <c r="U207" s="868"/>
      <c r="V207" s="942"/>
      <c r="W207" s="929"/>
      <c r="X207" s="27"/>
      <c r="Y207" s="27"/>
      <c r="Z207" s="930"/>
      <c r="AC207" s="62"/>
      <c r="AD207" s="62"/>
      <c r="AE207" s="62"/>
      <c r="AF207" s="62"/>
      <c r="AG207" s="62"/>
      <c r="AH207" s="62"/>
      <c r="AI207" s="62"/>
      <c r="AJ207" s="62"/>
      <c r="AK207" s="62"/>
      <c r="AL207" s="62"/>
      <c r="AM207" s="62"/>
      <c r="AN207" s="327"/>
      <c r="AO207" s="327"/>
      <c r="AP207" s="327"/>
      <c r="AQ207" s="279"/>
      <c r="AR207" s="62"/>
      <c r="AS207" s="62"/>
      <c r="AT207" s="569"/>
      <c r="AU207" s="569"/>
      <c r="AV207" s="569"/>
      <c r="AW207" s="569"/>
      <c r="AX207" s="569"/>
      <c r="AY207" s="568"/>
      <c r="AZ207" s="569"/>
      <c r="BA207" s="569"/>
      <c r="BB207" s="569"/>
      <c r="BC207" s="569"/>
      <c r="BD207" s="569"/>
      <c r="BE207" s="569"/>
      <c r="BF207" s="569"/>
      <c r="BG207" s="569"/>
      <c r="BH207" s="569"/>
      <c r="BI207" s="569"/>
      <c r="BJ207" s="569"/>
      <c r="BK207" s="569"/>
      <c r="BL207" s="569"/>
      <c r="BM207" s="569"/>
      <c r="BN207" s="569"/>
      <c r="BO207" s="569"/>
      <c r="BP207" s="569"/>
      <c r="BQ207" s="569"/>
      <c r="BR207" s="569"/>
      <c r="BS207" s="569"/>
    </row>
    <row r="208" spans="1:71" ht="12.75" hidden="1" customHeight="1">
      <c r="A208" s="33"/>
      <c r="B208" s="33"/>
      <c r="C208" s="33"/>
      <c r="D208" s="33"/>
      <c r="E208" s="943"/>
      <c r="F208" s="2238"/>
      <c r="G208" s="2238"/>
      <c r="H208" s="29"/>
      <c r="I208" s="29"/>
      <c r="J208" s="29"/>
      <c r="K208" s="933"/>
      <c r="L208" s="951">
        <v>3</v>
      </c>
      <c r="M208" s="939" t="s">
        <v>492</v>
      </c>
      <c r="N208" s="945">
        <v>0.33333333329999998</v>
      </c>
      <c r="O208" s="946">
        <f ca="1">$Q$162*N208</f>
        <v>725.48064201961006</v>
      </c>
      <c r="P208" s="947">
        <f ca="1">O208*(L208)</f>
        <v>2176.4419260588302</v>
      </c>
      <c r="Q208" s="952">
        <f ca="1">P208/3</f>
        <v>725.48064201961006</v>
      </c>
      <c r="R208" s="919"/>
      <c r="S208" s="917"/>
      <c r="T208" s="917"/>
      <c r="U208" s="868"/>
      <c r="V208" s="953"/>
      <c r="W208" s="954"/>
      <c r="X208" s="27"/>
      <c r="Y208" s="27"/>
      <c r="Z208" s="930"/>
      <c r="AC208" s="62"/>
      <c r="AD208" s="62"/>
      <c r="AE208" s="62"/>
      <c r="AF208" s="62"/>
      <c r="AG208" s="62"/>
      <c r="AH208" s="62"/>
      <c r="AI208" s="62"/>
      <c r="AJ208" s="62"/>
      <c r="AK208" s="62"/>
      <c r="AL208" s="62"/>
      <c r="AM208" s="62"/>
      <c r="AN208" s="327"/>
      <c r="AO208" s="327"/>
      <c r="AP208" s="327"/>
      <c r="AQ208" s="279"/>
      <c r="AR208" s="62"/>
      <c r="AS208" s="62"/>
      <c r="AT208" s="569"/>
      <c r="AU208" s="569"/>
      <c r="AV208" s="569"/>
      <c r="AW208" s="569"/>
      <c r="AX208" s="569"/>
      <c r="AY208" s="568"/>
      <c r="AZ208" s="569"/>
      <c r="BA208" s="569"/>
      <c r="BB208" s="569"/>
      <c r="BC208" s="569"/>
      <c r="BD208" s="569"/>
      <c r="BE208" s="569"/>
      <c r="BF208" s="569"/>
      <c r="BG208" s="569"/>
      <c r="BH208" s="569"/>
      <c r="BI208" s="569"/>
      <c r="BJ208" s="569"/>
      <c r="BK208" s="569"/>
      <c r="BL208" s="569"/>
      <c r="BM208" s="569"/>
      <c r="BN208" s="569"/>
      <c r="BO208" s="569"/>
      <c r="BP208" s="569"/>
      <c r="BQ208" s="569"/>
      <c r="BR208" s="569"/>
      <c r="BS208" s="569"/>
    </row>
    <row r="209" spans="1:71" ht="12.75" hidden="1" customHeight="1">
      <c r="A209" s="33"/>
      <c r="B209" s="33"/>
      <c r="C209" s="33"/>
      <c r="D209" s="33"/>
      <c r="E209" s="916"/>
      <c r="F209" s="955"/>
      <c r="G209" s="955"/>
      <c r="H209" s="29"/>
      <c r="I209" s="29"/>
      <c r="J209" s="29"/>
      <c r="K209" s="933"/>
      <c r="L209" s="951">
        <v>4</v>
      </c>
      <c r="M209" s="939" t="s">
        <v>493</v>
      </c>
      <c r="N209" s="945">
        <v>0.25</v>
      </c>
      <c r="O209" s="946">
        <f ca="1">$Q$162*N209</f>
        <v>544.11048156911863</v>
      </c>
      <c r="P209" s="947">
        <f ca="1">O209*(L209)</f>
        <v>2176.4419262764745</v>
      </c>
      <c r="Q209" s="952">
        <f ca="1">P209/4</f>
        <v>544.11048156911863</v>
      </c>
      <c r="R209" s="919"/>
      <c r="S209" s="917"/>
      <c r="T209" s="917"/>
      <c r="U209" s="868"/>
      <c r="V209" s="868"/>
      <c r="W209" s="868"/>
      <c r="X209" s="27"/>
      <c r="Y209" s="27"/>
      <c r="Z209" s="930"/>
      <c r="AC209" s="62"/>
      <c r="AD209" s="62"/>
      <c r="AE209" s="62"/>
      <c r="AF209" s="62"/>
      <c r="AG209" s="62"/>
      <c r="AH209" s="62"/>
      <c r="AI209" s="62"/>
      <c r="AJ209" s="62"/>
      <c r="AK209" s="62"/>
      <c r="AL209" s="62"/>
      <c r="AM209" s="62"/>
      <c r="AN209" s="327"/>
      <c r="AO209" s="327"/>
      <c r="AP209" s="327"/>
      <c r="AQ209" s="279"/>
      <c r="AR209" s="62"/>
      <c r="AS209" s="62"/>
      <c r="AT209" s="569"/>
      <c r="AU209" s="569"/>
      <c r="AV209" s="569"/>
      <c r="AW209" s="569"/>
      <c r="AX209" s="569"/>
      <c r="AY209" s="568"/>
      <c r="AZ209" s="569"/>
      <c r="BA209" s="569"/>
      <c r="BB209" s="569"/>
      <c r="BC209" s="569"/>
      <c r="BD209" s="569"/>
      <c r="BE209" s="569"/>
      <c r="BF209" s="569"/>
      <c r="BG209" s="569"/>
      <c r="BH209" s="569"/>
      <c r="BI209" s="569"/>
      <c r="BJ209" s="569"/>
      <c r="BK209" s="569"/>
      <c r="BL209" s="569"/>
      <c r="BM209" s="569"/>
      <c r="BN209" s="569"/>
      <c r="BO209" s="569"/>
      <c r="BP209" s="569"/>
      <c r="BQ209" s="569"/>
      <c r="BR209" s="569"/>
      <c r="BS209" s="569"/>
    </row>
    <row r="210" spans="1:71" ht="13.5" hidden="1" customHeight="1">
      <c r="A210" s="33"/>
      <c r="B210" s="33"/>
      <c r="C210" s="33"/>
      <c r="D210" s="33"/>
      <c r="E210" s="919"/>
      <c r="F210" s="919"/>
      <c r="G210" s="919"/>
      <c r="H210" s="29"/>
      <c r="I210" s="29"/>
      <c r="J210" s="29"/>
      <c r="K210" s="933"/>
      <c r="L210" s="951">
        <v>5</v>
      </c>
      <c r="M210" s="939" t="s">
        <v>494</v>
      </c>
      <c r="N210" s="945">
        <v>0.20699999999999999</v>
      </c>
      <c r="O210" s="946">
        <f ca="1">$Q$162*N210</f>
        <v>450.5234787392302</v>
      </c>
      <c r="P210" s="947">
        <f ca="1">O210*(L210)</f>
        <v>2252.6173936961509</v>
      </c>
      <c r="Q210" s="952">
        <f ca="1">P210/5</f>
        <v>450.5234787392302</v>
      </c>
      <c r="R210" s="919"/>
      <c r="S210" s="917"/>
      <c r="T210" s="917"/>
      <c r="U210" s="868"/>
      <c r="V210" s="868"/>
      <c r="W210" s="868"/>
      <c r="X210" s="27"/>
      <c r="Y210" s="27"/>
      <c r="Z210" s="930"/>
      <c r="AB210" s="909"/>
      <c r="AC210" s="62"/>
      <c r="AD210" s="62"/>
      <c r="AE210" s="62"/>
      <c r="AF210" s="62"/>
      <c r="AG210" s="62"/>
      <c r="AH210" s="62"/>
      <c r="AI210" s="62"/>
      <c r="AJ210" s="62"/>
      <c r="AK210" s="62"/>
      <c r="AL210" s="62"/>
      <c r="AM210" s="62"/>
      <c r="AN210" s="327"/>
      <c r="AO210" s="327"/>
      <c r="AP210" s="327"/>
      <c r="AQ210" s="279"/>
      <c r="AR210" s="569"/>
      <c r="AS210" s="569"/>
      <c r="AT210" s="569"/>
      <c r="AU210" s="569"/>
      <c r="AV210" s="569"/>
      <c r="AW210" s="569"/>
      <c r="AX210" s="569"/>
      <c r="AY210" s="568"/>
      <c r="AZ210" s="569"/>
      <c r="BA210" s="569"/>
      <c r="BB210" s="569"/>
      <c r="BC210" s="569"/>
      <c r="BD210" s="569"/>
      <c r="BE210" s="569"/>
      <c r="BF210" s="569"/>
      <c r="BG210" s="569"/>
      <c r="BH210" s="569"/>
      <c r="BI210" s="569"/>
      <c r="BJ210" s="569"/>
      <c r="BK210" s="569"/>
      <c r="BL210" s="569"/>
      <c r="BM210" s="569"/>
      <c r="BN210" s="569"/>
      <c r="BO210" s="569"/>
      <c r="BP210" s="569"/>
      <c r="BQ210" s="569"/>
      <c r="BR210" s="569"/>
      <c r="BS210" s="569"/>
    </row>
    <row r="211" spans="1:71" ht="12.75" hidden="1" customHeight="1">
      <c r="A211" s="33"/>
      <c r="B211" s="33"/>
      <c r="C211" s="33"/>
      <c r="D211" s="33"/>
      <c r="E211" s="29"/>
      <c r="F211" s="29"/>
      <c r="G211" s="29"/>
      <c r="H211" s="29"/>
      <c r="I211" s="29"/>
      <c r="J211" s="29"/>
      <c r="K211" s="29"/>
      <c r="L211" s="919"/>
      <c r="M211" s="919"/>
      <c r="N211" s="919"/>
      <c r="O211" s="919"/>
      <c r="P211" s="919"/>
      <c r="Q211" s="956"/>
      <c r="R211" s="919"/>
      <c r="S211" s="917"/>
      <c r="T211" s="917"/>
      <c r="U211" s="919"/>
      <c r="V211" s="919"/>
      <c r="W211" s="919"/>
      <c r="X211" s="29"/>
      <c r="Y211" s="29"/>
      <c r="Z211" s="920"/>
      <c r="AB211" s="957"/>
      <c r="AC211" s="625"/>
      <c r="AD211" s="625"/>
      <c r="AE211" s="625"/>
      <c r="AF211" s="754"/>
      <c r="AG211" s="754"/>
      <c r="AH211" s="754"/>
      <c r="AI211" s="62"/>
      <c r="AJ211" s="62"/>
      <c r="AK211" s="62"/>
      <c r="AL211" s="62"/>
      <c r="AM211" s="62"/>
      <c r="AN211" s="327"/>
      <c r="AO211" s="327"/>
      <c r="AP211" s="327"/>
      <c r="AQ211" s="279"/>
      <c r="AR211" s="569"/>
      <c r="AS211" s="569"/>
      <c r="AT211" s="569"/>
      <c r="AU211" s="569"/>
      <c r="AV211" s="569"/>
      <c r="AW211" s="569"/>
      <c r="AX211" s="569"/>
      <c r="AY211" s="568"/>
      <c r="AZ211" s="569"/>
      <c r="BA211" s="569"/>
      <c r="BB211" s="569"/>
      <c r="BC211" s="569"/>
      <c r="BD211" s="569"/>
      <c r="BE211" s="569"/>
      <c r="BF211" s="569"/>
      <c r="BG211" s="569"/>
      <c r="BH211" s="569"/>
      <c r="BI211" s="569"/>
      <c r="BJ211" s="569"/>
      <c r="BK211" s="569"/>
      <c r="BL211" s="569"/>
      <c r="BM211" s="569"/>
      <c r="BN211" s="569"/>
      <c r="BO211" s="569"/>
      <c r="BP211" s="569"/>
      <c r="BQ211" s="569"/>
      <c r="BR211" s="569"/>
      <c r="BS211" s="569"/>
    </row>
    <row r="212" spans="1:71" ht="15.75" hidden="1" customHeight="1">
      <c r="A212" s="33"/>
      <c r="B212" s="33"/>
      <c r="C212" s="33"/>
      <c r="D212" s="33"/>
      <c r="E212" s="958"/>
      <c r="F212" s="959"/>
      <c r="G212" s="959"/>
      <c r="H212" s="959"/>
      <c r="I212" s="960"/>
      <c r="J212" s="960"/>
      <c r="K212" s="961" t="s">
        <v>495</v>
      </c>
      <c r="L212" s="557"/>
      <c r="M212" s="962" t="s">
        <v>385</v>
      </c>
      <c r="N212" s="963" t="s">
        <v>388</v>
      </c>
      <c r="O212" s="964"/>
      <c r="P212" s="965"/>
      <c r="Q212" s="966"/>
      <c r="R212" s="966"/>
      <c r="S212" s="917"/>
      <c r="T212" s="917"/>
      <c r="U212" s="919"/>
      <c r="V212" s="919"/>
      <c r="W212" s="919"/>
      <c r="X212" s="29"/>
      <c r="Y212" s="29"/>
      <c r="Z212" s="27"/>
      <c r="AA212" s="909"/>
      <c r="AB212" s="957"/>
      <c r="AC212" s="625"/>
      <c r="AD212" s="625"/>
      <c r="AE212" s="625"/>
      <c r="AF212" s="756"/>
      <c r="AG212" s="756"/>
      <c r="AH212" s="756"/>
      <c r="AI212" s="62"/>
      <c r="AJ212" s="62"/>
      <c r="AK212" s="62"/>
      <c r="AL212" s="62"/>
      <c r="AM212" s="62"/>
      <c r="AN212" s="327"/>
      <c r="AO212" s="327"/>
      <c r="AP212" s="327"/>
      <c r="AQ212" s="279"/>
      <c r="AR212" s="569"/>
      <c r="AS212" s="569"/>
      <c r="AT212" s="569"/>
      <c r="AU212" s="569"/>
      <c r="AV212" s="569"/>
      <c r="AW212" s="569"/>
      <c r="AX212" s="569"/>
      <c r="AY212" s="568"/>
      <c r="AZ212" s="569"/>
      <c r="BA212" s="569"/>
      <c r="BB212" s="569"/>
      <c r="BC212" s="569"/>
      <c r="BD212" s="569"/>
      <c r="BE212" s="569"/>
      <c r="BF212" s="569"/>
      <c r="BG212" s="569"/>
      <c r="BH212" s="569"/>
      <c r="BI212" s="569"/>
      <c r="BJ212" s="569"/>
      <c r="BK212" s="569"/>
      <c r="BL212" s="569"/>
      <c r="BM212" s="569"/>
      <c r="BN212" s="569"/>
      <c r="BO212" s="569"/>
      <c r="BP212" s="569"/>
      <c r="BQ212" s="569"/>
      <c r="BR212" s="569"/>
      <c r="BS212" s="569"/>
    </row>
    <row r="213" spans="1:71" ht="15.75" hidden="1" customHeight="1">
      <c r="A213" s="33"/>
      <c r="B213" s="33"/>
      <c r="C213" s="33"/>
      <c r="D213" s="33"/>
      <c r="E213" s="958"/>
      <c r="F213" s="967"/>
      <c r="G213" s="967"/>
      <c r="H213" s="959"/>
      <c r="I213" s="960"/>
      <c r="J213" s="960"/>
      <c r="K213" s="968" t="s">
        <v>104</v>
      </c>
      <c r="L213" s="557"/>
      <c r="M213" s="557" t="s">
        <v>104</v>
      </c>
      <c r="N213" s="968" t="s">
        <v>104</v>
      </c>
      <c r="O213" s="969"/>
      <c r="P213" s="970"/>
      <c r="Q213" s="969"/>
      <c r="R213" s="969"/>
      <c r="S213" s="29"/>
      <c r="T213" s="29"/>
      <c r="U213" s="29"/>
      <c r="V213" s="29"/>
      <c r="W213" s="29"/>
      <c r="X213" s="29"/>
      <c r="Y213" s="29"/>
      <c r="Z213" s="27"/>
      <c r="AA213" s="909"/>
      <c r="AB213" s="957"/>
      <c r="AC213" s="625"/>
      <c r="AD213" s="625"/>
      <c r="AE213" s="625"/>
      <c r="AF213" s="756"/>
      <c r="AG213" s="756"/>
      <c r="AH213" s="756"/>
      <c r="AI213" s="62"/>
      <c r="AJ213" s="62"/>
      <c r="AK213" s="62"/>
      <c r="AL213" s="62"/>
      <c r="AM213" s="62"/>
      <c r="AN213" s="327"/>
      <c r="AO213" s="327"/>
      <c r="AP213" s="327"/>
      <c r="AQ213" s="279"/>
      <c r="AR213" s="569"/>
      <c r="AS213" s="569"/>
      <c r="AT213" s="569"/>
      <c r="AU213" s="569"/>
      <c r="AV213" s="569"/>
      <c r="AW213" s="569"/>
      <c r="AX213" s="569"/>
      <c r="AY213" s="568"/>
      <c r="AZ213" s="569"/>
      <c r="BA213" s="569"/>
      <c r="BB213" s="569"/>
      <c r="BC213" s="569"/>
      <c r="BD213" s="569"/>
      <c r="BE213" s="569"/>
      <c r="BF213" s="569"/>
      <c r="BG213" s="569"/>
      <c r="BH213" s="569"/>
      <c r="BI213" s="569"/>
      <c r="BJ213" s="569"/>
      <c r="BK213" s="569"/>
      <c r="BL213" s="569"/>
      <c r="BM213" s="569"/>
      <c r="BN213" s="569"/>
      <c r="BO213" s="569"/>
      <c r="BP213" s="569"/>
      <c r="BQ213" s="569"/>
      <c r="BR213" s="569"/>
      <c r="BS213" s="569"/>
    </row>
    <row r="214" spans="1:71" ht="12.75" hidden="1" customHeight="1">
      <c r="A214" s="33"/>
      <c r="B214" s="33"/>
      <c r="C214" s="33"/>
      <c r="D214" s="33"/>
      <c r="E214" s="971"/>
      <c r="F214" s="972"/>
      <c r="G214" s="973"/>
      <c r="H214" s="922"/>
      <c r="I214" s="974"/>
      <c r="J214" s="974"/>
      <c r="K214" s="968" t="s">
        <v>496</v>
      </c>
      <c r="L214" s="557"/>
      <c r="M214" s="557" t="str">
        <f>IF($N$197="sim-100.000,00","sim-100.000,00","não")</f>
        <v>não</v>
      </c>
      <c r="N214" s="968" t="s">
        <v>496</v>
      </c>
      <c r="O214" s="975"/>
      <c r="P214" s="976"/>
      <c r="Q214" s="977"/>
      <c r="R214" s="977"/>
      <c r="S214" s="29"/>
      <c r="T214" s="29"/>
      <c r="U214" s="29"/>
      <c r="V214" s="29"/>
      <c r="W214" s="29"/>
      <c r="X214" s="29"/>
      <c r="Y214" s="29"/>
      <c r="Z214" s="27"/>
      <c r="AA214" s="909"/>
      <c r="AB214" s="957"/>
      <c r="AC214" s="625"/>
      <c r="AD214" s="625"/>
      <c r="AE214" s="625"/>
      <c r="AF214" s="756"/>
      <c r="AG214" s="756"/>
      <c r="AH214" s="756"/>
      <c r="AI214" s="62"/>
      <c r="AJ214" s="62"/>
      <c r="AK214" s="62"/>
      <c r="AL214" s="62"/>
      <c r="AM214" s="62"/>
      <c r="AN214" s="327"/>
      <c r="AO214" s="327"/>
      <c r="AP214" s="327"/>
      <c r="AQ214" s="279"/>
      <c r="AR214" s="569"/>
      <c r="AS214" s="569"/>
      <c r="AT214" s="569"/>
      <c r="AU214" s="569"/>
      <c r="AV214" s="569"/>
      <c r="AW214" s="569"/>
      <c r="AX214" s="569"/>
      <c r="AY214" s="568"/>
      <c r="AZ214" s="569"/>
      <c r="BA214" s="569"/>
      <c r="BB214" s="569"/>
      <c r="BC214" s="569"/>
      <c r="BD214" s="569"/>
      <c r="BE214" s="569"/>
      <c r="BF214" s="569"/>
      <c r="BG214" s="569"/>
      <c r="BH214" s="569"/>
      <c r="BI214" s="569"/>
      <c r="BJ214" s="569"/>
      <c r="BK214" s="569"/>
      <c r="BL214" s="569"/>
      <c r="BM214" s="569"/>
      <c r="BN214" s="569"/>
      <c r="BO214" s="569"/>
      <c r="BP214" s="569"/>
      <c r="BQ214" s="569"/>
      <c r="BR214" s="569"/>
      <c r="BS214" s="569"/>
    </row>
    <row r="215" spans="1:71" ht="14.25" hidden="1" customHeight="1">
      <c r="A215" s="33"/>
      <c r="B215" s="33"/>
      <c r="C215" s="33"/>
      <c r="D215" s="33"/>
      <c r="E215" s="971"/>
      <c r="F215" s="972"/>
      <c r="G215" s="973"/>
      <c r="H215" s="919"/>
      <c r="I215" s="29"/>
      <c r="J215" s="29"/>
      <c r="K215" s="968" t="s">
        <v>497</v>
      </c>
      <c r="L215" s="557"/>
      <c r="M215" s="557" t="str">
        <f>IF($N$197="sim-200.000,00","sim-200.000,00","não")</f>
        <v>não</v>
      </c>
      <c r="N215" s="968" t="s">
        <v>497</v>
      </c>
      <c r="O215" s="975"/>
      <c r="P215" s="978"/>
      <c r="Q215" s="975"/>
      <c r="R215" s="975"/>
      <c r="S215" s="29"/>
      <c r="T215" s="29"/>
      <c r="U215" s="29"/>
      <c r="V215" s="29"/>
      <c r="W215" s="29"/>
      <c r="X215" s="29"/>
      <c r="Y215" s="29"/>
      <c r="Z215" s="27"/>
      <c r="AA215" s="909"/>
      <c r="AB215" s="625"/>
      <c r="AC215" s="625"/>
      <c r="AD215" s="625"/>
      <c r="AE215" s="625"/>
      <c r="AF215" s="756"/>
      <c r="AG215" s="756"/>
      <c r="AH215" s="756"/>
      <c r="AI215" s="62"/>
      <c r="AJ215" s="62"/>
      <c r="AK215" s="62"/>
      <c r="AL215" s="62"/>
      <c r="AM215" s="62"/>
      <c r="AN215" s="979"/>
      <c r="AO215" s="327"/>
      <c r="AP215" s="327"/>
      <c r="AQ215" s="279"/>
      <c r="AR215" s="569"/>
      <c r="AS215" s="569"/>
      <c r="AT215" s="569"/>
      <c r="AU215" s="569"/>
      <c r="AV215" s="569"/>
      <c r="AW215" s="569"/>
      <c r="AX215" s="569"/>
      <c r="AY215" s="568"/>
      <c r="AZ215" s="569"/>
      <c r="BA215" s="569"/>
      <c r="BB215" s="569"/>
      <c r="BC215" s="569"/>
      <c r="BD215" s="569"/>
      <c r="BE215" s="569"/>
      <c r="BF215" s="569"/>
      <c r="BG215" s="569"/>
      <c r="BH215" s="569"/>
      <c r="BI215" s="569"/>
      <c r="BJ215" s="569"/>
      <c r="BK215" s="569"/>
      <c r="BL215" s="569"/>
      <c r="BM215" s="569"/>
      <c r="BN215" s="569"/>
      <c r="BO215" s="569"/>
      <c r="BP215" s="569"/>
      <c r="BQ215" s="569"/>
      <c r="BR215" s="569"/>
      <c r="BS215" s="569"/>
    </row>
    <row r="216" spans="1:71" ht="14.25" hidden="1" customHeight="1">
      <c r="A216" s="33"/>
      <c r="B216" s="33"/>
      <c r="C216" s="33"/>
      <c r="D216" s="33"/>
      <c r="E216" s="971"/>
      <c r="F216" s="972"/>
      <c r="G216" s="973"/>
      <c r="H216" s="919"/>
      <c r="I216" s="29"/>
      <c r="J216" s="29"/>
      <c r="K216" s="968" t="s">
        <v>498</v>
      </c>
      <c r="L216" s="557"/>
      <c r="M216" s="557" t="str">
        <f>IF($N$197="sim-300.000,00","sim-300.000,00","nao")</f>
        <v>nao</v>
      </c>
      <c r="N216" s="968" t="s">
        <v>498</v>
      </c>
      <c r="O216" s="975"/>
      <c r="P216" s="978"/>
      <c r="Q216" s="975"/>
      <c r="R216" s="975"/>
      <c r="S216" s="29"/>
      <c r="T216" s="29"/>
      <c r="U216" s="29"/>
      <c r="V216" s="29"/>
      <c r="W216" s="29"/>
      <c r="X216" s="29"/>
      <c r="Y216" s="29"/>
      <c r="Z216" s="925"/>
      <c r="AA216" s="909"/>
      <c r="AB216" s="625"/>
      <c r="AC216" s="625"/>
      <c r="AD216" s="625"/>
      <c r="AE216" s="625"/>
      <c r="AF216" s="756"/>
      <c r="AG216" s="756"/>
      <c r="AH216" s="756"/>
      <c r="AI216" s="62"/>
      <c r="AJ216" s="62"/>
      <c r="AK216" s="62"/>
      <c r="AL216" s="62"/>
      <c r="AM216" s="62"/>
      <c r="AN216" s="327"/>
      <c r="AO216" s="327"/>
      <c r="AP216" s="327"/>
      <c r="AQ216" s="279"/>
      <c r="AR216" s="569"/>
      <c r="AS216" s="569"/>
      <c r="AT216" s="569"/>
      <c r="AU216" s="569"/>
      <c r="AV216" s="569"/>
      <c r="AW216" s="569"/>
      <c r="AX216" s="569"/>
      <c r="AY216" s="568"/>
      <c r="AZ216" s="569"/>
      <c r="BA216" s="569"/>
      <c r="BB216" s="569"/>
      <c r="BC216" s="569"/>
      <c r="BD216" s="569"/>
      <c r="BE216" s="569"/>
      <c r="BF216" s="569"/>
      <c r="BG216" s="569"/>
      <c r="BH216" s="569"/>
      <c r="BI216" s="569"/>
      <c r="BJ216" s="569"/>
      <c r="BK216" s="569"/>
      <c r="BL216" s="569"/>
      <c r="BM216" s="569"/>
      <c r="BN216" s="569"/>
      <c r="BO216" s="569"/>
      <c r="BP216" s="569"/>
      <c r="BQ216" s="569"/>
      <c r="BR216" s="569"/>
      <c r="BS216" s="569"/>
    </row>
    <row r="217" spans="1:71" ht="12.75" hidden="1" customHeight="1">
      <c r="A217" s="33"/>
      <c r="B217" s="33"/>
      <c r="C217" s="33"/>
      <c r="D217" s="33"/>
      <c r="E217" s="971"/>
      <c r="F217" s="980"/>
      <c r="G217" s="981"/>
      <c r="H217" s="919"/>
      <c r="I217" s="29"/>
      <c r="J217" s="29"/>
      <c r="K217" s="968" t="s">
        <v>499</v>
      </c>
      <c r="L217" s="557"/>
      <c r="M217" s="557" t="str">
        <f>IF($N$197="sim-500.000,00","sim-500.000,00","não")</f>
        <v>não</v>
      </c>
      <c r="N217" s="968" t="s">
        <v>499</v>
      </c>
      <c r="O217" s="975"/>
      <c r="P217" s="978"/>
      <c r="Q217" s="975"/>
      <c r="R217" s="975"/>
      <c r="S217" s="29"/>
      <c r="T217" s="29"/>
      <c r="U217" s="29"/>
      <c r="V217" s="29"/>
      <c r="W217" s="29"/>
      <c r="X217" s="29"/>
      <c r="Y217" s="29"/>
      <c r="Z217" s="930"/>
      <c r="AA217" s="909"/>
      <c r="AB217" s="625"/>
      <c r="AC217" s="625"/>
      <c r="AD217" s="625"/>
      <c r="AE217" s="625"/>
      <c r="AF217" s="756"/>
      <c r="AG217" s="756"/>
      <c r="AH217" s="756"/>
      <c r="AI217" s="62"/>
      <c r="AJ217" s="62"/>
      <c r="AK217" s="62"/>
      <c r="AL217" s="62"/>
      <c r="AM217" s="62"/>
      <c r="AN217" s="327"/>
      <c r="AO217" s="327"/>
      <c r="AP217" s="327"/>
      <c r="AQ217" s="279"/>
      <c r="AR217" s="569"/>
      <c r="AS217" s="569"/>
      <c r="AT217" s="569"/>
      <c r="AU217" s="569"/>
      <c r="AV217" s="569"/>
      <c r="AW217" s="569"/>
      <c r="AX217" s="569"/>
      <c r="AY217" s="568"/>
      <c r="AZ217" s="569"/>
      <c r="BA217" s="569"/>
      <c r="BB217" s="569"/>
      <c r="BC217" s="569"/>
      <c r="BD217" s="569"/>
      <c r="BE217" s="569"/>
      <c r="BF217" s="569"/>
      <c r="BG217" s="569"/>
      <c r="BH217" s="569"/>
      <c r="BI217" s="569"/>
      <c r="BJ217" s="569"/>
      <c r="BK217" s="569"/>
      <c r="BL217" s="569"/>
      <c r="BM217" s="569"/>
      <c r="BN217" s="569"/>
      <c r="BO217" s="569"/>
      <c r="BP217" s="569"/>
      <c r="BQ217" s="569"/>
      <c r="BR217" s="569"/>
      <c r="BS217" s="569"/>
    </row>
    <row r="218" spans="1:71" ht="12.75" hidden="1" customHeight="1">
      <c r="A218" s="33"/>
      <c r="B218" s="33"/>
      <c r="C218" s="33"/>
      <c r="D218" s="33"/>
      <c r="E218" s="971"/>
      <c r="F218" s="980"/>
      <c r="G218" s="981"/>
      <c r="H218" s="919"/>
      <c r="I218" s="29"/>
      <c r="J218" s="29"/>
      <c r="K218" s="968" t="s">
        <v>500</v>
      </c>
      <c r="L218" s="557"/>
      <c r="M218" s="557" t="str">
        <f>IF($N$197="sim-1.000.000,00","sim-1.000.000,00","não")</f>
        <v>não</v>
      </c>
      <c r="N218" s="968" t="s">
        <v>500</v>
      </c>
      <c r="O218" s="975"/>
      <c r="P218" s="978"/>
      <c r="Q218" s="975"/>
      <c r="R218" s="975"/>
      <c r="S218" s="29"/>
      <c r="T218" s="29"/>
      <c r="U218" s="29"/>
      <c r="V218" s="29"/>
      <c r="W218" s="29"/>
      <c r="X218" s="29"/>
      <c r="Y218" s="29"/>
      <c r="Z218" s="930"/>
      <c r="AA218" s="909"/>
      <c r="AB218" s="625"/>
      <c r="AC218" s="625"/>
      <c r="AD218" s="625"/>
      <c r="AE218" s="625"/>
      <c r="AF218" s="756"/>
      <c r="AG218" s="756"/>
      <c r="AH218" s="756"/>
      <c r="AI218" s="62"/>
      <c r="AJ218" s="62"/>
      <c r="AK218" s="62"/>
      <c r="AL218" s="62"/>
      <c r="AM218" s="62"/>
      <c r="AN218" s="327"/>
      <c r="AO218" s="327"/>
      <c r="AP218" s="327"/>
      <c r="AQ218" s="279"/>
      <c r="AR218" s="569"/>
      <c r="AS218" s="569"/>
      <c r="AT218" s="569"/>
      <c r="AU218" s="569"/>
      <c r="AV218" s="569"/>
      <c r="AW218" s="569"/>
      <c r="AX218" s="569"/>
      <c r="AY218" s="568"/>
      <c r="AZ218" s="569"/>
      <c r="BA218" s="569"/>
      <c r="BB218" s="569"/>
      <c r="BC218" s="569"/>
      <c r="BD218" s="569"/>
      <c r="BE218" s="569"/>
      <c r="BF218" s="569"/>
      <c r="BG218" s="569"/>
      <c r="BH218" s="569"/>
      <c r="BI218" s="569"/>
      <c r="BJ218" s="569"/>
      <c r="BK218" s="569"/>
      <c r="BL218" s="569"/>
      <c r="BM218" s="569"/>
      <c r="BN218" s="569"/>
      <c r="BO218" s="569"/>
      <c r="BP218" s="569"/>
      <c r="BQ218" s="569"/>
      <c r="BR218" s="569"/>
      <c r="BS218" s="569"/>
    </row>
    <row r="219" spans="1:71" ht="12.75" hidden="1" customHeight="1">
      <c r="A219" s="33"/>
      <c r="B219" s="33"/>
      <c r="C219" s="33"/>
      <c r="D219" s="33"/>
      <c r="E219" s="971"/>
      <c r="F219" s="980"/>
      <c r="G219" s="981"/>
      <c r="H219" s="919"/>
      <c r="I219" s="29"/>
      <c r="J219" s="29"/>
      <c r="K219" s="557"/>
      <c r="L219" s="557"/>
      <c r="M219" s="982"/>
      <c r="N219" s="983"/>
      <c r="O219" s="984"/>
      <c r="P219" s="978"/>
      <c r="Q219" s="975"/>
      <c r="R219" s="975"/>
      <c r="S219" s="29"/>
      <c r="T219" s="29"/>
      <c r="U219" s="29"/>
      <c r="V219" s="29"/>
      <c r="W219" s="29"/>
      <c r="X219" s="29"/>
      <c r="Y219" s="29"/>
      <c r="Z219" s="930"/>
      <c r="AA219" s="909"/>
      <c r="AB219" s="625"/>
      <c r="AC219" s="625"/>
      <c r="AD219" s="625"/>
      <c r="AE219" s="625"/>
      <c r="AF219" s="756"/>
      <c r="AG219" s="756"/>
      <c r="AH219" s="756"/>
      <c r="AI219" s="62"/>
      <c r="AJ219" s="62"/>
      <c r="AK219" s="62"/>
      <c r="AL219" s="62"/>
      <c r="AM219" s="62"/>
      <c r="AN219" s="327"/>
      <c r="AO219" s="327"/>
      <c r="AP219" s="327"/>
      <c r="AQ219" s="279"/>
      <c r="AR219" s="569"/>
      <c r="AS219" s="569"/>
      <c r="AT219" s="569"/>
      <c r="AU219" s="569"/>
      <c r="AV219" s="569"/>
      <c r="AW219" s="569"/>
      <c r="AX219" s="569"/>
      <c r="AY219" s="568"/>
      <c r="AZ219" s="569"/>
      <c r="BA219" s="569"/>
      <c r="BB219" s="569"/>
      <c r="BC219" s="569"/>
      <c r="BD219" s="569"/>
      <c r="BE219" s="569"/>
      <c r="BF219" s="569"/>
      <c r="BG219" s="569"/>
      <c r="BH219" s="569"/>
      <c r="BI219" s="569"/>
      <c r="BJ219" s="569"/>
      <c r="BK219" s="569"/>
      <c r="BL219" s="569"/>
      <c r="BM219" s="569"/>
      <c r="BN219" s="569"/>
      <c r="BO219" s="569"/>
      <c r="BP219" s="569"/>
      <c r="BQ219" s="569"/>
      <c r="BR219" s="569"/>
      <c r="BS219" s="569"/>
    </row>
    <row r="220" spans="1:71" ht="12.75" hidden="1" customHeight="1">
      <c r="A220" s="33"/>
      <c r="B220" s="33"/>
      <c r="C220" s="33"/>
      <c r="D220" s="33"/>
      <c r="E220" s="919"/>
      <c r="F220" s="985"/>
      <c r="G220" s="985"/>
      <c r="H220" s="919"/>
      <c r="I220" s="29"/>
      <c r="J220" s="29"/>
      <c r="K220" s="557">
        <v>6</v>
      </c>
      <c r="L220" s="557"/>
      <c r="M220" s="557"/>
      <c r="N220" s="986">
        <v>6</v>
      </c>
      <c r="O220" s="987"/>
      <c r="P220" s="988"/>
      <c r="Q220" s="975"/>
      <c r="R220" s="975"/>
      <c r="S220" s="29"/>
      <c r="T220" s="29"/>
      <c r="U220" s="29"/>
      <c r="V220" s="29"/>
      <c r="W220" s="29"/>
      <c r="X220" s="29"/>
      <c r="Y220" s="29"/>
      <c r="Z220" s="930"/>
      <c r="AA220" s="909"/>
      <c r="AB220" s="625"/>
      <c r="AC220" s="625"/>
      <c r="AD220" s="625"/>
      <c r="AE220" s="625"/>
      <c r="AF220" s="756"/>
      <c r="AG220" s="756"/>
      <c r="AH220" s="756"/>
      <c r="AI220" s="62"/>
      <c r="AJ220" s="62"/>
      <c r="AK220" s="62"/>
      <c r="AL220" s="62"/>
      <c r="AM220" s="62"/>
      <c r="AN220" s="327"/>
      <c r="AO220" s="327"/>
      <c r="AP220" s="327"/>
      <c r="AQ220" s="279"/>
      <c r="AR220" s="511"/>
      <c r="AS220" s="569"/>
      <c r="AT220" s="569"/>
      <c r="AU220" s="569"/>
      <c r="AV220" s="569"/>
      <c r="AW220" s="569"/>
      <c r="AX220" s="569"/>
      <c r="AY220" s="568"/>
      <c r="AZ220" s="569"/>
      <c r="BA220" s="569"/>
      <c r="BB220" s="569"/>
      <c r="BC220" s="569"/>
      <c r="BD220" s="569"/>
      <c r="BE220" s="569"/>
      <c r="BF220" s="569"/>
      <c r="BG220" s="569"/>
      <c r="BH220" s="569"/>
      <c r="BI220" s="569"/>
      <c r="BJ220" s="569"/>
      <c r="BK220" s="569"/>
      <c r="BL220" s="569"/>
      <c r="BM220" s="569"/>
      <c r="BN220" s="569"/>
      <c r="BO220" s="569"/>
      <c r="BP220" s="569"/>
      <c r="BQ220" s="569"/>
      <c r="BR220" s="569"/>
      <c r="BS220" s="569"/>
    </row>
    <row r="221" spans="1:71" ht="12.75" hidden="1" customHeight="1">
      <c r="A221" s="33"/>
      <c r="B221" s="33"/>
      <c r="C221" s="33"/>
      <c r="D221" s="33"/>
      <c r="E221" s="917"/>
      <c r="F221" s="917"/>
      <c r="G221" s="917"/>
      <c r="H221" s="917"/>
      <c r="I221" s="29"/>
      <c r="J221" s="29"/>
      <c r="K221" s="989"/>
      <c r="L221" s="989"/>
      <c r="M221" s="989"/>
      <c r="N221" s="989"/>
      <c r="O221" s="975"/>
      <c r="P221" s="975"/>
      <c r="Q221" s="975"/>
      <c r="R221" s="975"/>
      <c r="S221" s="29"/>
      <c r="T221" s="29"/>
      <c r="U221" s="29"/>
      <c r="V221" s="29"/>
      <c r="W221" s="29"/>
      <c r="X221" s="29"/>
      <c r="Y221" s="29"/>
      <c r="Z221" s="930"/>
      <c r="AA221" s="909"/>
      <c r="AB221" s="625"/>
      <c r="AC221" s="625"/>
      <c r="AD221" s="625"/>
      <c r="AE221" s="625"/>
      <c r="AF221" s="756"/>
      <c r="AG221" s="756"/>
      <c r="AH221" s="756"/>
      <c r="AI221" s="62"/>
      <c r="AJ221" s="62"/>
      <c r="AK221" s="62"/>
      <c r="AL221" s="62"/>
      <c r="AM221" s="62"/>
      <c r="AN221" s="327"/>
      <c r="AO221" s="327"/>
      <c r="AP221" s="327"/>
      <c r="AQ221" s="279"/>
      <c r="AR221" s="569"/>
      <c r="AS221" s="569"/>
      <c r="AT221" s="569"/>
      <c r="AU221" s="569"/>
      <c r="AV221" s="569"/>
      <c r="AW221" s="569"/>
      <c r="AX221" s="569"/>
      <c r="AY221" s="568"/>
      <c r="AZ221" s="569"/>
      <c r="BA221" s="569"/>
      <c r="BB221" s="569"/>
      <c r="BC221" s="569"/>
      <c r="BD221" s="569"/>
      <c r="BE221" s="569"/>
      <c r="BF221" s="569"/>
      <c r="BG221" s="569"/>
      <c r="BH221" s="569"/>
      <c r="BI221" s="569"/>
      <c r="BJ221" s="569"/>
      <c r="BK221" s="569"/>
      <c r="BL221" s="569"/>
      <c r="BM221" s="569"/>
      <c r="BN221" s="569"/>
      <c r="BO221" s="569"/>
      <c r="BP221" s="569"/>
      <c r="BQ221" s="569"/>
      <c r="BR221" s="569"/>
      <c r="BS221" s="569"/>
    </row>
    <row r="222" spans="1:71" ht="60" hidden="1" customHeight="1">
      <c r="A222" s="33"/>
      <c r="B222" s="33"/>
      <c r="C222" s="33"/>
      <c r="D222" s="33"/>
      <c r="E222" s="990"/>
      <c r="F222" s="2230"/>
      <c r="G222" s="29"/>
      <c r="H222" s="33"/>
      <c r="I222" s="33"/>
      <c r="J222" s="33"/>
      <c r="K222" s="45"/>
      <c r="L222" s="45"/>
      <c r="M222" s="45"/>
      <c r="N222" s="45"/>
      <c r="O222" s="45"/>
      <c r="P222" s="45"/>
      <c r="Q222" s="45"/>
      <c r="R222" s="45"/>
      <c r="S222" s="29"/>
      <c r="T222" s="29"/>
      <c r="U222" s="29"/>
      <c r="V222" s="29"/>
      <c r="W222" s="29"/>
      <c r="X222" s="29"/>
      <c r="Y222" s="29"/>
      <c r="Z222" s="930"/>
      <c r="AA222" s="909"/>
      <c r="AB222" s="991"/>
      <c r="AC222" s="991"/>
      <c r="AD222" s="991"/>
      <c r="AE222" s="991"/>
      <c r="AF222" s="756"/>
      <c r="AG222" s="756"/>
      <c r="AH222" s="756"/>
      <c r="AI222" s="62"/>
      <c r="AJ222" s="62"/>
      <c r="AK222" s="62"/>
      <c r="AL222" s="62"/>
      <c r="AM222" s="569"/>
      <c r="AN222" s="711"/>
      <c r="AO222" s="711"/>
      <c r="AP222" s="711"/>
      <c r="AQ222" s="568"/>
      <c r="AR222" s="569"/>
      <c r="AS222" s="569"/>
      <c r="AT222" s="569"/>
      <c r="AU222" s="569"/>
      <c r="AV222" s="569"/>
      <c r="AW222" s="569"/>
      <c r="AX222" s="569"/>
      <c r="AY222" s="568"/>
      <c r="AZ222" s="569"/>
      <c r="BA222" s="569"/>
      <c r="BB222" s="569"/>
      <c r="BC222" s="569"/>
      <c r="BD222" s="569"/>
      <c r="BE222" s="569"/>
      <c r="BF222" s="569"/>
      <c r="BG222" s="569"/>
      <c r="BH222" s="569"/>
      <c r="BI222" s="569"/>
      <c r="BJ222" s="569"/>
      <c r="BK222" s="569"/>
      <c r="BL222" s="569"/>
      <c r="BM222" s="569"/>
      <c r="BN222" s="569"/>
      <c r="BO222" s="569"/>
      <c r="BP222" s="569"/>
      <c r="BQ222" s="569"/>
      <c r="BR222" s="569"/>
      <c r="BS222" s="569"/>
    </row>
    <row r="223" spans="1:71" ht="13.5" hidden="1" customHeight="1">
      <c r="A223" s="33"/>
      <c r="B223" s="33"/>
      <c r="C223" s="33"/>
      <c r="D223" s="33"/>
      <c r="E223" s="990"/>
      <c r="F223" s="2230"/>
      <c r="G223" s="29"/>
      <c r="H223" s="33"/>
      <c r="I223" s="33"/>
      <c r="J223" s="33"/>
      <c r="K223" s="33"/>
      <c r="L223" s="33"/>
      <c r="M223" s="33"/>
      <c r="N223" s="33"/>
      <c r="O223" s="33"/>
      <c r="P223" s="33"/>
      <c r="Q223" s="33"/>
      <c r="R223" s="33"/>
      <c r="S223" s="29"/>
      <c r="T223" s="29"/>
      <c r="U223" s="29"/>
      <c r="V223" s="29"/>
      <c r="W223" s="29"/>
      <c r="X223" s="29"/>
      <c r="Y223" s="29"/>
      <c r="Z223" s="930"/>
      <c r="AA223" s="909"/>
      <c r="AB223" s="991"/>
      <c r="AC223" s="991"/>
      <c r="AD223" s="991"/>
      <c r="AE223" s="991"/>
      <c r="AF223" s="756"/>
      <c r="AG223" s="756"/>
      <c r="AH223" s="756"/>
      <c r="AI223" s="62"/>
      <c r="AJ223" s="62"/>
      <c r="AK223" s="62"/>
      <c r="AL223" s="62"/>
      <c r="AM223" s="569"/>
      <c r="AN223" s="711"/>
      <c r="AO223" s="711"/>
      <c r="AP223" s="711"/>
      <c r="AQ223" s="568"/>
      <c r="AR223" s="569"/>
      <c r="AS223" s="569"/>
      <c r="AT223" s="569"/>
      <c r="AU223" s="569"/>
      <c r="AV223" s="569"/>
      <c r="AW223" s="569"/>
      <c r="AX223" s="569"/>
      <c r="AY223" s="568"/>
      <c r="AZ223" s="569"/>
      <c r="BA223" s="569"/>
      <c r="BB223" s="569"/>
      <c r="BC223" s="569"/>
      <c r="BD223" s="569"/>
      <c r="BE223" s="569"/>
      <c r="BF223" s="569"/>
      <c r="BG223" s="569"/>
      <c r="BH223" s="569"/>
      <c r="BI223" s="569"/>
      <c r="BJ223" s="569"/>
      <c r="BK223" s="569"/>
      <c r="BL223" s="569"/>
      <c r="BM223" s="569"/>
      <c r="BN223" s="569"/>
      <c r="BO223" s="569"/>
      <c r="BP223" s="569"/>
      <c r="BQ223" s="569"/>
      <c r="BR223" s="569"/>
      <c r="BS223" s="569"/>
    </row>
    <row r="224" spans="1:71" ht="12.75" hidden="1" customHeight="1">
      <c r="W224" s="42"/>
      <c r="X224" s="42"/>
      <c r="Y224" s="29"/>
      <c r="Z224" s="29"/>
      <c r="AA224" s="909"/>
      <c r="AB224" s="991"/>
      <c r="AC224" s="991"/>
      <c r="AD224" s="991"/>
      <c r="AE224" s="991"/>
      <c r="AF224" s="756"/>
      <c r="AG224" s="756"/>
      <c r="AH224" s="756"/>
      <c r="AI224" s="62"/>
      <c r="AJ224" s="62"/>
      <c r="AK224" s="62"/>
      <c r="AL224" s="62"/>
      <c r="AM224" s="569"/>
      <c r="AN224" s="711"/>
      <c r="AO224" s="711"/>
      <c r="AP224" s="711"/>
      <c r="AQ224" s="568"/>
      <c r="AR224" s="569"/>
      <c r="AS224" s="569"/>
      <c r="AT224" s="569"/>
      <c r="AU224" s="569"/>
      <c r="AV224" s="569"/>
      <c r="AW224" s="569"/>
      <c r="AX224" s="569"/>
      <c r="AY224" s="568"/>
      <c r="AZ224" s="569"/>
      <c r="BA224" s="569"/>
      <c r="BB224" s="569"/>
      <c r="BC224" s="569"/>
      <c r="BD224" s="569"/>
      <c r="BE224" s="569"/>
      <c r="BF224" s="569"/>
      <c r="BG224" s="569"/>
      <c r="BH224" s="569"/>
      <c r="BI224" s="569"/>
      <c r="BJ224" s="569"/>
      <c r="BK224" s="569"/>
      <c r="BL224" s="569"/>
      <c r="BM224" s="569"/>
      <c r="BN224" s="569"/>
      <c r="BO224" s="569"/>
      <c r="BP224" s="569"/>
      <c r="BQ224" s="569"/>
      <c r="BR224" s="569"/>
      <c r="BS224" s="569"/>
    </row>
    <row r="225" spans="4:71" ht="12.75" hidden="1" customHeight="1">
      <c r="W225" s="42"/>
      <c r="X225" s="42"/>
      <c r="Y225" s="29"/>
      <c r="Z225" s="29"/>
      <c r="AA225" s="909"/>
      <c r="AB225" s="991"/>
      <c r="AC225" s="991"/>
      <c r="AD225" s="991"/>
      <c r="AE225" s="991"/>
      <c r="AF225" s="756"/>
      <c r="AG225" s="756"/>
      <c r="AH225" s="756"/>
      <c r="AI225" s="62"/>
      <c r="AJ225" s="62"/>
      <c r="AK225" s="62"/>
      <c r="AL225" s="62"/>
      <c r="AM225" s="569"/>
      <c r="AN225" s="711"/>
      <c r="AO225" s="711"/>
      <c r="AP225" s="711"/>
      <c r="AQ225" s="568"/>
      <c r="AR225" s="569"/>
      <c r="AS225" s="569"/>
      <c r="AT225" s="569"/>
      <c r="AU225" s="569"/>
      <c r="AV225" s="569"/>
      <c r="AW225" s="569"/>
      <c r="AX225" s="569"/>
      <c r="AY225" s="568"/>
      <c r="AZ225" s="569"/>
      <c r="BA225" s="569"/>
      <c r="BB225" s="569"/>
      <c r="BC225" s="569"/>
      <c r="BD225" s="569"/>
      <c r="BE225" s="569"/>
      <c r="BF225" s="569"/>
      <c r="BG225" s="569"/>
      <c r="BH225" s="569"/>
      <c r="BI225" s="569"/>
      <c r="BJ225" s="569"/>
      <c r="BK225" s="569"/>
      <c r="BL225" s="569"/>
      <c r="BM225" s="569"/>
      <c r="BN225" s="569"/>
      <c r="BO225" s="569"/>
      <c r="BP225" s="569"/>
      <c r="BQ225" s="569"/>
      <c r="BR225" s="569"/>
      <c r="BS225" s="569"/>
    </row>
    <row r="226" spans="4:71" ht="12.75" hidden="1" customHeight="1">
      <c r="W226" s="42"/>
      <c r="X226" s="42"/>
      <c r="Y226" s="29"/>
      <c r="Z226" s="29"/>
      <c r="AA226" s="909"/>
      <c r="AB226" s="991"/>
      <c r="AC226" s="991"/>
      <c r="AD226" s="991"/>
      <c r="AE226" s="991"/>
      <c r="AF226" s="756"/>
      <c r="AG226" s="756"/>
      <c r="AH226" s="756"/>
      <c r="AI226" s="62"/>
      <c r="AJ226" s="62"/>
      <c r="AK226" s="62"/>
      <c r="AL226" s="62"/>
      <c r="AM226" s="569"/>
      <c r="AN226" s="711"/>
      <c r="AO226" s="711"/>
      <c r="AP226" s="711"/>
      <c r="AQ226" s="568"/>
      <c r="AR226" s="569"/>
      <c r="AS226" s="569"/>
      <c r="AT226" s="569"/>
      <c r="AU226" s="569"/>
      <c r="AV226" s="569"/>
      <c r="AW226" s="569"/>
      <c r="AX226" s="569"/>
      <c r="AY226" s="568"/>
      <c r="AZ226" s="569"/>
      <c r="BA226" s="569"/>
      <c r="BB226" s="569"/>
      <c r="BC226" s="569"/>
      <c r="BD226" s="569"/>
      <c r="BE226" s="569"/>
      <c r="BF226" s="569"/>
      <c r="BG226" s="569"/>
      <c r="BH226" s="569"/>
      <c r="BI226" s="569"/>
      <c r="BJ226" s="569"/>
      <c r="BK226" s="569"/>
      <c r="BL226" s="569"/>
      <c r="BM226" s="569"/>
      <c r="BN226" s="569"/>
      <c r="BO226" s="569"/>
      <c r="BP226" s="569"/>
      <c r="BQ226" s="569"/>
      <c r="BR226" s="569"/>
      <c r="BS226" s="569"/>
    </row>
    <row r="227" spans="4:71" ht="12.75" hidden="1" customHeight="1">
      <c r="W227" s="42"/>
      <c r="X227" s="42"/>
      <c r="Y227" s="29"/>
      <c r="Z227" s="29"/>
      <c r="AA227" s="909"/>
      <c r="AB227" s="991"/>
      <c r="AC227" s="991"/>
      <c r="AD227" s="991"/>
      <c r="AE227" s="991"/>
      <c r="AF227" s="756"/>
      <c r="AG227" s="756"/>
      <c r="AH227" s="756"/>
      <c r="AI227" s="62"/>
      <c r="AJ227" s="62"/>
      <c r="AK227" s="62"/>
      <c r="AL227" s="62"/>
      <c r="AM227" s="569"/>
      <c r="AN227" s="711"/>
      <c r="AO227" s="711"/>
      <c r="AP227" s="711"/>
      <c r="AQ227" s="568"/>
      <c r="AR227" s="569"/>
      <c r="AS227" s="569"/>
      <c r="AT227" s="569"/>
      <c r="AU227" s="569"/>
      <c r="AV227" s="569"/>
      <c r="AW227" s="569"/>
      <c r="AX227" s="569"/>
      <c r="AY227" s="568"/>
      <c r="AZ227" s="569"/>
      <c r="BA227" s="569"/>
      <c r="BB227" s="569"/>
      <c r="BC227" s="569"/>
      <c r="BD227" s="569"/>
      <c r="BE227" s="569"/>
      <c r="BF227" s="569"/>
      <c r="BG227" s="569"/>
      <c r="BH227" s="569"/>
      <c r="BI227" s="569"/>
      <c r="BJ227" s="569"/>
      <c r="BK227" s="569"/>
      <c r="BL227" s="569"/>
      <c r="BM227" s="569"/>
      <c r="BN227" s="569"/>
      <c r="BO227" s="569"/>
      <c r="BP227" s="569"/>
      <c r="BQ227" s="569"/>
      <c r="BR227" s="569"/>
      <c r="BS227" s="569"/>
    </row>
    <row r="228" spans="4:71" ht="12.75" hidden="1" customHeight="1">
      <c r="W228" s="42"/>
      <c r="X228" s="42"/>
      <c r="Y228" s="29"/>
      <c r="Z228" s="29"/>
      <c r="AA228" s="909"/>
      <c r="AB228" s="991"/>
      <c r="AC228" s="991"/>
      <c r="AD228" s="991"/>
      <c r="AE228" s="991"/>
      <c r="AF228" s="756"/>
      <c r="AG228" s="756"/>
      <c r="AH228" s="756"/>
      <c r="AI228" s="62"/>
      <c r="AJ228" s="62"/>
      <c r="AK228" s="62"/>
      <c r="AL228" s="62"/>
      <c r="AM228" s="569"/>
      <c r="AN228" s="711"/>
      <c r="AO228" s="711"/>
      <c r="AP228" s="711"/>
      <c r="AQ228" s="568"/>
      <c r="AR228" s="569"/>
      <c r="AS228" s="569"/>
      <c r="AT228" s="569"/>
      <c r="AU228" s="569"/>
      <c r="AV228" s="569"/>
      <c r="AW228" s="569"/>
      <c r="AX228" s="569"/>
      <c r="AY228" s="568"/>
      <c r="AZ228" s="569"/>
      <c r="BA228" s="569"/>
      <c r="BB228" s="569"/>
      <c r="BC228" s="569"/>
      <c r="BD228" s="569"/>
      <c r="BE228" s="569"/>
      <c r="BF228" s="569"/>
      <c r="BG228" s="569"/>
      <c r="BH228" s="569"/>
      <c r="BI228" s="569"/>
      <c r="BJ228" s="569"/>
      <c r="BK228" s="569"/>
      <c r="BL228" s="569"/>
      <c r="BM228" s="569"/>
      <c r="BN228" s="569"/>
      <c r="BO228" s="569"/>
      <c r="BP228" s="569"/>
      <c r="BQ228" s="569"/>
      <c r="BR228" s="569"/>
      <c r="BS228" s="569"/>
    </row>
    <row r="229" spans="4:71" ht="12.75" hidden="1" customHeight="1">
      <c r="W229" s="42"/>
      <c r="X229" s="42"/>
      <c r="Y229" s="29"/>
      <c r="Z229" s="29"/>
      <c r="AA229" s="909"/>
      <c r="AB229" s="991"/>
      <c r="AC229" s="991"/>
      <c r="AD229" s="991"/>
      <c r="AE229" s="991"/>
      <c r="AF229" s="756"/>
      <c r="AG229" s="756"/>
      <c r="AH229" s="756"/>
      <c r="AI229" s="62"/>
      <c r="AJ229" s="62"/>
      <c r="AK229" s="62"/>
      <c r="AL229" s="62"/>
      <c r="AM229" s="569"/>
      <c r="AN229" s="711"/>
      <c r="AO229" s="711"/>
      <c r="AP229" s="711"/>
      <c r="AQ229" s="568"/>
      <c r="AR229" s="569"/>
      <c r="AS229" s="569"/>
      <c r="AT229" s="569"/>
      <c r="AU229" s="569"/>
      <c r="AV229" s="569"/>
      <c r="AW229" s="569"/>
      <c r="AX229" s="569"/>
      <c r="AY229" s="568"/>
      <c r="AZ229" s="569"/>
      <c r="BA229" s="569"/>
      <c r="BB229" s="569"/>
      <c r="BC229" s="569"/>
      <c r="BD229" s="569"/>
      <c r="BE229" s="569"/>
      <c r="BF229" s="569"/>
      <c r="BG229" s="569"/>
      <c r="BH229" s="569"/>
      <c r="BI229" s="569"/>
      <c r="BJ229" s="569"/>
      <c r="BK229" s="569"/>
      <c r="BL229" s="569"/>
      <c r="BM229" s="569"/>
      <c r="BN229" s="569"/>
      <c r="BO229" s="569"/>
      <c r="BP229" s="569"/>
      <c r="BQ229" s="569"/>
      <c r="BR229" s="569"/>
      <c r="BS229" s="569"/>
    </row>
    <row r="230" spans="4:71" ht="12.75" hidden="1" customHeight="1">
      <c r="W230" s="42"/>
      <c r="X230" s="42"/>
      <c r="Y230" s="29"/>
      <c r="Z230" s="29"/>
      <c r="AA230" s="909"/>
      <c r="AB230" s="991"/>
      <c r="AC230" s="991"/>
      <c r="AD230" s="991"/>
      <c r="AE230" s="991"/>
      <c r="AF230" s="756"/>
      <c r="AG230" s="756"/>
      <c r="AH230" s="756"/>
      <c r="AI230" s="62"/>
      <c r="AJ230" s="62"/>
      <c r="AK230" s="62"/>
      <c r="AL230" s="62"/>
      <c r="AM230" s="569"/>
      <c r="AN230" s="711"/>
      <c r="AO230" s="711"/>
      <c r="AP230" s="711"/>
      <c r="AQ230" s="568"/>
      <c r="AR230" s="569"/>
      <c r="AS230" s="569"/>
      <c r="AT230" s="569"/>
      <c r="AU230" s="569"/>
      <c r="AV230" s="569"/>
      <c r="AW230" s="569"/>
      <c r="AX230" s="569"/>
      <c r="AY230" s="568"/>
      <c r="AZ230" s="569"/>
      <c r="BA230" s="569"/>
      <c r="BB230" s="569"/>
      <c r="BC230" s="569"/>
      <c r="BD230" s="569"/>
      <c r="BE230" s="569"/>
      <c r="BF230" s="569"/>
      <c r="BG230" s="569"/>
      <c r="BH230" s="569"/>
      <c r="BI230" s="569"/>
      <c r="BJ230" s="569"/>
      <c r="BK230" s="569"/>
      <c r="BL230" s="569"/>
      <c r="BM230" s="569"/>
      <c r="BN230" s="569"/>
      <c r="BO230" s="569"/>
      <c r="BP230" s="569"/>
      <c r="BQ230" s="569"/>
      <c r="BR230" s="569"/>
      <c r="BS230" s="569"/>
    </row>
    <row r="231" spans="4:71" ht="12.75" hidden="1" customHeight="1">
      <c r="W231" s="42"/>
      <c r="X231" s="42"/>
      <c r="Y231" s="29"/>
      <c r="Z231" s="29"/>
      <c r="AA231" s="909"/>
      <c r="AB231" s="991"/>
      <c r="AC231" s="991"/>
      <c r="AD231" s="991"/>
      <c r="AE231" s="991"/>
      <c r="AF231" s="756"/>
      <c r="AG231" s="756"/>
      <c r="AH231" s="756"/>
      <c r="AI231" s="62"/>
      <c r="AJ231" s="62"/>
      <c r="AK231" s="62"/>
      <c r="AL231" s="62"/>
      <c r="AM231" s="569"/>
      <c r="AN231" s="711"/>
      <c r="AO231" s="711"/>
      <c r="AP231" s="711"/>
      <c r="AQ231" s="568"/>
      <c r="AR231" s="569"/>
      <c r="AS231" s="569"/>
      <c r="AT231" s="569"/>
      <c r="AU231" s="569"/>
      <c r="AV231" s="569"/>
      <c r="AW231" s="569"/>
      <c r="AX231" s="569"/>
      <c r="AY231" s="568"/>
      <c r="AZ231" s="569"/>
      <c r="BA231" s="569"/>
      <c r="BB231" s="569"/>
      <c r="BC231" s="569"/>
      <c r="BD231" s="569"/>
      <c r="BE231" s="569"/>
      <c r="BF231" s="569"/>
      <c r="BG231" s="569"/>
      <c r="BH231" s="569"/>
      <c r="BI231" s="569"/>
      <c r="BJ231" s="569"/>
      <c r="BK231" s="569"/>
      <c r="BL231" s="569"/>
      <c r="BM231" s="569"/>
      <c r="BN231" s="569"/>
      <c r="BO231" s="569"/>
      <c r="BP231" s="569"/>
      <c r="BQ231" s="569"/>
      <c r="BR231" s="569"/>
      <c r="BS231" s="569"/>
    </row>
    <row r="232" spans="4:71" ht="12.75" hidden="1" customHeight="1">
      <c r="W232" s="42"/>
      <c r="X232" s="42"/>
      <c r="Y232" s="29"/>
      <c r="Z232" s="29"/>
      <c r="AA232" s="909"/>
      <c r="AB232" s="991"/>
      <c r="AC232" s="991"/>
      <c r="AD232" s="991"/>
      <c r="AE232" s="991"/>
      <c r="AF232" s="756"/>
      <c r="AG232" s="756"/>
      <c r="AH232" s="756"/>
      <c r="AI232" s="62"/>
      <c r="AJ232" s="62"/>
      <c r="AK232" s="62"/>
      <c r="AL232" s="62"/>
      <c r="AM232" s="569"/>
      <c r="AN232" s="711"/>
      <c r="AO232" s="711"/>
      <c r="AP232" s="711"/>
      <c r="AQ232" s="568"/>
      <c r="AR232" s="569"/>
      <c r="AS232" s="569"/>
      <c r="AT232" s="569"/>
      <c r="AU232" s="569"/>
      <c r="AV232" s="569"/>
      <c r="AW232" s="569"/>
      <c r="AX232" s="569"/>
      <c r="AY232" s="568"/>
      <c r="AZ232" s="569"/>
      <c r="BA232" s="569"/>
      <c r="BB232" s="569"/>
      <c r="BC232" s="569"/>
      <c r="BD232" s="569"/>
      <c r="BE232" s="569"/>
      <c r="BF232" s="569"/>
      <c r="BG232" s="569"/>
      <c r="BH232" s="569"/>
      <c r="BI232" s="569"/>
      <c r="BJ232" s="569"/>
      <c r="BK232" s="569"/>
      <c r="BL232" s="569"/>
      <c r="BM232" s="569"/>
      <c r="BN232" s="569"/>
      <c r="BO232" s="569"/>
      <c r="BP232" s="569"/>
      <c r="BQ232" s="569"/>
      <c r="BR232" s="569"/>
      <c r="BS232" s="569"/>
    </row>
    <row r="233" spans="4:71" ht="12.75" hidden="1" customHeight="1">
      <c r="W233" s="42"/>
      <c r="X233" s="42"/>
      <c r="Y233" s="29"/>
      <c r="Z233" s="29"/>
      <c r="AA233" s="909"/>
      <c r="AB233" s="991"/>
      <c r="AC233" s="991"/>
      <c r="AD233" s="991"/>
      <c r="AE233" s="991"/>
      <c r="AF233" s="756"/>
      <c r="AG233" s="756"/>
      <c r="AH233" s="756"/>
      <c r="AI233" s="62"/>
      <c r="AJ233" s="62"/>
      <c r="AK233" s="62"/>
      <c r="AL233" s="62"/>
      <c r="AM233" s="569"/>
      <c r="AN233" s="711"/>
      <c r="AO233" s="711"/>
      <c r="AP233" s="711"/>
      <c r="AQ233" s="568"/>
      <c r="AR233" s="569"/>
      <c r="AS233" s="569"/>
      <c r="AT233" s="569"/>
      <c r="AU233" s="569"/>
      <c r="AV233" s="569"/>
      <c r="AW233" s="569"/>
      <c r="AX233" s="569"/>
      <c r="AY233" s="568"/>
      <c r="AZ233" s="569"/>
      <c r="BA233" s="569"/>
      <c r="BB233" s="569"/>
      <c r="BC233" s="569"/>
      <c r="BD233" s="569"/>
      <c r="BE233" s="569"/>
      <c r="BF233" s="569"/>
      <c r="BG233" s="569"/>
      <c r="BH233" s="569"/>
      <c r="BI233" s="569"/>
      <c r="BJ233" s="569"/>
      <c r="BK233" s="569"/>
      <c r="BL233" s="569"/>
      <c r="BM233" s="569"/>
      <c r="BN233" s="569"/>
      <c r="BO233" s="569"/>
      <c r="BP233" s="569"/>
      <c r="BQ233" s="569"/>
      <c r="BR233" s="569"/>
      <c r="BS233" s="569"/>
    </row>
    <row r="234" spans="4:71" ht="12.75" hidden="1" customHeight="1">
      <c r="W234" s="42"/>
      <c r="X234" s="42"/>
      <c r="Y234" s="29"/>
      <c r="Z234" s="29"/>
      <c r="AA234" s="909"/>
      <c r="AB234" s="991"/>
      <c r="AC234" s="991"/>
      <c r="AD234" s="991"/>
      <c r="AE234" s="991"/>
      <c r="AF234" s="756"/>
      <c r="AG234" s="756"/>
      <c r="AH234" s="756"/>
      <c r="AI234" s="62"/>
      <c r="AJ234" s="62"/>
      <c r="AK234" s="62"/>
      <c r="AL234" s="62"/>
      <c r="AM234" s="569"/>
      <c r="AN234" s="711"/>
      <c r="AO234" s="711"/>
      <c r="AP234" s="711"/>
      <c r="AQ234" s="568"/>
      <c r="AR234" s="569"/>
      <c r="AS234" s="569"/>
      <c r="AT234" s="569"/>
      <c r="AU234" s="569"/>
      <c r="AV234" s="569"/>
      <c r="AW234" s="569"/>
      <c r="AX234" s="569"/>
      <c r="AY234" s="568"/>
      <c r="AZ234" s="569"/>
      <c r="BA234" s="569"/>
      <c r="BB234" s="569"/>
      <c r="BC234" s="569"/>
      <c r="BD234" s="569"/>
      <c r="BE234" s="569"/>
      <c r="BF234" s="569"/>
      <c r="BG234" s="569"/>
      <c r="BH234" s="569"/>
      <c r="BI234" s="569"/>
      <c r="BJ234" s="569"/>
      <c r="BK234" s="569"/>
      <c r="BL234" s="569"/>
      <c r="BM234" s="569"/>
      <c r="BN234" s="569"/>
      <c r="BO234" s="569"/>
      <c r="BP234" s="569"/>
      <c r="BQ234" s="569"/>
      <c r="BR234" s="569"/>
      <c r="BS234" s="569"/>
    </row>
    <row r="235" spans="4:71" ht="12.75" hidden="1" customHeight="1">
      <c r="W235" s="42"/>
      <c r="X235" s="42"/>
      <c r="Y235" s="29"/>
      <c r="Z235" s="29"/>
      <c r="AA235" s="909"/>
      <c r="AB235" s="991"/>
      <c r="AC235" s="991"/>
      <c r="AD235" s="991"/>
      <c r="AE235" s="991"/>
      <c r="AF235" s="756"/>
      <c r="AG235" s="756"/>
      <c r="AH235" s="756"/>
      <c r="AI235" s="62"/>
      <c r="AJ235" s="62"/>
      <c r="AK235" s="62"/>
      <c r="AL235" s="62"/>
      <c r="AM235" s="569"/>
      <c r="AN235" s="711"/>
      <c r="AO235" s="711"/>
      <c r="AP235" s="711"/>
      <c r="AQ235" s="568"/>
      <c r="AR235" s="569"/>
      <c r="AS235" s="569"/>
      <c r="AT235" s="569"/>
      <c r="AU235" s="569"/>
      <c r="AV235" s="569"/>
      <c r="AW235" s="569"/>
      <c r="AX235" s="569"/>
      <c r="AY235" s="568"/>
      <c r="AZ235" s="569"/>
      <c r="BA235" s="569"/>
      <c r="BB235" s="569"/>
      <c r="BC235" s="569"/>
      <c r="BD235" s="569"/>
      <c r="BE235" s="569"/>
      <c r="BF235" s="569"/>
      <c r="BG235" s="569"/>
      <c r="BH235" s="569"/>
      <c r="BI235" s="569"/>
      <c r="BJ235" s="569"/>
      <c r="BK235" s="569"/>
      <c r="BL235" s="569"/>
      <c r="BM235" s="569"/>
      <c r="BN235" s="569"/>
      <c r="BO235" s="569"/>
      <c r="BP235" s="569"/>
      <c r="BQ235" s="569"/>
      <c r="BR235" s="569"/>
      <c r="BS235" s="569"/>
    </row>
    <row r="236" spans="4:71" ht="12.75" hidden="1" customHeight="1">
      <c r="W236" s="42"/>
      <c r="X236" s="42"/>
      <c r="Y236" s="29"/>
      <c r="Z236" s="29"/>
      <c r="AA236" s="909"/>
      <c r="AB236" s="991"/>
      <c r="AC236" s="991"/>
      <c r="AD236" s="991"/>
      <c r="AE236" s="991"/>
      <c r="AF236" s="756"/>
      <c r="AG236" s="756"/>
      <c r="AH236" s="756"/>
      <c r="AI236" s="62"/>
      <c r="AJ236" s="62"/>
      <c r="AK236" s="62"/>
      <c r="AL236" s="62"/>
      <c r="AM236" s="569"/>
      <c r="AN236" s="711"/>
      <c r="AO236" s="711"/>
      <c r="AP236" s="711"/>
      <c r="AQ236" s="568"/>
      <c r="AR236" s="569"/>
      <c r="AS236" s="569"/>
      <c r="AT236" s="569"/>
      <c r="AU236" s="569"/>
      <c r="AV236" s="569"/>
      <c r="AW236" s="569"/>
      <c r="AX236" s="569"/>
      <c r="AY236" s="568"/>
      <c r="AZ236" s="569"/>
      <c r="BA236" s="569"/>
      <c r="BB236" s="569"/>
      <c r="BC236" s="569"/>
      <c r="BD236" s="569"/>
      <c r="BE236" s="569"/>
      <c r="BF236" s="569"/>
      <c r="BG236" s="569"/>
      <c r="BH236" s="569"/>
      <c r="BI236" s="569"/>
      <c r="BJ236" s="569"/>
      <c r="BK236" s="569"/>
      <c r="BL236" s="569"/>
      <c r="BM236" s="569"/>
      <c r="BN236" s="569"/>
      <c r="BO236" s="569"/>
      <c r="BP236" s="569"/>
      <c r="BQ236" s="569"/>
      <c r="BR236" s="569"/>
      <c r="BS236" s="569"/>
    </row>
    <row r="237" spans="4:71" ht="0.75" hidden="1" customHeight="1">
      <c r="D237" s="596"/>
      <c r="E237" s="596"/>
      <c r="F237" s="596"/>
      <c r="G237" s="596"/>
      <c r="H237" s="596"/>
      <c r="I237" s="596"/>
      <c r="J237" s="596"/>
      <c r="K237" s="596"/>
      <c r="L237" s="596"/>
      <c r="M237" s="596"/>
      <c r="N237" s="596"/>
      <c r="O237" s="596"/>
      <c r="P237" s="596"/>
      <c r="Q237" s="596"/>
      <c r="R237" s="596"/>
      <c r="S237" s="596"/>
      <c r="T237" s="596"/>
      <c r="U237" s="596"/>
      <c r="V237" s="596"/>
      <c r="W237" s="43"/>
      <c r="X237" s="43"/>
      <c r="Y237" s="43"/>
      <c r="Z237" s="43"/>
      <c r="AA237" s="909"/>
      <c r="AB237" s="991"/>
      <c r="AC237" s="991"/>
      <c r="AD237" s="991"/>
      <c r="AE237" s="991"/>
      <c r="AF237" s="756"/>
      <c r="AG237" s="756"/>
      <c r="AH237" s="756"/>
      <c r="AI237" s="62"/>
      <c r="AJ237" s="62"/>
      <c r="AK237" s="62"/>
      <c r="AL237" s="62"/>
      <c r="AM237" s="569"/>
      <c r="AN237" s="711"/>
      <c r="AO237" s="711"/>
      <c r="AP237" s="711"/>
      <c r="AQ237" s="568"/>
      <c r="AR237" s="569"/>
      <c r="AS237" s="569"/>
      <c r="AT237" s="569"/>
      <c r="AU237" s="569"/>
      <c r="AV237" s="569"/>
      <c r="AW237" s="569"/>
      <c r="AX237" s="569"/>
      <c r="AY237" s="568"/>
      <c r="AZ237" s="569"/>
      <c r="BA237" s="569"/>
      <c r="BB237" s="569"/>
      <c r="BC237" s="569"/>
      <c r="BD237" s="569"/>
      <c r="BE237" s="569"/>
      <c r="BF237" s="569"/>
      <c r="BG237" s="569"/>
      <c r="BH237" s="569"/>
      <c r="BI237" s="569"/>
      <c r="BJ237" s="569"/>
      <c r="BK237" s="569"/>
      <c r="BL237" s="569"/>
      <c r="BM237" s="569"/>
      <c r="BN237" s="569"/>
      <c r="BO237" s="569"/>
      <c r="BP237" s="569"/>
      <c r="BQ237" s="569"/>
      <c r="BR237" s="569"/>
      <c r="BS237" s="569"/>
    </row>
    <row r="238" spans="4:71" ht="12.75" hidden="1" customHeight="1">
      <c r="G238" s="42"/>
      <c r="W238" s="42"/>
      <c r="X238" s="42"/>
      <c r="Y238" s="29"/>
      <c r="Z238" s="29"/>
      <c r="AA238" s="909"/>
      <c r="AC238" s="62"/>
      <c r="AD238" s="62"/>
      <c r="AE238" s="992"/>
      <c r="AF238" s="756"/>
      <c r="AG238" s="756"/>
      <c r="AH238" s="756"/>
      <c r="AI238" s="62"/>
      <c r="AJ238" s="62"/>
      <c r="AK238" s="62"/>
      <c r="AL238" s="62"/>
      <c r="AM238" s="569"/>
      <c r="AN238" s="711"/>
      <c r="AO238" s="711"/>
      <c r="AP238" s="711"/>
      <c r="AQ238" s="568"/>
      <c r="AR238" s="569"/>
      <c r="AS238" s="569"/>
      <c r="AT238" s="569"/>
      <c r="AU238" s="569"/>
      <c r="AV238" s="569"/>
      <c r="AW238" s="569"/>
      <c r="AX238" s="569"/>
      <c r="AY238" s="568"/>
      <c r="AZ238" s="569"/>
      <c r="BA238" s="569"/>
      <c r="BB238" s="569"/>
      <c r="BC238" s="569"/>
      <c r="BD238" s="569"/>
      <c r="BE238" s="569"/>
      <c r="BF238" s="569"/>
      <c r="BG238" s="569"/>
      <c r="BH238" s="569"/>
      <c r="BI238" s="569"/>
      <c r="BJ238" s="569"/>
      <c r="BK238" s="569"/>
      <c r="BL238" s="569"/>
      <c r="BM238" s="569"/>
      <c r="BN238" s="569"/>
      <c r="BO238" s="569"/>
      <c r="BP238" s="569"/>
      <c r="BQ238" s="569"/>
      <c r="BR238" s="569"/>
      <c r="BS238" s="569"/>
    </row>
    <row r="239" spans="4:71" ht="12.75" hidden="1" customHeight="1">
      <c r="W239" s="42"/>
      <c r="X239" s="42"/>
      <c r="Y239" s="29"/>
      <c r="Z239" s="29"/>
      <c r="AA239" s="909"/>
      <c r="AC239" s="62"/>
      <c r="AD239" s="62"/>
      <c r="AE239" s="992"/>
      <c r="AF239" s="756"/>
      <c r="AG239" s="756"/>
      <c r="AH239" s="756"/>
      <c r="AI239" s="62"/>
      <c r="AJ239" s="62"/>
      <c r="AK239" s="62"/>
      <c r="AL239" s="62"/>
      <c r="AM239" s="569"/>
      <c r="AN239" s="711"/>
      <c r="AO239" s="711"/>
      <c r="AP239" s="711"/>
      <c r="AQ239" s="568"/>
      <c r="AR239" s="569"/>
      <c r="AS239" s="569"/>
      <c r="AT239" s="569"/>
      <c r="AU239" s="569"/>
      <c r="AV239" s="569"/>
      <c r="AW239" s="569"/>
      <c r="AX239" s="569"/>
      <c r="AY239" s="568"/>
      <c r="AZ239" s="569"/>
      <c r="BA239" s="569"/>
      <c r="BB239" s="569"/>
      <c r="BC239" s="569"/>
      <c r="BD239" s="569"/>
      <c r="BE239" s="569"/>
      <c r="BF239" s="569"/>
      <c r="BG239" s="569"/>
      <c r="BH239" s="569"/>
      <c r="BI239" s="569"/>
      <c r="BJ239" s="569"/>
      <c r="BK239" s="569"/>
      <c r="BL239" s="569"/>
      <c r="BM239" s="569"/>
      <c r="BN239" s="569"/>
      <c r="BO239" s="569"/>
      <c r="BP239" s="569"/>
      <c r="BQ239" s="569"/>
      <c r="BR239" s="569"/>
      <c r="BS239" s="569"/>
    </row>
    <row r="240" spans="4:71" ht="12.75" hidden="1" customHeight="1">
      <c r="W240" s="42"/>
      <c r="X240" s="42"/>
      <c r="Y240" s="29"/>
      <c r="Z240" s="29"/>
      <c r="AA240" s="909"/>
      <c r="AC240" s="62"/>
      <c r="AD240" s="62"/>
      <c r="AE240" s="62"/>
      <c r="AF240" s="62"/>
      <c r="AG240" s="62"/>
      <c r="AH240" s="62"/>
      <c r="AI240" s="62"/>
      <c r="AJ240" s="62"/>
      <c r="AK240" s="62"/>
      <c r="AL240" s="62"/>
      <c r="AM240" s="569"/>
      <c r="AN240" s="711"/>
      <c r="AO240" s="711"/>
      <c r="AP240" s="711"/>
      <c r="AQ240" s="568"/>
      <c r="AR240" s="569"/>
      <c r="AS240" s="569"/>
      <c r="AT240" s="569"/>
      <c r="AU240" s="569"/>
      <c r="AV240" s="569"/>
      <c r="AW240" s="569"/>
      <c r="AX240" s="569"/>
      <c r="AY240" s="568"/>
      <c r="AZ240" s="569"/>
      <c r="BA240" s="569"/>
      <c r="BB240" s="569"/>
      <c r="BC240" s="569"/>
      <c r="BD240" s="569"/>
      <c r="BE240" s="569"/>
      <c r="BF240" s="569"/>
      <c r="BG240" s="569"/>
      <c r="BH240" s="569"/>
      <c r="BI240" s="569"/>
      <c r="BJ240" s="569"/>
      <c r="BK240" s="569"/>
      <c r="BL240" s="569"/>
      <c r="BM240" s="569"/>
      <c r="BN240" s="569"/>
      <c r="BO240" s="569"/>
      <c r="BP240" s="569"/>
      <c r="BQ240" s="569"/>
      <c r="BR240" s="569"/>
      <c r="BS240" s="569"/>
    </row>
    <row r="241" spans="23:71" ht="12.75" hidden="1" customHeight="1">
      <c r="W241" s="42"/>
      <c r="X241" s="42"/>
      <c r="Y241" s="29"/>
      <c r="Z241" s="29"/>
      <c r="AA241" s="909"/>
      <c r="AC241" s="62"/>
      <c r="AD241" s="62"/>
      <c r="AE241" s="62"/>
      <c r="AF241" s="62"/>
      <c r="AG241" s="62"/>
      <c r="AH241" s="62"/>
      <c r="AI241" s="62"/>
      <c r="AJ241" s="62"/>
      <c r="AK241" s="62"/>
      <c r="AL241" s="62"/>
      <c r="AM241" s="569"/>
      <c r="AN241" s="711"/>
      <c r="AO241" s="711"/>
      <c r="AP241" s="711"/>
      <c r="AQ241" s="568"/>
      <c r="AR241" s="569"/>
      <c r="AS241" s="569"/>
      <c r="AT241" s="569"/>
      <c r="AU241" s="569"/>
      <c r="AV241" s="569"/>
      <c r="AW241" s="569"/>
      <c r="AX241" s="569"/>
      <c r="AY241" s="568"/>
      <c r="AZ241" s="569"/>
      <c r="BA241" s="569"/>
      <c r="BB241" s="569"/>
      <c r="BC241" s="569"/>
      <c r="BD241" s="569"/>
      <c r="BE241" s="569"/>
      <c r="BF241" s="569"/>
      <c r="BG241" s="569"/>
      <c r="BH241" s="569"/>
      <c r="BI241" s="569"/>
      <c r="BJ241" s="569"/>
      <c r="BK241" s="569"/>
      <c r="BL241" s="569"/>
      <c r="BM241" s="569"/>
      <c r="BN241" s="569"/>
      <c r="BO241" s="569"/>
      <c r="BP241" s="569"/>
      <c r="BQ241" s="569"/>
      <c r="BR241" s="569"/>
      <c r="BS241" s="569"/>
    </row>
    <row r="242" spans="23:71" ht="12.75" hidden="1" customHeight="1">
      <c r="W242" s="42"/>
      <c r="X242" s="42"/>
      <c r="Y242" s="29"/>
      <c r="Z242" s="29"/>
      <c r="AA242" s="909"/>
      <c r="AC242" s="62"/>
      <c r="AD242" s="62"/>
      <c r="AE242" s="62"/>
      <c r="AF242" s="62"/>
      <c r="AG242" s="62"/>
      <c r="AH242" s="62"/>
      <c r="AI242" s="62"/>
      <c r="AJ242" s="62"/>
      <c r="AK242" s="62"/>
      <c r="AL242" s="62"/>
      <c r="AM242" s="569"/>
      <c r="AN242" s="711"/>
      <c r="AO242" s="711"/>
      <c r="AP242" s="711"/>
      <c r="AQ242" s="568"/>
      <c r="AR242" s="569"/>
      <c r="AS242" s="569"/>
      <c r="AT242" s="569"/>
      <c r="AU242" s="569"/>
      <c r="AV242" s="569"/>
      <c r="AW242" s="569"/>
      <c r="AX242" s="569"/>
      <c r="AY242" s="568"/>
      <c r="AZ242" s="569"/>
      <c r="BA242" s="569"/>
      <c r="BB242" s="569"/>
      <c r="BC242" s="569"/>
      <c r="BD242" s="569"/>
      <c r="BE242" s="569"/>
      <c r="BF242" s="569"/>
      <c r="BG242" s="569"/>
      <c r="BH242" s="569"/>
      <c r="BI242" s="569"/>
      <c r="BJ242" s="569"/>
      <c r="BK242" s="569"/>
      <c r="BL242" s="569"/>
      <c r="BM242" s="569"/>
      <c r="BN242" s="569"/>
      <c r="BO242" s="569"/>
      <c r="BP242" s="569"/>
      <c r="BQ242" s="569"/>
      <c r="BR242" s="569"/>
      <c r="BS242" s="569"/>
    </row>
    <row r="243" spans="23:71" ht="12.75" hidden="1" customHeight="1">
      <c r="W243" s="42"/>
      <c r="X243" s="42"/>
      <c r="Y243" s="29"/>
      <c r="Z243" s="29"/>
      <c r="AA243" s="909"/>
      <c r="AC243" s="62"/>
      <c r="AD243" s="62"/>
      <c r="AE243" s="62"/>
      <c r="AF243" s="62"/>
      <c r="AG243" s="62"/>
      <c r="AH243" s="62"/>
      <c r="AI243" s="62"/>
      <c r="AJ243" s="62"/>
      <c r="AK243" s="62"/>
      <c r="AL243" s="62"/>
      <c r="AM243" s="569"/>
      <c r="AN243" s="711"/>
      <c r="AO243" s="711"/>
      <c r="AP243" s="711"/>
      <c r="AQ243" s="568"/>
      <c r="AR243" s="569"/>
      <c r="AS243" s="569"/>
      <c r="AT243" s="569"/>
      <c r="AU243" s="569"/>
      <c r="AV243" s="569"/>
      <c r="AW243" s="569"/>
      <c r="AX243" s="569"/>
      <c r="AY243" s="568"/>
      <c r="AZ243" s="569"/>
      <c r="BA243" s="569"/>
      <c r="BB243" s="569"/>
      <c r="BC243" s="569"/>
      <c r="BD243" s="569"/>
      <c r="BE243" s="569"/>
      <c r="BF243" s="569"/>
      <c r="BG243" s="569"/>
      <c r="BH243" s="569"/>
      <c r="BI243" s="569"/>
      <c r="BJ243" s="569"/>
      <c r="BK243" s="569"/>
      <c r="BL243" s="569"/>
      <c r="BM243" s="569"/>
      <c r="BN243" s="569"/>
      <c r="BO243" s="569"/>
      <c r="BP243" s="569"/>
      <c r="BQ243" s="569"/>
      <c r="BR243" s="569"/>
      <c r="BS243" s="569"/>
    </row>
    <row r="244" spans="23:71" ht="12.75" hidden="1" customHeight="1">
      <c r="W244" s="42"/>
      <c r="X244" s="42"/>
      <c r="Y244" s="29"/>
      <c r="Z244" s="29"/>
      <c r="AA244" s="909"/>
      <c r="AC244" s="62"/>
      <c r="AD244" s="62"/>
      <c r="AE244" s="62"/>
      <c r="AF244" s="62"/>
      <c r="AG244" s="62"/>
      <c r="AH244" s="62"/>
      <c r="AI244" s="62"/>
      <c r="AJ244" s="62"/>
      <c r="AK244" s="62"/>
      <c r="AL244" s="62"/>
      <c r="AM244" s="569"/>
      <c r="AN244" s="711"/>
      <c r="AO244" s="711"/>
      <c r="AP244" s="711"/>
      <c r="AQ244" s="568"/>
      <c r="AR244" s="569"/>
      <c r="AS244" s="569"/>
      <c r="AT244" s="569"/>
      <c r="AU244" s="569"/>
      <c r="AV244" s="569"/>
      <c r="AW244" s="569"/>
      <c r="AX244" s="569"/>
      <c r="AY244" s="568"/>
      <c r="AZ244" s="569"/>
      <c r="BA244" s="569"/>
      <c r="BB244" s="569"/>
      <c r="BC244" s="569"/>
      <c r="BD244" s="569"/>
      <c r="BE244" s="569"/>
      <c r="BF244" s="569"/>
      <c r="BG244" s="569"/>
      <c r="BH244" s="569"/>
      <c r="BI244" s="569"/>
      <c r="BJ244" s="569"/>
      <c r="BK244" s="569"/>
      <c r="BL244" s="569"/>
      <c r="BM244" s="569"/>
      <c r="BN244" s="569"/>
      <c r="BO244" s="569"/>
      <c r="BP244" s="569"/>
      <c r="BQ244" s="569"/>
      <c r="BR244" s="569"/>
      <c r="BS244" s="569"/>
    </row>
    <row r="245" spans="23:71" ht="12.75" hidden="1" customHeight="1">
      <c r="W245" s="42"/>
      <c r="X245" s="42"/>
      <c r="Y245" s="29"/>
      <c r="Z245" s="29"/>
      <c r="AA245" s="909"/>
      <c r="AC245" s="62"/>
      <c r="AD245" s="62"/>
      <c r="AE245" s="62"/>
      <c r="AF245" s="62"/>
      <c r="AG245" s="62"/>
      <c r="AH245" s="62"/>
      <c r="AI245" s="62"/>
      <c r="AJ245" s="62"/>
      <c r="AK245" s="62"/>
      <c r="AL245" s="62"/>
      <c r="AM245" s="569"/>
      <c r="AN245" s="711"/>
      <c r="AO245" s="711"/>
      <c r="AP245" s="711"/>
      <c r="AQ245" s="568"/>
      <c r="AR245" s="569"/>
      <c r="AS245" s="569"/>
      <c r="AT245" s="569"/>
      <c r="AU245" s="569"/>
      <c r="AV245" s="569"/>
      <c r="AW245" s="569"/>
      <c r="AX245" s="569"/>
      <c r="AY245" s="568"/>
      <c r="AZ245" s="569"/>
      <c r="BA245" s="569"/>
      <c r="BB245" s="569"/>
      <c r="BC245" s="569"/>
      <c r="BD245" s="569"/>
      <c r="BE245" s="569"/>
      <c r="BF245" s="569"/>
      <c r="BG245" s="569"/>
      <c r="BH245" s="569"/>
      <c r="BI245" s="569"/>
      <c r="BJ245" s="569"/>
      <c r="BK245" s="569"/>
      <c r="BL245" s="569"/>
      <c r="BM245" s="569"/>
      <c r="BN245" s="569"/>
      <c r="BO245" s="569"/>
      <c r="BP245" s="569"/>
      <c r="BQ245" s="569"/>
      <c r="BR245" s="569"/>
      <c r="BS245" s="569"/>
    </row>
    <row r="246" spans="23:71" ht="12.75" hidden="1" customHeight="1">
      <c r="W246" s="42"/>
      <c r="X246" s="42"/>
      <c r="Y246" s="29"/>
      <c r="Z246" s="29"/>
      <c r="AA246" s="909"/>
      <c r="AC246" s="62"/>
      <c r="AD246" s="62"/>
      <c r="AE246" s="62"/>
      <c r="AF246" s="62"/>
      <c r="AG246" s="62"/>
      <c r="AH246" s="62"/>
      <c r="AI246" s="62"/>
      <c r="AJ246" s="62"/>
      <c r="AK246" s="62"/>
      <c r="AL246" s="62"/>
      <c r="AM246" s="569"/>
      <c r="AN246" s="711"/>
      <c r="AO246" s="711"/>
      <c r="AP246" s="711"/>
      <c r="AQ246" s="568"/>
      <c r="AR246" s="569"/>
      <c r="AS246" s="569"/>
      <c r="AT246" s="569"/>
      <c r="AU246" s="569"/>
      <c r="AV246" s="569"/>
      <c r="AW246" s="569"/>
      <c r="AX246" s="569"/>
      <c r="AY246" s="568"/>
      <c r="AZ246" s="569"/>
      <c r="BA246" s="569"/>
      <c r="BB246" s="569"/>
      <c r="BC246" s="569"/>
      <c r="BD246" s="569"/>
      <c r="BE246" s="569"/>
      <c r="BF246" s="569"/>
      <c r="BG246" s="569"/>
      <c r="BH246" s="569"/>
      <c r="BI246" s="569"/>
      <c r="BJ246" s="569"/>
      <c r="BK246" s="569"/>
      <c r="BL246" s="569"/>
      <c r="BM246" s="569"/>
      <c r="BN246" s="569"/>
      <c r="BO246" s="569"/>
      <c r="BP246" s="569"/>
      <c r="BQ246" s="569"/>
      <c r="BR246" s="569"/>
      <c r="BS246" s="569"/>
    </row>
    <row r="247" spans="23:71" ht="12.75" hidden="1" customHeight="1">
      <c r="W247" s="42"/>
      <c r="X247" s="42"/>
      <c r="Y247" s="29"/>
      <c r="Z247" s="29"/>
      <c r="AA247" s="909"/>
      <c r="AC247" s="62"/>
      <c r="AD247" s="62"/>
      <c r="AE247" s="62"/>
      <c r="AF247" s="62"/>
      <c r="AG247" s="62"/>
      <c r="AH247" s="62"/>
      <c r="AI247" s="62"/>
      <c r="AJ247" s="62"/>
      <c r="AK247" s="62"/>
      <c r="AL247" s="62"/>
      <c r="AM247" s="569"/>
      <c r="AN247" s="711"/>
      <c r="AO247" s="711"/>
      <c r="AP247" s="711"/>
      <c r="AQ247" s="568"/>
      <c r="AR247" s="569"/>
      <c r="AS247" s="569"/>
      <c r="AT247" s="569"/>
      <c r="AU247" s="569"/>
      <c r="AV247" s="569"/>
      <c r="AW247" s="569"/>
      <c r="AX247" s="569"/>
      <c r="AY247" s="568"/>
      <c r="AZ247" s="569"/>
      <c r="BA247" s="569"/>
      <c r="BB247" s="569"/>
      <c r="BC247" s="569"/>
      <c r="BD247" s="569"/>
      <c r="BE247" s="569"/>
      <c r="BF247" s="569"/>
      <c r="BG247" s="569"/>
      <c r="BH247" s="569"/>
      <c r="BI247" s="569"/>
      <c r="BJ247" s="569"/>
      <c r="BK247" s="569"/>
      <c r="BL247" s="569"/>
      <c r="BM247" s="569"/>
      <c r="BN247" s="569"/>
      <c r="BO247" s="569"/>
      <c r="BP247" s="569"/>
      <c r="BQ247" s="569"/>
      <c r="BR247" s="569"/>
      <c r="BS247" s="569"/>
    </row>
    <row r="248" spans="23:71" ht="12.75" hidden="1" customHeight="1">
      <c r="W248" s="42"/>
      <c r="X248" s="42"/>
      <c r="Y248" s="29"/>
      <c r="Z248" s="29"/>
      <c r="AA248" s="909"/>
      <c r="AC248" s="62"/>
      <c r="AD248" s="62"/>
      <c r="AE248" s="62"/>
      <c r="AF248" s="62"/>
      <c r="AG248" s="62"/>
      <c r="AH248" s="62"/>
      <c r="AI248" s="62"/>
      <c r="AJ248" s="62"/>
      <c r="AK248" s="62"/>
      <c r="AL248" s="62"/>
      <c r="AM248" s="569"/>
      <c r="AN248" s="711"/>
      <c r="AO248" s="711"/>
      <c r="AP248" s="711"/>
      <c r="AQ248" s="568"/>
      <c r="AR248" s="569"/>
      <c r="AS248" s="569"/>
      <c r="AT248" s="569"/>
      <c r="AU248" s="569"/>
      <c r="AV248" s="569"/>
      <c r="AW248" s="569"/>
      <c r="AX248" s="569"/>
      <c r="AY248" s="568"/>
      <c r="AZ248" s="569"/>
      <c r="BA248" s="569"/>
      <c r="BB248" s="569"/>
      <c r="BC248" s="569"/>
      <c r="BD248" s="569"/>
      <c r="BE248" s="569"/>
      <c r="BF248" s="569"/>
      <c r="BG248" s="569"/>
      <c r="BH248" s="569"/>
      <c r="BI248" s="569"/>
      <c r="BJ248" s="569"/>
      <c r="BK248" s="569"/>
      <c r="BL248" s="569"/>
      <c r="BM248" s="569"/>
      <c r="BN248" s="569"/>
      <c r="BO248" s="569"/>
      <c r="BP248" s="569"/>
      <c r="BQ248" s="569"/>
      <c r="BR248" s="569"/>
      <c r="BS248" s="569"/>
    </row>
    <row r="249" spans="23:71" ht="12.75" hidden="1" customHeight="1">
      <c r="W249" s="42"/>
      <c r="X249" s="42"/>
      <c r="Y249" s="29"/>
      <c r="Z249" s="29"/>
      <c r="AA249" s="909"/>
      <c r="AC249" s="62"/>
      <c r="AD249" s="62"/>
      <c r="AE249" s="62"/>
      <c r="AF249" s="62"/>
      <c r="AG249" s="62"/>
      <c r="AH249" s="62"/>
      <c r="AI249" s="62"/>
      <c r="AJ249" s="62"/>
      <c r="AK249" s="62"/>
      <c r="AL249" s="62"/>
      <c r="AM249" s="569"/>
      <c r="AN249" s="711"/>
      <c r="AO249" s="711"/>
      <c r="AP249" s="711"/>
      <c r="AQ249" s="568"/>
      <c r="AR249" s="569"/>
      <c r="AS249" s="569"/>
      <c r="AT249" s="569"/>
      <c r="AU249" s="569"/>
      <c r="AV249" s="569"/>
      <c r="AW249" s="569"/>
      <c r="AX249" s="569"/>
      <c r="AY249" s="568"/>
      <c r="AZ249" s="569"/>
      <c r="BA249" s="569"/>
      <c r="BB249" s="569"/>
      <c r="BC249" s="569"/>
      <c r="BD249" s="569"/>
      <c r="BE249" s="569"/>
      <c r="BF249" s="569"/>
      <c r="BG249" s="569"/>
      <c r="BH249" s="569"/>
      <c r="BI249" s="569"/>
      <c r="BJ249" s="569"/>
      <c r="BK249" s="569"/>
      <c r="BL249" s="569"/>
      <c r="BM249" s="569"/>
      <c r="BN249" s="569"/>
      <c r="BO249" s="569"/>
      <c r="BP249" s="569"/>
      <c r="BQ249" s="569"/>
      <c r="BR249" s="569"/>
      <c r="BS249" s="569"/>
    </row>
    <row r="250" spans="23:71" ht="12.75" hidden="1" customHeight="1">
      <c r="W250" s="42"/>
      <c r="X250" s="42"/>
      <c r="Y250" s="29"/>
      <c r="Z250" s="29"/>
      <c r="AA250" s="909"/>
      <c r="AC250" s="62"/>
      <c r="AD250" s="62"/>
      <c r="AE250" s="62"/>
      <c r="AF250" s="62"/>
      <c r="AG250" s="62"/>
      <c r="AH250" s="62"/>
      <c r="AI250" s="62"/>
      <c r="AJ250" s="62"/>
      <c r="AK250" s="62"/>
      <c r="AL250" s="62"/>
      <c r="AM250" s="569"/>
      <c r="AN250" s="711"/>
      <c r="AO250" s="711"/>
      <c r="AP250" s="711"/>
      <c r="AQ250" s="568"/>
      <c r="AR250" s="569"/>
      <c r="AS250" s="569"/>
      <c r="AT250" s="569"/>
      <c r="AU250" s="569"/>
      <c r="AV250" s="569"/>
      <c r="AW250" s="569"/>
      <c r="AX250" s="569"/>
      <c r="AY250" s="568"/>
      <c r="AZ250" s="569"/>
      <c r="BA250" s="569"/>
      <c r="BB250" s="569"/>
      <c r="BC250" s="569"/>
      <c r="BD250" s="569"/>
      <c r="BE250" s="569"/>
      <c r="BF250" s="569"/>
      <c r="BG250" s="569"/>
      <c r="BH250" s="569"/>
      <c r="BI250" s="569"/>
      <c r="BJ250" s="569"/>
      <c r="BK250" s="569"/>
      <c r="BL250" s="569"/>
      <c r="BM250" s="569"/>
      <c r="BN250" s="569"/>
      <c r="BO250" s="569"/>
      <c r="BP250" s="569"/>
      <c r="BQ250" s="569"/>
      <c r="BR250" s="569"/>
      <c r="BS250" s="569"/>
    </row>
    <row r="251" spans="23:71" ht="12.75" hidden="1" customHeight="1">
      <c r="W251" s="42"/>
      <c r="X251" s="42"/>
      <c r="Y251" s="29"/>
      <c r="Z251" s="29"/>
      <c r="AA251" s="909"/>
      <c r="AC251" s="62"/>
      <c r="AD251" s="62"/>
      <c r="AE251" s="62"/>
      <c r="AF251" s="62"/>
      <c r="AG251" s="62"/>
      <c r="AH251" s="62"/>
      <c r="AI251" s="62"/>
      <c r="AJ251" s="62"/>
      <c r="AK251" s="62"/>
      <c r="AL251" s="62"/>
      <c r="AM251" s="569"/>
      <c r="AN251" s="711"/>
      <c r="AO251" s="711"/>
      <c r="AP251" s="711"/>
      <c r="AQ251" s="568"/>
      <c r="AR251" s="569"/>
      <c r="AS251" s="569"/>
      <c r="AT251" s="569"/>
      <c r="AU251" s="569"/>
      <c r="AV251" s="569"/>
      <c r="AW251" s="569"/>
      <c r="AX251" s="569"/>
      <c r="AY251" s="568"/>
      <c r="AZ251" s="569"/>
      <c r="BA251" s="569"/>
      <c r="BB251" s="569"/>
      <c r="BC251" s="569"/>
      <c r="BD251" s="569"/>
      <c r="BE251" s="569"/>
      <c r="BF251" s="569"/>
      <c r="BG251" s="569"/>
      <c r="BH251" s="569"/>
      <c r="BI251" s="569"/>
      <c r="BJ251" s="569"/>
      <c r="BK251" s="569"/>
      <c r="BL251" s="569"/>
      <c r="BM251" s="569"/>
      <c r="BN251" s="569"/>
      <c r="BO251" s="569"/>
      <c r="BP251" s="569"/>
      <c r="BQ251" s="569"/>
      <c r="BR251" s="569"/>
      <c r="BS251" s="569"/>
    </row>
    <row r="252" spans="23:71" ht="12.75" hidden="1" customHeight="1">
      <c r="W252" s="42"/>
      <c r="X252" s="42"/>
      <c r="Y252" s="29"/>
      <c r="Z252" s="29"/>
      <c r="AA252" s="909"/>
      <c r="AC252" s="62"/>
      <c r="AD252" s="62"/>
      <c r="AE252" s="62"/>
      <c r="AF252" s="62"/>
      <c r="AG252" s="62"/>
      <c r="AH252" s="62"/>
      <c r="AI252" s="62"/>
      <c r="AJ252" s="62"/>
      <c r="AK252" s="62"/>
      <c r="AL252" s="62"/>
      <c r="AM252" s="569"/>
      <c r="AN252" s="711"/>
      <c r="AO252" s="711"/>
      <c r="AP252" s="711"/>
      <c r="AQ252" s="568"/>
      <c r="AR252" s="569"/>
      <c r="AS252" s="569"/>
      <c r="AT252" s="569"/>
      <c r="AU252" s="569"/>
      <c r="AV252" s="569"/>
      <c r="AW252" s="569"/>
      <c r="AX252" s="569"/>
      <c r="AY252" s="568"/>
      <c r="AZ252" s="569"/>
      <c r="BA252" s="569"/>
      <c r="BB252" s="569"/>
      <c r="BC252" s="569"/>
      <c r="BD252" s="569"/>
      <c r="BE252" s="569"/>
      <c r="BF252" s="569"/>
      <c r="BG252" s="569"/>
      <c r="BH252" s="569"/>
      <c r="BI252" s="569"/>
      <c r="BJ252" s="569"/>
      <c r="BK252" s="569"/>
      <c r="BL252" s="569"/>
      <c r="BM252" s="569"/>
      <c r="BN252" s="569"/>
      <c r="BO252" s="569"/>
      <c r="BP252" s="569"/>
      <c r="BQ252" s="569"/>
      <c r="BR252" s="569"/>
      <c r="BS252" s="569"/>
    </row>
    <row r="253" spans="23:71" ht="12.75" hidden="1" customHeight="1">
      <c r="W253" s="42"/>
      <c r="X253" s="42"/>
      <c r="Y253" s="29"/>
      <c r="Z253" s="29"/>
      <c r="AA253" s="909"/>
      <c r="AC253" s="62"/>
      <c r="AD253" s="62"/>
      <c r="AE253" s="62"/>
      <c r="AF253" s="62"/>
      <c r="AG253" s="62"/>
      <c r="AH253" s="62"/>
      <c r="AI253" s="62"/>
      <c r="AJ253" s="62"/>
      <c r="AK253" s="62"/>
      <c r="AL253" s="62"/>
      <c r="AM253" s="569"/>
      <c r="AN253" s="711"/>
      <c r="AO253" s="711"/>
      <c r="AP253" s="711"/>
      <c r="AQ253" s="568"/>
      <c r="AR253" s="569"/>
      <c r="AS253" s="569"/>
      <c r="AT253" s="569"/>
      <c r="AU253" s="569"/>
      <c r="AV253" s="569"/>
      <c r="AW253" s="569"/>
      <c r="AX253" s="569"/>
      <c r="AY253" s="568"/>
      <c r="AZ253" s="569"/>
      <c r="BA253" s="569"/>
      <c r="BB253" s="569"/>
      <c r="BC253" s="569"/>
      <c r="BD253" s="569"/>
      <c r="BE253" s="569"/>
      <c r="BF253" s="569"/>
      <c r="BG253" s="569"/>
      <c r="BH253" s="569"/>
      <c r="BI253" s="569"/>
      <c r="BJ253" s="569"/>
      <c r="BK253" s="569"/>
      <c r="BL253" s="569"/>
      <c r="BM253" s="569"/>
      <c r="BN253" s="569"/>
      <c r="BO253" s="569"/>
      <c r="BP253" s="569"/>
      <c r="BQ253" s="569"/>
      <c r="BR253" s="569"/>
      <c r="BS253" s="569"/>
    </row>
    <row r="254" spans="23:71" ht="12.75" hidden="1" customHeight="1">
      <c r="W254" s="42"/>
      <c r="X254" s="42"/>
      <c r="Y254" s="29"/>
      <c r="Z254" s="29"/>
      <c r="AA254" s="909"/>
      <c r="AC254" s="62"/>
      <c r="AD254" s="62"/>
      <c r="AE254" s="62"/>
      <c r="AF254" s="62"/>
      <c r="AG254" s="62"/>
      <c r="AH254" s="62"/>
      <c r="AI254" s="62"/>
      <c r="AJ254" s="62"/>
      <c r="AK254" s="62"/>
      <c r="AL254" s="62"/>
      <c r="AM254" s="569"/>
      <c r="AN254" s="711"/>
      <c r="AO254" s="711"/>
      <c r="AP254" s="711"/>
      <c r="AQ254" s="568"/>
      <c r="AR254" s="569"/>
      <c r="AS254" s="569"/>
      <c r="AT254" s="569"/>
      <c r="AU254" s="569"/>
      <c r="AV254" s="569"/>
      <c r="AW254" s="569"/>
      <c r="AX254" s="569"/>
      <c r="AY254" s="568"/>
      <c r="AZ254" s="569"/>
      <c r="BA254" s="569"/>
      <c r="BB254" s="569"/>
      <c r="BC254" s="569"/>
      <c r="BD254" s="569"/>
      <c r="BE254" s="569"/>
      <c r="BF254" s="569"/>
      <c r="BG254" s="569"/>
      <c r="BH254" s="569"/>
      <c r="BI254" s="569"/>
      <c r="BJ254" s="569"/>
      <c r="BK254" s="569"/>
      <c r="BL254" s="569"/>
      <c r="BM254" s="569"/>
      <c r="BN254" s="569"/>
      <c r="BO254" s="569"/>
      <c r="BP254" s="569"/>
      <c r="BQ254" s="569"/>
      <c r="BR254" s="569"/>
      <c r="BS254" s="569"/>
    </row>
    <row r="255" spans="23:71" ht="12.75" hidden="1" customHeight="1">
      <c r="W255" s="42"/>
      <c r="X255" s="42"/>
      <c r="Y255" s="29"/>
      <c r="Z255" s="29"/>
      <c r="AA255" s="909"/>
      <c r="AC255" s="62"/>
      <c r="AD255" s="62"/>
      <c r="AE255" s="62"/>
      <c r="AF255" s="62"/>
      <c r="AG255" s="62"/>
      <c r="AH255" s="62"/>
      <c r="AI255" s="62"/>
      <c r="AJ255" s="62"/>
      <c r="AK255" s="62"/>
      <c r="AL255" s="62"/>
      <c r="AM255" s="569"/>
      <c r="AN255" s="711"/>
      <c r="AO255" s="711"/>
      <c r="AP255" s="711"/>
      <c r="AQ255" s="568"/>
      <c r="AR255" s="569"/>
      <c r="AS255" s="569"/>
      <c r="AT255" s="569"/>
      <c r="AU255" s="569"/>
      <c r="AV255" s="569"/>
      <c r="AW255" s="569"/>
      <c r="AX255" s="569"/>
      <c r="AY255" s="568"/>
      <c r="AZ255" s="569"/>
      <c r="BA255" s="569"/>
      <c r="BB255" s="569"/>
      <c r="BC255" s="569"/>
      <c r="BD255" s="569"/>
      <c r="BE255" s="569"/>
      <c r="BF255" s="569"/>
      <c r="BG255" s="569"/>
      <c r="BH255" s="569"/>
      <c r="BI255" s="569"/>
      <c r="BJ255" s="569"/>
      <c r="BK255" s="569"/>
      <c r="BL255" s="569"/>
      <c r="BM255" s="569"/>
      <c r="BN255" s="569"/>
      <c r="BO255" s="569"/>
      <c r="BP255" s="569"/>
      <c r="BQ255" s="569"/>
      <c r="BR255" s="569"/>
      <c r="BS255" s="569"/>
    </row>
    <row r="256" spans="23:71" ht="12.75" hidden="1" customHeight="1">
      <c r="W256" s="42"/>
      <c r="X256" s="42"/>
      <c r="Y256" s="29"/>
      <c r="Z256" s="29"/>
      <c r="AA256" s="909"/>
      <c r="AC256" s="62"/>
      <c r="AD256" s="62"/>
      <c r="AE256" s="62"/>
      <c r="AF256" s="62"/>
      <c r="AG256" s="62"/>
      <c r="AH256" s="62"/>
      <c r="AI256" s="62"/>
      <c r="AJ256" s="62"/>
      <c r="AK256" s="62"/>
      <c r="AL256" s="62"/>
      <c r="AM256" s="569"/>
      <c r="AN256" s="711"/>
      <c r="AO256" s="711"/>
      <c r="AP256" s="711"/>
      <c r="AQ256" s="568"/>
      <c r="AR256" s="569"/>
      <c r="AS256" s="569"/>
      <c r="AT256" s="569"/>
      <c r="AU256" s="569"/>
      <c r="AV256" s="569"/>
      <c r="AW256" s="569"/>
      <c r="AX256" s="569"/>
      <c r="AY256" s="568"/>
      <c r="AZ256" s="569"/>
      <c r="BA256" s="569"/>
      <c r="BB256" s="569"/>
      <c r="BC256" s="569"/>
      <c r="BD256" s="569"/>
      <c r="BE256" s="569"/>
      <c r="BF256" s="569"/>
      <c r="BG256" s="569"/>
      <c r="BH256" s="569"/>
      <c r="BI256" s="569"/>
      <c r="BJ256" s="569"/>
      <c r="BK256" s="569"/>
      <c r="BL256" s="569"/>
      <c r="BM256" s="569"/>
      <c r="BN256" s="569"/>
      <c r="BO256" s="569"/>
      <c r="BP256" s="569"/>
      <c r="BQ256" s="569"/>
      <c r="BR256" s="569"/>
      <c r="BS256" s="569"/>
    </row>
    <row r="257" spans="23:71" ht="12.75" hidden="1" customHeight="1">
      <c r="W257" s="42"/>
      <c r="X257" s="42"/>
      <c r="Y257" s="29"/>
      <c r="Z257" s="29"/>
      <c r="AA257" s="909"/>
      <c r="AC257" s="62"/>
      <c r="AD257" s="62"/>
      <c r="AE257" s="62"/>
      <c r="AF257" s="62"/>
      <c r="AG257" s="62"/>
      <c r="AH257" s="62"/>
      <c r="AI257" s="62"/>
      <c r="AJ257" s="62"/>
      <c r="AK257" s="62"/>
      <c r="AL257" s="62"/>
      <c r="AM257" s="569"/>
      <c r="AN257" s="711"/>
      <c r="AO257" s="711"/>
      <c r="AP257" s="711"/>
      <c r="AQ257" s="568"/>
      <c r="AR257" s="569"/>
      <c r="AS257" s="569"/>
      <c r="AT257" s="569"/>
      <c r="AU257" s="569"/>
      <c r="AV257" s="569"/>
      <c r="AW257" s="569"/>
      <c r="AX257" s="569"/>
      <c r="AY257" s="568"/>
      <c r="AZ257" s="569"/>
      <c r="BA257" s="569"/>
      <c r="BB257" s="569"/>
      <c r="BC257" s="569"/>
      <c r="BD257" s="569"/>
      <c r="BE257" s="569"/>
      <c r="BF257" s="569"/>
      <c r="BG257" s="569"/>
      <c r="BH257" s="569"/>
      <c r="BI257" s="569"/>
      <c r="BJ257" s="569"/>
      <c r="BK257" s="569"/>
      <c r="BL257" s="569"/>
      <c r="BM257" s="569"/>
      <c r="BN257" s="569"/>
      <c r="BO257" s="569"/>
      <c r="BP257" s="569"/>
      <c r="BQ257" s="569"/>
      <c r="BR257" s="569"/>
      <c r="BS257" s="569"/>
    </row>
    <row r="258" spans="23:71" ht="12.75" hidden="1" customHeight="1">
      <c r="W258" s="42"/>
      <c r="X258" s="42"/>
      <c r="Y258" s="29"/>
      <c r="Z258" s="29"/>
      <c r="AA258" s="909"/>
      <c r="AC258" s="62"/>
      <c r="AD258" s="62"/>
      <c r="AE258" s="62"/>
      <c r="AF258" s="62"/>
      <c r="AG258" s="62"/>
      <c r="AH258" s="62"/>
      <c r="AI258" s="62"/>
      <c r="AJ258" s="62"/>
      <c r="AK258" s="62"/>
      <c r="AL258" s="62"/>
      <c r="AM258" s="569"/>
      <c r="AN258" s="711"/>
      <c r="AO258" s="711"/>
      <c r="AP258" s="711"/>
      <c r="AQ258" s="568"/>
      <c r="AR258" s="569"/>
      <c r="AS258" s="569"/>
      <c r="AT258" s="569"/>
      <c r="AU258" s="569"/>
      <c r="AV258" s="569"/>
      <c r="AW258" s="569"/>
      <c r="AX258" s="569"/>
      <c r="AY258" s="568"/>
      <c r="AZ258" s="569"/>
      <c r="BA258" s="569"/>
      <c r="BB258" s="569"/>
      <c r="BC258" s="569"/>
      <c r="BD258" s="569"/>
      <c r="BE258" s="569"/>
      <c r="BF258" s="569"/>
      <c r="BG258" s="569"/>
      <c r="BH258" s="569"/>
      <c r="BI258" s="569"/>
      <c r="BJ258" s="569"/>
      <c r="BK258" s="569"/>
      <c r="BL258" s="569"/>
      <c r="BM258" s="569"/>
      <c r="BN258" s="569"/>
      <c r="BO258" s="569"/>
      <c r="BP258" s="569"/>
      <c r="BQ258" s="569"/>
      <c r="BR258" s="569"/>
      <c r="BS258" s="569"/>
    </row>
    <row r="259" spans="23:71" ht="12.75" hidden="1" customHeight="1">
      <c r="W259" s="42"/>
      <c r="X259" s="42"/>
      <c r="Y259" s="29"/>
      <c r="Z259" s="29"/>
      <c r="AA259" s="909"/>
      <c r="AC259" s="62"/>
      <c r="AD259" s="62"/>
      <c r="AE259" s="62"/>
      <c r="AF259" s="62"/>
      <c r="AG259" s="62"/>
      <c r="AH259" s="62"/>
      <c r="AI259" s="62"/>
      <c r="AJ259" s="62"/>
      <c r="AK259" s="62"/>
      <c r="AL259" s="62"/>
      <c r="AM259" s="569"/>
      <c r="AN259" s="711"/>
      <c r="AO259" s="711"/>
      <c r="AP259" s="711"/>
      <c r="AQ259" s="568"/>
      <c r="AR259" s="569"/>
      <c r="AS259" s="569"/>
      <c r="AT259" s="569"/>
      <c r="AU259" s="569"/>
      <c r="AV259" s="569"/>
      <c r="AW259" s="569"/>
      <c r="AX259" s="569"/>
      <c r="AY259" s="568"/>
      <c r="AZ259" s="569"/>
      <c r="BA259" s="569"/>
      <c r="BB259" s="569"/>
      <c r="BC259" s="569"/>
      <c r="BD259" s="569"/>
      <c r="BE259" s="569"/>
      <c r="BF259" s="569"/>
      <c r="BG259" s="569"/>
      <c r="BH259" s="569"/>
      <c r="BI259" s="569"/>
      <c r="BJ259" s="569"/>
      <c r="BK259" s="569"/>
      <c r="BL259" s="569"/>
      <c r="BM259" s="569"/>
      <c r="BN259" s="569"/>
      <c r="BO259" s="569"/>
      <c r="BP259" s="569"/>
      <c r="BQ259" s="569"/>
      <c r="BR259" s="569"/>
      <c r="BS259" s="569"/>
    </row>
    <row r="260" spans="23:71" ht="12.75" hidden="1" customHeight="1">
      <c r="W260" s="42"/>
      <c r="X260" s="42"/>
      <c r="Y260" s="29"/>
      <c r="Z260" s="29"/>
      <c r="AA260" s="909"/>
      <c r="AC260" s="62"/>
      <c r="AD260" s="62"/>
      <c r="AE260" s="62"/>
      <c r="AF260" s="62"/>
      <c r="AG260" s="62"/>
      <c r="AH260" s="62"/>
      <c r="AI260" s="62"/>
      <c r="AJ260" s="62"/>
      <c r="AK260" s="62"/>
      <c r="AL260" s="62"/>
      <c r="AM260" s="569"/>
      <c r="AN260" s="711"/>
      <c r="AO260" s="711"/>
      <c r="AP260" s="711"/>
      <c r="AQ260" s="568"/>
      <c r="AR260" s="569"/>
      <c r="AS260" s="569"/>
      <c r="AT260" s="569"/>
      <c r="AU260" s="569"/>
      <c r="AV260" s="569"/>
      <c r="AW260" s="569"/>
      <c r="AX260" s="569"/>
      <c r="AY260" s="568"/>
      <c r="AZ260" s="569"/>
      <c r="BA260" s="569"/>
      <c r="BB260" s="569"/>
      <c r="BC260" s="569"/>
      <c r="BD260" s="569"/>
      <c r="BE260" s="569"/>
      <c r="BF260" s="569"/>
      <c r="BG260" s="569"/>
      <c r="BH260" s="569"/>
      <c r="BI260" s="569"/>
      <c r="BJ260" s="569"/>
      <c r="BK260" s="569"/>
      <c r="BL260" s="569"/>
      <c r="BM260" s="569"/>
      <c r="BN260" s="569"/>
      <c r="BO260" s="569"/>
      <c r="BP260" s="569"/>
      <c r="BQ260" s="569"/>
      <c r="BR260" s="569"/>
      <c r="BS260" s="569"/>
    </row>
    <row r="261" spans="23:71" ht="12.75" hidden="1" customHeight="1">
      <c r="W261" s="42"/>
      <c r="X261" s="42"/>
      <c r="Y261" s="29"/>
      <c r="Z261" s="29"/>
      <c r="AA261" s="909"/>
      <c r="AC261" s="62"/>
      <c r="AD261" s="62"/>
      <c r="AE261" s="62"/>
      <c r="AF261" s="62"/>
      <c r="AG261" s="62"/>
      <c r="AH261" s="62"/>
      <c r="AI261" s="62"/>
      <c r="AJ261" s="62"/>
      <c r="AK261" s="62"/>
      <c r="AL261" s="62"/>
      <c r="AM261" s="569"/>
      <c r="AN261" s="711"/>
      <c r="AO261" s="711"/>
      <c r="AP261" s="711"/>
      <c r="AQ261" s="568"/>
      <c r="AR261" s="569"/>
      <c r="AS261" s="569"/>
      <c r="AT261" s="569"/>
      <c r="AU261" s="569"/>
      <c r="AV261" s="569"/>
      <c r="AW261" s="569"/>
      <c r="AX261" s="569"/>
      <c r="AY261" s="568"/>
      <c r="AZ261" s="569"/>
      <c r="BA261" s="569"/>
      <c r="BB261" s="569"/>
      <c r="BC261" s="569"/>
      <c r="BD261" s="569"/>
      <c r="BE261" s="569"/>
      <c r="BF261" s="569"/>
      <c r="BG261" s="569"/>
      <c r="BH261" s="569"/>
      <c r="BI261" s="569"/>
      <c r="BJ261" s="569"/>
      <c r="BK261" s="569"/>
      <c r="BL261" s="569"/>
      <c r="BM261" s="569"/>
      <c r="BN261" s="569"/>
      <c r="BO261" s="569"/>
      <c r="BP261" s="569"/>
      <c r="BQ261" s="569"/>
      <c r="BR261" s="569"/>
      <c r="BS261" s="569"/>
    </row>
    <row r="262" spans="23:71" ht="12.75" hidden="1" customHeight="1">
      <c r="W262" s="42"/>
      <c r="X262" s="42"/>
      <c r="Y262" s="29"/>
      <c r="Z262" s="29"/>
      <c r="AA262" s="909"/>
      <c r="AC262" s="62"/>
      <c r="AD262" s="62"/>
      <c r="AE262" s="62"/>
      <c r="AF262" s="62"/>
      <c r="AG262" s="62"/>
      <c r="AH262" s="62"/>
      <c r="AI262" s="62"/>
      <c r="AJ262" s="62"/>
      <c r="AK262" s="62"/>
      <c r="AL262" s="62"/>
      <c r="AM262" s="569"/>
      <c r="AN262" s="711"/>
      <c r="AO262" s="711"/>
      <c r="AP262" s="711"/>
      <c r="AQ262" s="568"/>
      <c r="AR262" s="569"/>
      <c r="AS262" s="569"/>
      <c r="AT262" s="569"/>
      <c r="AU262" s="569"/>
      <c r="AV262" s="569"/>
      <c r="AW262" s="569"/>
      <c r="AX262" s="569"/>
      <c r="AY262" s="568"/>
      <c r="AZ262" s="569"/>
      <c r="BA262" s="569"/>
      <c r="BB262" s="569"/>
      <c r="BC262" s="569"/>
      <c r="BD262" s="569"/>
      <c r="BE262" s="569"/>
      <c r="BF262" s="569"/>
      <c r="BG262" s="569"/>
      <c r="BH262" s="569"/>
      <c r="BI262" s="569"/>
      <c r="BJ262" s="569"/>
      <c r="BK262" s="569"/>
      <c r="BL262" s="569"/>
      <c r="BM262" s="569"/>
      <c r="BN262" s="569"/>
      <c r="BO262" s="569"/>
      <c r="BP262" s="569"/>
      <c r="BQ262" s="569"/>
      <c r="BR262" s="569"/>
      <c r="BS262" s="569"/>
    </row>
    <row r="263" spans="23:71" ht="12.75" hidden="1" customHeight="1">
      <c r="W263" s="42"/>
      <c r="X263" s="42"/>
      <c r="Y263" s="29"/>
      <c r="Z263" s="29"/>
      <c r="AA263" s="909"/>
      <c r="AC263" s="62"/>
      <c r="AD263" s="62"/>
      <c r="AE263" s="62"/>
      <c r="AF263" s="62"/>
      <c r="AG263" s="62"/>
      <c r="AH263" s="62"/>
      <c r="AI263" s="62"/>
      <c r="AJ263" s="62"/>
      <c r="AK263" s="62"/>
      <c r="AL263" s="62"/>
      <c r="AM263" s="569"/>
      <c r="AN263" s="711"/>
      <c r="AO263" s="711"/>
      <c r="AP263" s="711"/>
      <c r="AQ263" s="568"/>
      <c r="AR263" s="569"/>
      <c r="AS263" s="569"/>
      <c r="AT263" s="569"/>
      <c r="AU263" s="569"/>
      <c r="AV263" s="569"/>
      <c r="AW263" s="569"/>
      <c r="AX263" s="569"/>
      <c r="AY263" s="568"/>
      <c r="AZ263" s="569"/>
      <c r="BA263" s="569"/>
      <c r="BB263" s="569"/>
      <c r="BC263" s="569"/>
      <c r="BD263" s="569"/>
      <c r="BE263" s="569"/>
      <c r="BF263" s="569"/>
      <c r="BG263" s="569"/>
      <c r="BH263" s="569"/>
      <c r="BI263" s="569"/>
      <c r="BJ263" s="569"/>
      <c r="BK263" s="569"/>
      <c r="BL263" s="569"/>
      <c r="BM263" s="569"/>
      <c r="BN263" s="569"/>
      <c r="BO263" s="569"/>
      <c r="BP263" s="569"/>
      <c r="BQ263" s="569"/>
      <c r="BR263" s="569"/>
      <c r="BS263" s="569"/>
    </row>
    <row r="264" spans="23:71" ht="12.75" hidden="1" customHeight="1">
      <c r="W264" s="42"/>
      <c r="X264" s="42"/>
      <c r="Y264" s="29"/>
      <c r="Z264" s="29"/>
      <c r="AA264" s="909"/>
      <c r="AC264" s="62"/>
      <c r="AD264" s="62"/>
      <c r="AE264" s="62"/>
      <c r="AF264" s="62"/>
      <c r="AG264" s="62"/>
      <c r="AH264" s="62"/>
      <c r="AI264" s="62"/>
      <c r="AJ264" s="62"/>
      <c r="AK264" s="62"/>
      <c r="AL264" s="62"/>
      <c r="AM264" s="569"/>
      <c r="AN264" s="711"/>
      <c r="AO264" s="711"/>
      <c r="AP264" s="711"/>
      <c r="AQ264" s="568"/>
      <c r="AR264" s="569"/>
      <c r="AS264" s="569"/>
      <c r="AT264" s="569"/>
      <c r="AU264" s="569"/>
      <c r="AV264" s="569"/>
      <c r="AW264" s="569"/>
      <c r="AX264" s="569"/>
      <c r="AY264" s="568"/>
      <c r="AZ264" s="569"/>
      <c r="BA264" s="569"/>
      <c r="BB264" s="569"/>
      <c r="BC264" s="569"/>
      <c r="BD264" s="569"/>
      <c r="BE264" s="569"/>
      <c r="BF264" s="569"/>
      <c r="BG264" s="569"/>
      <c r="BH264" s="569"/>
      <c r="BI264" s="569"/>
      <c r="BJ264" s="569"/>
      <c r="BK264" s="569"/>
      <c r="BL264" s="569"/>
      <c r="BM264" s="569"/>
      <c r="BN264" s="569"/>
      <c r="BO264" s="569"/>
      <c r="BP264" s="569"/>
      <c r="BQ264" s="569"/>
      <c r="BR264" s="569"/>
      <c r="BS264" s="569"/>
    </row>
    <row r="265" spans="23:71" ht="12.75" hidden="1" customHeight="1">
      <c r="W265" s="42"/>
      <c r="X265" s="42"/>
      <c r="Y265" s="29"/>
      <c r="Z265" s="29"/>
      <c r="AA265" s="909"/>
      <c r="AC265" s="62"/>
      <c r="AD265" s="62"/>
      <c r="AE265" s="62"/>
      <c r="AF265" s="62"/>
      <c r="AG265" s="62"/>
      <c r="AH265" s="62"/>
      <c r="AI265" s="62"/>
      <c r="AJ265" s="62"/>
      <c r="AK265" s="62"/>
      <c r="AL265" s="62"/>
      <c r="AM265" s="569"/>
      <c r="AN265" s="711"/>
      <c r="AO265" s="711"/>
      <c r="AP265" s="711"/>
      <c r="AQ265" s="568"/>
      <c r="AR265" s="569"/>
      <c r="AS265" s="569"/>
      <c r="AT265" s="569"/>
      <c r="AU265" s="569"/>
      <c r="AV265" s="569"/>
      <c r="AW265" s="569"/>
      <c r="AX265" s="569"/>
      <c r="AY265" s="568"/>
      <c r="AZ265" s="569"/>
      <c r="BA265" s="569"/>
      <c r="BB265" s="569"/>
      <c r="BC265" s="569"/>
      <c r="BD265" s="569"/>
      <c r="BE265" s="569"/>
      <c r="BF265" s="569"/>
      <c r="BG265" s="569"/>
      <c r="BH265" s="569"/>
      <c r="BI265" s="569"/>
      <c r="BJ265" s="569"/>
      <c r="BK265" s="569"/>
      <c r="BL265" s="569"/>
      <c r="BM265" s="569"/>
      <c r="BN265" s="569"/>
      <c r="BO265" s="569"/>
      <c r="BP265" s="569"/>
      <c r="BQ265" s="569"/>
      <c r="BR265" s="569"/>
      <c r="BS265" s="569"/>
    </row>
    <row r="266" spans="23:71" ht="12.75" hidden="1" customHeight="1">
      <c r="W266" s="42"/>
      <c r="X266" s="42"/>
      <c r="Y266" s="29"/>
      <c r="Z266" s="29"/>
      <c r="AA266" s="909"/>
      <c r="AC266" s="62"/>
      <c r="AD266" s="62"/>
      <c r="AE266" s="62"/>
      <c r="AF266" s="62"/>
      <c r="AG266" s="62"/>
      <c r="AH266" s="62"/>
      <c r="AI266" s="62"/>
      <c r="AJ266" s="62"/>
      <c r="AK266" s="62"/>
      <c r="AL266" s="62"/>
      <c r="AM266" s="569"/>
      <c r="AN266" s="711"/>
      <c r="AO266" s="711"/>
      <c r="AP266" s="711"/>
      <c r="AQ266" s="568"/>
      <c r="AR266" s="569"/>
      <c r="AS266" s="569"/>
      <c r="AT266" s="569"/>
      <c r="AU266" s="569"/>
      <c r="AV266" s="569"/>
      <c r="AW266" s="569"/>
      <c r="AX266" s="569"/>
      <c r="AY266" s="568"/>
      <c r="AZ266" s="569"/>
      <c r="BA266" s="569"/>
      <c r="BB266" s="569"/>
      <c r="BC266" s="569"/>
      <c r="BD266" s="569"/>
      <c r="BE266" s="569"/>
      <c r="BF266" s="569"/>
      <c r="BG266" s="569"/>
      <c r="BH266" s="569"/>
      <c r="BI266" s="569"/>
      <c r="BJ266" s="569"/>
      <c r="BK266" s="569"/>
      <c r="BL266" s="569"/>
      <c r="BM266" s="569"/>
      <c r="BN266" s="569"/>
      <c r="BO266" s="569"/>
      <c r="BP266" s="569"/>
      <c r="BQ266" s="569"/>
      <c r="BR266" s="569"/>
      <c r="BS266" s="569"/>
    </row>
    <row r="267" spans="23:71" ht="12.75" hidden="1" customHeight="1">
      <c r="W267" s="42"/>
      <c r="X267" s="42"/>
      <c r="Y267" s="29"/>
      <c r="Z267" s="29"/>
      <c r="AA267" s="909"/>
      <c r="AC267" s="62"/>
      <c r="AD267" s="62"/>
      <c r="AE267" s="62"/>
      <c r="AF267" s="62"/>
      <c r="AG267" s="62"/>
      <c r="AH267" s="62"/>
      <c r="AI267" s="62"/>
      <c r="AJ267" s="62"/>
      <c r="AK267" s="62"/>
      <c r="AL267" s="62"/>
      <c r="AM267" s="569"/>
      <c r="AN267" s="711"/>
      <c r="AO267" s="711"/>
      <c r="AP267" s="711"/>
      <c r="AQ267" s="568"/>
      <c r="AR267" s="569"/>
      <c r="AS267" s="569"/>
      <c r="AT267" s="569"/>
      <c r="AU267" s="569"/>
      <c r="AV267" s="569"/>
      <c r="AW267" s="569"/>
      <c r="AX267" s="569"/>
      <c r="AY267" s="568"/>
      <c r="AZ267" s="569"/>
      <c r="BA267" s="569"/>
      <c r="BB267" s="569"/>
      <c r="BC267" s="569"/>
      <c r="BD267" s="569"/>
      <c r="BE267" s="569"/>
      <c r="BF267" s="569"/>
      <c r="BG267" s="569"/>
      <c r="BH267" s="569"/>
      <c r="BI267" s="569"/>
      <c r="BJ267" s="569"/>
      <c r="BK267" s="569"/>
      <c r="BL267" s="569"/>
      <c r="BM267" s="569"/>
      <c r="BN267" s="569"/>
      <c r="BO267" s="569"/>
      <c r="BP267" s="569"/>
      <c r="BQ267" s="569"/>
      <c r="BR267" s="569"/>
      <c r="BS267" s="569"/>
    </row>
    <row r="268" spans="23:71" ht="12.75" hidden="1" customHeight="1">
      <c r="W268" s="42"/>
      <c r="X268" s="42"/>
      <c r="Y268" s="29"/>
      <c r="Z268" s="29"/>
      <c r="AA268" s="909"/>
      <c r="AC268" s="62"/>
      <c r="AD268" s="62"/>
      <c r="AE268" s="62"/>
      <c r="AF268" s="62"/>
      <c r="AG268" s="62"/>
      <c r="AH268" s="62"/>
      <c r="AI268" s="62"/>
      <c r="AJ268" s="62"/>
      <c r="AK268" s="62"/>
      <c r="AL268" s="62"/>
      <c r="AM268" s="569"/>
      <c r="AN268" s="711"/>
      <c r="AO268" s="711"/>
      <c r="AP268" s="711"/>
      <c r="AQ268" s="568"/>
      <c r="AR268" s="569"/>
      <c r="AS268" s="569"/>
      <c r="AT268" s="569"/>
      <c r="AU268" s="569"/>
      <c r="AV268" s="569"/>
      <c r="AW268" s="569"/>
      <c r="AX268" s="569"/>
      <c r="AY268" s="568"/>
      <c r="AZ268" s="569"/>
      <c r="BA268" s="569"/>
      <c r="BB268" s="569"/>
      <c r="BC268" s="569"/>
      <c r="BD268" s="569"/>
      <c r="BE268" s="569"/>
      <c r="BF268" s="569"/>
      <c r="BG268" s="569"/>
      <c r="BH268" s="569"/>
      <c r="BI268" s="569"/>
      <c r="BJ268" s="569"/>
      <c r="BK268" s="569"/>
      <c r="BL268" s="569"/>
      <c r="BM268" s="569"/>
      <c r="BN268" s="569"/>
      <c r="BO268" s="569"/>
      <c r="BP268" s="569"/>
      <c r="BQ268" s="569"/>
      <c r="BR268" s="569"/>
      <c r="BS268" s="569"/>
    </row>
    <row r="269" spans="23:71" ht="12.75" hidden="1" customHeight="1">
      <c r="W269" s="42"/>
      <c r="X269" s="42"/>
      <c r="Y269" s="29"/>
      <c r="Z269" s="29"/>
      <c r="AA269" s="909"/>
      <c r="AC269" s="62"/>
      <c r="AD269" s="62"/>
      <c r="AE269" s="62"/>
      <c r="AF269" s="62"/>
      <c r="AG269" s="62"/>
      <c r="AH269" s="62"/>
      <c r="AI269" s="62"/>
      <c r="AJ269" s="62"/>
      <c r="AK269" s="62"/>
      <c r="AL269" s="62"/>
      <c r="AM269" s="569"/>
      <c r="AN269" s="711"/>
      <c r="AO269" s="711"/>
      <c r="AP269" s="711"/>
      <c r="AQ269" s="568"/>
      <c r="AR269" s="569"/>
      <c r="AS269" s="569"/>
      <c r="AT269" s="569"/>
      <c r="AU269" s="569"/>
      <c r="AV269" s="569"/>
      <c r="AW269" s="569"/>
      <c r="AX269" s="569"/>
      <c r="AY269" s="568"/>
      <c r="AZ269" s="569"/>
      <c r="BA269" s="569"/>
      <c r="BB269" s="569"/>
      <c r="BC269" s="569"/>
      <c r="BD269" s="569"/>
      <c r="BE269" s="569"/>
      <c r="BF269" s="569"/>
      <c r="BG269" s="569"/>
      <c r="BH269" s="569"/>
      <c r="BI269" s="569"/>
      <c r="BJ269" s="569"/>
      <c r="BK269" s="569"/>
      <c r="BL269" s="569"/>
      <c r="BM269" s="569"/>
      <c r="BN269" s="569"/>
      <c r="BO269" s="569"/>
      <c r="BP269" s="569"/>
      <c r="BQ269" s="569"/>
      <c r="BR269" s="569"/>
      <c r="BS269" s="569"/>
    </row>
    <row r="270" spans="23:71" ht="12.75" hidden="1" customHeight="1">
      <c r="W270" s="42"/>
      <c r="X270" s="42"/>
      <c r="Y270" s="29"/>
      <c r="Z270" s="29"/>
      <c r="AA270" s="909"/>
      <c r="AC270" s="62"/>
      <c r="AD270" s="62"/>
      <c r="AE270" s="62"/>
      <c r="AF270" s="62"/>
      <c r="AG270" s="62"/>
      <c r="AH270" s="62"/>
      <c r="AI270" s="62"/>
      <c r="AJ270" s="62"/>
      <c r="AK270" s="62"/>
      <c r="AL270" s="62"/>
      <c r="AM270" s="569"/>
      <c r="AN270" s="711"/>
      <c r="AO270" s="711"/>
      <c r="AP270" s="711"/>
      <c r="AQ270" s="568"/>
      <c r="AR270" s="569"/>
      <c r="AS270" s="569"/>
      <c r="AT270" s="569"/>
      <c r="AU270" s="569"/>
      <c r="AV270" s="569"/>
      <c r="AW270" s="569"/>
      <c r="AX270" s="569"/>
      <c r="AY270" s="568"/>
      <c r="AZ270" s="569"/>
      <c r="BA270" s="569"/>
      <c r="BB270" s="569"/>
      <c r="BC270" s="569"/>
      <c r="BD270" s="569"/>
      <c r="BE270" s="569"/>
      <c r="BF270" s="569"/>
      <c r="BG270" s="569"/>
      <c r="BH270" s="569"/>
      <c r="BI270" s="569"/>
      <c r="BJ270" s="569"/>
      <c r="BK270" s="569"/>
      <c r="BL270" s="569"/>
      <c r="BM270" s="569"/>
      <c r="BN270" s="569"/>
      <c r="BO270" s="569"/>
      <c r="BP270" s="569"/>
      <c r="BQ270" s="569"/>
      <c r="BR270" s="569"/>
      <c r="BS270" s="569"/>
    </row>
    <row r="271" spans="23:71" ht="12.75" hidden="1" customHeight="1">
      <c r="W271" s="42"/>
      <c r="X271" s="42"/>
      <c r="Y271" s="29"/>
      <c r="Z271" s="29"/>
      <c r="AA271" s="909"/>
      <c r="AC271" s="62"/>
      <c r="AD271" s="62"/>
      <c r="AE271" s="62"/>
      <c r="AF271" s="62"/>
      <c r="AG271" s="62"/>
      <c r="AH271" s="62"/>
      <c r="AI271" s="62"/>
      <c r="AJ271" s="62"/>
      <c r="AK271" s="62"/>
      <c r="AL271" s="62"/>
      <c r="AM271" s="569"/>
      <c r="AN271" s="711"/>
      <c r="AO271" s="711"/>
      <c r="AP271" s="711"/>
      <c r="AQ271" s="568"/>
      <c r="AR271" s="569"/>
      <c r="AS271" s="569"/>
      <c r="AT271" s="569"/>
      <c r="AU271" s="569"/>
      <c r="AV271" s="569"/>
      <c r="AW271" s="569"/>
      <c r="AX271" s="569"/>
      <c r="AY271" s="568"/>
      <c r="AZ271" s="569"/>
      <c r="BA271" s="569"/>
      <c r="BB271" s="569"/>
      <c r="BC271" s="569"/>
      <c r="BD271" s="569"/>
      <c r="BE271" s="569"/>
      <c r="BF271" s="569"/>
      <c r="BG271" s="569"/>
      <c r="BH271" s="569"/>
      <c r="BI271" s="569"/>
      <c r="BJ271" s="569"/>
      <c r="BK271" s="569"/>
      <c r="BL271" s="569"/>
      <c r="BM271" s="569"/>
      <c r="BN271" s="569"/>
      <c r="BO271" s="569"/>
      <c r="BP271" s="569"/>
      <c r="BQ271" s="569"/>
      <c r="BR271" s="569"/>
      <c r="BS271" s="569"/>
    </row>
    <row r="272" spans="23:71" ht="12.75" hidden="1" customHeight="1">
      <c r="W272" s="42"/>
      <c r="X272" s="42"/>
      <c r="Y272" s="29"/>
      <c r="Z272" s="29"/>
      <c r="AA272" s="909"/>
      <c r="AC272" s="62"/>
      <c r="AD272" s="62"/>
      <c r="AE272" s="62"/>
      <c r="AF272" s="62"/>
      <c r="AG272" s="62"/>
      <c r="AH272" s="62"/>
      <c r="AI272" s="62"/>
      <c r="AJ272" s="62"/>
      <c r="AK272" s="62"/>
      <c r="AL272" s="62"/>
      <c r="AM272" s="569"/>
      <c r="AN272" s="711"/>
      <c r="AO272" s="711"/>
      <c r="AP272" s="711"/>
      <c r="AQ272" s="568"/>
      <c r="AR272" s="569"/>
      <c r="AS272" s="569"/>
      <c r="AT272" s="569"/>
      <c r="AU272" s="569"/>
      <c r="AV272" s="569"/>
      <c r="AW272" s="569"/>
      <c r="AX272" s="569"/>
      <c r="AY272" s="568"/>
      <c r="AZ272" s="569"/>
      <c r="BA272" s="569"/>
      <c r="BB272" s="569"/>
      <c r="BC272" s="569"/>
      <c r="BD272" s="569"/>
      <c r="BE272" s="569"/>
      <c r="BF272" s="569"/>
      <c r="BG272" s="569"/>
      <c r="BH272" s="569"/>
      <c r="BI272" s="569"/>
      <c r="BJ272" s="569"/>
      <c r="BK272" s="569"/>
      <c r="BL272" s="569"/>
      <c r="BM272" s="569"/>
      <c r="BN272" s="569"/>
      <c r="BO272" s="569"/>
      <c r="BP272" s="569"/>
      <c r="BQ272" s="569"/>
      <c r="BR272" s="569"/>
      <c r="BS272" s="569"/>
    </row>
    <row r="273" spans="23:71" ht="12.75" hidden="1" customHeight="1">
      <c r="W273" s="42"/>
      <c r="X273" s="42"/>
      <c r="Y273" s="29"/>
      <c r="Z273" s="29"/>
      <c r="AA273" s="909"/>
      <c r="AC273" s="62"/>
      <c r="AD273" s="62"/>
      <c r="AE273" s="62"/>
      <c r="AF273" s="62"/>
      <c r="AG273" s="62"/>
      <c r="AH273" s="62"/>
      <c r="AI273" s="62"/>
      <c r="AJ273" s="62"/>
      <c r="AK273" s="62"/>
      <c r="AL273" s="62"/>
      <c r="AM273" s="569"/>
      <c r="AN273" s="711"/>
      <c r="AO273" s="711"/>
      <c r="AP273" s="711"/>
      <c r="AQ273" s="568"/>
      <c r="AR273" s="569"/>
      <c r="AS273" s="569"/>
      <c r="AT273" s="569"/>
      <c r="AU273" s="569"/>
      <c r="AV273" s="569"/>
      <c r="AW273" s="569"/>
      <c r="AX273" s="569"/>
      <c r="AY273" s="568"/>
      <c r="AZ273" s="569"/>
      <c r="BA273" s="569"/>
      <c r="BB273" s="569"/>
      <c r="BC273" s="569"/>
      <c r="BD273" s="569"/>
      <c r="BE273" s="569"/>
      <c r="BF273" s="569"/>
      <c r="BG273" s="569"/>
      <c r="BH273" s="569"/>
      <c r="BI273" s="569"/>
      <c r="BJ273" s="569"/>
      <c r="BK273" s="569"/>
      <c r="BL273" s="569"/>
      <c r="BM273" s="569"/>
      <c r="BN273" s="569"/>
      <c r="BO273" s="569"/>
      <c r="BP273" s="569"/>
      <c r="BQ273" s="569"/>
      <c r="BR273" s="569"/>
      <c r="BS273" s="569"/>
    </row>
    <row r="274" spans="23:71" ht="12.75" hidden="1" customHeight="1">
      <c r="W274" s="42"/>
      <c r="X274" s="42"/>
      <c r="Y274" s="29"/>
      <c r="Z274" s="29"/>
      <c r="AA274" s="909"/>
      <c r="AC274" s="62"/>
      <c r="AD274" s="62"/>
      <c r="AE274" s="62"/>
      <c r="AF274" s="62"/>
      <c r="AG274" s="62"/>
      <c r="AH274" s="62"/>
      <c r="AI274" s="62"/>
      <c r="AJ274" s="62"/>
      <c r="AK274" s="62"/>
      <c r="AL274" s="62"/>
      <c r="AM274" s="569"/>
      <c r="AN274" s="711"/>
      <c r="AO274" s="711"/>
      <c r="AP274" s="711"/>
      <c r="AQ274" s="568"/>
      <c r="AR274" s="569"/>
      <c r="AS274" s="569"/>
      <c r="AT274" s="569"/>
      <c r="AU274" s="569"/>
      <c r="AV274" s="569"/>
      <c r="AW274" s="569"/>
      <c r="AX274" s="569"/>
      <c r="AY274" s="568"/>
      <c r="AZ274" s="569"/>
      <c r="BA274" s="569"/>
      <c r="BB274" s="569"/>
      <c r="BC274" s="569"/>
      <c r="BD274" s="569"/>
      <c r="BE274" s="569"/>
      <c r="BF274" s="569"/>
      <c r="BG274" s="569"/>
      <c r="BH274" s="569"/>
      <c r="BI274" s="569"/>
      <c r="BJ274" s="569"/>
      <c r="BK274" s="569"/>
      <c r="BL274" s="569"/>
      <c r="BM274" s="569"/>
      <c r="BN274" s="569"/>
      <c r="BO274" s="569"/>
      <c r="BP274" s="569"/>
      <c r="BQ274" s="569"/>
      <c r="BR274" s="569"/>
      <c r="BS274" s="569"/>
    </row>
    <row r="275" spans="23:71" ht="12.75" hidden="1" customHeight="1">
      <c r="W275" s="42"/>
      <c r="X275" s="42"/>
      <c r="Y275" s="29"/>
      <c r="Z275" s="29"/>
      <c r="AA275" s="909"/>
      <c r="AC275" s="62"/>
      <c r="AD275" s="62"/>
      <c r="AE275" s="62"/>
      <c r="AF275" s="62"/>
      <c r="AG275" s="62"/>
      <c r="AH275" s="62"/>
      <c r="AI275" s="62"/>
      <c r="AJ275" s="62"/>
      <c r="AK275" s="62"/>
      <c r="AL275" s="62"/>
      <c r="AM275" s="569"/>
      <c r="AN275" s="711"/>
      <c r="AO275" s="711"/>
      <c r="AP275" s="711"/>
      <c r="AQ275" s="568"/>
      <c r="AR275" s="569"/>
      <c r="AS275" s="569"/>
      <c r="AT275" s="569"/>
      <c r="AU275" s="569"/>
      <c r="AV275" s="569"/>
      <c r="AW275" s="569"/>
      <c r="AX275" s="569"/>
      <c r="AY275" s="568"/>
      <c r="AZ275" s="569"/>
      <c r="BA275" s="569"/>
      <c r="BB275" s="569"/>
      <c r="BC275" s="569"/>
      <c r="BD275" s="569"/>
      <c r="BE275" s="569"/>
      <c r="BF275" s="569"/>
      <c r="BG275" s="569"/>
      <c r="BH275" s="569"/>
      <c r="BI275" s="569"/>
      <c r="BJ275" s="569"/>
      <c r="BK275" s="569"/>
      <c r="BL275" s="569"/>
      <c r="BM275" s="569"/>
      <c r="BN275" s="569"/>
      <c r="BO275" s="569"/>
      <c r="BP275" s="569"/>
      <c r="BQ275" s="569"/>
      <c r="BR275" s="569"/>
      <c r="BS275" s="569"/>
    </row>
    <row r="276" spans="23:71" ht="12.75" hidden="1" customHeight="1">
      <c r="W276" s="42"/>
      <c r="X276" s="42"/>
      <c r="Y276" s="29"/>
      <c r="Z276" s="29"/>
      <c r="AA276" s="909"/>
      <c r="AC276" s="62"/>
      <c r="AD276" s="62"/>
      <c r="AE276" s="62"/>
      <c r="AF276" s="62"/>
      <c r="AG276" s="62"/>
      <c r="AH276" s="62"/>
      <c r="AI276" s="62"/>
      <c r="AJ276" s="62"/>
      <c r="AK276" s="62"/>
      <c r="AL276" s="62"/>
      <c r="AM276" s="569"/>
      <c r="AN276" s="711"/>
      <c r="AO276" s="711"/>
      <c r="AP276" s="711"/>
      <c r="AQ276" s="568"/>
      <c r="AR276" s="569"/>
      <c r="AS276" s="569"/>
      <c r="AT276" s="569"/>
      <c r="AU276" s="569"/>
      <c r="AV276" s="569"/>
      <c r="AW276" s="569"/>
      <c r="AX276" s="569"/>
      <c r="AY276" s="568"/>
      <c r="AZ276" s="569"/>
      <c r="BA276" s="569"/>
      <c r="BB276" s="569"/>
      <c r="BC276" s="569"/>
      <c r="BD276" s="569"/>
      <c r="BE276" s="569"/>
      <c r="BF276" s="569"/>
      <c r="BG276" s="569"/>
      <c r="BH276" s="569"/>
      <c r="BI276" s="569"/>
      <c r="BJ276" s="569"/>
      <c r="BK276" s="569"/>
      <c r="BL276" s="569"/>
      <c r="BM276" s="569"/>
      <c r="BN276" s="569"/>
      <c r="BO276" s="569"/>
      <c r="BP276" s="569"/>
      <c r="BQ276" s="569"/>
      <c r="BR276" s="569"/>
      <c r="BS276" s="569"/>
    </row>
    <row r="277" spans="23:71" ht="12.75" hidden="1" customHeight="1">
      <c r="W277" s="42"/>
      <c r="X277" s="42"/>
      <c r="Y277" s="29"/>
      <c r="Z277" s="29"/>
      <c r="AA277" s="909"/>
      <c r="AC277" s="62"/>
      <c r="AD277" s="62"/>
      <c r="AE277" s="62"/>
      <c r="AF277" s="62"/>
      <c r="AG277" s="62"/>
      <c r="AH277" s="62"/>
      <c r="AI277" s="62"/>
      <c r="AJ277" s="62"/>
      <c r="AK277" s="62"/>
      <c r="AL277" s="62"/>
      <c r="AM277" s="569"/>
      <c r="AN277" s="711"/>
      <c r="AO277" s="711"/>
      <c r="AP277" s="711"/>
      <c r="AQ277" s="568"/>
      <c r="AR277" s="569"/>
      <c r="AS277" s="569"/>
      <c r="AT277" s="569"/>
      <c r="AU277" s="569"/>
      <c r="AV277" s="569"/>
      <c r="AW277" s="569"/>
      <c r="AX277" s="569"/>
      <c r="AY277" s="568"/>
      <c r="AZ277" s="569"/>
      <c r="BA277" s="569"/>
      <c r="BB277" s="569"/>
      <c r="BC277" s="569"/>
      <c r="BD277" s="569"/>
      <c r="BE277" s="569"/>
      <c r="BF277" s="569"/>
      <c r="BG277" s="569"/>
      <c r="BH277" s="569"/>
      <c r="BI277" s="569"/>
      <c r="BJ277" s="569"/>
      <c r="BK277" s="569"/>
      <c r="BL277" s="569"/>
      <c r="BM277" s="569"/>
      <c r="BN277" s="569"/>
      <c r="BO277" s="569"/>
      <c r="BP277" s="569"/>
      <c r="BQ277" s="569"/>
      <c r="BR277" s="569"/>
      <c r="BS277" s="569"/>
    </row>
    <row r="278" spans="23:71" ht="12.75" hidden="1" customHeight="1">
      <c r="W278" s="42"/>
      <c r="X278" s="42"/>
      <c r="Y278" s="29"/>
      <c r="Z278" s="29"/>
      <c r="AA278" s="909"/>
      <c r="AC278" s="62"/>
      <c r="AD278" s="62"/>
      <c r="AE278" s="62"/>
      <c r="AF278" s="62"/>
      <c r="AG278" s="62"/>
      <c r="AH278" s="62"/>
      <c r="AI278" s="62"/>
      <c r="AJ278" s="62"/>
      <c r="AK278" s="62"/>
      <c r="AL278" s="62"/>
      <c r="AM278" s="569"/>
      <c r="AN278" s="711"/>
      <c r="AO278" s="711"/>
      <c r="AP278" s="711"/>
      <c r="AQ278" s="568"/>
      <c r="AR278" s="569"/>
      <c r="AS278" s="569"/>
      <c r="AT278" s="569"/>
      <c r="AU278" s="569"/>
      <c r="AV278" s="569"/>
      <c r="AW278" s="569"/>
      <c r="AX278" s="569"/>
      <c r="AY278" s="568"/>
      <c r="AZ278" s="569"/>
      <c r="BA278" s="569"/>
      <c r="BB278" s="569"/>
      <c r="BC278" s="569"/>
      <c r="BD278" s="569"/>
      <c r="BE278" s="569"/>
      <c r="BF278" s="569"/>
      <c r="BG278" s="569"/>
      <c r="BH278" s="569"/>
      <c r="BI278" s="569"/>
      <c r="BJ278" s="569"/>
      <c r="BK278" s="569"/>
      <c r="BL278" s="569"/>
      <c r="BM278" s="569"/>
      <c r="BN278" s="569"/>
      <c r="BO278" s="569"/>
      <c r="BP278" s="569"/>
      <c r="BQ278" s="569"/>
      <c r="BR278" s="569"/>
      <c r="BS278" s="569"/>
    </row>
    <row r="279" spans="23:71" ht="12.75" hidden="1" customHeight="1">
      <c r="W279" s="42"/>
      <c r="X279" s="42"/>
      <c r="Y279" s="29"/>
      <c r="Z279" s="29"/>
      <c r="AA279" s="909"/>
      <c r="AC279" s="62"/>
      <c r="AD279" s="62"/>
      <c r="AE279" s="62"/>
      <c r="AF279" s="62"/>
      <c r="AG279" s="62"/>
      <c r="AH279" s="62"/>
      <c r="AI279" s="62"/>
      <c r="AJ279" s="62"/>
      <c r="AK279" s="62"/>
      <c r="AL279" s="62"/>
      <c r="AM279" s="569"/>
      <c r="AN279" s="711"/>
      <c r="AO279" s="711"/>
      <c r="AP279" s="711"/>
      <c r="AQ279" s="568"/>
      <c r="AR279" s="569"/>
      <c r="AS279" s="569"/>
      <c r="AT279" s="569"/>
      <c r="AU279" s="569"/>
      <c r="AV279" s="569"/>
      <c r="AW279" s="569"/>
      <c r="AX279" s="569"/>
      <c r="AY279" s="568"/>
      <c r="AZ279" s="569"/>
      <c r="BA279" s="569"/>
      <c r="BB279" s="569"/>
      <c r="BC279" s="569"/>
      <c r="BD279" s="569"/>
      <c r="BE279" s="569"/>
      <c r="BF279" s="569"/>
      <c r="BG279" s="569"/>
      <c r="BH279" s="569"/>
      <c r="BI279" s="569"/>
      <c r="BJ279" s="569"/>
      <c r="BK279" s="569"/>
      <c r="BL279" s="569"/>
      <c r="BM279" s="569"/>
      <c r="BN279" s="569"/>
      <c r="BO279" s="569"/>
      <c r="BP279" s="569"/>
      <c r="BQ279" s="569"/>
      <c r="BR279" s="569"/>
      <c r="BS279" s="569"/>
    </row>
    <row r="280" spans="23:71" ht="12.75" hidden="1" customHeight="1">
      <c r="AC280" s="62"/>
      <c r="AD280" s="62"/>
      <c r="AE280" s="62"/>
      <c r="AF280" s="62"/>
      <c r="AG280" s="62"/>
      <c r="AH280" s="62"/>
      <c r="AI280" s="62"/>
      <c r="AJ280" s="62"/>
      <c r="AK280" s="62"/>
      <c r="AL280" s="62"/>
      <c r="AM280" s="569"/>
      <c r="AN280" s="711"/>
      <c r="AO280" s="711"/>
      <c r="AP280" s="711"/>
      <c r="AQ280" s="568"/>
      <c r="AR280" s="569"/>
      <c r="AS280" s="569"/>
      <c r="AT280" s="569"/>
      <c r="AU280" s="569"/>
      <c r="AV280" s="569"/>
      <c r="AW280" s="569"/>
      <c r="AX280" s="569"/>
      <c r="AY280" s="568"/>
      <c r="AZ280" s="569"/>
      <c r="BA280" s="569"/>
      <c r="BB280" s="569"/>
      <c r="BC280" s="569"/>
      <c r="BD280" s="569"/>
      <c r="BE280" s="569"/>
      <c r="BF280" s="569"/>
      <c r="BG280" s="569"/>
      <c r="BH280" s="569"/>
      <c r="BI280" s="569"/>
      <c r="BJ280" s="569"/>
      <c r="BK280" s="569"/>
      <c r="BL280" s="569"/>
      <c r="BM280" s="569"/>
      <c r="BN280" s="569"/>
      <c r="BO280" s="569"/>
      <c r="BP280" s="569"/>
      <c r="BQ280" s="569"/>
      <c r="BR280" s="569"/>
      <c r="BS280" s="569"/>
    </row>
    <row r="281" spans="23:71" ht="12.75" hidden="1" customHeight="1">
      <c r="AC281" s="62"/>
      <c r="AD281" s="62"/>
      <c r="AE281" s="62"/>
      <c r="AF281" s="62"/>
      <c r="AG281" s="62"/>
      <c r="AH281" s="62"/>
      <c r="AI281" s="62"/>
      <c r="AJ281" s="62"/>
      <c r="AK281" s="62"/>
      <c r="AL281" s="62"/>
      <c r="AM281" s="569"/>
      <c r="AN281" s="711"/>
      <c r="AO281" s="711"/>
      <c r="AP281" s="711"/>
      <c r="AQ281" s="568"/>
      <c r="AR281" s="569"/>
      <c r="AS281" s="569"/>
      <c r="AT281" s="569"/>
      <c r="AU281" s="569"/>
      <c r="AV281" s="569"/>
      <c r="AW281" s="569"/>
      <c r="AX281" s="569"/>
      <c r="AY281" s="568"/>
      <c r="AZ281" s="569"/>
      <c r="BA281" s="569"/>
      <c r="BB281" s="569"/>
      <c r="BC281" s="569"/>
      <c r="BD281" s="569"/>
      <c r="BE281" s="569"/>
      <c r="BF281" s="569"/>
      <c r="BG281" s="569"/>
      <c r="BH281" s="569"/>
      <c r="BI281" s="569"/>
      <c r="BJ281" s="569"/>
      <c r="BK281" s="569"/>
      <c r="BL281" s="569"/>
      <c r="BM281" s="569"/>
      <c r="BN281" s="569"/>
      <c r="BO281" s="569"/>
      <c r="BP281" s="569"/>
      <c r="BQ281" s="569"/>
      <c r="BR281" s="569"/>
      <c r="BS281" s="569"/>
    </row>
    <row r="282" spans="23:71" ht="12.75" hidden="1" customHeight="1">
      <c r="AC282" s="62"/>
      <c r="AD282" s="62"/>
      <c r="AE282" s="62"/>
      <c r="AF282" s="62"/>
      <c r="AG282" s="62"/>
      <c r="AH282" s="62"/>
      <c r="AI282" s="62"/>
      <c r="AJ282" s="62"/>
      <c r="AK282" s="62"/>
      <c r="AL282" s="62"/>
      <c r="AM282" s="569"/>
      <c r="AN282" s="711"/>
      <c r="AO282" s="711"/>
      <c r="AP282" s="711"/>
      <c r="AQ282" s="568"/>
      <c r="AR282" s="569"/>
      <c r="AS282" s="569"/>
      <c r="AT282" s="569"/>
      <c r="AU282" s="569"/>
      <c r="AV282" s="569"/>
      <c r="AW282" s="569"/>
      <c r="AX282" s="569"/>
      <c r="AY282" s="568"/>
      <c r="AZ282" s="569"/>
      <c r="BA282" s="569"/>
      <c r="BB282" s="569"/>
      <c r="BC282" s="569"/>
      <c r="BD282" s="569"/>
      <c r="BE282" s="569"/>
      <c r="BF282" s="569"/>
      <c r="BG282" s="569"/>
      <c r="BH282" s="569"/>
      <c r="BI282" s="569"/>
      <c r="BJ282" s="569"/>
      <c r="BK282" s="569"/>
      <c r="BL282" s="569"/>
      <c r="BM282" s="569"/>
      <c r="BN282" s="569"/>
      <c r="BO282" s="569"/>
      <c r="BP282" s="569"/>
      <c r="BQ282" s="569"/>
      <c r="BR282" s="569"/>
      <c r="BS282" s="569"/>
    </row>
    <row r="283" spans="23:71" ht="12.75" hidden="1" customHeight="1">
      <c r="AC283" s="62"/>
      <c r="AD283" s="62"/>
      <c r="AE283" s="62"/>
      <c r="AF283" s="62"/>
      <c r="AG283" s="62"/>
      <c r="AH283" s="62"/>
      <c r="AI283" s="62"/>
      <c r="AJ283" s="62"/>
      <c r="AK283" s="62"/>
      <c r="AL283" s="62"/>
      <c r="AM283" s="569"/>
      <c r="AN283" s="711"/>
      <c r="AO283" s="711"/>
      <c r="AP283" s="711"/>
      <c r="AQ283" s="568"/>
      <c r="AR283" s="569"/>
      <c r="AS283" s="569"/>
      <c r="AT283" s="569"/>
      <c r="AU283" s="569"/>
      <c r="AV283" s="569"/>
      <c r="AW283" s="569"/>
      <c r="AX283" s="569"/>
      <c r="AY283" s="568"/>
      <c r="AZ283" s="569"/>
      <c r="BA283" s="569"/>
      <c r="BB283" s="569"/>
      <c r="BC283" s="569"/>
      <c r="BD283" s="569"/>
      <c r="BE283" s="569"/>
      <c r="BF283" s="569"/>
      <c r="BG283" s="569"/>
      <c r="BH283" s="569"/>
      <c r="BI283" s="569"/>
      <c r="BJ283" s="569"/>
      <c r="BK283" s="569"/>
      <c r="BL283" s="569"/>
      <c r="BM283" s="569"/>
      <c r="BN283" s="569"/>
      <c r="BO283" s="569"/>
      <c r="BP283" s="569"/>
      <c r="BQ283" s="569"/>
      <c r="BR283" s="569"/>
      <c r="BS283" s="569"/>
    </row>
    <row r="284" spans="23:71" ht="12.75" hidden="1" customHeight="1">
      <c r="AC284" s="62"/>
      <c r="AD284" s="62"/>
      <c r="AE284" s="62"/>
      <c r="AF284" s="62"/>
      <c r="AG284" s="62"/>
      <c r="AH284" s="62"/>
      <c r="AI284" s="62"/>
      <c r="AJ284" s="62"/>
      <c r="AK284" s="62"/>
      <c r="AL284" s="62"/>
      <c r="AM284" s="569"/>
      <c r="AN284" s="711"/>
      <c r="AO284" s="711"/>
      <c r="AP284" s="711"/>
      <c r="AQ284" s="568"/>
      <c r="AR284" s="569"/>
      <c r="AS284" s="569"/>
      <c r="AT284" s="569"/>
      <c r="AU284" s="569"/>
      <c r="AV284" s="569"/>
      <c r="AW284" s="569"/>
      <c r="AX284" s="569"/>
      <c r="AY284" s="568"/>
      <c r="AZ284" s="569"/>
      <c r="BA284" s="569"/>
      <c r="BB284" s="569"/>
      <c r="BC284" s="569"/>
      <c r="BD284" s="569"/>
      <c r="BE284" s="569"/>
      <c r="BF284" s="569"/>
      <c r="BG284" s="569"/>
      <c r="BH284" s="569"/>
      <c r="BI284" s="569"/>
      <c r="BJ284" s="569"/>
      <c r="BK284" s="569"/>
      <c r="BL284" s="569"/>
      <c r="BM284" s="569"/>
      <c r="BN284" s="569"/>
      <c r="BO284" s="569"/>
      <c r="BP284" s="569"/>
      <c r="BQ284" s="569"/>
      <c r="BR284" s="569"/>
      <c r="BS284" s="569"/>
    </row>
    <row r="285" spans="23:71" ht="12.75" hidden="1" customHeight="1">
      <c r="AC285" s="62"/>
      <c r="AD285" s="62"/>
      <c r="AE285" s="62"/>
      <c r="AF285" s="62"/>
      <c r="AG285" s="62"/>
      <c r="AH285" s="62"/>
      <c r="AI285" s="62"/>
      <c r="AJ285" s="62"/>
      <c r="AK285" s="62"/>
      <c r="AL285" s="62"/>
      <c r="AM285" s="569"/>
      <c r="AN285" s="711"/>
      <c r="AO285" s="711"/>
      <c r="AP285" s="711"/>
      <c r="AQ285" s="568"/>
      <c r="AR285" s="569"/>
      <c r="AS285" s="569"/>
      <c r="AT285" s="569"/>
      <c r="AU285" s="569"/>
      <c r="AV285" s="569"/>
      <c r="AW285" s="569"/>
      <c r="AX285" s="569"/>
      <c r="AY285" s="568"/>
      <c r="AZ285" s="569"/>
      <c r="BA285" s="569"/>
      <c r="BB285" s="569"/>
      <c r="BC285" s="569"/>
      <c r="BD285" s="569"/>
      <c r="BE285" s="569"/>
      <c r="BF285" s="569"/>
      <c r="BG285" s="569"/>
      <c r="BH285" s="569"/>
      <c r="BI285" s="569"/>
      <c r="BJ285" s="569"/>
      <c r="BK285" s="569"/>
      <c r="BL285" s="569"/>
      <c r="BM285" s="569"/>
      <c r="BN285" s="569"/>
      <c r="BO285" s="569"/>
      <c r="BP285" s="569"/>
      <c r="BQ285" s="569"/>
      <c r="BR285" s="569"/>
      <c r="BS285" s="569"/>
    </row>
    <row r="286" spans="23:71" ht="12.75" hidden="1" customHeight="1">
      <c r="AC286" s="62"/>
      <c r="AD286" s="62"/>
      <c r="AE286" s="62"/>
      <c r="AF286" s="62"/>
      <c r="AG286" s="62"/>
      <c r="AH286" s="62"/>
      <c r="AI286" s="62"/>
      <c r="AJ286" s="62"/>
      <c r="AK286" s="62"/>
      <c r="AL286" s="62"/>
      <c r="AM286" s="569"/>
      <c r="AN286" s="711"/>
      <c r="AO286" s="711"/>
      <c r="AP286" s="711"/>
      <c r="AQ286" s="568"/>
      <c r="AR286" s="569"/>
      <c r="AS286" s="569"/>
      <c r="AT286" s="569"/>
      <c r="AU286" s="569"/>
      <c r="AV286" s="569"/>
      <c r="AW286" s="569"/>
      <c r="AX286" s="569"/>
      <c r="AY286" s="568"/>
      <c r="AZ286" s="569"/>
      <c r="BA286" s="569"/>
      <c r="BB286" s="569"/>
      <c r="BC286" s="569"/>
      <c r="BD286" s="569"/>
      <c r="BE286" s="569"/>
      <c r="BF286" s="569"/>
      <c r="BG286" s="569"/>
      <c r="BH286" s="569"/>
      <c r="BI286" s="569"/>
      <c r="BJ286" s="569"/>
      <c r="BK286" s="569"/>
      <c r="BL286" s="569"/>
      <c r="BM286" s="569"/>
      <c r="BN286" s="569"/>
      <c r="BO286" s="569"/>
      <c r="BP286" s="569"/>
      <c r="BQ286" s="569"/>
      <c r="BR286" s="569"/>
      <c r="BS286" s="569"/>
    </row>
    <row r="287" spans="23:71" ht="12.75" hidden="1" customHeight="1">
      <c r="AC287" s="62"/>
      <c r="AD287" s="62"/>
      <c r="AE287" s="62"/>
      <c r="AF287" s="62"/>
      <c r="AG287" s="62"/>
      <c r="AH287" s="62"/>
      <c r="AI287" s="62"/>
      <c r="AJ287" s="62"/>
      <c r="AK287" s="62"/>
      <c r="AL287" s="62"/>
      <c r="AM287" s="569"/>
      <c r="AN287" s="711"/>
      <c r="AO287" s="711"/>
      <c r="AP287" s="711"/>
      <c r="AQ287" s="568"/>
      <c r="AR287" s="569"/>
      <c r="AS287" s="569"/>
      <c r="AT287" s="569"/>
      <c r="AU287" s="569"/>
      <c r="AV287" s="569"/>
      <c r="AW287" s="569"/>
      <c r="AX287" s="569"/>
      <c r="AY287" s="568"/>
      <c r="AZ287" s="569"/>
      <c r="BA287" s="569"/>
      <c r="BB287" s="569"/>
      <c r="BC287" s="569"/>
      <c r="BD287" s="569"/>
      <c r="BE287" s="569"/>
      <c r="BF287" s="569"/>
      <c r="BG287" s="569"/>
      <c r="BH287" s="569"/>
      <c r="BI287" s="569"/>
      <c r="BJ287" s="569"/>
      <c r="BK287" s="569"/>
      <c r="BL287" s="569"/>
      <c r="BM287" s="569"/>
      <c r="BN287" s="569"/>
      <c r="BO287" s="569"/>
      <c r="BP287" s="569"/>
      <c r="BQ287" s="569"/>
      <c r="BR287" s="569"/>
      <c r="BS287" s="569"/>
    </row>
    <row r="288" spans="23:71" ht="12.75" hidden="1" customHeight="1">
      <c r="AC288" s="62"/>
      <c r="AD288" s="62"/>
      <c r="AE288" s="62"/>
      <c r="AF288" s="62"/>
      <c r="AG288" s="62"/>
      <c r="AH288" s="62"/>
      <c r="AI288" s="62"/>
      <c r="AJ288" s="62"/>
      <c r="AK288" s="62"/>
      <c r="AL288" s="62"/>
      <c r="AM288" s="569"/>
      <c r="AN288" s="711"/>
      <c r="AO288" s="711"/>
      <c r="AP288" s="711"/>
      <c r="AQ288" s="568"/>
      <c r="AR288" s="569"/>
      <c r="AS288" s="569"/>
      <c r="AT288" s="569"/>
      <c r="AU288" s="569"/>
      <c r="AV288" s="569"/>
      <c r="AW288" s="569"/>
      <c r="AX288" s="569"/>
      <c r="AY288" s="568"/>
      <c r="AZ288" s="569"/>
      <c r="BA288" s="569"/>
      <c r="BB288" s="569"/>
      <c r="BC288" s="569"/>
      <c r="BD288" s="569"/>
      <c r="BE288" s="569"/>
      <c r="BF288" s="569"/>
      <c r="BG288" s="569"/>
      <c r="BH288" s="569"/>
      <c r="BI288" s="569"/>
      <c r="BJ288" s="569"/>
      <c r="BK288" s="569"/>
      <c r="BL288" s="569"/>
      <c r="BM288" s="569"/>
      <c r="BN288" s="569"/>
      <c r="BO288" s="569"/>
      <c r="BP288" s="569"/>
      <c r="BQ288" s="569"/>
      <c r="BR288" s="569"/>
      <c r="BS288" s="569"/>
    </row>
    <row r="289" spans="29:71" ht="12.75" hidden="1" customHeight="1">
      <c r="AC289" s="62"/>
      <c r="AD289" s="62"/>
      <c r="AE289" s="62"/>
      <c r="AF289" s="62"/>
      <c r="AG289" s="62"/>
      <c r="AH289" s="62"/>
      <c r="AI289" s="62"/>
      <c r="AJ289" s="62"/>
      <c r="AK289" s="62"/>
      <c r="AL289" s="62"/>
      <c r="AM289" s="569"/>
      <c r="AN289" s="711"/>
      <c r="AO289" s="711"/>
      <c r="AP289" s="711"/>
      <c r="AQ289" s="568"/>
      <c r="AR289" s="569"/>
      <c r="AS289" s="569"/>
      <c r="AT289" s="569"/>
      <c r="AU289" s="569"/>
      <c r="AV289" s="569"/>
      <c r="AW289" s="569"/>
      <c r="AX289" s="569"/>
      <c r="AY289" s="568"/>
      <c r="AZ289" s="569"/>
      <c r="BA289" s="569"/>
      <c r="BB289" s="569"/>
      <c r="BC289" s="569"/>
      <c r="BD289" s="569"/>
      <c r="BE289" s="569"/>
      <c r="BF289" s="569"/>
      <c r="BG289" s="569"/>
      <c r="BH289" s="569"/>
      <c r="BI289" s="569"/>
      <c r="BJ289" s="569"/>
      <c r="BK289" s="569"/>
      <c r="BL289" s="569"/>
      <c r="BM289" s="569"/>
      <c r="BN289" s="569"/>
      <c r="BO289" s="569"/>
      <c r="BP289" s="569"/>
      <c r="BQ289" s="569"/>
      <c r="BR289" s="569"/>
      <c r="BS289" s="569"/>
    </row>
    <row r="290" spans="29:71" ht="12.75" hidden="1" customHeight="1">
      <c r="AC290" s="62"/>
      <c r="AD290" s="62"/>
      <c r="AE290" s="62"/>
      <c r="AF290" s="62"/>
      <c r="AG290" s="62"/>
      <c r="AH290" s="62"/>
      <c r="AI290" s="62"/>
      <c r="AJ290" s="62"/>
      <c r="AK290" s="62"/>
      <c r="AL290" s="62"/>
      <c r="AM290" s="569"/>
      <c r="AN290" s="711"/>
      <c r="AO290" s="711"/>
      <c r="AP290" s="711"/>
      <c r="AQ290" s="568"/>
      <c r="AR290" s="569"/>
      <c r="AS290" s="569"/>
      <c r="AT290" s="569"/>
      <c r="AU290" s="569"/>
      <c r="AV290" s="569"/>
      <c r="AW290" s="569"/>
      <c r="AX290" s="569"/>
      <c r="AY290" s="568"/>
      <c r="AZ290" s="569"/>
      <c r="BA290" s="569"/>
      <c r="BB290" s="569"/>
      <c r="BC290" s="569"/>
      <c r="BD290" s="569"/>
      <c r="BE290" s="569"/>
      <c r="BF290" s="569"/>
      <c r="BG290" s="569"/>
      <c r="BH290" s="569"/>
      <c r="BI290" s="569"/>
      <c r="BJ290" s="569"/>
      <c r="BK290" s="569"/>
      <c r="BL290" s="569"/>
      <c r="BM290" s="569"/>
      <c r="BN290" s="569"/>
      <c r="BO290" s="569"/>
      <c r="BP290" s="569"/>
      <c r="BQ290" s="569"/>
      <c r="BR290" s="569"/>
      <c r="BS290" s="569"/>
    </row>
    <row r="291" spans="29:71" ht="12.75" hidden="1" customHeight="1">
      <c r="AC291" s="62"/>
      <c r="AD291" s="62"/>
      <c r="AE291" s="62"/>
      <c r="AF291" s="62"/>
      <c r="AG291" s="62"/>
      <c r="AH291" s="62"/>
      <c r="AI291" s="62"/>
      <c r="AJ291" s="62"/>
      <c r="AK291" s="62"/>
      <c r="AL291" s="62"/>
      <c r="AM291" s="569"/>
      <c r="AN291" s="711"/>
      <c r="AO291" s="711"/>
      <c r="AP291" s="711"/>
      <c r="AQ291" s="568"/>
      <c r="AR291" s="569"/>
      <c r="AS291" s="569"/>
      <c r="AT291" s="569"/>
      <c r="AU291" s="569"/>
      <c r="AV291" s="569"/>
      <c r="AW291" s="569"/>
      <c r="AX291" s="569"/>
      <c r="AY291" s="568"/>
      <c r="AZ291" s="569"/>
      <c r="BA291" s="569"/>
      <c r="BB291" s="569"/>
      <c r="BC291" s="569"/>
      <c r="BD291" s="569"/>
      <c r="BE291" s="569"/>
      <c r="BF291" s="569"/>
      <c r="BG291" s="569"/>
      <c r="BH291" s="569"/>
      <c r="BI291" s="569"/>
      <c r="BJ291" s="569"/>
      <c r="BK291" s="569"/>
      <c r="BL291" s="569"/>
      <c r="BM291" s="569"/>
      <c r="BN291" s="569"/>
      <c r="BO291" s="569"/>
      <c r="BP291" s="569"/>
      <c r="BQ291" s="569"/>
      <c r="BR291" s="569"/>
      <c r="BS291" s="569"/>
    </row>
    <row r="292" spans="29:71" ht="12.75" hidden="1" customHeight="1">
      <c r="AC292" s="62"/>
      <c r="AD292" s="62"/>
      <c r="AE292" s="62"/>
      <c r="AF292" s="62"/>
      <c r="AG292" s="62"/>
      <c r="AH292" s="62"/>
      <c r="AI292" s="62"/>
      <c r="AJ292" s="62"/>
      <c r="AK292" s="62"/>
      <c r="AL292" s="62"/>
      <c r="AM292" s="569"/>
      <c r="AN292" s="711"/>
      <c r="AO292" s="711"/>
      <c r="AP292" s="711"/>
      <c r="AQ292" s="568"/>
      <c r="AR292" s="569"/>
      <c r="AS292" s="569"/>
      <c r="AT292" s="569"/>
      <c r="AU292" s="569"/>
      <c r="AV292" s="569"/>
      <c r="AW292" s="569"/>
      <c r="AX292" s="569"/>
      <c r="AY292" s="568"/>
      <c r="AZ292" s="569"/>
      <c r="BA292" s="569"/>
      <c r="BB292" s="569"/>
      <c r="BC292" s="569"/>
      <c r="BD292" s="569"/>
      <c r="BE292" s="569"/>
      <c r="BF292" s="569"/>
      <c r="BG292" s="569"/>
      <c r="BH292" s="569"/>
      <c r="BI292" s="569"/>
      <c r="BJ292" s="569"/>
      <c r="BK292" s="569"/>
      <c r="BL292" s="569"/>
      <c r="BM292" s="569"/>
      <c r="BN292" s="569"/>
      <c r="BO292" s="569"/>
      <c r="BP292" s="569"/>
      <c r="BQ292" s="569"/>
      <c r="BR292" s="569"/>
      <c r="BS292" s="569"/>
    </row>
    <row r="293" spans="29:71" ht="12.75" hidden="1" customHeight="1">
      <c r="AC293" s="62"/>
      <c r="AD293" s="62"/>
      <c r="AE293" s="62"/>
      <c r="AF293" s="62"/>
      <c r="AG293" s="62"/>
      <c r="AH293" s="62"/>
      <c r="AI293" s="62"/>
      <c r="AJ293" s="62"/>
      <c r="AK293" s="62"/>
      <c r="AL293" s="62"/>
      <c r="AM293" s="569"/>
      <c r="AN293" s="711"/>
      <c r="AO293" s="711"/>
      <c r="AP293" s="711"/>
      <c r="AQ293" s="568"/>
      <c r="AR293" s="569"/>
      <c r="AS293" s="569"/>
      <c r="AT293" s="569"/>
      <c r="AU293" s="569"/>
      <c r="AV293" s="569"/>
      <c r="AW293" s="569"/>
      <c r="AX293" s="569"/>
      <c r="AY293" s="568"/>
      <c r="AZ293" s="569"/>
      <c r="BA293" s="569"/>
      <c r="BB293" s="569"/>
      <c r="BC293" s="569"/>
      <c r="BD293" s="569"/>
      <c r="BE293" s="569"/>
      <c r="BF293" s="569"/>
      <c r="BG293" s="569"/>
      <c r="BH293" s="569"/>
      <c r="BI293" s="569"/>
      <c r="BJ293" s="569"/>
      <c r="BK293" s="569"/>
      <c r="BL293" s="569"/>
      <c r="BM293" s="569"/>
      <c r="BN293" s="569"/>
      <c r="BO293" s="569"/>
      <c r="BP293" s="569"/>
      <c r="BQ293" s="569"/>
      <c r="BR293" s="569"/>
      <c r="BS293" s="569"/>
    </row>
    <row r="294" spans="29:71" ht="12.75" hidden="1" customHeight="1">
      <c r="AC294" s="62"/>
      <c r="AD294" s="62"/>
      <c r="AE294" s="62"/>
      <c r="AF294" s="62"/>
      <c r="AG294" s="62"/>
      <c r="AH294" s="62"/>
      <c r="AI294" s="62"/>
      <c r="AJ294" s="62"/>
      <c r="AK294" s="62"/>
      <c r="AL294" s="62"/>
      <c r="AM294" s="569"/>
      <c r="AN294" s="711"/>
      <c r="AO294" s="711"/>
      <c r="AP294" s="711"/>
      <c r="AQ294" s="568"/>
      <c r="AR294" s="569"/>
      <c r="AS294" s="569"/>
      <c r="AT294" s="569"/>
      <c r="AU294" s="569"/>
      <c r="AV294" s="569"/>
      <c r="AW294" s="569"/>
      <c r="AX294" s="569"/>
      <c r="AY294" s="568"/>
      <c r="AZ294" s="569"/>
      <c r="BA294" s="569"/>
      <c r="BB294" s="569"/>
      <c r="BC294" s="569"/>
      <c r="BD294" s="569"/>
      <c r="BE294" s="569"/>
      <c r="BF294" s="569"/>
      <c r="BG294" s="569"/>
      <c r="BH294" s="569"/>
      <c r="BI294" s="569"/>
      <c r="BJ294" s="569"/>
      <c r="BK294" s="569"/>
      <c r="BL294" s="569"/>
      <c r="BM294" s="569"/>
      <c r="BN294" s="569"/>
      <c r="BO294" s="569"/>
      <c r="BP294" s="569"/>
      <c r="BQ294" s="569"/>
      <c r="BR294" s="569"/>
      <c r="BS294" s="569"/>
    </row>
    <row r="295" spans="29:71" ht="12.75" hidden="1">
      <c r="AC295" s="62"/>
      <c r="AD295" s="62"/>
      <c r="AE295" s="62"/>
      <c r="AF295" s="62"/>
      <c r="AG295" s="62"/>
      <c r="AH295" s="62"/>
      <c r="AI295" s="62"/>
      <c r="AJ295" s="62"/>
      <c r="AK295" s="62"/>
      <c r="AL295" s="62"/>
      <c r="AM295" s="569"/>
      <c r="AN295" s="711"/>
      <c r="AO295" s="711"/>
      <c r="AP295" s="711"/>
      <c r="AQ295" s="568"/>
      <c r="AR295" s="569"/>
      <c r="AS295" s="569"/>
      <c r="AT295" s="569"/>
      <c r="AU295" s="569"/>
      <c r="AV295" s="569"/>
      <c r="AW295" s="569"/>
      <c r="AX295" s="569"/>
      <c r="AY295" s="568"/>
      <c r="AZ295" s="569"/>
      <c r="BA295" s="569"/>
      <c r="BB295" s="569"/>
      <c r="BC295" s="569"/>
      <c r="BD295" s="569"/>
      <c r="BE295" s="569"/>
      <c r="BF295" s="569"/>
      <c r="BG295" s="569"/>
      <c r="BH295" s="569"/>
      <c r="BI295" s="569"/>
      <c r="BJ295" s="569"/>
      <c r="BK295" s="569"/>
      <c r="BL295" s="569"/>
      <c r="BM295" s="569"/>
      <c r="BN295" s="569"/>
      <c r="BO295" s="569"/>
      <c r="BP295" s="569"/>
      <c r="BQ295" s="569"/>
      <c r="BR295" s="569"/>
      <c r="BS295" s="569"/>
    </row>
    <row r="296" spans="29:71" ht="12.75" hidden="1">
      <c r="AC296" s="62"/>
      <c r="AD296" s="62"/>
      <c r="AE296" s="62"/>
      <c r="AF296" s="62"/>
      <c r="AG296" s="62"/>
      <c r="AH296" s="62"/>
      <c r="AI296" s="62"/>
      <c r="AJ296" s="62"/>
      <c r="AK296" s="62"/>
      <c r="AL296" s="62"/>
      <c r="AM296" s="569"/>
      <c r="AN296" s="711"/>
      <c r="AO296" s="711"/>
      <c r="AP296" s="711"/>
      <c r="AQ296" s="568"/>
      <c r="AR296" s="569"/>
      <c r="AS296" s="569"/>
      <c r="AT296" s="569"/>
      <c r="AU296" s="569"/>
      <c r="AV296" s="569"/>
      <c r="AW296" s="569"/>
      <c r="AX296" s="569"/>
      <c r="AY296" s="568"/>
      <c r="AZ296" s="569"/>
      <c r="BA296" s="569"/>
      <c r="BB296" s="569"/>
      <c r="BC296" s="569"/>
      <c r="BD296" s="569"/>
      <c r="BE296" s="569"/>
      <c r="BF296" s="569"/>
      <c r="BG296" s="569"/>
      <c r="BH296" s="569"/>
      <c r="BI296" s="569"/>
      <c r="BJ296" s="569"/>
      <c r="BK296" s="569"/>
      <c r="BL296" s="569"/>
      <c r="BM296" s="569"/>
      <c r="BN296" s="569"/>
      <c r="BO296" s="569"/>
      <c r="BP296" s="569"/>
      <c r="BQ296" s="569"/>
      <c r="BR296" s="569"/>
      <c r="BS296" s="569"/>
    </row>
    <row r="297" spans="29:71" ht="12.75" hidden="1">
      <c r="AC297" s="62"/>
      <c r="AD297" s="62"/>
      <c r="AE297" s="62"/>
      <c r="AF297" s="62"/>
      <c r="AG297" s="62"/>
      <c r="AH297" s="62"/>
      <c r="AI297" s="62"/>
      <c r="AJ297" s="62"/>
      <c r="AK297" s="62"/>
      <c r="AL297" s="62"/>
      <c r="AM297" s="569"/>
      <c r="AN297" s="711"/>
      <c r="AO297" s="711"/>
      <c r="AP297" s="711"/>
      <c r="AQ297" s="568"/>
      <c r="AR297" s="569"/>
      <c r="AS297" s="569"/>
      <c r="AT297" s="569"/>
      <c r="AU297" s="569"/>
      <c r="AV297" s="569"/>
      <c r="AW297" s="569"/>
      <c r="AX297" s="569"/>
      <c r="AY297" s="568"/>
      <c r="AZ297" s="569"/>
      <c r="BA297" s="569"/>
      <c r="BB297" s="569"/>
      <c r="BC297" s="569"/>
      <c r="BD297" s="569"/>
      <c r="BE297" s="569"/>
      <c r="BF297" s="569"/>
      <c r="BG297" s="569"/>
      <c r="BH297" s="569"/>
      <c r="BI297" s="569"/>
      <c r="BJ297" s="569"/>
      <c r="BK297" s="569"/>
      <c r="BL297" s="569"/>
      <c r="BM297" s="569"/>
      <c r="BN297" s="569"/>
      <c r="BO297" s="569"/>
      <c r="BP297" s="569"/>
      <c r="BQ297" s="569"/>
      <c r="BR297" s="569"/>
      <c r="BS297" s="569"/>
    </row>
    <row r="298" spans="29:71" ht="12.75" hidden="1">
      <c r="AC298" s="62"/>
      <c r="AD298" s="62"/>
      <c r="AE298" s="62"/>
      <c r="AF298" s="62"/>
      <c r="AG298" s="62"/>
      <c r="AH298" s="62"/>
      <c r="AI298" s="62"/>
      <c r="AJ298" s="62"/>
      <c r="AK298" s="62"/>
      <c r="AL298" s="62"/>
      <c r="AM298" s="569"/>
      <c r="AN298" s="711"/>
      <c r="AO298" s="711"/>
      <c r="AP298" s="711"/>
      <c r="AQ298" s="568"/>
      <c r="AR298" s="569"/>
      <c r="AS298" s="569"/>
      <c r="AT298" s="569"/>
      <c r="AU298" s="569"/>
      <c r="AV298" s="569"/>
      <c r="AW298" s="569"/>
      <c r="AX298" s="569"/>
      <c r="AY298" s="568"/>
      <c r="AZ298" s="569"/>
      <c r="BA298" s="569"/>
      <c r="BB298" s="569"/>
      <c r="BC298" s="569"/>
      <c r="BD298" s="569"/>
      <c r="BE298" s="569"/>
      <c r="BF298" s="569"/>
      <c r="BG298" s="569"/>
      <c r="BH298" s="569"/>
      <c r="BI298" s="569"/>
      <c r="BJ298" s="569"/>
      <c r="BK298" s="569"/>
      <c r="BL298" s="569"/>
      <c r="BM298" s="569"/>
      <c r="BN298" s="569"/>
      <c r="BO298" s="569"/>
      <c r="BP298" s="569"/>
      <c r="BQ298" s="569"/>
      <c r="BR298" s="569"/>
      <c r="BS298" s="569"/>
    </row>
    <row r="299" spans="29:71" ht="12.75" hidden="1">
      <c r="AC299" s="62"/>
      <c r="AD299" s="62"/>
      <c r="AE299" s="62"/>
      <c r="AF299" s="62"/>
      <c r="AG299" s="62"/>
      <c r="AH299" s="62"/>
      <c r="AI299" s="62"/>
      <c r="AJ299" s="62"/>
      <c r="AK299" s="62"/>
      <c r="AL299" s="62"/>
      <c r="AM299" s="569"/>
      <c r="AN299" s="711"/>
      <c r="AO299" s="711"/>
      <c r="AP299" s="711"/>
      <c r="AQ299" s="568"/>
      <c r="AR299" s="569"/>
      <c r="AS299" s="569"/>
      <c r="AT299" s="569"/>
      <c r="AU299" s="569"/>
      <c r="AV299" s="569"/>
      <c r="AW299" s="569"/>
      <c r="AX299" s="569"/>
      <c r="AY299" s="568"/>
      <c r="AZ299" s="569"/>
      <c r="BA299" s="569"/>
      <c r="BB299" s="569"/>
      <c r="BC299" s="569"/>
      <c r="BD299" s="569"/>
      <c r="BE299" s="569"/>
      <c r="BF299" s="569"/>
      <c r="BG299" s="569"/>
      <c r="BH299" s="569"/>
      <c r="BI299" s="569"/>
      <c r="BJ299" s="569"/>
      <c r="BK299" s="569"/>
      <c r="BL299" s="569"/>
      <c r="BM299" s="569"/>
      <c r="BN299" s="569"/>
      <c r="BO299" s="569"/>
      <c r="BP299" s="569"/>
      <c r="BQ299" s="569"/>
      <c r="BR299" s="569"/>
      <c r="BS299" s="569"/>
    </row>
    <row r="300" spans="29:71" ht="12.75" hidden="1">
      <c r="AC300" s="62"/>
      <c r="AD300" s="62"/>
      <c r="AE300" s="62"/>
      <c r="AF300" s="62"/>
      <c r="AG300" s="62"/>
      <c r="AH300" s="62"/>
      <c r="AI300" s="62"/>
      <c r="AJ300" s="62"/>
      <c r="AK300" s="62"/>
      <c r="AL300" s="62"/>
      <c r="AM300" s="569"/>
      <c r="AN300" s="711"/>
      <c r="AO300" s="711"/>
      <c r="AP300" s="711"/>
      <c r="AQ300" s="568"/>
      <c r="AR300" s="569"/>
      <c r="AS300" s="569"/>
      <c r="AT300" s="569"/>
      <c r="AU300" s="569"/>
      <c r="AV300" s="569"/>
      <c r="AW300" s="569"/>
      <c r="AX300" s="569"/>
      <c r="AY300" s="568"/>
      <c r="AZ300" s="569"/>
      <c r="BA300" s="569"/>
      <c r="BB300" s="569"/>
      <c r="BC300" s="569"/>
      <c r="BD300" s="569"/>
      <c r="BE300" s="569"/>
      <c r="BF300" s="569"/>
      <c r="BG300" s="569"/>
      <c r="BH300" s="569"/>
      <c r="BI300" s="569"/>
      <c r="BJ300" s="569"/>
      <c r="BK300" s="569"/>
      <c r="BL300" s="569"/>
      <c r="BM300" s="569"/>
      <c r="BN300" s="569"/>
      <c r="BO300" s="569"/>
      <c r="BP300" s="569"/>
      <c r="BQ300" s="569"/>
      <c r="BR300" s="569"/>
      <c r="BS300" s="569"/>
    </row>
    <row r="301" spans="29:71" ht="12.75" hidden="1">
      <c r="AC301" s="62"/>
      <c r="AD301" s="62"/>
      <c r="AE301" s="62"/>
      <c r="AF301" s="62"/>
      <c r="AG301" s="62"/>
      <c r="AH301" s="62"/>
      <c r="AI301" s="62"/>
      <c r="AJ301" s="62"/>
      <c r="AK301" s="62"/>
      <c r="AL301" s="62"/>
      <c r="AM301" s="569"/>
      <c r="AN301" s="711"/>
      <c r="AO301" s="711"/>
      <c r="AP301" s="711"/>
      <c r="AQ301" s="568"/>
      <c r="AR301" s="569"/>
      <c r="AS301" s="569"/>
      <c r="AT301" s="569"/>
      <c r="AU301" s="569"/>
      <c r="AV301" s="569"/>
      <c r="AW301" s="569"/>
      <c r="AX301" s="569"/>
      <c r="AY301" s="568"/>
      <c r="AZ301" s="569"/>
      <c r="BA301" s="569"/>
      <c r="BB301" s="569"/>
      <c r="BC301" s="569"/>
      <c r="BD301" s="569"/>
      <c r="BE301" s="569"/>
      <c r="BF301" s="569"/>
      <c r="BG301" s="569"/>
      <c r="BH301" s="569"/>
      <c r="BI301" s="569"/>
      <c r="BJ301" s="569"/>
      <c r="BK301" s="569"/>
      <c r="BL301" s="569"/>
      <c r="BM301" s="569"/>
      <c r="BN301" s="569"/>
      <c r="BO301" s="569"/>
      <c r="BP301" s="569"/>
      <c r="BQ301" s="569"/>
      <c r="BR301" s="569"/>
      <c r="BS301" s="569"/>
    </row>
    <row r="302" spans="29:71" ht="12.75" hidden="1">
      <c r="AC302" s="62"/>
      <c r="AD302" s="62"/>
      <c r="AE302" s="62"/>
      <c r="AF302" s="62"/>
      <c r="AG302" s="62"/>
      <c r="AH302" s="62"/>
      <c r="AI302" s="62"/>
      <c r="AJ302" s="62"/>
      <c r="AK302" s="62"/>
      <c r="AL302" s="62"/>
      <c r="AM302" s="569"/>
      <c r="AN302" s="711"/>
      <c r="AO302" s="711"/>
      <c r="AP302" s="711"/>
      <c r="AQ302" s="568"/>
      <c r="AR302" s="569"/>
      <c r="AS302" s="569"/>
      <c r="AT302" s="569"/>
      <c r="AU302" s="569"/>
      <c r="AV302" s="569"/>
      <c r="AW302" s="569"/>
      <c r="AX302" s="569"/>
      <c r="AY302" s="568"/>
      <c r="AZ302" s="569"/>
      <c r="BA302" s="569"/>
      <c r="BB302" s="569"/>
      <c r="BC302" s="569"/>
      <c r="BD302" s="569"/>
      <c r="BE302" s="569"/>
      <c r="BF302" s="569"/>
      <c r="BG302" s="569"/>
      <c r="BH302" s="569"/>
      <c r="BI302" s="569"/>
      <c r="BJ302" s="569"/>
      <c r="BK302" s="569"/>
      <c r="BL302" s="569"/>
      <c r="BM302" s="569"/>
      <c r="BN302" s="569"/>
      <c r="BO302" s="569"/>
      <c r="BP302" s="569"/>
      <c r="BQ302" s="569"/>
      <c r="BR302" s="569"/>
      <c r="BS302" s="569"/>
    </row>
    <row r="303" spans="29:71" ht="12.75" hidden="1">
      <c r="AC303" s="62"/>
      <c r="AD303" s="62"/>
      <c r="AE303" s="62"/>
      <c r="AF303" s="62"/>
      <c r="AG303" s="62"/>
      <c r="AH303" s="62"/>
      <c r="AI303" s="62"/>
      <c r="AJ303" s="62"/>
      <c r="AK303" s="62"/>
      <c r="AL303" s="62"/>
      <c r="AM303" s="569"/>
      <c r="AN303" s="711"/>
      <c r="AO303" s="711"/>
      <c r="AP303" s="711"/>
      <c r="AQ303" s="568"/>
      <c r="AR303" s="569"/>
      <c r="AS303" s="569"/>
      <c r="AT303" s="569"/>
      <c r="AU303" s="569"/>
      <c r="AV303" s="569"/>
      <c r="AW303" s="569"/>
      <c r="AX303" s="569"/>
      <c r="AY303" s="568"/>
      <c r="AZ303" s="569"/>
      <c r="BA303" s="569"/>
      <c r="BB303" s="569"/>
      <c r="BC303" s="569"/>
      <c r="BD303" s="569"/>
      <c r="BE303" s="569"/>
      <c r="BF303" s="569"/>
      <c r="BG303" s="569"/>
      <c r="BH303" s="569"/>
      <c r="BI303" s="569"/>
      <c r="BJ303" s="569"/>
      <c r="BK303" s="569"/>
      <c r="BL303" s="569"/>
      <c r="BM303" s="569"/>
      <c r="BN303" s="569"/>
      <c r="BO303" s="569"/>
      <c r="BP303" s="569"/>
      <c r="BQ303" s="569"/>
      <c r="BR303" s="569"/>
      <c r="BS303" s="569"/>
    </row>
    <row r="304" spans="29:71" ht="12.75" hidden="1">
      <c r="AC304" s="62"/>
      <c r="AD304" s="62"/>
      <c r="AE304" s="62"/>
      <c r="AF304" s="62"/>
      <c r="AG304" s="62"/>
      <c r="AH304" s="62"/>
      <c r="AI304" s="62"/>
      <c r="AJ304" s="62"/>
      <c r="AK304" s="62"/>
      <c r="AL304" s="62"/>
      <c r="AM304" s="569"/>
      <c r="AN304" s="711"/>
      <c r="AO304" s="711"/>
      <c r="AP304" s="711"/>
      <c r="AQ304" s="568"/>
      <c r="AR304" s="569"/>
      <c r="AS304" s="569"/>
      <c r="AT304" s="569"/>
      <c r="AU304" s="569"/>
      <c r="AV304" s="569"/>
      <c r="AW304" s="569"/>
      <c r="AX304" s="569"/>
      <c r="AY304" s="568"/>
      <c r="AZ304" s="569"/>
      <c r="BA304" s="569"/>
      <c r="BB304" s="569"/>
      <c r="BC304" s="569"/>
      <c r="BD304" s="569"/>
      <c r="BE304" s="569"/>
      <c r="BF304" s="569"/>
      <c r="BG304" s="569"/>
      <c r="BH304" s="569"/>
      <c r="BI304" s="569"/>
      <c r="BJ304" s="569"/>
      <c r="BK304" s="569"/>
      <c r="BL304" s="569"/>
      <c r="BM304" s="569"/>
      <c r="BN304" s="569"/>
      <c r="BO304" s="569"/>
      <c r="BP304" s="569"/>
      <c r="BQ304" s="569"/>
      <c r="BR304" s="569"/>
      <c r="BS304" s="569"/>
    </row>
    <row r="305" spans="29:71" ht="12.75" hidden="1">
      <c r="AC305" s="62"/>
      <c r="AD305" s="62"/>
      <c r="AE305" s="62"/>
      <c r="AF305" s="62"/>
      <c r="AG305" s="62"/>
      <c r="AH305" s="62"/>
      <c r="AI305" s="62"/>
      <c r="AJ305" s="62"/>
      <c r="AK305" s="62"/>
      <c r="AL305" s="62"/>
      <c r="AM305" s="569"/>
      <c r="AN305" s="711"/>
      <c r="AO305" s="711"/>
      <c r="AP305" s="711"/>
      <c r="AQ305" s="568"/>
      <c r="AR305" s="569"/>
      <c r="AS305" s="569"/>
      <c r="AT305" s="569"/>
      <c r="AU305" s="569"/>
      <c r="AV305" s="569"/>
      <c r="AW305" s="569"/>
      <c r="AX305" s="569"/>
      <c r="AY305" s="568"/>
      <c r="AZ305" s="569"/>
      <c r="BA305" s="569"/>
      <c r="BB305" s="569"/>
      <c r="BC305" s="569"/>
      <c r="BD305" s="569"/>
      <c r="BE305" s="569"/>
      <c r="BF305" s="569"/>
      <c r="BG305" s="569"/>
      <c r="BH305" s="569"/>
      <c r="BI305" s="569"/>
      <c r="BJ305" s="569"/>
      <c r="BK305" s="569"/>
      <c r="BL305" s="569"/>
      <c r="BM305" s="569"/>
      <c r="BN305" s="569"/>
      <c r="BO305" s="569"/>
      <c r="BP305" s="569"/>
      <c r="BQ305" s="569"/>
      <c r="BR305" s="569"/>
      <c r="BS305" s="569"/>
    </row>
    <row r="306" spans="29:71" ht="12.75" hidden="1">
      <c r="AC306" s="62"/>
      <c r="AD306" s="62"/>
      <c r="AE306" s="62"/>
      <c r="AF306" s="62"/>
      <c r="AG306" s="62"/>
      <c r="AH306" s="62"/>
      <c r="AI306" s="62"/>
      <c r="AJ306" s="62"/>
      <c r="AK306" s="62"/>
      <c r="AL306" s="62"/>
      <c r="AM306" s="569"/>
      <c r="AN306" s="711"/>
      <c r="AO306" s="711"/>
      <c r="AP306" s="711"/>
      <c r="AQ306" s="568"/>
      <c r="AR306" s="569"/>
      <c r="AS306" s="569"/>
      <c r="AT306" s="569"/>
      <c r="AU306" s="569"/>
      <c r="AV306" s="569"/>
      <c r="AW306" s="569"/>
      <c r="AX306" s="569"/>
      <c r="AY306" s="568"/>
      <c r="AZ306" s="569"/>
      <c r="BA306" s="569"/>
      <c r="BB306" s="569"/>
      <c r="BC306" s="569"/>
      <c r="BD306" s="569"/>
      <c r="BE306" s="569"/>
      <c r="BF306" s="569"/>
      <c r="BG306" s="569"/>
      <c r="BH306" s="569"/>
      <c r="BI306" s="569"/>
      <c r="BJ306" s="569"/>
      <c r="BK306" s="569"/>
      <c r="BL306" s="569"/>
      <c r="BM306" s="569"/>
      <c r="BN306" s="569"/>
      <c r="BO306" s="569"/>
      <c r="BP306" s="569"/>
      <c r="BQ306" s="569"/>
      <c r="BR306" s="569"/>
      <c r="BS306" s="569"/>
    </row>
    <row r="307" spans="29:71" ht="12.75" hidden="1">
      <c r="AC307" s="62"/>
      <c r="AD307" s="62"/>
      <c r="AE307" s="62"/>
      <c r="AF307" s="62"/>
      <c r="AG307" s="62"/>
      <c r="AH307" s="62"/>
      <c r="AI307" s="62"/>
      <c r="AJ307" s="62"/>
      <c r="AK307" s="62"/>
      <c r="AL307" s="62"/>
      <c r="AM307" s="569"/>
      <c r="AN307" s="711"/>
      <c r="AO307" s="711"/>
      <c r="AP307" s="711"/>
      <c r="AQ307" s="568"/>
      <c r="AR307" s="569"/>
      <c r="AS307" s="569"/>
      <c r="AT307" s="569"/>
      <c r="AU307" s="569"/>
      <c r="AV307" s="569"/>
      <c r="AW307" s="569"/>
      <c r="AX307" s="569"/>
      <c r="AY307" s="568"/>
      <c r="AZ307" s="569"/>
      <c r="BA307" s="569"/>
      <c r="BB307" s="569"/>
      <c r="BC307" s="569"/>
      <c r="BD307" s="569"/>
      <c r="BE307" s="569"/>
      <c r="BF307" s="569"/>
      <c r="BG307" s="569"/>
      <c r="BH307" s="569"/>
      <c r="BI307" s="569"/>
      <c r="BJ307" s="569"/>
      <c r="BK307" s="569"/>
      <c r="BL307" s="569"/>
      <c r="BM307" s="569"/>
      <c r="BN307" s="569"/>
      <c r="BO307" s="569"/>
      <c r="BP307" s="569"/>
      <c r="BQ307" s="569"/>
      <c r="BR307" s="569"/>
      <c r="BS307" s="569"/>
    </row>
    <row r="308" spans="29:71" ht="12.75" hidden="1">
      <c r="AC308" s="62"/>
      <c r="AD308" s="62"/>
      <c r="AE308" s="62"/>
      <c r="AF308" s="62"/>
      <c r="AG308" s="62"/>
      <c r="AH308" s="62"/>
      <c r="AI308" s="62"/>
      <c r="AJ308" s="62"/>
      <c r="AK308" s="62"/>
      <c r="AL308" s="62"/>
      <c r="AM308" s="569"/>
      <c r="AN308" s="711"/>
      <c r="AO308" s="711"/>
      <c r="AP308" s="711"/>
      <c r="AQ308" s="568"/>
      <c r="AR308" s="569"/>
      <c r="AS308" s="569"/>
      <c r="AT308" s="569"/>
      <c r="AU308" s="569"/>
      <c r="AV308" s="569"/>
      <c r="AW308" s="569"/>
      <c r="AX308" s="569"/>
      <c r="AY308" s="568"/>
      <c r="AZ308" s="569"/>
      <c r="BA308" s="569"/>
      <c r="BB308" s="569"/>
      <c r="BC308" s="569"/>
      <c r="BD308" s="569"/>
      <c r="BE308" s="569"/>
      <c r="BF308" s="569"/>
      <c r="BG308" s="569"/>
      <c r="BH308" s="569"/>
      <c r="BI308" s="569"/>
      <c r="BJ308" s="569"/>
      <c r="BK308" s="569"/>
      <c r="BL308" s="569"/>
      <c r="BM308" s="569"/>
      <c r="BN308" s="569"/>
      <c r="BO308" s="569"/>
      <c r="BP308" s="569"/>
      <c r="BQ308" s="569"/>
      <c r="BR308" s="569"/>
      <c r="BS308" s="569"/>
    </row>
    <row r="309" spans="29:71" ht="12.75" hidden="1">
      <c r="AC309" s="62"/>
      <c r="AD309" s="62"/>
      <c r="AE309" s="62"/>
      <c r="AF309" s="62"/>
      <c r="AG309" s="62"/>
      <c r="AH309" s="62"/>
      <c r="AI309" s="62"/>
      <c r="AJ309" s="62"/>
      <c r="AK309" s="62"/>
      <c r="AL309" s="62"/>
      <c r="AM309" s="569"/>
      <c r="AN309" s="711"/>
      <c r="AO309" s="711"/>
      <c r="AP309" s="711"/>
      <c r="AQ309" s="568"/>
      <c r="AR309" s="569"/>
      <c r="AS309" s="569"/>
      <c r="AT309" s="569"/>
      <c r="AU309" s="569"/>
      <c r="AV309" s="569"/>
      <c r="AW309" s="569"/>
      <c r="AX309" s="569"/>
      <c r="AY309" s="568"/>
      <c r="AZ309" s="569"/>
      <c r="BA309" s="569"/>
      <c r="BB309" s="569"/>
      <c r="BC309" s="569"/>
      <c r="BD309" s="569"/>
      <c r="BE309" s="569"/>
      <c r="BF309" s="569"/>
      <c r="BG309" s="569"/>
      <c r="BH309" s="569"/>
      <c r="BI309" s="569"/>
      <c r="BJ309" s="569"/>
      <c r="BK309" s="569"/>
      <c r="BL309" s="569"/>
      <c r="BM309" s="569"/>
      <c r="BN309" s="569"/>
      <c r="BO309" s="569"/>
      <c r="BP309" s="569"/>
      <c r="BQ309" s="569"/>
      <c r="BR309" s="569"/>
      <c r="BS309" s="569"/>
    </row>
    <row r="310" spans="29:71" ht="12.75" hidden="1">
      <c r="AC310" s="62"/>
      <c r="AD310" s="62"/>
      <c r="AE310" s="62"/>
      <c r="AF310" s="62"/>
      <c r="AG310" s="62"/>
      <c r="AH310" s="62"/>
      <c r="AI310" s="62"/>
      <c r="AJ310" s="62"/>
      <c r="AK310" s="62"/>
      <c r="AL310" s="62"/>
      <c r="AM310" s="569"/>
      <c r="AN310" s="711"/>
      <c r="AO310" s="711"/>
      <c r="AP310" s="711"/>
      <c r="AQ310" s="568"/>
      <c r="AR310" s="569"/>
      <c r="AS310" s="569"/>
      <c r="AT310" s="569"/>
      <c r="AU310" s="569"/>
      <c r="AV310" s="569"/>
      <c r="AW310" s="569"/>
      <c r="AX310" s="569"/>
      <c r="AY310" s="568"/>
      <c r="AZ310" s="569"/>
      <c r="BA310" s="569"/>
      <c r="BB310" s="569"/>
      <c r="BC310" s="569"/>
      <c r="BD310" s="569"/>
      <c r="BE310" s="569"/>
      <c r="BF310" s="569"/>
      <c r="BG310" s="569"/>
      <c r="BH310" s="569"/>
      <c r="BI310" s="569"/>
      <c r="BJ310" s="569"/>
      <c r="BK310" s="569"/>
      <c r="BL310" s="569"/>
      <c r="BM310" s="569"/>
      <c r="BN310" s="569"/>
      <c r="BO310" s="569"/>
      <c r="BP310" s="569"/>
      <c r="BQ310" s="569"/>
      <c r="BR310" s="569"/>
      <c r="BS310" s="569"/>
    </row>
    <row r="311" spans="29:71" ht="12.75" hidden="1">
      <c r="AC311" s="62"/>
      <c r="AD311" s="62"/>
      <c r="AE311" s="62"/>
      <c r="AF311" s="62"/>
      <c r="AG311" s="62"/>
      <c r="AH311" s="62"/>
      <c r="AI311" s="62"/>
      <c r="AJ311" s="62"/>
      <c r="AK311" s="62"/>
      <c r="AL311" s="62"/>
      <c r="AM311" s="569"/>
      <c r="AN311" s="711"/>
      <c r="AO311" s="711"/>
      <c r="AP311" s="711"/>
      <c r="AQ311" s="568"/>
      <c r="AR311" s="569"/>
      <c r="AS311" s="569"/>
      <c r="AT311" s="569"/>
      <c r="AU311" s="569"/>
      <c r="AV311" s="569"/>
      <c r="AW311" s="569"/>
      <c r="AX311" s="569"/>
      <c r="AY311" s="568"/>
      <c r="AZ311" s="569"/>
      <c r="BA311" s="569"/>
      <c r="BB311" s="569"/>
      <c r="BC311" s="569"/>
      <c r="BD311" s="569"/>
      <c r="BE311" s="569"/>
      <c r="BF311" s="569"/>
      <c r="BG311" s="569"/>
      <c r="BH311" s="569"/>
      <c r="BI311" s="569"/>
      <c r="BJ311" s="569"/>
      <c r="BK311" s="569"/>
      <c r="BL311" s="569"/>
      <c r="BM311" s="569"/>
      <c r="BN311" s="569"/>
      <c r="BO311" s="569"/>
      <c r="BP311" s="569"/>
      <c r="BQ311" s="569"/>
      <c r="BR311" s="569"/>
      <c r="BS311" s="569"/>
    </row>
    <row r="312" spans="29:71" ht="12.75" hidden="1">
      <c r="AC312" s="62"/>
      <c r="AD312" s="62"/>
      <c r="AE312" s="62"/>
      <c r="AF312" s="62"/>
      <c r="AG312" s="62"/>
      <c r="AH312" s="62"/>
      <c r="AI312" s="62"/>
      <c r="AJ312" s="62"/>
      <c r="AK312" s="62"/>
      <c r="AL312" s="62"/>
      <c r="AM312" s="569"/>
      <c r="AN312" s="711"/>
      <c r="AO312" s="711"/>
      <c r="AP312" s="711"/>
      <c r="AQ312" s="568"/>
      <c r="AR312" s="569"/>
      <c r="AS312" s="569"/>
      <c r="AT312" s="569"/>
      <c r="AU312" s="569"/>
      <c r="AV312" s="569"/>
      <c r="AW312" s="569"/>
      <c r="AX312" s="569"/>
      <c r="AY312" s="568"/>
      <c r="AZ312" s="569"/>
      <c r="BA312" s="569"/>
      <c r="BB312" s="569"/>
      <c r="BC312" s="569"/>
      <c r="BD312" s="569"/>
      <c r="BE312" s="569"/>
      <c r="BF312" s="569"/>
      <c r="BG312" s="569"/>
      <c r="BH312" s="569"/>
      <c r="BI312" s="569"/>
      <c r="BJ312" s="569"/>
      <c r="BK312" s="569"/>
      <c r="BL312" s="569"/>
      <c r="BM312" s="569"/>
      <c r="BN312" s="569"/>
      <c r="BO312" s="569"/>
      <c r="BP312" s="569"/>
      <c r="BQ312" s="569"/>
      <c r="BR312" s="569"/>
      <c r="BS312" s="569"/>
    </row>
    <row r="313" spans="29:71" ht="12.75" hidden="1">
      <c r="AC313" s="62"/>
      <c r="AD313" s="62"/>
      <c r="AE313" s="62"/>
      <c r="AF313" s="62"/>
      <c r="AG313" s="62"/>
      <c r="AH313" s="62"/>
      <c r="AI313" s="62"/>
      <c r="AJ313" s="62"/>
      <c r="AK313" s="62"/>
      <c r="AL313" s="62"/>
      <c r="AM313" s="569"/>
      <c r="AN313" s="711"/>
      <c r="AO313" s="711"/>
      <c r="AP313" s="711"/>
      <c r="AQ313" s="568"/>
      <c r="AR313" s="569"/>
      <c r="AS313" s="569"/>
      <c r="AT313" s="569"/>
      <c r="AU313" s="569"/>
      <c r="AV313" s="569"/>
      <c r="AW313" s="569"/>
      <c r="AX313" s="569"/>
      <c r="AY313" s="568"/>
      <c r="AZ313" s="569"/>
      <c r="BA313" s="569"/>
      <c r="BB313" s="569"/>
      <c r="BC313" s="569"/>
      <c r="BD313" s="569"/>
      <c r="BE313" s="569"/>
      <c r="BF313" s="569"/>
      <c r="BG313" s="569"/>
      <c r="BH313" s="569"/>
      <c r="BI313" s="569"/>
      <c r="BJ313" s="569"/>
      <c r="BK313" s="569"/>
      <c r="BL313" s="569"/>
      <c r="BM313" s="569"/>
      <c r="BN313" s="569"/>
      <c r="BO313" s="569"/>
      <c r="BP313" s="569"/>
      <c r="BQ313" s="569"/>
      <c r="BR313" s="569"/>
      <c r="BS313" s="569"/>
    </row>
    <row r="314" spans="29:71" ht="12.75" hidden="1">
      <c r="AC314" s="62"/>
      <c r="AD314" s="62"/>
      <c r="AE314" s="62"/>
      <c r="AF314" s="62"/>
      <c r="AG314" s="62"/>
      <c r="AH314" s="62"/>
      <c r="AI314" s="62"/>
      <c r="AJ314" s="62"/>
      <c r="AK314" s="62"/>
      <c r="AL314" s="62"/>
      <c r="AM314" s="569"/>
      <c r="AN314" s="711"/>
      <c r="AO314" s="711"/>
      <c r="AP314" s="711"/>
      <c r="AQ314" s="568"/>
      <c r="AR314" s="569"/>
      <c r="AS314" s="569"/>
      <c r="AT314" s="569"/>
      <c r="AU314" s="569"/>
      <c r="AV314" s="569"/>
      <c r="AW314" s="569"/>
      <c r="AX314" s="569"/>
      <c r="AY314" s="568"/>
      <c r="AZ314" s="569"/>
      <c r="BA314" s="569"/>
      <c r="BB314" s="569"/>
      <c r="BC314" s="569"/>
      <c r="BD314" s="569"/>
      <c r="BE314" s="569"/>
      <c r="BF314" s="569"/>
      <c r="BG314" s="569"/>
      <c r="BH314" s="569"/>
      <c r="BI314" s="569"/>
      <c r="BJ314" s="569"/>
      <c r="BK314" s="569"/>
      <c r="BL314" s="569"/>
      <c r="BM314" s="569"/>
      <c r="BN314" s="569"/>
      <c r="BO314" s="569"/>
      <c r="BP314" s="569"/>
      <c r="BQ314" s="569"/>
      <c r="BR314" s="569"/>
      <c r="BS314" s="569"/>
    </row>
    <row r="315" spans="29:71" ht="12.75" hidden="1">
      <c r="AC315" s="62"/>
      <c r="AD315" s="62"/>
      <c r="AE315" s="62"/>
      <c r="AF315" s="62"/>
      <c r="AG315" s="62"/>
      <c r="AH315" s="62"/>
      <c r="AI315" s="62"/>
      <c r="AJ315" s="62"/>
      <c r="AK315" s="62"/>
      <c r="AL315" s="62"/>
      <c r="AM315" s="569"/>
      <c r="AN315" s="711"/>
      <c r="AO315" s="711"/>
      <c r="AP315" s="711"/>
      <c r="AQ315" s="568"/>
      <c r="AR315" s="569"/>
      <c r="AS315" s="569"/>
      <c r="AT315" s="569"/>
      <c r="AU315" s="569"/>
      <c r="AV315" s="569"/>
      <c r="AW315" s="569"/>
      <c r="AX315" s="569"/>
      <c r="AY315" s="568"/>
      <c r="AZ315" s="569"/>
      <c r="BA315" s="569"/>
      <c r="BB315" s="569"/>
      <c r="BC315" s="569"/>
      <c r="BD315" s="569"/>
      <c r="BE315" s="569"/>
      <c r="BF315" s="569"/>
      <c r="BG315" s="569"/>
      <c r="BH315" s="569"/>
      <c r="BI315" s="569"/>
      <c r="BJ315" s="569"/>
      <c r="BK315" s="569"/>
      <c r="BL315" s="569"/>
      <c r="BM315" s="569"/>
      <c r="BN315" s="569"/>
      <c r="BO315" s="569"/>
      <c r="BP315" s="569"/>
      <c r="BQ315" s="569"/>
      <c r="BR315" s="569"/>
      <c r="BS315" s="569"/>
    </row>
    <row r="316" spans="29:71" ht="12.75" hidden="1">
      <c r="AC316" s="62"/>
      <c r="AD316" s="62"/>
      <c r="AE316" s="62"/>
      <c r="AF316" s="62"/>
      <c r="AG316" s="62"/>
      <c r="AH316" s="62"/>
      <c r="AI316" s="62"/>
      <c r="AJ316" s="62"/>
      <c r="AK316" s="62"/>
      <c r="AL316" s="62"/>
      <c r="AM316" s="569"/>
      <c r="AN316" s="711"/>
      <c r="AO316" s="711"/>
      <c r="AP316" s="711"/>
      <c r="AQ316" s="568"/>
      <c r="AR316" s="569"/>
      <c r="AS316" s="569"/>
      <c r="AT316" s="569"/>
      <c r="AU316" s="569"/>
      <c r="AV316" s="569"/>
      <c r="AW316" s="569"/>
      <c r="AX316" s="569"/>
      <c r="AY316" s="568"/>
      <c r="AZ316" s="569"/>
      <c r="BA316" s="569"/>
      <c r="BB316" s="569"/>
      <c r="BC316" s="569"/>
      <c r="BD316" s="569"/>
      <c r="BE316" s="569"/>
      <c r="BF316" s="569"/>
      <c r="BG316" s="569"/>
      <c r="BH316" s="569"/>
      <c r="BI316" s="569"/>
      <c r="BJ316" s="569"/>
      <c r="BK316" s="569"/>
      <c r="BL316" s="569"/>
      <c r="BM316" s="569"/>
      <c r="BN316" s="569"/>
      <c r="BO316" s="569"/>
      <c r="BP316" s="569"/>
      <c r="BQ316" s="569"/>
      <c r="BR316" s="569"/>
      <c r="BS316" s="569"/>
    </row>
    <row r="317" spans="29:71" ht="12.75" hidden="1">
      <c r="AC317" s="62"/>
      <c r="AD317" s="62"/>
      <c r="AE317" s="62"/>
      <c r="AF317" s="62"/>
      <c r="AG317" s="62"/>
      <c r="AH317" s="62"/>
      <c r="AI317" s="62"/>
      <c r="AJ317" s="62"/>
      <c r="AK317" s="62"/>
      <c r="AL317" s="62"/>
      <c r="AM317" s="569"/>
      <c r="AN317" s="711"/>
      <c r="AO317" s="711"/>
      <c r="AP317" s="711"/>
      <c r="AQ317" s="568"/>
      <c r="AR317" s="569"/>
      <c r="AS317" s="569"/>
      <c r="AT317" s="569"/>
      <c r="AU317" s="569"/>
      <c r="AV317" s="569"/>
      <c r="AW317" s="569"/>
      <c r="AX317" s="569"/>
      <c r="AY317" s="568"/>
      <c r="AZ317" s="569"/>
      <c r="BA317" s="569"/>
      <c r="BB317" s="569"/>
      <c r="BC317" s="569"/>
      <c r="BD317" s="569"/>
      <c r="BE317" s="569"/>
      <c r="BF317" s="569"/>
      <c r="BG317" s="569"/>
      <c r="BH317" s="569"/>
      <c r="BI317" s="569"/>
      <c r="BJ317" s="569"/>
      <c r="BK317" s="569"/>
      <c r="BL317" s="569"/>
      <c r="BM317" s="569"/>
      <c r="BN317" s="569"/>
      <c r="BO317" s="569"/>
      <c r="BP317" s="569"/>
      <c r="BQ317" s="569"/>
      <c r="BR317" s="569"/>
      <c r="BS317" s="569"/>
    </row>
    <row r="318" spans="29:71" ht="12.75" hidden="1">
      <c r="AC318" s="62"/>
      <c r="AD318" s="62"/>
      <c r="AE318" s="62"/>
      <c r="AF318" s="62"/>
      <c r="AG318" s="62"/>
      <c r="AH318" s="62"/>
      <c r="AI318" s="62"/>
      <c r="AJ318" s="62"/>
      <c r="AK318" s="62"/>
      <c r="AL318" s="62"/>
      <c r="AM318" s="569"/>
      <c r="AN318" s="711"/>
      <c r="AO318" s="711"/>
      <c r="AP318" s="711"/>
      <c r="AQ318" s="568"/>
      <c r="AR318" s="569"/>
      <c r="AS318" s="569"/>
      <c r="AT318" s="569"/>
      <c r="AU318" s="569"/>
      <c r="AV318" s="569"/>
      <c r="AW318" s="569"/>
      <c r="AX318" s="569"/>
      <c r="AY318" s="568"/>
      <c r="AZ318" s="569"/>
      <c r="BA318" s="569"/>
      <c r="BB318" s="569"/>
      <c r="BC318" s="569"/>
      <c r="BD318" s="569"/>
      <c r="BE318" s="569"/>
      <c r="BF318" s="569"/>
      <c r="BG318" s="569"/>
      <c r="BH318" s="569"/>
      <c r="BI318" s="569"/>
      <c r="BJ318" s="569"/>
      <c r="BK318" s="569"/>
      <c r="BL318" s="569"/>
      <c r="BM318" s="569"/>
      <c r="BN318" s="569"/>
      <c r="BO318" s="569"/>
      <c r="BP318" s="569"/>
      <c r="BQ318" s="569"/>
      <c r="BR318" s="569"/>
      <c r="BS318" s="569"/>
    </row>
    <row r="319" spans="29:71" ht="12.75" hidden="1">
      <c r="AC319" s="62"/>
      <c r="AD319" s="62"/>
      <c r="AE319" s="62"/>
      <c r="AF319" s="62"/>
      <c r="AG319" s="62"/>
      <c r="AH319" s="62"/>
      <c r="AI319" s="62"/>
      <c r="AJ319" s="62"/>
      <c r="AK319" s="62"/>
      <c r="AL319" s="62"/>
      <c r="AM319" s="569"/>
      <c r="AN319" s="711"/>
      <c r="AO319" s="711"/>
      <c r="AP319" s="711"/>
      <c r="AQ319" s="568"/>
      <c r="AR319" s="569"/>
      <c r="AS319" s="569"/>
      <c r="AT319" s="569"/>
      <c r="AU319" s="569"/>
      <c r="AV319" s="569"/>
      <c r="AW319" s="569"/>
      <c r="AX319" s="569"/>
      <c r="AY319" s="568"/>
      <c r="AZ319" s="569"/>
      <c r="BA319" s="569"/>
      <c r="BB319" s="569"/>
      <c r="BC319" s="569"/>
      <c r="BD319" s="569"/>
      <c r="BE319" s="569"/>
      <c r="BF319" s="569"/>
      <c r="BG319" s="569"/>
      <c r="BH319" s="569"/>
      <c r="BI319" s="569"/>
      <c r="BJ319" s="569"/>
      <c r="BK319" s="569"/>
      <c r="BL319" s="569"/>
      <c r="BM319" s="569"/>
      <c r="BN319" s="569"/>
      <c r="BO319" s="569"/>
      <c r="BP319" s="569"/>
      <c r="BQ319" s="569"/>
      <c r="BR319" s="569"/>
      <c r="BS319" s="569"/>
    </row>
    <row r="320" spans="29:71" ht="12.75" hidden="1">
      <c r="AC320" s="62"/>
      <c r="AD320" s="62"/>
      <c r="AE320" s="62"/>
      <c r="AF320" s="62"/>
      <c r="AG320" s="62"/>
      <c r="AH320" s="62"/>
      <c r="AI320" s="62"/>
      <c r="AJ320" s="62"/>
      <c r="AK320" s="62"/>
      <c r="AL320" s="62"/>
      <c r="AM320" s="569"/>
      <c r="AN320" s="711"/>
      <c r="AO320" s="711"/>
      <c r="AP320" s="711"/>
      <c r="AQ320" s="568"/>
      <c r="AR320" s="569"/>
      <c r="AS320" s="569"/>
      <c r="AT320" s="569"/>
      <c r="AU320" s="569"/>
      <c r="AV320" s="569"/>
      <c r="AW320" s="569"/>
      <c r="AX320" s="569"/>
      <c r="AY320" s="568"/>
      <c r="AZ320" s="569"/>
      <c r="BA320" s="569"/>
      <c r="BB320" s="569"/>
      <c r="BC320" s="569"/>
      <c r="BD320" s="569"/>
      <c r="BE320" s="569"/>
      <c r="BF320" s="569"/>
      <c r="BG320" s="569"/>
      <c r="BH320" s="569"/>
      <c r="BI320" s="569"/>
      <c r="BJ320" s="569"/>
      <c r="BK320" s="569"/>
      <c r="BL320" s="569"/>
      <c r="BM320" s="569"/>
      <c r="BN320" s="569"/>
      <c r="BO320" s="569"/>
      <c r="BP320" s="569"/>
      <c r="BQ320" s="569"/>
      <c r="BR320" s="569"/>
      <c r="BS320" s="569"/>
    </row>
    <row r="321" spans="29:71" ht="12.75" hidden="1">
      <c r="AC321" s="62"/>
      <c r="AD321" s="62"/>
      <c r="AE321" s="62"/>
      <c r="AF321" s="62"/>
      <c r="AG321" s="62"/>
      <c r="AH321" s="62"/>
      <c r="AI321" s="62"/>
      <c r="AJ321" s="62"/>
      <c r="AK321" s="62"/>
      <c r="AL321" s="62"/>
      <c r="AM321" s="569"/>
      <c r="AN321" s="711"/>
      <c r="AO321" s="711"/>
      <c r="AP321" s="711"/>
      <c r="AQ321" s="568"/>
      <c r="AR321" s="569"/>
      <c r="AS321" s="569"/>
      <c r="AT321" s="569"/>
      <c r="AU321" s="569"/>
      <c r="AV321" s="569"/>
      <c r="AW321" s="569"/>
      <c r="AX321" s="569"/>
      <c r="AY321" s="568"/>
      <c r="AZ321" s="569"/>
      <c r="BA321" s="569"/>
      <c r="BB321" s="569"/>
      <c r="BC321" s="569"/>
      <c r="BD321" s="569"/>
      <c r="BE321" s="569"/>
      <c r="BF321" s="569"/>
      <c r="BG321" s="569"/>
      <c r="BH321" s="569"/>
      <c r="BI321" s="569"/>
      <c r="BJ321" s="569"/>
      <c r="BK321" s="569"/>
      <c r="BL321" s="569"/>
      <c r="BM321" s="569"/>
      <c r="BN321" s="569"/>
      <c r="BO321" s="569"/>
      <c r="BP321" s="569"/>
      <c r="BQ321" s="569"/>
      <c r="BR321" s="569"/>
      <c r="BS321" s="569"/>
    </row>
    <row r="322" spans="29:71" ht="12.75" hidden="1">
      <c r="AC322" s="62"/>
      <c r="AD322" s="62"/>
      <c r="AE322" s="62"/>
      <c r="AF322" s="62"/>
      <c r="AG322" s="62"/>
      <c r="AH322" s="62"/>
      <c r="AI322" s="62"/>
      <c r="AJ322" s="62"/>
      <c r="AK322" s="62"/>
      <c r="AL322" s="62"/>
      <c r="AM322" s="569"/>
      <c r="AN322" s="711"/>
      <c r="AO322" s="711"/>
      <c r="AP322" s="711"/>
      <c r="AQ322" s="568"/>
      <c r="AR322" s="569"/>
      <c r="AS322" s="569"/>
      <c r="AT322" s="569"/>
      <c r="AU322" s="569"/>
      <c r="AV322" s="569"/>
      <c r="AW322" s="569"/>
      <c r="AX322" s="569"/>
      <c r="AY322" s="568"/>
      <c r="AZ322" s="569"/>
      <c r="BA322" s="569"/>
      <c r="BB322" s="569"/>
      <c r="BC322" s="569"/>
      <c r="BD322" s="569"/>
      <c r="BE322" s="569"/>
      <c r="BF322" s="569"/>
      <c r="BG322" s="569"/>
      <c r="BH322" s="569"/>
      <c r="BI322" s="569"/>
      <c r="BJ322" s="569"/>
      <c r="BK322" s="569"/>
      <c r="BL322" s="569"/>
      <c r="BM322" s="569"/>
      <c r="BN322" s="569"/>
      <c r="BO322" s="569"/>
      <c r="BP322" s="569"/>
      <c r="BQ322" s="569"/>
      <c r="BR322" s="569"/>
      <c r="BS322" s="569"/>
    </row>
    <row r="323" spans="29:71" ht="12.75" hidden="1">
      <c r="AC323" s="62"/>
      <c r="AD323" s="62"/>
      <c r="AE323" s="62"/>
      <c r="AF323" s="62"/>
      <c r="AG323" s="62"/>
      <c r="AH323" s="62"/>
      <c r="AI323" s="62"/>
      <c r="AJ323" s="62"/>
      <c r="AK323" s="62"/>
      <c r="AL323" s="62"/>
      <c r="AM323" s="569"/>
      <c r="AN323" s="711"/>
      <c r="AO323" s="711"/>
      <c r="AP323" s="711"/>
      <c r="AQ323" s="568"/>
      <c r="AR323" s="569"/>
      <c r="AS323" s="569"/>
      <c r="AT323" s="569"/>
      <c r="AU323" s="569"/>
      <c r="AV323" s="569"/>
      <c r="AW323" s="569"/>
      <c r="AX323" s="569"/>
      <c r="AY323" s="568"/>
      <c r="AZ323" s="569"/>
      <c r="BA323" s="569"/>
      <c r="BB323" s="569"/>
      <c r="BC323" s="569"/>
      <c r="BD323" s="569"/>
      <c r="BE323" s="569"/>
      <c r="BF323" s="569"/>
      <c r="BG323" s="569"/>
      <c r="BH323" s="569"/>
      <c r="BI323" s="569"/>
      <c r="BJ323" s="569"/>
      <c r="BK323" s="569"/>
      <c r="BL323" s="569"/>
      <c r="BM323" s="569"/>
      <c r="BN323" s="569"/>
      <c r="BO323" s="569"/>
      <c r="BP323" s="569"/>
      <c r="BQ323" s="569"/>
      <c r="BR323" s="569"/>
      <c r="BS323" s="569"/>
    </row>
    <row r="324" spans="29:71" ht="12.75" hidden="1">
      <c r="AC324" s="62"/>
      <c r="AD324" s="62"/>
      <c r="AE324" s="62"/>
      <c r="AF324" s="62"/>
      <c r="AG324" s="62"/>
      <c r="AH324" s="62"/>
      <c r="AI324" s="62"/>
      <c r="AJ324" s="62"/>
      <c r="AK324" s="62"/>
      <c r="AL324" s="62"/>
      <c r="AM324" s="569"/>
      <c r="AN324" s="711"/>
      <c r="AO324" s="711"/>
      <c r="AP324" s="711"/>
      <c r="AQ324" s="568"/>
      <c r="AR324" s="569"/>
      <c r="AS324" s="569"/>
      <c r="AT324" s="569"/>
      <c r="AU324" s="569"/>
      <c r="AV324" s="569"/>
      <c r="AW324" s="569"/>
      <c r="AX324" s="569"/>
      <c r="AY324" s="568"/>
      <c r="AZ324" s="569"/>
      <c r="BA324" s="569"/>
      <c r="BB324" s="569"/>
      <c r="BC324" s="569"/>
      <c r="BD324" s="569"/>
      <c r="BE324" s="569"/>
      <c r="BF324" s="569"/>
      <c r="BG324" s="569"/>
      <c r="BH324" s="569"/>
      <c r="BI324" s="569"/>
      <c r="BJ324" s="569"/>
      <c r="BK324" s="569"/>
      <c r="BL324" s="569"/>
      <c r="BM324" s="569"/>
      <c r="BN324" s="569"/>
      <c r="BO324" s="569"/>
      <c r="BP324" s="569"/>
      <c r="BQ324" s="569"/>
      <c r="BR324" s="569"/>
      <c r="BS324" s="569"/>
    </row>
    <row r="325" spans="29:71" ht="12.75" hidden="1">
      <c r="AC325" s="62"/>
      <c r="AD325" s="62"/>
      <c r="AE325" s="62"/>
      <c r="AF325" s="62"/>
      <c r="AG325" s="62"/>
      <c r="AH325" s="62"/>
      <c r="AI325" s="62"/>
      <c r="AJ325" s="62"/>
      <c r="AK325" s="62"/>
      <c r="AL325" s="62"/>
      <c r="AM325" s="569"/>
      <c r="AN325" s="711"/>
      <c r="AO325" s="711"/>
      <c r="AP325" s="711"/>
      <c r="AQ325" s="568"/>
      <c r="AR325" s="569"/>
      <c r="AS325" s="569"/>
      <c r="AT325" s="569"/>
      <c r="AU325" s="569"/>
      <c r="AV325" s="569"/>
      <c r="AW325" s="569"/>
      <c r="AX325" s="569"/>
      <c r="AY325" s="568"/>
      <c r="AZ325" s="569"/>
      <c r="BA325" s="569"/>
      <c r="BB325" s="569"/>
      <c r="BC325" s="569"/>
      <c r="BD325" s="569"/>
      <c r="BE325" s="569"/>
      <c r="BF325" s="569"/>
      <c r="BG325" s="569"/>
      <c r="BH325" s="569"/>
      <c r="BI325" s="569"/>
      <c r="BJ325" s="569"/>
      <c r="BK325" s="569"/>
      <c r="BL325" s="569"/>
      <c r="BM325" s="569"/>
      <c r="BN325" s="569"/>
      <c r="BO325" s="569"/>
      <c r="BP325" s="569"/>
      <c r="BQ325" s="569"/>
      <c r="BR325" s="569"/>
      <c r="BS325" s="569"/>
    </row>
    <row r="326" spans="29:71" ht="12.75" hidden="1">
      <c r="AC326" s="62"/>
      <c r="AD326" s="62"/>
      <c r="AE326" s="62"/>
      <c r="AF326" s="62"/>
      <c r="AG326" s="62"/>
      <c r="AH326" s="62"/>
      <c r="AI326" s="62"/>
      <c r="AJ326" s="62"/>
      <c r="AK326" s="62"/>
      <c r="AL326" s="62"/>
      <c r="AM326" s="569"/>
      <c r="AN326" s="711"/>
      <c r="AO326" s="711"/>
      <c r="AP326" s="711"/>
      <c r="AQ326" s="568"/>
      <c r="AR326" s="569"/>
      <c r="AS326" s="569"/>
      <c r="AT326" s="569"/>
      <c r="AU326" s="569"/>
      <c r="AV326" s="569"/>
      <c r="AW326" s="569"/>
      <c r="AX326" s="569"/>
      <c r="AY326" s="568"/>
      <c r="AZ326" s="569"/>
      <c r="BA326" s="569"/>
      <c r="BB326" s="569"/>
      <c r="BC326" s="569"/>
      <c r="BD326" s="569"/>
      <c r="BE326" s="569"/>
      <c r="BF326" s="569"/>
      <c r="BG326" s="569"/>
      <c r="BH326" s="569"/>
      <c r="BI326" s="569"/>
      <c r="BJ326" s="569"/>
      <c r="BK326" s="569"/>
      <c r="BL326" s="569"/>
      <c r="BM326" s="569"/>
      <c r="BN326" s="569"/>
      <c r="BO326" s="569"/>
      <c r="BP326" s="569"/>
      <c r="BQ326" s="569"/>
      <c r="BR326" s="569"/>
      <c r="BS326" s="569"/>
    </row>
    <row r="327" spans="29:71" ht="12.75" hidden="1">
      <c r="AC327" s="62"/>
      <c r="AD327" s="62"/>
      <c r="AE327" s="62"/>
      <c r="AF327" s="62"/>
      <c r="AG327" s="62"/>
      <c r="AH327" s="62"/>
      <c r="AI327" s="62"/>
      <c r="AJ327" s="62"/>
      <c r="AK327" s="62"/>
      <c r="AL327" s="62"/>
      <c r="AM327" s="569"/>
      <c r="AN327" s="711"/>
      <c r="AO327" s="711"/>
      <c r="AP327" s="711"/>
      <c r="AQ327" s="568"/>
      <c r="AR327" s="569"/>
      <c r="AS327" s="569"/>
      <c r="AT327" s="569"/>
      <c r="AU327" s="569"/>
      <c r="AV327" s="569"/>
      <c r="AW327" s="569"/>
      <c r="AX327" s="569"/>
      <c r="AY327" s="568"/>
      <c r="AZ327" s="569"/>
      <c r="BA327" s="569"/>
      <c r="BB327" s="569"/>
      <c r="BC327" s="569"/>
      <c r="BD327" s="569"/>
      <c r="BE327" s="569"/>
      <c r="BF327" s="569"/>
      <c r="BG327" s="569"/>
      <c r="BH327" s="569"/>
      <c r="BI327" s="569"/>
      <c r="BJ327" s="569"/>
      <c r="BK327" s="569"/>
      <c r="BL327" s="569"/>
      <c r="BM327" s="569"/>
      <c r="BN327" s="569"/>
      <c r="BO327" s="569"/>
      <c r="BP327" s="569"/>
      <c r="BQ327" s="569"/>
      <c r="BR327" s="569"/>
      <c r="BS327" s="569"/>
    </row>
    <row r="328" spans="29:71" ht="12.75" hidden="1">
      <c r="AC328" s="62"/>
      <c r="AD328" s="62"/>
      <c r="AE328" s="62"/>
      <c r="AF328" s="62"/>
      <c r="AG328" s="62"/>
      <c r="AH328" s="62"/>
      <c r="AI328" s="62"/>
      <c r="AJ328" s="62"/>
      <c r="AK328" s="62"/>
      <c r="AL328" s="62"/>
      <c r="AM328" s="569"/>
      <c r="AN328" s="711"/>
      <c r="AO328" s="711"/>
      <c r="AP328" s="711"/>
      <c r="AQ328" s="568"/>
      <c r="AR328" s="569"/>
      <c r="AS328" s="569"/>
      <c r="AT328" s="569"/>
      <c r="AU328" s="569"/>
      <c r="AV328" s="569"/>
      <c r="AW328" s="569"/>
      <c r="AX328" s="569"/>
      <c r="AY328" s="568"/>
      <c r="AZ328" s="569"/>
      <c r="BA328" s="569"/>
      <c r="BB328" s="569"/>
      <c r="BC328" s="569"/>
      <c r="BD328" s="569"/>
      <c r="BE328" s="569"/>
      <c r="BF328" s="569"/>
      <c r="BG328" s="569"/>
      <c r="BH328" s="569"/>
      <c r="BI328" s="569"/>
      <c r="BJ328" s="569"/>
      <c r="BK328" s="569"/>
      <c r="BL328" s="569"/>
      <c r="BM328" s="569"/>
      <c r="BN328" s="569"/>
      <c r="BO328" s="569"/>
      <c r="BP328" s="569"/>
      <c r="BQ328" s="569"/>
      <c r="BR328" s="569"/>
      <c r="BS328" s="569"/>
    </row>
    <row r="329" spans="29:71" ht="12.75" hidden="1">
      <c r="AC329" s="62"/>
      <c r="AD329" s="62"/>
      <c r="AE329" s="62"/>
      <c r="AF329" s="62"/>
      <c r="AG329" s="62"/>
      <c r="AH329" s="62"/>
      <c r="AI329" s="62"/>
      <c r="AJ329" s="62"/>
      <c r="AK329" s="62"/>
      <c r="AL329" s="62"/>
      <c r="AM329" s="569"/>
      <c r="AN329" s="711"/>
      <c r="AO329" s="711"/>
      <c r="AP329" s="711"/>
      <c r="AQ329" s="568"/>
      <c r="AR329" s="569"/>
      <c r="AS329" s="569"/>
      <c r="AT329" s="569"/>
      <c r="AU329" s="569"/>
      <c r="AV329" s="569"/>
      <c r="AW329" s="569"/>
      <c r="AX329" s="569"/>
      <c r="AY329" s="568"/>
      <c r="AZ329" s="569"/>
      <c r="BA329" s="569"/>
      <c r="BB329" s="569"/>
      <c r="BC329" s="569"/>
      <c r="BD329" s="569"/>
      <c r="BE329" s="569"/>
      <c r="BF329" s="569"/>
      <c r="BG329" s="569"/>
      <c r="BH329" s="569"/>
      <c r="BI329" s="569"/>
      <c r="BJ329" s="569"/>
      <c r="BK329" s="569"/>
      <c r="BL329" s="569"/>
      <c r="BM329" s="569"/>
      <c r="BN329" s="569"/>
      <c r="BO329" s="569"/>
      <c r="BP329" s="569"/>
      <c r="BQ329" s="569"/>
      <c r="BR329" s="569"/>
      <c r="BS329" s="569"/>
    </row>
    <row r="330" spans="29:71" ht="12.75" hidden="1">
      <c r="AC330" s="62"/>
      <c r="AD330" s="62"/>
      <c r="AE330" s="62"/>
      <c r="AF330" s="62"/>
      <c r="AG330" s="62"/>
      <c r="AH330" s="62"/>
      <c r="AI330" s="62"/>
      <c r="AJ330" s="62"/>
      <c r="AK330" s="62"/>
      <c r="AL330" s="62"/>
      <c r="AM330" s="569"/>
      <c r="AN330" s="711"/>
      <c r="AO330" s="711"/>
      <c r="AP330" s="711"/>
      <c r="AQ330" s="568"/>
      <c r="AR330" s="569"/>
      <c r="AS330" s="569"/>
      <c r="AT330" s="569"/>
      <c r="AU330" s="569"/>
      <c r="AV330" s="569"/>
      <c r="AW330" s="569"/>
      <c r="AX330" s="569"/>
      <c r="AY330" s="568"/>
      <c r="AZ330" s="569"/>
      <c r="BA330" s="569"/>
      <c r="BB330" s="569"/>
      <c r="BC330" s="569"/>
      <c r="BD330" s="569"/>
      <c r="BE330" s="569"/>
      <c r="BF330" s="569"/>
      <c r="BG330" s="569"/>
      <c r="BH330" s="569"/>
      <c r="BI330" s="569"/>
      <c r="BJ330" s="569"/>
      <c r="BK330" s="569"/>
      <c r="BL330" s="569"/>
      <c r="BM330" s="569"/>
      <c r="BN330" s="569"/>
      <c r="BO330" s="569"/>
      <c r="BP330" s="569"/>
      <c r="BQ330" s="569"/>
      <c r="BR330" s="569"/>
      <c r="BS330" s="569"/>
    </row>
    <row r="331" spans="29:71" ht="12.75" hidden="1">
      <c r="AC331" s="62"/>
      <c r="AD331" s="62"/>
      <c r="AE331" s="62"/>
      <c r="AF331" s="62"/>
      <c r="AG331" s="62"/>
      <c r="AH331" s="62"/>
      <c r="AI331" s="62"/>
      <c r="AJ331" s="62"/>
      <c r="AK331" s="62"/>
      <c r="AL331" s="62"/>
      <c r="AM331" s="569"/>
      <c r="AN331" s="711"/>
      <c r="AO331" s="711"/>
      <c r="AP331" s="711"/>
      <c r="AQ331" s="568"/>
      <c r="AR331" s="569"/>
      <c r="AS331" s="569"/>
      <c r="AT331" s="569"/>
      <c r="AU331" s="569"/>
      <c r="AV331" s="569"/>
      <c r="AW331" s="569"/>
      <c r="AX331" s="569"/>
      <c r="AY331" s="568"/>
      <c r="AZ331" s="569"/>
      <c r="BA331" s="569"/>
      <c r="BB331" s="569"/>
      <c r="BC331" s="569"/>
      <c r="BD331" s="569"/>
      <c r="BE331" s="569"/>
      <c r="BF331" s="569"/>
      <c r="BG331" s="569"/>
      <c r="BH331" s="569"/>
      <c r="BI331" s="569"/>
      <c r="BJ331" s="569"/>
      <c r="BK331" s="569"/>
      <c r="BL331" s="569"/>
      <c r="BM331" s="569"/>
      <c r="BN331" s="569"/>
      <c r="BO331" s="569"/>
      <c r="BP331" s="569"/>
      <c r="BQ331" s="569"/>
      <c r="BR331" s="569"/>
      <c r="BS331" s="569"/>
    </row>
    <row r="332" spans="29:71" ht="12.75" hidden="1">
      <c r="AC332" s="62"/>
      <c r="AD332" s="62"/>
      <c r="AE332" s="62"/>
      <c r="AF332" s="62"/>
      <c r="AG332" s="62"/>
      <c r="AH332" s="62"/>
      <c r="AI332" s="62"/>
      <c r="AJ332" s="62"/>
      <c r="AK332" s="62"/>
      <c r="AL332" s="62"/>
      <c r="AM332" s="569"/>
      <c r="AN332" s="711"/>
      <c r="AO332" s="711"/>
      <c r="AP332" s="711"/>
      <c r="AQ332" s="568"/>
      <c r="AR332" s="569"/>
      <c r="AS332" s="569"/>
      <c r="AT332" s="569"/>
      <c r="AU332" s="569"/>
      <c r="AV332" s="569"/>
      <c r="AW332" s="569"/>
      <c r="AX332" s="569"/>
      <c r="AY332" s="568"/>
      <c r="AZ332" s="569"/>
      <c r="BA332" s="569"/>
      <c r="BB332" s="569"/>
      <c r="BC332" s="569"/>
      <c r="BD332" s="569"/>
      <c r="BE332" s="569"/>
      <c r="BF332" s="569"/>
      <c r="BG332" s="569"/>
      <c r="BH332" s="569"/>
      <c r="BI332" s="569"/>
      <c r="BJ332" s="569"/>
      <c r="BK332" s="569"/>
      <c r="BL332" s="569"/>
      <c r="BM332" s="569"/>
      <c r="BN332" s="569"/>
      <c r="BO332" s="569"/>
      <c r="BP332" s="569"/>
      <c r="BQ332" s="569"/>
      <c r="BR332" s="569"/>
      <c r="BS332" s="569"/>
    </row>
    <row r="333" spans="29:71" ht="12.75" hidden="1">
      <c r="AC333" s="62"/>
      <c r="AD333" s="62"/>
      <c r="AE333" s="62"/>
      <c r="AF333" s="62"/>
      <c r="AG333" s="62"/>
      <c r="AH333" s="62"/>
      <c r="AI333" s="62"/>
      <c r="AJ333" s="62"/>
      <c r="AK333" s="62"/>
      <c r="AL333" s="62"/>
      <c r="AM333" s="569"/>
      <c r="AN333" s="711"/>
      <c r="AO333" s="711"/>
      <c r="AP333" s="711"/>
      <c r="AQ333" s="568"/>
      <c r="AR333" s="569"/>
      <c r="AS333" s="569"/>
      <c r="AT333" s="569"/>
      <c r="AU333" s="569"/>
      <c r="AV333" s="569"/>
      <c r="AW333" s="569"/>
      <c r="AX333" s="569"/>
      <c r="AY333" s="568"/>
      <c r="AZ333" s="569"/>
      <c r="BA333" s="569"/>
      <c r="BB333" s="569"/>
      <c r="BC333" s="569"/>
      <c r="BD333" s="569"/>
      <c r="BE333" s="569"/>
      <c r="BF333" s="569"/>
      <c r="BG333" s="569"/>
      <c r="BH333" s="569"/>
      <c r="BI333" s="569"/>
      <c r="BJ333" s="569"/>
      <c r="BK333" s="569"/>
      <c r="BL333" s="569"/>
      <c r="BM333" s="569"/>
      <c r="BN333" s="569"/>
      <c r="BO333" s="569"/>
      <c r="BP333" s="569"/>
      <c r="BQ333" s="569"/>
      <c r="BR333" s="569"/>
      <c r="BS333" s="569"/>
    </row>
    <row r="334" spans="29:71" ht="12.75" hidden="1">
      <c r="AC334" s="62"/>
      <c r="AD334" s="62"/>
      <c r="AE334" s="62"/>
      <c r="AF334" s="62"/>
      <c r="AG334" s="62"/>
      <c r="AH334" s="62"/>
      <c r="AI334" s="62"/>
      <c r="AJ334" s="62"/>
      <c r="AK334" s="62"/>
      <c r="AL334" s="62"/>
      <c r="AM334" s="569"/>
      <c r="AN334" s="711"/>
      <c r="AO334" s="711"/>
      <c r="AP334" s="711"/>
      <c r="AQ334" s="568"/>
      <c r="AR334" s="569"/>
      <c r="AS334" s="569"/>
      <c r="AT334" s="569"/>
      <c r="AU334" s="569"/>
      <c r="AV334" s="569"/>
      <c r="AW334" s="569"/>
      <c r="AX334" s="569"/>
      <c r="AY334" s="568"/>
      <c r="AZ334" s="569"/>
      <c r="BA334" s="569"/>
      <c r="BB334" s="569"/>
      <c r="BC334" s="569"/>
      <c r="BD334" s="569"/>
      <c r="BE334" s="569"/>
      <c r="BF334" s="569"/>
      <c r="BG334" s="569"/>
      <c r="BH334" s="569"/>
      <c r="BI334" s="569"/>
      <c r="BJ334" s="569"/>
      <c r="BK334" s="569"/>
      <c r="BL334" s="569"/>
      <c r="BM334" s="569"/>
      <c r="BN334" s="569"/>
      <c r="BO334" s="569"/>
      <c r="BP334" s="569"/>
      <c r="BQ334" s="569"/>
      <c r="BR334" s="569"/>
      <c r="BS334" s="569"/>
    </row>
    <row r="335" spans="29:71" ht="12.75" hidden="1">
      <c r="AC335" s="62"/>
      <c r="AD335" s="62"/>
      <c r="AE335" s="62"/>
      <c r="AF335" s="62"/>
      <c r="AG335" s="62"/>
      <c r="AH335" s="62"/>
      <c r="AI335" s="62"/>
      <c r="AJ335" s="62"/>
      <c r="AK335" s="62"/>
      <c r="AL335" s="62"/>
      <c r="AM335" s="569"/>
      <c r="AN335" s="711"/>
      <c r="AO335" s="711"/>
      <c r="AP335" s="711"/>
      <c r="AQ335" s="568"/>
      <c r="AR335" s="569"/>
      <c r="AS335" s="569"/>
      <c r="AT335" s="569"/>
      <c r="AU335" s="569"/>
      <c r="AV335" s="569"/>
      <c r="AW335" s="569"/>
      <c r="AX335" s="569"/>
      <c r="AY335" s="568"/>
      <c r="AZ335" s="569"/>
      <c r="BA335" s="569"/>
      <c r="BB335" s="569"/>
      <c r="BC335" s="569"/>
      <c r="BD335" s="569"/>
      <c r="BE335" s="569"/>
      <c r="BF335" s="569"/>
      <c r="BG335" s="569"/>
      <c r="BH335" s="569"/>
      <c r="BI335" s="569"/>
      <c r="BJ335" s="569"/>
      <c r="BK335" s="569"/>
      <c r="BL335" s="569"/>
      <c r="BM335" s="569"/>
      <c r="BN335" s="569"/>
      <c r="BO335" s="569"/>
      <c r="BP335" s="569"/>
      <c r="BQ335" s="569"/>
      <c r="BR335" s="569"/>
      <c r="BS335" s="569"/>
    </row>
    <row r="336" spans="29:71" ht="12.75" hidden="1">
      <c r="AC336" s="62"/>
      <c r="AD336" s="62"/>
      <c r="AE336" s="62"/>
      <c r="AF336" s="62"/>
      <c r="AG336" s="62"/>
      <c r="AH336" s="62"/>
      <c r="AI336" s="62"/>
      <c r="AJ336" s="62"/>
      <c r="AK336" s="62"/>
      <c r="AL336" s="62"/>
      <c r="AM336" s="569"/>
      <c r="AN336" s="711"/>
      <c r="AO336" s="711"/>
      <c r="AP336" s="711"/>
      <c r="AQ336" s="568"/>
      <c r="AR336" s="569"/>
      <c r="AS336" s="569"/>
      <c r="AT336" s="569"/>
      <c r="AU336" s="569"/>
      <c r="AV336" s="569"/>
      <c r="AW336" s="569"/>
      <c r="AX336" s="569"/>
      <c r="AY336" s="568"/>
      <c r="AZ336" s="569"/>
      <c r="BA336" s="569"/>
      <c r="BB336" s="569"/>
      <c r="BC336" s="569"/>
      <c r="BD336" s="569"/>
      <c r="BE336" s="569"/>
      <c r="BF336" s="569"/>
      <c r="BG336" s="569"/>
      <c r="BH336" s="569"/>
      <c r="BI336" s="569"/>
      <c r="BJ336" s="569"/>
      <c r="BK336" s="569"/>
      <c r="BL336" s="569"/>
      <c r="BM336" s="569"/>
      <c r="BN336" s="569"/>
      <c r="BO336" s="569"/>
      <c r="BP336" s="569"/>
      <c r="BQ336" s="569"/>
      <c r="BR336" s="569"/>
      <c r="BS336" s="569"/>
    </row>
    <row r="337" spans="29:74" ht="12.75" hidden="1">
      <c r="AC337" s="62"/>
      <c r="AD337" s="62"/>
      <c r="AE337" s="62"/>
      <c r="AF337" s="62"/>
      <c r="AG337" s="62"/>
      <c r="AH337" s="62"/>
      <c r="AI337" s="62"/>
      <c r="AJ337" s="62"/>
      <c r="AK337" s="62"/>
      <c r="AL337" s="62"/>
      <c r="AM337" s="569"/>
      <c r="AN337" s="711"/>
      <c r="AO337" s="711"/>
      <c r="AP337" s="711"/>
      <c r="AQ337" s="568"/>
      <c r="AR337" s="569"/>
      <c r="AS337" s="569"/>
      <c r="AT337" s="569"/>
      <c r="AU337" s="569"/>
      <c r="AV337" s="569"/>
      <c r="AW337" s="569"/>
      <c r="AX337" s="569"/>
      <c r="AY337" s="568"/>
      <c r="AZ337" s="569"/>
      <c r="BA337" s="569"/>
      <c r="BB337" s="569"/>
      <c r="BC337" s="569"/>
      <c r="BD337" s="569"/>
      <c r="BE337" s="569"/>
      <c r="BF337" s="569"/>
      <c r="BG337" s="569"/>
      <c r="BH337" s="569"/>
      <c r="BI337" s="569"/>
      <c r="BJ337" s="569"/>
      <c r="BK337" s="569"/>
      <c r="BL337" s="569"/>
      <c r="BM337" s="569"/>
      <c r="BN337" s="569"/>
      <c r="BO337" s="569"/>
      <c r="BP337" s="569"/>
      <c r="BQ337" s="569"/>
      <c r="BR337" s="569"/>
      <c r="BS337" s="569"/>
    </row>
    <row r="338" spans="29:74" ht="12.75" hidden="1">
      <c r="AC338" s="62"/>
      <c r="AD338" s="62"/>
      <c r="AE338" s="62"/>
      <c r="AF338" s="62"/>
      <c r="AG338" s="62"/>
      <c r="AH338" s="62"/>
      <c r="AI338" s="62"/>
      <c r="AJ338" s="62"/>
      <c r="AK338" s="62"/>
      <c r="AL338" s="62"/>
      <c r="AM338" s="569"/>
      <c r="AN338" s="711"/>
      <c r="AO338" s="711"/>
      <c r="AP338" s="711"/>
      <c r="AQ338" s="568"/>
      <c r="AR338" s="569"/>
      <c r="AS338" s="569"/>
      <c r="AT338" s="569"/>
      <c r="AU338" s="569"/>
      <c r="AV338" s="569"/>
      <c r="AW338" s="569"/>
      <c r="AX338" s="569"/>
      <c r="AY338" s="568"/>
      <c r="AZ338" s="569"/>
      <c r="BA338" s="569"/>
      <c r="BB338" s="569"/>
      <c r="BC338" s="569"/>
      <c r="BD338" s="569"/>
      <c r="BE338" s="569"/>
      <c r="BF338" s="569"/>
      <c r="BG338" s="569"/>
      <c r="BH338" s="569"/>
      <c r="BI338" s="569"/>
      <c r="BJ338" s="569"/>
      <c r="BK338" s="569"/>
      <c r="BL338" s="569"/>
      <c r="BM338" s="569"/>
      <c r="BN338" s="569"/>
      <c r="BO338" s="569"/>
      <c r="BP338" s="569"/>
      <c r="BQ338" s="569"/>
      <c r="BR338" s="569"/>
      <c r="BS338" s="569"/>
    </row>
    <row r="339" spans="29:74" ht="12.75" hidden="1">
      <c r="AC339" s="62"/>
      <c r="AD339" s="62"/>
      <c r="AE339" s="62"/>
      <c r="AF339" s="62"/>
      <c r="AG339" s="62"/>
      <c r="AH339" s="62"/>
      <c r="AI339" s="62"/>
      <c r="AJ339" s="62"/>
      <c r="AK339" s="62"/>
      <c r="AL339" s="62"/>
      <c r="AM339" s="569"/>
      <c r="AN339" s="711"/>
      <c r="AO339" s="711"/>
      <c r="AP339" s="711"/>
      <c r="AQ339" s="568"/>
      <c r="AR339" s="569"/>
      <c r="AS339" s="569"/>
      <c r="AT339" s="569"/>
      <c r="AU339" s="569"/>
      <c r="AV339" s="569"/>
      <c r="AW339" s="569"/>
      <c r="AX339" s="569"/>
      <c r="AY339" s="568"/>
      <c r="AZ339" s="569"/>
      <c r="BA339" s="569"/>
      <c r="BB339" s="569"/>
      <c r="BC339" s="569"/>
      <c r="BD339" s="569"/>
      <c r="BE339" s="569"/>
      <c r="BF339" s="569"/>
      <c r="BG339" s="569"/>
      <c r="BH339" s="569"/>
      <c r="BI339" s="569"/>
      <c r="BJ339" s="569"/>
      <c r="BK339" s="569"/>
      <c r="BL339" s="569"/>
      <c r="BM339" s="569"/>
      <c r="BN339" s="569"/>
      <c r="BO339" s="569"/>
      <c r="BP339" s="569"/>
      <c r="BQ339" s="569"/>
      <c r="BR339" s="569"/>
      <c r="BS339" s="569"/>
    </row>
    <row r="340" spans="29:74" ht="12.75" hidden="1">
      <c r="AC340" s="62"/>
      <c r="AD340" s="62"/>
      <c r="AE340" s="62"/>
      <c r="AF340" s="62"/>
      <c r="AG340" s="62"/>
      <c r="AH340" s="62"/>
      <c r="AI340" s="62"/>
      <c r="AJ340" s="62"/>
      <c r="AK340" s="62"/>
      <c r="AL340" s="62"/>
      <c r="AM340" s="569"/>
      <c r="AN340" s="711"/>
      <c r="AO340" s="711"/>
      <c r="AP340" s="711"/>
      <c r="AQ340" s="568"/>
      <c r="AR340" s="569"/>
      <c r="AS340" s="569"/>
      <c r="AT340" s="569"/>
      <c r="AU340" s="569"/>
      <c r="AV340" s="569"/>
      <c r="AW340" s="569"/>
      <c r="AX340" s="569"/>
      <c r="AY340" s="568"/>
      <c r="AZ340" s="569"/>
      <c r="BA340" s="569"/>
      <c r="BB340" s="569"/>
      <c r="BC340" s="569"/>
      <c r="BD340" s="569"/>
      <c r="BE340" s="569"/>
      <c r="BF340" s="569"/>
      <c r="BG340" s="569"/>
      <c r="BH340" s="569"/>
      <c r="BI340" s="569"/>
      <c r="BJ340" s="569"/>
      <c r="BK340" s="569"/>
      <c r="BL340" s="569"/>
      <c r="BM340" s="569"/>
      <c r="BN340" s="569"/>
      <c r="BO340" s="569"/>
      <c r="BP340" s="569"/>
      <c r="BQ340" s="569"/>
      <c r="BR340" s="569"/>
      <c r="BS340" s="569"/>
    </row>
    <row r="341" spans="29:74" ht="12.75" hidden="1">
      <c r="AC341" s="62"/>
      <c r="AD341" s="62"/>
      <c r="AE341" s="62"/>
      <c r="AF341" s="62"/>
      <c r="AG341" s="62"/>
      <c r="AH341" s="62"/>
      <c r="AI341" s="62"/>
      <c r="AJ341" s="62"/>
      <c r="AK341" s="62"/>
      <c r="AL341" s="62"/>
      <c r="AM341" s="569"/>
      <c r="AN341" s="711"/>
      <c r="AO341" s="711"/>
      <c r="AP341" s="711"/>
      <c r="AQ341" s="568"/>
      <c r="AR341" s="569"/>
      <c r="AS341" s="569"/>
      <c r="AT341" s="569"/>
      <c r="AU341" s="569"/>
      <c r="AV341" s="569"/>
      <c r="AW341" s="569"/>
      <c r="AX341" s="569"/>
      <c r="AY341" s="568"/>
      <c r="AZ341" s="569"/>
      <c r="BA341" s="569"/>
      <c r="BB341" s="569"/>
      <c r="BC341" s="569"/>
      <c r="BD341" s="569"/>
      <c r="BE341" s="569"/>
      <c r="BF341" s="569"/>
      <c r="BG341" s="569"/>
      <c r="BH341" s="569"/>
      <c r="BI341" s="569"/>
      <c r="BJ341" s="569"/>
      <c r="BK341" s="569"/>
      <c r="BL341" s="569"/>
      <c r="BM341" s="569"/>
      <c r="BN341" s="569"/>
      <c r="BO341" s="569"/>
      <c r="BP341" s="569"/>
      <c r="BQ341" s="569"/>
      <c r="BR341" s="569"/>
      <c r="BS341" s="569"/>
    </row>
    <row r="342" spans="29:74" ht="12.75" hidden="1">
      <c r="AC342" s="62"/>
      <c r="AD342" s="62"/>
      <c r="AE342" s="62"/>
      <c r="AF342" s="62"/>
      <c r="AG342" s="62"/>
      <c r="AH342" s="62"/>
      <c r="AI342" s="62"/>
      <c r="AJ342" s="62"/>
      <c r="AK342" s="62"/>
      <c r="AL342" s="62"/>
      <c r="AM342" s="569"/>
      <c r="AN342" s="711"/>
      <c r="AO342" s="711"/>
      <c r="AP342" s="711"/>
      <c r="AQ342" s="568"/>
      <c r="AR342" s="569"/>
      <c r="AS342" s="569"/>
      <c r="AT342" s="569"/>
      <c r="AU342" s="569"/>
      <c r="AV342" s="569"/>
      <c r="AW342" s="569"/>
      <c r="AX342" s="569"/>
      <c r="AY342" s="568"/>
      <c r="AZ342" s="569"/>
      <c r="BA342" s="569"/>
      <c r="BB342" s="569"/>
      <c r="BC342" s="569"/>
      <c r="BD342" s="569"/>
      <c r="BE342" s="569"/>
      <c r="BF342" s="569"/>
      <c r="BG342" s="569"/>
      <c r="BH342" s="569"/>
      <c r="BI342" s="569"/>
      <c r="BJ342" s="569"/>
      <c r="BK342" s="569"/>
      <c r="BL342" s="569"/>
      <c r="BM342" s="569"/>
      <c r="BN342" s="569"/>
      <c r="BO342" s="569"/>
      <c r="BP342" s="569"/>
      <c r="BQ342" s="569"/>
      <c r="BR342" s="569"/>
      <c r="BS342" s="569"/>
    </row>
    <row r="343" spans="29:74" ht="12.75" hidden="1">
      <c r="AC343" s="62"/>
      <c r="AD343" s="62"/>
      <c r="AE343" s="62"/>
      <c r="AF343" s="62"/>
      <c r="AG343" s="62"/>
      <c r="AH343" s="62"/>
      <c r="AI343" s="62"/>
      <c r="AJ343" s="62"/>
      <c r="AK343" s="62"/>
      <c r="AL343" s="62"/>
      <c r="AM343" s="569"/>
      <c r="AN343" s="711"/>
      <c r="AO343" s="711"/>
      <c r="AP343" s="711"/>
      <c r="AQ343" s="568"/>
      <c r="AR343" s="569"/>
      <c r="AS343" s="569"/>
      <c r="AT343" s="569"/>
      <c r="AU343" s="569"/>
      <c r="AV343" s="569"/>
      <c r="AW343" s="569"/>
      <c r="AX343" s="569"/>
      <c r="AY343" s="568"/>
      <c r="AZ343" s="569"/>
      <c r="BA343" s="569"/>
      <c r="BB343" s="569"/>
      <c r="BC343" s="569"/>
      <c r="BD343" s="569"/>
      <c r="BE343" s="569"/>
      <c r="BF343" s="569"/>
      <c r="BG343" s="569"/>
      <c r="BH343" s="569"/>
      <c r="BI343" s="569"/>
      <c r="BJ343" s="569"/>
      <c r="BK343" s="569"/>
      <c r="BL343" s="569"/>
      <c r="BM343" s="569"/>
      <c r="BN343" s="569"/>
      <c r="BO343" s="569"/>
      <c r="BP343" s="569"/>
      <c r="BQ343" s="569"/>
      <c r="BR343" s="569"/>
      <c r="BS343" s="569"/>
    </row>
    <row r="344" spans="29:74" ht="12.75" hidden="1">
      <c r="AC344" s="62"/>
      <c r="AD344" s="62"/>
      <c r="AE344" s="62"/>
      <c r="AF344" s="62"/>
      <c r="AG344" s="62"/>
      <c r="AH344" s="62"/>
      <c r="AI344" s="62"/>
      <c r="AJ344" s="62"/>
      <c r="AK344" s="62"/>
      <c r="AL344" s="62"/>
      <c r="AM344" s="569"/>
      <c r="AN344" s="711"/>
      <c r="AO344" s="711"/>
      <c r="AP344" s="711"/>
      <c r="AQ344" s="568"/>
      <c r="AR344" s="569"/>
      <c r="AS344" s="569"/>
      <c r="AT344" s="569"/>
      <c r="AU344" s="569"/>
      <c r="AV344" s="569"/>
      <c r="AW344" s="569"/>
      <c r="AX344" s="569"/>
      <c r="AY344" s="568"/>
      <c r="AZ344" s="569"/>
      <c r="BA344" s="569"/>
      <c r="BB344" s="569"/>
      <c r="BC344" s="569"/>
      <c r="BD344" s="569"/>
      <c r="BE344" s="569"/>
      <c r="BF344" s="569"/>
      <c r="BG344" s="569"/>
      <c r="BH344" s="569"/>
      <c r="BI344" s="569"/>
      <c r="BJ344" s="569"/>
      <c r="BK344" s="569"/>
      <c r="BL344" s="569"/>
      <c r="BM344" s="569"/>
      <c r="BN344" s="569"/>
      <c r="BO344" s="569"/>
      <c r="BP344" s="569"/>
      <c r="BQ344" s="569"/>
      <c r="BR344" s="569"/>
      <c r="BS344" s="569"/>
    </row>
    <row r="345" spans="29:74" ht="12.75" hidden="1">
      <c r="AC345" s="62"/>
      <c r="AD345" s="62"/>
      <c r="AE345" s="62"/>
      <c r="AF345" s="62"/>
      <c r="AG345" s="62"/>
      <c r="AH345" s="62"/>
      <c r="AI345" s="62"/>
      <c r="AJ345" s="62"/>
      <c r="AK345" s="62"/>
      <c r="AL345" s="62"/>
      <c r="AM345" s="569"/>
      <c r="AN345" s="711"/>
      <c r="AO345" s="711"/>
      <c r="AP345" s="711"/>
      <c r="AQ345" s="568"/>
      <c r="AR345" s="569"/>
      <c r="AS345" s="569"/>
      <c r="AT345" s="569"/>
      <c r="AU345" s="569"/>
      <c r="AV345" s="569"/>
      <c r="AW345" s="569"/>
      <c r="AX345" s="569"/>
      <c r="AY345" s="568"/>
      <c r="AZ345" s="569"/>
      <c r="BA345" s="569"/>
      <c r="BB345" s="569"/>
      <c r="BC345" s="569"/>
      <c r="BD345" s="569"/>
      <c r="BE345" s="569"/>
      <c r="BF345" s="569"/>
      <c r="BG345" s="569"/>
      <c r="BH345" s="569"/>
      <c r="BI345" s="569"/>
      <c r="BJ345" s="569"/>
      <c r="BK345" s="569"/>
      <c r="BL345" s="569"/>
      <c r="BM345" s="569"/>
      <c r="BN345" s="569"/>
      <c r="BO345" s="569"/>
      <c r="BP345" s="569"/>
      <c r="BQ345" s="569"/>
      <c r="BR345" s="569"/>
      <c r="BS345" s="569"/>
    </row>
    <row r="346" spans="29:74" ht="12.75" hidden="1">
      <c r="AC346" s="62"/>
      <c r="AD346" s="62"/>
      <c r="AE346" s="62"/>
      <c r="AF346" s="62"/>
      <c r="AG346" s="62"/>
      <c r="AH346" s="62"/>
      <c r="AI346" s="62"/>
      <c r="AJ346" s="62"/>
      <c r="AK346" s="62"/>
      <c r="AL346" s="62"/>
      <c r="AM346" s="569"/>
      <c r="AN346" s="711"/>
      <c r="AO346" s="711"/>
      <c r="AP346" s="711"/>
      <c r="AQ346" s="568"/>
      <c r="AR346" s="569"/>
      <c r="AS346" s="569"/>
      <c r="AT346" s="569"/>
      <c r="AU346" s="569"/>
      <c r="AV346" s="569"/>
      <c r="AW346" s="569"/>
      <c r="AX346" s="569"/>
      <c r="AY346" s="568"/>
      <c r="AZ346" s="569"/>
      <c r="BA346" s="569"/>
      <c r="BB346" s="569"/>
      <c r="BC346" s="569"/>
      <c r="BD346" s="569"/>
      <c r="BE346" s="569"/>
      <c r="BF346" s="569"/>
      <c r="BG346" s="569"/>
      <c r="BH346" s="569"/>
      <c r="BI346" s="569"/>
      <c r="BJ346" s="569"/>
      <c r="BK346" s="569"/>
      <c r="BL346" s="569"/>
      <c r="BM346" s="569"/>
      <c r="BN346" s="569"/>
      <c r="BO346" s="569"/>
      <c r="BP346" s="569"/>
      <c r="BQ346" s="569"/>
      <c r="BR346" s="569"/>
      <c r="BS346" s="569"/>
    </row>
    <row r="347" spans="29:74" ht="12.75" hidden="1">
      <c r="AC347" s="54"/>
      <c r="AD347" s="54"/>
      <c r="AE347" s="54"/>
      <c r="AF347" s="54"/>
      <c r="AG347" s="54"/>
      <c r="AH347" s="54"/>
      <c r="AI347" s="54"/>
      <c r="AJ347" s="54"/>
      <c r="AK347" s="54"/>
      <c r="AL347" s="54"/>
      <c r="AM347" s="72"/>
      <c r="AN347" s="70"/>
      <c r="AO347" s="70"/>
      <c r="AP347" s="70"/>
      <c r="AQ347" s="71"/>
      <c r="AR347" s="72"/>
      <c r="AS347" s="72"/>
      <c r="AT347" s="72"/>
      <c r="AU347" s="72"/>
      <c r="AV347" s="72"/>
      <c r="AW347" s="72"/>
      <c r="AX347" s="72"/>
      <c r="AY347" s="71"/>
      <c r="AZ347" s="72"/>
      <c r="BA347" s="72"/>
      <c r="BB347" s="72"/>
      <c r="BC347" s="72"/>
      <c r="BD347" s="72"/>
      <c r="BE347" s="72"/>
      <c r="BF347" s="72"/>
      <c r="BG347" s="72"/>
      <c r="BH347" s="72"/>
      <c r="BI347" s="72"/>
      <c r="BJ347" s="72"/>
      <c r="BK347" s="72"/>
      <c r="BL347" s="72"/>
      <c r="BM347" s="72"/>
      <c r="BN347" s="72"/>
      <c r="BO347" s="72"/>
      <c r="BP347" s="72"/>
      <c r="BQ347" s="72"/>
      <c r="BR347" s="72"/>
      <c r="BS347" s="72"/>
    </row>
    <row r="348" spans="29:74" ht="12.75" hidden="1">
      <c r="AC348" s="54"/>
      <c r="AD348" s="54"/>
      <c r="AE348" s="54"/>
      <c r="AF348" s="54"/>
      <c r="AG348" s="54"/>
      <c r="AH348" s="54"/>
      <c r="AI348" s="54"/>
      <c r="AJ348" s="54"/>
      <c r="AK348" s="54"/>
      <c r="AL348" s="54"/>
      <c r="AM348" s="72"/>
      <c r="AN348" s="70"/>
      <c r="AO348" s="70"/>
      <c r="AP348" s="70"/>
      <c r="AQ348" s="71"/>
      <c r="AR348" s="72"/>
      <c r="AS348" s="72"/>
      <c r="AT348" s="72"/>
      <c r="AU348" s="72"/>
      <c r="AV348" s="72"/>
      <c r="AW348" s="72"/>
      <c r="AX348" s="72"/>
      <c r="AY348" s="71"/>
      <c r="AZ348" s="72"/>
      <c r="BA348" s="72"/>
      <c r="BB348" s="72"/>
      <c r="BC348" s="72"/>
      <c r="BD348" s="72"/>
      <c r="BE348" s="72"/>
      <c r="BF348" s="72"/>
      <c r="BG348" s="72"/>
      <c r="BH348" s="72"/>
      <c r="BI348" s="72"/>
      <c r="BJ348" s="72"/>
      <c r="BK348" s="72"/>
      <c r="BL348" s="72"/>
      <c r="BM348" s="72"/>
      <c r="BN348" s="72"/>
      <c r="BO348" s="72"/>
      <c r="BP348" s="72"/>
      <c r="BQ348" s="72"/>
      <c r="BR348" s="72"/>
      <c r="BS348" s="72"/>
    </row>
    <row r="349" spans="29:74" ht="12.75" hidden="1">
      <c r="AC349" s="54"/>
      <c r="AD349" s="54"/>
      <c r="AE349" s="54"/>
      <c r="AF349" s="54"/>
      <c r="AG349" s="54"/>
      <c r="AH349" s="54"/>
      <c r="AI349" s="54"/>
      <c r="AJ349" s="54"/>
      <c r="AK349" s="54"/>
      <c r="AL349" s="54"/>
      <c r="AM349" s="72"/>
      <c r="AN349" s="70"/>
      <c r="AO349" s="70"/>
      <c r="AP349" s="70"/>
      <c r="AQ349" s="71"/>
      <c r="AR349" s="72"/>
      <c r="AS349" s="72"/>
      <c r="AT349" s="72"/>
      <c r="AU349" s="72"/>
      <c r="AV349" s="72"/>
      <c r="AW349" s="72"/>
      <c r="AX349" s="72"/>
      <c r="AY349" s="71"/>
      <c r="AZ349" s="72"/>
      <c r="BA349" s="72"/>
      <c r="BB349" s="72"/>
      <c r="BC349" s="72"/>
      <c r="BD349" s="72"/>
      <c r="BE349" s="72"/>
      <c r="BF349" s="72"/>
      <c r="BG349" s="72"/>
      <c r="BH349" s="72"/>
      <c r="BI349" s="72"/>
      <c r="BJ349" s="72"/>
      <c r="BK349" s="72"/>
      <c r="BL349" s="72"/>
      <c r="BM349" s="72"/>
      <c r="BN349" s="72"/>
      <c r="BO349" s="72"/>
      <c r="BP349" s="72"/>
      <c r="BQ349" s="72"/>
      <c r="BR349" s="72"/>
      <c r="BS349" s="54"/>
      <c r="BT349" s="42"/>
      <c r="BU349" s="42"/>
      <c r="BV349" s="42"/>
    </row>
    <row r="350" spans="29:74" ht="18" hidden="1">
      <c r="AC350" s="54"/>
      <c r="AD350" s="54"/>
      <c r="AE350" s="54"/>
      <c r="AF350" s="54"/>
      <c r="AG350" s="54"/>
      <c r="AH350" s="54"/>
      <c r="AI350" s="54"/>
      <c r="AJ350" s="54"/>
      <c r="AK350" s="54"/>
      <c r="AL350" s="54"/>
      <c r="AM350" s="72"/>
      <c r="AN350" s="70"/>
      <c r="AO350" s="70"/>
      <c r="AP350" s="70"/>
      <c r="AQ350" s="71"/>
      <c r="AR350" s="72"/>
      <c r="AS350" s="72"/>
      <c r="AT350" s="72"/>
      <c r="AU350" s="72"/>
      <c r="AV350" s="72"/>
      <c r="AW350" s="72"/>
      <c r="AX350" s="72"/>
      <c r="AY350" s="71"/>
      <c r="AZ350" s="72"/>
      <c r="BA350" s="72"/>
      <c r="BB350" s="72"/>
      <c r="BC350" s="72"/>
      <c r="BD350" s="72"/>
      <c r="BE350" s="72"/>
      <c r="BF350" s="72"/>
      <c r="BG350" s="72"/>
      <c r="BH350" s="72"/>
      <c r="BI350" s="72"/>
      <c r="BJ350" s="72"/>
      <c r="BK350" s="72"/>
      <c r="BL350" s="72"/>
      <c r="BM350" s="72"/>
      <c r="BN350" s="72"/>
      <c r="BO350" s="72"/>
      <c r="BP350" s="72"/>
      <c r="BQ350" s="72"/>
      <c r="BR350" s="72"/>
      <c r="BS350" s="62"/>
      <c r="BT350" s="993"/>
      <c r="BU350" s="993"/>
      <c r="BV350" s="42"/>
    </row>
    <row r="351" spans="29:74" ht="12.75" hidden="1">
      <c r="AC351" s="54"/>
      <c r="AD351" s="54"/>
      <c r="AE351" s="54"/>
      <c r="AF351" s="54"/>
      <c r="AG351" s="54"/>
      <c r="AH351" s="54"/>
      <c r="AI351" s="54"/>
      <c r="AJ351" s="54"/>
      <c r="AK351" s="54"/>
      <c r="AL351" s="54"/>
      <c r="AM351" s="72"/>
      <c r="AN351" s="70"/>
      <c r="AO351" s="70"/>
      <c r="AP351" s="70"/>
      <c r="AQ351" s="71"/>
      <c r="AR351" s="72"/>
      <c r="AS351" s="72"/>
      <c r="AT351" s="72"/>
      <c r="AU351" s="72"/>
      <c r="AV351" s="72"/>
      <c r="AW351" s="72"/>
      <c r="AX351" s="72"/>
      <c r="AY351" s="71"/>
      <c r="AZ351" s="72"/>
      <c r="BA351" s="72"/>
      <c r="BB351" s="72"/>
      <c r="BC351" s="72"/>
      <c r="BD351" s="72"/>
      <c r="BE351" s="72"/>
      <c r="BF351" s="72"/>
      <c r="BG351" s="72"/>
      <c r="BH351" s="72"/>
      <c r="BI351" s="72"/>
      <c r="BJ351" s="72"/>
      <c r="BK351" s="72"/>
      <c r="BL351" s="72"/>
      <c r="BM351" s="72"/>
      <c r="BN351" s="72"/>
      <c r="BO351" s="72"/>
      <c r="BP351" s="72"/>
      <c r="BQ351" s="72"/>
      <c r="BR351" s="72"/>
      <c r="BS351" s="62"/>
      <c r="BT351" s="994"/>
      <c r="BU351" s="994"/>
      <c r="BV351" s="42"/>
    </row>
    <row r="352" spans="29:74" ht="12.75" hidden="1">
      <c r="AC352" s="54"/>
      <c r="AD352" s="54"/>
      <c r="AE352" s="54"/>
      <c r="AF352" s="54"/>
      <c r="AG352" s="54"/>
      <c r="AH352" s="54"/>
      <c r="AI352" s="54"/>
      <c r="AJ352" s="54"/>
      <c r="AK352" s="54"/>
      <c r="AL352" s="54"/>
      <c r="AM352" s="72"/>
      <c r="AN352" s="70"/>
      <c r="AO352" s="70"/>
      <c r="AP352" s="70"/>
      <c r="AQ352" s="71"/>
      <c r="AR352" s="72"/>
      <c r="AS352" s="72"/>
      <c r="AT352" s="72"/>
      <c r="AU352" s="72"/>
      <c r="AV352" s="72"/>
      <c r="AW352" s="72"/>
      <c r="AX352" s="72"/>
      <c r="AY352" s="71"/>
      <c r="AZ352" s="72"/>
      <c r="BA352" s="72"/>
      <c r="BB352" s="72"/>
      <c r="BC352" s="72"/>
      <c r="BD352" s="72"/>
      <c r="BE352" s="72"/>
      <c r="BF352" s="72"/>
      <c r="BG352" s="72"/>
      <c r="BH352" s="72"/>
      <c r="BI352" s="72"/>
      <c r="BJ352" s="72"/>
      <c r="BK352" s="72"/>
      <c r="BL352" s="72"/>
      <c r="BM352" s="72"/>
      <c r="BN352" s="72"/>
      <c r="BO352" s="72"/>
      <c r="BP352" s="72"/>
      <c r="BQ352" s="72"/>
      <c r="BR352" s="72"/>
      <c r="BS352" s="62"/>
      <c r="BT352" s="994"/>
      <c r="BU352" s="994"/>
      <c r="BV352" s="42"/>
    </row>
    <row r="353" spans="29:74" ht="12.75" hidden="1">
      <c r="AC353" s="54"/>
      <c r="AD353" s="54"/>
      <c r="AE353" s="54"/>
      <c r="AF353" s="54"/>
      <c r="AG353" s="54"/>
      <c r="AH353" s="54"/>
      <c r="AI353" s="54"/>
      <c r="AJ353" s="54"/>
      <c r="AK353" s="54"/>
      <c r="AL353" s="54"/>
      <c r="AM353" s="72"/>
      <c r="AN353" s="70"/>
      <c r="AO353" s="70"/>
      <c r="AP353" s="70"/>
      <c r="AQ353" s="71"/>
      <c r="AR353" s="72"/>
      <c r="AS353" s="72"/>
      <c r="AT353" s="72"/>
      <c r="AU353" s="72"/>
      <c r="AV353" s="72"/>
      <c r="AW353" s="72"/>
      <c r="AX353" s="72"/>
      <c r="AY353" s="71"/>
      <c r="AZ353" s="72"/>
      <c r="BA353" s="72"/>
      <c r="BB353" s="72"/>
      <c r="BC353" s="72"/>
      <c r="BD353" s="72"/>
      <c r="BE353" s="72"/>
      <c r="BF353" s="72"/>
      <c r="BG353" s="72"/>
      <c r="BH353" s="72"/>
      <c r="BI353" s="72"/>
      <c r="BJ353" s="72"/>
      <c r="BK353" s="72"/>
      <c r="BL353" s="72"/>
      <c r="BM353" s="72"/>
      <c r="BN353" s="72"/>
      <c r="BO353" s="72"/>
      <c r="BP353" s="72"/>
      <c r="BQ353" s="72"/>
      <c r="BR353" s="72"/>
      <c r="BS353" s="62"/>
      <c r="BT353" s="994"/>
      <c r="BU353" s="994"/>
      <c r="BV353" s="42"/>
    </row>
    <row r="354" spans="29:74" ht="12.75" hidden="1">
      <c r="AC354" s="54"/>
      <c r="AD354" s="54"/>
      <c r="AE354" s="54"/>
      <c r="AF354" s="54"/>
      <c r="AG354" s="54"/>
      <c r="AH354" s="54"/>
      <c r="AI354" s="54"/>
      <c r="AJ354" s="54"/>
      <c r="AK354" s="54"/>
      <c r="AL354" s="54"/>
      <c r="AM354" s="72"/>
      <c r="AN354" s="70"/>
      <c r="AO354" s="70"/>
      <c r="AP354" s="70"/>
      <c r="AQ354" s="71"/>
      <c r="AR354" s="72"/>
      <c r="AS354" s="72"/>
      <c r="AT354" s="72"/>
      <c r="AU354" s="72"/>
      <c r="AV354" s="72"/>
      <c r="AW354" s="72"/>
      <c r="AX354" s="72"/>
      <c r="AY354" s="71"/>
      <c r="AZ354" s="72"/>
      <c r="BA354" s="72"/>
      <c r="BB354" s="72"/>
      <c r="BC354" s="72"/>
      <c r="BD354" s="72"/>
      <c r="BE354" s="72"/>
      <c r="BF354" s="72"/>
      <c r="BG354" s="72"/>
      <c r="BH354" s="72"/>
      <c r="BI354" s="72"/>
      <c r="BJ354" s="72"/>
      <c r="BK354" s="72"/>
      <c r="BL354" s="72"/>
      <c r="BM354" s="72"/>
      <c r="BN354" s="72"/>
      <c r="BO354" s="72"/>
      <c r="BP354" s="72"/>
      <c r="BQ354" s="72"/>
      <c r="BR354" s="72"/>
      <c r="BS354" s="62"/>
      <c r="BT354" s="994"/>
      <c r="BU354" s="994"/>
      <c r="BV354" s="42"/>
    </row>
    <row r="355" spans="29:74" ht="12.75" hidden="1">
      <c r="AC355" s="54"/>
      <c r="AD355" s="54"/>
      <c r="AE355" s="54"/>
      <c r="AF355" s="54"/>
      <c r="AG355" s="54"/>
      <c r="AH355" s="54"/>
      <c r="AI355" s="54"/>
      <c r="AJ355" s="54"/>
      <c r="AK355" s="54"/>
      <c r="AL355" s="54"/>
      <c r="AM355" s="72"/>
      <c r="AN355" s="70"/>
      <c r="AO355" s="70"/>
      <c r="AP355" s="70"/>
      <c r="AQ355" s="71"/>
      <c r="AR355" s="72"/>
      <c r="AS355" s="72"/>
      <c r="AT355" s="72"/>
      <c r="AU355" s="72"/>
      <c r="AV355" s="72"/>
      <c r="AW355" s="72"/>
      <c r="AX355" s="72"/>
      <c r="AY355" s="71"/>
      <c r="AZ355" s="72"/>
      <c r="BA355" s="72"/>
      <c r="BB355" s="72"/>
      <c r="BC355" s="72"/>
      <c r="BD355" s="72"/>
      <c r="BE355" s="72"/>
      <c r="BF355" s="72"/>
      <c r="BG355" s="72"/>
      <c r="BH355" s="72"/>
      <c r="BI355" s="72"/>
      <c r="BJ355" s="72"/>
      <c r="BK355" s="72"/>
      <c r="BL355" s="72"/>
      <c r="BM355" s="72"/>
      <c r="BN355" s="72"/>
      <c r="BO355" s="72"/>
      <c r="BP355" s="72"/>
      <c r="BQ355" s="72"/>
      <c r="BR355" s="72"/>
      <c r="BS355" s="62"/>
      <c r="BT355" s="994"/>
      <c r="BU355" s="994"/>
      <c r="BV355" s="42"/>
    </row>
    <row r="356" spans="29:74" ht="12.75" hidden="1">
      <c r="AC356" s="54"/>
      <c r="AD356" s="54"/>
      <c r="AE356" s="54"/>
      <c r="AF356" s="54"/>
      <c r="AG356" s="54"/>
      <c r="AH356" s="54"/>
      <c r="AI356" s="54"/>
      <c r="AJ356" s="54"/>
      <c r="AK356" s="54"/>
      <c r="AL356" s="54"/>
      <c r="AM356" s="72"/>
      <c r="AN356" s="70"/>
      <c r="AO356" s="70"/>
      <c r="AP356" s="70"/>
      <c r="AQ356" s="71"/>
      <c r="AR356" s="72"/>
      <c r="AS356" s="72"/>
      <c r="AT356" s="72"/>
      <c r="AU356" s="72"/>
      <c r="AV356" s="72"/>
      <c r="AW356" s="72"/>
      <c r="AX356" s="72"/>
      <c r="AY356" s="71"/>
      <c r="AZ356" s="72"/>
      <c r="BA356" s="72"/>
      <c r="BB356" s="72"/>
      <c r="BC356" s="72"/>
      <c r="BD356" s="72"/>
      <c r="BE356" s="72"/>
      <c r="BF356" s="72"/>
      <c r="BG356" s="72"/>
      <c r="BH356" s="72"/>
      <c r="BI356" s="72"/>
      <c r="BJ356" s="72"/>
      <c r="BK356" s="72"/>
      <c r="BL356" s="72"/>
      <c r="BM356" s="72"/>
      <c r="BN356" s="72"/>
      <c r="BO356" s="72"/>
      <c r="BP356" s="72"/>
      <c r="BQ356" s="72"/>
      <c r="BR356" s="72"/>
      <c r="BS356" s="62"/>
      <c r="BT356" s="994"/>
      <c r="BU356" s="994"/>
      <c r="BV356" s="42"/>
    </row>
    <row r="357" spans="29:74" ht="12.75" hidden="1">
      <c r="AC357" s="54"/>
      <c r="AD357" s="54"/>
      <c r="AE357" s="54"/>
      <c r="AF357" s="54"/>
      <c r="AG357" s="54"/>
      <c r="AH357" s="54"/>
      <c r="AI357" s="54"/>
      <c r="AJ357" s="54"/>
      <c r="AK357" s="54"/>
      <c r="AL357" s="54"/>
      <c r="AM357" s="72"/>
      <c r="AN357" s="70"/>
      <c r="AO357" s="70"/>
      <c r="AP357" s="70"/>
      <c r="AQ357" s="71"/>
      <c r="AR357" s="72"/>
      <c r="AS357" s="72"/>
      <c r="AT357" s="72"/>
      <c r="AU357" s="72"/>
      <c r="AV357" s="72"/>
      <c r="AW357" s="72"/>
      <c r="AX357" s="72"/>
      <c r="AY357" s="71"/>
      <c r="AZ357" s="72"/>
      <c r="BA357" s="72"/>
      <c r="BB357" s="72"/>
      <c r="BC357" s="72"/>
      <c r="BD357" s="72"/>
      <c r="BE357" s="72"/>
      <c r="BF357" s="72"/>
      <c r="BG357" s="72"/>
      <c r="BH357" s="72"/>
      <c r="BI357" s="72"/>
      <c r="BJ357" s="72"/>
      <c r="BK357" s="72"/>
      <c r="BL357" s="72"/>
      <c r="BM357" s="72"/>
      <c r="BN357" s="72"/>
      <c r="BO357" s="72"/>
      <c r="BP357" s="72"/>
      <c r="BQ357" s="72"/>
      <c r="BR357" s="72"/>
      <c r="BS357" s="62"/>
      <c r="BT357" s="994"/>
      <c r="BU357" s="994"/>
      <c r="BV357" s="42"/>
    </row>
    <row r="358" spans="29:74" ht="12.75" hidden="1">
      <c r="AC358" s="54"/>
      <c r="AD358" s="54"/>
      <c r="AE358" s="54"/>
      <c r="AF358" s="54"/>
      <c r="AG358" s="54"/>
      <c r="AH358" s="54"/>
      <c r="AI358" s="54"/>
      <c r="AJ358" s="54"/>
      <c r="AK358" s="54"/>
      <c r="AL358" s="54"/>
      <c r="AM358" s="72"/>
      <c r="AN358" s="70"/>
      <c r="AO358" s="70"/>
      <c r="AP358" s="70"/>
      <c r="AQ358" s="71"/>
      <c r="AR358" s="72"/>
      <c r="AS358" s="72"/>
      <c r="AT358" s="72"/>
      <c r="AU358" s="72"/>
      <c r="AV358" s="72"/>
      <c r="AW358" s="72"/>
      <c r="AX358" s="72"/>
      <c r="AY358" s="71"/>
      <c r="AZ358" s="72"/>
      <c r="BA358" s="72"/>
      <c r="BB358" s="72"/>
      <c r="BC358" s="72"/>
      <c r="BD358" s="72"/>
      <c r="BE358" s="72"/>
      <c r="BF358" s="72"/>
      <c r="BG358" s="72"/>
      <c r="BH358" s="72"/>
      <c r="BI358" s="72"/>
      <c r="BJ358" s="72"/>
      <c r="BK358" s="72"/>
      <c r="BL358" s="72"/>
      <c r="BM358" s="72"/>
      <c r="BN358" s="72"/>
      <c r="BO358" s="72"/>
      <c r="BP358" s="72"/>
      <c r="BQ358" s="72"/>
      <c r="BR358" s="72"/>
      <c r="BS358" s="62"/>
      <c r="BT358" s="994"/>
      <c r="BU358" s="994"/>
      <c r="BV358" s="42"/>
    </row>
    <row r="359" spans="29:74" ht="12.75" hidden="1">
      <c r="AC359" s="54"/>
      <c r="AD359" s="54"/>
      <c r="AE359" s="54"/>
      <c r="AF359" s="54"/>
      <c r="AG359" s="54"/>
      <c r="AH359" s="54"/>
      <c r="AI359" s="54"/>
      <c r="AJ359" s="54"/>
      <c r="AK359" s="54"/>
      <c r="AL359" s="54"/>
      <c r="AM359" s="72"/>
      <c r="AN359" s="70"/>
      <c r="AO359" s="70"/>
      <c r="AP359" s="70"/>
      <c r="AQ359" s="71"/>
      <c r="AR359" s="72"/>
      <c r="AS359" s="72"/>
      <c r="AT359" s="72"/>
      <c r="AU359" s="72"/>
      <c r="AV359" s="72"/>
      <c r="AW359" s="72"/>
      <c r="AX359" s="72"/>
      <c r="AY359" s="71"/>
      <c r="AZ359" s="72"/>
      <c r="BA359" s="72"/>
      <c r="BB359" s="72"/>
      <c r="BC359" s="72"/>
      <c r="BD359" s="72"/>
      <c r="BE359" s="72"/>
      <c r="BF359" s="72"/>
      <c r="BG359" s="72"/>
      <c r="BH359" s="72"/>
      <c r="BI359" s="72"/>
      <c r="BJ359" s="72"/>
      <c r="BK359" s="72"/>
      <c r="BL359" s="72"/>
      <c r="BM359" s="72"/>
      <c r="BN359" s="72"/>
      <c r="BO359" s="72"/>
      <c r="BP359" s="72"/>
      <c r="BQ359" s="72"/>
      <c r="BR359" s="72"/>
      <c r="BS359" s="62"/>
      <c r="BT359" s="994"/>
      <c r="BU359" s="994"/>
      <c r="BV359" s="42"/>
    </row>
    <row r="360" spans="29:74" ht="12.75" hidden="1">
      <c r="AC360" s="54"/>
      <c r="AD360" s="54"/>
      <c r="AE360" s="54"/>
      <c r="AF360" s="54"/>
      <c r="AG360" s="54"/>
      <c r="AH360" s="54"/>
      <c r="AI360" s="54"/>
      <c r="AJ360" s="54"/>
      <c r="AK360" s="54"/>
      <c r="AL360" s="54"/>
      <c r="AM360" s="72"/>
      <c r="AN360" s="70"/>
      <c r="AO360" s="70"/>
      <c r="AP360" s="70"/>
      <c r="AQ360" s="71"/>
      <c r="AR360" s="72"/>
      <c r="AS360" s="72"/>
      <c r="AT360" s="72"/>
      <c r="AU360" s="72"/>
      <c r="AV360" s="72"/>
      <c r="AW360" s="72"/>
      <c r="AX360" s="72"/>
      <c r="AY360" s="71"/>
      <c r="AZ360" s="72"/>
      <c r="BA360" s="72"/>
      <c r="BB360" s="72"/>
      <c r="BC360" s="72"/>
      <c r="BD360" s="72"/>
      <c r="BE360" s="72"/>
      <c r="BF360" s="72"/>
      <c r="BG360" s="72"/>
      <c r="BH360" s="72"/>
      <c r="BI360" s="72"/>
      <c r="BJ360" s="72"/>
      <c r="BK360" s="72"/>
      <c r="BL360" s="72"/>
      <c r="BM360" s="72"/>
      <c r="BN360" s="72"/>
      <c r="BO360" s="72"/>
      <c r="BP360" s="72"/>
      <c r="BQ360" s="72"/>
      <c r="BR360" s="72"/>
      <c r="BS360" s="62"/>
      <c r="BT360" s="994"/>
      <c r="BU360" s="994"/>
      <c r="BV360" s="42"/>
    </row>
    <row r="361" spans="29:74" ht="12.75" hidden="1">
      <c r="AC361" s="54"/>
      <c r="AD361" s="54"/>
      <c r="AE361" s="54"/>
      <c r="AF361" s="54"/>
      <c r="AG361" s="54"/>
      <c r="AH361" s="54"/>
      <c r="AI361" s="54"/>
      <c r="AJ361" s="54"/>
      <c r="AK361" s="54"/>
      <c r="AL361" s="54"/>
      <c r="AM361" s="72"/>
      <c r="AN361" s="70"/>
      <c r="AO361" s="70"/>
      <c r="AP361" s="70"/>
      <c r="AQ361" s="71"/>
      <c r="AR361" s="72"/>
      <c r="AS361" s="72"/>
      <c r="AT361" s="72"/>
      <c r="AU361" s="72"/>
      <c r="AV361" s="72"/>
      <c r="AW361" s="72"/>
      <c r="AX361" s="72"/>
      <c r="AY361" s="71"/>
      <c r="AZ361" s="72"/>
      <c r="BA361" s="72"/>
      <c r="BB361" s="72"/>
      <c r="BC361" s="72"/>
      <c r="BD361" s="72"/>
      <c r="BE361" s="72"/>
      <c r="BF361" s="72"/>
      <c r="BG361" s="72"/>
      <c r="BH361" s="72"/>
      <c r="BI361" s="72"/>
      <c r="BJ361" s="72"/>
      <c r="BK361" s="72"/>
      <c r="BL361" s="72"/>
      <c r="BM361" s="72"/>
      <c r="BN361" s="72"/>
      <c r="BO361" s="72"/>
      <c r="BP361" s="72"/>
      <c r="BQ361" s="72"/>
      <c r="BR361" s="72"/>
      <c r="BS361" s="62"/>
      <c r="BT361" s="994"/>
      <c r="BU361" s="994"/>
      <c r="BV361" s="42"/>
    </row>
    <row r="362" spans="29:74" ht="12.75" hidden="1">
      <c r="AC362" s="54"/>
      <c r="AD362" s="54"/>
      <c r="AE362" s="54"/>
      <c r="AF362" s="54"/>
      <c r="AG362" s="54"/>
      <c r="AH362" s="54"/>
      <c r="AI362" s="54"/>
      <c r="AJ362" s="54"/>
      <c r="AK362" s="54"/>
      <c r="AL362" s="54"/>
      <c r="AM362" s="72"/>
      <c r="AN362" s="70"/>
      <c r="AO362" s="70"/>
      <c r="AP362" s="70"/>
      <c r="AQ362" s="71"/>
      <c r="AR362" s="72"/>
      <c r="AS362" s="72"/>
      <c r="AT362" s="72"/>
      <c r="AU362" s="72"/>
      <c r="AV362" s="72"/>
      <c r="AW362" s="72"/>
      <c r="AX362" s="72"/>
      <c r="AY362" s="71"/>
      <c r="AZ362" s="72"/>
      <c r="BA362" s="72"/>
      <c r="BB362" s="72"/>
      <c r="BC362" s="72"/>
      <c r="BD362" s="72"/>
      <c r="BE362" s="72"/>
      <c r="BF362" s="72"/>
      <c r="BG362" s="72"/>
      <c r="BH362" s="72"/>
      <c r="BI362" s="72"/>
      <c r="BJ362" s="72"/>
      <c r="BK362" s="72"/>
      <c r="BL362" s="72"/>
      <c r="BM362" s="72"/>
      <c r="BN362" s="72"/>
      <c r="BO362" s="72"/>
      <c r="BP362" s="72"/>
      <c r="BQ362" s="72"/>
      <c r="BR362" s="72"/>
      <c r="BS362" s="62"/>
      <c r="BT362" s="994"/>
      <c r="BU362" s="994"/>
      <c r="BV362" s="42"/>
    </row>
    <row r="363" spans="29:74" ht="12.75" hidden="1">
      <c r="AC363" s="54"/>
      <c r="AD363" s="54"/>
      <c r="AE363" s="54"/>
      <c r="AF363" s="54"/>
      <c r="AG363" s="54"/>
      <c r="AH363" s="54"/>
      <c r="AI363" s="54"/>
      <c r="AJ363" s="54"/>
      <c r="AK363" s="54"/>
      <c r="AL363" s="54"/>
      <c r="AM363" s="72"/>
      <c r="AN363" s="70"/>
      <c r="AO363" s="70"/>
      <c r="AP363" s="70"/>
      <c r="AQ363" s="71"/>
      <c r="AR363" s="72"/>
      <c r="AS363" s="72"/>
      <c r="AT363" s="72"/>
      <c r="AU363" s="72"/>
      <c r="AV363" s="72"/>
      <c r="AW363" s="72"/>
      <c r="AX363" s="72"/>
      <c r="AY363" s="71"/>
      <c r="AZ363" s="72"/>
      <c r="BA363" s="72"/>
      <c r="BB363" s="72"/>
      <c r="BC363" s="72"/>
      <c r="BD363" s="72"/>
      <c r="BE363" s="72"/>
      <c r="BF363" s="72"/>
      <c r="BG363" s="72"/>
      <c r="BH363" s="72"/>
      <c r="BI363" s="72"/>
      <c r="BJ363" s="72"/>
      <c r="BK363" s="72"/>
      <c r="BL363" s="72"/>
      <c r="BM363" s="72"/>
      <c r="BN363" s="72"/>
      <c r="BO363" s="72"/>
      <c r="BP363" s="72"/>
      <c r="BQ363" s="72"/>
      <c r="BR363" s="72"/>
      <c r="BS363" s="62"/>
      <c r="BT363" s="994"/>
      <c r="BU363" s="994"/>
      <c r="BV363" s="42"/>
    </row>
    <row r="364" spans="29:74" ht="12.75" hidden="1">
      <c r="AC364" s="54"/>
      <c r="AD364" s="54"/>
      <c r="AE364" s="54"/>
      <c r="AF364" s="54"/>
      <c r="AG364" s="54"/>
      <c r="AH364" s="54"/>
      <c r="AI364" s="54"/>
      <c r="AJ364" s="54"/>
      <c r="AK364" s="54"/>
      <c r="AL364" s="54"/>
      <c r="AM364" s="72"/>
      <c r="AN364" s="70"/>
      <c r="AO364" s="70"/>
      <c r="AP364" s="70"/>
      <c r="AQ364" s="71"/>
      <c r="AR364" s="72"/>
      <c r="AS364" s="72"/>
      <c r="AT364" s="72"/>
      <c r="AU364" s="72"/>
      <c r="AV364" s="72"/>
      <c r="AW364" s="72"/>
      <c r="AX364" s="72"/>
      <c r="AY364" s="71"/>
      <c r="AZ364" s="72"/>
      <c r="BA364" s="72"/>
      <c r="BB364" s="72"/>
      <c r="BC364" s="72"/>
      <c r="BD364" s="72"/>
      <c r="BE364" s="72"/>
      <c r="BF364" s="72"/>
      <c r="BG364" s="72"/>
      <c r="BH364" s="72"/>
      <c r="BI364" s="72"/>
      <c r="BJ364" s="72"/>
      <c r="BK364" s="72"/>
      <c r="BL364" s="72"/>
      <c r="BM364" s="72"/>
      <c r="BN364" s="72"/>
      <c r="BO364" s="72"/>
      <c r="BP364" s="72"/>
      <c r="BQ364" s="72"/>
      <c r="BR364" s="72"/>
      <c r="BS364" s="62"/>
      <c r="BT364" s="994"/>
      <c r="BU364" s="994"/>
      <c r="BV364" s="42"/>
    </row>
    <row r="365" spans="29:74" ht="12.75" hidden="1">
      <c r="AC365" s="54"/>
      <c r="AD365" s="54"/>
      <c r="AE365" s="54"/>
      <c r="AF365" s="54"/>
      <c r="AG365" s="54"/>
      <c r="AH365" s="54"/>
      <c r="AI365" s="54"/>
      <c r="AJ365" s="54"/>
      <c r="AK365" s="54"/>
      <c r="AL365" s="54"/>
      <c r="AM365" s="72"/>
      <c r="AN365" s="70"/>
      <c r="AO365" s="70"/>
      <c r="AP365" s="70"/>
      <c r="AQ365" s="71"/>
      <c r="AR365" s="72"/>
      <c r="AS365" s="72"/>
      <c r="AT365" s="72"/>
      <c r="AU365" s="72"/>
      <c r="AV365" s="72"/>
      <c r="AW365" s="72"/>
      <c r="AX365" s="72"/>
      <c r="AY365" s="71"/>
      <c r="AZ365" s="72"/>
      <c r="BA365" s="72"/>
      <c r="BB365" s="72"/>
      <c r="BC365" s="72"/>
      <c r="BD365" s="72"/>
      <c r="BE365" s="72"/>
      <c r="BF365" s="72"/>
      <c r="BG365" s="72"/>
      <c r="BH365" s="72"/>
      <c r="BI365" s="72"/>
      <c r="BJ365" s="72"/>
      <c r="BK365" s="72"/>
      <c r="BL365" s="72"/>
      <c r="BM365" s="72"/>
      <c r="BN365" s="72"/>
      <c r="BO365" s="72"/>
      <c r="BP365" s="72"/>
      <c r="BQ365" s="72"/>
      <c r="BR365" s="72"/>
      <c r="BS365" s="62"/>
      <c r="BT365" s="994"/>
      <c r="BU365" s="994"/>
      <c r="BV365" s="42"/>
    </row>
    <row r="366" spans="29:74" ht="12.75" hidden="1">
      <c r="AC366" s="54"/>
      <c r="AD366" s="54"/>
      <c r="AE366" s="54"/>
      <c r="AF366" s="54"/>
      <c r="AG366" s="54"/>
      <c r="AH366" s="54"/>
      <c r="AI366" s="54"/>
      <c r="AJ366" s="54"/>
      <c r="AK366" s="54"/>
      <c r="AL366" s="54"/>
      <c r="AM366" s="72"/>
      <c r="AN366" s="70"/>
      <c r="AO366" s="70"/>
      <c r="AP366" s="70"/>
      <c r="AQ366" s="71"/>
      <c r="AR366" s="72"/>
      <c r="AS366" s="72"/>
      <c r="AT366" s="72"/>
      <c r="AU366" s="72"/>
      <c r="AV366" s="72"/>
      <c r="AW366" s="72"/>
      <c r="AX366" s="72"/>
      <c r="AY366" s="71"/>
      <c r="AZ366" s="72"/>
      <c r="BA366" s="72"/>
      <c r="BB366" s="72"/>
      <c r="BC366" s="72"/>
      <c r="BD366" s="72"/>
      <c r="BE366" s="72"/>
      <c r="BF366" s="72"/>
      <c r="BG366" s="72"/>
      <c r="BH366" s="72"/>
      <c r="BI366" s="72"/>
      <c r="BJ366" s="72"/>
      <c r="BK366" s="72"/>
      <c r="BL366" s="72"/>
      <c r="BM366" s="72"/>
      <c r="BN366" s="72"/>
      <c r="BO366" s="72"/>
      <c r="BP366" s="72"/>
      <c r="BQ366" s="72"/>
      <c r="BR366" s="72"/>
      <c r="BS366" s="62"/>
      <c r="BT366" s="994"/>
      <c r="BU366" s="994"/>
      <c r="BV366" s="42"/>
    </row>
    <row r="367" spans="29:74" ht="12.75" hidden="1">
      <c r="AC367" s="54"/>
      <c r="AD367" s="54"/>
      <c r="AE367" s="54"/>
      <c r="AF367" s="54"/>
      <c r="AG367" s="54"/>
      <c r="AH367" s="54"/>
      <c r="AI367" s="54"/>
      <c r="AJ367" s="54"/>
      <c r="AK367" s="54"/>
      <c r="AL367" s="54"/>
      <c r="AM367" s="72"/>
      <c r="AN367" s="70"/>
      <c r="AO367" s="70"/>
      <c r="AP367" s="70"/>
      <c r="AQ367" s="71"/>
      <c r="AR367" s="72"/>
      <c r="AS367" s="72"/>
      <c r="AT367" s="72"/>
      <c r="AU367" s="72"/>
      <c r="AV367" s="72"/>
      <c r="AW367" s="72"/>
      <c r="AX367" s="72"/>
      <c r="AY367" s="71"/>
      <c r="AZ367" s="72"/>
      <c r="BA367" s="72"/>
      <c r="BB367" s="72"/>
      <c r="BC367" s="72"/>
      <c r="BD367" s="72"/>
      <c r="BE367" s="72"/>
      <c r="BF367" s="72"/>
      <c r="BG367" s="72"/>
      <c r="BH367" s="72"/>
      <c r="BI367" s="72"/>
      <c r="BJ367" s="72"/>
      <c r="BK367" s="72"/>
      <c r="BL367" s="72"/>
      <c r="BM367" s="72"/>
      <c r="BN367" s="72"/>
      <c r="BO367" s="72"/>
      <c r="BP367" s="72"/>
      <c r="BQ367" s="72"/>
      <c r="BR367" s="72"/>
      <c r="BS367" s="62"/>
      <c r="BT367" s="994"/>
      <c r="BU367" s="994"/>
      <c r="BV367" s="42"/>
    </row>
    <row r="368" spans="29:74" ht="12.75" hidden="1">
      <c r="AC368" s="54"/>
      <c r="AD368" s="54"/>
      <c r="AE368" s="54"/>
      <c r="AF368" s="54"/>
      <c r="AG368" s="54"/>
      <c r="AH368" s="54"/>
      <c r="AI368" s="54"/>
      <c r="AJ368" s="54"/>
      <c r="AK368" s="54"/>
      <c r="AL368" s="54"/>
      <c r="AM368" s="72"/>
      <c r="AN368" s="70"/>
      <c r="AO368" s="70"/>
      <c r="AP368" s="70"/>
      <c r="AQ368" s="71"/>
      <c r="AR368" s="72"/>
      <c r="AS368" s="72"/>
      <c r="AT368" s="72"/>
      <c r="AU368" s="72"/>
      <c r="AV368" s="72"/>
      <c r="AW368" s="72"/>
      <c r="AX368" s="72"/>
      <c r="AY368" s="71"/>
      <c r="AZ368" s="72"/>
      <c r="BA368" s="72"/>
      <c r="BB368" s="72"/>
      <c r="BC368" s="72"/>
      <c r="BD368" s="72"/>
      <c r="BE368" s="72"/>
      <c r="BF368" s="72"/>
      <c r="BG368" s="72"/>
      <c r="BH368" s="72"/>
      <c r="BI368" s="72"/>
      <c r="BJ368" s="72"/>
      <c r="BK368" s="72"/>
      <c r="BL368" s="72"/>
      <c r="BM368" s="72"/>
      <c r="BN368" s="72"/>
      <c r="BO368" s="72"/>
      <c r="BP368" s="72"/>
      <c r="BQ368" s="72"/>
      <c r="BR368" s="72"/>
      <c r="BS368" s="62"/>
      <c r="BT368" s="994"/>
      <c r="BU368" s="994"/>
      <c r="BV368" s="42"/>
    </row>
    <row r="369" spans="29:74" ht="12.75" hidden="1">
      <c r="AC369" s="54"/>
      <c r="AD369" s="54"/>
      <c r="AE369" s="54"/>
      <c r="AF369" s="54"/>
      <c r="AG369" s="54"/>
      <c r="AH369" s="54"/>
      <c r="AI369" s="54"/>
      <c r="AJ369" s="54"/>
      <c r="AK369" s="54"/>
      <c r="AL369" s="54"/>
      <c r="AM369" s="72"/>
      <c r="AN369" s="70"/>
      <c r="AO369" s="70"/>
      <c r="AP369" s="70"/>
      <c r="AQ369" s="71"/>
      <c r="AR369" s="72"/>
      <c r="AS369" s="72"/>
      <c r="AT369" s="72"/>
      <c r="AU369" s="72"/>
      <c r="AV369" s="72"/>
      <c r="AW369" s="72"/>
      <c r="AX369" s="72"/>
      <c r="AY369" s="71"/>
      <c r="AZ369" s="72"/>
      <c r="BA369" s="72"/>
      <c r="BB369" s="72"/>
      <c r="BC369" s="72"/>
      <c r="BD369" s="72"/>
      <c r="BE369" s="72"/>
      <c r="BF369" s="72"/>
      <c r="BG369" s="72"/>
      <c r="BH369" s="72"/>
      <c r="BI369" s="72"/>
      <c r="BJ369" s="72"/>
      <c r="BK369" s="72"/>
      <c r="BL369" s="72"/>
      <c r="BM369" s="72"/>
      <c r="BN369" s="72"/>
      <c r="BO369" s="72"/>
      <c r="BP369" s="72"/>
      <c r="BQ369" s="72"/>
      <c r="BR369" s="72"/>
      <c r="BS369" s="62"/>
      <c r="BT369" s="994"/>
      <c r="BU369" s="994"/>
      <c r="BV369" s="42"/>
    </row>
    <row r="370" spans="29:74" ht="12.75" hidden="1">
      <c r="AC370" s="54"/>
      <c r="AD370" s="54"/>
      <c r="AE370" s="54"/>
      <c r="AF370" s="54"/>
      <c r="AG370" s="54"/>
      <c r="AH370" s="54"/>
      <c r="AI370" s="54"/>
      <c r="AJ370" s="54"/>
      <c r="AK370" s="54"/>
      <c r="AL370" s="54"/>
      <c r="AM370" s="72"/>
      <c r="AN370" s="70"/>
      <c r="AO370" s="70"/>
      <c r="AP370" s="70"/>
      <c r="AQ370" s="71"/>
      <c r="AR370" s="72"/>
      <c r="AS370" s="72"/>
      <c r="AT370" s="72"/>
      <c r="AU370" s="72"/>
      <c r="AV370" s="72"/>
      <c r="AW370" s="72"/>
      <c r="AX370" s="72"/>
      <c r="AY370" s="71"/>
      <c r="AZ370" s="72"/>
      <c r="BA370" s="72"/>
      <c r="BB370" s="72"/>
      <c r="BC370" s="72"/>
      <c r="BD370" s="72"/>
      <c r="BE370" s="72"/>
      <c r="BF370" s="72"/>
      <c r="BG370" s="72"/>
      <c r="BH370" s="72"/>
      <c r="BI370" s="72"/>
      <c r="BJ370" s="72"/>
      <c r="BK370" s="72"/>
      <c r="BL370" s="72"/>
      <c r="BM370" s="72"/>
      <c r="BN370" s="72"/>
      <c r="BO370" s="72"/>
      <c r="BP370" s="72"/>
      <c r="BQ370" s="72"/>
      <c r="BR370" s="72"/>
      <c r="BS370" s="62"/>
      <c r="BT370" s="994"/>
      <c r="BU370" s="994"/>
      <c r="BV370" s="42"/>
    </row>
    <row r="371" spans="29:74" ht="12.75" hidden="1">
      <c r="AC371" s="54"/>
      <c r="AD371" s="54"/>
      <c r="AE371" s="54"/>
      <c r="AF371" s="54"/>
      <c r="AG371" s="54"/>
      <c r="AH371" s="54"/>
      <c r="AI371" s="54"/>
      <c r="AJ371" s="54"/>
      <c r="AK371" s="54"/>
      <c r="AL371" s="54"/>
      <c r="AM371" s="72"/>
      <c r="AN371" s="70"/>
      <c r="AO371" s="70"/>
      <c r="AP371" s="70"/>
      <c r="AQ371" s="71"/>
      <c r="AR371" s="72"/>
      <c r="AS371" s="72"/>
      <c r="AT371" s="72"/>
      <c r="AU371" s="72"/>
      <c r="AV371" s="72"/>
      <c r="AW371" s="72"/>
      <c r="AX371" s="72"/>
      <c r="AY371" s="71"/>
      <c r="AZ371" s="72"/>
      <c r="BA371" s="72"/>
      <c r="BB371" s="72"/>
      <c r="BC371" s="72"/>
      <c r="BD371" s="72"/>
      <c r="BE371" s="72"/>
      <c r="BF371" s="72"/>
      <c r="BG371" s="72"/>
      <c r="BH371" s="72"/>
      <c r="BI371" s="72"/>
      <c r="BJ371" s="72"/>
      <c r="BK371" s="72"/>
      <c r="BL371" s="72"/>
      <c r="BM371" s="72"/>
      <c r="BN371" s="72"/>
      <c r="BO371" s="72"/>
      <c r="BP371" s="72"/>
      <c r="BQ371" s="72"/>
      <c r="BR371" s="72"/>
      <c r="BS371" s="62"/>
      <c r="BT371" s="994"/>
      <c r="BU371" s="994"/>
      <c r="BV371" s="42"/>
    </row>
    <row r="372" spans="29:74" ht="12.75" hidden="1">
      <c r="AC372" s="54"/>
      <c r="AD372" s="54"/>
      <c r="AE372" s="54"/>
      <c r="AF372" s="54"/>
      <c r="AG372" s="54"/>
      <c r="AH372" s="54"/>
      <c r="AI372" s="54"/>
      <c r="AJ372" s="54"/>
      <c r="AK372" s="54"/>
      <c r="AL372" s="54"/>
      <c r="AM372" s="72"/>
      <c r="AN372" s="70"/>
      <c r="AO372" s="70"/>
      <c r="AP372" s="70"/>
      <c r="AQ372" s="71"/>
      <c r="AR372" s="72"/>
      <c r="AS372" s="72"/>
      <c r="AT372" s="72"/>
      <c r="AU372" s="72"/>
      <c r="AV372" s="72"/>
      <c r="AW372" s="72"/>
      <c r="AX372" s="72"/>
      <c r="AY372" s="71"/>
      <c r="AZ372" s="72"/>
      <c r="BA372" s="72"/>
      <c r="BB372" s="72"/>
      <c r="BC372" s="72"/>
      <c r="BD372" s="72"/>
      <c r="BE372" s="72"/>
      <c r="BF372" s="72"/>
      <c r="BG372" s="72"/>
      <c r="BH372" s="72"/>
      <c r="BI372" s="72"/>
      <c r="BJ372" s="72"/>
      <c r="BK372" s="72"/>
      <c r="BL372" s="72"/>
      <c r="BM372" s="72"/>
      <c r="BN372" s="72"/>
      <c r="BO372" s="72"/>
      <c r="BP372" s="72"/>
      <c r="BQ372" s="72"/>
      <c r="BR372" s="72"/>
      <c r="BS372" s="62"/>
      <c r="BT372" s="994"/>
      <c r="BU372" s="994"/>
      <c r="BV372" s="42"/>
    </row>
    <row r="373" spans="29:74" ht="12.75" hidden="1">
      <c r="AC373" s="54"/>
      <c r="AD373" s="54"/>
      <c r="AE373" s="54"/>
      <c r="AF373" s="54"/>
      <c r="AG373" s="54"/>
      <c r="AH373" s="54"/>
      <c r="AI373" s="54"/>
      <c r="AJ373" s="54"/>
      <c r="AK373" s="54"/>
      <c r="AL373" s="54"/>
      <c r="AM373" s="72"/>
      <c r="AN373" s="70"/>
      <c r="AO373" s="70"/>
      <c r="AP373" s="70"/>
      <c r="AQ373" s="71"/>
      <c r="AR373" s="72"/>
      <c r="AS373" s="72"/>
      <c r="AT373" s="72"/>
      <c r="AU373" s="72"/>
      <c r="AV373" s="72"/>
      <c r="AW373" s="72"/>
      <c r="AX373" s="72"/>
      <c r="AY373" s="71"/>
      <c r="AZ373" s="72"/>
      <c r="BA373" s="72"/>
      <c r="BB373" s="72"/>
      <c r="BC373" s="72"/>
      <c r="BD373" s="72"/>
      <c r="BE373" s="72"/>
      <c r="BF373" s="72"/>
      <c r="BG373" s="72"/>
      <c r="BH373" s="72"/>
      <c r="BI373" s="72"/>
      <c r="BJ373" s="72"/>
      <c r="BK373" s="72"/>
      <c r="BL373" s="72"/>
      <c r="BM373" s="72"/>
      <c r="BN373" s="72"/>
      <c r="BO373" s="72"/>
      <c r="BP373" s="72"/>
      <c r="BQ373" s="72"/>
      <c r="BR373" s="72"/>
      <c r="BS373" s="62"/>
      <c r="BT373" s="994"/>
      <c r="BU373" s="994"/>
      <c r="BV373" s="42"/>
    </row>
    <row r="374" spans="29:74" ht="12.75" hidden="1">
      <c r="AC374" s="54"/>
      <c r="AD374" s="54"/>
      <c r="AE374" s="54"/>
      <c r="AF374" s="54"/>
      <c r="AG374" s="54"/>
      <c r="AH374" s="54"/>
      <c r="AI374" s="54"/>
      <c r="AJ374" s="54"/>
      <c r="AK374" s="54"/>
      <c r="AL374" s="54"/>
      <c r="AM374" s="72"/>
      <c r="AN374" s="70"/>
      <c r="AO374" s="70"/>
      <c r="AP374" s="70"/>
      <c r="AQ374" s="71"/>
      <c r="AR374" s="72"/>
      <c r="AS374" s="72"/>
      <c r="AT374" s="72"/>
      <c r="AU374" s="72"/>
      <c r="AV374" s="72"/>
      <c r="AW374" s="72"/>
      <c r="AX374" s="72"/>
      <c r="AY374" s="71"/>
      <c r="AZ374" s="72"/>
      <c r="BA374" s="72"/>
      <c r="BB374" s="72"/>
      <c r="BC374" s="72"/>
      <c r="BD374" s="72"/>
      <c r="BE374" s="72"/>
      <c r="BF374" s="72"/>
      <c r="BG374" s="72"/>
      <c r="BH374" s="72"/>
      <c r="BI374" s="72"/>
      <c r="BJ374" s="72"/>
      <c r="BK374" s="72"/>
      <c r="BL374" s="72"/>
      <c r="BM374" s="72"/>
      <c r="BN374" s="72"/>
      <c r="BO374" s="72"/>
      <c r="BP374" s="72"/>
      <c r="BQ374" s="72"/>
      <c r="BR374" s="72"/>
      <c r="BS374" s="62"/>
      <c r="BT374" s="994"/>
      <c r="BU374" s="994"/>
      <c r="BV374" s="42"/>
    </row>
    <row r="375" spans="29:74" ht="12.75" hidden="1">
      <c r="AC375" s="54"/>
      <c r="AD375" s="54"/>
      <c r="AE375" s="54"/>
      <c r="AF375" s="54"/>
      <c r="AG375" s="54"/>
      <c r="AH375" s="54"/>
      <c r="AI375" s="54"/>
      <c r="AJ375" s="54"/>
      <c r="AK375" s="54"/>
      <c r="AL375" s="54"/>
      <c r="AM375" s="72"/>
      <c r="AN375" s="70"/>
      <c r="AO375" s="70"/>
      <c r="AP375" s="70"/>
      <c r="AQ375" s="71"/>
      <c r="AR375" s="72"/>
      <c r="AS375" s="72"/>
      <c r="AT375" s="72"/>
      <c r="AU375" s="72"/>
      <c r="AV375" s="72"/>
      <c r="AW375" s="72"/>
      <c r="AX375" s="72"/>
      <c r="AY375" s="71"/>
      <c r="AZ375" s="72"/>
      <c r="BA375" s="72"/>
      <c r="BB375" s="72"/>
      <c r="BC375" s="72"/>
      <c r="BD375" s="72"/>
      <c r="BE375" s="72"/>
      <c r="BF375" s="72"/>
      <c r="BG375" s="72"/>
      <c r="BH375" s="72"/>
      <c r="BI375" s="72"/>
      <c r="BJ375" s="72"/>
      <c r="BK375" s="72"/>
      <c r="BL375" s="72"/>
      <c r="BM375" s="72"/>
      <c r="BN375" s="72"/>
      <c r="BO375" s="72"/>
      <c r="BP375" s="72"/>
      <c r="BQ375" s="72"/>
      <c r="BR375" s="72"/>
      <c r="BS375" s="62"/>
      <c r="BT375" s="994"/>
      <c r="BU375" s="994"/>
      <c r="BV375" s="42"/>
    </row>
    <row r="376" spans="29:74" ht="12.75" hidden="1">
      <c r="AC376" s="54"/>
      <c r="AD376" s="54"/>
      <c r="AE376" s="54"/>
      <c r="AF376" s="54"/>
      <c r="AG376" s="54"/>
      <c r="AH376" s="54"/>
      <c r="AI376" s="54"/>
      <c r="AJ376" s="54"/>
      <c r="AK376" s="54"/>
      <c r="AL376" s="54"/>
      <c r="AM376" s="72"/>
      <c r="AN376" s="70"/>
      <c r="AO376" s="70"/>
      <c r="AP376" s="70"/>
      <c r="AQ376" s="71"/>
      <c r="AR376" s="72"/>
      <c r="AS376" s="72"/>
      <c r="AT376" s="72"/>
      <c r="AU376" s="72"/>
      <c r="AV376" s="72"/>
      <c r="AW376" s="72"/>
      <c r="AX376" s="72"/>
      <c r="AY376" s="71"/>
      <c r="AZ376" s="72"/>
      <c r="BA376" s="72"/>
      <c r="BB376" s="72"/>
      <c r="BC376" s="72"/>
      <c r="BD376" s="72"/>
      <c r="BE376" s="72"/>
      <c r="BF376" s="72"/>
      <c r="BG376" s="72"/>
      <c r="BH376" s="72"/>
      <c r="BI376" s="72"/>
      <c r="BJ376" s="72"/>
      <c r="BK376" s="72"/>
      <c r="BL376" s="72"/>
      <c r="BM376" s="72"/>
      <c r="BN376" s="72"/>
      <c r="BO376" s="72"/>
      <c r="BP376" s="72"/>
      <c r="BQ376" s="72"/>
      <c r="BR376" s="72"/>
      <c r="BS376" s="62"/>
      <c r="BT376" s="994"/>
      <c r="BU376" s="994"/>
      <c r="BV376" s="42"/>
    </row>
    <row r="377" spans="29:74" ht="12.75" hidden="1">
      <c r="AC377" s="54"/>
      <c r="AD377" s="54"/>
      <c r="AE377" s="54"/>
      <c r="AF377" s="54"/>
      <c r="AG377" s="54"/>
      <c r="AH377" s="54"/>
      <c r="AI377" s="54"/>
      <c r="AJ377" s="54"/>
      <c r="AK377" s="54"/>
      <c r="AL377" s="54"/>
      <c r="AM377" s="72"/>
      <c r="AN377" s="70"/>
      <c r="AO377" s="70"/>
      <c r="AP377" s="70"/>
      <c r="AQ377" s="71"/>
      <c r="AR377" s="72"/>
      <c r="AS377" s="72"/>
      <c r="AT377" s="72"/>
      <c r="AU377" s="72"/>
      <c r="AV377" s="72"/>
      <c r="AW377" s="72"/>
      <c r="AX377" s="72"/>
      <c r="AY377" s="71"/>
      <c r="AZ377" s="72"/>
      <c r="BA377" s="72"/>
      <c r="BB377" s="72"/>
      <c r="BC377" s="72"/>
      <c r="BD377" s="72"/>
      <c r="BE377" s="72"/>
      <c r="BF377" s="72"/>
      <c r="BG377" s="72"/>
      <c r="BH377" s="72"/>
      <c r="BI377" s="72"/>
      <c r="BJ377" s="72"/>
      <c r="BK377" s="72"/>
      <c r="BL377" s="72"/>
      <c r="BM377" s="72"/>
      <c r="BN377" s="72"/>
      <c r="BO377" s="72"/>
      <c r="BP377" s="72"/>
      <c r="BQ377" s="72"/>
      <c r="BR377" s="72"/>
      <c r="BS377" s="62"/>
      <c r="BT377" s="994"/>
      <c r="BU377" s="994"/>
      <c r="BV377" s="42"/>
    </row>
    <row r="378" spans="29:74" ht="12.75" hidden="1">
      <c r="AC378" s="54"/>
      <c r="AD378" s="54"/>
      <c r="AE378" s="54"/>
      <c r="AF378" s="54"/>
      <c r="AG378" s="54"/>
      <c r="AH378" s="54"/>
      <c r="AI378" s="54"/>
      <c r="AJ378" s="54"/>
      <c r="AK378" s="54"/>
      <c r="AL378" s="54"/>
      <c r="AM378" s="72"/>
      <c r="AN378" s="70"/>
      <c r="AO378" s="70"/>
      <c r="AP378" s="70"/>
      <c r="AQ378" s="71"/>
      <c r="AR378" s="72"/>
      <c r="AS378" s="72"/>
      <c r="AT378" s="72"/>
      <c r="AU378" s="72"/>
      <c r="AV378" s="72"/>
      <c r="AW378" s="72"/>
      <c r="AX378" s="72"/>
      <c r="AY378" s="71"/>
      <c r="AZ378" s="72"/>
      <c r="BA378" s="72"/>
      <c r="BB378" s="72"/>
      <c r="BC378" s="72"/>
      <c r="BD378" s="72"/>
      <c r="BE378" s="72"/>
      <c r="BF378" s="72"/>
      <c r="BG378" s="72"/>
      <c r="BH378" s="72"/>
      <c r="BI378" s="72"/>
      <c r="BJ378" s="72"/>
      <c r="BK378" s="72"/>
      <c r="BL378" s="72"/>
      <c r="BM378" s="72"/>
      <c r="BN378" s="72"/>
      <c r="BO378" s="72"/>
      <c r="BP378" s="72"/>
      <c r="BQ378" s="72"/>
      <c r="BR378" s="72"/>
      <c r="BS378" s="62"/>
      <c r="BT378" s="994"/>
      <c r="BU378" s="994"/>
      <c r="BV378" s="42"/>
    </row>
    <row r="379" spans="29:74" ht="12.75" hidden="1">
      <c r="AC379" s="54"/>
      <c r="AD379" s="54"/>
      <c r="AE379" s="54"/>
      <c r="AF379" s="54"/>
      <c r="AG379" s="54"/>
      <c r="AH379" s="54"/>
      <c r="AI379" s="54"/>
      <c r="AJ379" s="54"/>
      <c r="AK379" s="54"/>
      <c r="AL379" s="54"/>
      <c r="AM379" s="72"/>
      <c r="AN379" s="70"/>
      <c r="AO379" s="70"/>
      <c r="AP379" s="70"/>
      <c r="AQ379" s="71"/>
      <c r="AR379" s="72"/>
      <c r="AS379" s="72"/>
      <c r="AT379" s="72"/>
      <c r="AU379" s="72"/>
      <c r="AV379" s="72"/>
      <c r="AW379" s="72"/>
      <c r="AX379" s="72"/>
      <c r="AY379" s="71"/>
      <c r="AZ379" s="72"/>
      <c r="BA379" s="72"/>
      <c r="BB379" s="72"/>
      <c r="BC379" s="72"/>
      <c r="BD379" s="72"/>
      <c r="BE379" s="72"/>
      <c r="BF379" s="72"/>
      <c r="BG379" s="72"/>
      <c r="BH379" s="72"/>
      <c r="BI379" s="72"/>
      <c r="BJ379" s="72"/>
      <c r="BK379" s="72"/>
      <c r="BL379" s="72"/>
      <c r="BM379" s="72"/>
      <c r="BN379" s="72"/>
      <c r="BO379" s="72"/>
      <c r="BP379" s="72"/>
      <c r="BQ379" s="72"/>
      <c r="BR379" s="72"/>
      <c r="BS379" s="62"/>
      <c r="BT379" s="994"/>
      <c r="BU379" s="994"/>
      <c r="BV379" s="42"/>
    </row>
    <row r="380" spans="29:74" ht="12.75" hidden="1">
      <c r="AC380" s="54"/>
      <c r="AD380" s="54"/>
      <c r="AE380" s="54"/>
      <c r="AF380" s="54"/>
      <c r="AG380" s="54"/>
      <c r="AH380" s="54"/>
      <c r="AI380" s="54"/>
      <c r="AJ380" s="54"/>
      <c r="AK380" s="54"/>
      <c r="AL380" s="54"/>
      <c r="AM380" s="72"/>
      <c r="AN380" s="70"/>
      <c r="AO380" s="70"/>
      <c r="AP380" s="70"/>
      <c r="AQ380" s="71"/>
      <c r="AR380" s="72"/>
      <c r="AS380" s="72"/>
      <c r="AT380" s="72"/>
      <c r="AU380" s="72"/>
      <c r="AV380" s="72"/>
      <c r="AW380" s="72"/>
      <c r="AX380" s="72"/>
      <c r="AY380" s="71"/>
      <c r="AZ380" s="72"/>
      <c r="BA380" s="72"/>
      <c r="BB380" s="72"/>
      <c r="BC380" s="72"/>
      <c r="BD380" s="72"/>
      <c r="BE380" s="72"/>
      <c r="BF380" s="72"/>
      <c r="BG380" s="72"/>
      <c r="BH380" s="72"/>
      <c r="BI380" s="72"/>
      <c r="BJ380" s="72"/>
      <c r="BK380" s="72"/>
      <c r="BL380" s="72"/>
      <c r="BM380" s="72"/>
      <c r="BN380" s="72"/>
      <c r="BO380" s="72"/>
      <c r="BP380" s="72"/>
      <c r="BQ380" s="72"/>
      <c r="BR380" s="72"/>
      <c r="BS380" s="62"/>
      <c r="BT380" s="994"/>
      <c r="BU380" s="994"/>
      <c r="BV380" s="42"/>
    </row>
    <row r="381" spans="29:74" ht="12.75" hidden="1">
      <c r="AC381" s="54"/>
      <c r="AD381" s="54"/>
      <c r="AE381" s="54"/>
      <c r="AF381" s="54"/>
      <c r="AG381" s="54"/>
      <c r="AH381" s="54"/>
      <c r="AI381" s="54"/>
      <c r="AJ381" s="54"/>
      <c r="AK381" s="54"/>
      <c r="AL381" s="54"/>
      <c r="AM381" s="72"/>
      <c r="AN381" s="70"/>
      <c r="AO381" s="70"/>
      <c r="AP381" s="70"/>
      <c r="AQ381" s="71"/>
      <c r="AR381" s="72"/>
      <c r="AS381" s="72"/>
      <c r="AT381" s="72"/>
      <c r="AU381" s="72"/>
      <c r="AV381" s="72"/>
      <c r="AW381" s="72"/>
      <c r="AX381" s="72"/>
      <c r="AY381" s="71"/>
      <c r="AZ381" s="72"/>
      <c r="BA381" s="72"/>
      <c r="BB381" s="72"/>
      <c r="BC381" s="72"/>
      <c r="BD381" s="72"/>
      <c r="BE381" s="72"/>
      <c r="BF381" s="72"/>
      <c r="BG381" s="72"/>
      <c r="BH381" s="72"/>
      <c r="BI381" s="72"/>
      <c r="BJ381" s="72"/>
      <c r="BK381" s="72"/>
      <c r="BL381" s="72"/>
      <c r="BM381" s="72"/>
      <c r="BN381" s="72"/>
      <c r="BO381" s="72"/>
      <c r="BP381" s="72"/>
      <c r="BQ381" s="72"/>
      <c r="BR381" s="72"/>
      <c r="BS381" s="62"/>
      <c r="BT381" s="994"/>
      <c r="BU381" s="994"/>
      <c r="BV381" s="42"/>
    </row>
    <row r="382" spans="29:74" ht="12.75" hidden="1">
      <c r="AC382" s="54"/>
      <c r="AD382" s="54"/>
      <c r="AE382" s="54"/>
      <c r="AF382" s="54"/>
      <c r="AG382" s="54"/>
      <c r="AH382" s="54"/>
      <c r="AI382" s="54"/>
      <c r="AJ382" s="54"/>
      <c r="AK382" s="54"/>
      <c r="AL382" s="54"/>
      <c r="AM382" s="72"/>
      <c r="AN382" s="70"/>
      <c r="AO382" s="70"/>
      <c r="AP382" s="70"/>
      <c r="AQ382" s="71"/>
      <c r="AR382" s="72"/>
      <c r="AS382" s="72"/>
      <c r="AT382" s="72"/>
      <c r="AU382" s="72"/>
      <c r="AV382" s="72"/>
      <c r="AW382" s="72"/>
      <c r="AX382" s="72"/>
      <c r="AY382" s="71"/>
      <c r="AZ382" s="72"/>
      <c r="BA382" s="72"/>
      <c r="BB382" s="72"/>
      <c r="BC382" s="72"/>
      <c r="BD382" s="72"/>
      <c r="BE382" s="72"/>
      <c r="BF382" s="72"/>
      <c r="BG382" s="72"/>
      <c r="BH382" s="72"/>
      <c r="BI382" s="72"/>
      <c r="BJ382" s="72"/>
      <c r="BK382" s="72"/>
      <c r="BL382" s="72"/>
      <c r="BM382" s="72"/>
      <c r="BN382" s="72"/>
      <c r="BO382" s="72"/>
      <c r="BP382" s="72"/>
      <c r="BQ382" s="72"/>
      <c r="BR382" s="72"/>
      <c r="BS382" s="62"/>
      <c r="BT382" s="994"/>
      <c r="BU382" s="994"/>
      <c r="BV382" s="42"/>
    </row>
    <row r="383" spans="29:74" ht="12.75" hidden="1">
      <c r="AC383" s="54"/>
      <c r="AD383" s="54"/>
      <c r="AE383" s="54"/>
      <c r="AF383" s="54"/>
      <c r="AG383" s="54"/>
      <c r="AH383" s="54"/>
      <c r="AI383" s="54"/>
      <c r="AJ383" s="54"/>
      <c r="AK383" s="54"/>
      <c r="AL383" s="54"/>
      <c r="AM383" s="72"/>
      <c r="AN383" s="70"/>
      <c r="AO383" s="70"/>
      <c r="AP383" s="70"/>
      <c r="AQ383" s="71"/>
      <c r="AR383" s="72"/>
      <c r="AS383" s="72"/>
      <c r="AT383" s="72"/>
      <c r="AU383" s="72"/>
      <c r="AV383" s="72"/>
      <c r="AW383" s="72"/>
      <c r="AX383" s="72"/>
      <c r="AY383" s="71"/>
      <c r="AZ383" s="72"/>
      <c r="BA383" s="72"/>
      <c r="BB383" s="72"/>
      <c r="BC383" s="72"/>
      <c r="BD383" s="72"/>
      <c r="BE383" s="72"/>
      <c r="BF383" s="72"/>
      <c r="BG383" s="72"/>
      <c r="BH383" s="72"/>
      <c r="BI383" s="72"/>
      <c r="BJ383" s="72"/>
      <c r="BK383" s="72"/>
      <c r="BL383" s="72"/>
      <c r="BM383" s="72"/>
      <c r="BN383" s="72"/>
      <c r="BO383" s="72"/>
      <c r="BP383" s="72"/>
      <c r="BQ383" s="72"/>
      <c r="BR383" s="72"/>
      <c r="BS383" s="62"/>
      <c r="BT383" s="994"/>
      <c r="BU383" s="994"/>
      <c r="BV383" s="42"/>
    </row>
    <row r="384" spans="29:74" ht="12.75" hidden="1">
      <c r="AC384" s="54"/>
      <c r="AD384" s="54"/>
      <c r="AE384" s="54"/>
      <c r="AF384" s="54"/>
      <c r="AG384" s="54"/>
      <c r="AH384" s="54"/>
      <c r="AI384" s="54"/>
      <c r="AJ384" s="54"/>
      <c r="AK384" s="54"/>
      <c r="AL384" s="54"/>
      <c r="AM384" s="72"/>
      <c r="AN384" s="70"/>
      <c r="AO384" s="70"/>
      <c r="AP384" s="70"/>
      <c r="AQ384" s="71"/>
      <c r="AR384" s="72"/>
      <c r="AS384" s="72"/>
      <c r="AT384" s="72"/>
      <c r="AU384" s="72"/>
      <c r="AV384" s="72"/>
      <c r="AW384" s="72"/>
      <c r="AX384" s="72"/>
      <c r="AY384" s="71"/>
      <c r="AZ384" s="72"/>
      <c r="BA384" s="72"/>
      <c r="BB384" s="72"/>
      <c r="BC384" s="72"/>
      <c r="BD384" s="72"/>
      <c r="BE384" s="72"/>
      <c r="BF384" s="72"/>
      <c r="BG384" s="72"/>
      <c r="BH384" s="72"/>
      <c r="BI384" s="72"/>
      <c r="BJ384" s="72"/>
      <c r="BK384" s="72"/>
      <c r="BL384" s="72"/>
      <c r="BM384" s="72"/>
      <c r="BN384" s="72"/>
      <c r="BO384" s="72"/>
      <c r="BP384" s="72"/>
      <c r="BQ384" s="72"/>
      <c r="BR384" s="72"/>
      <c r="BS384" s="62"/>
      <c r="BT384" s="994"/>
      <c r="BU384" s="994"/>
      <c r="BV384" s="42"/>
    </row>
    <row r="385" spans="3:74" ht="12.75" hidden="1">
      <c r="AC385" s="54"/>
      <c r="AD385" s="54"/>
      <c r="AE385" s="54"/>
      <c r="AF385" s="54"/>
      <c r="AG385" s="54"/>
      <c r="AH385" s="54"/>
      <c r="AI385" s="54"/>
      <c r="AJ385" s="54"/>
      <c r="AK385" s="54"/>
      <c r="AL385" s="54"/>
      <c r="AM385" s="72"/>
      <c r="AN385" s="70"/>
      <c r="AO385" s="70"/>
      <c r="AP385" s="70"/>
      <c r="AQ385" s="71"/>
      <c r="AR385" s="72"/>
      <c r="AS385" s="72"/>
      <c r="AT385" s="72"/>
      <c r="AU385" s="72"/>
      <c r="AV385" s="72"/>
      <c r="AW385" s="72"/>
      <c r="AX385" s="72"/>
      <c r="AY385" s="71"/>
      <c r="AZ385" s="72"/>
      <c r="BA385" s="72"/>
      <c r="BB385" s="72"/>
      <c r="BC385" s="72"/>
      <c r="BD385" s="72"/>
      <c r="BE385" s="72"/>
      <c r="BF385" s="72"/>
      <c r="BG385" s="72"/>
      <c r="BH385" s="72"/>
      <c r="BI385" s="72"/>
      <c r="BJ385" s="72"/>
      <c r="BK385" s="72"/>
      <c r="BL385" s="72"/>
      <c r="BM385" s="72"/>
      <c r="BN385" s="72"/>
      <c r="BO385" s="72"/>
      <c r="BP385" s="72"/>
      <c r="BQ385" s="72"/>
      <c r="BR385" s="72"/>
      <c r="BS385" s="62"/>
      <c r="BT385" s="994"/>
      <c r="BU385" s="994"/>
      <c r="BV385" s="42"/>
    </row>
    <row r="386" spans="3:74" ht="12.75" hidden="1">
      <c r="AC386" s="54"/>
      <c r="AD386" s="54"/>
      <c r="AE386" s="54"/>
      <c r="AF386" s="54"/>
      <c r="AG386" s="54"/>
      <c r="AH386" s="54"/>
      <c r="AI386" s="54"/>
      <c r="AJ386" s="54"/>
      <c r="AK386" s="54"/>
      <c r="AL386" s="54"/>
      <c r="AM386" s="72"/>
      <c r="AN386" s="70"/>
      <c r="AO386" s="70"/>
      <c r="AP386" s="70"/>
      <c r="AQ386" s="71"/>
      <c r="AR386" s="72"/>
      <c r="AS386" s="72"/>
      <c r="AT386" s="72"/>
      <c r="AU386" s="72"/>
      <c r="AV386" s="72"/>
      <c r="AW386" s="72"/>
      <c r="AX386" s="72"/>
      <c r="AY386" s="71"/>
      <c r="AZ386" s="72"/>
      <c r="BA386" s="72"/>
      <c r="BB386" s="72"/>
      <c r="BC386" s="72"/>
      <c r="BD386" s="72"/>
      <c r="BE386" s="72"/>
      <c r="BF386" s="72"/>
      <c r="BG386" s="72"/>
      <c r="BH386" s="72"/>
      <c r="BI386" s="72"/>
      <c r="BJ386" s="72"/>
      <c r="BK386" s="72"/>
      <c r="BL386" s="72"/>
      <c r="BM386" s="72"/>
      <c r="BN386" s="72"/>
      <c r="BO386" s="72"/>
      <c r="BP386" s="72"/>
      <c r="BQ386" s="72"/>
      <c r="BR386" s="72"/>
      <c r="BS386" s="62"/>
      <c r="BT386" s="994"/>
      <c r="BU386" s="994"/>
      <c r="BV386" s="42"/>
    </row>
    <row r="387" spans="3:74" ht="12.75" hidden="1">
      <c r="AC387" s="54"/>
      <c r="AD387" s="54"/>
      <c r="AE387" s="54"/>
      <c r="AF387" s="54"/>
      <c r="AG387" s="54"/>
      <c r="AH387" s="54"/>
      <c r="AI387" s="54"/>
      <c r="AJ387" s="54"/>
      <c r="AK387" s="54"/>
      <c r="AL387" s="54"/>
      <c r="AM387" s="72"/>
      <c r="AN387" s="70"/>
      <c r="AO387" s="70"/>
      <c r="AP387" s="70"/>
      <c r="AQ387" s="71"/>
      <c r="AR387" s="72"/>
      <c r="AS387" s="72"/>
      <c r="AT387" s="72"/>
      <c r="AU387" s="72"/>
      <c r="AV387" s="72"/>
      <c r="AW387" s="72"/>
      <c r="AX387" s="72"/>
      <c r="AY387" s="71"/>
      <c r="AZ387" s="72"/>
      <c r="BA387" s="72"/>
      <c r="BB387" s="72"/>
      <c r="BC387" s="72"/>
      <c r="BD387" s="72"/>
      <c r="BE387" s="72"/>
      <c r="BF387" s="72"/>
      <c r="BG387" s="72"/>
      <c r="BH387" s="72"/>
      <c r="BI387" s="72"/>
      <c r="BJ387" s="72"/>
      <c r="BK387" s="72"/>
      <c r="BL387" s="72"/>
      <c r="BM387" s="72"/>
      <c r="BN387" s="72"/>
      <c r="BO387" s="72"/>
      <c r="BP387" s="72"/>
      <c r="BQ387" s="72"/>
      <c r="BR387" s="72"/>
      <c r="BS387" s="62"/>
      <c r="BT387" s="994"/>
      <c r="BU387" s="994"/>
      <c r="BV387" s="42"/>
    </row>
    <row r="388" spans="3:74" ht="12.75" hidden="1">
      <c r="AC388" s="54"/>
      <c r="AD388" s="54"/>
      <c r="AE388" s="54"/>
      <c r="AF388" s="54"/>
      <c r="AG388" s="54"/>
      <c r="AH388" s="54"/>
      <c r="AI388" s="54"/>
      <c r="AJ388" s="54"/>
      <c r="AK388" s="54"/>
      <c r="AL388" s="54"/>
      <c r="AM388" s="72"/>
      <c r="AN388" s="70"/>
      <c r="AO388" s="70"/>
      <c r="AP388" s="70"/>
      <c r="AQ388" s="71"/>
      <c r="AR388" s="72"/>
      <c r="AS388" s="72"/>
      <c r="AT388" s="72"/>
      <c r="AU388" s="72"/>
      <c r="AV388" s="72"/>
      <c r="AW388" s="72"/>
      <c r="AX388" s="72"/>
      <c r="AY388" s="71"/>
      <c r="AZ388" s="72"/>
      <c r="BA388" s="72"/>
      <c r="BB388" s="72"/>
      <c r="BC388" s="72"/>
      <c r="BD388" s="72"/>
      <c r="BE388" s="72"/>
      <c r="BF388" s="72"/>
      <c r="BG388" s="72"/>
      <c r="BH388" s="72"/>
      <c r="BI388" s="72"/>
      <c r="BJ388" s="72"/>
      <c r="BK388" s="72"/>
      <c r="BL388" s="72"/>
      <c r="BM388" s="72"/>
      <c r="BN388" s="72"/>
      <c r="BO388" s="72"/>
      <c r="BP388" s="72"/>
      <c r="BQ388" s="72"/>
      <c r="BR388" s="72"/>
      <c r="BS388" s="62"/>
      <c r="BT388" s="994"/>
      <c r="BU388" s="42"/>
      <c r="BV388" s="42"/>
    </row>
    <row r="389" spans="3:74" ht="12.75" hidden="1">
      <c r="AC389" s="54"/>
      <c r="AD389" s="54"/>
      <c r="AE389" s="54"/>
      <c r="AF389" s="54"/>
      <c r="AG389" s="54"/>
      <c r="AH389" s="54"/>
      <c r="AI389" s="54"/>
      <c r="AJ389" s="54"/>
      <c r="AK389" s="54"/>
      <c r="AL389" s="54"/>
      <c r="AM389" s="72"/>
      <c r="AN389" s="70"/>
      <c r="AO389" s="70"/>
      <c r="AP389" s="70"/>
      <c r="AQ389" s="71"/>
      <c r="AR389" s="72"/>
      <c r="AS389" s="72"/>
      <c r="AT389" s="72"/>
      <c r="AU389" s="72"/>
      <c r="AV389" s="72"/>
      <c r="AW389" s="72"/>
      <c r="AX389" s="72"/>
      <c r="AY389" s="71"/>
      <c r="AZ389" s="72"/>
      <c r="BA389" s="72"/>
      <c r="BB389" s="72"/>
      <c r="BC389" s="72"/>
      <c r="BD389" s="72"/>
      <c r="BE389" s="72"/>
      <c r="BF389" s="72"/>
      <c r="BG389" s="72"/>
      <c r="BH389" s="72"/>
      <c r="BI389" s="72"/>
      <c r="BJ389" s="72"/>
      <c r="BK389" s="72"/>
      <c r="BL389" s="72"/>
      <c r="BM389" s="72"/>
      <c r="BN389" s="72"/>
      <c r="BO389" s="72"/>
      <c r="BP389" s="72"/>
      <c r="BQ389" s="72"/>
      <c r="BR389" s="72"/>
      <c r="BS389" s="62"/>
      <c r="BT389" s="994"/>
      <c r="BU389" s="42"/>
      <c r="BV389" s="42"/>
    </row>
    <row r="390" spans="3:74" ht="12.75" hidden="1">
      <c r="AC390" s="54"/>
      <c r="AD390" s="54"/>
      <c r="AE390" s="54"/>
      <c r="AF390" s="54"/>
      <c r="AG390" s="54"/>
      <c r="AH390" s="54"/>
      <c r="AI390" s="54"/>
      <c r="AJ390" s="54"/>
      <c r="AK390" s="54"/>
      <c r="AL390" s="54"/>
      <c r="AM390" s="72"/>
      <c r="AN390" s="70"/>
      <c r="AO390" s="70"/>
      <c r="AP390" s="70"/>
      <c r="AQ390" s="71"/>
      <c r="AR390" s="72"/>
      <c r="AS390" s="72"/>
      <c r="AT390" s="72"/>
      <c r="AU390" s="72"/>
      <c r="AV390" s="72"/>
      <c r="AW390" s="72"/>
      <c r="AX390" s="72"/>
      <c r="AY390" s="71"/>
      <c r="AZ390" s="72"/>
      <c r="BA390" s="72"/>
      <c r="BB390" s="72"/>
      <c r="BC390" s="72"/>
      <c r="BD390" s="72"/>
      <c r="BE390" s="72"/>
      <c r="BF390" s="72"/>
      <c r="BG390" s="72"/>
      <c r="BH390" s="72"/>
      <c r="BI390" s="72"/>
      <c r="BJ390" s="72"/>
      <c r="BK390" s="72"/>
      <c r="BL390" s="72"/>
      <c r="BM390" s="72"/>
      <c r="BN390" s="72"/>
      <c r="BO390" s="72"/>
      <c r="BP390" s="72"/>
      <c r="BQ390" s="72"/>
      <c r="BR390" s="72"/>
      <c r="BS390" s="62"/>
      <c r="BT390" s="994"/>
      <c r="BU390" s="42"/>
      <c r="BV390" s="42"/>
    </row>
    <row r="391" spans="3:74" ht="12.75" hidden="1">
      <c r="AC391" s="54"/>
      <c r="AD391" s="54"/>
      <c r="AE391" s="54"/>
      <c r="AF391" s="54"/>
      <c r="AG391" s="54"/>
      <c r="AH391" s="54"/>
      <c r="AI391" s="54"/>
      <c r="AJ391" s="54"/>
      <c r="AK391" s="54"/>
      <c r="AL391" s="54"/>
      <c r="AM391" s="72"/>
      <c r="AN391" s="70"/>
      <c r="AO391" s="70"/>
      <c r="AP391" s="70"/>
      <c r="AQ391" s="71"/>
      <c r="AR391" s="72"/>
      <c r="AS391" s="72"/>
      <c r="AT391" s="72"/>
      <c r="AU391" s="72"/>
      <c r="AV391" s="72"/>
      <c r="AW391" s="72"/>
      <c r="AX391" s="72"/>
      <c r="AY391" s="71"/>
      <c r="AZ391" s="72"/>
      <c r="BA391" s="72"/>
      <c r="BB391" s="72"/>
      <c r="BC391" s="72"/>
      <c r="BD391" s="72"/>
      <c r="BE391" s="72"/>
      <c r="BF391" s="72"/>
      <c r="BG391" s="72"/>
      <c r="BH391" s="72"/>
      <c r="BI391" s="72"/>
      <c r="BJ391" s="72"/>
      <c r="BK391" s="72"/>
      <c r="BL391" s="72"/>
      <c r="BM391" s="72"/>
      <c r="BN391" s="72"/>
      <c r="BO391" s="72"/>
      <c r="BP391" s="72"/>
      <c r="BQ391" s="72"/>
      <c r="BR391" s="72"/>
      <c r="BS391" s="62"/>
      <c r="BT391" s="994"/>
      <c r="BU391" s="42"/>
      <c r="BV391" s="42"/>
    </row>
    <row r="392" spans="3:74" ht="12.75" hidden="1">
      <c r="AC392" s="54"/>
      <c r="AD392" s="54"/>
      <c r="AE392" s="54"/>
      <c r="AF392" s="54"/>
      <c r="AG392" s="54"/>
      <c r="AH392" s="54"/>
      <c r="AI392" s="54"/>
      <c r="AJ392" s="54"/>
      <c r="AK392" s="54"/>
      <c r="AL392" s="54"/>
      <c r="AM392" s="72"/>
      <c r="AN392" s="70"/>
      <c r="AO392" s="70"/>
      <c r="AP392" s="70"/>
      <c r="AQ392" s="71"/>
      <c r="AR392" s="72"/>
      <c r="AS392" s="72"/>
      <c r="AT392" s="72"/>
      <c r="AU392" s="72"/>
      <c r="AV392" s="72"/>
      <c r="AW392" s="72"/>
      <c r="AX392" s="72"/>
      <c r="AY392" s="71"/>
      <c r="AZ392" s="72"/>
      <c r="BA392" s="72"/>
      <c r="BB392" s="72"/>
      <c r="BC392" s="72"/>
      <c r="BD392" s="72"/>
      <c r="BE392" s="72"/>
      <c r="BF392" s="72"/>
      <c r="BG392" s="72"/>
      <c r="BH392" s="72"/>
      <c r="BI392" s="72"/>
      <c r="BJ392" s="72"/>
      <c r="BK392" s="72"/>
      <c r="BL392" s="72"/>
      <c r="BM392" s="72"/>
      <c r="BN392" s="72"/>
      <c r="BO392" s="72"/>
      <c r="BP392" s="72"/>
      <c r="BQ392" s="72"/>
      <c r="BR392" s="72"/>
      <c r="BS392" s="62"/>
      <c r="BT392" s="994"/>
      <c r="BU392" s="42"/>
      <c r="BV392" s="42"/>
    </row>
    <row r="393" spans="3:74" ht="12.75" hidden="1">
      <c r="AC393" s="54"/>
      <c r="AD393" s="54"/>
      <c r="AE393" s="54"/>
      <c r="AF393" s="54"/>
      <c r="AG393" s="54"/>
      <c r="AH393" s="54"/>
      <c r="AI393" s="54"/>
      <c r="AJ393" s="54"/>
      <c r="AK393" s="54"/>
      <c r="AL393" s="54"/>
      <c r="AM393" s="72"/>
      <c r="AN393" s="70"/>
      <c r="AO393" s="70"/>
      <c r="AP393" s="70"/>
      <c r="AQ393" s="71"/>
      <c r="AR393" s="72"/>
      <c r="AS393" s="72"/>
      <c r="AT393" s="72"/>
      <c r="AU393" s="72"/>
      <c r="AV393" s="72"/>
      <c r="AW393" s="72"/>
      <c r="AX393" s="72"/>
      <c r="AY393" s="71"/>
      <c r="AZ393" s="72"/>
      <c r="BA393" s="72"/>
      <c r="BB393" s="72"/>
      <c r="BC393" s="72"/>
      <c r="BD393" s="72"/>
      <c r="BE393" s="72"/>
      <c r="BF393" s="72"/>
      <c r="BG393" s="72"/>
      <c r="BH393" s="72"/>
      <c r="BI393" s="72"/>
      <c r="BJ393" s="72"/>
      <c r="BK393" s="72"/>
      <c r="BL393" s="72"/>
      <c r="BM393" s="72"/>
      <c r="BN393" s="72"/>
      <c r="BO393" s="72"/>
      <c r="BP393" s="72"/>
      <c r="BQ393" s="72"/>
      <c r="BR393" s="72"/>
      <c r="BS393" s="62"/>
      <c r="BT393" s="994"/>
      <c r="BU393" s="42"/>
      <c r="BV393" s="42"/>
    </row>
    <row r="394" spans="3:74" ht="12.75" hidden="1">
      <c r="AC394" s="54"/>
      <c r="AD394" s="54"/>
      <c r="AE394" s="54"/>
      <c r="AF394" s="54"/>
      <c r="AG394" s="54"/>
      <c r="AH394" s="54"/>
      <c r="AI394" s="54"/>
      <c r="AJ394" s="54"/>
      <c r="AK394" s="54"/>
      <c r="AL394" s="54"/>
      <c r="AM394" s="72"/>
      <c r="AN394" s="70"/>
      <c r="AO394" s="70"/>
      <c r="AP394" s="70"/>
      <c r="AQ394" s="71"/>
      <c r="AR394" s="72"/>
      <c r="AS394" s="72"/>
      <c r="AT394" s="72"/>
      <c r="AU394" s="72"/>
      <c r="AV394" s="72"/>
      <c r="AW394" s="72"/>
      <c r="AX394" s="72"/>
      <c r="AY394" s="71"/>
      <c r="AZ394" s="72"/>
      <c r="BA394" s="72"/>
      <c r="BB394" s="72"/>
      <c r="BC394" s="72"/>
      <c r="BD394" s="72"/>
      <c r="BE394" s="72"/>
      <c r="BF394" s="72"/>
      <c r="BG394" s="72"/>
      <c r="BH394" s="72"/>
      <c r="BI394" s="72"/>
      <c r="BJ394" s="72"/>
      <c r="BK394" s="72"/>
      <c r="BL394" s="72"/>
      <c r="BM394" s="72"/>
      <c r="BN394" s="72"/>
      <c r="BO394" s="72"/>
      <c r="BP394" s="72"/>
      <c r="BQ394" s="72"/>
      <c r="BR394" s="72"/>
      <c r="BS394" s="62"/>
      <c r="BT394" s="994"/>
      <c r="BU394" s="42"/>
      <c r="BV394" s="42"/>
    </row>
    <row r="395" spans="3:74" ht="12.75" hidden="1">
      <c r="AC395" s="54"/>
      <c r="AD395" s="54"/>
      <c r="AE395" s="54"/>
      <c r="AF395" s="54"/>
      <c r="AG395" s="54"/>
      <c r="AH395" s="54"/>
      <c r="AI395" s="54"/>
      <c r="AJ395" s="54"/>
      <c r="AK395" s="54"/>
      <c r="AL395" s="54"/>
      <c r="AM395" s="72"/>
      <c r="AN395" s="70"/>
      <c r="AO395" s="70"/>
      <c r="AP395" s="70"/>
      <c r="AQ395" s="71"/>
      <c r="AR395" s="72"/>
      <c r="AS395" s="72"/>
      <c r="AT395" s="72"/>
      <c r="AU395" s="72"/>
      <c r="AV395" s="72"/>
      <c r="AW395" s="72"/>
      <c r="AX395" s="72"/>
      <c r="AY395" s="71"/>
      <c r="AZ395" s="72"/>
      <c r="BA395" s="72"/>
      <c r="BB395" s="72"/>
      <c r="BC395" s="72"/>
      <c r="BD395" s="72"/>
      <c r="BE395" s="72"/>
      <c r="BF395" s="72"/>
      <c r="BG395" s="72"/>
      <c r="BH395" s="72"/>
      <c r="BI395" s="72"/>
      <c r="BJ395" s="72"/>
      <c r="BK395" s="72"/>
      <c r="BL395" s="72"/>
      <c r="BM395" s="72"/>
      <c r="BN395" s="72"/>
      <c r="BO395" s="72"/>
      <c r="BP395" s="72"/>
      <c r="BQ395" s="72"/>
      <c r="BR395" s="72"/>
      <c r="BS395" s="62"/>
      <c r="BT395" s="994"/>
      <c r="BU395" s="42"/>
      <c r="BV395" s="42"/>
    </row>
    <row r="396" spans="3:74" ht="12.75" hidden="1">
      <c r="AC396" s="54"/>
      <c r="AD396" s="54"/>
      <c r="AE396" s="54"/>
      <c r="AF396" s="54"/>
      <c r="AG396" s="54"/>
      <c r="AH396" s="54"/>
      <c r="AI396" s="54"/>
      <c r="AJ396" s="54"/>
      <c r="AK396" s="54"/>
      <c r="AL396" s="54"/>
      <c r="AM396" s="72"/>
      <c r="AN396" s="70"/>
      <c r="AO396" s="70"/>
      <c r="AP396" s="70"/>
      <c r="AQ396" s="71"/>
      <c r="AR396" s="72"/>
      <c r="AS396" s="72"/>
      <c r="AT396" s="72"/>
      <c r="AU396" s="72"/>
      <c r="AV396" s="72"/>
      <c r="AW396" s="72"/>
      <c r="AX396" s="72"/>
      <c r="AY396" s="71"/>
      <c r="AZ396" s="72"/>
      <c r="BA396" s="72"/>
      <c r="BB396" s="72"/>
      <c r="BC396" s="72"/>
      <c r="BD396" s="72"/>
      <c r="BE396" s="72"/>
      <c r="BF396" s="72"/>
      <c r="BG396" s="72"/>
      <c r="BH396" s="72"/>
      <c r="BI396" s="72"/>
      <c r="BJ396" s="72"/>
      <c r="BK396" s="72"/>
      <c r="BL396" s="72"/>
      <c r="BM396" s="72"/>
      <c r="BN396" s="72"/>
      <c r="BO396" s="72"/>
      <c r="BP396" s="72"/>
      <c r="BQ396" s="72"/>
      <c r="BR396" s="72"/>
      <c r="BS396" s="62"/>
      <c r="BT396" s="994"/>
      <c r="BU396" s="42"/>
      <c r="BV396" s="42"/>
    </row>
    <row r="397" spans="3:74" ht="12.75" hidden="1">
      <c r="AC397" s="54"/>
      <c r="AD397" s="54"/>
      <c r="AE397" s="54"/>
      <c r="AF397" s="54"/>
      <c r="AG397" s="54"/>
      <c r="AH397" s="54"/>
      <c r="AI397" s="54"/>
      <c r="AJ397" s="54"/>
      <c r="AK397" s="54"/>
      <c r="AL397" s="54"/>
      <c r="AM397" s="72"/>
      <c r="AN397" s="70"/>
      <c r="AO397" s="70"/>
      <c r="AP397" s="70"/>
      <c r="AQ397" s="71"/>
      <c r="AR397" s="72"/>
      <c r="AS397" s="72"/>
      <c r="AT397" s="72"/>
      <c r="AU397" s="72"/>
      <c r="AV397" s="72"/>
      <c r="AW397" s="72"/>
      <c r="AX397" s="72"/>
      <c r="AY397" s="71"/>
      <c r="AZ397" s="72"/>
      <c r="BA397" s="72"/>
      <c r="BB397" s="72"/>
      <c r="BC397" s="72"/>
      <c r="BD397" s="72"/>
      <c r="BE397" s="72"/>
      <c r="BF397" s="72"/>
      <c r="BG397" s="72"/>
      <c r="BH397" s="72"/>
      <c r="BI397" s="72"/>
      <c r="BJ397" s="72"/>
      <c r="BK397" s="72"/>
      <c r="BL397" s="72"/>
      <c r="BM397" s="72"/>
      <c r="BN397" s="72"/>
      <c r="BO397" s="72"/>
      <c r="BP397" s="72"/>
      <c r="BQ397" s="72"/>
      <c r="BR397" s="72"/>
      <c r="BS397" s="62"/>
      <c r="BT397" s="994"/>
      <c r="BU397" s="42"/>
      <c r="BV397" s="42"/>
    </row>
    <row r="398" spans="3:74" ht="12.75" hidden="1">
      <c r="C398" s="596"/>
      <c r="D398" s="596"/>
      <c r="E398" s="596"/>
      <c r="F398" s="596"/>
      <c r="G398" s="596"/>
      <c r="H398" s="596"/>
      <c r="I398" s="596"/>
      <c r="J398" s="596"/>
      <c r="K398" s="596"/>
      <c r="L398" s="596"/>
      <c r="M398" s="596"/>
      <c r="N398" s="596"/>
      <c r="O398" s="596"/>
      <c r="P398" s="596"/>
      <c r="Q398" s="596"/>
      <c r="R398" s="596"/>
      <c r="S398" s="596"/>
      <c r="T398" s="596"/>
      <c r="U398" s="596"/>
      <c r="V398" s="596"/>
      <c r="W398" s="596"/>
      <c r="X398" s="596"/>
      <c r="Y398" s="596"/>
      <c r="Z398" s="596"/>
      <c r="AC398" s="54"/>
      <c r="AD398" s="54"/>
      <c r="AE398" s="54"/>
      <c r="AF398" s="54"/>
      <c r="AG398" s="54"/>
      <c r="AH398" s="54"/>
      <c r="AI398" s="54"/>
      <c r="AJ398" s="54"/>
      <c r="AK398" s="54"/>
      <c r="AL398" s="54"/>
      <c r="AM398" s="72"/>
      <c r="AN398" s="70"/>
      <c r="AO398" s="70"/>
      <c r="AP398" s="70"/>
      <c r="AQ398" s="71"/>
      <c r="AR398" s="72"/>
      <c r="AS398" s="72"/>
      <c r="AT398" s="72"/>
      <c r="AU398" s="72"/>
      <c r="AV398" s="72"/>
      <c r="AW398" s="72"/>
      <c r="AX398" s="72"/>
      <c r="AY398" s="71"/>
      <c r="AZ398" s="72"/>
      <c r="BA398" s="72"/>
      <c r="BB398" s="72"/>
      <c r="BC398" s="72"/>
      <c r="BD398" s="72"/>
      <c r="BE398" s="72"/>
      <c r="BF398" s="72"/>
      <c r="BG398" s="72"/>
      <c r="BH398" s="72"/>
      <c r="BI398" s="72"/>
      <c r="BJ398" s="72"/>
      <c r="BK398" s="72"/>
      <c r="BL398" s="72"/>
      <c r="BM398" s="72"/>
      <c r="BN398" s="72"/>
      <c r="BO398" s="72"/>
      <c r="BP398" s="72"/>
      <c r="BQ398" s="72"/>
      <c r="BR398" s="72"/>
      <c r="BS398" s="62"/>
      <c r="BT398" s="994"/>
      <c r="BU398" s="42"/>
      <c r="BV398" s="42"/>
    </row>
    <row r="399" spans="3:74" ht="12.75" hidden="1">
      <c r="C399" s="596"/>
      <c r="D399" s="596"/>
      <c r="E399" s="596"/>
      <c r="F399" s="596"/>
      <c r="G399" s="596"/>
      <c r="H399" s="596"/>
      <c r="I399" s="596"/>
      <c r="J399" s="596"/>
      <c r="K399" s="596"/>
      <c r="L399" s="596"/>
      <c r="M399" s="596"/>
      <c r="N399" s="596"/>
      <c r="O399" s="596"/>
      <c r="P399" s="596"/>
      <c r="Q399" s="596"/>
      <c r="R399" s="596"/>
      <c r="S399" s="596"/>
      <c r="T399" s="596"/>
      <c r="U399" s="596"/>
      <c r="V399" s="596"/>
      <c r="W399" s="596"/>
      <c r="X399" s="596"/>
      <c r="Y399" s="596"/>
      <c r="Z399" s="596"/>
      <c r="AC399" s="54"/>
      <c r="AD399" s="54"/>
      <c r="AE399" s="54"/>
      <c r="AF399" s="54"/>
      <c r="AG399" s="54"/>
      <c r="AH399" s="54"/>
      <c r="AI399" s="54"/>
      <c r="AJ399" s="54"/>
      <c r="AK399" s="54"/>
      <c r="AL399" s="54"/>
      <c r="AM399" s="72"/>
      <c r="AN399" s="70"/>
      <c r="AO399" s="70"/>
      <c r="AP399" s="70"/>
      <c r="AQ399" s="71"/>
      <c r="AR399" s="72"/>
      <c r="AS399" s="72"/>
      <c r="AT399" s="72"/>
      <c r="AU399" s="72"/>
      <c r="AV399" s="72"/>
      <c r="AW399" s="72"/>
      <c r="AX399" s="72"/>
      <c r="AY399" s="71"/>
      <c r="AZ399" s="72"/>
      <c r="BA399" s="72"/>
      <c r="BB399" s="72"/>
      <c r="BC399" s="72"/>
      <c r="BD399" s="72"/>
      <c r="BE399" s="72"/>
      <c r="BF399" s="72"/>
      <c r="BG399" s="72"/>
      <c r="BH399" s="72"/>
      <c r="BI399" s="72"/>
      <c r="BJ399" s="72"/>
      <c r="BK399" s="72"/>
      <c r="BL399" s="72"/>
      <c r="BM399" s="72"/>
      <c r="BN399" s="72"/>
      <c r="BO399" s="72"/>
      <c r="BP399" s="72"/>
      <c r="BQ399" s="72"/>
      <c r="BR399" s="72"/>
      <c r="BS399" s="62"/>
      <c r="BT399" s="994"/>
      <c r="BU399" s="42"/>
      <c r="BV399" s="42"/>
    </row>
    <row r="400" spans="3:74" ht="12.75" hidden="1">
      <c r="C400" s="596"/>
      <c r="D400" s="596"/>
      <c r="E400" s="596"/>
      <c r="F400" s="596"/>
      <c r="G400" s="596"/>
      <c r="H400" s="596"/>
      <c r="I400" s="596"/>
      <c r="J400" s="596"/>
      <c r="K400" s="596"/>
      <c r="L400" s="596"/>
      <c r="M400" s="596"/>
      <c r="N400" s="596"/>
      <c r="O400" s="596"/>
      <c r="P400" s="596"/>
      <c r="Q400" s="596"/>
      <c r="R400" s="596"/>
      <c r="S400" s="596"/>
      <c r="T400" s="596"/>
      <c r="U400" s="596"/>
      <c r="V400" s="596"/>
      <c r="W400" s="596"/>
      <c r="X400" s="596"/>
      <c r="Y400" s="596"/>
      <c r="Z400" s="596"/>
      <c r="AC400" s="54"/>
      <c r="AD400" s="54"/>
      <c r="AE400" s="54"/>
      <c r="AF400" s="54"/>
      <c r="AG400" s="54"/>
      <c r="AH400" s="54"/>
      <c r="AI400" s="54"/>
      <c r="AJ400" s="54"/>
      <c r="AK400" s="54"/>
      <c r="AL400" s="54"/>
      <c r="AM400" s="72"/>
      <c r="AN400" s="70"/>
      <c r="AO400" s="70"/>
      <c r="AP400" s="70"/>
      <c r="AQ400" s="71"/>
      <c r="AR400" s="72"/>
      <c r="AS400" s="72"/>
      <c r="AT400" s="72"/>
      <c r="AU400" s="72"/>
      <c r="AV400" s="72"/>
      <c r="AW400" s="72"/>
      <c r="AX400" s="72"/>
      <c r="AY400" s="71"/>
      <c r="AZ400" s="72"/>
      <c r="BA400" s="72"/>
      <c r="BB400" s="72"/>
      <c r="BC400" s="72"/>
      <c r="BD400" s="72"/>
      <c r="BE400" s="72"/>
      <c r="BF400" s="72"/>
      <c r="BG400" s="72"/>
      <c r="BH400" s="72"/>
      <c r="BI400" s="72"/>
      <c r="BJ400" s="72"/>
      <c r="BK400" s="72"/>
      <c r="BL400" s="72"/>
      <c r="BM400" s="72"/>
      <c r="BN400" s="72"/>
      <c r="BO400" s="72"/>
      <c r="BP400" s="72"/>
      <c r="BQ400" s="72"/>
      <c r="BR400" s="72"/>
      <c r="BS400" s="62"/>
      <c r="BT400" s="994"/>
      <c r="BU400" s="42"/>
      <c r="BV400" s="42"/>
    </row>
    <row r="401" spans="3:74" ht="12.75" hidden="1">
      <c r="C401" s="596"/>
      <c r="D401" s="596"/>
      <c r="E401" s="596"/>
      <c r="F401" s="596"/>
      <c r="G401" s="596"/>
      <c r="H401" s="596"/>
      <c r="I401" s="596"/>
      <c r="J401" s="596"/>
      <c r="K401" s="596"/>
      <c r="L401" s="596"/>
      <c r="M401" s="596"/>
      <c r="N401" s="596"/>
      <c r="O401" s="596"/>
      <c r="P401" s="596"/>
      <c r="Q401" s="596"/>
      <c r="R401" s="596"/>
      <c r="S401" s="596"/>
      <c r="T401" s="596"/>
      <c r="U401" s="596"/>
      <c r="V401" s="596"/>
      <c r="W401" s="596"/>
      <c r="X401" s="596"/>
      <c r="Y401" s="596"/>
      <c r="Z401" s="596"/>
      <c r="AC401" s="54"/>
      <c r="AD401" s="54"/>
      <c r="AE401" s="54"/>
      <c r="AF401" s="54"/>
      <c r="AG401" s="54"/>
      <c r="AH401" s="54"/>
      <c r="AI401" s="54"/>
      <c r="AJ401" s="54"/>
      <c r="AK401" s="54"/>
      <c r="AL401" s="54"/>
      <c r="AM401" s="72"/>
      <c r="AN401" s="70"/>
      <c r="AO401" s="70"/>
      <c r="AP401" s="70"/>
      <c r="AQ401" s="71"/>
      <c r="AR401" s="72"/>
      <c r="AS401" s="72"/>
      <c r="AT401" s="72"/>
      <c r="AU401" s="72"/>
      <c r="AV401" s="72"/>
      <c r="AW401" s="72"/>
      <c r="AX401" s="72"/>
      <c r="AY401" s="71"/>
      <c r="AZ401" s="72"/>
      <c r="BA401" s="72"/>
      <c r="BB401" s="72"/>
      <c r="BC401" s="72"/>
      <c r="BD401" s="72"/>
      <c r="BE401" s="72"/>
      <c r="BF401" s="72"/>
      <c r="BG401" s="72"/>
      <c r="BH401" s="72"/>
      <c r="BI401" s="72"/>
      <c r="BJ401" s="72"/>
      <c r="BK401" s="72"/>
      <c r="BL401" s="72"/>
      <c r="BM401" s="72"/>
      <c r="BN401" s="72"/>
      <c r="BO401" s="72"/>
      <c r="BP401" s="72"/>
      <c r="BQ401" s="72"/>
      <c r="BR401" s="72"/>
      <c r="BS401" s="62"/>
      <c r="BT401" s="994"/>
      <c r="BU401" s="42"/>
      <c r="BV401" s="42"/>
    </row>
    <row r="402" spans="3:74" ht="12.75" hidden="1">
      <c r="C402" s="596"/>
      <c r="D402" s="596"/>
      <c r="E402" s="596"/>
      <c r="F402" s="596"/>
      <c r="G402" s="596"/>
      <c r="H402" s="596"/>
      <c r="I402" s="596"/>
      <c r="J402" s="596"/>
      <c r="K402" s="596"/>
      <c r="L402" s="596"/>
      <c r="M402" s="596"/>
      <c r="N402" s="596"/>
      <c r="O402" s="596"/>
      <c r="P402" s="596"/>
      <c r="Q402" s="596"/>
      <c r="R402" s="596"/>
      <c r="S402" s="596"/>
      <c r="T402" s="596"/>
      <c r="U402" s="596"/>
      <c r="V402" s="596"/>
      <c r="W402" s="596"/>
      <c r="X402" s="596"/>
      <c r="Y402" s="596"/>
      <c r="Z402" s="596"/>
      <c r="AC402" s="54"/>
      <c r="AD402" s="54"/>
      <c r="AE402" s="54"/>
      <c r="AF402" s="54"/>
      <c r="AG402" s="54"/>
      <c r="AH402" s="54"/>
      <c r="AI402" s="54"/>
      <c r="AJ402" s="54"/>
      <c r="AK402" s="54"/>
      <c r="AL402" s="54"/>
      <c r="AM402" s="72"/>
      <c r="AN402" s="70"/>
      <c r="AO402" s="70"/>
      <c r="AP402" s="70"/>
      <c r="AQ402" s="71"/>
      <c r="AR402" s="72"/>
      <c r="AS402" s="72"/>
      <c r="AT402" s="72"/>
      <c r="AU402" s="72"/>
      <c r="AV402" s="72"/>
      <c r="AW402" s="72"/>
      <c r="AX402" s="72"/>
      <c r="AY402" s="71"/>
      <c r="AZ402" s="72"/>
      <c r="BA402" s="72"/>
      <c r="BB402" s="72"/>
      <c r="BC402" s="72"/>
      <c r="BD402" s="72"/>
      <c r="BE402" s="72"/>
      <c r="BF402" s="72"/>
      <c r="BG402" s="72"/>
      <c r="BH402" s="72"/>
      <c r="BI402" s="72"/>
      <c r="BJ402" s="72"/>
      <c r="BK402" s="72"/>
      <c r="BL402" s="72"/>
      <c r="BM402" s="72"/>
      <c r="BN402" s="72"/>
      <c r="BO402" s="72"/>
      <c r="BP402" s="72"/>
      <c r="BQ402" s="72"/>
      <c r="BR402" s="72"/>
      <c r="BS402" s="62"/>
      <c r="BT402" s="994"/>
      <c r="BU402" s="42"/>
      <c r="BV402" s="42"/>
    </row>
    <row r="403" spans="3:74" ht="12.75" hidden="1">
      <c r="C403" s="596"/>
      <c r="D403" s="596"/>
      <c r="E403" s="596"/>
      <c r="F403" s="596"/>
      <c r="G403" s="596"/>
      <c r="H403" s="596"/>
      <c r="I403" s="596"/>
      <c r="J403" s="596"/>
      <c r="K403" s="596"/>
      <c r="L403" s="596"/>
      <c r="M403" s="596"/>
      <c r="N403" s="596"/>
      <c r="O403" s="596"/>
      <c r="P403" s="596"/>
      <c r="Q403" s="596"/>
      <c r="R403" s="596"/>
      <c r="S403" s="596"/>
      <c r="T403" s="596"/>
      <c r="U403" s="596"/>
      <c r="V403" s="596"/>
      <c r="W403" s="596"/>
      <c r="X403" s="596"/>
      <c r="Y403" s="596"/>
      <c r="Z403" s="596"/>
      <c r="AC403" s="54"/>
      <c r="AD403" s="54"/>
      <c r="AE403" s="54"/>
      <c r="AF403" s="54"/>
      <c r="AG403" s="54"/>
      <c r="AH403" s="54"/>
      <c r="AI403" s="54"/>
      <c r="AJ403" s="54"/>
      <c r="AK403" s="54"/>
      <c r="AL403" s="54"/>
      <c r="AM403" s="72"/>
      <c r="AN403" s="70"/>
      <c r="AO403" s="70"/>
      <c r="AP403" s="70"/>
      <c r="AQ403" s="71"/>
      <c r="AR403" s="72"/>
      <c r="AS403" s="72"/>
      <c r="AT403" s="72"/>
      <c r="AU403" s="72"/>
      <c r="AV403" s="72"/>
      <c r="AW403" s="72"/>
      <c r="AX403" s="72"/>
      <c r="AY403" s="71"/>
      <c r="AZ403" s="72"/>
      <c r="BA403" s="72"/>
      <c r="BB403" s="72"/>
      <c r="BC403" s="72"/>
      <c r="BD403" s="72"/>
      <c r="BE403" s="72"/>
      <c r="BF403" s="72"/>
      <c r="BG403" s="72"/>
      <c r="BH403" s="72"/>
      <c r="BI403" s="72"/>
      <c r="BJ403" s="72"/>
      <c r="BK403" s="72"/>
      <c r="BL403" s="72"/>
      <c r="BM403" s="72"/>
      <c r="BN403" s="72"/>
      <c r="BO403" s="72"/>
      <c r="BP403" s="72"/>
      <c r="BQ403" s="72"/>
      <c r="BR403" s="72"/>
      <c r="BS403" s="62"/>
      <c r="BT403" s="994"/>
      <c r="BU403" s="42"/>
      <c r="BV403" s="42"/>
    </row>
    <row r="404" spans="3:74" ht="12.75" hidden="1">
      <c r="C404" s="596"/>
      <c r="D404" s="596"/>
      <c r="E404" s="596"/>
      <c r="F404" s="596"/>
      <c r="G404" s="596"/>
      <c r="H404" s="596"/>
      <c r="I404" s="596"/>
      <c r="J404" s="596"/>
      <c r="K404" s="596"/>
      <c r="L404" s="596"/>
      <c r="M404" s="596"/>
      <c r="N404" s="596"/>
      <c r="O404" s="596"/>
      <c r="P404" s="596"/>
      <c r="Q404" s="596"/>
      <c r="R404" s="596"/>
      <c r="S404" s="596"/>
      <c r="T404" s="596"/>
      <c r="U404" s="596"/>
      <c r="V404" s="596"/>
      <c r="W404" s="596"/>
      <c r="X404" s="596"/>
      <c r="Y404" s="596"/>
      <c r="Z404" s="596"/>
      <c r="AC404" s="54"/>
      <c r="AD404" s="54"/>
      <c r="AE404" s="54"/>
      <c r="AF404" s="54"/>
      <c r="AG404" s="54"/>
      <c r="AH404" s="54"/>
      <c r="AI404" s="54"/>
      <c r="AJ404" s="54"/>
      <c r="AK404" s="54"/>
      <c r="AL404" s="54"/>
      <c r="AM404" s="72"/>
      <c r="AN404" s="70"/>
      <c r="AO404" s="70"/>
      <c r="AP404" s="70"/>
      <c r="AQ404" s="71"/>
      <c r="AR404" s="72"/>
      <c r="AS404" s="72"/>
      <c r="AT404" s="72"/>
      <c r="AU404" s="72"/>
      <c r="AV404" s="72"/>
      <c r="AW404" s="72"/>
      <c r="AX404" s="72"/>
      <c r="AY404" s="71"/>
      <c r="AZ404" s="72"/>
      <c r="BA404" s="72"/>
      <c r="BB404" s="72"/>
      <c r="BC404" s="72"/>
      <c r="BD404" s="72"/>
      <c r="BE404" s="72"/>
      <c r="BF404" s="72"/>
      <c r="BG404" s="72"/>
      <c r="BH404" s="72"/>
      <c r="BI404" s="72"/>
      <c r="BJ404" s="72"/>
      <c r="BK404" s="72"/>
      <c r="BL404" s="72"/>
      <c r="BM404" s="72"/>
      <c r="BN404" s="72"/>
      <c r="BO404" s="72"/>
      <c r="BP404" s="72"/>
      <c r="BQ404" s="72"/>
      <c r="BR404" s="72"/>
      <c r="BS404" s="62"/>
      <c r="BT404" s="994"/>
      <c r="BU404" s="42"/>
      <c r="BV404" s="42"/>
    </row>
    <row r="405" spans="3:74" ht="12.75" hidden="1">
      <c r="C405" s="596"/>
      <c r="D405" s="596"/>
      <c r="E405" s="596"/>
      <c r="F405" s="596"/>
      <c r="G405" s="596"/>
      <c r="H405" s="596"/>
      <c r="I405" s="596"/>
      <c r="J405" s="596"/>
      <c r="K405" s="596"/>
      <c r="L405" s="596"/>
      <c r="M405" s="596"/>
      <c r="N405" s="596"/>
      <c r="O405" s="596"/>
      <c r="P405" s="596"/>
      <c r="Q405" s="596"/>
      <c r="R405" s="596"/>
      <c r="S405" s="596"/>
      <c r="T405" s="596"/>
      <c r="U405" s="596"/>
      <c r="V405" s="596"/>
      <c r="W405" s="596"/>
      <c r="X405" s="596"/>
      <c r="Y405" s="596"/>
      <c r="Z405" s="596"/>
      <c r="AC405" s="54"/>
      <c r="AD405" s="54"/>
      <c r="AE405" s="54"/>
      <c r="AF405" s="54"/>
      <c r="AG405" s="54"/>
      <c r="AH405" s="54"/>
      <c r="AI405" s="54"/>
      <c r="AJ405" s="54"/>
      <c r="AK405" s="54"/>
      <c r="AL405" s="54"/>
      <c r="AM405" s="72"/>
      <c r="AN405" s="70"/>
      <c r="AO405" s="70"/>
      <c r="AP405" s="70"/>
      <c r="AQ405" s="71"/>
      <c r="AR405" s="72"/>
      <c r="AS405" s="72"/>
      <c r="AT405" s="72"/>
      <c r="AU405" s="72"/>
      <c r="AV405" s="72"/>
      <c r="AW405" s="72"/>
      <c r="AX405" s="72"/>
      <c r="AY405" s="71"/>
      <c r="AZ405" s="72"/>
      <c r="BA405" s="72"/>
      <c r="BB405" s="72"/>
      <c r="BC405" s="72"/>
      <c r="BD405" s="72"/>
      <c r="BE405" s="72"/>
      <c r="BF405" s="72"/>
      <c r="BG405" s="72"/>
      <c r="BH405" s="72"/>
      <c r="BI405" s="72"/>
      <c r="BJ405" s="72"/>
      <c r="BK405" s="72"/>
      <c r="BL405" s="72"/>
      <c r="BM405" s="72"/>
      <c r="BN405" s="72"/>
      <c r="BO405" s="72"/>
      <c r="BP405" s="72"/>
      <c r="BQ405" s="72"/>
      <c r="BR405" s="72"/>
      <c r="BS405" s="62"/>
      <c r="BT405" s="994"/>
      <c r="BU405" s="42"/>
      <c r="BV405" s="42"/>
    </row>
    <row r="406" spans="3:74" ht="12.75" hidden="1">
      <c r="C406" s="596"/>
      <c r="D406" s="596"/>
      <c r="E406" s="596"/>
      <c r="F406" s="596"/>
      <c r="G406" s="596"/>
      <c r="H406" s="596"/>
      <c r="I406" s="596"/>
      <c r="J406" s="596"/>
      <c r="K406" s="596"/>
      <c r="L406" s="596"/>
      <c r="M406" s="596"/>
      <c r="N406" s="596"/>
      <c r="O406" s="596"/>
      <c r="P406" s="596"/>
      <c r="Q406" s="596"/>
      <c r="R406" s="596"/>
      <c r="S406" s="596"/>
      <c r="T406" s="596"/>
      <c r="U406" s="596"/>
      <c r="V406" s="596"/>
      <c r="W406" s="596"/>
      <c r="X406" s="596"/>
      <c r="Y406" s="596"/>
      <c r="Z406" s="596"/>
      <c r="AC406" s="54"/>
      <c r="AD406" s="54"/>
      <c r="AE406" s="54"/>
      <c r="AF406" s="54"/>
      <c r="AG406" s="54"/>
      <c r="AH406" s="54"/>
      <c r="AI406" s="54"/>
      <c r="AJ406" s="54"/>
      <c r="AK406" s="54"/>
      <c r="AL406" s="54"/>
      <c r="AM406" s="72"/>
      <c r="AN406" s="70"/>
      <c r="AO406" s="70"/>
      <c r="AP406" s="70"/>
      <c r="AQ406" s="71"/>
      <c r="AR406" s="72"/>
      <c r="AS406" s="72"/>
      <c r="AT406" s="72"/>
      <c r="AU406" s="72"/>
      <c r="AV406" s="72"/>
      <c r="AW406" s="72"/>
      <c r="AX406" s="72"/>
      <c r="AY406" s="71"/>
      <c r="AZ406" s="72"/>
      <c r="BA406" s="72"/>
      <c r="BB406" s="72"/>
      <c r="BC406" s="72"/>
      <c r="BD406" s="72"/>
      <c r="BE406" s="72"/>
      <c r="BF406" s="72"/>
      <c r="BG406" s="72"/>
      <c r="BH406" s="72"/>
      <c r="BI406" s="72"/>
      <c r="BJ406" s="72"/>
      <c r="BK406" s="72"/>
      <c r="BL406" s="72"/>
      <c r="BM406" s="72"/>
      <c r="BN406" s="72"/>
      <c r="BO406" s="72"/>
      <c r="BP406" s="72"/>
      <c r="BQ406" s="72"/>
      <c r="BR406" s="72"/>
      <c r="BS406" s="62"/>
      <c r="BT406" s="994"/>
      <c r="BU406" s="42"/>
      <c r="BV406" s="42"/>
    </row>
    <row r="407" spans="3:74" ht="12.75" hidden="1">
      <c r="C407" s="596"/>
      <c r="D407" s="596"/>
      <c r="E407" s="596"/>
      <c r="F407" s="596"/>
      <c r="G407" s="596"/>
      <c r="H407" s="596"/>
      <c r="I407" s="596"/>
      <c r="J407" s="596"/>
      <c r="K407" s="596"/>
      <c r="L407" s="596"/>
      <c r="M407" s="596"/>
      <c r="N407" s="596"/>
      <c r="O407" s="596"/>
      <c r="P407" s="596"/>
      <c r="Q407" s="596"/>
      <c r="R407" s="596"/>
      <c r="S407" s="596"/>
      <c r="T407" s="596"/>
      <c r="U407" s="596"/>
      <c r="V407" s="596"/>
      <c r="W407" s="596"/>
      <c r="X407" s="596"/>
      <c r="Y407" s="596"/>
      <c r="Z407" s="596"/>
      <c r="AC407" s="54"/>
      <c r="AD407" s="54"/>
      <c r="AE407" s="54"/>
      <c r="AF407" s="54"/>
      <c r="AG407" s="54"/>
      <c r="AH407" s="54"/>
      <c r="AI407" s="54"/>
      <c r="AJ407" s="54"/>
      <c r="AK407" s="54"/>
      <c r="AL407" s="54"/>
      <c r="AM407" s="72"/>
      <c r="AN407" s="70"/>
      <c r="AO407" s="70"/>
      <c r="AP407" s="70"/>
      <c r="AQ407" s="71"/>
      <c r="AR407" s="72"/>
      <c r="AS407" s="72"/>
      <c r="AT407" s="72"/>
      <c r="AU407" s="72"/>
      <c r="AV407" s="72"/>
      <c r="AW407" s="72"/>
      <c r="AX407" s="72"/>
      <c r="AY407" s="71"/>
      <c r="AZ407" s="72"/>
      <c r="BA407" s="72"/>
      <c r="BB407" s="72"/>
      <c r="BC407" s="72"/>
      <c r="BD407" s="72"/>
      <c r="BE407" s="72"/>
      <c r="BF407" s="72"/>
      <c r="BG407" s="72"/>
      <c r="BH407" s="72"/>
      <c r="BI407" s="72"/>
      <c r="BJ407" s="72"/>
      <c r="BK407" s="72"/>
      <c r="BL407" s="72"/>
      <c r="BM407" s="72"/>
      <c r="BN407" s="72"/>
      <c r="BO407" s="72"/>
      <c r="BP407" s="72"/>
      <c r="BQ407" s="72"/>
      <c r="BR407" s="72"/>
      <c r="BS407" s="62"/>
      <c r="BT407" s="994"/>
      <c r="BU407" s="42"/>
      <c r="BV407" s="42"/>
    </row>
    <row r="408" spans="3:74" ht="12.75" hidden="1">
      <c r="C408" s="596"/>
      <c r="D408" s="596"/>
      <c r="E408" s="596"/>
      <c r="F408" s="596"/>
      <c r="G408" s="596"/>
      <c r="H408" s="596"/>
      <c r="I408" s="596"/>
      <c r="J408" s="596"/>
      <c r="K408" s="596"/>
      <c r="L408" s="596"/>
      <c r="M408" s="596"/>
      <c r="N408" s="596"/>
      <c r="O408" s="596"/>
      <c r="P408" s="596"/>
      <c r="Q408" s="596"/>
      <c r="R408" s="596"/>
      <c r="S408" s="596"/>
      <c r="T408" s="596"/>
      <c r="U408" s="596"/>
      <c r="V408" s="596"/>
      <c r="W408" s="596"/>
      <c r="X408" s="596"/>
      <c r="Y408" s="596"/>
      <c r="Z408" s="596"/>
      <c r="AC408" s="54"/>
      <c r="AD408" s="54"/>
      <c r="AE408" s="54"/>
      <c r="AF408" s="54"/>
      <c r="AG408" s="54"/>
      <c r="AH408" s="54"/>
      <c r="AI408" s="54"/>
      <c r="AJ408" s="54"/>
      <c r="AK408" s="54"/>
      <c r="AL408" s="54"/>
      <c r="AM408" s="72"/>
      <c r="AN408" s="70"/>
      <c r="AO408" s="70"/>
      <c r="AP408" s="70"/>
      <c r="AQ408" s="71"/>
      <c r="AR408" s="72"/>
      <c r="AS408" s="72"/>
      <c r="AT408" s="72"/>
      <c r="AU408" s="72"/>
      <c r="AV408" s="72"/>
      <c r="AW408" s="72"/>
      <c r="AX408" s="72"/>
      <c r="AY408" s="71"/>
      <c r="AZ408" s="72"/>
      <c r="BA408" s="72"/>
      <c r="BB408" s="72"/>
      <c r="BC408" s="72"/>
      <c r="BD408" s="72"/>
      <c r="BE408" s="72"/>
      <c r="BF408" s="72"/>
      <c r="BG408" s="72"/>
      <c r="BH408" s="72"/>
      <c r="BI408" s="72"/>
      <c r="BJ408" s="72"/>
      <c r="BK408" s="72"/>
      <c r="BL408" s="72"/>
      <c r="BM408" s="72"/>
      <c r="BN408" s="72"/>
      <c r="BO408" s="72"/>
      <c r="BP408" s="72"/>
      <c r="BQ408" s="72"/>
      <c r="BR408" s="72"/>
      <c r="BS408" s="62"/>
      <c r="BT408" s="994"/>
      <c r="BU408" s="42"/>
      <c r="BV408" s="42"/>
    </row>
    <row r="409" spans="3:74" ht="12.75" hidden="1">
      <c r="C409" s="596"/>
      <c r="D409" s="596"/>
      <c r="E409" s="596"/>
      <c r="F409" s="596"/>
      <c r="G409" s="596"/>
      <c r="H409" s="596"/>
      <c r="I409" s="596"/>
      <c r="J409" s="596"/>
      <c r="K409" s="596"/>
      <c r="L409" s="596"/>
      <c r="M409" s="596"/>
      <c r="N409" s="596"/>
      <c r="O409" s="596"/>
      <c r="P409" s="596"/>
      <c r="Q409" s="596"/>
      <c r="R409" s="596"/>
      <c r="S409" s="596"/>
      <c r="T409" s="596"/>
      <c r="U409" s="596"/>
      <c r="V409" s="596"/>
      <c r="W409" s="596"/>
      <c r="X409" s="596"/>
      <c r="Y409" s="596"/>
      <c r="Z409" s="596"/>
      <c r="AC409" s="54"/>
      <c r="AD409" s="54"/>
      <c r="AE409" s="54"/>
      <c r="AF409" s="54"/>
      <c r="AG409" s="54"/>
      <c r="AH409" s="54"/>
      <c r="AI409" s="54"/>
      <c r="AJ409" s="54"/>
      <c r="AK409" s="54"/>
      <c r="AL409" s="54"/>
      <c r="AM409" s="72"/>
      <c r="AN409" s="70"/>
      <c r="AO409" s="70"/>
      <c r="AP409" s="70"/>
      <c r="AQ409" s="71"/>
      <c r="AR409" s="72"/>
      <c r="AS409" s="72"/>
      <c r="AT409" s="72"/>
      <c r="AU409" s="72"/>
      <c r="AV409" s="72"/>
      <c r="AW409" s="72"/>
      <c r="AX409" s="72"/>
      <c r="AY409" s="71"/>
      <c r="AZ409" s="72"/>
      <c r="BA409" s="72"/>
      <c r="BB409" s="72"/>
      <c r="BC409" s="72"/>
      <c r="BD409" s="72"/>
      <c r="BE409" s="72"/>
      <c r="BF409" s="72"/>
      <c r="BG409" s="72"/>
      <c r="BH409" s="72"/>
      <c r="BI409" s="72"/>
      <c r="BJ409" s="72"/>
      <c r="BK409" s="72"/>
      <c r="BL409" s="72"/>
      <c r="BM409" s="72"/>
      <c r="BN409" s="72"/>
      <c r="BO409" s="72"/>
      <c r="BP409" s="72"/>
      <c r="BQ409" s="72"/>
      <c r="BR409" s="72"/>
      <c r="BS409" s="62"/>
      <c r="BT409" s="994"/>
      <c r="BU409" s="42"/>
      <c r="BV409" s="42"/>
    </row>
    <row r="410" spans="3:74" ht="12.75" hidden="1">
      <c r="C410" s="596"/>
      <c r="D410" s="596"/>
      <c r="E410" s="596"/>
      <c r="F410" s="596"/>
      <c r="G410" s="596"/>
      <c r="H410" s="596"/>
      <c r="I410" s="596"/>
      <c r="J410" s="596"/>
      <c r="K410" s="596"/>
      <c r="L410" s="596"/>
      <c r="M410" s="596"/>
      <c r="N410" s="596"/>
      <c r="O410" s="596"/>
      <c r="P410" s="596"/>
      <c r="Q410" s="596"/>
      <c r="R410" s="596"/>
      <c r="S410" s="596"/>
      <c r="T410" s="596"/>
      <c r="U410" s="596"/>
      <c r="V410" s="596"/>
      <c r="W410" s="596"/>
      <c r="X410" s="596"/>
      <c r="Y410" s="596"/>
      <c r="Z410" s="596"/>
      <c r="AC410" s="54"/>
      <c r="AD410" s="54"/>
      <c r="AE410" s="54"/>
      <c r="AF410" s="54"/>
      <c r="AG410" s="54"/>
      <c r="AH410" s="54"/>
      <c r="AI410" s="54"/>
      <c r="AJ410" s="54"/>
      <c r="AK410" s="54"/>
      <c r="AL410" s="54"/>
      <c r="AM410" s="72"/>
      <c r="AN410" s="70"/>
      <c r="AO410" s="70"/>
      <c r="AP410" s="70"/>
      <c r="AQ410" s="71"/>
      <c r="AR410" s="72"/>
      <c r="AS410" s="72"/>
      <c r="AT410" s="72"/>
      <c r="AU410" s="72"/>
      <c r="AV410" s="72"/>
      <c r="AW410" s="72"/>
      <c r="AX410" s="72"/>
      <c r="AY410" s="71"/>
      <c r="AZ410" s="72"/>
      <c r="BA410" s="72"/>
      <c r="BB410" s="72"/>
      <c r="BC410" s="72"/>
      <c r="BD410" s="72"/>
      <c r="BE410" s="72"/>
      <c r="BF410" s="72"/>
      <c r="BG410" s="72"/>
      <c r="BH410" s="72"/>
      <c r="BI410" s="72"/>
      <c r="BJ410" s="72"/>
      <c r="BK410" s="72"/>
      <c r="BL410" s="72"/>
      <c r="BM410" s="72"/>
      <c r="BN410" s="72"/>
      <c r="BO410" s="72"/>
      <c r="BP410" s="72"/>
      <c r="BQ410" s="72"/>
      <c r="BR410" s="72"/>
      <c r="BS410" s="62"/>
      <c r="BT410" s="994"/>
      <c r="BU410" s="42"/>
      <c r="BV410" s="42"/>
    </row>
    <row r="411" spans="3:74" ht="12.75" hidden="1">
      <c r="C411" s="596"/>
      <c r="D411" s="596"/>
      <c r="E411" s="596"/>
      <c r="F411" s="596"/>
      <c r="G411" s="596"/>
      <c r="H411" s="596"/>
      <c r="I411" s="596"/>
      <c r="J411" s="596"/>
      <c r="K411" s="596"/>
      <c r="L411" s="596"/>
      <c r="M411" s="596"/>
      <c r="N411" s="596"/>
      <c r="O411" s="596"/>
      <c r="P411" s="596"/>
      <c r="Q411" s="596"/>
      <c r="R411" s="596"/>
      <c r="S411" s="596"/>
      <c r="T411" s="596"/>
      <c r="U411" s="596"/>
      <c r="V411" s="596"/>
      <c r="W411" s="596"/>
      <c r="X411" s="596"/>
      <c r="Y411" s="596"/>
      <c r="Z411" s="596"/>
      <c r="AC411" s="54"/>
      <c r="AD411" s="54"/>
      <c r="AE411" s="54"/>
      <c r="AF411" s="54"/>
      <c r="AG411" s="54"/>
      <c r="AH411" s="54"/>
      <c r="AI411" s="54"/>
      <c r="AJ411" s="54"/>
      <c r="AK411" s="54"/>
      <c r="AL411" s="54"/>
      <c r="AM411" s="72"/>
      <c r="AN411" s="70"/>
      <c r="AO411" s="70"/>
      <c r="AP411" s="70"/>
      <c r="AQ411" s="71"/>
      <c r="AR411" s="72"/>
      <c r="AS411" s="72"/>
      <c r="AT411" s="72"/>
      <c r="AU411" s="72"/>
      <c r="AV411" s="72"/>
      <c r="AW411" s="72"/>
      <c r="AX411" s="72"/>
      <c r="AY411" s="71"/>
      <c r="AZ411" s="72"/>
      <c r="BA411" s="72"/>
      <c r="BB411" s="72"/>
      <c r="BC411" s="72"/>
      <c r="BD411" s="72"/>
      <c r="BE411" s="72"/>
      <c r="BF411" s="72"/>
      <c r="BG411" s="72"/>
      <c r="BH411" s="72"/>
      <c r="BI411" s="72"/>
      <c r="BJ411" s="72"/>
      <c r="BK411" s="72"/>
      <c r="BL411" s="72"/>
      <c r="BM411" s="72"/>
      <c r="BN411" s="72"/>
      <c r="BO411" s="72"/>
      <c r="BP411" s="72"/>
      <c r="BQ411" s="72"/>
      <c r="BR411" s="72"/>
      <c r="BS411" s="62"/>
      <c r="BT411" s="994"/>
      <c r="BU411" s="42"/>
      <c r="BV411" s="42"/>
    </row>
    <row r="412" spans="3:74" ht="12.75" hidden="1">
      <c r="C412" s="596"/>
      <c r="D412" s="596"/>
      <c r="E412" s="596"/>
      <c r="F412" s="596"/>
      <c r="G412" s="596"/>
      <c r="H412" s="596"/>
      <c r="I412" s="596"/>
      <c r="J412" s="596"/>
      <c r="K412" s="596"/>
      <c r="L412" s="596"/>
      <c r="M412" s="596"/>
      <c r="N412" s="596"/>
      <c r="O412" s="596"/>
      <c r="P412" s="596"/>
      <c r="Q412" s="596"/>
      <c r="R412" s="596"/>
      <c r="S412" s="596"/>
      <c r="T412" s="596"/>
      <c r="U412" s="596"/>
      <c r="V412" s="596"/>
      <c r="W412" s="596"/>
      <c r="X412" s="596"/>
      <c r="Y412" s="596"/>
      <c r="Z412" s="596"/>
      <c r="AC412" s="54"/>
      <c r="AD412" s="54"/>
      <c r="AE412" s="54"/>
      <c r="AF412" s="54"/>
      <c r="AG412" s="54"/>
      <c r="AH412" s="54"/>
      <c r="AI412" s="54"/>
      <c r="AJ412" s="54"/>
      <c r="AK412" s="54"/>
      <c r="AL412" s="54"/>
      <c r="AM412" s="72"/>
      <c r="AN412" s="70"/>
      <c r="AO412" s="70"/>
      <c r="AP412" s="70"/>
      <c r="AQ412" s="71"/>
      <c r="AR412" s="72"/>
      <c r="AS412" s="72"/>
      <c r="AT412" s="72"/>
      <c r="AU412" s="72"/>
      <c r="AV412" s="72"/>
      <c r="AW412" s="72"/>
      <c r="AX412" s="72"/>
      <c r="AY412" s="71"/>
      <c r="AZ412" s="72"/>
      <c r="BA412" s="72"/>
      <c r="BB412" s="72"/>
      <c r="BC412" s="72"/>
      <c r="BD412" s="72"/>
      <c r="BE412" s="72"/>
      <c r="BF412" s="72"/>
      <c r="BG412" s="72"/>
      <c r="BH412" s="72"/>
      <c r="BI412" s="72"/>
      <c r="BJ412" s="72"/>
      <c r="BK412" s="72"/>
      <c r="BL412" s="72"/>
      <c r="BM412" s="72"/>
      <c r="BN412" s="72"/>
      <c r="BO412" s="72"/>
      <c r="BP412" s="72"/>
      <c r="BQ412" s="72"/>
      <c r="BR412" s="72"/>
      <c r="BS412" s="62"/>
      <c r="BT412" s="994"/>
      <c r="BU412" s="42"/>
      <c r="BV412" s="42"/>
    </row>
    <row r="413" spans="3:74" ht="12.75" hidden="1">
      <c r="C413" s="596"/>
      <c r="D413" s="596"/>
      <c r="E413" s="596"/>
      <c r="F413" s="596"/>
      <c r="G413" s="596"/>
      <c r="H413" s="596"/>
      <c r="I413" s="596"/>
      <c r="J413" s="596"/>
      <c r="K413" s="596"/>
      <c r="L413" s="596"/>
      <c r="M413" s="596"/>
      <c r="N413" s="596"/>
      <c r="O413" s="596"/>
      <c r="P413" s="596"/>
      <c r="Q413" s="596"/>
      <c r="R413" s="596"/>
      <c r="S413" s="596"/>
      <c r="T413" s="596"/>
      <c r="U413" s="596"/>
      <c r="V413" s="596"/>
      <c r="W413" s="596"/>
      <c r="X413" s="596"/>
      <c r="Y413" s="596"/>
      <c r="Z413" s="596"/>
      <c r="AC413" s="54"/>
      <c r="AD413" s="54"/>
      <c r="AE413" s="54"/>
      <c r="AF413" s="54"/>
      <c r="AG413" s="54"/>
      <c r="AH413" s="54"/>
      <c r="AI413" s="54"/>
      <c r="AJ413" s="54"/>
      <c r="AK413" s="54"/>
      <c r="AL413" s="54"/>
      <c r="AM413" s="72"/>
      <c r="AN413" s="70"/>
      <c r="AO413" s="70"/>
      <c r="AP413" s="70"/>
      <c r="AQ413" s="71"/>
      <c r="AR413" s="72"/>
      <c r="AS413" s="72"/>
      <c r="AT413" s="72"/>
      <c r="AU413" s="72"/>
      <c r="AV413" s="72"/>
      <c r="AW413" s="72"/>
      <c r="AX413" s="72"/>
      <c r="AY413" s="71"/>
      <c r="AZ413" s="72"/>
      <c r="BA413" s="72"/>
      <c r="BB413" s="72"/>
      <c r="BC413" s="72"/>
      <c r="BD413" s="72"/>
      <c r="BE413" s="72"/>
      <c r="BF413" s="72"/>
      <c r="BG413" s="72"/>
      <c r="BH413" s="72"/>
      <c r="BI413" s="72"/>
      <c r="BJ413" s="72"/>
      <c r="BK413" s="72"/>
      <c r="BL413" s="72"/>
      <c r="BM413" s="72"/>
      <c r="BN413" s="72"/>
      <c r="BO413" s="72"/>
      <c r="BP413" s="72"/>
      <c r="BQ413" s="72"/>
      <c r="BR413" s="72"/>
      <c r="BS413" s="62"/>
      <c r="BT413" s="994"/>
      <c r="BU413" s="42"/>
      <c r="BV413" s="42"/>
    </row>
    <row r="414" spans="3:74" ht="12.75" hidden="1">
      <c r="C414" s="596"/>
      <c r="D414" s="596"/>
      <c r="E414" s="596"/>
      <c r="F414" s="596"/>
      <c r="G414" s="596"/>
      <c r="H414" s="596"/>
      <c r="I414" s="596"/>
      <c r="J414" s="596"/>
      <c r="K414" s="596"/>
      <c r="L414" s="596"/>
      <c r="M414" s="596"/>
      <c r="N414" s="596"/>
      <c r="O414" s="596"/>
      <c r="P414" s="596"/>
      <c r="Q414" s="596"/>
      <c r="R414" s="596"/>
      <c r="S414" s="596"/>
      <c r="T414" s="596"/>
      <c r="U414" s="596"/>
      <c r="V414" s="596"/>
      <c r="W414" s="596"/>
      <c r="X414" s="596"/>
      <c r="Y414" s="596"/>
      <c r="Z414" s="596"/>
      <c r="AC414" s="54"/>
      <c r="AD414" s="54"/>
      <c r="AE414" s="54"/>
      <c r="AF414" s="54"/>
      <c r="AG414" s="54"/>
      <c r="AH414" s="54"/>
      <c r="AI414" s="54"/>
      <c r="AJ414" s="54"/>
      <c r="AK414" s="54"/>
      <c r="AL414" s="54"/>
      <c r="AM414" s="72"/>
      <c r="AN414" s="70"/>
      <c r="AO414" s="70"/>
      <c r="AP414" s="70"/>
      <c r="AQ414" s="71"/>
      <c r="AR414" s="72"/>
      <c r="AS414" s="72"/>
      <c r="AT414" s="72"/>
      <c r="AU414" s="72"/>
      <c r="AV414" s="72"/>
      <c r="AW414" s="72"/>
      <c r="AX414" s="72"/>
      <c r="AY414" s="71"/>
      <c r="AZ414" s="72"/>
      <c r="BA414" s="72"/>
      <c r="BB414" s="72"/>
      <c r="BC414" s="72"/>
      <c r="BD414" s="72"/>
      <c r="BE414" s="72"/>
      <c r="BF414" s="72"/>
      <c r="BG414" s="72"/>
      <c r="BH414" s="72"/>
      <c r="BI414" s="72"/>
      <c r="BJ414" s="72"/>
      <c r="BK414" s="72"/>
      <c r="BL414" s="72"/>
      <c r="BM414" s="72"/>
      <c r="BN414" s="72"/>
      <c r="BO414" s="72"/>
      <c r="BP414" s="72"/>
      <c r="BQ414" s="72"/>
      <c r="BR414" s="72"/>
      <c r="BS414" s="62"/>
      <c r="BT414" s="994"/>
      <c r="BU414" s="42"/>
      <c r="BV414" s="42"/>
    </row>
    <row r="415" spans="3:74" ht="12.75" hidden="1">
      <c r="C415" s="596"/>
      <c r="D415" s="596"/>
      <c r="E415" s="596"/>
      <c r="F415" s="596"/>
      <c r="G415" s="596"/>
      <c r="H415" s="596"/>
      <c r="I415" s="596"/>
      <c r="J415" s="596"/>
      <c r="K415" s="596"/>
      <c r="L415" s="596"/>
      <c r="M415" s="596"/>
      <c r="N415" s="596"/>
      <c r="O415" s="596"/>
      <c r="P415" s="596"/>
      <c r="Q415" s="596"/>
      <c r="R415" s="596"/>
      <c r="S415" s="596"/>
      <c r="T415" s="596"/>
      <c r="U415" s="596"/>
      <c r="V415" s="596"/>
      <c r="W415" s="596"/>
      <c r="X415" s="596"/>
      <c r="Y415" s="596"/>
      <c r="Z415" s="596"/>
      <c r="AC415" s="54"/>
      <c r="AD415" s="54"/>
      <c r="AE415" s="54"/>
      <c r="AF415" s="54"/>
      <c r="AG415" s="54"/>
      <c r="AH415" s="54"/>
      <c r="AI415" s="54"/>
      <c r="AJ415" s="54"/>
      <c r="AK415" s="54"/>
      <c r="AL415" s="54"/>
      <c r="AM415" s="72"/>
      <c r="AN415" s="70"/>
      <c r="AO415" s="70"/>
      <c r="AP415" s="70"/>
      <c r="AQ415" s="71"/>
      <c r="AR415" s="72"/>
      <c r="AS415" s="72"/>
      <c r="AT415" s="72"/>
      <c r="AU415" s="72"/>
      <c r="AV415" s="72"/>
      <c r="AW415" s="72"/>
      <c r="AX415" s="72"/>
      <c r="AY415" s="71"/>
      <c r="AZ415" s="72"/>
      <c r="BA415" s="72"/>
      <c r="BB415" s="72"/>
      <c r="BC415" s="72"/>
      <c r="BD415" s="72"/>
      <c r="BE415" s="72"/>
      <c r="BF415" s="72"/>
      <c r="BG415" s="72"/>
      <c r="BH415" s="72"/>
      <c r="BI415" s="72"/>
      <c r="BJ415" s="72"/>
      <c r="BK415" s="72"/>
      <c r="BL415" s="72"/>
      <c r="BM415" s="72"/>
      <c r="BN415" s="72"/>
      <c r="BO415" s="72"/>
      <c r="BP415" s="72"/>
      <c r="BQ415" s="72"/>
      <c r="BR415" s="72"/>
      <c r="BS415" s="62"/>
      <c r="BT415" s="994"/>
      <c r="BU415" s="42"/>
      <c r="BV415" s="42"/>
    </row>
    <row r="416" spans="3:74" ht="12.75" hidden="1">
      <c r="C416" s="596"/>
      <c r="D416" s="596"/>
      <c r="E416" s="596"/>
      <c r="F416" s="596"/>
      <c r="G416" s="596"/>
      <c r="H416" s="596"/>
      <c r="I416" s="596"/>
      <c r="J416" s="596"/>
      <c r="K416" s="596"/>
      <c r="L416" s="596"/>
      <c r="M416" s="596"/>
      <c r="N416" s="596"/>
      <c r="O416" s="596"/>
      <c r="P416" s="596"/>
      <c r="Q416" s="596"/>
      <c r="R416" s="596"/>
      <c r="S416" s="596"/>
      <c r="T416" s="596"/>
      <c r="U416" s="596"/>
      <c r="V416" s="596"/>
      <c r="W416" s="596"/>
      <c r="X416" s="596"/>
      <c r="Y416" s="596"/>
      <c r="Z416" s="596"/>
      <c r="AC416" s="54"/>
      <c r="AD416" s="54"/>
      <c r="AE416" s="54"/>
      <c r="AF416" s="54"/>
      <c r="AG416" s="54"/>
      <c r="AH416" s="54"/>
      <c r="AI416" s="54"/>
      <c r="AJ416" s="54"/>
      <c r="AK416" s="54"/>
      <c r="AL416" s="54"/>
      <c r="AM416" s="72"/>
      <c r="AN416" s="70"/>
      <c r="AO416" s="70"/>
      <c r="AP416" s="70"/>
      <c r="AQ416" s="71"/>
      <c r="AR416" s="72"/>
      <c r="AS416" s="72"/>
      <c r="AT416" s="72"/>
      <c r="AU416" s="72"/>
      <c r="AV416" s="72"/>
      <c r="AW416" s="72"/>
      <c r="AX416" s="72"/>
      <c r="AY416" s="71"/>
      <c r="AZ416" s="72"/>
      <c r="BA416" s="72"/>
      <c r="BB416" s="72"/>
      <c r="BC416" s="72"/>
      <c r="BD416" s="72"/>
      <c r="BE416" s="72"/>
      <c r="BF416" s="72"/>
      <c r="BG416" s="72"/>
      <c r="BH416" s="72"/>
      <c r="BI416" s="72"/>
      <c r="BJ416" s="72"/>
      <c r="BK416" s="72"/>
      <c r="BL416" s="72"/>
      <c r="BM416" s="72"/>
      <c r="BN416" s="72"/>
      <c r="BO416" s="72"/>
      <c r="BP416" s="72"/>
      <c r="BQ416" s="72"/>
      <c r="BR416" s="72"/>
      <c r="BS416" s="62"/>
      <c r="BT416" s="994"/>
      <c r="BU416" s="42"/>
      <c r="BV416" s="42"/>
    </row>
    <row r="417" spans="3:74" ht="12.75" hidden="1">
      <c r="C417" s="596"/>
      <c r="D417" s="596"/>
      <c r="E417" s="596"/>
      <c r="F417" s="596"/>
      <c r="G417" s="596"/>
      <c r="H417" s="596"/>
      <c r="I417" s="596"/>
      <c r="J417" s="596"/>
      <c r="K417" s="596"/>
      <c r="L417" s="596"/>
      <c r="M417" s="596"/>
      <c r="N417" s="596"/>
      <c r="O417" s="596"/>
      <c r="P417" s="596"/>
      <c r="Q417" s="596"/>
      <c r="R417" s="596"/>
      <c r="S417" s="596"/>
      <c r="T417" s="596"/>
      <c r="U417" s="596"/>
      <c r="V417" s="596"/>
      <c r="W417" s="596"/>
      <c r="X417" s="596"/>
      <c r="Y417" s="596"/>
      <c r="Z417" s="596"/>
      <c r="AC417" s="54"/>
      <c r="AD417" s="54"/>
      <c r="AE417" s="54"/>
      <c r="AF417" s="54"/>
      <c r="AG417" s="54"/>
      <c r="AH417" s="54"/>
      <c r="AI417" s="54"/>
      <c r="AJ417" s="54"/>
      <c r="AK417" s="54"/>
      <c r="AL417" s="54"/>
      <c r="AM417" s="72"/>
      <c r="AN417" s="70"/>
      <c r="AO417" s="70"/>
      <c r="AP417" s="70"/>
      <c r="AQ417" s="71"/>
      <c r="AR417" s="72"/>
      <c r="AS417" s="72"/>
      <c r="AT417" s="72"/>
      <c r="AU417" s="72"/>
      <c r="AV417" s="72"/>
      <c r="AW417" s="72"/>
      <c r="AX417" s="72"/>
      <c r="AY417" s="71"/>
      <c r="AZ417" s="72"/>
      <c r="BA417" s="72"/>
      <c r="BB417" s="72"/>
      <c r="BC417" s="72"/>
      <c r="BD417" s="72"/>
      <c r="BE417" s="72"/>
      <c r="BF417" s="72"/>
      <c r="BG417" s="72"/>
      <c r="BH417" s="72"/>
      <c r="BI417" s="72"/>
      <c r="BJ417" s="72"/>
      <c r="BK417" s="72"/>
      <c r="BL417" s="72"/>
      <c r="BM417" s="72"/>
      <c r="BN417" s="72"/>
      <c r="BO417" s="72"/>
      <c r="BP417" s="72"/>
      <c r="BQ417" s="72"/>
      <c r="BR417" s="72"/>
      <c r="BS417" s="62"/>
      <c r="BT417" s="994"/>
      <c r="BU417" s="42"/>
      <c r="BV417" s="42"/>
    </row>
    <row r="418" spans="3:74" ht="12.75" hidden="1">
      <c r="C418" s="596"/>
      <c r="D418" s="596"/>
      <c r="E418" s="596"/>
      <c r="F418" s="596"/>
      <c r="G418" s="596"/>
      <c r="H418" s="596"/>
      <c r="I418" s="596"/>
      <c r="J418" s="596"/>
      <c r="K418" s="596"/>
      <c r="L418" s="596"/>
      <c r="M418" s="596"/>
      <c r="N418" s="596"/>
      <c r="O418" s="596"/>
      <c r="P418" s="596"/>
      <c r="Q418" s="596"/>
      <c r="R418" s="596"/>
      <c r="S418" s="596"/>
      <c r="T418" s="596"/>
      <c r="U418" s="596"/>
      <c r="V418" s="596"/>
      <c r="W418" s="596"/>
      <c r="X418" s="596"/>
      <c r="Y418" s="596"/>
      <c r="Z418" s="596"/>
      <c r="AC418" s="54"/>
      <c r="AD418" s="54"/>
      <c r="AE418" s="54"/>
      <c r="AF418" s="54"/>
      <c r="AG418" s="54"/>
      <c r="AH418" s="54"/>
      <c r="AI418" s="54"/>
      <c r="AJ418" s="54"/>
      <c r="AK418" s="54"/>
      <c r="AL418" s="54"/>
      <c r="AM418" s="72"/>
      <c r="AN418" s="70"/>
      <c r="AO418" s="70"/>
      <c r="AP418" s="70"/>
      <c r="AQ418" s="71"/>
      <c r="AR418" s="72"/>
      <c r="AS418" s="72"/>
      <c r="AT418" s="72"/>
      <c r="AU418" s="72"/>
      <c r="AV418" s="72"/>
      <c r="AW418" s="72"/>
      <c r="AX418" s="72"/>
      <c r="AY418" s="71"/>
      <c r="AZ418" s="72"/>
      <c r="BA418" s="72"/>
      <c r="BB418" s="72"/>
      <c r="BC418" s="72"/>
      <c r="BD418" s="72"/>
      <c r="BE418" s="72"/>
      <c r="BF418" s="72"/>
      <c r="BG418" s="72"/>
      <c r="BH418" s="72"/>
      <c r="BI418" s="72"/>
      <c r="BJ418" s="72"/>
      <c r="BK418" s="72"/>
      <c r="BL418" s="72"/>
      <c r="BM418" s="72"/>
      <c r="BN418" s="72"/>
      <c r="BO418" s="72"/>
      <c r="BP418" s="72"/>
      <c r="BQ418" s="72"/>
      <c r="BR418" s="72"/>
      <c r="BS418" s="62"/>
      <c r="BT418" s="994"/>
      <c r="BU418" s="42"/>
      <c r="BV418" s="42"/>
    </row>
    <row r="419" spans="3:74" ht="12.75" hidden="1">
      <c r="C419" s="596"/>
      <c r="D419" s="596"/>
      <c r="E419" s="596"/>
      <c r="F419" s="596"/>
      <c r="G419" s="596"/>
      <c r="H419" s="596"/>
      <c r="I419" s="596"/>
      <c r="J419" s="596"/>
      <c r="K419" s="596"/>
      <c r="L419" s="596"/>
      <c r="M419" s="596"/>
      <c r="N419" s="596"/>
      <c r="O419" s="596"/>
      <c r="P419" s="596"/>
      <c r="Q419" s="596"/>
      <c r="R419" s="596"/>
      <c r="S419" s="596"/>
      <c r="T419" s="596"/>
      <c r="U419" s="596"/>
      <c r="V419" s="596"/>
      <c r="W419" s="596"/>
      <c r="X419" s="596"/>
      <c r="Y419" s="596"/>
      <c r="Z419" s="596"/>
      <c r="AC419" s="54"/>
      <c r="AD419" s="54"/>
      <c r="AE419" s="54"/>
      <c r="AF419" s="54"/>
      <c r="AG419" s="54"/>
      <c r="AH419" s="54"/>
      <c r="AI419" s="54"/>
      <c r="AJ419" s="54"/>
      <c r="AK419" s="54"/>
      <c r="AL419" s="54"/>
      <c r="AM419" s="72"/>
      <c r="AN419" s="70"/>
      <c r="AO419" s="70"/>
      <c r="AP419" s="70"/>
      <c r="AQ419" s="71"/>
      <c r="AR419" s="72"/>
      <c r="AS419" s="72"/>
      <c r="AT419" s="72"/>
      <c r="AU419" s="72"/>
      <c r="AV419" s="72"/>
      <c r="AW419" s="72"/>
      <c r="AX419" s="72"/>
      <c r="AY419" s="71"/>
      <c r="AZ419" s="72"/>
      <c r="BA419" s="72"/>
      <c r="BB419" s="72"/>
      <c r="BC419" s="72"/>
      <c r="BD419" s="72"/>
      <c r="BE419" s="72"/>
      <c r="BF419" s="72"/>
      <c r="BG419" s="72"/>
      <c r="BH419" s="72"/>
      <c r="BI419" s="72"/>
      <c r="BJ419" s="72"/>
      <c r="BK419" s="72"/>
      <c r="BL419" s="72"/>
      <c r="BM419" s="72"/>
      <c r="BN419" s="72"/>
      <c r="BO419" s="72"/>
      <c r="BP419" s="72"/>
      <c r="BQ419" s="72"/>
      <c r="BR419" s="72"/>
      <c r="BS419" s="62"/>
      <c r="BT419" s="994"/>
      <c r="BU419" s="42"/>
      <c r="BV419" s="42"/>
    </row>
    <row r="420" spans="3:74" ht="12.75" hidden="1">
      <c r="C420" s="596"/>
      <c r="D420" s="596"/>
      <c r="E420" s="596"/>
      <c r="F420" s="596"/>
      <c r="G420" s="596"/>
      <c r="H420" s="596"/>
      <c r="I420" s="596"/>
      <c r="J420" s="596"/>
      <c r="K420" s="596"/>
      <c r="L420" s="596"/>
      <c r="M420" s="596"/>
      <c r="N420" s="596"/>
      <c r="O420" s="596"/>
      <c r="P420" s="596"/>
      <c r="Q420" s="596"/>
      <c r="R420" s="596"/>
      <c r="S420" s="596"/>
      <c r="T420" s="596"/>
      <c r="U420" s="596"/>
      <c r="V420" s="596"/>
      <c r="W420" s="596"/>
      <c r="X420" s="596"/>
      <c r="Y420" s="596"/>
      <c r="Z420" s="596"/>
      <c r="AC420" s="54"/>
      <c r="AD420" s="54"/>
      <c r="AE420" s="54"/>
      <c r="AF420" s="54"/>
      <c r="AG420" s="54"/>
      <c r="AH420" s="54"/>
      <c r="AI420" s="54"/>
      <c r="AJ420" s="54"/>
      <c r="AK420" s="54"/>
      <c r="AL420" s="54"/>
      <c r="AM420" s="72"/>
      <c r="AN420" s="70"/>
      <c r="AO420" s="70"/>
      <c r="AP420" s="70"/>
      <c r="AQ420" s="71"/>
      <c r="AR420" s="72"/>
      <c r="AS420" s="72"/>
      <c r="AT420" s="72"/>
      <c r="AU420" s="72"/>
      <c r="AV420" s="72"/>
      <c r="AW420" s="72"/>
      <c r="AX420" s="72"/>
      <c r="AY420" s="71"/>
      <c r="AZ420" s="72"/>
      <c r="BA420" s="72"/>
      <c r="BB420" s="72"/>
      <c r="BC420" s="72"/>
      <c r="BD420" s="72"/>
      <c r="BE420" s="72"/>
      <c r="BF420" s="72"/>
      <c r="BG420" s="72"/>
      <c r="BH420" s="72"/>
      <c r="BI420" s="72"/>
      <c r="BJ420" s="72"/>
      <c r="BK420" s="72"/>
      <c r="BL420" s="72"/>
      <c r="BM420" s="72"/>
      <c r="BN420" s="72"/>
      <c r="BO420" s="72"/>
      <c r="BP420" s="72"/>
      <c r="BQ420" s="72"/>
      <c r="BR420" s="72"/>
      <c r="BS420" s="62"/>
      <c r="BT420" s="994"/>
      <c r="BU420" s="42"/>
      <c r="BV420" s="42"/>
    </row>
    <row r="421" spans="3:74" ht="12.75" hidden="1">
      <c r="C421" s="596"/>
      <c r="D421" s="596"/>
      <c r="E421" s="596"/>
      <c r="F421" s="596"/>
      <c r="G421" s="596"/>
      <c r="H421" s="596"/>
      <c r="I421" s="596"/>
      <c r="J421" s="596"/>
      <c r="K421" s="596"/>
      <c r="L421" s="596"/>
      <c r="M421" s="596"/>
      <c r="N421" s="596"/>
      <c r="O421" s="596"/>
      <c r="P421" s="596"/>
      <c r="Q421" s="596"/>
      <c r="R421" s="596"/>
      <c r="S421" s="596"/>
      <c r="T421" s="596"/>
      <c r="U421" s="596"/>
      <c r="V421" s="596"/>
      <c r="W421" s="596"/>
      <c r="X421" s="596"/>
      <c r="Y421" s="596"/>
      <c r="Z421" s="596"/>
      <c r="AC421" s="54"/>
      <c r="AD421" s="54"/>
      <c r="AE421" s="54"/>
      <c r="AF421" s="54"/>
      <c r="AG421" s="54"/>
      <c r="AH421" s="54"/>
      <c r="AI421" s="54"/>
      <c r="AJ421" s="54"/>
      <c r="AK421" s="54"/>
      <c r="AL421" s="54"/>
      <c r="AM421" s="72"/>
      <c r="AN421" s="70"/>
      <c r="AO421" s="70"/>
      <c r="AP421" s="70"/>
      <c r="AQ421" s="71"/>
      <c r="AR421" s="72"/>
      <c r="AS421" s="72"/>
      <c r="AT421" s="72"/>
      <c r="AU421" s="72"/>
      <c r="AV421" s="72"/>
      <c r="AW421" s="72"/>
      <c r="AX421" s="72"/>
      <c r="AY421" s="71"/>
      <c r="AZ421" s="72"/>
      <c r="BA421" s="72"/>
      <c r="BB421" s="72"/>
      <c r="BC421" s="72"/>
      <c r="BD421" s="72"/>
      <c r="BE421" s="72"/>
      <c r="BF421" s="72"/>
      <c r="BG421" s="72"/>
      <c r="BH421" s="72"/>
      <c r="BI421" s="72"/>
      <c r="BJ421" s="72"/>
      <c r="BK421" s="72"/>
      <c r="BL421" s="72"/>
      <c r="BM421" s="72"/>
      <c r="BN421" s="72"/>
      <c r="BO421" s="72"/>
      <c r="BP421" s="72"/>
      <c r="BQ421" s="72"/>
      <c r="BR421" s="72"/>
      <c r="BS421" s="62"/>
      <c r="BT421" s="994"/>
      <c r="BU421" s="42"/>
      <c r="BV421" s="42"/>
    </row>
    <row r="422" spans="3:74" ht="12.75" hidden="1">
      <c r="C422" s="596"/>
      <c r="D422" s="596"/>
      <c r="E422" s="596"/>
      <c r="F422" s="596"/>
      <c r="G422" s="596"/>
      <c r="H422" s="596"/>
      <c r="I422" s="596"/>
      <c r="J422" s="596"/>
      <c r="K422" s="596"/>
      <c r="L422" s="596"/>
      <c r="M422" s="596"/>
      <c r="N422" s="596"/>
      <c r="O422" s="596"/>
      <c r="P422" s="596"/>
      <c r="Q422" s="596"/>
      <c r="R422" s="596"/>
      <c r="S422" s="596"/>
      <c r="T422" s="596"/>
      <c r="U422" s="596"/>
      <c r="V422" s="596"/>
      <c r="W422" s="596"/>
      <c r="X422" s="596"/>
      <c r="Y422" s="596"/>
      <c r="Z422" s="596"/>
      <c r="AC422" s="54"/>
      <c r="AD422" s="54"/>
      <c r="AE422" s="54"/>
      <c r="AF422" s="54"/>
      <c r="AG422" s="54"/>
      <c r="AH422" s="54"/>
      <c r="AI422" s="54"/>
      <c r="AJ422" s="54"/>
      <c r="AK422" s="54"/>
      <c r="AL422" s="54"/>
      <c r="AM422" s="72"/>
      <c r="AN422" s="70"/>
      <c r="AO422" s="70"/>
      <c r="AP422" s="70"/>
      <c r="AQ422" s="71"/>
      <c r="AR422" s="72"/>
      <c r="AS422" s="72"/>
      <c r="AT422" s="72"/>
      <c r="AU422" s="72"/>
      <c r="AV422" s="72"/>
      <c r="AW422" s="72"/>
      <c r="AX422" s="72"/>
      <c r="AY422" s="71"/>
      <c r="AZ422" s="72"/>
      <c r="BA422" s="72"/>
      <c r="BB422" s="72"/>
      <c r="BC422" s="72"/>
      <c r="BD422" s="72"/>
      <c r="BE422" s="72"/>
      <c r="BF422" s="72"/>
      <c r="BG422" s="72"/>
      <c r="BH422" s="72"/>
      <c r="BI422" s="72"/>
      <c r="BJ422" s="72"/>
      <c r="BK422" s="72"/>
      <c r="BL422" s="72"/>
      <c r="BM422" s="72"/>
      <c r="BN422" s="72"/>
      <c r="BO422" s="72"/>
      <c r="BP422" s="72"/>
      <c r="BQ422" s="72"/>
      <c r="BR422" s="72"/>
      <c r="BS422" s="62"/>
      <c r="BT422" s="994"/>
      <c r="BU422" s="42"/>
      <c r="BV422" s="42"/>
    </row>
    <row r="423" spans="3:74" ht="12.75" hidden="1">
      <c r="C423" s="596"/>
      <c r="D423" s="596"/>
      <c r="E423" s="596"/>
      <c r="F423" s="596"/>
      <c r="G423" s="596"/>
      <c r="H423" s="596"/>
      <c r="I423" s="596"/>
      <c r="J423" s="596"/>
      <c r="K423" s="596"/>
      <c r="L423" s="596"/>
      <c r="M423" s="596"/>
      <c r="N423" s="596"/>
      <c r="O423" s="596"/>
      <c r="P423" s="596"/>
      <c r="Q423" s="596"/>
      <c r="R423" s="596"/>
      <c r="S423" s="596"/>
      <c r="T423" s="596"/>
      <c r="U423" s="596"/>
      <c r="V423" s="596"/>
      <c r="W423" s="596"/>
      <c r="X423" s="596"/>
      <c r="Y423" s="596"/>
      <c r="Z423" s="596"/>
      <c r="AC423" s="54"/>
      <c r="AD423" s="54"/>
      <c r="AE423" s="54"/>
      <c r="AF423" s="54"/>
      <c r="AG423" s="54"/>
      <c r="AH423" s="54"/>
      <c r="AI423" s="54"/>
      <c r="AJ423" s="54"/>
      <c r="AK423" s="54"/>
      <c r="AL423" s="54"/>
      <c r="AM423" s="72"/>
      <c r="AN423" s="70"/>
      <c r="AO423" s="70"/>
      <c r="AP423" s="70"/>
      <c r="AQ423" s="71"/>
      <c r="AR423" s="72"/>
      <c r="AS423" s="72"/>
      <c r="AT423" s="72"/>
      <c r="AU423" s="72"/>
      <c r="AV423" s="72"/>
      <c r="AW423" s="72"/>
      <c r="AX423" s="72"/>
      <c r="AY423" s="71"/>
      <c r="AZ423" s="72"/>
      <c r="BA423" s="72"/>
      <c r="BB423" s="72"/>
      <c r="BC423" s="72"/>
      <c r="BD423" s="72"/>
      <c r="BE423" s="72"/>
      <c r="BF423" s="72"/>
      <c r="BG423" s="72"/>
      <c r="BH423" s="72"/>
      <c r="BI423" s="72"/>
      <c r="BJ423" s="72"/>
      <c r="BK423" s="72"/>
      <c r="BL423" s="72"/>
      <c r="BM423" s="72"/>
      <c r="BN423" s="72"/>
      <c r="BO423" s="72"/>
      <c r="BP423" s="72"/>
      <c r="BQ423" s="72"/>
      <c r="BR423" s="72"/>
      <c r="BS423" s="62"/>
      <c r="BT423" s="994"/>
      <c r="BU423" s="42"/>
      <c r="BV423" s="42"/>
    </row>
    <row r="424" spans="3:74" ht="12.75" hidden="1">
      <c r="C424" s="596"/>
      <c r="D424" s="596"/>
      <c r="E424" s="596"/>
      <c r="F424" s="596"/>
      <c r="G424" s="596"/>
      <c r="H424" s="596"/>
      <c r="I424" s="596"/>
      <c r="J424" s="596"/>
      <c r="K424" s="596"/>
      <c r="L424" s="596"/>
      <c r="M424" s="596"/>
      <c r="N424" s="596"/>
      <c r="O424" s="596"/>
      <c r="P424" s="596"/>
      <c r="Q424" s="596"/>
      <c r="R424" s="596"/>
      <c r="S424" s="596"/>
      <c r="T424" s="596"/>
      <c r="U424" s="596"/>
      <c r="V424" s="596"/>
      <c r="W424" s="596"/>
      <c r="X424" s="596"/>
      <c r="Y424" s="596"/>
      <c r="Z424" s="596"/>
      <c r="AC424" s="54"/>
      <c r="AD424" s="54"/>
      <c r="AE424" s="54"/>
      <c r="AF424" s="54"/>
      <c r="AG424" s="54"/>
      <c r="AH424" s="54"/>
      <c r="AI424" s="54"/>
      <c r="AJ424" s="54"/>
      <c r="AK424" s="54"/>
      <c r="AL424" s="54"/>
      <c r="AM424" s="72"/>
      <c r="AN424" s="70"/>
      <c r="AO424" s="70"/>
      <c r="AP424" s="70"/>
      <c r="AQ424" s="71"/>
      <c r="AR424" s="72"/>
      <c r="AS424" s="72"/>
      <c r="AT424" s="72"/>
      <c r="AU424" s="72"/>
      <c r="AV424" s="72"/>
      <c r="AW424" s="72"/>
      <c r="AX424" s="72"/>
      <c r="AY424" s="71"/>
      <c r="AZ424" s="72"/>
      <c r="BA424" s="72"/>
      <c r="BB424" s="72"/>
      <c r="BC424" s="72"/>
      <c r="BD424" s="72"/>
      <c r="BE424" s="72"/>
      <c r="BF424" s="72"/>
      <c r="BG424" s="72"/>
      <c r="BH424" s="72"/>
      <c r="BI424" s="72"/>
      <c r="BJ424" s="72"/>
      <c r="BK424" s="72"/>
      <c r="BL424" s="72"/>
      <c r="BM424" s="72"/>
      <c r="BN424" s="72"/>
      <c r="BO424" s="72"/>
      <c r="BP424" s="72"/>
      <c r="BQ424" s="72"/>
      <c r="BR424" s="72"/>
      <c r="BS424" s="62"/>
      <c r="BT424" s="994"/>
      <c r="BU424" s="42"/>
      <c r="BV424" s="42"/>
    </row>
    <row r="425" spans="3:74" ht="12.75" hidden="1">
      <c r="C425" s="596"/>
      <c r="D425" s="596"/>
      <c r="E425" s="596"/>
      <c r="F425" s="596"/>
      <c r="G425" s="596"/>
      <c r="H425" s="596"/>
      <c r="I425" s="596"/>
      <c r="J425" s="596"/>
      <c r="K425" s="596"/>
      <c r="L425" s="596"/>
      <c r="M425" s="596"/>
      <c r="N425" s="596"/>
      <c r="O425" s="596"/>
      <c r="P425" s="596"/>
      <c r="Q425" s="596"/>
      <c r="R425" s="596"/>
      <c r="S425" s="596"/>
      <c r="T425" s="596"/>
      <c r="U425" s="596"/>
      <c r="V425" s="596"/>
      <c r="W425" s="596"/>
      <c r="X425" s="596"/>
      <c r="Y425" s="596"/>
      <c r="Z425" s="596"/>
      <c r="AC425" s="54"/>
      <c r="AD425" s="54"/>
      <c r="AE425" s="54"/>
      <c r="AF425" s="54"/>
      <c r="AG425" s="54"/>
      <c r="AH425" s="54"/>
      <c r="AI425" s="54"/>
      <c r="AJ425" s="54"/>
      <c r="AK425" s="54"/>
      <c r="AL425" s="54"/>
      <c r="AM425" s="72"/>
      <c r="AN425" s="70"/>
      <c r="AO425" s="70"/>
      <c r="AP425" s="70"/>
      <c r="AQ425" s="71"/>
      <c r="AR425" s="72"/>
      <c r="AS425" s="72"/>
      <c r="AT425" s="72"/>
      <c r="AU425" s="72"/>
      <c r="AV425" s="72"/>
      <c r="AW425" s="72"/>
      <c r="AX425" s="72"/>
      <c r="AY425" s="71"/>
      <c r="AZ425" s="72"/>
      <c r="BA425" s="72"/>
      <c r="BB425" s="72"/>
      <c r="BC425" s="72"/>
      <c r="BD425" s="72"/>
      <c r="BE425" s="72"/>
      <c r="BF425" s="72"/>
      <c r="BG425" s="72"/>
      <c r="BH425" s="72"/>
      <c r="BI425" s="72"/>
      <c r="BJ425" s="72"/>
      <c r="BK425" s="72"/>
      <c r="BL425" s="72"/>
      <c r="BM425" s="72"/>
      <c r="BN425" s="72"/>
      <c r="BO425" s="72"/>
      <c r="BP425" s="72"/>
      <c r="BQ425" s="72"/>
      <c r="BR425" s="72"/>
      <c r="BS425" s="62"/>
      <c r="BT425" s="994"/>
      <c r="BU425" s="42"/>
      <c r="BV425" s="42"/>
    </row>
    <row r="426" spans="3:74" ht="12.75" hidden="1">
      <c r="C426" s="596"/>
      <c r="D426" s="596"/>
      <c r="E426" s="596"/>
      <c r="F426" s="596"/>
      <c r="G426" s="596"/>
      <c r="H426" s="596"/>
      <c r="I426" s="596"/>
      <c r="J426" s="596"/>
      <c r="K426" s="596"/>
      <c r="L426" s="596"/>
      <c r="M426" s="596"/>
      <c r="N426" s="596"/>
      <c r="O426" s="596"/>
      <c r="P426" s="596"/>
      <c r="Q426" s="596"/>
      <c r="R426" s="596"/>
      <c r="S426" s="596"/>
      <c r="T426" s="596"/>
      <c r="U426" s="596"/>
      <c r="V426" s="596"/>
      <c r="W426" s="596"/>
      <c r="X426" s="596"/>
      <c r="Y426" s="596"/>
      <c r="Z426" s="596"/>
      <c r="AC426" s="54"/>
      <c r="AD426" s="54"/>
      <c r="AE426" s="54"/>
      <c r="AF426" s="54"/>
      <c r="AG426" s="54"/>
      <c r="AH426" s="54"/>
      <c r="AI426" s="54"/>
      <c r="AJ426" s="54"/>
      <c r="AK426" s="54"/>
      <c r="AL426" s="54"/>
      <c r="AM426" s="72"/>
      <c r="AN426" s="70"/>
      <c r="AO426" s="70"/>
      <c r="AP426" s="70"/>
      <c r="AQ426" s="71"/>
      <c r="AR426" s="72"/>
      <c r="AS426" s="72"/>
      <c r="AT426" s="72"/>
      <c r="AU426" s="72"/>
      <c r="AV426" s="72"/>
      <c r="AW426" s="72"/>
      <c r="AX426" s="72"/>
      <c r="AY426" s="71"/>
      <c r="AZ426" s="72"/>
      <c r="BA426" s="72"/>
      <c r="BB426" s="72"/>
      <c r="BC426" s="72"/>
      <c r="BD426" s="72"/>
      <c r="BE426" s="72"/>
      <c r="BF426" s="72"/>
      <c r="BG426" s="72"/>
      <c r="BH426" s="72"/>
      <c r="BI426" s="72"/>
      <c r="BJ426" s="72"/>
      <c r="BK426" s="72"/>
      <c r="BL426" s="72"/>
      <c r="BM426" s="72"/>
      <c r="BN426" s="72"/>
      <c r="BO426" s="72"/>
      <c r="BP426" s="72"/>
      <c r="BQ426" s="72"/>
      <c r="BR426" s="72"/>
      <c r="BS426" s="62"/>
      <c r="BT426" s="994"/>
      <c r="BU426" s="42"/>
      <c r="BV426" s="42"/>
    </row>
    <row r="427" spans="3:74" ht="12.75" hidden="1">
      <c r="C427" s="596"/>
      <c r="D427" s="596"/>
      <c r="E427" s="596"/>
      <c r="F427" s="596"/>
      <c r="G427" s="596"/>
      <c r="H427" s="596"/>
      <c r="I427" s="596"/>
      <c r="J427" s="596"/>
      <c r="K427" s="596"/>
      <c r="L427" s="596"/>
      <c r="M427" s="596"/>
      <c r="N427" s="596"/>
      <c r="O427" s="596"/>
      <c r="P427" s="596"/>
      <c r="Q427" s="596"/>
      <c r="R427" s="596"/>
      <c r="S427" s="596"/>
      <c r="T427" s="596"/>
      <c r="U427" s="596"/>
      <c r="V427" s="596"/>
      <c r="W427" s="596"/>
      <c r="X427" s="596"/>
      <c r="Y427" s="596"/>
      <c r="Z427" s="596"/>
      <c r="AC427" s="54"/>
      <c r="AD427" s="54"/>
      <c r="AE427" s="54"/>
      <c r="AF427" s="54"/>
      <c r="AG427" s="54"/>
      <c r="AH427" s="54"/>
      <c r="AI427" s="54"/>
      <c r="AJ427" s="54"/>
      <c r="AK427" s="54"/>
      <c r="AL427" s="54"/>
      <c r="AM427" s="72"/>
      <c r="AN427" s="70"/>
      <c r="AO427" s="70"/>
      <c r="AP427" s="70"/>
      <c r="AQ427" s="71"/>
      <c r="AR427" s="72"/>
      <c r="AS427" s="72"/>
      <c r="AT427" s="72"/>
      <c r="AU427" s="72"/>
      <c r="AV427" s="72"/>
      <c r="AW427" s="72"/>
      <c r="AX427" s="72"/>
      <c r="AY427" s="71"/>
      <c r="AZ427" s="72"/>
      <c r="BA427" s="72"/>
      <c r="BB427" s="72"/>
      <c r="BC427" s="72"/>
      <c r="BD427" s="72"/>
      <c r="BE427" s="72"/>
      <c r="BF427" s="72"/>
      <c r="BG427" s="72"/>
      <c r="BH427" s="72"/>
      <c r="BI427" s="72"/>
      <c r="BJ427" s="72"/>
      <c r="BK427" s="72"/>
      <c r="BL427" s="72"/>
      <c r="BM427" s="72"/>
      <c r="BN427" s="72"/>
      <c r="BO427" s="72"/>
      <c r="BP427" s="72"/>
      <c r="BQ427" s="72"/>
      <c r="BR427" s="72"/>
      <c r="BS427" s="62"/>
      <c r="BT427" s="994"/>
      <c r="BU427" s="42"/>
      <c r="BV427" s="42"/>
    </row>
    <row r="428" spans="3:74" ht="12.75" hidden="1">
      <c r="C428" s="596"/>
      <c r="D428" s="596"/>
      <c r="E428" s="596"/>
      <c r="F428" s="596"/>
      <c r="G428" s="596"/>
      <c r="H428" s="596"/>
      <c r="I428" s="596"/>
      <c r="J428" s="596"/>
      <c r="K428" s="596"/>
      <c r="L428" s="596"/>
      <c r="M428" s="596"/>
      <c r="N428" s="596"/>
      <c r="O428" s="596"/>
      <c r="P428" s="596"/>
      <c r="Q428" s="596"/>
      <c r="R428" s="596"/>
      <c r="S428" s="596"/>
      <c r="T428" s="596"/>
      <c r="U428" s="596"/>
      <c r="V428" s="596"/>
      <c r="W428" s="596"/>
      <c r="X428" s="596"/>
      <c r="Y428" s="596"/>
      <c r="Z428" s="596"/>
      <c r="AC428" s="54"/>
      <c r="AD428" s="54"/>
      <c r="AE428" s="54"/>
      <c r="AF428" s="54"/>
      <c r="AG428" s="54"/>
      <c r="AH428" s="54"/>
      <c r="AI428" s="54"/>
      <c r="AJ428" s="54"/>
      <c r="AK428" s="54"/>
      <c r="AL428" s="54"/>
      <c r="AM428" s="72"/>
      <c r="AN428" s="70"/>
      <c r="AO428" s="70"/>
      <c r="AP428" s="70"/>
      <c r="AQ428" s="71"/>
      <c r="AR428" s="72"/>
      <c r="AS428" s="72"/>
      <c r="AT428" s="72"/>
      <c r="AU428" s="72"/>
      <c r="AV428" s="72"/>
      <c r="AW428" s="72"/>
      <c r="AX428" s="72"/>
      <c r="AY428" s="71"/>
      <c r="AZ428" s="72"/>
      <c r="BA428" s="72"/>
      <c r="BB428" s="72"/>
      <c r="BC428" s="72"/>
      <c r="BD428" s="72"/>
      <c r="BE428" s="72"/>
      <c r="BF428" s="72"/>
      <c r="BG428" s="72"/>
      <c r="BH428" s="72"/>
      <c r="BI428" s="72"/>
      <c r="BJ428" s="72"/>
      <c r="BK428" s="72"/>
      <c r="BL428" s="72"/>
      <c r="BM428" s="72"/>
      <c r="BN428" s="72"/>
      <c r="BO428" s="72"/>
      <c r="BP428" s="72"/>
      <c r="BQ428" s="72"/>
      <c r="BR428" s="72"/>
      <c r="BS428" s="62"/>
      <c r="BT428" s="994"/>
      <c r="BU428" s="42"/>
      <c r="BV428" s="42"/>
    </row>
    <row r="429" spans="3:74" ht="12.75" hidden="1">
      <c r="C429" s="596"/>
      <c r="D429" s="596"/>
      <c r="E429" s="596"/>
      <c r="F429" s="596"/>
      <c r="G429" s="596"/>
      <c r="H429" s="596"/>
      <c r="I429" s="596"/>
      <c r="J429" s="596"/>
      <c r="K429" s="596"/>
      <c r="L429" s="596"/>
      <c r="M429" s="596"/>
      <c r="N429" s="596"/>
      <c r="O429" s="596"/>
      <c r="P429" s="596"/>
      <c r="Q429" s="596"/>
      <c r="R429" s="596"/>
      <c r="S429" s="596"/>
      <c r="T429" s="596"/>
      <c r="U429" s="596"/>
      <c r="V429" s="596"/>
      <c r="W429" s="596"/>
      <c r="X429" s="596"/>
      <c r="Y429" s="596"/>
      <c r="Z429" s="596"/>
      <c r="AC429" s="54"/>
      <c r="AD429" s="54"/>
      <c r="AE429" s="54"/>
      <c r="AF429" s="54"/>
      <c r="AG429" s="54"/>
      <c r="AH429" s="54"/>
      <c r="AI429" s="54"/>
      <c r="AJ429" s="54"/>
      <c r="AK429" s="54"/>
      <c r="AL429" s="54"/>
      <c r="AM429" s="72"/>
      <c r="AN429" s="70"/>
      <c r="AO429" s="70"/>
      <c r="AP429" s="70"/>
      <c r="AQ429" s="71"/>
      <c r="AR429" s="72"/>
      <c r="AS429" s="72"/>
      <c r="AT429" s="72"/>
      <c r="AU429" s="72"/>
      <c r="AV429" s="72"/>
      <c r="AW429" s="72"/>
      <c r="AX429" s="72"/>
      <c r="AY429" s="71"/>
      <c r="AZ429" s="72"/>
      <c r="BA429" s="72"/>
      <c r="BB429" s="72"/>
      <c r="BC429" s="72"/>
      <c r="BD429" s="72"/>
      <c r="BE429" s="72"/>
      <c r="BF429" s="72"/>
      <c r="BG429" s="72"/>
      <c r="BH429" s="72"/>
      <c r="BI429" s="72"/>
      <c r="BJ429" s="72"/>
      <c r="BK429" s="72"/>
      <c r="BL429" s="72"/>
      <c r="BM429" s="72"/>
      <c r="BN429" s="72"/>
      <c r="BO429" s="72"/>
      <c r="BP429" s="72"/>
      <c r="BQ429" s="72"/>
      <c r="BR429" s="72"/>
      <c r="BS429" s="62"/>
      <c r="BT429" s="994"/>
      <c r="BU429" s="42"/>
      <c r="BV429" s="42"/>
    </row>
    <row r="430" spans="3:74" ht="12.75" hidden="1">
      <c r="C430" s="596"/>
      <c r="D430" s="596"/>
      <c r="E430" s="596"/>
      <c r="F430" s="596"/>
      <c r="G430" s="596"/>
      <c r="H430" s="596"/>
      <c r="I430" s="596"/>
      <c r="J430" s="596"/>
      <c r="K430" s="596"/>
      <c r="L430" s="596"/>
      <c r="M430" s="596"/>
      <c r="N430" s="596"/>
      <c r="O430" s="596"/>
      <c r="P430" s="596"/>
      <c r="Q430" s="596"/>
      <c r="R430" s="596"/>
      <c r="S430" s="596"/>
      <c r="T430" s="596"/>
      <c r="U430" s="596"/>
      <c r="V430" s="596"/>
      <c r="W430" s="596"/>
      <c r="X430" s="596"/>
      <c r="Y430" s="596"/>
      <c r="Z430" s="596"/>
      <c r="AC430" s="54"/>
      <c r="AD430" s="54"/>
      <c r="AE430" s="54"/>
      <c r="AF430" s="54"/>
      <c r="AG430" s="54"/>
      <c r="AH430" s="54"/>
      <c r="AI430" s="54"/>
      <c r="AJ430" s="54"/>
      <c r="AK430" s="54"/>
      <c r="AL430" s="54"/>
      <c r="AM430" s="72"/>
      <c r="AN430" s="70"/>
      <c r="AO430" s="70"/>
      <c r="AP430" s="70"/>
      <c r="AQ430" s="71"/>
      <c r="AR430" s="72"/>
      <c r="AS430" s="72"/>
      <c r="AT430" s="72"/>
      <c r="AU430" s="72"/>
      <c r="AV430" s="72"/>
      <c r="AW430" s="72"/>
      <c r="AX430" s="72"/>
      <c r="AY430" s="71"/>
      <c r="AZ430" s="72"/>
      <c r="BA430" s="72"/>
      <c r="BB430" s="72"/>
      <c r="BC430" s="72"/>
      <c r="BD430" s="72"/>
      <c r="BE430" s="72"/>
      <c r="BF430" s="72"/>
      <c r="BG430" s="72"/>
      <c r="BH430" s="72"/>
      <c r="BI430" s="72"/>
      <c r="BJ430" s="72"/>
      <c r="BK430" s="72"/>
      <c r="BL430" s="72"/>
      <c r="BM430" s="72"/>
      <c r="BN430" s="72"/>
      <c r="BO430" s="72"/>
      <c r="BP430" s="72"/>
      <c r="BQ430" s="72"/>
      <c r="BR430" s="72"/>
      <c r="BS430" s="62"/>
      <c r="BT430" s="994"/>
      <c r="BU430" s="42"/>
      <c r="BV430" s="42"/>
    </row>
    <row r="431" spans="3:74" ht="12.75" hidden="1">
      <c r="C431" s="596"/>
      <c r="D431" s="596"/>
      <c r="E431" s="596"/>
      <c r="F431" s="596"/>
      <c r="G431" s="596"/>
      <c r="H431" s="596"/>
      <c r="I431" s="596"/>
      <c r="J431" s="596"/>
      <c r="K431" s="596"/>
      <c r="L431" s="596"/>
      <c r="M431" s="596"/>
      <c r="N431" s="596"/>
      <c r="O431" s="596"/>
      <c r="P431" s="596"/>
      <c r="Q431" s="596"/>
      <c r="R431" s="596"/>
      <c r="S431" s="596"/>
      <c r="T431" s="596"/>
      <c r="U431" s="596"/>
      <c r="V431" s="596"/>
      <c r="W431" s="596"/>
      <c r="X431" s="596"/>
      <c r="Y431" s="596"/>
      <c r="Z431" s="596"/>
      <c r="AC431" s="54"/>
      <c r="AD431" s="54"/>
      <c r="AE431" s="54"/>
      <c r="AF431" s="54"/>
      <c r="AG431" s="54"/>
      <c r="AH431" s="54"/>
      <c r="AI431" s="54"/>
      <c r="AJ431" s="54"/>
      <c r="AK431" s="54"/>
      <c r="AL431" s="54"/>
      <c r="AM431" s="72"/>
      <c r="AN431" s="70"/>
      <c r="AO431" s="70"/>
      <c r="AP431" s="70"/>
      <c r="AQ431" s="71"/>
      <c r="AR431" s="72"/>
      <c r="AS431" s="72"/>
      <c r="AT431" s="72"/>
      <c r="AU431" s="72"/>
      <c r="AV431" s="72"/>
      <c r="AW431" s="72"/>
      <c r="AX431" s="72"/>
      <c r="AY431" s="71"/>
      <c r="AZ431" s="72"/>
      <c r="BA431" s="72"/>
      <c r="BB431" s="72"/>
      <c r="BC431" s="72"/>
      <c r="BD431" s="72"/>
      <c r="BE431" s="72"/>
      <c r="BF431" s="72"/>
      <c r="BG431" s="72"/>
      <c r="BH431" s="72"/>
      <c r="BI431" s="72"/>
      <c r="BJ431" s="72"/>
      <c r="BK431" s="72"/>
      <c r="BL431" s="72"/>
      <c r="BM431" s="72"/>
      <c r="BN431" s="72"/>
      <c r="BO431" s="72"/>
      <c r="BP431" s="72"/>
      <c r="BQ431" s="72"/>
      <c r="BR431" s="72"/>
      <c r="BS431" s="62"/>
      <c r="BT431" s="994"/>
      <c r="BU431" s="42"/>
      <c r="BV431" s="42"/>
    </row>
    <row r="432" spans="3:74" ht="12.75" hidden="1">
      <c r="C432" s="596"/>
      <c r="D432" s="596"/>
      <c r="E432" s="596"/>
      <c r="F432" s="596"/>
      <c r="G432" s="596"/>
      <c r="H432" s="596"/>
      <c r="I432" s="596"/>
      <c r="J432" s="596"/>
      <c r="K432" s="596"/>
      <c r="L432" s="596"/>
      <c r="M432" s="596"/>
      <c r="N432" s="596"/>
      <c r="O432" s="596"/>
      <c r="P432" s="596"/>
      <c r="Q432" s="596"/>
      <c r="R432" s="596"/>
      <c r="S432" s="596"/>
      <c r="T432" s="596"/>
      <c r="U432" s="596"/>
      <c r="V432" s="596"/>
      <c r="W432" s="596"/>
      <c r="X432" s="596"/>
      <c r="Y432" s="596"/>
      <c r="Z432" s="596"/>
      <c r="AC432" s="54"/>
      <c r="AD432" s="54"/>
      <c r="AE432" s="54"/>
      <c r="AF432" s="54"/>
      <c r="AG432" s="54"/>
      <c r="AH432" s="54"/>
      <c r="AI432" s="54"/>
      <c r="AJ432" s="54"/>
      <c r="AK432" s="54"/>
      <c r="AL432" s="54"/>
      <c r="AM432" s="72"/>
      <c r="AN432" s="70"/>
      <c r="AO432" s="70"/>
      <c r="AP432" s="70"/>
      <c r="AQ432" s="71"/>
      <c r="AR432" s="72"/>
      <c r="AS432" s="72"/>
      <c r="AT432" s="72"/>
      <c r="AU432" s="72"/>
      <c r="AV432" s="72"/>
      <c r="AW432" s="72"/>
      <c r="AX432" s="72"/>
      <c r="AY432" s="71"/>
      <c r="AZ432" s="72"/>
      <c r="BA432" s="72"/>
      <c r="BB432" s="72"/>
      <c r="BC432" s="72"/>
      <c r="BD432" s="72"/>
      <c r="BE432" s="72"/>
      <c r="BF432" s="72"/>
      <c r="BG432" s="72"/>
      <c r="BH432" s="72"/>
      <c r="BI432" s="72"/>
      <c r="BJ432" s="72"/>
      <c r="BK432" s="72"/>
      <c r="BL432" s="72"/>
      <c r="BM432" s="72"/>
      <c r="BN432" s="72"/>
      <c r="BO432" s="72"/>
      <c r="BP432" s="72"/>
      <c r="BQ432" s="72"/>
      <c r="BR432" s="72"/>
      <c r="BS432" s="62"/>
      <c r="BT432" s="994"/>
      <c r="BU432" s="42"/>
      <c r="BV432" s="42"/>
    </row>
    <row r="433" spans="3:74" ht="12.75" hidden="1">
      <c r="C433" s="596"/>
      <c r="D433" s="596"/>
      <c r="E433" s="596"/>
      <c r="F433" s="596"/>
      <c r="G433" s="596"/>
      <c r="H433" s="596"/>
      <c r="I433" s="596"/>
      <c r="J433" s="596"/>
      <c r="K433" s="596"/>
      <c r="L433" s="596"/>
      <c r="M433" s="596"/>
      <c r="N433" s="596"/>
      <c r="O433" s="596"/>
      <c r="P433" s="596"/>
      <c r="Q433" s="596"/>
      <c r="R433" s="596"/>
      <c r="S433" s="596"/>
      <c r="T433" s="596"/>
      <c r="U433" s="596"/>
      <c r="V433" s="596"/>
      <c r="W433" s="596"/>
      <c r="X433" s="596"/>
      <c r="Y433" s="596"/>
      <c r="Z433" s="596"/>
      <c r="AC433" s="54"/>
      <c r="AD433" s="54"/>
      <c r="AE433" s="54"/>
      <c r="AF433" s="54"/>
      <c r="AG433" s="54"/>
      <c r="AH433" s="54"/>
      <c r="AI433" s="54"/>
      <c r="AJ433" s="54"/>
      <c r="AK433" s="54"/>
      <c r="AL433" s="54"/>
      <c r="AM433" s="72"/>
      <c r="AN433" s="70"/>
      <c r="AO433" s="70"/>
      <c r="AP433" s="70"/>
      <c r="AQ433" s="71"/>
      <c r="AR433" s="72"/>
      <c r="AS433" s="72"/>
      <c r="AT433" s="72"/>
      <c r="AU433" s="72"/>
      <c r="AV433" s="72"/>
      <c r="AW433" s="72"/>
      <c r="AX433" s="72"/>
      <c r="AY433" s="71"/>
      <c r="AZ433" s="72"/>
      <c r="BA433" s="72"/>
      <c r="BB433" s="72"/>
      <c r="BC433" s="72"/>
      <c r="BD433" s="72"/>
      <c r="BE433" s="72"/>
      <c r="BF433" s="72"/>
      <c r="BG433" s="72"/>
      <c r="BH433" s="72"/>
      <c r="BI433" s="72"/>
      <c r="BJ433" s="72"/>
      <c r="BK433" s="72"/>
      <c r="BL433" s="72"/>
      <c r="BM433" s="72"/>
      <c r="BN433" s="72"/>
      <c r="BO433" s="72"/>
      <c r="BP433" s="72"/>
      <c r="BQ433" s="72"/>
      <c r="BR433" s="72"/>
      <c r="BS433" s="62"/>
      <c r="BT433" s="994"/>
      <c r="BU433" s="42"/>
      <c r="BV433" s="42"/>
    </row>
    <row r="434" spans="3:74" ht="12.75" hidden="1">
      <c r="C434" s="596"/>
      <c r="D434" s="596"/>
      <c r="E434" s="596"/>
      <c r="F434" s="596"/>
      <c r="G434" s="596"/>
      <c r="H434" s="596"/>
      <c r="I434" s="596"/>
      <c r="J434" s="596"/>
      <c r="K434" s="596"/>
      <c r="L434" s="596"/>
      <c r="M434" s="596"/>
      <c r="N434" s="596"/>
      <c r="O434" s="596"/>
      <c r="P434" s="596"/>
      <c r="Q434" s="596"/>
      <c r="R434" s="596"/>
      <c r="S434" s="596"/>
      <c r="T434" s="596"/>
      <c r="U434" s="596"/>
      <c r="V434" s="596"/>
      <c r="W434" s="596"/>
      <c r="X434" s="596"/>
      <c r="Y434" s="596"/>
      <c r="Z434" s="596"/>
      <c r="AC434" s="54"/>
      <c r="AD434" s="54"/>
      <c r="AE434" s="54"/>
      <c r="AF434" s="54"/>
      <c r="AG434" s="54"/>
      <c r="AH434" s="54"/>
      <c r="AI434" s="54"/>
      <c r="AJ434" s="54"/>
      <c r="AK434" s="54"/>
      <c r="AL434" s="54"/>
      <c r="AM434" s="72"/>
      <c r="AN434" s="70"/>
      <c r="AO434" s="70"/>
      <c r="AP434" s="70"/>
      <c r="AQ434" s="71"/>
      <c r="AR434" s="72"/>
      <c r="AS434" s="72"/>
      <c r="AT434" s="72"/>
      <c r="AU434" s="72"/>
      <c r="AV434" s="72"/>
      <c r="AW434" s="72"/>
      <c r="AX434" s="72"/>
      <c r="AY434" s="71"/>
      <c r="AZ434" s="72"/>
      <c r="BA434" s="72"/>
      <c r="BB434" s="72"/>
      <c r="BC434" s="72"/>
      <c r="BD434" s="72"/>
      <c r="BE434" s="72"/>
      <c r="BF434" s="72"/>
      <c r="BG434" s="72"/>
      <c r="BH434" s="72"/>
      <c r="BI434" s="72"/>
      <c r="BJ434" s="72"/>
      <c r="BK434" s="72"/>
      <c r="BL434" s="72"/>
      <c r="BM434" s="72"/>
      <c r="BN434" s="72"/>
      <c r="BO434" s="72"/>
      <c r="BP434" s="72"/>
      <c r="BQ434" s="72"/>
      <c r="BR434" s="72"/>
      <c r="BS434" s="62"/>
      <c r="BT434" s="994"/>
      <c r="BU434" s="42"/>
      <c r="BV434" s="42"/>
    </row>
    <row r="435" spans="3:74" ht="12.75" hidden="1">
      <c r="C435" s="596"/>
      <c r="D435" s="596"/>
      <c r="E435" s="596"/>
      <c r="F435" s="596"/>
      <c r="G435" s="596"/>
      <c r="H435" s="596"/>
      <c r="I435" s="596"/>
      <c r="J435" s="596"/>
      <c r="K435" s="596"/>
      <c r="L435" s="596"/>
      <c r="M435" s="596"/>
      <c r="N435" s="596"/>
      <c r="O435" s="596"/>
      <c r="P435" s="596"/>
      <c r="Q435" s="596"/>
      <c r="R435" s="596"/>
      <c r="S435" s="596"/>
      <c r="T435" s="596"/>
      <c r="U435" s="596"/>
      <c r="V435" s="596"/>
      <c r="W435" s="596"/>
      <c r="X435" s="596"/>
      <c r="Y435" s="596"/>
      <c r="Z435" s="596"/>
      <c r="AC435" s="54"/>
      <c r="AD435" s="54"/>
      <c r="AE435" s="54"/>
      <c r="AF435" s="54"/>
      <c r="AG435" s="54"/>
      <c r="AH435" s="54"/>
      <c r="AI435" s="54"/>
      <c r="AJ435" s="54"/>
      <c r="AK435" s="54"/>
      <c r="AL435" s="54"/>
      <c r="AM435" s="72"/>
      <c r="AN435" s="70"/>
      <c r="AO435" s="70"/>
      <c r="AP435" s="70"/>
      <c r="AQ435" s="71"/>
      <c r="AR435" s="72"/>
      <c r="AS435" s="72"/>
      <c r="AT435" s="72"/>
      <c r="AU435" s="72"/>
      <c r="AV435" s="72"/>
      <c r="AW435" s="72"/>
      <c r="AX435" s="72"/>
      <c r="AY435" s="71"/>
      <c r="AZ435" s="72"/>
      <c r="BA435" s="72"/>
      <c r="BB435" s="72"/>
      <c r="BC435" s="72"/>
      <c r="BD435" s="72"/>
      <c r="BE435" s="72"/>
      <c r="BF435" s="72"/>
      <c r="BG435" s="72"/>
      <c r="BH435" s="72"/>
      <c r="BI435" s="72"/>
      <c r="BJ435" s="72"/>
      <c r="BK435" s="72"/>
      <c r="BL435" s="72"/>
      <c r="BM435" s="72"/>
      <c r="BN435" s="72"/>
      <c r="BO435" s="72"/>
      <c r="BP435" s="72"/>
      <c r="BQ435" s="72"/>
      <c r="BR435" s="72"/>
      <c r="BS435" s="62"/>
      <c r="BT435" s="994"/>
      <c r="BU435" s="42"/>
      <c r="BV435" s="42"/>
    </row>
    <row r="436" spans="3:74" ht="12.75" hidden="1">
      <c r="C436" s="596"/>
      <c r="D436" s="596"/>
      <c r="E436" s="596"/>
      <c r="F436" s="596"/>
      <c r="G436" s="596"/>
      <c r="H436" s="596"/>
      <c r="I436" s="596"/>
      <c r="J436" s="596"/>
      <c r="K436" s="596"/>
      <c r="L436" s="596"/>
      <c r="M436" s="596"/>
      <c r="N436" s="596"/>
      <c r="O436" s="596"/>
      <c r="P436" s="596"/>
      <c r="Q436" s="596"/>
      <c r="R436" s="596"/>
      <c r="S436" s="596"/>
      <c r="T436" s="596"/>
      <c r="U436" s="596"/>
      <c r="V436" s="596"/>
      <c r="W436" s="596"/>
      <c r="X436" s="596"/>
      <c r="Y436" s="596"/>
      <c r="Z436" s="596"/>
      <c r="AC436" s="54"/>
      <c r="AD436" s="54"/>
      <c r="AE436" s="54"/>
      <c r="AF436" s="54"/>
      <c r="AG436" s="54"/>
      <c r="AH436" s="54"/>
      <c r="AI436" s="54"/>
      <c r="AJ436" s="54"/>
      <c r="AK436" s="54"/>
      <c r="AL436" s="54"/>
      <c r="AM436" s="72"/>
      <c r="AN436" s="70"/>
      <c r="AO436" s="70"/>
      <c r="AP436" s="70"/>
      <c r="AQ436" s="71"/>
      <c r="AR436" s="72"/>
      <c r="AS436" s="72"/>
      <c r="AT436" s="72"/>
      <c r="AU436" s="72"/>
      <c r="AV436" s="72"/>
      <c r="AW436" s="72"/>
      <c r="AX436" s="72"/>
      <c r="AY436" s="71"/>
      <c r="AZ436" s="72"/>
      <c r="BA436" s="72"/>
      <c r="BB436" s="72"/>
      <c r="BC436" s="72"/>
      <c r="BD436" s="72"/>
      <c r="BE436" s="72"/>
      <c r="BF436" s="72"/>
      <c r="BG436" s="72"/>
      <c r="BH436" s="72"/>
      <c r="BI436" s="72"/>
      <c r="BJ436" s="72"/>
      <c r="BK436" s="72"/>
      <c r="BL436" s="72"/>
      <c r="BM436" s="72"/>
      <c r="BN436" s="72"/>
      <c r="BO436" s="72"/>
      <c r="BP436" s="72"/>
      <c r="BQ436" s="72"/>
      <c r="BR436" s="72"/>
      <c r="BS436" s="62"/>
      <c r="BT436" s="994"/>
      <c r="BU436" s="42"/>
      <c r="BV436" s="42"/>
    </row>
    <row r="437" spans="3:74" ht="12.75" hidden="1">
      <c r="C437" s="596"/>
      <c r="D437" s="596"/>
      <c r="E437" s="596"/>
      <c r="F437" s="596"/>
      <c r="G437" s="596"/>
      <c r="H437" s="596"/>
      <c r="I437" s="596"/>
      <c r="J437" s="596"/>
      <c r="K437" s="596"/>
      <c r="L437" s="596"/>
      <c r="M437" s="596"/>
      <c r="N437" s="596"/>
      <c r="O437" s="596"/>
      <c r="P437" s="596"/>
      <c r="Q437" s="596"/>
      <c r="R437" s="596"/>
      <c r="S437" s="596"/>
      <c r="T437" s="596"/>
      <c r="U437" s="596"/>
      <c r="V437" s="596"/>
      <c r="W437" s="596"/>
      <c r="X437" s="596"/>
      <c r="Y437" s="596"/>
      <c r="Z437" s="596"/>
      <c r="AC437" s="54"/>
      <c r="AD437" s="54"/>
      <c r="AE437" s="54"/>
      <c r="AF437" s="54"/>
      <c r="AG437" s="54"/>
      <c r="AH437" s="54"/>
      <c r="AI437" s="54"/>
      <c r="AJ437" s="54"/>
      <c r="AK437" s="54"/>
      <c r="AL437" s="54"/>
      <c r="AM437" s="72"/>
      <c r="AN437" s="70"/>
      <c r="AO437" s="70"/>
      <c r="AP437" s="70"/>
      <c r="AQ437" s="71"/>
      <c r="AR437" s="72"/>
      <c r="AS437" s="72"/>
      <c r="AT437" s="72"/>
      <c r="AU437" s="72"/>
      <c r="AV437" s="72"/>
      <c r="AW437" s="72"/>
      <c r="AX437" s="72"/>
      <c r="AY437" s="71"/>
      <c r="AZ437" s="72"/>
      <c r="BA437" s="72"/>
      <c r="BB437" s="72"/>
      <c r="BC437" s="72"/>
      <c r="BD437" s="72"/>
      <c r="BE437" s="72"/>
      <c r="BF437" s="72"/>
      <c r="BG437" s="72"/>
      <c r="BH437" s="72"/>
      <c r="BI437" s="72"/>
      <c r="BJ437" s="72"/>
      <c r="BK437" s="72"/>
      <c r="BL437" s="72"/>
      <c r="BM437" s="72"/>
      <c r="BN437" s="72"/>
      <c r="BO437" s="72"/>
      <c r="BP437" s="72"/>
      <c r="BQ437" s="72"/>
      <c r="BR437" s="72"/>
      <c r="BS437" s="62"/>
      <c r="BT437" s="994"/>
      <c r="BU437" s="42"/>
      <c r="BV437" s="42"/>
    </row>
    <row r="438" spans="3:74" ht="12.75" hidden="1">
      <c r="C438" s="596"/>
      <c r="D438" s="596"/>
      <c r="E438" s="596"/>
      <c r="F438" s="596"/>
      <c r="G438" s="596"/>
      <c r="H438" s="596"/>
      <c r="I438" s="596"/>
      <c r="J438" s="596"/>
      <c r="K438" s="596"/>
      <c r="L438" s="596"/>
      <c r="M438" s="596"/>
      <c r="N438" s="596"/>
      <c r="O438" s="596"/>
      <c r="P438" s="596"/>
      <c r="Q438" s="596"/>
      <c r="R438" s="596"/>
      <c r="S438" s="596"/>
      <c r="T438" s="596"/>
      <c r="U438" s="596"/>
      <c r="V438" s="596"/>
      <c r="W438" s="596"/>
      <c r="X438" s="596"/>
      <c r="Y438" s="596"/>
      <c r="Z438" s="596"/>
      <c r="AC438" s="54"/>
      <c r="AD438" s="54"/>
      <c r="AE438" s="54"/>
      <c r="AF438" s="54"/>
      <c r="AG438" s="54"/>
      <c r="AH438" s="54"/>
      <c r="AI438" s="54"/>
      <c r="AJ438" s="54"/>
      <c r="AK438" s="54"/>
      <c r="AL438" s="54"/>
      <c r="AM438" s="72"/>
      <c r="AN438" s="70"/>
      <c r="AO438" s="70"/>
      <c r="AP438" s="70"/>
      <c r="AQ438" s="71"/>
      <c r="AR438" s="72"/>
      <c r="AS438" s="72"/>
      <c r="AT438" s="72"/>
      <c r="AU438" s="72"/>
      <c r="AV438" s="72"/>
      <c r="AW438" s="72"/>
      <c r="AX438" s="72"/>
      <c r="AY438" s="71"/>
      <c r="AZ438" s="72"/>
      <c r="BA438" s="72"/>
      <c r="BB438" s="72"/>
      <c r="BC438" s="72"/>
      <c r="BD438" s="72"/>
      <c r="BE438" s="72"/>
      <c r="BF438" s="72"/>
      <c r="BG438" s="72"/>
      <c r="BH438" s="72"/>
      <c r="BI438" s="72"/>
      <c r="BJ438" s="72"/>
      <c r="BK438" s="72"/>
      <c r="BL438" s="72"/>
      <c r="BM438" s="72"/>
      <c r="BN438" s="72"/>
      <c r="BO438" s="72"/>
      <c r="BP438" s="72"/>
      <c r="BQ438" s="72"/>
      <c r="BR438" s="72"/>
      <c r="BS438" s="62"/>
      <c r="BT438" s="994"/>
      <c r="BU438" s="42"/>
      <c r="BV438" s="42"/>
    </row>
    <row r="439" spans="3:74" ht="12.75" hidden="1">
      <c r="C439" s="596"/>
      <c r="D439" s="596"/>
      <c r="E439" s="596"/>
      <c r="F439" s="596"/>
      <c r="G439" s="596"/>
      <c r="H439" s="596"/>
      <c r="I439" s="596"/>
      <c r="J439" s="596"/>
      <c r="K439" s="596"/>
      <c r="L439" s="596"/>
      <c r="M439" s="596"/>
      <c r="N439" s="596"/>
      <c r="O439" s="596"/>
      <c r="P439" s="596"/>
      <c r="Q439" s="596"/>
      <c r="R439" s="596"/>
      <c r="S439" s="596"/>
      <c r="T439" s="596"/>
      <c r="U439" s="596"/>
      <c r="V439" s="596"/>
      <c r="W439" s="596"/>
      <c r="X439" s="596"/>
      <c r="Y439" s="596"/>
      <c r="Z439" s="596"/>
      <c r="AC439" s="54"/>
      <c r="AD439" s="54"/>
      <c r="AE439" s="54"/>
      <c r="AF439" s="54"/>
      <c r="AG439" s="54"/>
      <c r="AH439" s="54"/>
      <c r="AI439" s="54"/>
      <c r="AJ439" s="54"/>
      <c r="AK439" s="54"/>
      <c r="AL439" s="54"/>
      <c r="AM439" s="72"/>
      <c r="AN439" s="70"/>
      <c r="AO439" s="70"/>
      <c r="AP439" s="70"/>
      <c r="AQ439" s="71"/>
      <c r="AR439" s="72"/>
      <c r="AS439" s="72"/>
      <c r="AT439" s="72"/>
      <c r="AU439" s="72"/>
      <c r="AV439" s="72"/>
      <c r="AW439" s="72"/>
      <c r="AX439" s="72"/>
      <c r="AY439" s="71"/>
      <c r="AZ439" s="72"/>
      <c r="BA439" s="72"/>
      <c r="BB439" s="72"/>
      <c r="BC439" s="72"/>
      <c r="BD439" s="72"/>
      <c r="BE439" s="72"/>
      <c r="BF439" s="72"/>
      <c r="BG439" s="72"/>
      <c r="BH439" s="72"/>
      <c r="BI439" s="72"/>
      <c r="BJ439" s="72"/>
      <c r="BK439" s="72"/>
      <c r="BL439" s="72"/>
      <c r="BM439" s="72"/>
      <c r="BN439" s="72"/>
      <c r="BO439" s="72"/>
      <c r="BP439" s="72"/>
      <c r="BQ439" s="72"/>
      <c r="BR439" s="72"/>
      <c r="BS439" s="62"/>
      <c r="BT439" s="994"/>
      <c r="BU439" s="42"/>
      <c r="BV439" s="42"/>
    </row>
    <row r="440" spans="3:74" ht="12.75" hidden="1">
      <c r="C440" s="596"/>
      <c r="D440" s="596"/>
      <c r="E440" s="596"/>
      <c r="F440" s="596"/>
      <c r="G440" s="596"/>
      <c r="H440" s="596"/>
      <c r="I440" s="596"/>
      <c r="J440" s="596"/>
      <c r="K440" s="596"/>
      <c r="L440" s="596"/>
      <c r="M440" s="596"/>
      <c r="N440" s="596"/>
      <c r="O440" s="596"/>
      <c r="P440" s="596"/>
      <c r="Q440" s="596"/>
      <c r="R440" s="596"/>
      <c r="S440" s="596"/>
      <c r="T440" s="596"/>
      <c r="U440" s="596"/>
      <c r="V440" s="596"/>
      <c r="W440" s="596"/>
      <c r="X440" s="596"/>
      <c r="Y440" s="596"/>
      <c r="Z440" s="596"/>
      <c r="AC440" s="54"/>
      <c r="AD440" s="54"/>
      <c r="AE440" s="54"/>
      <c r="AF440" s="54"/>
      <c r="AG440" s="54"/>
      <c r="AH440" s="54"/>
      <c r="AI440" s="54"/>
      <c r="AJ440" s="54"/>
      <c r="AK440" s="54"/>
      <c r="AL440" s="54"/>
      <c r="AM440" s="72"/>
      <c r="AN440" s="70"/>
      <c r="AO440" s="70"/>
      <c r="AP440" s="70"/>
      <c r="AQ440" s="71"/>
      <c r="AR440" s="72"/>
      <c r="AS440" s="72"/>
      <c r="AT440" s="72"/>
      <c r="AU440" s="72"/>
      <c r="AV440" s="72"/>
      <c r="AW440" s="72"/>
      <c r="AX440" s="72"/>
      <c r="AY440" s="71"/>
      <c r="AZ440" s="72"/>
      <c r="BA440" s="72"/>
      <c r="BB440" s="72"/>
      <c r="BC440" s="72"/>
      <c r="BD440" s="72"/>
      <c r="BE440" s="72"/>
      <c r="BF440" s="72"/>
      <c r="BG440" s="72"/>
      <c r="BH440" s="72"/>
      <c r="BI440" s="72"/>
      <c r="BJ440" s="72"/>
      <c r="BK440" s="72"/>
      <c r="BL440" s="72"/>
      <c r="BM440" s="72"/>
      <c r="BN440" s="72"/>
      <c r="BO440" s="72"/>
      <c r="BP440" s="72"/>
      <c r="BQ440" s="72"/>
      <c r="BR440" s="72"/>
      <c r="BS440" s="62"/>
      <c r="BT440" s="994"/>
      <c r="BU440" s="42"/>
      <c r="BV440" s="42"/>
    </row>
    <row r="441" spans="3:74" ht="12.75" hidden="1">
      <c r="C441" s="596"/>
      <c r="D441" s="596"/>
      <c r="E441" s="596"/>
      <c r="F441" s="596"/>
      <c r="G441" s="596"/>
      <c r="H441" s="596"/>
      <c r="I441" s="596"/>
      <c r="J441" s="596"/>
      <c r="K441" s="596"/>
      <c r="L441" s="596"/>
      <c r="M441" s="596"/>
      <c r="N441" s="596"/>
      <c r="O441" s="596"/>
      <c r="P441" s="596"/>
      <c r="Q441" s="596"/>
      <c r="R441" s="596"/>
      <c r="S441" s="596"/>
      <c r="T441" s="596"/>
      <c r="U441" s="596"/>
      <c r="V441" s="596"/>
      <c r="W441" s="596"/>
      <c r="X441" s="596"/>
      <c r="Y441" s="596"/>
      <c r="Z441" s="596"/>
      <c r="AC441" s="54"/>
      <c r="AD441" s="54"/>
      <c r="AE441" s="54"/>
      <c r="AF441" s="54"/>
      <c r="AG441" s="54"/>
      <c r="AH441" s="54"/>
      <c r="AI441" s="54"/>
      <c r="AJ441" s="54"/>
      <c r="AK441" s="54"/>
      <c r="AL441" s="54"/>
      <c r="AM441" s="72"/>
      <c r="AN441" s="70"/>
      <c r="AO441" s="70"/>
      <c r="AP441" s="70"/>
      <c r="AQ441" s="71"/>
      <c r="AR441" s="72"/>
      <c r="AS441" s="72"/>
      <c r="AT441" s="72"/>
      <c r="AU441" s="72"/>
      <c r="AV441" s="72"/>
      <c r="AW441" s="72"/>
      <c r="AX441" s="72"/>
      <c r="AY441" s="71"/>
      <c r="AZ441" s="72"/>
      <c r="BA441" s="72"/>
      <c r="BB441" s="72"/>
      <c r="BC441" s="72"/>
      <c r="BD441" s="72"/>
      <c r="BE441" s="72"/>
      <c r="BF441" s="72"/>
      <c r="BG441" s="72"/>
      <c r="BH441" s="72"/>
      <c r="BI441" s="72"/>
      <c r="BJ441" s="72"/>
      <c r="BK441" s="72"/>
      <c r="BL441" s="72"/>
      <c r="BM441" s="72"/>
      <c r="BN441" s="72"/>
      <c r="BO441" s="72"/>
      <c r="BP441" s="72"/>
      <c r="BQ441" s="72"/>
      <c r="BR441" s="72"/>
      <c r="BS441" s="62"/>
      <c r="BT441" s="994"/>
      <c r="BU441" s="42"/>
      <c r="BV441" s="42"/>
    </row>
    <row r="442" spans="3:74" ht="12.75" hidden="1">
      <c r="C442" s="596"/>
      <c r="D442" s="596"/>
      <c r="E442" s="596"/>
      <c r="F442" s="596"/>
      <c r="G442" s="596"/>
      <c r="H442" s="596"/>
      <c r="I442" s="596"/>
      <c r="J442" s="596"/>
      <c r="K442" s="596"/>
      <c r="L442" s="596"/>
      <c r="M442" s="596"/>
      <c r="N442" s="596"/>
      <c r="O442" s="596"/>
      <c r="P442" s="596"/>
      <c r="Q442" s="596"/>
      <c r="R442" s="596"/>
      <c r="S442" s="596"/>
      <c r="T442" s="596"/>
      <c r="U442" s="596"/>
      <c r="V442" s="596"/>
      <c r="W442" s="596"/>
      <c r="X442" s="596"/>
      <c r="Y442" s="596"/>
      <c r="Z442" s="596"/>
      <c r="AC442" s="54"/>
      <c r="AD442" s="54"/>
      <c r="AE442" s="54"/>
      <c r="AF442" s="54"/>
      <c r="AG442" s="54"/>
      <c r="AH442" s="54"/>
      <c r="AI442" s="54"/>
      <c r="AJ442" s="54"/>
      <c r="AK442" s="54"/>
      <c r="AL442" s="54"/>
      <c r="AM442" s="72"/>
      <c r="AN442" s="70"/>
      <c r="AO442" s="70"/>
      <c r="AP442" s="70"/>
      <c r="AQ442" s="71"/>
      <c r="AR442" s="72"/>
      <c r="AS442" s="72"/>
      <c r="AT442" s="72"/>
      <c r="AU442" s="72"/>
      <c r="AV442" s="72"/>
      <c r="AW442" s="72"/>
      <c r="AX442" s="72"/>
      <c r="AY442" s="71"/>
      <c r="AZ442" s="72"/>
      <c r="BA442" s="72"/>
      <c r="BB442" s="72"/>
      <c r="BC442" s="72"/>
      <c r="BD442" s="72"/>
      <c r="BE442" s="72"/>
      <c r="BF442" s="72"/>
      <c r="BG442" s="72"/>
      <c r="BH442" s="72"/>
      <c r="BI442" s="72"/>
      <c r="BJ442" s="72"/>
      <c r="BK442" s="72"/>
      <c r="BL442" s="72"/>
      <c r="BM442" s="72"/>
      <c r="BN442" s="72"/>
      <c r="BO442" s="72"/>
      <c r="BP442" s="72"/>
      <c r="BQ442" s="72"/>
      <c r="BR442" s="72"/>
      <c r="BS442" s="62"/>
      <c r="BT442" s="994"/>
      <c r="BU442" s="42"/>
      <c r="BV442" s="42"/>
    </row>
    <row r="443" spans="3:74" ht="12.75" hidden="1">
      <c r="C443" s="596"/>
      <c r="D443" s="596"/>
      <c r="E443" s="596"/>
      <c r="F443" s="596"/>
      <c r="G443" s="596"/>
      <c r="H443" s="596"/>
      <c r="I443" s="596"/>
      <c r="J443" s="596"/>
      <c r="K443" s="596"/>
      <c r="L443" s="596"/>
      <c r="M443" s="596"/>
      <c r="N443" s="596"/>
      <c r="O443" s="596"/>
      <c r="P443" s="596"/>
      <c r="Q443" s="596"/>
      <c r="R443" s="596"/>
      <c r="S443" s="596"/>
      <c r="T443" s="596"/>
      <c r="U443" s="596"/>
      <c r="V443" s="596"/>
      <c r="W443" s="596"/>
      <c r="X443" s="596"/>
      <c r="Y443" s="596"/>
      <c r="Z443" s="596"/>
      <c r="AC443" s="54"/>
      <c r="AD443" s="54"/>
      <c r="AE443" s="54"/>
      <c r="AF443" s="54"/>
      <c r="AG443" s="54"/>
      <c r="AH443" s="54"/>
      <c r="AI443" s="54"/>
      <c r="AJ443" s="54"/>
      <c r="AK443" s="54"/>
      <c r="AL443" s="54"/>
      <c r="AM443" s="72"/>
      <c r="AN443" s="70"/>
      <c r="AO443" s="70"/>
      <c r="AP443" s="70"/>
      <c r="AQ443" s="71"/>
      <c r="AR443" s="72"/>
      <c r="AS443" s="72"/>
      <c r="AT443" s="72"/>
      <c r="AU443" s="72"/>
      <c r="AV443" s="72"/>
      <c r="AW443" s="72"/>
      <c r="AX443" s="72"/>
      <c r="AY443" s="71"/>
      <c r="AZ443" s="72"/>
      <c r="BA443" s="72"/>
      <c r="BB443" s="72"/>
      <c r="BC443" s="72"/>
      <c r="BD443" s="72"/>
      <c r="BE443" s="72"/>
      <c r="BF443" s="72"/>
      <c r="BG443" s="72"/>
      <c r="BH443" s="72"/>
      <c r="BI443" s="72"/>
      <c r="BJ443" s="72"/>
      <c r="BK443" s="72"/>
      <c r="BL443" s="72"/>
      <c r="BM443" s="72"/>
      <c r="BN443" s="72"/>
      <c r="BO443" s="72"/>
      <c r="BP443" s="72"/>
      <c r="BQ443" s="72"/>
      <c r="BR443" s="72"/>
      <c r="BS443" s="62"/>
      <c r="BT443" s="994"/>
      <c r="BU443" s="42"/>
      <c r="BV443" s="42"/>
    </row>
    <row r="444" spans="3:74" ht="12.75" hidden="1">
      <c r="C444" s="596"/>
      <c r="D444" s="596"/>
      <c r="E444" s="596"/>
      <c r="F444" s="596"/>
      <c r="G444" s="596"/>
      <c r="H444" s="596"/>
      <c r="I444" s="596"/>
      <c r="J444" s="596"/>
      <c r="K444" s="596"/>
      <c r="L444" s="596"/>
      <c r="M444" s="596"/>
      <c r="N444" s="596"/>
      <c r="O444" s="596"/>
      <c r="P444" s="596"/>
      <c r="Q444" s="596"/>
      <c r="R444" s="596"/>
      <c r="S444" s="596"/>
      <c r="T444" s="596"/>
      <c r="U444" s="596"/>
      <c r="V444" s="596"/>
      <c r="W444" s="596"/>
      <c r="X444" s="596"/>
      <c r="Y444" s="596"/>
      <c r="Z444" s="596"/>
      <c r="AC444" s="54"/>
      <c r="AD444" s="54"/>
      <c r="AE444" s="54"/>
      <c r="AF444" s="54"/>
      <c r="AG444" s="54"/>
      <c r="AH444" s="54"/>
      <c r="AI444" s="54"/>
      <c r="AJ444" s="54"/>
      <c r="AK444" s="54"/>
      <c r="AL444" s="54"/>
      <c r="AM444" s="72"/>
      <c r="AN444" s="70"/>
      <c r="AO444" s="70"/>
      <c r="AP444" s="70"/>
      <c r="AQ444" s="71"/>
      <c r="AR444" s="72"/>
      <c r="AS444" s="72"/>
      <c r="AT444" s="72"/>
      <c r="AU444" s="72"/>
      <c r="AV444" s="72"/>
      <c r="AW444" s="72"/>
      <c r="AX444" s="72"/>
      <c r="AY444" s="71"/>
      <c r="AZ444" s="72"/>
      <c r="BA444" s="72"/>
      <c r="BB444" s="72"/>
      <c r="BC444" s="72"/>
      <c r="BD444" s="72"/>
      <c r="BE444" s="72"/>
      <c r="BF444" s="72"/>
      <c r="BG444" s="72"/>
      <c r="BH444" s="72"/>
      <c r="BI444" s="72"/>
      <c r="BJ444" s="72"/>
      <c r="BK444" s="72"/>
      <c r="BL444" s="72"/>
      <c r="BM444" s="72"/>
      <c r="BN444" s="72"/>
      <c r="BO444" s="72"/>
      <c r="BP444" s="72"/>
      <c r="BQ444" s="72"/>
      <c r="BR444" s="72"/>
      <c r="BS444" s="62"/>
      <c r="BT444" s="994"/>
      <c r="BU444" s="42"/>
      <c r="BV444" s="42"/>
    </row>
    <row r="445" spans="3:74" ht="12.75" hidden="1">
      <c r="C445" s="596"/>
      <c r="D445" s="596"/>
      <c r="E445" s="596"/>
      <c r="F445" s="596"/>
      <c r="G445" s="596"/>
      <c r="H445" s="596"/>
      <c r="I445" s="596"/>
      <c r="J445" s="596"/>
      <c r="K445" s="596"/>
      <c r="L445" s="596"/>
      <c r="M445" s="596"/>
      <c r="N445" s="596"/>
      <c r="O445" s="596"/>
      <c r="P445" s="596"/>
      <c r="Q445" s="596"/>
      <c r="R445" s="596"/>
      <c r="S445" s="596"/>
      <c r="T445" s="596"/>
      <c r="U445" s="596"/>
      <c r="V445" s="596"/>
      <c r="W445" s="596"/>
      <c r="X445" s="596"/>
      <c r="Y445" s="596"/>
      <c r="Z445" s="596"/>
      <c r="AC445" s="54"/>
      <c r="AD445" s="54"/>
      <c r="AE445" s="54"/>
      <c r="AF445" s="54"/>
      <c r="AG445" s="54"/>
      <c r="AH445" s="54"/>
      <c r="AI445" s="54"/>
      <c r="AJ445" s="54"/>
      <c r="AK445" s="54"/>
      <c r="AL445" s="54"/>
      <c r="AM445" s="72"/>
      <c r="AN445" s="70"/>
      <c r="AO445" s="70"/>
      <c r="AP445" s="70"/>
      <c r="AQ445" s="71"/>
      <c r="AR445" s="72"/>
      <c r="AS445" s="72"/>
      <c r="AT445" s="72"/>
      <c r="AU445" s="72"/>
      <c r="AV445" s="72"/>
      <c r="AW445" s="72"/>
      <c r="AX445" s="72"/>
      <c r="AY445" s="71"/>
      <c r="AZ445" s="72"/>
      <c r="BA445" s="72"/>
      <c r="BB445" s="72"/>
      <c r="BC445" s="72"/>
      <c r="BD445" s="72"/>
      <c r="BE445" s="72"/>
      <c r="BF445" s="72"/>
      <c r="BG445" s="72"/>
      <c r="BH445" s="72"/>
      <c r="BI445" s="72"/>
      <c r="BJ445" s="72"/>
      <c r="BK445" s="72"/>
      <c r="BL445" s="72"/>
      <c r="BM445" s="72"/>
      <c r="BN445" s="72"/>
      <c r="BO445" s="72"/>
      <c r="BP445" s="72"/>
      <c r="BQ445" s="72"/>
      <c r="BR445" s="72"/>
      <c r="BS445" s="62"/>
      <c r="BT445" s="994"/>
      <c r="BU445" s="42"/>
      <c r="BV445" s="42"/>
    </row>
    <row r="446" spans="3:74" ht="12.75" hidden="1" customHeight="1">
      <c r="C446" s="596"/>
      <c r="D446" s="596"/>
      <c r="E446" s="596"/>
      <c r="F446" s="596"/>
      <c r="G446" s="596"/>
      <c r="H446" s="596"/>
      <c r="I446" s="596"/>
      <c r="J446" s="596"/>
      <c r="K446" s="596"/>
      <c r="L446" s="596"/>
      <c r="M446" s="596"/>
      <c r="N446" s="596"/>
      <c r="O446" s="596"/>
      <c r="P446" s="596"/>
      <c r="Q446" s="596"/>
      <c r="R446" s="596"/>
      <c r="S446" s="596"/>
      <c r="T446" s="596"/>
      <c r="U446" s="596"/>
      <c r="V446" s="596"/>
      <c r="W446" s="596"/>
      <c r="X446" s="596"/>
      <c r="Y446" s="596"/>
      <c r="Z446" s="596"/>
      <c r="AC446" s="54"/>
      <c r="AD446" s="54"/>
      <c r="AE446" s="54"/>
      <c r="AF446" s="54"/>
      <c r="AG446" s="54"/>
      <c r="AH446" s="54"/>
      <c r="AI446" s="54"/>
      <c r="AJ446" s="54"/>
      <c r="AK446" s="54"/>
      <c r="AL446" s="54"/>
      <c r="AM446" s="72"/>
      <c r="AN446" s="70"/>
      <c r="AO446" s="70"/>
      <c r="AP446" s="70"/>
      <c r="AQ446" s="71"/>
      <c r="AR446" s="72"/>
      <c r="AS446" s="72"/>
      <c r="AT446" s="72"/>
      <c r="AU446" s="72"/>
      <c r="AV446" s="72"/>
      <c r="AW446" s="72"/>
      <c r="AX446" s="72"/>
      <c r="AY446" s="71"/>
      <c r="AZ446" s="72"/>
      <c r="BA446" s="72"/>
      <c r="BB446" s="72"/>
      <c r="BC446" s="72"/>
      <c r="BD446" s="72"/>
      <c r="BE446" s="72"/>
      <c r="BF446" s="72"/>
      <c r="BG446" s="72"/>
      <c r="BH446" s="72"/>
      <c r="BI446" s="72"/>
      <c r="BJ446" s="72"/>
      <c r="BK446" s="72"/>
      <c r="BL446" s="72"/>
      <c r="BM446" s="72"/>
      <c r="BN446" s="72"/>
      <c r="BO446" s="72"/>
      <c r="BP446" s="72"/>
      <c r="BQ446" s="72"/>
      <c r="BR446" s="72"/>
      <c r="BS446" s="62"/>
      <c r="BT446" s="994"/>
      <c r="BU446" s="42"/>
      <c r="BV446" s="42"/>
    </row>
    <row r="447" spans="3:74" ht="12.75" hidden="1">
      <c r="C447" s="596"/>
      <c r="D447" s="596"/>
      <c r="E447" s="596"/>
      <c r="F447" s="596"/>
      <c r="G447" s="596"/>
      <c r="H447" s="596"/>
      <c r="I447" s="596"/>
      <c r="J447" s="596"/>
      <c r="K447" s="596"/>
      <c r="L447" s="596"/>
      <c r="M447" s="596"/>
      <c r="N447" s="596"/>
      <c r="O447" s="596"/>
      <c r="P447" s="596"/>
      <c r="Q447" s="596"/>
      <c r="R447" s="596"/>
      <c r="S447" s="596"/>
      <c r="T447" s="596"/>
      <c r="U447" s="596"/>
      <c r="V447" s="596"/>
      <c r="W447" s="596"/>
      <c r="X447" s="596"/>
      <c r="Y447" s="596"/>
      <c r="Z447" s="596"/>
      <c r="AC447" s="54"/>
      <c r="AD447" s="54"/>
      <c r="AE447" s="54"/>
      <c r="AF447" s="54"/>
      <c r="AG447" s="54"/>
      <c r="AH447" s="54"/>
      <c r="AI447" s="54"/>
      <c r="AJ447" s="54"/>
      <c r="AK447" s="54"/>
      <c r="AL447" s="54"/>
      <c r="AM447" s="72"/>
      <c r="AN447" s="70"/>
      <c r="AO447" s="70"/>
      <c r="AP447" s="70"/>
      <c r="AQ447" s="71"/>
      <c r="AR447" s="72"/>
      <c r="AS447" s="72"/>
      <c r="AT447" s="72"/>
      <c r="AU447" s="72"/>
      <c r="AV447" s="72"/>
      <c r="AW447" s="72"/>
      <c r="AX447" s="72"/>
      <c r="AY447" s="71"/>
      <c r="AZ447" s="72"/>
      <c r="BA447" s="72"/>
      <c r="BB447" s="72"/>
      <c r="BC447" s="72"/>
      <c r="BD447" s="72"/>
      <c r="BE447" s="72"/>
      <c r="BF447" s="72"/>
      <c r="BG447" s="72"/>
      <c r="BH447" s="72"/>
      <c r="BI447" s="72"/>
      <c r="BJ447" s="72"/>
      <c r="BK447" s="72"/>
      <c r="BL447" s="72"/>
      <c r="BM447" s="72"/>
      <c r="BN447" s="72"/>
      <c r="BO447" s="72"/>
      <c r="BP447" s="72"/>
      <c r="BQ447" s="72"/>
      <c r="BR447" s="72"/>
      <c r="BS447" s="62"/>
      <c r="BT447" s="994"/>
      <c r="BU447" s="42"/>
      <c r="BV447" s="42"/>
    </row>
    <row r="448" spans="3:74" ht="12.75" hidden="1">
      <c r="C448" s="596"/>
      <c r="D448" s="596"/>
      <c r="E448" s="596"/>
      <c r="F448" s="596"/>
      <c r="G448" s="596"/>
      <c r="H448" s="596"/>
      <c r="I448" s="596"/>
      <c r="J448" s="596"/>
      <c r="K448" s="596"/>
      <c r="L448" s="596"/>
      <c r="M448" s="596"/>
      <c r="N448" s="596"/>
      <c r="O448" s="596"/>
      <c r="P448" s="596"/>
      <c r="Q448" s="596"/>
      <c r="R448" s="596"/>
      <c r="S448" s="596"/>
      <c r="T448" s="596"/>
      <c r="U448" s="596"/>
      <c r="V448" s="596"/>
      <c r="W448" s="596"/>
      <c r="X448" s="596"/>
      <c r="Y448" s="596"/>
      <c r="Z448" s="596"/>
      <c r="AC448" s="54"/>
      <c r="AD448" s="54"/>
      <c r="AE448" s="54"/>
      <c r="AF448" s="54"/>
      <c r="AG448" s="54"/>
      <c r="AH448" s="54"/>
      <c r="AI448" s="54"/>
      <c r="AJ448" s="54"/>
      <c r="AK448" s="54"/>
      <c r="AL448" s="54"/>
      <c r="AM448" s="72"/>
      <c r="AN448" s="70"/>
      <c r="AO448" s="70"/>
      <c r="AP448" s="70"/>
      <c r="AQ448" s="71"/>
      <c r="AR448" s="72"/>
      <c r="AS448" s="72"/>
      <c r="AT448" s="72"/>
      <c r="AU448" s="72"/>
      <c r="AV448" s="72"/>
      <c r="AW448" s="72"/>
      <c r="AX448" s="72"/>
      <c r="AY448" s="71"/>
      <c r="AZ448" s="72"/>
      <c r="BA448" s="72"/>
      <c r="BB448" s="72"/>
      <c r="BC448" s="72"/>
      <c r="BD448" s="72"/>
      <c r="BE448" s="72"/>
      <c r="BF448" s="72"/>
      <c r="BG448" s="72"/>
      <c r="BH448" s="72"/>
      <c r="BI448" s="72"/>
      <c r="BJ448" s="72"/>
      <c r="BK448" s="72"/>
      <c r="BL448" s="72"/>
      <c r="BM448" s="72"/>
      <c r="BN448" s="72"/>
      <c r="BO448" s="72"/>
      <c r="BP448" s="72"/>
      <c r="BQ448" s="72"/>
      <c r="BR448" s="72"/>
      <c r="BS448" s="62"/>
      <c r="BT448" s="994"/>
      <c r="BU448" s="42"/>
      <c r="BV448" s="42"/>
    </row>
    <row r="449" spans="3:74" ht="12.75" hidden="1">
      <c r="C449" s="596"/>
      <c r="D449" s="596"/>
      <c r="E449" s="596"/>
      <c r="F449" s="596"/>
      <c r="G449" s="596"/>
      <c r="H449" s="596"/>
      <c r="I449" s="596"/>
      <c r="J449" s="596"/>
      <c r="K449" s="596"/>
      <c r="L449" s="596"/>
      <c r="M449" s="596"/>
      <c r="N449" s="596"/>
      <c r="O449" s="596"/>
      <c r="P449" s="596"/>
      <c r="Q449" s="596"/>
      <c r="R449" s="596"/>
      <c r="S449" s="596"/>
      <c r="T449" s="596"/>
      <c r="U449" s="596"/>
      <c r="V449" s="596"/>
      <c r="W449" s="596"/>
      <c r="X449" s="596"/>
      <c r="Y449" s="596"/>
      <c r="Z449" s="596"/>
      <c r="AC449" s="54"/>
      <c r="AD449" s="54"/>
      <c r="AE449" s="54"/>
      <c r="AF449" s="54"/>
      <c r="AG449" s="54"/>
      <c r="AH449" s="54"/>
      <c r="AI449" s="54"/>
      <c r="AJ449" s="54"/>
      <c r="AK449" s="54"/>
      <c r="AL449" s="54"/>
      <c r="AM449" s="72"/>
      <c r="AN449" s="70"/>
      <c r="AO449" s="70"/>
      <c r="AP449" s="70"/>
      <c r="AQ449" s="71"/>
      <c r="AR449" s="72"/>
      <c r="AS449" s="72"/>
      <c r="AT449" s="72"/>
      <c r="AU449" s="72"/>
      <c r="AV449" s="72"/>
      <c r="AW449" s="72"/>
      <c r="AX449" s="72"/>
      <c r="AY449" s="71"/>
      <c r="AZ449" s="72"/>
      <c r="BA449" s="72"/>
      <c r="BB449" s="72"/>
      <c r="BC449" s="72"/>
      <c r="BD449" s="72"/>
      <c r="BE449" s="72"/>
      <c r="BF449" s="72"/>
      <c r="BG449" s="72"/>
      <c r="BH449" s="72"/>
      <c r="BI449" s="72"/>
      <c r="BJ449" s="72"/>
      <c r="BK449" s="72"/>
      <c r="BL449" s="72"/>
      <c r="BM449" s="72"/>
      <c r="BN449" s="72"/>
      <c r="BO449" s="72"/>
      <c r="BP449" s="72"/>
      <c r="BQ449" s="72"/>
      <c r="BR449" s="72"/>
      <c r="BS449" s="62"/>
      <c r="BT449" s="994"/>
      <c r="BU449" s="42"/>
      <c r="BV449" s="42"/>
    </row>
    <row r="450" spans="3:74" ht="12.75" hidden="1">
      <c r="C450" s="596"/>
      <c r="D450" s="596"/>
      <c r="E450" s="596"/>
      <c r="F450" s="596"/>
      <c r="G450" s="596"/>
      <c r="H450" s="596"/>
      <c r="I450" s="596"/>
      <c r="J450" s="596"/>
      <c r="K450" s="596"/>
      <c r="L450" s="596"/>
      <c r="M450" s="596"/>
      <c r="N450" s="596"/>
      <c r="O450" s="596"/>
      <c r="P450" s="596"/>
      <c r="Q450" s="596"/>
      <c r="R450" s="596"/>
      <c r="S450" s="596"/>
      <c r="T450" s="596"/>
      <c r="U450" s="596"/>
      <c r="V450" s="596"/>
      <c r="W450" s="596"/>
      <c r="X450" s="596"/>
      <c r="Y450" s="596"/>
      <c r="Z450" s="596"/>
      <c r="AC450" s="54"/>
      <c r="AD450" s="54"/>
      <c r="AE450" s="54"/>
      <c r="AF450" s="54"/>
      <c r="AG450" s="54"/>
      <c r="AH450" s="54"/>
      <c r="AI450" s="54"/>
      <c r="AJ450" s="54"/>
      <c r="AK450" s="54"/>
      <c r="AL450" s="54"/>
      <c r="AM450" s="72"/>
      <c r="AN450" s="70"/>
      <c r="AO450" s="70"/>
      <c r="AP450" s="70"/>
      <c r="AQ450" s="71"/>
      <c r="AR450" s="72"/>
      <c r="AS450" s="72"/>
      <c r="AT450" s="72"/>
      <c r="AU450" s="72"/>
      <c r="AV450" s="72"/>
      <c r="AW450" s="72"/>
      <c r="AX450" s="72"/>
      <c r="AY450" s="71"/>
      <c r="AZ450" s="72"/>
      <c r="BA450" s="72"/>
      <c r="BB450" s="72"/>
      <c r="BC450" s="72"/>
      <c r="BD450" s="72"/>
      <c r="BE450" s="72"/>
      <c r="BF450" s="72"/>
      <c r="BG450" s="72"/>
      <c r="BH450" s="72"/>
      <c r="BI450" s="72"/>
      <c r="BJ450" s="72"/>
      <c r="BK450" s="72"/>
      <c r="BL450" s="72"/>
      <c r="BM450" s="72"/>
      <c r="BN450" s="72"/>
      <c r="BO450" s="72"/>
      <c r="BP450" s="72"/>
      <c r="BQ450" s="72"/>
      <c r="BR450" s="72"/>
      <c r="BS450" s="62"/>
      <c r="BT450" s="994"/>
      <c r="BU450" s="42"/>
      <c r="BV450" s="42"/>
    </row>
    <row r="451" spans="3:74" ht="12.75" hidden="1">
      <c r="C451" s="596"/>
      <c r="D451" s="596"/>
      <c r="E451" s="596"/>
      <c r="F451" s="596"/>
      <c r="G451" s="596"/>
      <c r="H451" s="596"/>
      <c r="I451" s="596"/>
      <c r="J451" s="596"/>
      <c r="K451" s="596"/>
      <c r="L451" s="596"/>
      <c r="M451" s="596"/>
      <c r="N451" s="596"/>
      <c r="O451" s="596"/>
      <c r="P451" s="596"/>
      <c r="Q451" s="596"/>
      <c r="R451" s="596"/>
      <c r="S451" s="596"/>
      <c r="T451" s="596"/>
      <c r="U451" s="596"/>
      <c r="V451" s="596"/>
      <c r="W451" s="596"/>
      <c r="X451" s="596"/>
      <c r="Y451" s="596"/>
      <c r="Z451" s="596"/>
      <c r="AC451" s="54"/>
      <c r="AD451" s="54"/>
      <c r="AE451" s="54"/>
      <c r="AF451" s="54"/>
      <c r="AG451" s="54"/>
      <c r="AH451" s="54"/>
      <c r="AI451" s="54"/>
      <c r="AJ451" s="54"/>
      <c r="AK451" s="54"/>
      <c r="AL451" s="54"/>
      <c r="AM451" s="72"/>
      <c r="AN451" s="70"/>
      <c r="AO451" s="70"/>
      <c r="AP451" s="70"/>
      <c r="AQ451" s="71"/>
      <c r="AR451" s="72"/>
      <c r="AS451" s="72"/>
      <c r="AT451" s="72"/>
      <c r="AU451" s="72"/>
      <c r="AV451" s="72"/>
      <c r="AW451" s="72"/>
      <c r="AX451" s="72"/>
      <c r="AY451" s="71"/>
      <c r="AZ451" s="72"/>
      <c r="BA451" s="72"/>
      <c r="BB451" s="72"/>
      <c r="BC451" s="72"/>
      <c r="BD451" s="72"/>
      <c r="BE451" s="72"/>
      <c r="BF451" s="72"/>
      <c r="BG451" s="72"/>
      <c r="BH451" s="72"/>
      <c r="BI451" s="72"/>
      <c r="BJ451" s="72"/>
      <c r="BK451" s="72"/>
      <c r="BL451" s="72"/>
      <c r="BM451" s="72"/>
      <c r="BN451" s="72"/>
      <c r="BO451" s="72"/>
      <c r="BP451" s="72"/>
      <c r="BQ451" s="72"/>
      <c r="BR451" s="72"/>
      <c r="BS451" s="62"/>
      <c r="BT451" s="994"/>
      <c r="BU451" s="42"/>
      <c r="BV451" s="42"/>
    </row>
    <row r="452" spans="3:74" ht="12.75" hidden="1">
      <c r="C452" s="596"/>
      <c r="D452" s="596"/>
      <c r="E452" s="596"/>
      <c r="F452" s="596"/>
      <c r="G452" s="596"/>
      <c r="H452" s="596"/>
      <c r="I452" s="596"/>
      <c r="J452" s="596"/>
      <c r="K452" s="596"/>
      <c r="L452" s="596"/>
      <c r="M452" s="596"/>
      <c r="N452" s="596"/>
      <c r="O452" s="596"/>
      <c r="P452" s="596"/>
      <c r="Q452" s="596"/>
      <c r="R452" s="596"/>
      <c r="S452" s="596"/>
      <c r="T452" s="596"/>
      <c r="U452" s="596"/>
      <c r="V452" s="596"/>
      <c r="W452" s="596"/>
      <c r="X452" s="596"/>
      <c r="Y452" s="596"/>
      <c r="Z452" s="596"/>
      <c r="AC452" s="54"/>
      <c r="AD452" s="54"/>
      <c r="AE452" s="54"/>
      <c r="AF452" s="54"/>
      <c r="AG452" s="54"/>
      <c r="AH452" s="54"/>
      <c r="AI452" s="54"/>
      <c r="AJ452" s="54"/>
      <c r="AK452" s="54"/>
      <c r="AL452" s="54"/>
      <c r="AM452" s="72"/>
      <c r="AN452" s="70"/>
      <c r="AO452" s="70"/>
      <c r="AP452" s="70"/>
      <c r="AQ452" s="71"/>
      <c r="AR452" s="72"/>
      <c r="AS452" s="72"/>
      <c r="AT452" s="72"/>
      <c r="AU452" s="72"/>
      <c r="AV452" s="72"/>
      <c r="AW452" s="72"/>
      <c r="AX452" s="72"/>
      <c r="AY452" s="71"/>
      <c r="AZ452" s="72"/>
      <c r="BA452" s="72"/>
      <c r="BB452" s="72"/>
      <c r="BC452" s="72"/>
      <c r="BD452" s="72"/>
      <c r="BE452" s="72"/>
      <c r="BF452" s="72"/>
      <c r="BG452" s="72"/>
      <c r="BH452" s="72"/>
      <c r="BI452" s="72"/>
      <c r="BJ452" s="72"/>
      <c r="BK452" s="72"/>
      <c r="BL452" s="72"/>
      <c r="BM452" s="72"/>
      <c r="BN452" s="72"/>
      <c r="BO452" s="72"/>
      <c r="BP452" s="72"/>
      <c r="BQ452" s="72"/>
      <c r="BR452" s="72"/>
      <c r="BS452" s="62"/>
      <c r="BT452" s="994"/>
      <c r="BU452" s="42"/>
      <c r="BV452" s="42"/>
    </row>
    <row r="453" spans="3:74" ht="12.75" hidden="1">
      <c r="C453" s="596"/>
      <c r="D453" s="596"/>
      <c r="E453" s="596"/>
      <c r="F453" s="596"/>
      <c r="G453" s="596"/>
      <c r="H453" s="596"/>
      <c r="I453" s="596"/>
      <c r="J453" s="596"/>
      <c r="K453" s="596"/>
      <c r="L453" s="596"/>
      <c r="M453" s="596"/>
      <c r="N453" s="596"/>
      <c r="O453" s="596"/>
      <c r="P453" s="596"/>
      <c r="Q453" s="596"/>
      <c r="R453" s="596"/>
      <c r="S453" s="596"/>
      <c r="T453" s="596"/>
      <c r="U453" s="596"/>
      <c r="V453" s="596"/>
      <c r="W453" s="596"/>
      <c r="X453" s="596"/>
      <c r="Y453" s="596"/>
      <c r="Z453" s="596"/>
      <c r="AC453" s="54"/>
      <c r="AD453" s="54"/>
      <c r="AE453" s="54"/>
      <c r="AF453" s="54"/>
      <c r="AG453" s="54"/>
      <c r="AH453" s="54"/>
      <c r="AI453" s="54"/>
      <c r="AJ453" s="54"/>
      <c r="AK453" s="54"/>
      <c r="AL453" s="54"/>
      <c r="AM453" s="72"/>
      <c r="AN453" s="70"/>
      <c r="AO453" s="70"/>
      <c r="AP453" s="70"/>
      <c r="AQ453" s="71"/>
      <c r="AR453" s="72"/>
      <c r="AS453" s="72"/>
      <c r="AT453" s="72"/>
      <c r="AU453" s="72"/>
      <c r="AV453" s="72"/>
      <c r="AW453" s="72"/>
      <c r="AX453" s="72"/>
      <c r="AY453" s="71"/>
      <c r="AZ453" s="72"/>
      <c r="BA453" s="72"/>
      <c r="BB453" s="72"/>
      <c r="BC453" s="72"/>
      <c r="BD453" s="72"/>
      <c r="BE453" s="72"/>
      <c r="BF453" s="72"/>
      <c r="BG453" s="72"/>
      <c r="BH453" s="72"/>
      <c r="BI453" s="72"/>
      <c r="BJ453" s="72"/>
      <c r="BK453" s="72"/>
      <c r="BL453" s="72"/>
      <c r="BM453" s="72"/>
      <c r="BN453" s="72"/>
      <c r="BO453" s="72"/>
      <c r="BP453" s="72"/>
      <c r="BQ453" s="72"/>
      <c r="BR453" s="72"/>
      <c r="BS453" s="62"/>
      <c r="BT453" s="994"/>
      <c r="BU453" s="42"/>
      <c r="BV453" s="42"/>
    </row>
    <row r="454" spans="3:74" ht="12.75" hidden="1">
      <c r="C454" s="596"/>
      <c r="D454" s="596"/>
      <c r="E454" s="596"/>
      <c r="F454" s="596"/>
      <c r="G454" s="596"/>
      <c r="H454" s="596"/>
      <c r="I454" s="596"/>
      <c r="J454" s="596"/>
      <c r="K454" s="596"/>
      <c r="L454" s="596"/>
      <c r="M454" s="596"/>
      <c r="N454" s="596"/>
      <c r="O454" s="596"/>
      <c r="P454" s="596"/>
      <c r="Q454" s="596"/>
      <c r="R454" s="596"/>
      <c r="S454" s="596"/>
      <c r="T454" s="596"/>
      <c r="U454" s="596"/>
      <c r="V454" s="596"/>
      <c r="W454" s="596"/>
      <c r="X454" s="596"/>
      <c r="Y454" s="596"/>
      <c r="Z454" s="596"/>
      <c r="AC454" s="54"/>
      <c r="AD454" s="54"/>
      <c r="AE454" s="54"/>
      <c r="AF454" s="54"/>
      <c r="AG454" s="54"/>
      <c r="AH454" s="54"/>
      <c r="AI454" s="54"/>
      <c r="AJ454" s="54"/>
      <c r="AK454" s="54"/>
      <c r="AL454" s="54"/>
      <c r="AM454" s="72"/>
      <c r="AN454" s="70"/>
      <c r="AO454" s="70"/>
      <c r="AP454" s="70"/>
      <c r="AQ454" s="71"/>
      <c r="AR454" s="72"/>
      <c r="AS454" s="72"/>
      <c r="AT454" s="72"/>
      <c r="AU454" s="72"/>
      <c r="AV454" s="72"/>
      <c r="AW454" s="72"/>
      <c r="AX454" s="72"/>
      <c r="AY454" s="71"/>
      <c r="AZ454" s="72"/>
      <c r="BA454" s="72"/>
      <c r="BB454" s="72"/>
      <c r="BC454" s="72"/>
      <c r="BD454" s="72"/>
      <c r="BE454" s="72"/>
      <c r="BF454" s="72"/>
      <c r="BG454" s="72"/>
      <c r="BH454" s="72"/>
      <c r="BI454" s="72"/>
      <c r="BJ454" s="72"/>
      <c r="BK454" s="72"/>
      <c r="BL454" s="72"/>
      <c r="BM454" s="72"/>
      <c r="BN454" s="72"/>
      <c r="BO454" s="72"/>
      <c r="BP454" s="72"/>
      <c r="BQ454" s="72"/>
      <c r="BR454" s="72"/>
      <c r="BS454" s="62"/>
      <c r="BT454" s="994"/>
      <c r="BU454" s="42"/>
      <c r="BV454" s="42"/>
    </row>
    <row r="455" spans="3:74" ht="12.75">
      <c r="C455" s="596"/>
      <c r="D455" s="596"/>
      <c r="E455" s="596"/>
      <c r="F455" s="596"/>
      <c r="G455" s="596"/>
      <c r="H455" s="596"/>
      <c r="I455" s="596"/>
      <c r="J455" s="596"/>
      <c r="K455" s="596"/>
      <c r="L455" s="596"/>
      <c r="M455" s="596"/>
      <c r="N455" s="596"/>
      <c r="O455" s="596"/>
      <c r="P455" s="596"/>
      <c r="Q455" s="596"/>
      <c r="R455" s="596"/>
      <c r="S455" s="596"/>
      <c r="T455" s="596"/>
      <c r="U455" s="596"/>
      <c r="V455" s="596"/>
      <c r="W455" s="596"/>
      <c r="X455" s="596"/>
      <c r="Y455" s="596"/>
      <c r="Z455" s="596"/>
      <c r="AC455" s="54"/>
      <c r="AD455" s="54"/>
      <c r="AE455" s="54"/>
      <c r="AF455" s="54"/>
      <c r="AG455" s="54"/>
      <c r="AH455" s="54"/>
      <c r="AI455" s="54"/>
      <c r="AJ455" s="54"/>
      <c r="AK455" s="54"/>
      <c r="AL455" s="54"/>
      <c r="AM455" s="72"/>
      <c r="AN455" s="70"/>
      <c r="AO455" s="70"/>
      <c r="AP455" s="70"/>
      <c r="AQ455" s="71"/>
      <c r="AR455" s="72"/>
      <c r="AS455" s="72"/>
      <c r="AT455" s="72"/>
      <c r="AU455" s="72"/>
      <c r="AV455" s="72"/>
      <c r="AW455" s="72"/>
      <c r="AX455" s="72"/>
      <c r="AY455" s="71"/>
      <c r="AZ455" s="72"/>
      <c r="BA455" s="72"/>
      <c r="BB455" s="72"/>
      <c r="BC455" s="72"/>
      <c r="BD455" s="72"/>
      <c r="BE455" s="72"/>
      <c r="BF455" s="72"/>
      <c r="BG455" s="72"/>
      <c r="BH455" s="72"/>
      <c r="BI455" s="72"/>
      <c r="BJ455" s="72"/>
      <c r="BK455" s="72"/>
      <c r="BL455" s="72"/>
      <c r="BM455" s="72"/>
      <c r="BN455" s="72"/>
      <c r="BO455" s="72"/>
      <c r="BP455" s="72"/>
      <c r="BQ455" s="72"/>
      <c r="BR455" s="72"/>
      <c r="BS455" s="62"/>
      <c r="BT455" s="994"/>
      <c r="BU455" s="42"/>
      <c r="BV455" s="42"/>
    </row>
    <row r="456" spans="3:74" ht="12.75">
      <c r="C456" s="596"/>
      <c r="D456" s="596"/>
      <c r="E456" s="596"/>
      <c r="F456" s="596"/>
      <c r="G456" s="596"/>
      <c r="H456" s="596"/>
      <c r="I456" s="596"/>
      <c r="J456" s="596"/>
      <c r="K456" s="596"/>
      <c r="L456" s="596"/>
      <c r="M456" s="596"/>
      <c r="N456" s="596"/>
      <c r="O456" s="596"/>
      <c r="P456" s="596"/>
      <c r="Q456" s="596"/>
      <c r="R456" s="596"/>
      <c r="S456" s="596"/>
      <c r="T456" s="596"/>
      <c r="U456" s="596"/>
      <c r="V456" s="596"/>
      <c r="W456" s="596"/>
      <c r="X456" s="596"/>
      <c r="Y456" s="596"/>
      <c r="Z456" s="596"/>
      <c r="AC456" s="54"/>
      <c r="AD456" s="54"/>
      <c r="AE456" s="54"/>
      <c r="AF456" s="54"/>
      <c r="AG456" s="54"/>
      <c r="AH456" s="54"/>
      <c r="AI456" s="54"/>
      <c r="AJ456" s="54"/>
      <c r="AK456" s="54"/>
      <c r="AL456" s="54"/>
      <c r="AM456" s="72"/>
      <c r="AN456" s="70"/>
      <c r="AO456" s="70"/>
      <c r="AP456" s="70"/>
      <c r="AQ456" s="71"/>
      <c r="AR456" s="72"/>
      <c r="AS456" s="72"/>
      <c r="AT456" s="72"/>
      <c r="AU456" s="72"/>
      <c r="AV456" s="72"/>
      <c r="AW456" s="72"/>
      <c r="AX456" s="72"/>
      <c r="AY456" s="71"/>
      <c r="AZ456" s="72"/>
      <c r="BA456" s="72"/>
      <c r="BB456" s="72"/>
      <c r="BC456" s="72"/>
      <c r="BD456" s="72"/>
      <c r="BE456" s="72"/>
      <c r="BF456" s="72"/>
      <c r="BG456" s="72"/>
      <c r="BH456" s="72"/>
      <c r="BI456" s="72"/>
      <c r="BJ456" s="72"/>
      <c r="BK456" s="72"/>
      <c r="BL456" s="72"/>
      <c r="BM456" s="72"/>
      <c r="BN456" s="72"/>
      <c r="BO456" s="72"/>
      <c r="BP456" s="72"/>
      <c r="BQ456" s="72"/>
      <c r="BR456" s="72"/>
      <c r="BS456" s="62"/>
      <c r="BT456" s="994"/>
      <c r="BU456" s="42"/>
      <c r="BV456" s="42"/>
    </row>
    <row r="457" spans="3:74" ht="12.75">
      <c r="C457" s="596"/>
      <c r="D457" s="596"/>
      <c r="E457" s="596"/>
      <c r="F457" s="596"/>
      <c r="G457" s="596"/>
      <c r="H457" s="596"/>
      <c r="I457" s="596"/>
      <c r="J457" s="596"/>
      <c r="K457" s="596"/>
      <c r="L457" s="596"/>
      <c r="M457" s="596"/>
      <c r="N457" s="596"/>
      <c r="O457" s="596"/>
      <c r="P457" s="596"/>
      <c r="Q457" s="596"/>
      <c r="R457" s="596"/>
      <c r="S457" s="596"/>
      <c r="T457" s="596"/>
      <c r="U457" s="596"/>
      <c r="V457" s="596"/>
      <c r="W457" s="596"/>
      <c r="X457" s="596"/>
      <c r="Y457" s="596"/>
      <c r="Z457" s="596"/>
      <c r="AC457" s="54"/>
      <c r="AD457" s="54"/>
      <c r="AE457" s="54"/>
      <c r="AF457" s="54"/>
      <c r="AG457" s="54"/>
      <c r="AH457" s="54"/>
      <c r="AI457" s="54"/>
      <c r="AJ457" s="54"/>
      <c r="AK457" s="54"/>
      <c r="AL457" s="54"/>
      <c r="AM457" s="72"/>
      <c r="AN457" s="70"/>
      <c r="AO457" s="70"/>
      <c r="AP457" s="70"/>
      <c r="AQ457" s="71"/>
      <c r="AR457" s="72"/>
      <c r="AS457" s="72"/>
      <c r="AT457" s="72"/>
      <c r="AU457" s="72"/>
      <c r="AV457" s="72"/>
      <c r="AW457" s="72"/>
      <c r="AX457" s="72"/>
      <c r="AY457" s="71"/>
      <c r="AZ457" s="72"/>
      <c r="BA457" s="72"/>
      <c r="BB457" s="72"/>
      <c r="BC457" s="72"/>
      <c r="BD457" s="72"/>
      <c r="BE457" s="72"/>
      <c r="BF457" s="72"/>
      <c r="BG457" s="72"/>
      <c r="BH457" s="72"/>
      <c r="BI457" s="72"/>
      <c r="BJ457" s="72"/>
      <c r="BK457" s="72"/>
      <c r="BL457" s="72"/>
      <c r="BM457" s="72"/>
      <c r="BN457" s="72"/>
      <c r="BO457" s="72"/>
      <c r="BP457" s="72"/>
      <c r="BQ457" s="72"/>
      <c r="BR457" s="72"/>
      <c r="BS457" s="62"/>
      <c r="BT457" s="994"/>
      <c r="BU457" s="42"/>
      <c r="BV457" s="42"/>
    </row>
    <row r="458" spans="3:74" ht="12.75">
      <c r="C458" s="596"/>
      <c r="D458" s="596"/>
      <c r="E458" s="596"/>
      <c r="F458" s="596"/>
      <c r="G458" s="596"/>
      <c r="H458" s="596"/>
      <c r="I458" s="596"/>
      <c r="J458" s="596"/>
      <c r="K458" s="596"/>
      <c r="L458" s="596"/>
      <c r="M458" s="596"/>
      <c r="N458" s="596"/>
      <c r="O458" s="596"/>
      <c r="P458" s="596"/>
      <c r="Q458" s="596"/>
      <c r="R458" s="596"/>
      <c r="S458" s="596"/>
      <c r="T458" s="596"/>
      <c r="U458" s="596"/>
      <c r="V458" s="596"/>
      <c r="W458" s="596"/>
      <c r="X458" s="596"/>
      <c r="Y458" s="596"/>
      <c r="Z458" s="596"/>
      <c r="AC458" s="54"/>
      <c r="AD458" s="54"/>
      <c r="AE458" s="54"/>
      <c r="AF458" s="54"/>
      <c r="AG458" s="54"/>
      <c r="AH458" s="54"/>
      <c r="AI458" s="54"/>
      <c r="AJ458" s="54"/>
      <c r="AK458" s="54"/>
      <c r="AL458" s="54"/>
      <c r="AM458" s="72"/>
      <c r="AN458" s="70"/>
      <c r="AO458" s="70"/>
      <c r="AP458" s="70"/>
      <c r="AQ458" s="71"/>
      <c r="AR458" s="72"/>
      <c r="AS458" s="72"/>
      <c r="AT458" s="72"/>
      <c r="AU458" s="72"/>
      <c r="AV458" s="72"/>
      <c r="AW458" s="72"/>
      <c r="AX458" s="72"/>
      <c r="AY458" s="71"/>
      <c r="AZ458" s="72"/>
      <c r="BA458" s="72"/>
      <c r="BB458" s="72"/>
      <c r="BC458" s="72"/>
      <c r="BD458" s="72"/>
      <c r="BE458" s="72"/>
      <c r="BF458" s="72"/>
      <c r="BG458" s="72"/>
      <c r="BH458" s="72"/>
      <c r="BI458" s="72"/>
      <c r="BJ458" s="72"/>
      <c r="BK458" s="72"/>
      <c r="BL458" s="72"/>
      <c r="BM458" s="72"/>
      <c r="BN458" s="72"/>
      <c r="BO458" s="72"/>
      <c r="BP458" s="72"/>
      <c r="BQ458" s="72"/>
      <c r="BR458" s="72"/>
      <c r="BS458" s="62"/>
      <c r="BT458" s="994"/>
      <c r="BU458" s="42"/>
      <c r="BV458" s="42"/>
    </row>
    <row r="459" spans="3:74" ht="12.75">
      <c r="C459" s="596"/>
      <c r="D459" s="596"/>
      <c r="E459" s="596"/>
      <c r="F459" s="596"/>
      <c r="G459" s="596"/>
      <c r="H459" s="596"/>
      <c r="I459" s="596"/>
      <c r="J459" s="596"/>
      <c r="K459" s="596"/>
      <c r="L459" s="596"/>
      <c r="M459" s="596"/>
      <c r="N459" s="596"/>
      <c r="O459" s="596"/>
      <c r="P459" s="596"/>
      <c r="Q459" s="596"/>
      <c r="R459" s="596"/>
      <c r="S459" s="596"/>
      <c r="T459" s="596"/>
      <c r="U459" s="596"/>
      <c r="V459" s="596"/>
      <c r="W459" s="596"/>
      <c r="X459" s="596"/>
      <c r="Y459" s="596"/>
      <c r="Z459" s="596"/>
      <c r="AC459" s="54"/>
      <c r="AD459" s="54"/>
      <c r="AE459" s="54"/>
      <c r="AF459" s="54"/>
      <c r="AG459" s="54"/>
      <c r="AH459" s="54"/>
      <c r="AI459" s="54"/>
      <c r="AJ459" s="54"/>
      <c r="AK459" s="54"/>
      <c r="AL459" s="54"/>
      <c r="AM459" s="72"/>
      <c r="AN459" s="70"/>
      <c r="AO459" s="70"/>
      <c r="AP459" s="70"/>
      <c r="AQ459" s="71"/>
      <c r="AR459" s="72"/>
      <c r="AS459" s="72"/>
      <c r="AT459" s="72"/>
      <c r="AU459" s="72"/>
      <c r="AV459" s="72"/>
      <c r="AW459" s="72"/>
      <c r="AX459" s="72"/>
      <c r="AY459" s="71"/>
      <c r="AZ459" s="72"/>
      <c r="BA459" s="72"/>
      <c r="BB459" s="72"/>
      <c r="BC459" s="72"/>
      <c r="BD459" s="72"/>
      <c r="BE459" s="72"/>
      <c r="BF459" s="72"/>
      <c r="BG459" s="72"/>
      <c r="BH459" s="72"/>
      <c r="BI459" s="72"/>
      <c r="BJ459" s="72"/>
      <c r="BK459" s="72"/>
      <c r="BL459" s="72"/>
      <c r="BM459" s="72"/>
      <c r="BN459" s="72"/>
      <c r="BO459" s="72"/>
      <c r="BP459" s="72"/>
      <c r="BQ459" s="72"/>
      <c r="BR459" s="72"/>
      <c r="BS459" s="62"/>
      <c r="BT459" s="994"/>
      <c r="BU459" s="42"/>
      <c r="BV459" s="42"/>
    </row>
    <row r="460" spans="3:74" ht="12.75">
      <c r="C460" s="596"/>
      <c r="D460" s="596"/>
      <c r="E460" s="596"/>
      <c r="F460" s="596"/>
      <c r="G460" s="596"/>
      <c r="H460" s="596"/>
      <c r="I460" s="596"/>
      <c r="J460" s="596"/>
      <c r="K460" s="596"/>
      <c r="L460" s="596"/>
      <c r="M460" s="596"/>
      <c r="N460" s="596"/>
      <c r="O460" s="596"/>
      <c r="P460" s="596"/>
      <c r="Q460" s="596"/>
      <c r="R460" s="596"/>
      <c r="S460" s="596"/>
      <c r="T460" s="596"/>
      <c r="U460" s="596"/>
      <c r="V460" s="596"/>
      <c r="W460" s="596"/>
      <c r="X460" s="596"/>
      <c r="Y460" s="596"/>
      <c r="Z460" s="596"/>
      <c r="AC460" s="54"/>
      <c r="AD460" s="54"/>
      <c r="AE460" s="54"/>
      <c r="AF460" s="54"/>
      <c r="AG460" s="54"/>
      <c r="AH460" s="54"/>
      <c r="AI460" s="54"/>
      <c r="AJ460" s="54"/>
      <c r="AK460" s="54"/>
      <c r="AL460" s="54"/>
      <c r="AM460" s="72"/>
      <c r="AN460" s="70"/>
      <c r="AO460" s="70"/>
      <c r="AP460" s="70"/>
      <c r="AQ460" s="71"/>
      <c r="AR460" s="72"/>
      <c r="AS460" s="72"/>
      <c r="AT460" s="72"/>
      <c r="AU460" s="72"/>
      <c r="AV460" s="72"/>
      <c r="AW460" s="72"/>
      <c r="AX460" s="72"/>
      <c r="AY460" s="71"/>
      <c r="AZ460" s="72"/>
      <c r="BA460" s="72"/>
      <c r="BB460" s="72"/>
      <c r="BC460" s="72"/>
      <c r="BD460" s="72"/>
      <c r="BE460" s="72"/>
      <c r="BF460" s="72"/>
      <c r="BG460" s="72"/>
      <c r="BH460" s="72"/>
      <c r="BI460" s="72"/>
      <c r="BJ460" s="72"/>
      <c r="BK460" s="72"/>
      <c r="BL460" s="72"/>
      <c r="BM460" s="72"/>
      <c r="BN460" s="72"/>
      <c r="BO460" s="72"/>
      <c r="BP460" s="72"/>
      <c r="BQ460" s="72"/>
      <c r="BR460" s="72"/>
      <c r="BS460" s="62"/>
      <c r="BT460" s="994"/>
      <c r="BU460" s="42"/>
      <c r="BV460" s="42"/>
    </row>
    <row r="461" spans="3:74" ht="12.75">
      <c r="C461" s="596"/>
      <c r="D461" s="596"/>
      <c r="E461" s="596"/>
      <c r="F461" s="596"/>
      <c r="G461" s="596"/>
      <c r="H461" s="596"/>
      <c r="I461" s="596"/>
      <c r="J461" s="596"/>
      <c r="K461" s="596"/>
      <c r="L461" s="596"/>
      <c r="M461" s="596"/>
      <c r="N461" s="596"/>
      <c r="O461" s="596"/>
      <c r="P461" s="596"/>
      <c r="Q461" s="596"/>
      <c r="R461" s="596"/>
      <c r="S461" s="596"/>
      <c r="T461" s="596"/>
      <c r="U461" s="596"/>
      <c r="V461" s="596"/>
      <c r="W461" s="596"/>
      <c r="X461" s="596"/>
      <c r="Y461" s="596"/>
      <c r="Z461" s="596"/>
      <c r="AC461" s="54"/>
      <c r="AD461" s="54"/>
      <c r="AE461" s="54"/>
      <c r="AF461" s="54"/>
      <c r="AG461" s="54"/>
      <c r="AH461" s="54"/>
      <c r="AI461" s="54"/>
      <c r="AJ461" s="54"/>
      <c r="AK461" s="54"/>
      <c r="AL461" s="54"/>
      <c r="AM461" s="72"/>
      <c r="AN461" s="70"/>
      <c r="AO461" s="70"/>
      <c r="AP461" s="70"/>
      <c r="AQ461" s="71"/>
      <c r="AR461" s="72"/>
      <c r="AS461" s="72"/>
      <c r="AT461" s="72"/>
      <c r="AU461" s="72"/>
      <c r="AV461" s="72"/>
      <c r="AW461" s="72"/>
      <c r="AX461" s="72"/>
      <c r="AY461" s="71"/>
      <c r="AZ461" s="72"/>
      <c r="BA461" s="72"/>
      <c r="BB461" s="72"/>
      <c r="BC461" s="72"/>
      <c r="BD461" s="72"/>
      <c r="BE461" s="72"/>
      <c r="BF461" s="72"/>
      <c r="BG461" s="72"/>
      <c r="BH461" s="72"/>
      <c r="BI461" s="72"/>
      <c r="BJ461" s="72"/>
      <c r="BK461" s="72"/>
      <c r="BL461" s="72"/>
      <c r="BM461" s="72"/>
      <c r="BN461" s="72"/>
      <c r="BO461" s="72"/>
      <c r="BP461" s="72"/>
      <c r="BQ461" s="72"/>
      <c r="BR461" s="72"/>
      <c r="BS461" s="62"/>
      <c r="BT461" s="994"/>
      <c r="BU461" s="42"/>
      <c r="BV461" s="42"/>
    </row>
    <row r="462" spans="3:74" ht="12.75">
      <c r="C462" s="596"/>
      <c r="D462" s="596"/>
      <c r="E462" s="596"/>
      <c r="F462" s="596"/>
      <c r="G462" s="596"/>
      <c r="H462" s="596"/>
      <c r="I462" s="596"/>
      <c r="J462" s="596"/>
      <c r="K462" s="596"/>
      <c r="L462" s="596"/>
      <c r="M462" s="596"/>
      <c r="N462" s="596"/>
      <c r="O462" s="596"/>
      <c r="P462" s="596"/>
      <c r="Q462" s="596"/>
      <c r="R462" s="596"/>
      <c r="S462" s="596"/>
      <c r="T462" s="596"/>
      <c r="U462" s="596"/>
      <c r="V462" s="596"/>
      <c r="W462" s="596"/>
      <c r="X462" s="596"/>
      <c r="Y462" s="596"/>
      <c r="Z462" s="596"/>
      <c r="AC462" s="54"/>
      <c r="AD462" s="54"/>
      <c r="AE462" s="54"/>
      <c r="AF462" s="54"/>
      <c r="AG462" s="54"/>
      <c r="AH462" s="54"/>
      <c r="AI462" s="54"/>
      <c r="AJ462" s="54"/>
      <c r="AK462" s="54"/>
      <c r="AL462" s="54"/>
      <c r="AM462" s="72"/>
      <c r="AN462" s="70"/>
      <c r="AO462" s="70"/>
      <c r="AP462" s="70"/>
      <c r="AQ462" s="71"/>
      <c r="AR462" s="72"/>
      <c r="AS462" s="72"/>
      <c r="AT462" s="72"/>
      <c r="AU462" s="72"/>
      <c r="AV462" s="72"/>
      <c r="AW462" s="72"/>
      <c r="AX462" s="72"/>
      <c r="AY462" s="71"/>
      <c r="AZ462" s="72"/>
      <c r="BA462" s="72"/>
      <c r="BB462" s="72"/>
      <c r="BC462" s="72"/>
      <c r="BD462" s="72"/>
      <c r="BE462" s="72"/>
      <c r="BF462" s="72"/>
      <c r="BG462" s="72"/>
      <c r="BH462" s="72"/>
      <c r="BI462" s="72"/>
      <c r="BJ462" s="72"/>
      <c r="BK462" s="72"/>
      <c r="BL462" s="72"/>
      <c r="BM462" s="72"/>
      <c r="BN462" s="72"/>
      <c r="BO462" s="72"/>
      <c r="BP462" s="72"/>
      <c r="BQ462" s="72"/>
      <c r="BR462" s="72"/>
      <c r="BS462" s="62"/>
      <c r="BT462" s="994"/>
      <c r="BU462" s="42"/>
      <c r="BV462" s="42"/>
    </row>
    <row r="463" spans="3:74" ht="12.75">
      <c r="C463" s="596"/>
      <c r="D463" s="596"/>
      <c r="E463" s="596"/>
      <c r="F463" s="596"/>
      <c r="G463" s="596"/>
      <c r="H463" s="596"/>
      <c r="I463" s="596"/>
      <c r="J463" s="596"/>
      <c r="K463" s="596"/>
      <c r="L463" s="596"/>
      <c r="M463" s="596"/>
      <c r="N463" s="596"/>
      <c r="O463" s="596"/>
      <c r="P463" s="596"/>
      <c r="Q463" s="596"/>
      <c r="R463" s="596"/>
      <c r="S463" s="596"/>
      <c r="T463" s="596"/>
      <c r="U463" s="596"/>
      <c r="V463" s="596"/>
      <c r="W463" s="596"/>
      <c r="X463" s="596"/>
      <c r="Y463" s="596"/>
      <c r="Z463" s="596"/>
      <c r="AC463" s="54"/>
      <c r="AD463" s="54"/>
      <c r="AE463" s="54"/>
      <c r="AF463" s="54"/>
      <c r="AG463" s="54"/>
      <c r="AH463" s="54"/>
      <c r="AI463" s="54"/>
      <c r="AJ463" s="54"/>
      <c r="AK463" s="54"/>
      <c r="AL463" s="54"/>
      <c r="AM463" s="72"/>
      <c r="AN463" s="70"/>
      <c r="AO463" s="70"/>
      <c r="AP463" s="70"/>
      <c r="AQ463" s="71"/>
      <c r="AR463" s="72"/>
      <c r="AS463" s="72"/>
      <c r="AT463" s="72"/>
      <c r="AU463" s="72"/>
      <c r="AV463" s="72"/>
      <c r="AW463" s="72"/>
      <c r="AX463" s="72"/>
      <c r="AY463" s="71"/>
      <c r="AZ463" s="72"/>
      <c r="BA463" s="72"/>
      <c r="BB463" s="72"/>
      <c r="BC463" s="72"/>
      <c r="BD463" s="72"/>
      <c r="BE463" s="72"/>
      <c r="BF463" s="72"/>
      <c r="BG463" s="72"/>
      <c r="BH463" s="72"/>
      <c r="BI463" s="72"/>
      <c r="BJ463" s="72"/>
      <c r="BK463" s="72"/>
      <c r="BL463" s="72"/>
      <c r="BM463" s="72"/>
      <c r="BN463" s="72"/>
      <c r="BO463" s="72"/>
      <c r="BP463" s="72"/>
      <c r="BQ463" s="72"/>
      <c r="BR463" s="72"/>
      <c r="BS463" s="62"/>
      <c r="BT463" s="994"/>
      <c r="BU463" s="42"/>
      <c r="BV463" s="42"/>
    </row>
    <row r="464" spans="3:74" ht="12.75">
      <c r="C464" s="596"/>
      <c r="D464" s="596"/>
      <c r="E464" s="596"/>
      <c r="F464" s="596"/>
      <c r="G464" s="596"/>
      <c r="H464" s="596"/>
      <c r="I464" s="596"/>
      <c r="J464" s="596"/>
      <c r="K464" s="596"/>
      <c r="L464" s="596"/>
      <c r="M464" s="596"/>
      <c r="N464" s="596"/>
      <c r="O464" s="596"/>
      <c r="P464" s="596"/>
      <c r="Q464" s="596"/>
      <c r="R464" s="596"/>
      <c r="S464" s="596"/>
      <c r="T464" s="596"/>
      <c r="U464" s="596"/>
      <c r="V464" s="596"/>
      <c r="W464" s="596"/>
      <c r="X464" s="596"/>
      <c r="Y464" s="596"/>
      <c r="Z464" s="596"/>
      <c r="AC464" s="54"/>
      <c r="AD464" s="54"/>
      <c r="AE464" s="54"/>
      <c r="AF464" s="54"/>
      <c r="AG464" s="54"/>
      <c r="AH464" s="54"/>
      <c r="AI464" s="54"/>
      <c r="AJ464" s="54"/>
      <c r="AK464" s="54"/>
      <c r="AL464" s="54"/>
      <c r="AM464" s="72"/>
      <c r="AN464" s="70"/>
      <c r="AO464" s="70"/>
      <c r="AP464" s="70"/>
      <c r="AQ464" s="71"/>
      <c r="AR464" s="72"/>
      <c r="AS464" s="72"/>
      <c r="AT464" s="72"/>
      <c r="AU464" s="72"/>
      <c r="AV464" s="72"/>
      <c r="AW464" s="72"/>
      <c r="AX464" s="72"/>
      <c r="AY464" s="71"/>
      <c r="AZ464" s="72"/>
      <c r="BA464" s="72"/>
      <c r="BB464" s="72"/>
      <c r="BC464" s="72"/>
      <c r="BD464" s="72"/>
      <c r="BE464" s="72"/>
      <c r="BF464" s="72"/>
      <c r="BG464" s="72"/>
      <c r="BH464" s="72"/>
      <c r="BI464" s="72"/>
      <c r="BJ464" s="72"/>
      <c r="BK464" s="72"/>
      <c r="BL464" s="72"/>
      <c r="BM464" s="72"/>
      <c r="BN464" s="72"/>
      <c r="BO464" s="72"/>
      <c r="BP464" s="72"/>
      <c r="BQ464" s="72"/>
      <c r="BR464" s="72"/>
      <c r="BS464" s="62"/>
      <c r="BT464" s="994"/>
      <c r="BU464" s="42"/>
      <c r="BV464" s="42"/>
    </row>
    <row r="465" spans="3:74" ht="12.75">
      <c r="C465" s="596"/>
      <c r="D465" s="596"/>
      <c r="E465" s="596"/>
      <c r="F465" s="596"/>
      <c r="G465" s="596"/>
      <c r="H465" s="596"/>
      <c r="I465" s="596"/>
      <c r="J465" s="596"/>
      <c r="K465" s="596"/>
      <c r="L465" s="596"/>
      <c r="M465" s="596"/>
      <c r="N465" s="596"/>
      <c r="O465" s="596"/>
      <c r="P465" s="596"/>
      <c r="Q465" s="596"/>
      <c r="R465" s="596"/>
      <c r="S465" s="596"/>
      <c r="T465" s="596"/>
      <c r="U465" s="596"/>
      <c r="V465" s="596"/>
      <c r="W465" s="596"/>
      <c r="X465" s="596"/>
      <c r="Y465" s="596"/>
      <c r="Z465" s="596"/>
      <c r="AC465" s="54"/>
      <c r="AD465" s="54"/>
      <c r="AE465" s="54"/>
      <c r="AF465" s="54"/>
      <c r="AG465" s="54"/>
      <c r="AH465" s="54"/>
      <c r="AI465" s="54"/>
      <c r="AJ465" s="54"/>
      <c r="AK465" s="54"/>
      <c r="AL465" s="54"/>
      <c r="AM465" s="72"/>
      <c r="AN465" s="70"/>
      <c r="AO465" s="70"/>
      <c r="AP465" s="70"/>
      <c r="AQ465" s="71"/>
      <c r="AR465" s="72"/>
      <c r="AS465" s="72"/>
      <c r="AT465" s="72"/>
      <c r="AU465" s="72"/>
      <c r="AV465" s="72"/>
      <c r="AW465" s="72"/>
      <c r="AX465" s="72"/>
      <c r="AY465" s="71"/>
      <c r="AZ465" s="72"/>
      <c r="BA465" s="72"/>
      <c r="BB465" s="72"/>
      <c r="BC465" s="72"/>
      <c r="BD465" s="72"/>
      <c r="BE465" s="72"/>
      <c r="BF465" s="72"/>
      <c r="BG465" s="72"/>
      <c r="BH465" s="72"/>
      <c r="BI465" s="72"/>
      <c r="BJ465" s="72"/>
      <c r="BK465" s="72"/>
      <c r="BL465" s="72"/>
      <c r="BM465" s="72"/>
      <c r="BN465" s="72"/>
      <c r="BO465" s="72"/>
      <c r="BP465" s="72"/>
      <c r="BQ465" s="72"/>
      <c r="BR465" s="72"/>
      <c r="BS465" s="62"/>
      <c r="BT465" s="994"/>
      <c r="BU465" s="42"/>
      <c r="BV465" s="42"/>
    </row>
    <row r="466" spans="3:74" ht="12.75">
      <c r="C466" s="596"/>
      <c r="D466" s="596"/>
      <c r="E466" s="596"/>
      <c r="F466" s="596"/>
      <c r="G466" s="596"/>
      <c r="H466" s="596"/>
      <c r="I466" s="596"/>
      <c r="J466" s="596"/>
      <c r="K466" s="596"/>
      <c r="L466" s="596"/>
      <c r="M466" s="596"/>
      <c r="N466" s="596"/>
      <c r="O466" s="596"/>
      <c r="P466" s="596"/>
      <c r="Q466" s="596"/>
      <c r="R466" s="596"/>
      <c r="S466" s="596"/>
      <c r="T466" s="596"/>
      <c r="U466" s="596"/>
      <c r="V466" s="596"/>
      <c r="W466" s="596"/>
      <c r="X466" s="596"/>
      <c r="Y466" s="596"/>
      <c r="Z466" s="596"/>
      <c r="AC466" s="54"/>
      <c r="AD466" s="54"/>
      <c r="AE466" s="54"/>
      <c r="AF466" s="54"/>
      <c r="AG466" s="54"/>
      <c r="AH466" s="54"/>
      <c r="AI466" s="54"/>
      <c r="AJ466" s="54"/>
      <c r="AK466" s="54"/>
      <c r="AL466" s="54"/>
      <c r="AM466" s="72"/>
      <c r="AN466" s="70"/>
      <c r="AO466" s="70"/>
      <c r="AP466" s="70"/>
      <c r="AQ466" s="71"/>
      <c r="AR466" s="72"/>
      <c r="AS466" s="72"/>
      <c r="AT466" s="72"/>
      <c r="AU466" s="72"/>
      <c r="AV466" s="72"/>
      <c r="AW466" s="72"/>
      <c r="AX466" s="72"/>
      <c r="AY466" s="71"/>
      <c r="AZ466" s="72"/>
      <c r="BA466" s="72"/>
      <c r="BB466" s="72"/>
      <c r="BC466" s="72"/>
      <c r="BD466" s="72"/>
      <c r="BE466" s="72"/>
      <c r="BF466" s="72"/>
      <c r="BG466" s="72"/>
      <c r="BH466" s="72"/>
      <c r="BI466" s="72"/>
      <c r="BJ466" s="72"/>
      <c r="BK466" s="72"/>
      <c r="BL466" s="72"/>
      <c r="BM466" s="72"/>
      <c r="BN466" s="72"/>
      <c r="BO466" s="72"/>
      <c r="BP466" s="72"/>
      <c r="BQ466" s="72"/>
      <c r="BR466" s="72"/>
      <c r="BS466" s="62"/>
      <c r="BT466" s="994"/>
      <c r="BU466" s="42"/>
      <c r="BV466" s="42"/>
    </row>
    <row r="467" spans="3:74" ht="12.75">
      <c r="C467" s="596"/>
      <c r="D467" s="596"/>
      <c r="E467" s="596"/>
      <c r="F467" s="596"/>
      <c r="G467" s="596"/>
      <c r="H467" s="596"/>
      <c r="I467" s="596"/>
      <c r="J467" s="596"/>
      <c r="K467" s="596"/>
      <c r="L467" s="596"/>
      <c r="M467" s="596"/>
      <c r="N467" s="596"/>
      <c r="O467" s="596"/>
      <c r="P467" s="596"/>
      <c r="Q467" s="596"/>
      <c r="R467" s="596"/>
      <c r="S467" s="596"/>
      <c r="T467" s="596"/>
      <c r="U467" s="596"/>
      <c r="V467" s="596"/>
      <c r="W467" s="596"/>
      <c r="X467" s="596"/>
      <c r="Y467" s="596"/>
      <c r="Z467" s="596"/>
      <c r="AC467" s="54"/>
      <c r="AD467" s="54"/>
      <c r="AE467" s="54"/>
      <c r="AF467" s="54"/>
      <c r="AG467" s="54"/>
      <c r="AH467" s="54"/>
      <c r="AI467" s="54"/>
      <c r="AJ467" s="54"/>
      <c r="AK467" s="54"/>
      <c r="AL467" s="54"/>
      <c r="AM467" s="72"/>
      <c r="AN467" s="70"/>
      <c r="AO467" s="70"/>
      <c r="AP467" s="70"/>
      <c r="AQ467" s="71"/>
      <c r="AR467" s="72"/>
      <c r="AS467" s="72"/>
      <c r="AT467" s="72"/>
      <c r="AU467" s="72"/>
      <c r="AV467" s="72"/>
      <c r="AW467" s="72"/>
      <c r="AX467" s="72"/>
      <c r="AY467" s="71"/>
      <c r="AZ467" s="72"/>
      <c r="BA467" s="72"/>
      <c r="BB467" s="72"/>
      <c r="BC467" s="72"/>
      <c r="BD467" s="72"/>
      <c r="BE467" s="72"/>
      <c r="BF467" s="72"/>
      <c r="BG467" s="72"/>
      <c r="BH467" s="72"/>
      <c r="BI467" s="72"/>
      <c r="BJ467" s="72"/>
      <c r="BK467" s="72"/>
      <c r="BL467" s="72"/>
      <c r="BM467" s="72"/>
      <c r="BN467" s="72"/>
      <c r="BO467" s="72"/>
      <c r="BP467" s="72"/>
      <c r="BQ467" s="72"/>
      <c r="BR467" s="72"/>
      <c r="BS467" s="62"/>
      <c r="BT467" s="994"/>
      <c r="BU467" s="42"/>
      <c r="BV467" s="42"/>
    </row>
    <row r="468" spans="3:74" ht="12.75">
      <c r="C468" s="596"/>
      <c r="D468" s="596"/>
      <c r="E468" s="596"/>
      <c r="F468" s="596"/>
      <c r="G468" s="596"/>
      <c r="H468" s="596"/>
      <c r="I468" s="596"/>
      <c r="J468" s="596"/>
      <c r="K468" s="596"/>
      <c r="L468" s="596"/>
      <c r="M468" s="596"/>
      <c r="N468" s="596"/>
      <c r="O468" s="596"/>
      <c r="P468" s="596"/>
      <c r="Q468" s="596"/>
      <c r="R468" s="596"/>
      <c r="S468" s="596"/>
      <c r="T468" s="596"/>
      <c r="U468" s="596"/>
      <c r="V468" s="596"/>
      <c r="W468" s="596"/>
      <c r="X468" s="596"/>
      <c r="Y468" s="596"/>
      <c r="Z468" s="596"/>
      <c r="AC468" s="54"/>
      <c r="AD468" s="54"/>
      <c r="AE468" s="54"/>
      <c r="AF468" s="54"/>
      <c r="AG468" s="54"/>
      <c r="AH468" s="54"/>
      <c r="AI468" s="54"/>
      <c r="AJ468" s="54"/>
      <c r="AK468" s="54"/>
      <c r="AL468" s="54"/>
      <c r="AM468" s="72"/>
      <c r="AN468" s="70"/>
      <c r="AO468" s="70"/>
      <c r="AP468" s="70"/>
      <c r="AQ468" s="71"/>
      <c r="AR468" s="72"/>
      <c r="AS468" s="72"/>
      <c r="AT468" s="72"/>
      <c r="AU468" s="72"/>
      <c r="AV468" s="72"/>
      <c r="AW468" s="72"/>
      <c r="AX468" s="72"/>
      <c r="AY468" s="71"/>
      <c r="AZ468" s="72"/>
      <c r="BA468" s="72"/>
      <c r="BB468" s="72"/>
      <c r="BC468" s="72"/>
      <c r="BD468" s="72"/>
      <c r="BE468" s="72"/>
      <c r="BF468" s="72"/>
      <c r="BG468" s="72"/>
      <c r="BH468" s="72"/>
      <c r="BI468" s="72"/>
      <c r="BJ468" s="72"/>
      <c r="BK468" s="72"/>
      <c r="BL468" s="72"/>
      <c r="BM468" s="72"/>
      <c r="BN468" s="72"/>
      <c r="BO468" s="72"/>
      <c r="BP468" s="72"/>
      <c r="BQ468" s="72"/>
      <c r="BR468" s="72"/>
      <c r="BS468" s="62"/>
      <c r="BT468" s="994"/>
      <c r="BU468" s="42"/>
      <c r="BV468" s="42"/>
    </row>
    <row r="469" spans="3:74" ht="12.75">
      <c r="C469" s="596"/>
      <c r="D469" s="596"/>
      <c r="E469" s="596"/>
      <c r="F469" s="596"/>
      <c r="G469" s="596"/>
      <c r="H469" s="596"/>
      <c r="I469" s="596"/>
      <c r="J469" s="596"/>
      <c r="K469" s="596"/>
      <c r="L469" s="596"/>
      <c r="M469" s="596"/>
      <c r="N469" s="596"/>
      <c r="O469" s="596"/>
      <c r="P469" s="596"/>
      <c r="Q469" s="596"/>
      <c r="R469" s="596"/>
      <c r="S469" s="596"/>
      <c r="T469" s="596"/>
      <c r="U469" s="596"/>
      <c r="V469" s="596"/>
      <c r="W469" s="596"/>
      <c r="X469" s="596"/>
      <c r="Y469" s="596"/>
      <c r="Z469" s="596"/>
      <c r="AC469" s="54"/>
      <c r="AD469" s="54"/>
      <c r="AE469" s="54"/>
      <c r="AF469" s="54"/>
      <c r="AG469" s="54"/>
      <c r="AH469" s="54"/>
      <c r="AI469" s="54"/>
      <c r="AJ469" s="54"/>
      <c r="AK469" s="54"/>
      <c r="AL469" s="54"/>
      <c r="AM469" s="72"/>
      <c r="AN469" s="70"/>
      <c r="AO469" s="70"/>
      <c r="AP469" s="70"/>
      <c r="AQ469" s="71"/>
      <c r="AR469" s="72"/>
      <c r="AS469" s="72"/>
      <c r="AT469" s="72"/>
      <c r="AU469" s="72"/>
      <c r="AV469" s="72"/>
      <c r="AW469" s="72"/>
      <c r="AX469" s="72"/>
      <c r="AY469" s="71"/>
      <c r="AZ469" s="72"/>
      <c r="BA469" s="72"/>
      <c r="BB469" s="72"/>
      <c r="BC469" s="72"/>
      <c r="BD469" s="72"/>
      <c r="BE469" s="72"/>
      <c r="BF469" s="72"/>
      <c r="BG469" s="72"/>
      <c r="BH469" s="72"/>
      <c r="BI469" s="72"/>
      <c r="BJ469" s="72"/>
      <c r="BK469" s="72"/>
      <c r="BL469" s="72"/>
      <c r="BM469" s="72"/>
      <c r="BN469" s="72"/>
      <c r="BO469" s="72"/>
      <c r="BP469" s="72"/>
      <c r="BQ469" s="72"/>
      <c r="BR469" s="72"/>
      <c r="BS469" s="62"/>
      <c r="BT469" s="994"/>
      <c r="BU469" s="42"/>
      <c r="BV469" s="42"/>
    </row>
    <row r="470" spans="3:74" ht="12.75">
      <c r="C470" s="596"/>
      <c r="D470" s="596"/>
      <c r="E470" s="596"/>
      <c r="F470" s="596"/>
      <c r="G470" s="596"/>
      <c r="H470" s="596"/>
      <c r="I470" s="596"/>
      <c r="J470" s="596"/>
      <c r="K470" s="596"/>
      <c r="L470" s="596"/>
      <c r="M470" s="596"/>
      <c r="N470" s="596"/>
      <c r="O470" s="596"/>
      <c r="P470" s="596"/>
      <c r="Q470" s="596"/>
      <c r="R470" s="596"/>
      <c r="S470" s="596"/>
      <c r="T470" s="596"/>
      <c r="U470" s="596"/>
      <c r="V470" s="596"/>
      <c r="W470" s="596"/>
      <c r="X470" s="596"/>
      <c r="Y470" s="596"/>
      <c r="Z470" s="596"/>
      <c r="AC470" s="54"/>
      <c r="AD470" s="54"/>
      <c r="AE470" s="54"/>
      <c r="AF470" s="54"/>
      <c r="AG470" s="54"/>
      <c r="AH470" s="54"/>
      <c r="AI470" s="54"/>
      <c r="AJ470" s="54"/>
      <c r="AK470" s="54"/>
      <c r="AL470" s="54"/>
      <c r="AM470" s="72"/>
      <c r="AN470" s="70"/>
      <c r="AO470" s="70"/>
      <c r="AP470" s="70"/>
      <c r="AQ470" s="71"/>
      <c r="AR470" s="72"/>
      <c r="AS470" s="72"/>
      <c r="AT470" s="72"/>
      <c r="AU470" s="72"/>
      <c r="AV470" s="72"/>
      <c r="AW470" s="72"/>
      <c r="AX470" s="72"/>
      <c r="AY470" s="71"/>
      <c r="AZ470" s="72"/>
      <c r="BA470" s="72"/>
      <c r="BB470" s="72"/>
      <c r="BC470" s="72"/>
      <c r="BD470" s="72"/>
      <c r="BE470" s="72"/>
      <c r="BF470" s="72"/>
      <c r="BG470" s="72"/>
      <c r="BH470" s="72"/>
      <c r="BI470" s="72"/>
      <c r="BJ470" s="72"/>
      <c r="BK470" s="72"/>
      <c r="BL470" s="72"/>
      <c r="BM470" s="72"/>
      <c r="BN470" s="72"/>
      <c r="BO470" s="72"/>
      <c r="BP470" s="72"/>
      <c r="BQ470" s="72"/>
      <c r="BR470" s="72"/>
      <c r="BS470" s="62"/>
      <c r="BT470" s="994"/>
      <c r="BU470" s="42"/>
      <c r="BV470" s="42"/>
    </row>
    <row r="471" spans="3:74" ht="12.75">
      <c r="C471" s="596"/>
      <c r="D471" s="596"/>
      <c r="E471" s="596"/>
      <c r="F471" s="596"/>
      <c r="G471" s="596"/>
      <c r="H471" s="596"/>
      <c r="I471" s="596"/>
      <c r="J471" s="596"/>
      <c r="K471" s="596"/>
      <c r="L471" s="596"/>
      <c r="M471" s="596"/>
      <c r="N471" s="596"/>
      <c r="O471" s="596"/>
      <c r="P471" s="596"/>
      <c r="Q471" s="596"/>
      <c r="R471" s="596"/>
      <c r="S471" s="596"/>
      <c r="T471" s="596"/>
      <c r="U471" s="596"/>
      <c r="V471" s="596"/>
      <c r="W471" s="596"/>
      <c r="X471" s="596"/>
      <c r="Y471" s="596"/>
      <c r="Z471" s="596"/>
      <c r="AC471" s="54"/>
      <c r="AD471" s="54"/>
      <c r="AE471" s="54"/>
      <c r="AF471" s="54"/>
      <c r="AG471" s="54"/>
      <c r="AH471" s="54"/>
      <c r="AI471" s="54"/>
      <c r="AJ471" s="54"/>
      <c r="AK471" s="54"/>
      <c r="AL471" s="54"/>
      <c r="AM471" s="72"/>
      <c r="AN471" s="70"/>
      <c r="AO471" s="70"/>
      <c r="AP471" s="70"/>
      <c r="AQ471" s="71"/>
      <c r="AR471" s="72"/>
      <c r="AS471" s="72"/>
      <c r="AT471" s="72"/>
      <c r="AU471" s="72"/>
      <c r="AV471" s="72"/>
      <c r="AW471" s="72"/>
      <c r="AX471" s="72"/>
      <c r="AY471" s="71"/>
      <c r="AZ471" s="72"/>
      <c r="BA471" s="72"/>
      <c r="BB471" s="72"/>
      <c r="BC471" s="72"/>
      <c r="BD471" s="72"/>
      <c r="BE471" s="72"/>
      <c r="BF471" s="72"/>
      <c r="BG471" s="72"/>
      <c r="BH471" s="72"/>
      <c r="BI471" s="72"/>
      <c r="BJ471" s="72"/>
      <c r="BK471" s="72"/>
      <c r="BL471" s="72"/>
      <c r="BM471" s="72"/>
      <c r="BN471" s="72"/>
      <c r="BO471" s="72"/>
      <c r="BP471" s="72"/>
      <c r="BQ471" s="72"/>
      <c r="BR471" s="72"/>
      <c r="BS471" s="62"/>
      <c r="BT471" s="994"/>
      <c r="BU471" s="42"/>
      <c r="BV471" s="42"/>
    </row>
    <row r="472" spans="3:74" ht="12.75">
      <c r="C472" s="596"/>
      <c r="D472" s="596"/>
      <c r="E472" s="596"/>
      <c r="F472" s="596"/>
      <c r="G472" s="596"/>
      <c r="H472" s="596"/>
      <c r="I472" s="596"/>
      <c r="J472" s="596"/>
      <c r="K472" s="596"/>
      <c r="L472" s="596"/>
      <c r="M472" s="596"/>
      <c r="N472" s="596"/>
      <c r="O472" s="596"/>
      <c r="P472" s="596"/>
      <c r="Q472" s="596"/>
      <c r="R472" s="596"/>
      <c r="S472" s="596"/>
      <c r="T472" s="596"/>
      <c r="U472" s="596"/>
      <c r="V472" s="596"/>
      <c r="W472" s="596"/>
      <c r="X472" s="596"/>
      <c r="Y472" s="596"/>
      <c r="Z472" s="596"/>
      <c r="AC472" s="54"/>
      <c r="AD472" s="54"/>
      <c r="AE472" s="54"/>
      <c r="AF472" s="54"/>
      <c r="AG472" s="54"/>
      <c r="AH472" s="54"/>
      <c r="AI472" s="54"/>
      <c r="AJ472" s="54"/>
      <c r="AK472" s="54"/>
      <c r="AL472" s="54"/>
      <c r="AM472" s="72"/>
      <c r="AN472" s="70"/>
      <c r="AO472" s="70"/>
      <c r="AP472" s="70"/>
      <c r="AQ472" s="71"/>
      <c r="AR472" s="72"/>
      <c r="AS472" s="72"/>
      <c r="AT472" s="72"/>
      <c r="AU472" s="72"/>
      <c r="AV472" s="72"/>
      <c r="AW472" s="72"/>
      <c r="AX472" s="72"/>
      <c r="AY472" s="71"/>
      <c r="AZ472" s="72"/>
      <c r="BA472" s="72"/>
      <c r="BB472" s="72"/>
      <c r="BC472" s="72"/>
      <c r="BD472" s="72"/>
      <c r="BE472" s="72"/>
      <c r="BF472" s="72"/>
      <c r="BG472" s="72"/>
      <c r="BH472" s="72"/>
      <c r="BI472" s="72"/>
      <c r="BJ472" s="72"/>
      <c r="BK472" s="72"/>
      <c r="BL472" s="72"/>
      <c r="BM472" s="72"/>
      <c r="BN472" s="72"/>
      <c r="BO472" s="72"/>
      <c r="BP472" s="72"/>
      <c r="BQ472" s="72"/>
      <c r="BR472" s="72"/>
      <c r="BS472" s="62"/>
      <c r="BT472" s="994"/>
      <c r="BU472" s="42"/>
      <c r="BV472" s="42"/>
    </row>
    <row r="473" spans="3:74" ht="12.75">
      <c r="C473" s="596"/>
      <c r="D473" s="596"/>
      <c r="E473" s="596"/>
      <c r="F473" s="596"/>
      <c r="G473" s="596"/>
      <c r="H473" s="596"/>
      <c r="I473" s="596"/>
      <c r="J473" s="596"/>
      <c r="K473" s="596"/>
      <c r="L473" s="596"/>
      <c r="M473" s="596"/>
      <c r="N473" s="596"/>
      <c r="O473" s="596"/>
      <c r="P473" s="596"/>
      <c r="Q473" s="596"/>
      <c r="R473" s="596"/>
      <c r="S473" s="596"/>
      <c r="T473" s="596"/>
      <c r="U473" s="596"/>
      <c r="V473" s="596"/>
      <c r="W473" s="596"/>
      <c r="X473" s="596"/>
      <c r="Y473" s="596"/>
      <c r="Z473" s="596"/>
      <c r="AC473" s="54"/>
      <c r="AD473" s="54"/>
      <c r="AE473" s="54"/>
      <c r="AF473" s="54"/>
      <c r="AG473" s="54"/>
      <c r="AH473" s="54"/>
      <c r="AI473" s="54"/>
      <c r="AJ473" s="54"/>
      <c r="AK473" s="54"/>
      <c r="AL473" s="54"/>
      <c r="AM473" s="72"/>
      <c r="AN473" s="70"/>
      <c r="AO473" s="70"/>
      <c r="AP473" s="70"/>
      <c r="AQ473" s="71"/>
      <c r="AR473" s="72"/>
      <c r="AS473" s="72"/>
      <c r="AT473" s="72"/>
      <c r="AU473" s="72"/>
      <c r="AV473" s="72"/>
      <c r="AW473" s="72"/>
      <c r="AX473" s="72"/>
      <c r="AY473" s="71"/>
      <c r="AZ473" s="72"/>
      <c r="BA473" s="72"/>
      <c r="BB473" s="72"/>
      <c r="BC473" s="72"/>
      <c r="BD473" s="72"/>
      <c r="BE473" s="72"/>
      <c r="BF473" s="72"/>
      <c r="BG473" s="72"/>
      <c r="BH473" s="72"/>
      <c r="BI473" s="72"/>
      <c r="BJ473" s="72"/>
      <c r="BK473" s="72"/>
      <c r="BL473" s="72"/>
      <c r="BM473" s="72"/>
      <c r="BN473" s="72"/>
      <c r="BO473" s="72"/>
      <c r="BP473" s="72"/>
      <c r="BQ473" s="72"/>
      <c r="BR473" s="72"/>
      <c r="BS473" s="62"/>
      <c r="BT473" s="994"/>
      <c r="BU473" s="42"/>
      <c r="BV473" s="42"/>
    </row>
    <row r="474" spans="3:74" ht="12.75">
      <c r="C474" s="596"/>
      <c r="D474" s="596"/>
      <c r="E474" s="596"/>
      <c r="F474" s="596"/>
      <c r="G474" s="596"/>
      <c r="H474" s="596"/>
      <c r="I474" s="596"/>
      <c r="J474" s="596"/>
      <c r="K474" s="596"/>
      <c r="L474" s="596"/>
      <c r="M474" s="596"/>
      <c r="N474" s="596"/>
      <c r="O474" s="596"/>
      <c r="P474" s="596"/>
      <c r="Q474" s="596"/>
      <c r="R474" s="596"/>
      <c r="S474" s="596"/>
      <c r="T474" s="596"/>
      <c r="U474" s="596"/>
      <c r="V474" s="596"/>
      <c r="W474" s="596"/>
      <c r="X474" s="596"/>
      <c r="Y474" s="596"/>
      <c r="Z474" s="596"/>
      <c r="AC474" s="54"/>
      <c r="AD474" s="54"/>
      <c r="AE474" s="54"/>
      <c r="AF474" s="54"/>
      <c r="AG474" s="54"/>
      <c r="AH474" s="54"/>
      <c r="AI474" s="54"/>
      <c r="AJ474" s="54"/>
      <c r="AK474" s="54"/>
      <c r="AL474" s="54"/>
      <c r="AM474" s="72"/>
      <c r="AN474" s="70"/>
      <c r="AO474" s="70"/>
      <c r="AP474" s="70"/>
      <c r="AQ474" s="71"/>
      <c r="AR474" s="72"/>
      <c r="AS474" s="72"/>
      <c r="AT474" s="72"/>
      <c r="AU474" s="72"/>
      <c r="AV474" s="72"/>
      <c r="AW474" s="72"/>
      <c r="AX474" s="72"/>
      <c r="AY474" s="71"/>
      <c r="AZ474" s="72"/>
      <c r="BA474" s="72"/>
      <c r="BB474" s="72"/>
      <c r="BC474" s="72"/>
      <c r="BD474" s="72"/>
      <c r="BE474" s="72"/>
      <c r="BF474" s="72"/>
      <c r="BG474" s="72"/>
      <c r="BH474" s="72"/>
      <c r="BI474" s="72"/>
      <c r="BJ474" s="72"/>
      <c r="BK474" s="72"/>
      <c r="BL474" s="72"/>
      <c r="BM474" s="72"/>
      <c r="BN474" s="72"/>
      <c r="BO474" s="72"/>
      <c r="BP474" s="72"/>
      <c r="BQ474" s="72"/>
      <c r="BR474" s="72"/>
      <c r="BS474" s="62"/>
      <c r="BT474" s="994"/>
      <c r="BU474" s="42"/>
      <c r="BV474" s="42"/>
    </row>
    <row r="475" spans="3:74" ht="12.75">
      <c r="C475" s="596"/>
      <c r="D475" s="596"/>
      <c r="E475" s="596"/>
      <c r="F475" s="596"/>
      <c r="G475" s="596"/>
      <c r="H475" s="596"/>
      <c r="I475" s="596"/>
      <c r="J475" s="596"/>
      <c r="K475" s="596"/>
      <c r="L475" s="596"/>
      <c r="M475" s="596"/>
      <c r="N475" s="596"/>
      <c r="O475" s="596"/>
      <c r="P475" s="596"/>
      <c r="Q475" s="596"/>
      <c r="R475" s="596"/>
      <c r="S475" s="596"/>
      <c r="T475" s="596"/>
      <c r="U475" s="596"/>
      <c r="V475" s="596"/>
      <c r="W475" s="596"/>
      <c r="X475" s="596"/>
      <c r="Y475" s="596"/>
      <c r="Z475" s="596"/>
      <c r="AC475" s="54"/>
      <c r="AD475" s="54"/>
      <c r="AE475" s="54"/>
      <c r="AF475" s="54"/>
      <c r="AG475" s="54"/>
      <c r="AH475" s="54"/>
      <c r="AI475" s="54"/>
      <c r="AJ475" s="54"/>
      <c r="AK475" s="54"/>
      <c r="AL475" s="54"/>
      <c r="AM475" s="72"/>
      <c r="AN475" s="70"/>
      <c r="AO475" s="70"/>
      <c r="AP475" s="70"/>
      <c r="AQ475" s="71"/>
      <c r="AR475" s="72"/>
      <c r="AS475" s="72"/>
      <c r="AT475" s="72"/>
      <c r="AU475" s="72"/>
      <c r="AV475" s="72"/>
      <c r="AW475" s="72"/>
      <c r="AX475" s="72"/>
      <c r="AY475" s="71"/>
      <c r="AZ475" s="72"/>
      <c r="BA475" s="72"/>
      <c r="BB475" s="72"/>
      <c r="BC475" s="72"/>
      <c r="BD475" s="72"/>
      <c r="BE475" s="72"/>
      <c r="BF475" s="72"/>
      <c r="BG475" s="72"/>
      <c r="BH475" s="72"/>
      <c r="BI475" s="72"/>
      <c r="BJ475" s="72"/>
      <c r="BK475" s="72"/>
      <c r="BL475" s="72"/>
      <c r="BM475" s="72"/>
      <c r="BN475" s="72"/>
      <c r="BO475" s="72"/>
      <c r="BP475" s="72"/>
      <c r="BQ475" s="72"/>
      <c r="BR475" s="72"/>
      <c r="BS475" s="62"/>
      <c r="BT475" s="994"/>
      <c r="BU475" s="42"/>
      <c r="BV475" s="42"/>
    </row>
    <row r="476" spans="3:74" ht="12.75">
      <c r="C476" s="596"/>
      <c r="D476" s="596"/>
      <c r="E476" s="596"/>
      <c r="F476" s="596"/>
      <c r="G476" s="596"/>
      <c r="H476" s="596"/>
      <c r="I476" s="596"/>
      <c r="J476" s="596"/>
      <c r="K476" s="596"/>
      <c r="L476" s="596"/>
      <c r="M476" s="596"/>
      <c r="N476" s="596"/>
      <c r="O476" s="596"/>
      <c r="P476" s="596"/>
      <c r="Q476" s="596"/>
      <c r="R476" s="596"/>
      <c r="S476" s="596"/>
      <c r="T476" s="596"/>
      <c r="U476" s="596"/>
      <c r="V476" s="596"/>
      <c r="W476" s="596"/>
      <c r="X476" s="596"/>
      <c r="Y476" s="596"/>
      <c r="Z476" s="596"/>
      <c r="AC476" s="54"/>
      <c r="AD476" s="54"/>
      <c r="AE476" s="54"/>
      <c r="AF476" s="54"/>
      <c r="AG476" s="54"/>
      <c r="AH476" s="54"/>
      <c r="AI476" s="54"/>
      <c r="AJ476" s="54"/>
      <c r="AK476" s="54"/>
      <c r="AL476" s="54"/>
      <c r="AM476" s="72"/>
      <c r="AN476" s="70"/>
      <c r="AO476" s="70"/>
      <c r="AP476" s="70"/>
      <c r="AQ476" s="71"/>
      <c r="AR476" s="72"/>
      <c r="AS476" s="72"/>
      <c r="AT476" s="72"/>
      <c r="AU476" s="72"/>
      <c r="AV476" s="72"/>
      <c r="AW476" s="72"/>
      <c r="AX476" s="72"/>
      <c r="AY476" s="71"/>
      <c r="AZ476" s="72"/>
      <c r="BA476" s="72"/>
      <c r="BB476" s="72"/>
      <c r="BC476" s="72"/>
      <c r="BD476" s="72"/>
      <c r="BE476" s="72"/>
      <c r="BF476" s="72"/>
      <c r="BG476" s="72"/>
      <c r="BH476" s="72"/>
      <c r="BI476" s="72"/>
      <c r="BJ476" s="72"/>
      <c r="BK476" s="72"/>
      <c r="BL476" s="72"/>
      <c r="BM476" s="72"/>
      <c r="BN476" s="72"/>
      <c r="BO476" s="72"/>
      <c r="BP476" s="72"/>
      <c r="BQ476" s="72"/>
      <c r="BR476" s="72"/>
      <c r="BS476" s="62"/>
      <c r="BT476" s="994"/>
      <c r="BU476" s="42"/>
      <c r="BV476" s="42"/>
    </row>
    <row r="477" spans="3:74" ht="12.75">
      <c r="C477" s="596"/>
      <c r="D477" s="596"/>
      <c r="E477" s="596"/>
      <c r="F477" s="596"/>
      <c r="G477" s="596"/>
      <c r="H477" s="596"/>
      <c r="I477" s="596"/>
      <c r="J477" s="596"/>
      <c r="K477" s="596"/>
      <c r="L477" s="596"/>
      <c r="M477" s="596"/>
      <c r="N477" s="596"/>
      <c r="O477" s="596"/>
      <c r="P477" s="596"/>
      <c r="Q477" s="596"/>
      <c r="R477" s="596"/>
      <c r="S477" s="596"/>
      <c r="T477" s="596"/>
      <c r="U477" s="596"/>
      <c r="V477" s="596"/>
      <c r="W477" s="596"/>
      <c r="X477" s="596"/>
      <c r="Y477" s="596"/>
      <c r="Z477" s="596"/>
      <c r="AC477" s="54"/>
      <c r="AD477" s="54"/>
      <c r="AE477" s="54"/>
      <c r="AF477" s="54"/>
      <c r="AG477" s="54"/>
      <c r="AH477" s="54"/>
      <c r="AI477" s="54"/>
      <c r="AJ477" s="54"/>
      <c r="AK477" s="54"/>
      <c r="AL477" s="54"/>
      <c r="AM477" s="72"/>
      <c r="AN477" s="70"/>
      <c r="AO477" s="70"/>
      <c r="AP477" s="70"/>
      <c r="AQ477" s="71"/>
      <c r="AR477" s="72"/>
      <c r="AS477" s="72"/>
      <c r="AT477" s="72"/>
      <c r="AU477" s="72"/>
      <c r="AV477" s="72"/>
      <c r="AW477" s="72"/>
      <c r="AX477" s="72"/>
      <c r="AY477" s="71"/>
      <c r="AZ477" s="72"/>
      <c r="BA477" s="72"/>
      <c r="BB477" s="72"/>
      <c r="BC477" s="72"/>
      <c r="BD477" s="72"/>
      <c r="BE477" s="72"/>
      <c r="BF477" s="72"/>
      <c r="BG477" s="72"/>
      <c r="BH477" s="72"/>
      <c r="BI477" s="72"/>
      <c r="BJ477" s="72"/>
      <c r="BK477" s="72"/>
      <c r="BL477" s="72"/>
      <c r="BM477" s="72"/>
      <c r="BN477" s="72"/>
      <c r="BO477" s="72"/>
      <c r="BP477" s="72"/>
      <c r="BQ477" s="72"/>
      <c r="BR477" s="72"/>
      <c r="BS477" s="62"/>
      <c r="BT477" s="994"/>
      <c r="BU477" s="42"/>
      <c r="BV477" s="42"/>
    </row>
    <row r="478" spans="3:74" ht="12.75">
      <c r="C478" s="596"/>
      <c r="D478" s="596"/>
      <c r="E478" s="596"/>
      <c r="F478" s="596"/>
      <c r="G478" s="596"/>
      <c r="H478" s="596"/>
      <c r="I478" s="596"/>
      <c r="J478" s="596"/>
      <c r="K478" s="596"/>
      <c r="L478" s="596"/>
      <c r="M478" s="596"/>
      <c r="N478" s="596"/>
      <c r="O478" s="596"/>
      <c r="P478" s="596"/>
      <c r="Q478" s="596"/>
      <c r="R478" s="596"/>
      <c r="S478" s="596"/>
      <c r="T478" s="596"/>
      <c r="U478" s="596"/>
      <c r="V478" s="596"/>
      <c r="W478" s="596"/>
      <c r="X478" s="596"/>
      <c r="Y478" s="596"/>
      <c r="Z478" s="596"/>
      <c r="AC478" s="54"/>
      <c r="AD478" s="54"/>
      <c r="AE478" s="54"/>
      <c r="AF478" s="54"/>
      <c r="AG478" s="54"/>
      <c r="AH478" s="54"/>
      <c r="AI478" s="54"/>
      <c r="AJ478" s="54"/>
      <c r="AK478" s="54"/>
      <c r="AL478" s="54"/>
      <c r="AM478" s="72"/>
      <c r="AN478" s="70"/>
      <c r="AO478" s="70"/>
      <c r="AP478" s="70"/>
      <c r="AQ478" s="71"/>
      <c r="AR478" s="72"/>
      <c r="AS478" s="72"/>
      <c r="AT478" s="72"/>
      <c r="AU478" s="72"/>
      <c r="AV478" s="72"/>
      <c r="AW478" s="72"/>
      <c r="AX478" s="72"/>
      <c r="AY478" s="71"/>
      <c r="AZ478" s="72"/>
      <c r="BA478" s="72"/>
      <c r="BB478" s="72"/>
      <c r="BC478" s="72"/>
      <c r="BD478" s="72"/>
      <c r="BE478" s="72"/>
      <c r="BF478" s="72"/>
      <c r="BG478" s="72"/>
      <c r="BH478" s="72"/>
      <c r="BI478" s="72"/>
      <c r="BJ478" s="72"/>
      <c r="BK478" s="72"/>
      <c r="BL478" s="72"/>
      <c r="BM478" s="72"/>
      <c r="BN478" s="72"/>
      <c r="BO478" s="72"/>
      <c r="BP478" s="72"/>
      <c r="BQ478" s="72"/>
      <c r="BR478" s="72"/>
      <c r="BS478" s="62"/>
      <c r="BT478" s="994"/>
      <c r="BU478" s="42"/>
      <c r="BV478" s="42"/>
    </row>
    <row r="479" spans="3:74" ht="12.75">
      <c r="C479" s="596"/>
      <c r="D479" s="596"/>
      <c r="E479" s="596"/>
      <c r="F479" s="596"/>
      <c r="G479" s="596"/>
      <c r="H479" s="596"/>
      <c r="I479" s="596"/>
      <c r="J479" s="596"/>
      <c r="K479" s="596"/>
      <c r="L479" s="596"/>
      <c r="M479" s="596"/>
      <c r="N479" s="596"/>
      <c r="O479" s="596"/>
      <c r="P479" s="596"/>
      <c r="Q479" s="596"/>
      <c r="R479" s="596"/>
      <c r="S479" s="596"/>
      <c r="T479" s="596"/>
      <c r="U479" s="596"/>
      <c r="V479" s="596"/>
      <c r="W479" s="596"/>
      <c r="X479" s="596"/>
      <c r="Y479" s="596"/>
      <c r="Z479" s="596"/>
      <c r="AC479" s="54"/>
      <c r="AD479" s="54"/>
      <c r="AE479" s="54"/>
      <c r="AF479" s="54"/>
      <c r="AG479" s="54"/>
      <c r="AH479" s="54"/>
      <c r="AI479" s="54"/>
      <c r="AJ479" s="54"/>
      <c r="AK479" s="54"/>
      <c r="AL479" s="54"/>
      <c r="AM479" s="72"/>
      <c r="AN479" s="70"/>
      <c r="AO479" s="70"/>
      <c r="AP479" s="70"/>
      <c r="AQ479" s="71"/>
      <c r="AR479" s="72"/>
      <c r="AS479" s="72"/>
      <c r="AT479" s="72"/>
      <c r="AU479" s="72"/>
      <c r="AV479" s="72"/>
      <c r="AW479" s="72"/>
      <c r="AX479" s="72"/>
      <c r="AY479" s="71"/>
      <c r="AZ479" s="72"/>
      <c r="BA479" s="72"/>
      <c r="BB479" s="72"/>
      <c r="BC479" s="72"/>
      <c r="BD479" s="72"/>
      <c r="BE479" s="72"/>
      <c r="BF479" s="72"/>
      <c r="BG479" s="72"/>
      <c r="BH479" s="72"/>
      <c r="BI479" s="72"/>
      <c r="BJ479" s="72"/>
      <c r="BK479" s="72"/>
      <c r="BL479" s="72"/>
      <c r="BM479" s="72"/>
      <c r="BN479" s="72"/>
      <c r="BO479" s="72"/>
      <c r="BP479" s="72"/>
      <c r="BQ479" s="72"/>
      <c r="BR479" s="72"/>
      <c r="BS479" s="62"/>
      <c r="BT479" s="994"/>
      <c r="BU479" s="42"/>
      <c r="BV479" s="42"/>
    </row>
    <row r="480" spans="3:74" ht="12.75">
      <c r="C480" s="596"/>
      <c r="D480" s="596"/>
      <c r="E480" s="596"/>
      <c r="F480" s="596"/>
      <c r="G480" s="596"/>
      <c r="H480" s="596"/>
      <c r="I480" s="596"/>
      <c r="J480" s="596"/>
      <c r="K480" s="596"/>
      <c r="L480" s="596"/>
      <c r="M480" s="596"/>
      <c r="N480" s="596"/>
      <c r="O480" s="596"/>
      <c r="P480" s="596"/>
      <c r="Q480" s="596"/>
      <c r="R480" s="596"/>
      <c r="S480" s="596"/>
      <c r="T480" s="596"/>
      <c r="U480" s="596"/>
      <c r="V480" s="596"/>
      <c r="W480" s="596"/>
      <c r="X480" s="596"/>
      <c r="Y480" s="596"/>
      <c r="Z480" s="596"/>
      <c r="AC480" s="54"/>
      <c r="AD480" s="54"/>
      <c r="AE480" s="54"/>
      <c r="AF480" s="54"/>
      <c r="AG480" s="54"/>
      <c r="AH480" s="54"/>
      <c r="AI480" s="54"/>
      <c r="AJ480" s="54"/>
      <c r="AK480" s="54"/>
      <c r="AL480" s="54"/>
      <c r="AM480" s="72"/>
      <c r="AN480" s="70"/>
      <c r="AO480" s="70"/>
      <c r="AP480" s="70"/>
      <c r="AQ480" s="71"/>
      <c r="AR480" s="72"/>
      <c r="AS480" s="72"/>
      <c r="AT480" s="72"/>
      <c r="AU480" s="72"/>
      <c r="AV480" s="72"/>
      <c r="AW480" s="72"/>
      <c r="AX480" s="72"/>
      <c r="AY480" s="71"/>
      <c r="AZ480" s="72"/>
      <c r="BA480" s="72"/>
      <c r="BB480" s="72"/>
      <c r="BC480" s="72"/>
      <c r="BD480" s="72"/>
      <c r="BE480" s="72"/>
      <c r="BF480" s="72"/>
      <c r="BG480" s="72"/>
      <c r="BH480" s="72"/>
      <c r="BI480" s="72"/>
      <c r="BJ480" s="72"/>
      <c r="BK480" s="72"/>
      <c r="BL480" s="72"/>
      <c r="BM480" s="72"/>
      <c r="BN480" s="72"/>
      <c r="BO480" s="72"/>
      <c r="BP480" s="72"/>
      <c r="BQ480" s="72"/>
      <c r="BR480" s="72"/>
      <c r="BS480" s="62"/>
      <c r="BT480" s="994"/>
      <c r="BU480" s="42"/>
      <c r="BV480" s="42"/>
    </row>
    <row r="481" spans="3:74">
      <c r="C481" s="596"/>
      <c r="D481" s="596"/>
      <c r="E481" s="596"/>
      <c r="F481" s="596"/>
      <c r="G481" s="596"/>
      <c r="H481" s="596"/>
      <c r="I481" s="596"/>
      <c r="J481" s="596"/>
      <c r="K481" s="596"/>
      <c r="L481" s="596"/>
      <c r="M481" s="596"/>
      <c r="N481" s="596"/>
      <c r="O481" s="596"/>
      <c r="P481" s="596"/>
      <c r="Q481" s="596"/>
      <c r="R481" s="596"/>
      <c r="S481" s="596"/>
      <c r="T481" s="596"/>
      <c r="U481" s="596"/>
      <c r="V481" s="596"/>
      <c r="W481" s="596"/>
      <c r="X481" s="596"/>
      <c r="Y481" s="596"/>
      <c r="Z481" s="596"/>
      <c r="AC481" s="50"/>
      <c r="AD481" s="50"/>
      <c r="AE481" s="50"/>
      <c r="AF481" s="50"/>
      <c r="AG481" s="50"/>
      <c r="AH481" s="50"/>
      <c r="AI481" s="50"/>
      <c r="AJ481" s="50"/>
      <c r="AK481" s="50"/>
      <c r="AL481" s="50"/>
      <c r="BS481" s="62"/>
      <c r="BT481" s="994"/>
      <c r="BU481" s="42"/>
      <c r="BV481" s="42"/>
    </row>
    <row r="482" spans="3:74">
      <c r="C482" s="596"/>
      <c r="D482" s="596"/>
      <c r="E482" s="596"/>
      <c r="F482" s="596"/>
      <c r="G482" s="596"/>
      <c r="H482" s="596"/>
      <c r="I482" s="596"/>
      <c r="J482" s="596"/>
      <c r="K482" s="596"/>
      <c r="L482" s="596"/>
      <c r="M482" s="596"/>
      <c r="N482" s="596"/>
      <c r="O482" s="596"/>
      <c r="P482" s="596"/>
      <c r="Q482" s="596"/>
      <c r="R482" s="596"/>
      <c r="S482" s="596"/>
      <c r="T482" s="596"/>
      <c r="U482" s="596"/>
      <c r="V482" s="596"/>
      <c r="W482" s="596"/>
      <c r="X482" s="596"/>
      <c r="Y482" s="596"/>
      <c r="Z482" s="596"/>
      <c r="AC482" s="50"/>
      <c r="AD482" s="50"/>
      <c r="AE482" s="50"/>
      <c r="AF482" s="50"/>
      <c r="AG482" s="50"/>
      <c r="AH482" s="50"/>
      <c r="AI482" s="50"/>
      <c r="AJ482" s="50"/>
      <c r="AK482" s="50"/>
      <c r="AL482" s="50"/>
      <c r="BS482" s="62"/>
      <c r="BT482" s="994"/>
      <c r="BU482" s="42"/>
      <c r="BV482" s="42"/>
    </row>
    <row r="483" spans="3:74">
      <c r="C483" s="596"/>
      <c r="D483" s="596"/>
      <c r="E483" s="596"/>
      <c r="F483" s="596"/>
      <c r="G483" s="596"/>
      <c r="H483" s="596"/>
      <c r="I483" s="596"/>
      <c r="J483" s="596"/>
      <c r="K483" s="596"/>
      <c r="L483" s="596"/>
      <c r="M483" s="596"/>
      <c r="N483" s="596"/>
      <c r="O483" s="596"/>
      <c r="P483" s="596"/>
      <c r="Q483" s="596"/>
      <c r="R483" s="596"/>
      <c r="S483" s="596"/>
      <c r="T483" s="596"/>
      <c r="U483" s="596"/>
      <c r="V483" s="596"/>
      <c r="W483" s="596"/>
      <c r="X483" s="596"/>
      <c r="Y483" s="596"/>
      <c r="Z483" s="596"/>
      <c r="AC483" s="50"/>
      <c r="AD483" s="50"/>
      <c r="AE483" s="50"/>
      <c r="AF483" s="50"/>
      <c r="AG483" s="50"/>
      <c r="AH483" s="50"/>
      <c r="AI483" s="50"/>
      <c r="AJ483" s="50"/>
      <c r="AK483" s="50"/>
      <c r="AL483" s="50"/>
      <c r="BS483" s="62"/>
      <c r="BT483" s="994"/>
      <c r="BU483" s="42"/>
      <c r="BV483" s="42"/>
    </row>
    <row r="484" spans="3:74">
      <c r="C484" s="596"/>
      <c r="D484" s="596"/>
      <c r="E484" s="596"/>
      <c r="F484" s="596"/>
      <c r="G484" s="596"/>
      <c r="H484" s="596"/>
      <c r="I484" s="596"/>
      <c r="J484" s="596"/>
      <c r="K484" s="596"/>
      <c r="L484" s="596"/>
      <c r="M484" s="596"/>
      <c r="N484" s="596"/>
      <c r="O484" s="596"/>
      <c r="P484" s="596"/>
      <c r="Q484" s="596"/>
      <c r="R484" s="596"/>
      <c r="S484" s="596"/>
      <c r="T484" s="596"/>
      <c r="U484" s="596"/>
      <c r="V484" s="596"/>
      <c r="W484" s="596"/>
      <c r="X484" s="596"/>
      <c r="Y484" s="596"/>
      <c r="Z484" s="596"/>
      <c r="AC484" s="50"/>
      <c r="AD484" s="50"/>
      <c r="AE484" s="50"/>
      <c r="AF484" s="50"/>
      <c r="AG484" s="50"/>
      <c r="AH484" s="50"/>
      <c r="AI484" s="50"/>
      <c r="AJ484" s="50"/>
      <c r="AK484" s="50"/>
      <c r="AL484" s="50"/>
      <c r="BS484" s="62"/>
      <c r="BT484" s="994"/>
      <c r="BU484" s="42"/>
      <c r="BV484" s="42"/>
    </row>
    <row r="485" spans="3:74" ht="15" customHeight="1">
      <c r="C485" s="596"/>
      <c r="D485" s="596"/>
      <c r="E485" s="596"/>
      <c r="F485" s="596"/>
      <c r="G485" s="596"/>
      <c r="H485" s="596"/>
      <c r="I485" s="596"/>
      <c r="J485" s="596"/>
      <c r="K485" s="596"/>
      <c r="L485" s="596"/>
      <c r="M485" s="596"/>
      <c r="N485" s="596"/>
      <c r="O485" s="596"/>
      <c r="P485" s="596"/>
      <c r="Q485" s="596"/>
      <c r="R485" s="596"/>
      <c r="S485" s="596"/>
      <c r="T485" s="596"/>
      <c r="U485" s="596"/>
      <c r="V485" s="596"/>
      <c r="W485" s="596"/>
      <c r="X485" s="596"/>
      <c r="Y485" s="596"/>
      <c r="Z485" s="596"/>
      <c r="AC485" s="50"/>
      <c r="AD485" s="50"/>
      <c r="AE485" s="50"/>
      <c r="AF485" s="50"/>
      <c r="AG485" s="50"/>
      <c r="AH485" s="50"/>
      <c r="AI485" s="50"/>
      <c r="AJ485" s="50"/>
      <c r="AK485" s="50"/>
      <c r="AL485" s="50"/>
      <c r="BS485" s="62"/>
      <c r="BT485" s="994"/>
      <c r="BU485" s="42"/>
      <c r="BV485" s="42"/>
    </row>
    <row r="486" spans="3:74" ht="12.75" customHeight="1">
      <c r="C486" s="596"/>
      <c r="D486" s="596"/>
      <c r="E486" s="596"/>
      <c r="F486" s="596"/>
      <c r="G486" s="596"/>
      <c r="H486" s="596"/>
      <c r="I486" s="596"/>
      <c r="J486" s="596"/>
      <c r="K486" s="596"/>
      <c r="L486" s="596"/>
      <c r="M486" s="596"/>
      <c r="N486" s="596"/>
      <c r="O486" s="596"/>
      <c r="P486" s="596"/>
      <c r="Q486" s="596"/>
      <c r="R486" s="596"/>
      <c r="S486" s="596"/>
      <c r="T486" s="596"/>
      <c r="U486" s="596"/>
      <c r="V486" s="596"/>
      <c r="W486" s="596"/>
      <c r="X486" s="596"/>
      <c r="Y486" s="596"/>
      <c r="Z486" s="596"/>
      <c r="AC486" s="50"/>
      <c r="AD486" s="50"/>
      <c r="AE486" s="50"/>
      <c r="AF486" s="50"/>
      <c r="AG486" s="50"/>
      <c r="AH486" s="50"/>
      <c r="AI486" s="50"/>
      <c r="AJ486" s="50"/>
      <c r="AK486" s="50"/>
      <c r="AL486" s="50"/>
      <c r="BS486" s="62"/>
      <c r="BT486" s="994"/>
      <c r="BU486" s="42"/>
      <c r="BV486" s="42"/>
    </row>
    <row r="487" spans="3:74">
      <c r="C487" s="596"/>
      <c r="D487" s="596"/>
      <c r="E487" s="596"/>
      <c r="F487" s="596"/>
      <c r="G487" s="596"/>
      <c r="H487" s="596"/>
      <c r="I487" s="596"/>
      <c r="J487" s="596"/>
      <c r="K487" s="596"/>
      <c r="L487" s="596"/>
      <c r="M487" s="596"/>
      <c r="N487" s="596"/>
      <c r="O487" s="596"/>
      <c r="P487" s="596"/>
      <c r="Q487" s="596"/>
      <c r="R487" s="596"/>
      <c r="S487" s="596"/>
      <c r="T487" s="596"/>
      <c r="U487" s="596"/>
      <c r="V487" s="596"/>
      <c r="W487" s="596"/>
      <c r="X487" s="596"/>
      <c r="Y487" s="596"/>
      <c r="Z487" s="596"/>
      <c r="AC487" s="50"/>
      <c r="AD487" s="50"/>
      <c r="AE487" s="50"/>
      <c r="AF487" s="50"/>
      <c r="AG487" s="50"/>
      <c r="AH487" s="50"/>
      <c r="AI487" s="50"/>
      <c r="AJ487" s="50"/>
      <c r="AK487" s="50"/>
      <c r="AL487" s="50"/>
      <c r="BS487" s="62"/>
      <c r="BT487" s="994"/>
      <c r="BU487" s="42"/>
      <c r="BV487" s="42"/>
    </row>
    <row r="488" spans="3:74">
      <c r="C488" s="596"/>
      <c r="D488" s="596"/>
      <c r="E488" s="596"/>
      <c r="F488" s="596"/>
      <c r="G488" s="596"/>
      <c r="H488" s="596"/>
      <c r="I488" s="596"/>
      <c r="J488" s="596"/>
      <c r="K488" s="596"/>
      <c r="L488" s="596"/>
      <c r="M488" s="596"/>
      <c r="N488" s="596"/>
      <c r="O488" s="596"/>
      <c r="P488" s="596"/>
      <c r="Q488" s="596"/>
      <c r="R488" s="596"/>
      <c r="S488" s="596"/>
      <c r="T488" s="596"/>
      <c r="U488" s="596"/>
      <c r="V488" s="596"/>
      <c r="W488" s="596"/>
      <c r="X488" s="596"/>
      <c r="Y488" s="596"/>
      <c r="Z488" s="596"/>
      <c r="AC488" s="50"/>
      <c r="AD488" s="50"/>
      <c r="AE488" s="50"/>
      <c r="AF488" s="50"/>
      <c r="AG488" s="50"/>
      <c r="AH488" s="50"/>
      <c r="AI488" s="50"/>
      <c r="AJ488" s="50"/>
      <c r="AK488" s="50"/>
      <c r="AL488" s="50"/>
      <c r="BS488" s="62"/>
      <c r="BT488" s="994"/>
      <c r="BU488" s="42"/>
      <c r="BV488" s="42"/>
    </row>
    <row r="489" spans="3:74">
      <c r="C489" s="596"/>
      <c r="D489" s="596"/>
      <c r="E489" s="596"/>
      <c r="F489" s="596"/>
      <c r="G489" s="596"/>
      <c r="H489" s="596"/>
      <c r="I489" s="596"/>
      <c r="J489" s="596"/>
      <c r="K489" s="596"/>
      <c r="L489" s="596"/>
      <c r="M489" s="596"/>
      <c r="N489" s="596"/>
      <c r="O489" s="596"/>
      <c r="P489" s="596"/>
      <c r="Q489" s="596"/>
      <c r="R489" s="596"/>
      <c r="S489" s="596"/>
      <c r="T489" s="596"/>
      <c r="U489" s="596"/>
      <c r="V489" s="596"/>
      <c r="W489" s="596"/>
      <c r="X489" s="596"/>
      <c r="Y489" s="596"/>
      <c r="Z489" s="596"/>
      <c r="AC489" s="50"/>
      <c r="AD489" s="50"/>
      <c r="AE489" s="50"/>
      <c r="AF489" s="50"/>
      <c r="AG489" s="50"/>
      <c r="AH489" s="50"/>
      <c r="AI489" s="50"/>
      <c r="AJ489" s="50"/>
      <c r="AK489" s="50"/>
      <c r="AL489" s="50"/>
      <c r="BS489" s="62"/>
      <c r="BT489" s="994"/>
      <c r="BU489" s="42"/>
      <c r="BV489" s="42"/>
    </row>
    <row r="490" spans="3:74">
      <c r="C490" s="596"/>
      <c r="D490" s="596"/>
      <c r="E490" s="596"/>
      <c r="F490" s="596"/>
      <c r="G490" s="596"/>
      <c r="H490" s="596"/>
      <c r="I490" s="596"/>
      <c r="J490" s="596"/>
      <c r="K490" s="596"/>
      <c r="L490" s="596"/>
      <c r="M490" s="596"/>
      <c r="N490" s="596"/>
      <c r="O490" s="596"/>
      <c r="P490" s="596"/>
      <c r="Q490" s="596"/>
      <c r="R490" s="596"/>
      <c r="S490" s="596"/>
      <c r="T490" s="596"/>
      <c r="U490" s="596"/>
      <c r="V490" s="596"/>
      <c r="W490" s="596"/>
      <c r="X490" s="596"/>
      <c r="Y490" s="596"/>
      <c r="Z490" s="596"/>
      <c r="AC490" s="50"/>
      <c r="AD490" s="50"/>
      <c r="AE490" s="50"/>
      <c r="AF490" s="50"/>
      <c r="AG490" s="50"/>
      <c r="AH490" s="50"/>
      <c r="AI490" s="50"/>
      <c r="AJ490" s="50"/>
      <c r="AK490" s="50"/>
      <c r="AL490" s="50"/>
      <c r="BS490" s="62"/>
      <c r="BT490" s="994"/>
      <c r="BU490" s="42"/>
      <c r="BV490" s="42"/>
    </row>
    <row r="491" spans="3:74">
      <c r="C491" s="596"/>
      <c r="D491" s="596"/>
      <c r="E491" s="596"/>
      <c r="F491" s="596"/>
      <c r="G491" s="596"/>
      <c r="H491" s="596"/>
      <c r="I491" s="596"/>
      <c r="J491" s="596"/>
      <c r="K491" s="596"/>
      <c r="L491" s="596"/>
      <c r="M491" s="596"/>
      <c r="N491" s="596"/>
      <c r="O491" s="596"/>
      <c r="P491" s="596"/>
      <c r="Q491" s="596"/>
      <c r="R491" s="596"/>
      <c r="S491" s="596"/>
      <c r="T491" s="596"/>
      <c r="U491" s="596"/>
      <c r="V491" s="596"/>
      <c r="W491" s="596"/>
      <c r="X491" s="596"/>
      <c r="Y491" s="596"/>
      <c r="Z491" s="596"/>
      <c r="AC491" s="50"/>
      <c r="AD491" s="50"/>
      <c r="AE491" s="50"/>
      <c r="AF491" s="50"/>
      <c r="AG491" s="50"/>
      <c r="AH491" s="50"/>
      <c r="AI491" s="50"/>
      <c r="AJ491" s="50"/>
      <c r="AK491" s="50"/>
      <c r="AL491" s="50"/>
      <c r="BS491" s="62"/>
      <c r="BT491" s="994"/>
      <c r="BU491" s="42"/>
      <c r="BV491" s="42"/>
    </row>
    <row r="492" spans="3:74">
      <c r="C492" s="596"/>
      <c r="D492" s="596"/>
      <c r="E492" s="596"/>
      <c r="F492" s="596"/>
      <c r="G492" s="596"/>
      <c r="H492" s="596"/>
      <c r="I492" s="596"/>
      <c r="J492" s="596"/>
      <c r="K492" s="596"/>
      <c r="L492" s="596"/>
      <c r="M492" s="596"/>
      <c r="N492" s="596"/>
      <c r="O492" s="596"/>
      <c r="P492" s="596"/>
      <c r="Q492" s="596"/>
      <c r="R492" s="596"/>
      <c r="S492" s="596"/>
      <c r="T492" s="596"/>
      <c r="U492" s="596"/>
      <c r="V492" s="596"/>
      <c r="W492" s="596"/>
      <c r="X492" s="596"/>
      <c r="Y492" s="596"/>
      <c r="Z492" s="596"/>
      <c r="AC492" s="50"/>
      <c r="AD492" s="50"/>
      <c r="AE492" s="50"/>
      <c r="AF492" s="50"/>
      <c r="AG492" s="50"/>
      <c r="AH492" s="50"/>
      <c r="AI492" s="50"/>
      <c r="AJ492" s="50"/>
      <c r="AK492" s="50"/>
      <c r="AL492" s="50"/>
      <c r="BS492" s="62"/>
      <c r="BT492" s="994"/>
      <c r="BU492" s="42"/>
      <c r="BV492" s="42"/>
    </row>
    <row r="493" spans="3:74">
      <c r="C493" s="596"/>
      <c r="D493" s="596"/>
      <c r="E493" s="596"/>
      <c r="F493" s="596"/>
      <c r="G493" s="596"/>
      <c r="H493" s="596"/>
      <c r="I493" s="596"/>
      <c r="J493" s="596"/>
      <c r="K493" s="596"/>
      <c r="L493" s="596"/>
      <c r="M493" s="596"/>
      <c r="N493" s="596"/>
      <c r="O493" s="596"/>
      <c r="P493" s="596"/>
      <c r="Q493" s="596"/>
      <c r="R493" s="596"/>
      <c r="S493" s="596"/>
      <c r="T493" s="596"/>
      <c r="U493" s="596"/>
      <c r="V493" s="596"/>
      <c r="W493" s="596"/>
      <c r="X493" s="596"/>
      <c r="Y493" s="596"/>
      <c r="Z493" s="596"/>
      <c r="AC493" s="50"/>
      <c r="AD493" s="50"/>
      <c r="AE493" s="50"/>
      <c r="AF493" s="50"/>
      <c r="AG493" s="50"/>
      <c r="AH493" s="50"/>
      <c r="AI493" s="50"/>
      <c r="AJ493" s="50"/>
      <c r="AK493" s="50"/>
      <c r="AL493" s="50"/>
      <c r="BS493" s="62"/>
      <c r="BT493" s="994"/>
      <c r="BU493" s="42"/>
      <c r="BV493" s="42"/>
    </row>
    <row r="494" spans="3:74">
      <c r="C494" s="596"/>
      <c r="D494" s="596"/>
      <c r="E494" s="596"/>
      <c r="F494" s="596"/>
      <c r="G494" s="596"/>
      <c r="H494" s="596"/>
      <c r="I494" s="596"/>
      <c r="J494" s="596"/>
      <c r="K494" s="596"/>
      <c r="L494" s="596"/>
      <c r="M494" s="596"/>
      <c r="N494" s="596"/>
      <c r="O494" s="596"/>
      <c r="P494" s="596"/>
      <c r="Q494" s="596"/>
      <c r="R494" s="596"/>
      <c r="S494" s="596"/>
      <c r="T494" s="596"/>
      <c r="U494" s="596"/>
      <c r="V494" s="596"/>
      <c r="W494" s="596"/>
      <c r="X494" s="596"/>
      <c r="Y494" s="596"/>
      <c r="Z494" s="596"/>
      <c r="AC494" s="50"/>
      <c r="AD494" s="50"/>
      <c r="AE494" s="50"/>
      <c r="AF494" s="50"/>
      <c r="AG494" s="50"/>
      <c r="AH494" s="50"/>
      <c r="AI494" s="50"/>
      <c r="AJ494" s="50"/>
      <c r="AK494" s="50"/>
      <c r="AL494" s="50"/>
      <c r="BS494" s="62"/>
      <c r="BT494" s="994"/>
      <c r="BU494" s="42"/>
      <c r="BV494" s="42"/>
    </row>
    <row r="495" spans="3:74">
      <c r="C495" s="596"/>
      <c r="D495" s="596"/>
      <c r="E495" s="596"/>
      <c r="F495" s="596"/>
      <c r="G495" s="596"/>
      <c r="H495" s="596"/>
      <c r="I495" s="596"/>
      <c r="J495" s="596"/>
      <c r="K495" s="596"/>
      <c r="L495" s="596"/>
      <c r="M495" s="596"/>
      <c r="N495" s="596"/>
      <c r="O495" s="596"/>
      <c r="P495" s="596"/>
      <c r="Q495" s="596"/>
      <c r="R495" s="596"/>
      <c r="S495" s="596"/>
      <c r="T495" s="596"/>
      <c r="U495" s="596"/>
      <c r="V495" s="596"/>
      <c r="W495" s="596"/>
      <c r="X495" s="596"/>
      <c r="Y495" s="596"/>
      <c r="Z495" s="596"/>
      <c r="AC495" s="50"/>
      <c r="AD495" s="50"/>
      <c r="AE495" s="50"/>
      <c r="AF495" s="50"/>
      <c r="AG495" s="50"/>
      <c r="AH495" s="50"/>
      <c r="AI495" s="50"/>
      <c r="AJ495" s="50"/>
      <c r="AK495" s="50"/>
      <c r="AL495" s="50"/>
      <c r="BS495" s="62"/>
      <c r="BT495" s="994"/>
      <c r="BU495" s="42"/>
      <c r="BV495" s="42"/>
    </row>
    <row r="496" spans="3:74">
      <c r="C496" s="596"/>
      <c r="D496" s="596"/>
      <c r="E496" s="596"/>
      <c r="F496" s="596"/>
      <c r="G496" s="596"/>
      <c r="H496" s="596"/>
      <c r="I496" s="596"/>
      <c r="J496" s="596"/>
      <c r="K496" s="596"/>
      <c r="L496" s="596"/>
      <c r="M496" s="596"/>
      <c r="N496" s="596"/>
      <c r="O496" s="596"/>
      <c r="P496" s="596"/>
      <c r="Q496" s="596"/>
      <c r="R496" s="596"/>
      <c r="S496" s="596"/>
      <c r="T496" s="596"/>
      <c r="U496" s="596"/>
      <c r="V496" s="596"/>
      <c r="W496" s="596"/>
      <c r="X496" s="596"/>
      <c r="Y496" s="596"/>
      <c r="Z496" s="596"/>
      <c r="AC496" s="50"/>
      <c r="AD496" s="50"/>
      <c r="AE496" s="50"/>
      <c r="AF496" s="50"/>
      <c r="AG496" s="50"/>
      <c r="AH496" s="50"/>
      <c r="AI496" s="50"/>
      <c r="AJ496" s="50"/>
      <c r="AK496" s="50"/>
      <c r="AL496" s="50"/>
      <c r="BS496" s="62"/>
      <c r="BT496" s="994"/>
      <c r="BU496" s="42"/>
      <c r="BV496" s="42"/>
    </row>
    <row r="497" spans="3:74">
      <c r="C497" s="596"/>
      <c r="D497" s="596"/>
      <c r="E497" s="596"/>
      <c r="F497" s="596"/>
      <c r="G497" s="596"/>
      <c r="H497" s="596"/>
      <c r="I497" s="596"/>
      <c r="J497" s="596"/>
      <c r="K497" s="596"/>
      <c r="L497" s="596"/>
      <c r="M497" s="596"/>
      <c r="N497" s="596"/>
      <c r="O497" s="596"/>
      <c r="P497" s="596"/>
      <c r="Q497" s="596"/>
      <c r="R497" s="596"/>
      <c r="S497" s="596"/>
      <c r="T497" s="596"/>
      <c r="U497" s="596"/>
      <c r="V497" s="596"/>
      <c r="W497" s="596"/>
      <c r="X497" s="596"/>
      <c r="Y497" s="596"/>
      <c r="Z497" s="596"/>
      <c r="AC497" s="50"/>
      <c r="AD497" s="50"/>
      <c r="AE497" s="50"/>
      <c r="AF497" s="50"/>
      <c r="AG497" s="50"/>
      <c r="AH497" s="50"/>
      <c r="AI497" s="50"/>
      <c r="AJ497" s="50"/>
      <c r="AK497" s="50"/>
      <c r="AL497" s="50"/>
      <c r="BS497" s="62"/>
      <c r="BT497" s="994"/>
      <c r="BU497" s="42"/>
      <c r="BV497" s="42"/>
    </row>
    <row r="498" spans="3:74">
      <c r="C498" s="596"/>
      <c r="D498" s="596"/>
      <c r="E498" s="596"/>
      <c r="F498" s="596"/>
      <c r="G498" s="596"/>
      <c r="H498" s="596"/>
      <c r="I498" s="596"/>
      <c r="J498" s="596"/>
      <c r="K498" s="596"/>
      <c r="L498" s="596"/>
      <c r="M498" s="596"/>
      <c r="N498" s="596"/>
      <c r="O498" s="596"/>
      <c r="P498" s="596"/>
      <c r="Q498" s="596"/>
      <c r="R498" s="596"/>
      <c r="S498" s="596"/>
      <c r="T498" s="596"/>
      <c r="U498" s="596"/>
      <c r="V498" s="596"/>
      <c r="W498" s="596"/>
      <c r="X498" s="596"/>
      <c r="Y498" s="596"/>
      <c r="Z498" s="596"/>
      <c r="AC498" s="50"/>
      <c r="AD498" s="50"/>
      <c r="AE498" s="50"/>
      <c r="AF498" s="50"/>
      <c r="AG498" s="50"/>
      <c r="AH498" s="50"/>
      <c r="AI498" s="50"/>
      <c r="AJ498" s="50"/>
      <c r="AK498" s="50"/>
      <c r="AL498" s="50"/>
      <c r="BS498" s="62"/>
      <c r="BT498" s="994"/>
      <c r="BU498" s="42"/>
      <c r="BV498" s="42"/>
    </row>
    <row r="499" spans="3:74">
      <c r="C499" s="596"/>
      <c r="D499" s="596"/>
      <c r="E499" s="596"/>
      <c r="F499" s="596"/>
      <c r="G499" s="596"/>
      <c r="H499" s="596"/>
      <c r="I499" s="596"/>
      <c r="J499" s="596"/>
      <c r="K499" s="596"/>
      <c r="L499" s="596"/>
      <c r="M499" s="596"/>
      <c r="N499" s="596"/>
      <c r="O499" s="596"/>
      <c r="P499" s="596"/>
      <c r="Q499" s="596"/>
      <c r="R499" s="596"/>
      <c r="S499" s="596"/>
      <c r="T499" s="596"/>
      <c r="U499" s="596"/>
      <c r="V499" s="596"/>
      <c r="W499" s="596"/>
      <c r="X499" s="596"/>
      <c r="Y499" s="596"/>
      <c r="Z499" s="596"/>
      <c r="AC499" s="50"/>
      <c r="AD499" s="50"/>
      <c r="AE499" s="50"/>
      <c r="AF499" s="50"/>
      <c r="AG499" s="50"/>
      <c r="AH499" s="50"/>
      <c r="AI499" s="50"/>
      <c r="AJ499" s="50"/>
      <c r="AK499" s="50"/>
      <c r="AL499" s="50"/>
      <c r="BS499" s="62"/>
      <c r="BT499" s="994"/>
      <c r="BU499" s="42"/>
      <c r="BV499" s="42"/>
    </row>
    <row r="500" spans="3:74">
      <c r="C500" s="596"/>
      <c r="D500" s="596"/>
      <c r="E500" s="596"/>
      <c r="F500" s="596"/>
      <c r="G500" s="596"/>
      <c r="H500" s="596"/>
      <c r="I500" s="596"/>
      <c r="J500" s="596"/>
      <c r="K500" s="596"/>
      <c r="L500" s="596"/>
      <c r="M500" s="596"/>
      <c r="N500" s="596"/>
      <c r="O500" s="596"/>
      <c r="P500" s="596"/>
      <c r="Q500" s="596"/>
      <c r="R500" s="596"/>
      <c r="S500" s="596"/>
      <c r="T500" s="596"/>
      <c r="U500" s="596"/>
      <c r="V500" s="596"/>
      <c r="W500" s="596"/>
      <c r="X500" s="596"/>
      <c r="Y500" s="596"/>
      <c r="Z500" s="596"/>
      <c r="AC500" s="50"/>
      <c r="AD500" s="50"/>
      <c r="AE500" s="50"/>
      <c r="AF500" s="50"/>
      <c r="AG500" s="50"/>
      <c r="AH500" s="50"/>
      <c r="AI500" s="50"/>
      <c r="AJ500" s="50"/>
      <c r="AK500" s="50"/>
      <c r="AL500" s="50"/>
      <c r="BS500" s="62"/>
      <c r="BT500" s="994"/>
      <c r="BU500" s="42"/>
      <c r="BV500" s="42"/>
    </row>
    <row r="501" spans="3:74">
      <c r="C501" s="596"/>
      <c r="D501" s="596"/>
      <c r="E501" s="596"/>
      <c r="F501" s="596"/>
      <c r="G501" s="596"/>
      <c r="H501" s="596"/>
      <c r="I501" s="596"/>
      <c r="J501" s="596"/>
      <c r="K501" s="596"/>
      <c r="L501" s="596"/>
      <c r="M501" s="596"/>
      <c r="N501" s="596"/>
      <c r="O501" s="596"/>
      <c r="P501" s="596"/>
      <c r="Q501" s="596"/>
      <c r="R501" s="596"/>
      <c r="S501" s="596"/>
      <c r="T501" s="596"/>
      <c r="U501" s="596"/>
      <c r="V501" s="596"/>
      <c r="W501" s="596"/>
      <c r="X501" s="596"/>
      <c r="Y501" s="596"/>
      <c r="Z501" s="596"/>
      <c r="AC501" s="50"/>
      <c r="AD501" s="50"/>
      <c r="AE501" s="50"/>
      <c r="AF501" s="50"/>
      <c r="AG501" s="50"/>
      <c r="AH501" s="50"/>
      <c r="AI501" s="50"/>
      <c r="AJ501" s="50"/>
      <c r="AK501" s="50"/>
      <c r="AL501" s="50"/>
      <c r="BS501" s="62"/>
      <c r="BT501" s="994"/>
      <c r="BU501" s="42"/>
      <c r="BV501" s="42"/>
    </row>
    <row r="502" spans="3:74">
      <c r="C502" s="596"/>
      <c r="D502" s="596"/>
      <c r="E502" s="596"/>
      <c r="F502" s="596"/>
      <c r="G502" s="596"/>
      <c r="H502" s="596"/>
      <c r="I502" s="596"/>
      <c r="J502" s="596"/>
      <c r="K502" s="596"/>
      <c r="L502" s="596"/>
      <c r="M502" s="596"/>
      <c r="N502" s="596"/>
      <c r="O502" s="596"/>
      <c r="P502" s="596"/>
      <c r="Q502" s="596"/>
      <c r="R502" s="596"/>
      <c r="S502" s="596"/>
      <c r="T502" s="596"/>
      <c r="U502" s="596"/>
      <c r="V502" s="596"/>
      <c r="W502" s="596"/>
      <c r="X502" s="596"/>
      <c r="Y502" s="596"/>
      <c r="Z502" s="596"/>
      <c r="AC502" s="50"/>
      <c r="AD502" s="50"/>
      <c r="AE502" s="50"/>
      <c r="AF502" s="50"/>
      <c r="AG502" s="50"/>
      <c r="AH502" s="50"/>
      <c r="AI502" s="50"/>
      <c r="AJ502" s="50"/>
      <c r="AK502" s="50"/>
      <c r="AL502" s="50"/>
      <c r="BS502" s="62"/>
      <c r="BT502" s="994"/>
      <c r="BU502" s="42"/>
      <c r="BV502" s="42"/>
    </row>
    <row r="503" spans="3:74">
      <c r="C503" s="596"/>
      <c r="D503" s="596"/>
      <c r="E503" s="596"/>
      <c r="F503" s="596"/>
      <c r="G503" s="596"/>
      <c r="H503" s="596"/>
      <c r="I503" s="596"/>
      <c r="J503" s="596"/>
      <c r="K503" s="596"/>
      <c r="L503" s="596"/>
      <c r="M503" s="596"/>
      <c r="N503" s="596"/>
      <c r="O503" s="596"/>
      <c r="P503" s="596"/>
      <c r="Q503" s="596"/>
      <c r="R503" s="596"/>
      <c r="S503" s="596"/>
      <c r="T503" s="596"/>
      <c r="U503" s="596"/>
      <c r="V503" s="596"/>
      <c r="W503" s="596"/>
      <c r="X503" s="596"/>
      <c r="Y503" s="596"/>
      <c r="Z503" s="596"/>
      <c r="AC503" s="50"/>
      <c r="AD503" s="50"/>
      <c r="AE503" s="50"/>
      <c r="AF503" s="50"/>
      <c r="AG503" s="50"/>
      <c r="AH503" s="50"/>
      <c r="AI503" s="50"/>
      <c r="AJ503" s="50"/>
      <c r="AK503" s="50"/>
      <c r="AL503" s="50"/>
      <c r="BS503" s="62"/>
      <c r="BT503" s="994"/>
      <c r="BU503" s="42"/>
      <c r="BV503" s="42"/>
    </row>
    <row r="504" spans="3:74">
      <c r="C504" s="596"/>
      <c r="D504" s="596"/>
      <c r="E504" s="596"/>
      <c r="F504" s="596"/>
      <c r="G504" s="596"/>
      <c r="H504" s="596"/>
      <c r="I504" s="596"/>
      <c r="J504" s="596"/>
      <c r="K504" s="596"/>
      <c r="L504" s="596"/>
      <c r="M504" s="596"/>
      <c r="N504" s="596"/>
      <c r="O504" s="596"/>
      <c r="P504" s="596"/>
      <c r="Q504" s="596"/>
      <c r="R504" s="596"/>
      <c r="S504" s="596"/>
      <c r="T504" s="596"/>
      <c r="U504" s="596"/>
      <c r="V504" s="596"/>
      <c r="W504" s="596"/>
      <c r="X504" s="596"/>
      <c r="Y504" s="596"/>
      <c r="Z504" s="596"/>
      <c r="AC504" s="50"/>
      <c r="AD504" s="50"/>
      <c r="AE504" s="50"/>
      <c r="AF504" s="50"/>
      <c r="AG504" s="50"/>
      <c r="AH504" s="50"/>
      <c r="AI504" s="50"/>
      <c r="AJ504" s="50"/>
      <c r="AK504" s="50"/>
      <c r="AL504" s="50"/>
      <c r="BS504" s="62"/>
      <c r="BT504" s="994"/>
      <c r="BU504" s="42"/>
      <c r="BV504" s="42"/>
    </row>
    <row r="505" spans="3:74">
      <c r="C505" s="596"/>
      <c r="D505" s="596"/>
      <c r="E505" s="596"/>
      <c r="F505" s="596"/>
      <c r="G505" s="596"/>
      <c r="H505" s="596"/>
      <c r="I505" s="596"/>
      <c r="J505" s="596"/>
      <c r="K505" s="596"/>
      <c r="L505" s="596"/>
      <c r="M505" s="596"/>
      <c r="N505" s="596"/>
      <c r="O505" s="596"/>
      <c r="P505" s="596"/>
      <c r="Q505" s="596"/>
      <c r="R505" s="596"/>
      <c r="S505" s="596"/>
      <c r="T505" s="596"/>
      <c r="U505" s="596"/>
      <c r="V505" s="596"/>
      <c r="W505" s="596"/>
      <c r="X505" s="596"/>
      <c r="Y505" s="596"/>
      <c r="Z505" s="596"/>
      <c r="AC505" s="50"/>
      <c r="AD505" s="50"/>
      <c r="AE505" s="50"/>
      <c r="AF505" s="50"/>
      <c r="AG505" s="50"/>
      <c r="AH505" s="50"/>
      <c r="AI505" s="50"/>
      <c r="AJ505" s="50"/>
      <c r="AK505" s="50"/>
      <c r="AL505" s="50"/>
      <c r="BS505" s="62"/>
      <c r="BT505" s="994"/>
      <c r="BU505" s="42"/>
      <c r="BV505" s="42"/>
    </row>
    <row r="506" spans="3:74">
      <c r="C506" s="596"/>
      <c r="D506" s="596"/>
      <c r="E506" s="596"/>
      <c r="F506" s="596"/>
      <c r="G506" s="596"/>
      <c r="H506" s="596"/>
      <c r="I506" s="596"/>
      <c r="J506" s="596"/>
      <c r="K506" s="596"/>
      <c r="L506" s="596"/>
      <c r="M506" s="596"/>
      <c r="N506" s="596"/>
      <c r="O506" s="596"/>
      <c r="P506" s="596"/>
      <c r="Q506" s="596"/>
      <c r="R506" s="596"/>
      <c r="S506" s="596"/>
      <c r="T506" s="596"/>
      <c r="U506" s="596"/>
      <c r="V506" s="596"/>
      <c r="W506" s="596"/>
      <c r="X506" s="596"/>
      <c r="Y506" s="596"/>
      <c r="Z506" s="596"/>
      <c r="AC506" s="50"/>
      <c r="AD506" s="50"/>
      <c r="AE506" s="50"/>
      <c r="AF506" s="50"/>
      <c r="AG506" s="50"/>
      <c r="AH506" s="50"/>
      <c r="AI506" s="50"/>
      <c r="AJ506" s="50"/>
      <c r="AK506" s="50"/>
      <c r="AL506" s="50"/>
      <c r="BS506" s="62"/>
      <c r="BT506" s="994"/>
      <c r="BU506" s="42"/>
      <c r="BV506" s="42"/>
    </row>
    <row r="507" spans="3:74">
      <c r="C507" s="596"/>
      <c r="D507" s="596"/>
      <c r="E507" s="596"/>
      <c r="F507" s="596"/>
      <c r="G507" s="596"/>
      <c r="H507" s="596"/>
      <c r="I507" s="596"/>
      <c r="J507" s="596"/>
      <c r="K507" s="596"/>
      <c r="L507" s="596"/>
      <c r="M507" s="596"/>
      <c r="N507" s="596"/>
      <c r="O507" s="596"/>
      <c r="P507" s="596"/>
      <c r="Q507" s="596"/>
      <c r="R507" s="596"/>
      <c r="S507" s="596"/>
      <c r="T507" s="596"/>
      <c r="U507" s="596"/>
      <c r="V507" s="596"/>
      <c r="W507" s="596"/>
      <c r="X507" s="596"/>
      <c r="Y507" s="596"/>
      <c r="Z507" s="596"/>
      <c r="AC507" s="50"/>
      <c r="AD507" s="50"/>
      <c r="AE507" s="50"/>
      <c r="AF507" s="50"/>
      <c r="AG507" s="50"/>
      <c r="AH507" s="50"/>
      <c r="AI507" s="50"/>
      <c r="AJ507" s="50"/>
      <c r="AK507" s="50"/>
      <c r="AL507" s="50"/>
      <c r="BS507" s="62"/>
      <c r="BT507" s="994"/>
      <c r="BU507" s="42"/>
      <c r="BV507" s="42"/>
    </row>
    <row r="508" spans="3:74">
      <c r="C508" s="596"/>
      <c r="D508" s="596"/>
      <c r="E508" s="596"/>
      <c r="F508" s="596"/>
      <c r="G508" s="596"/>
      <c r="H508" s="596"/>
      <c r="I508" s="596"/>
      <c r="J508" s="596"/>
      <c r="K508" s="596"/>
      <c r="L508" s="596"/>
      <c r="M508" s="596"/>
      <c r="N508" s="596"/>
      <c r="O508" s="596"/>
      <c r="P508" s="596"/>
      <c r="Q508" s="596"/>
      <c r="R508" s="596"/>
      <c r="S508" s="596"/>
      <c r="T508" s="596"/>
      <c r="U508" s="596"/>
      <c r="V508" s="596"/>
      <c r="W508" s="596"/>
      <c r="X508" s="596"/>
      <c r="Y508" s="596"/>
      <c r="Z508" s="596"/>
      <c r="AC508" s="50"/>
      <c r="AD508" s="50"/>
      <c r="AE508" s="50"/>
      <c r="AF508" s="50"/>
      <c r="AG508" s="50"/>
      <c r="AH508" s="50"/>
      <c r="AI508" s="50"/>
      <c r="AJ508" s="50"/>
      <c r="AK508" s="50"/>
      <c r="AL508" s="50"/>
      <c r="BS508" s="62"/>
      <c r="BT508" s="994"/>
      <c r="BU508" s="42"/>
      <c r="BV508" s="42"/>
    </row>
    <row r="509" spans="3:74">
      <c r="C509" s="596"/>
      <c r="D509" s="596"/>
      <c r="E509" s="596"/>
      <c r="F509" s="596"/>
      <c r="G509" s="596"/>
      <c r="H509" s="596"/>
      <c r="I509" s="596"/>
      <c r="J509" s="596"/>
      <c r="K509" s="596"/>
      <c r="L509" s="596"/>
      <c r="M509" s="596"/>
      <c r="N509" s="596"/>
      <c r="O509" s="596"/>
      <c r="P509" s="596"/>
      <c r="Q509" s="596"/>
      <c r="R509" s="596"/>
      <c r="S509" s="596"/>
      <c r="T509" s="596"/>
      <c r="U509" s="596"/>
      <c r="V509" s="596"/>
      <c r="W509" s="596"/>
      <c r="X509" s="596"/>
      <c r="Y509" s="596"/>
      <c r="Z509" s="596"/>
      <c r="AC509" s="50"/>
      <c r="AD509" s="50"/>
      <c r="AE509" s="50"/>
      <c r="AF509" s="50"/>
      <c r="AG509" s="50"/>
      <c r="AH509" s="50"/>
      <c r="AI509" s="50"/>
      <c r="AJ509" s="50"/>
      <c r="AK509" s="50"/>
      <c r="AL509" s="50"/>
      <c r="BS509" s="62"/>
      <c r="BT509" s="994"/>
      <c r="BU509" s="42"/>
      <c r="BV509" s="42"/>
    </row>
    <row r="510" spans="3:74">
      <c r="C510" s="596"/>
      <c r="D510" s="596"/>
      <c r="E510" s="596"/>
      <c r="F510" s="596"/>
      <c r="G510" s="596"/>
      <c r="H510" s="596"/>
      <c r="I510" s="596"/>
      <c r="J510" s="596"/>
      <c r="K510" s="596"/>
      <c r="L510" s="596"/>
      <c r="M510" s="596"/>
      <c r="N510" s="596"/>
      <c r="O510" s="596"/>
      <c r="P510" s="596"/>
      <c r="Q510" s="596"/>
      <c r="R510" s="596"/>
      <c r="S510" s="596"/>
      <c r="T510" s="596"/>
      <c r="U510" s="596"/>
      <c r="V510" s="596"/>
      <c r="W510" s="596"/>
      <c r="X510" s="596"/>
      <c r="Y510" s="596"/>
      <c r="Z510" s="596"/>
      <c r="AC510" s="50"/>
      <c r="AD510" s="50"/>
      <c r="AE510" s="50"/>
      <c r="AF510" s="50"/>
      <c r="AG510" s="50"/>
      <c r="AH510" s="50"/>
      <c r="AI510" s="50"/>
      <c r="AJ510" s="50"/>
      <c r="AK510" s="50"/>
      <c r="AL510" s="50"/>
      <c r="BS510" s="62"/>
      <c r="BT510" s="994"/>
      <c r="BU510" s="42"/>
      <c r="BV510" s="42"/>
    </row>
    <row r="511" spans="3:74">
      <c r="C511" s="596"/>
      <c r="D511" s="596"/>
      <c r="E511" s="596"/>
      <c r="F511" s="596"/>
      <c r="G511" s="596"/>
      <c r="H511" s="596"/>
      <c r="I511" s="596"/>
      <c r="J511" s="596"/>
      <c r="K511" s="596"/>
      <c r="L511" s="596"/>
      <c r="M511" s="596"/>
      <c r="N511" s="596"/>
      <c r="O511" s="596"/>
      <c r="P511" s="596"/>
      <c r="Q511" s="596"/>
      <c r="R511" s="596"/>
      <c r="S511" s="596"/>
      <c r="T511" s="596"/>
      <c r="U511" s="596"/>
      <c r="V511" s="596"/>
      <c r="W511" s="596"/>
      <c r="X511" s="596"/>
      <c r="Y511" s="596"/>
      <c r="Z511" s="596"/>
      <c r="AC511" s="50"/>
      <c r="AD511" s="50"/>
      <c r="AE511" s="50"/>
      <c r="AF511" s="50"/>
      <c r="AG511" s="50"/>
      <c r="AH511" s="50"/>
      <c r="AI511" s="50"/>
      <c r="AJ511" s="50"/>
      <c r="AK511" s="50"/>
      <c r="AL511" s="50"/>
      <c r="BS511" s="62"/>
      <c r="BT511" s="994"/>
      <c r="BU511" s="42"/>
      <c r="BV511" s="42"/>
    </row>
    <row r="512" spans="3:74">
      <c r="C512" s="596"/>
      <c r="D512" s="596"/>
      <c r="E512" s="596"/>
      <c r="F512" s="596"/>
      <c r="G512" s="596"/>
      <c r="H512" s="596"/>
      <c r="I512" s="596"/>
      <c r="J512" s="596"/>
      <c r="K512" s="596"/>
      <c r="L512" s="596"/>
      <c r="M512" s="596"/>
      <c r="N512" s="596"/>
      <c r="O512" s="596"/>
      <c r="P512" s="596"/>
      <c r="Q512" s="596"/>
      <c r="R512" s="596"/>
      <c r="S512" s="596"/>
      <c r="T512" s="596"/>
      <c r="U512" s="596"/>
      <c r="V512" s="596"/>
      <c r="W512" s="596"/>
      <c r="X512" s="596"/>
      <c r="Y512" s="596"/>
      <c r="Z512" s="596"/>
      <c r="AC512" s="50"/>
      <c r="AD512" s="50"/>
      <c r="AE512" s="50"/>
      <c r="AF512" s="50"/>
      <c r="AG512" s="50"/>
      <c r="AH512" s="50"/>
      <c r="AI512" s="50"/>
      <c r="AJ512" s="50"/>
      <c r="AK512" s="50"/>
      <c r="AL512" s="50"/>
      <c r="BS512" s="62"/>
      <c r="BT512" s="994"/>
      <c r="BU512" s="42"/>
      <c r="BV512" s="42"/>
    </row>
    <row r="513" spans="3:74">
      <c r="C513" s="596"/>
      <c r="D513" s="596"/>
      <c r="E513" s="596"/>
      <c r="F513" s="596"/>
      <c r="G513" s="596"/>
      <c r="H513" s="596"/>
      <c r="I513" s="596"/>
      <c r="J513" s="596"/>
      <c r="K513" s="596"/>
      <c r="L513" s="596"/>
      <c r="M513" s="596"/>
      <c r="N513" s="596"/>
      <c r="O513" s="596"/>
      <c r="P513" s="596"/>
      <c r="Q513" s="596"/>
      <c r="R513" s="596"/>
      <c r="S513" s="596"/>
      <c r="T513" s="596"/>
      <c r="U513" s="596"/>
      <c r="V513" s="596"/>
      <c r="W513" s="596"/>
      <c r="X513" s="596"/>
      <c r="Y513" s="596"/>
      <c r="Z513" s="596"/>
      <c r="AC513" s="50"/>
      <c r="AD513" s="50"/>
      <c r="AE513" s="50"/>
      <c r="AF513" s="50"/>
      <c r="AG513" s="50"/>
      <c r="AH513" s="50"/>
      <c r="AI513" s="50"/>
      <c r="AJ513" s="50"/>
      <c r="AK513" s="50"/>
      <c r="AL513" s="50"/>
      <c r="BS513" s="62"/>
      <c r="BT513" s="994"/>
      <c r="BU513" s="42"/>
      <c r="BV513" s="42"/>
    </row>
    <row r="514" spans="3:74">
      <c r="C514" s="596"/>
      <c r="D514" s="596"/>
      <c r="E514" s="596"/>
      <c r="F514" s="596"/>
      <c r="G514" s="596"/>
      <c r="H514" s="596"/>
      <c r="I514" s="596"/>
      <c r="J514" s="596"/>
      <c r="K514" s="596"/>
      <c r="L514" s="596"/>
      <c r="M514" s="596"/>
      <c r="N514" s="596"/>
      <c r="O514" s="596"/>
      <c r="P514" s="596"/>
      <c r="Q514" s="596"/>
      <c r="R514" s="596"/>
      <c r="S514" s="596"/>
      <c r="T514" s="596"/>
      <c r="U514" s="596"/>
      <c r="V514" s="596"/>
      <c r="W514" s="596"/>
      <c r="X514" s="596"/>
      <c r="Y514" s="596"/>
      <c r="Z514" s="596"/>
      <c r="AC514" s="50"/>
      <c r="AD514" s="50"/>
      <c r="AE514" s="50"/>
      <c r="AF514" s="50"/>
      <c r="AG514" s="50"/>
      <c r="AH514" s="50"/>
      <c r="AI514" s="50"/>
      <c r="AJ514" s="50"/>
      <c r="AK514" s="50"/>
      <c r="AL514" s="50"/>
      <c r="BS514" s="62"/>
      <c r="BT514" s="994"/>
      <c r="BU514" s="42"/>
      <c r="BV514" s="42"/>
    </row>
    <row r="515" spans="3:74">
      <c r="C515" s="596"/>
      <c r="D515" s="596"/>
      <c r="E515" s="596"/>
      <c r="F515" s="596"/>
      <c r="G515" s="596"/>
      <c r="H515" s="596"/>
      <c r="I515" s="596"/>
      <c r="J515" s="596"/>
      <c r="K515" s="596"/>
      <c r="L515" s="596"/>
      <c r="M515" s="596"/>
      <c r="N515" s="596"/>
      <c r="O515" s="596"/>
      <c r="P515" s="596"/>
      <c r="Q515" s="596"/>
      <c r="R515" s="596"/>
      <c r="S515" s="596"/>
      <c r="T515" s="596"/>
      <c r="U515" s="596"/>
      <c r="V515" s="596"/>
      <c r="W515" s="596"/>
      <c r="X515" s="596"/>
      <c r="Y515" s="596"/>
      <c r="Z515" s="596"/>
      <c r="AC515" s="50"/>
      <c r="AD515" s="50"/>
      <c r="AE515" s="50"/>
      <c r="AF515" s="50"/>
      <c r="AG515" s="50"/>
      <c r="AH515" s="50"/>
      <c r="AI515" s="50"/>
      <c r="AJ515" s="50"/>
      <c r="AK515" s="50"/>
      <c r="AL515" s="50"/>
      <c r="BS515" s="62"/>
      <c r="BT515" s="994"/>
      <c r="BU515" s="42"/>
      <c r="BV515" s="42"/>
    </row>
    <row r="516" spans="3:74">
      <c r="C516" s="596"/>
      <c r="D516" s="596"/>
      <c r="E516" s="596"/>
      <c r="F516" s="596"/>
      <c r="G516" s="596"/>
      <c r="H516" s="596"/>
      <c r="I516" s="596"/>
      <c r="J516" s="596"/>
      <c r="K516" s="596"/>
      <c r="L516" s="596"/>
      <c r="M516" s="596"/>
      <c r="N516" s="596"/>
      <c r="O516" s="596"/>
      <c r="P516" s="596"/>
      <c r="Q516" s="596"/>
      <c r="R516" s="596"/>
      <c r="S516" s="596"/>
      <c r="T516" s="596"/>
      <c r="U516" s="596"/>
      <c r="V516" s="596"/>
      <c r="W516" s="596"/>
      <c r="X516" s="596"/>
      <c r="Y516" s="596"/>
      <c r="Z516" s="596"/>
      <c r="AC516" s="50"/>
      <c r="AD516" s="50"/>
      <c r="AE516" s="50"/>
      <c r="AF516" s="50"/>
      <c r="AG516" s="50"/>
      <c r="AH516" s="50"/>
      <c r="AI516" s="50"/>
      <c r="AJ516" s="50"/>
      <c r="AK516" s="50"/>
      <c r="AL516" s="50"/>
      <c r="BS516" s="62"/>
      <c r="BT516" s="994"/>
      <c r="BU516" s="42"/>
      <c r="BV516" s="42"/>
    </row>
    <row r="517" spans="3:74">
      <c r="C517" s="596"/>
      <c r="D517" s="596"/>
      <c r="E517" s="596"/>
      <c r="F517" s="596"/>
      <c r="G517" s="596"/>
      <c r="H517" s="596"/>
      <c r="I517" s="596"/>
      <c r="J517" s="596"/>
      <c r="K517" s="596"/>
      <c r="L517" s="596"/>
      <c r="M517" s="596"/>
      <c r="N517" s="596"/>
      <c r="O517" s="596"/>
      <c r="P517" s="596"/>
      <c r="Q517" s="596"/>
      <c r="R517" s="596"/>
      <c r="S517" s="596"/>
      <c r="T517" s="596"/>
      <c r="U517" s="596"/>
      <c r="V517" s="596"/>
      <c r="W517" s="596"/>
      <c r="X517" s="596"/>
      <c r="Y517" s="596"/>
      <c r="Z517" s="596"/>
      <c r="AC517" s="50"/>
      <c r="AD517" s="50"/>
      <c r="AE517" s="50"/>
      <c r="AF517" s="50"/>
      <c r="AG517" s="50"/>
      <c r="AH517" s="50"/>
      <c r="AI517" s="50"/>
      <c r="AJ517" s="50"/>
      <c r="AK517" s="50"/>
      <c r="AL517" s="50"/>
      <c r="BS517" s="62"/>
      <c r="BT517" s="994"/>
      <c r="BU517" s="42"/>
      <c r="BV517" s="42"/>
    </row>
    <row r="518" spans="3:74">
      <c r="C518" s="596"/>
      <c r="D518" s="596"/>
      <c r="E518" s="596"/>
      <c r="F518" s="596"/>
      <c r="G518" s="596"/>
      <c r="H518" s="596"/>
      <c r="I518" s="596"/>
      <c r="J518" s="596"/>
      <c r="K518" s="596"/>
      <c r="L518" s="596"/>
      <c r="M518" s="596"/>
      <c r="N518" s="596"/>
      <c r="O518" s="596"/>
      <c r="P518" s="596"/>
      <c r="Q518" s="596"/>
      <c r="R518" s="596"/>
      <c r="S518" s="596"/>
      <c r="T518" s="596"/>
      <c r="U518" s="596"/>
      <c r="V518" s="596"/>
      <c r="W518" s="596"/>
      <c r="X518" s="596"/>
      <c r="Y518" s="596"/>
      <c r="Z518" s="596"/>
      <c r="AC518" s="50"/>
      <c r="AD518" s="50"/>
      <c r="AE518" s="50"/>
      <c r="AF518" s="50"/>
      <c r="AG518" s="50"/>
      <c r="AH518" s="50"/>
      <c r="AI518" s="50"/>
      <c r="AJ518" s="50"/>
      <c r="AK518" s="50"/>
      <c r="AL518" s="50"/>
      <c r="BS518" s="62"/>
      <c r="BT518" s="994"/>
      <c r="BU518" s="42"/>
      <c r="BV518" s="42"/>
    </row>
    <row r="519" spans="3:74">
      <c r="C519" s="596"/>
      <c r="D519" s="596"/>
      <c r="E519" s="596"/>
      <c r="F519" s="596"/>
      <c r="G519" s="596"/>
      <c r="H519" s="596"/>
      <c r="I519" s="596"/>
      <c r="J519" s="596"/>
      <c r="K519" s="596"/>
      <c r="L519" s="596"/>
      <c r="M519" s="596"/>
      <c r="N519" s="596"/>
      <c r="O519" s="596"/>
      <c r="P519" s="596"/>
      <c r="Q519" s="596"/>
      <c r="R519" s="596"/>
      <c r="S519" s="596"/>
      <c r="T519" s="596"/>
      <c r="U519" s="596"/>
      <c r="V519" s="596"/>
      <c r="W519" s="596"/>
      <c r="X519" s="596"/>
      <c r="Y519" s="596"/>
      <c r="Z519" s="596"/>
      <c r="AC519" s="50"/>
      <c r="AD519" s="50"/>
      <c r="AE519" s="50"/>
      <c r="AF519" s="50"/>
      <c r="AG519" s="50"/>
      <c r="AH519" s="50"/>
      <c r="AI519" s="50"/>
      <c r="AJ519" s="50"/>
      <c r="AK519" s="50"/>
      <c r="AL519" s="50"/>
      <c r="BS519" s="62"/>
      <c r="BT519" s="994"/>
      <c r="BU519" s="42"/>
      <c r="BV519" s="42"/>
    </row>
    <row r="520" spans="3:74">
      <c r="C520" s="596"/>
      <c r="D520" s="596"/>
      <c r="E520" s="596"/>
      <c r="F520" s="596"/>
      <c r="G520" s="596"/>
      <c r="H520" s="596"/>
      <c r="I520" s="596"/>
      <c r="J520" s="596"/>
      <c r="K520" s="596"/>
      <c r="L520" s="596"/>
      <c r="M520" s="596"/>
      <c r="N520" s="596"/>
      <c r="O520" s="596"/>
      <c r="P520" s="596"/>
      <c r="Q520" s="596"/>
      <c r="R520" s="596"/>
      <c r="S520" s="596"/>
      <c r="T520" s="596"/>
      <c r="U520" s="596"/>
      <c r="V520" s="596"/>
      <c r="W520" s="596"/>
      <c r="X520" s="596"/>
      <c r="Y520" s="596"/>
      <c r="Z520" s="596"/>
      <c r="AC520" s="50"/>
      <c r="AD520" s="50"/>
      <c r="AE520" s="50"/>
      <c r="AF520" s="50"/>
      <c r="AG520" s="50"/>
      <c r="AH520" s="50"/>
      <c r="AI520" s="50"/>
      <c r="AJ520" s="50"/>
      <c r="AK520" s="50"/>
      <c r="AL520" s="50"/>
      <c r="BS520" s="62"/>
      <c r="BT520" s="994"/>
      <c r="BU520" s="42"/>
      <c r="BV520" s="42"/>
    </row>
    <row r="521" spans="3:74">
      <c r="C521" s="596"/>
      <c r="D521" s="596"/>
      <c r="E521" s="596"/>
      <c r="F521" s="596"/>
      <c r="G521" s="596"/>
      <c r="H521" s="596"/>
      <c r="I521" s="596"/>
      <c r="J521" s="596"/>
      <c r="K521" s="596"/>
      <c r="L521" s="596"/>
      <c r="M521" s="596"/>
      <c r="N521" s="596"/>
      <c r="O521" s="596"/>
      <c r="P521" s="596"/>
      <c r="Q521" s="596"/>
      <c r="R521" s="596"/>
      <c r="S521" s="596"/>
      <c r="T521" s="596"/>
      <c r="U521" s="596"/>
      <c r="V521" s="596"/>
      <c r="W521" s="596"/>
      <c r="X521" s="596"/>
      <c r="Y521" s="596"/>
      <c r="Z521" s="596"/>
      <c r="AC521" s="50"/>
      <c r="AD521" s="50"/>
      <c r="AE521" s="50"/>
      <c r="AF521" s="50"/>
      <c r="AG521" s="50"/>
      <c r="AH521" s="50"/>
      <c r="AI521" s="50"/>
      <c r="AJ521" s="50"/>
      <c r="AK521" s="50"/>
      <c r="AL521" s="50"/>
      <c r="BS521" s="62"/>
      <c r="BT521" s="994"/>
      <c r="BU521" s="42"/>
      <c r="BV521" s="42"/>
    </row>
    <row r="522" spans="3:74">
      <c r="C522" s="596"/>
      <c r="D522" s="596"/>
      <c r="E522" s="596"/>
      <c r="F522" s="596"/>
      <c r="G522" s="596"/>
      <c r="H522" s="596"/>
      <c r="I522" s="596"/>
      <c r="J522" s="596"/>
      <c r="K522" s="596"/>
      <c r="L522" s="596"/>
      <c r="M522" s="596"/>
      <c r="N522" s="596"/>
      <c r="O522" s="596"/>
      <c r="P522" s="596"/>
      <c r="Q522" s="596"/>
      <c r="R522" s="596"/>
      <c r="S522" s="596"/>
      <c r="T522" s="596"/>
      <c r="U522" s="596"/>
      <c r="V522" s="596"/>
      <c r="W522" s="596"/>
      <c r="X522" s="596"/>
      <c r="Y522" s="596"/>
      <c r="Z522" s="596"/>
      <c r="AC522" s="50"/>
      <c r="AD522" s="50"/>
      <c r="AE522" s="50"/>
      <c r="AF522" s="50"/>
      <c r="AG522" s="50"/>
      <c r="AH522" s="50"/>
      <c r="AI522" s="50"/>
      <c r="AJ522" s="50"/>
      <c r="AK522" s="50"/>
      <c r="AL522" s="50"/>
      <c r="BS522" s="62"/>
      <c r="BT522" s="994"/>
      <c r="BU522" s="42"/>
      <c r="BV522" s="42"/>
    </row>
    <row r="523" spans="3:74">
      <c r="C523" s="596"/>
      <c r="D523" s="596"/>
      <c r="E523" s="596"/>
      <c r="F523" s="596"/>
      <c r="G523" s="596"/>
      <c r="H523" s="596"/>
      <c r="I523" s="596"/>
      <c r="J523" s="596"/>
      <c r="K523" s="596"/>
      <c r="L523" s="596"/>
      <c r="M523" s="596"/>
      <c r="N523" s="596"/>
      <c r="O523" s="596"/>
      <c r="P523" s="596"/>
      <c r="Q523" s="596"/>
      <c r="R523" s="596"/>
      <c r="S523" s="596"/>
      <c r="T523" s="596"/>
      <c r="U523" s="596"/>
      <c r="V523" s="596"/>
      <c r="W523" s="596"/>
      <c r="X523" s="596"/>
      <c r="Y523" s="596"/>
      <c r="Z523" s="596"/>
      <c r="AC523" s="50"/>
      <c r="AD523" s="50"/>
      <c r="AE523" s="50"/>
      <c r="AF523" s="50"/>
      <c r="AG523" s="50"/>
      <c r="AH523" s="50"/>
      <c r="AI523" s="50"/>
      <c r="AJ523" s="50"/>
      <c r="AK523" s="50"/>
      <c r="AL523" s="50"/>
      <c r="BS523" s="62"/>
      <c r="BT523" s="994"/>
      <c r="BU523" s="42"/>
      <c r="BV523" s="42"/>
    </row>
    <row r="524" spans="3:74">
      <c r="C524" s="596"/>
      <c r="D524" s="596"/>
      <c r="E524" s="596"/>
      <c r="F524" s="596"/>
      <c r="G524" s="596"/>
      <c r="H524" s="596"/>
      <c r="I524" s="596"/>
      <c r="J524" s="596"/>
      <c r="K524" s="596"/>
      <c r="L524" s="596"/>
      <c r="M524" s="596"/>
      <c r="N524" s="596"/>
      <c r="O524" s="596"/>
      <c r="P524" s="596"/>
      <c r="Q524" s="596"/>
      <c r="R524" s="596"/>
      <c r="S524" s="596"/>
      <c r="T524" s="596"/>
      <c r="U524" s="596"/>
      <c r="V524" s="596"/>
      <c r="W524" s="596"/>
      <c r="X524" s="596"/>
      <c r="Y524" s="596"/>
      <c r="Z524" s="596"/>
      <c r="AC524" s="50"/>
      <c r="AD524" s="50"/>
      <c r="AE524" s="50"/>
      <c r="AF524" s="50"/>
      <c r="AG524" s="50"/>
      <c r="AH524" s="50"/>
      <c r="AI524" s="50"/>
      <c r="AJ524" s="50"/>
      <c r="AK524" s="50"/>
      <c r="AL524" s="50"/>
      <c r="BS524" s="62"/>
      <c r="BT524" s="994"/>
      <c r="BU524" s="42"/>
      <c r="BV524" s="42"/>
    </row>
    <row r="525" spans="3:74">
      <c r="C525" s="596"/>
      <c r="D525" s="596"/>
      <c r="E525" s="596"/>
      <c r="F525" s="596"/>
      <c r="G525" s="596"/>
      <c r="H525" s="596"/>
      <c r="I525" s="596"/>
      <c r="J525" s="596"/>
      <c r="K525" s="596"/>
      <c r="L525" s="596"/>
      <c r="M525" s="596"/>
      <c r="N525" s="596"/>
      <c r="O525" s="596"/>
      <c r="P525" s="596"/>
      <c r="Q525" s="596"/>
      <c r="R525" s="596"/>
      <c r="S525" s="596"/>
      <c r="T525" s="596"/>
      <c r="U525" s="596"/>
      <c r="V525" s="596"/>
      <c r="W525" s="596"/>
      <c r="X525" s="596"/>
      <c r="Y525" s="596"/>
      <c r="Z525" s="596"/>
      <c r="AC525" s="50"/>
      <c r="AD525" s="50"/>
      <c r="AE525" s="50"/>
      <c r="AF525" s="50"/>
      <c r="AG525" s="50"/>
      <c r="AH525" s="50"/>
      <c r="AI525" s="50"/>
      <c r="AJ525" s="50"/>
      <c r="AK525" s="50"/>
      <c r="AL525" s="50"/>
      <c r="BS525" s="62"/>
      <c r="BT525" s="994"/>
      <c r="BU525" s="42"/>
      <c r="BV525" s="42"/>
    </row>
    <row r="526" spans="3:74">
      <c r="C526" s="596"/>
      <c r="D526" s="596"/>
      <c r="E526" s="596"/>
      <c r="F526" s="596"/>
      <c r="G526" s="596"/>
      <c r="H526" s="596"/>
      <c r="I526" s="596"/>
      <c r="J526" s="596"/>
      <c r="K526" s="596"/>
      <c r="L526" s="596"/>
      <c r="M526" s="596"/>
      <c r="N526" s="596"/>
      <c r="O526" s="596"/>
      <c r="P526" s="596"/>
      <c r="Q526" s="596"/>
      <c r="R526" s="596"/>
      <c r="S526" s="596"/>
      <c r="T526" s="596"/>
      <c r="U526" s="596"/>
      <c r="V526" s="596"/>
      <c r="W526" s="596"/>
      <c r="X526" s="596"/>
      <c r="Y526" s="596"/>
      <c r="Z526" s="596"/>
      <c r="AC526" s="50"/>
      <c r="AD526" s="50"/>
      <c r="AE526" s="50"/>
      <c r="AF526" s="50"/>
      <c r="AG526" s="50"/>
      <c r="AH526" s="50"/>
      <c r="AI526" s="50"/>
      <c r="AJ526" s="50"/>
      <c r="AK526" s="50"/>
      <c r="AL526" s="50"/>
      <c r="BS526" s="62"/>
      <c r="BT526" s="994"/>
      <c r="BU526" s="42"/>
      <c r="BV526" s="42"/>
    </row>
    <row r="527" spans="3:74">
      <c r="C527" s="596"/>
      <c r="D527" s="596"/>
      <c r="E527" s="596"/>
      <c r="F527" s="596"/>
      <c r="G527" s="596"/>
      <c r="H527" s="596"/>
      <c r="I527" s="596"/>
      <c r="J527" s="596"/>
      <c r="K527" s="596"/>
      <c r="L527" s="596"/>
      <c r="M527" s="596"/>
      <c r="N527" s="596"/>
      <c r="O527" s="596"/>
      <c r="P527" s="596"/>
      <c r="Q527" s="596"/>
      <c r="R527" s="596"/>
      <c r="S527" s="596"/>
      <c r="T527" s="596"/>
      <c r="U527" s="596"/>
      <c r="V527" s="596"/>
      <c r="W527" s="596"/>
      <c r="X527" s="596"/>
      <c r="Y527" s="596"/>
      <c r="Z527" s="596"/>
      <c r="AC527" s="50"/>
      <c r="AD527" s="50"/>
      <c r="AE527" s="50"/>
      <c r="AF527" s="50"/>
      <c r="AG527" s="50"/>
      <c r="AH527" s="50"/>
      <c r="AI527" s="50"/>
      <c r="AJ527" s="50"/>
      <c r="AK527" s="50"/>
      <c r="AL527" s="50"/>
      <c r="BS527" s="62"/>
      <c r="BT527" s="994"/>
      <c r="BU527" s="42"/>
      <c r="BV527" s="42"/>
    </row>
    <row r="528" spans="3:74">
      <c r="C528" s="596"/>
      <c r="D528" s="596"/>
      <c r="E528" s="596"/>
      <c r="F528" s="596"/>
      <c r="G528" s="596"/>
      <c r="H528" s="596"/>
      <c r="I528" s="596"/>
      <c r="J528" s="596"/>
      <c r="K528" s="596"/>
      <c r="L528" s="596"/>
      <c r="M528" s="596"/>
      <c r="N528" s="596"/>
      <c r="O528" s="596"/>
      <c r="P528" s="596"/>
      <c r="Q528" s="596"/>
      <c r="R528" s="596"/>
      <c r="S528" s="596"/>
      <c r="T528" s="596"/>
      <c r="U528" s="596"/>
      <c r="V528" s="596"/>
      <c r="W528" s="596"/>
      <c r="X528" s="596"/>
      <c r="Y528" s="596"/>
      <c r="Z528" s="596"/>
      <c r="AC528" s="50"/>
      <c r="AD528" s="50"/>
      <c r="AE528" s="50"/>
      <c r="AF528" s="50"/>
      <c r="AG528" s="50"/>
      <c r="AH528" s="50"/>
      <c r="AI528" s="50"/>
      <c r="AJ528" s="50"/>
      <c r="AK528" s="50"/>
      <c r="AL528" s="50"/>
      <c r="BS528" s="62"/>
      <c r="BT528" s="994"/>
      <c r="BU528" s="42"/>
      <c r="BV528" s="42"/>
    </row>
    <row r="529" spans="3:74">
      <c r="C529" s="596"/>
      <c r="D529" s="596"/>
      <c r="E529" s="596"/>
      <c r="F529" s="596"/>
      <c r="G529" s="596"/>
      <c r="H529" s="596"/>
      <c r="I529" s="596"/>
      <c r="J529" s="596"/>
      <c r="K529" s="596"/>
      <c r="L529" s="596"/>
      <c r="M529" s="596"/>
      <c r="N529" s="596"/>
      <c r="O529" s="596"/>
      <c r="P529" s="596"/>
      <c r="Q529" s="596"/>
      <c r="R529" s="596"/>
      <c r="S529" s="596"/>
      <c r="T529" s="596"/>
      <c r="U529" s="596"/>
      <c r="V529" s="596"/>
      <c r="W529" s="596"/>
      <c r="X529" s="596"/>
      <c r="Y529" s="596"/>
      <c r="Z529" s="596"/>
      <c r="AC529" s="50"/>
      <c r="AD529" s="50"/>
      <c r="AE529" s="50"/>
      <c r="AF529" s="50"/>
      <c r="AG529" s="50"/>
      <c r="AH529" s="50"/>
      <c r="AI529" s="50"/>
      <c r="AJ529" s="50"/>
      <c r="AK529" s="50"/>
      <c r="AL529" s="50"/>
      <c r="BS529" s="62"/>
      <c r="BT529" s="994"/>
      <c r="BU529" s="42"/>
      <c r="BV529" s="42"/>
    </row>
    <row r="530" spans="3:74">
      <c r="C530" s="596"/>
      <c r="D530" s="596"/>
      <c r="E530" s="596"/>
      <c r="F530" s="596"/>
      <c r="G530" s="596"/>
      <c r="H530" s="596"/>
      <c r="I530" s="596"/>
      <c r="J530" s="596"/>
      <c r="K530" s="596"/>
      <c r="L530" s="596"/>
      <c r="M530" s="596"/>
      <c r="N530" s="596"/>
      <c r="O530" s="596"/>
      <c r="P530" s="596"/>
      <c r="Q530" s="596"/>
      <c r="R530" s="596"/>
      <c r="S530" s="596"/>
      <c r="T530" s="596"/>
      <c r="U530" s="596"/>
      <c r="V530" s="596"/>
      <c r="W530" s="596"/>
      <c r="X530" s="596"/>
      <c r="Y530" s="596"/>
      <c r="Z530" s="596"/>
      <c r="AC530" s="50"/>
      <c r="AD530" s="50"/>
      <c r="AE530" s="50"/>
      <c r="AF530" s="50"/>
      <c r="AG530" s="50"/>
      <c r="AH530" s="50"/>
      <c r="AI530" s="50"/>
      <c r="AJ530" s="50"/>
      <c r="AK530" s="50"/>
      <c r="AL530" s="50"/>
      <c r="BS530" s="62"/>
      <c r="BT530" s="994"/>
      <c r="BU530" s="42"/>
      <c r="BV530" s="42"/>
    </row>
    <row r="531" spans="3:74">
      <c r="C531" s="596"/>
      <c r="D531" s="596"/>
      <c r="E531" s="596"/>
      <c r="F531" s="596"/>
      <c r="G531" s="596"/>
      <c r="H531" s="596"/>
      <c r="I531" s="596"/>
      <c r="J531" s="596"/>
      <c r="K531" s="596"/>
      <c r="L531" s="596"/>
      <c r="M531" s="596"/>
      <c r="N531" s="596"/>
      <c r="O531" s="596"/>
      <c r="P531" s="596"/>
      <c r="Q531" s="596"/>
      <c r="R531" s="596"/>
      <c r="S531" s="596"/>
      <c r="T531" s="596"/>
      <c r="U531" s="596"/>
      <c r="V531" s="596"/>
      <c r="W531" s="596"/>
      <c r="X531" s="596"/>
      <c r="Y531" s="596"/>
      <c r="Z531" s="596"/>
      <c r="AC531" s="50"/>
      <c r="AD531" s="50"/>
      <c r="AE531" s="50"/>
      <c r="AF531" s="50"/>
      <c r="AG531" s="50"/>
      <c r="AH531" s="50"/>
      <c r="AI531" s="50"/>
      <c r="AJ531" s="50"/>
      <c r="AK531" s="50"/>
      <c r="AL531" s="50"/>
      <c r="BS531" s="62"/>
      <c r="BT531" s="994"/>
      <c r="BU531" s="42"/>
      <c r="BV531" s="42"/>
    </row>
    <row r="532" spans="3:74">
      <c r="C532" s="596"/>
      <c r="D532" s="596"/>
      <c r="E532" s="596"/>
      <c r="F532" s="596"/>
      <c r="G532" s="596"/>
      <c r="H532" s="596"/>
      <c r="I532" s="596"/>
      <c r="J532" s="596"/>
      <c r="K532" s="596"/>
      <c r="L532" s="596"/>
      <c r="M532" s="596"/>
      <c r="N532" s="596"/>
      <c r="O532" s="596"/>
      <c r="P532" s="596"/>
      <c r="Q532" s="596"/>
      <c r="R532" s="596"/>
      <c r="S532" s="596"/>
      <c r="T532" s="596"/>
      <c r="U532" s="596"/>
      <c r="V532" s="596"/>
      <c r="W532" s="596"/>
      <c r="X532" s="596"/>
      <c r="Y532" s="596"/>
      <c r="Z532" s="596"/>
      <c r="AC532" s="50"/>
      <c r="AD532" s="50"/>
      <c r="AE532" s="50"/>
      <c r="AF532" s="50"/>
      <c r="AG532" s="50"/>
      <c r="AH532" s="50"/>
      <c r="AI532" s="50"/>
      <c r="AJ532" s="50"/>
      <c r="AK532" s="50"/>
      <c r="AL532" s="50"/>
      <c r="BS532" s="62"/>
      <c r="BT532" s="994"/>
      <c r="BU532" s="42"/>
      <c r="BV532" s="42"/>
    </row>
    <row r="533" spans="3:74">
      <c r="C533" s="596"/>
      <c r="D533" s="596"/>
      <c r="E533" s="596"/>
      <c r="F533" s="596"/>
      <c r="G533" s="596"/>
      <c r="H533" s="596"/>
      <c r="I533" s="596"/>
      <c r="J533" s="596"/>
      <c r="K533" s="596"/>
      <c r="L533" s="596"/>
      <c r="M533" s="596"/>
      <c r="N533" s="596"/>
      <c r="O533" s="596"/>
      <c r="P533" s="596"/>
      <c r="Q533" s="596"/>
      <c r="R533" s="596"/>
      <c r="S533" s="596"/>
      <c r="T533" s="596"/>
      <c r="U533" s="596"/>
      <c r="V533" s="596"/>
      <c r="W533" s="596"/>
      <c r="X533" s="596"/>
      <c r="Y533" s="596"/>
      <c r="Z533" s="596"/>
      <c r="AC533" s="50"/>
      <c r="AD533" s="50"/>
      <c r="AE533" s="50"/>
      <c r="AF533" s="50"/>
      <c r="AG533" s="50"/>
      <c r="AH533" s="50"/>
      <c r="AI533" s="50"/>
      <c r="AJ533" s="50"/>
      <c r="AK533" s="50"/>
      <c r="AL533" s="50"/>
      <c r="BS533" s="62"/>
      <c r="BT533" s="994"/>
      <c r="BU533" s="42"/>
      <c r="BV533" s="42"/>
    </row>
    <row r="534" spans="3:74">
      <c r="C534" s="596"/>
      <c r="D534" s="596"/>
      <c r="E534" s="596"/>
      <c r="F534" s="596"/>
      <c r="G534" s="596"/>
      <c r="H534" s="596"/>
      <c r="I534" s="596"/>
      <c r="J534" s="596"/>
      <c r="K534" s="596"/>
      <c r="L534" s="596"/>
      <c r="M534" s="596"/>
      <c r="N534" s="596"/>
      <c r="O534" s="596"/>
      <c r="P534" s="596"/>
      <c r="Q534" s="596"/>
      <c r="R534" s="596"/>
      <c r="S534" s="596"/>
      <c r="T534" s="596"/>
      <c r="U534" s="596"/>
      <c r="V534" s="596"/>
      <c r="W534" s="596"/>
      <c r="X534" s="596"/>
      <c r="Y534" s="596"/>
      <c r="Z534" s="596"/>
      <c r="AC534" s="50"/>
      <c r="AD534" s="50"/>
      <c r="AE534" s="50"/>
      <c r="AF534" s="50"/>
      <c r="AG534" s="50"/>
      <c r="AH534" s="50"/>
      <c r="AI534" s="50"/>
      <c r="AJ534" s="50"/>
      <c r="AK534" s="50"/>
      <c r="AL534" s="50"/>
      <c r="BS534" s="62"/>
      <c r="BT534" s="994"/>
      <c r="BU534" s="42"/>
      <c r="BV534" s="42"/>
    </row>
    <row r="535" spans="3:74">
      <c r="C535" s="596"/>
      <c r="D535" s="596"/>
      <c r="E535" s="596"/>
      <c r="F535" s="596"/>
      <c r="G535" s="596"/>
      <c r="H535" s="596"/>
      <c r="I535" s="596"/>
      <c r="J535" s="596"/>
      <c r="K535" s="596"/>
      <c r="L535" s="596"/>
      <c r="M535" s="596"/>
      <c r="N535" s="596"/>
      <c r="O535" s="596"/>
      <c r="P535" s="596"/>
      <c r="Q535" s="596"/>
      <c r="R535" s="596"/>
      <c r="S535" s="596"/>
      <c r="T535" s="596"/>
      <c r="U535" s="596"/>
      <c r="V535" s="596"/>
      <c r="W535" s="596"/>
      <c r="X535" s="596"/>
      <c r="Y535" s="596"/>
      <c r="Z535" s="596"/>
      <c r="AC535" s="50"/>
      <c r="AD535" s="50"/>
      <c r="AE535" s="50"/>
      <c r="AF535" s="50"/>
      <c r="AG535" s="50"/>
      <c r="AH535" s="50"/>
      <c r="AI535" s="50"/>
      <c r="AJ535" s="50"/>
      <c r="AK535" s="50"/>
      <c r="AL535" s="50"/>
      <c r="BS535" s="62"/>
      <c r="BT535" s="994"/>
      <c r="BU535" s="42"/>
      <c r="BV535" s="42"/>
    </row>
    <row r="536" spans="3:74">
      <c r="C536" s="596"/>
      <c r="D536" s="596"/>
      <c r="E536" s="596"/>
      <c r="F536" s="596"/>
      <c r="G536" s="596"/>
      <c r="H536" s="596"/>
      <c r="I536" s="596"/>
      <c r="J536" s="596"/>
      <c r="K536" s="596"/>
      <c r="L536" s="596"/>
      <c r="M536" s="596"/>
      <c r="N536" s="596"/>
      <c r="O536" s="596"/>
      <c r="P536" s="596"/>
      <c r="Q536" s="596"/>
      <c r="R536" s="596"/>
      <c r="S536" s="596"/>
      <c r="T536" s="596"/>
      <c r="U536" s="596"/>
      <c r="V536" s="596"/>
      <c r="W536" s="596"/>
      <c r="X536" s="596"/>
      <c r="Y536" s="596"/>
      <c r="Z536" s="596"/>
      <c r="AC536" s="50"/>
      <c r="AD536" s="50"/>
      <c r="AE536" s="50"/>
      <c r="AF536" s="50"/>
      <c r="AG536" s="50"/>
      <c r="AH536" s="50"/>
      <c r="AI536" s="50"/>
      <c r="AJ536" s="50"/>
      <c r="AK536" s="50"/>
      <c r="AL536" s="50"/>
      <c r="BS536" s="62"/>
      <c r="BT536" s="994"/>
      <c r="BU536" s="42"/>
      <c r="BV536" s="42"/>
    </row>
    <row r="537" spans="3:74">
      <c r="C537" s="596"/>
      <c r="D537" s="596"/>
      <c r="E537" s="596"/>
      <c r="F537" s="596"/>
      <c r="G537" s="596"/>
      <c r="H537" s="596"/>
      <c r="I537" s="596"/>
      <c r="J537" s="596"/>
      <c r="K537" s="596"/>
      <c r="L537" s="596"/>
      <c r="M537" s="596"/>
      <c r="N537" s="596"/>
      <c r="O537" s="596"/>
      <c r="P537" s="596"/>
      <c r="Q537" s="596"/>
      <c r="R537" s="596"/>
      <c r="S537" s="596"/>
      <c r="T537" s="596"/>
      <c r="U537" s="596"/>
      <c r="V537" s="596"/>
      <c r="W537" s="596"/>
      <c r="X537" s="596"/>
      <c r="Y537" s="596"/>
      <c r="Z537" s="596"/>
      <c r="AC537" s="50"/>
      <c r="AD537" s="50"/>
      <c r="AE537" s="50"/>
      <c r="AF537" s="50"/>
      <c r="AG537" s="50"/>
      <c r="AH537" s="50"/>
      <c r="AI537" s="50"/>
      <c r="AJ537" s="50"/>
      <c r="AK537" s="50"/>
      <c r="AL537" s="50"/>
      <c r="BS537" s="62"/>
      <c r="BT537" s="994"/>
      <c r="BU537" s="42"/>
      <c r="BV537" s="42"/>
    </row>
    <row r="538" spans="3:74">
      <c r="C538" s="596"/>
      <c r="D538" s="596"/>
      <c r="E538" s="596"/>
      <c r="F538" s="596"/>
      <c r="G538" s="596"/>
      <c r="H538" s="596"/>
      <c r="I538" s="596"/>
      <c r="J538" s="596"/>
      <c r="K538" s="596"/>
      <c r="L538" s="596"/>
      <c r="M538" s="596"/>
      <c r="N538" s="596"/>
      <c r="O538" s="596"/>
      <c r="P538" s="596"/>
      <c r="Q538" s="596"/>
      <c r="R538" s="596"/>
      <c r="S538" s="596"/>
      <c r="T538" s="596"/>
      <c r="U538" s="596"/>
      <c r="V538" s="596"/>
      <c r="W538" s="596"/>
      <c r="X538" s="596"/>
      <c r="Y538" s="596"/>
      <c r="Z538" s="596"/>
      <c r="AC538" s="50"/>
      <c r="AD538" s="50"/>
      <c r="AE538" s="50"/>
      <c r="AF538" s="50"/>
      <c r="AG538" s="50"/>
      <c r="AH538" s="50"/>
      <c r="AI538" s="50"/>
      <c r="AJ538" s="50"/>
      <c r="AK538" s="50"/>
      <c r="AL538" s="50"/>
      <c r="BS538" s="62"/>
      <c r="BT538" s="994"/>
      <c r="BU538" s="42"/>
      <c r="BV538" s="42"/>
    </row>
    <row r="539" spans="3:74">
      <c r="C539" s="596"/>
      <c r="D539" s="596"/>
      <c r="E539" s="596"/>
      <c r="F539" s="596"/>
      <c r="G539" s="596"/>
      <c r="H539" s="596"/>
      <c r="I539" s="596"/>
      <c r="J539" s="596"/>
      <c r="K539" s="596"/>
      <c r="L539" s="596"/>
      <c r="M539" s="596"/>
      <c r="N539" s="596"/>
      <c r="O539" s="596"/>
      <c r="P539" s="596"/>
      <c r="Q539" s="596"/>
      <c r="R539" s="596"/>
      <c r="S539" s="596"/>
      <c r="T539" s="596"/>
      <c r="U539" s="596"/>
      <c r="V539" s="596"/>
      <c r="W539" s="596"/>
      <c r="X539" s="596"/>
      <c r="Y539" s="596"/>
      <c r="Z539" s="596"/>
      <c r="AC539" s="50"/>
      <c r="AD539" s="50"/>
      <c r="AE539" s="50"/>
      <c r="AF539" s="50"/>
      <c r="AG539" s="50"/>
      <c r="AH539" s="50"/>
      <c r="AI539" s="50"/>
      <c r="AJ539" s="50"/>
      <c r="AK539" s="50"/>
      <c r="AL539" s="50"/>
      <c r="BS539" s="62"/>
      <c r="BT539" s="994"/>
      <c r="BU539" s="42"/>
      <c r="BV539" s="42"/>
    </row>
    <row r="540" spans="3:74">
      <c r="C540" s="596"/>
      <c r="D540" s="596"/>
      <c r="E540" s="596"/>
      <c r="F540" s="596"/>
      <c r="G540" s="596"/>
      <c r="H540" s="596"/>
      <c r="I540" s="596"/>
      <c r="J540" s="596"/>
      <c r="K540" s="596"/>
      <c r="L540" s="596"/>
      <c r="M540" s="596"/>
      <c r="N540" s="596"/>
      <c r="O540" s="596"/>
      <c r="P540" s="596"/>
      <c r="Q540" s="596"/>
      <c r="R540" s="596"/>
      <c r="S540" s="596"/>
      <c r="T540" s="596"/>
      <c r="U540" s="596"/>
      <c r="V540" s="596"/>
      <c r="W540" s="596"/>
      <c r="X540" s="596"/>
      <c r="Y540" s="596"/>
      <c r="Z540" s="596"/>
      <c r="AC540" s="50"/>
      <c r="AD540" s="50"/>
      <c r="AE540" s="50"/>
      <c r="AF540" s="50"/>
      <c r="AG540" s="50"/>
      <c r="AH540" s="50"/>
      <c r="AI540" s="50"/>
      <c r="AJ540" s="50"/>
      <c r="AK540" s="50"/>
      <c r="AL540" s="50"/>
      <c r="BS540" s="62"/>
      <c r="BT540" s="994"/>
      <c r="BU540" s="42"/>
      <c r="BV540" s="42"/>
    </row>
    <row r="541" spans="3:74">
      <c r="C541" s="596"/>
      <c r="D541" s="596"/>
      <c r="E541" s="596"/>
      <c r="F541" s="596"/>
      <c r="G541" s="596"/>
      <c r="H541" s="596"/>
      <c r="I541" s="596"/>
      <c r="J541" s="596"/>
      <c r="K541" s="596"/>
      <c r="L541" s="596"/>
      <c r="M541" s="596"/>
      <c r="N541" s="596"/>
      <c r="O541" s="596"/>
      <c r="P541" s="596"/>
      <c r="Q541" s="596"/>
      <c r="R541" s="596"/>
      <c r="S541" s="596"/>
      <c r="T541" s="596"/>
      <c r="U541" s="596"/>
      <c r="V541" s="596"/>
      <c r="W541" s="596"/>
      <c r="X541" s="596"/>
      <c r="Y541" s="596"/>
      <c r="Z541" s="596"/>
      <c r="AC541" s="50"/>
      <c r="AD541" s="50"/>
      <c r="AE541" s="50"/>
      <c r="AF541" s="50"/>
      <c r="AG541" s="50"/>
      <c r="AH541" s="50"/>
      <c r="AI541" s="50"/>
      <c r="AJ541" s="50"/>
      <c r="AK541" s="50"/>
      <c r="AL541" s="50"/>
      <c r="BS541" s="62"/>
      <c r="BT541" s="994"/>
      <c r="BU541" s="42"/>
      <c r="BV541" s="42"/>
    </row>
    <row r="542" spans="3:74">
      <c r="C542" s="596"/>
      <c r="D542" s="596"/>
      <c r="E542" s="596"/>
      <c r="F542" s="596"/>
      <c r="G542" s="596"/>
      <c r="H542" s="596"/>
      <c r="I542" s="596"/>
      <c r="J542" s="596"/>
      <c r="K542" s="596"/>
      <c r="L542" s="596"/>
      <c r="M542" s="596"/>
      <c r="N542" s="596"/>
      <c r="O542" s="596"/>
      <c r="P542" s="596"/>
      <c r="Q542" s="596"/>
      <c r="R542" s="596"/>
      <c r="S542" s="596"/>
      <c r="T542" s="596"/>
      <c r="U542" s="596"/>
      <c r="V542" s="596"/>
      <c r="W542" s="596"/>
      <c r="X542" s="596"/>
      <c r="Y542" s="596"/>
      <c r="Z542" s="596"/>
      <c r="AC542" s="50"/>
      <c r="AD542" s="50"/>
      <c r="AE542" s="50"/>
      <c r="AF542" s="50"/>
      <c r="AG542" s="50"/>
      <c r="AH542" s="50"/>
      <c r="AI542" s="50"/>
      <c r="AJ542" s="50"/>
      <c r="AK542" s="50"/>
      <c r="AL542" s="50"/>
      <c r="BS542" s="62"/>
      <c r="BT542" s="994"/>
      <c r="BU542" s="42"/>
      <c r="BV542" s="42"/>
    </row>
    <row r="543" spans="3:74">
      <c r="C543" s="596"/>
      <c r="D543" s="596"/>
      <c r="E543" s="596"/>
      <c r="F543" s="596"/>
      <c r="G543" s="596"/>
      <c r="H543" s="596"/>
      <c r="I543" s="596"/>
      <c r="J543" s="596"/>
      <c r="K543" s="596"/>
      <c r="L543" s="596"/>
      <c r="M543" s="596"/>
      <c r="N543" s="596"/>
      <c r="O543" s="596"/>
      <c r="P543" s="596"/>
      <c r="Q543" s="596"/>
      <c r="R543" s="596"/>
      <c r="S543" s="596"/>
      <c r="T543" s="596"/>
      <c r="U543" s="596"/>
      <c r="V543" s="596"/>
      <c r="W543" s="596"/>
      <c r="X543" s="596"/>
      <c r="Y543" s="596"/>
      <c r="Z543" s="596"/>
      <c r="AC543" s="50"/>
      <c r="AD543" s="50"/>
      <c r="AE543" s="50"/>
      <c r="AF543" s="50"/>
      <c r="AG543" s="50"/>
      <c r="AH543" s="50"/>
      <c r="AI543" s="50"/>
      <c r="AJ543" s="50"/>
      <c r="AK543" s="50"/>
      <c r="AL543" s="50"/>
      <c r="BS543" s="62"/>
      <c r="BT543" s="994"/>
      <c r="BU543" s="42"/>
      <c r="BV543" s="42"/>
    </row>
    <row r="544" spans="3:74">
      <c r="C544" s="596"/>
      <c r="D544" s="596"/>
      <c r="E544" s="596"/>
      <c r="F544" s="596"/>
      <c r="G544" s="596"/>
      <c r="H544" s="596"/>
      <c r="I544" s="596"/>
      <c r="J544" s="596"/>
      <c r="K544" s="596"/>
      <c r="L544" s="596"/>
      <c r="M544" s="596"/>
      <c r="N544" s="596"/>
      <c r="O544" s="596"/>
      <c r="P544" s="596"/>
      <c r="Q544" s="596"/>
      <c r="R544" s="596"/>
      <c r="S544" s="596"/>
      <c r="T544" s="596"/>
      <c r="U544" s="596"/>
      <c r="V544" s="596"/>
      <c r="W544" s="596"/>
      <c r="X544" s="596"/>
      <c r="Y544" s="596"/>
      <c r="Z544" s="596"/>
      <c r="AC544" s="50"/>
      <c r="AD544" s="50"/>
      <c r="AE544" s="50"/>
      <c r="AF544" s="50"/>
      <c r="AG544" s="50"/>
      <c r="AH544" s="50"/>
      <c r="AI544" s="50"/>
      <c r="AJ544" s="50"/>
      <c r="AK544" s="50"/>
      <c r="AL544" s="50"/>
      <c r="BS544" s="62"/>
      <c r="BT544" s="994"/>
      <c r="BU544" s="42"/>
      <c r="BV544" s="42"/>
    </row>
    <row r="545" spans="3:74">
      <c r="C545" s="596"/>
      <c r="D545" s="596"/>
      <c r="E545" s="596"/>
      <c r="F545" s="596"/>
      <c r="G545" s="596"/>
      <c r="H545" s="596"/>
      <c r="I545" s="596"/>
      <c r="J545" s="596"/>
      <c r="K545" s="596"/>
      <c r="L545" s="596"/>
      <c r="M545" s="596"/>
      <c r="N545" s="596"/>
      <c r="O545" s="596"/>
      <c r="P545" s="596"/>
      <c r="Q545" s="596"/>
      <c r="R545" s="596"/>
      <c r="S545" s="596"/>
      <c r="T545" s="596"/>
      <c r="U545" s="596"/>
      <c r="V545" s="596"/>
      <c r="W545" s="596"/>
      <c r="X545" s="596"/>
      <c r="Y545" s="596"/>
      <c r="Z545" s="596"/>
      <c r="AC545" s="50"/>
      <c r="AD545" s="50"/>
      <c r="AE545" s="50"/>
      <c r="AF545" s="50"/>
      <c r="AG545" s="50"/>
      <c r="AH545" s="50"/>
      <c r="AI545" s="50"/>
      <c r="AJ545" s="50"/>
      <c r="AK545" s="50"/>
      <c r="AL545" s="50"/>
      <c r="BS545" s="62"/>
      <c r="BT545" s="994"/>
      <c r="BU545" s="42"/>
      <c r="BV545" s="42"/>
    </row>
    <row r="546" spans="3:74">
      <c r="C546" s="596"/>
      <c r="D546" s="596"/>
      <c r="E546" s="596"/>
      <c r="F546" s="596"/>
      <c r="G546" s="596"/>
      <c r="H546" s="596"/>
      <c r="I546" s="596"/>
      <c r="J546" s="596"/>
      <c r="K546" s="596"/>
      <c r="L546" s="596"/>
      <c r="M546" s="596"/>
      <c r="N546" s="596"/>
      <c r="O546" s="596"/>
      <c r="P546" s="596"/>
      <c r="Q546" s="596"/>
      <c r="R546" s="596"/>
      <c r="S546" s="596"/>
      <c r="T546" s="596"/>
      <c r="U546" s="596"/>
      <c r="V546" s="596"/>
      <c r="W546" s="596"/>
      <c r="X546" s="596"/>
      <c r="Y546" s="596"/>
      <c r="Z546" s="596"/>
      <c r="AC546" s="50"/>
      <c r="AD546" s="50"/>
      <c r="AE546" s="50"/>
      <c r="AF546" s="50"/>
      <c r="AG546" s="50"/>
      <c r="AH546" s="50"/>
      <c r="AI546" s="50"/>
      <c r="AJ546" s="50"/>
      <c r="AK546" s="50"/>
      <c r="AL546" s="50"/>
      <c r="BS546" s="62"/>
      <c r="BT546" s="994"/>
      <c r="BU546" s="42"/>
      <c r="BV546" s="42"/>
    </row>
    <row r="547" spans="3:74">
      <c r="C547" s="596"/>
      <c r="D547" s="596"/>
      <c r="E547" s="596"/>
      <c r="F547" s="596"/>
      <c r="G547" s="596"/>
      <c r="H547" s="596"/>
      <c r="I547" s="596"/>
      <c r="J547" s="596"/>
      <c r="K547" s="596"/>
      <c r="L547" s="596"/>
      <c r="M547" s="596"/>
      <c r="N547" s="596"/>
      <c r="O547" s="596"/>
      <c r="P547" s="596"/>
      <c r="Q547" s="596"/>
      <c r="R547" s="596"/>
      <c r="S547" s="596"/>
      <c r="T547" s="596"/>
      <c r="U547" s="596"/>
      <c r="V547" s="596"/>
      <c r="W547" s="596"/>
      <c r="X547" s="596"/>
      <c r="Y547" s="596"/>
      <c r="Z547" s="596"/>
      <c r="AC547" s="50"/>
      <c r="AD547" s="50"/>
      <c r="AE547" s="50"/>
      <c r="AF547" s="50"/>
      <c r="AG547" s="50"/>
      <c r="AH547" s="50"/>
      <c r="AI547" s="50"/>
      <c r="AJ547" s="50"/>
      <c r="AK547" s="50"/>
      <c r="AL547" s="50"/>
      <c r="BS547" s="62"/>
      <c r="BT547" s="994"/>
      <c r="BU547" s="42"/>
      <c r="BV547" s="42"/>
    </row>
    <row r="548" spans="3:74">
      <c r="C548" s="596"/>
      <c r="D548" s="596"/>
      <c r="E548" s="596"/>
      <c r="F548" s="596"/>
      <c r="G548" s="596"/>
      <c r="H548" s="596"/>
      <c r="I548" s="596"/>
      <c r="J548" s="596"/>
      <c r="K548" s="596"/>
      <c r="L548" s="596"/>
      <c r="M548" s="596"/>
      <c r="N548" s="596"/>
      <c r="O548" s="596"/>
      <c r="P548" s="596"/>
      <c r="Q548" s="596"/>
      <c r="R548" s="596"/>
      <c r="S548" s="596"/>
      <c r="T548" s="596"/>
      <c r="U548" s="596"/>
      <c r="V548" s="596"/>
      <c r="W548" s="596"/>
      <c r="X548" s="596"/>
      <c r="Y548" s="596"/>
      <c r="Z548" s="596"/>
      <c r="AC548" s="50"/>
      <c r="AD548" s="50"/>
      <c r="AE548" s="50"/>
      <c r="AF548" s="50"/>
      <c r="AG548" s="50"/>
      <c r="AH548" s="50"/>
      <c r="AI548" s="50"/>
      <c r="AJ548" s="50"/>
      <c r="AK548" s="50"/>
      <c r="AL548" s="50"/>
      <c r="BS548" s="62"/>
      <c r="BT548" s="994"/>
      <c r="BU548" s="42"/>
      <c r="BV548" s="42"/>
    </row>
    <row r="549" spans="3:74">
      <c r="C549" s="596"/>
      <c r="D549" s="596"/>
      <c r="E549" s="596"/>
      <c r="F549" s="596"/>
      <c r="G549" s="596"/>
      <c r="H549" s="596"/>
      <c r="I549" s="596"/>
      <c r="J549" s="596"/>
      <c r="K549" s="596"/>
      <c r="L549" s="596"/>
      <c r="M549" s="596"/>
      <c r="N549" s="596"/>
      <c r="O549" s="596"/>
      <c r="P549" s="596"/>
      <c r="Q549" s="596"/>
      <c r="R549" s="596"/>
      <c r="S549" s="596"/>
      <c r="T549" s="596"/>
      <c r="U549" s="596"/>
      <c r="V549" s="596"/>
      <c r="W549" s="596"/>
      <c r="X549" s="596"/>
      <c r="Y549" s="596"/>
      <c r="Z549" s="596"/>
      <c r="AC549" s="50"/>
      <c r="AD549" s="50"/>
      <c r="AE549" s="50"/>
      <c r="AF549" s="50"/>
      <c r="AG549" s="50"/>
      <c r="AH549" s="50"/>
      <c r="AI549" s="50"/>
      <c r="AJ549" s="50"/>
      <c r="AK549" s="50"/>
      <c r="AL549" s="50"/>
      <c r="BS549" s="62"/>
      <c r="BT549" s="994"/>
      <c r="BU549" s="42"/>
      <c r="BV549" s="42"/>
    </row>
    <row r="550" spans="3:74">
      <c r="C550" s="596"/>
      <c r="D550" s="596"/>
      <c r="E550" s="596"/>
      <c r="F550" s="596"/>
      <c r="G550" s="596"/>
      <c r="H550" s="596"/>
      <c r="I550" s="596"/>
      <c r="J550" s="596"/>
      <c r="K550" s="596"/>
      <c r="L550" s="596"/>
      <c r="M550" s="596"/>
      <c r="N550" s="596"/>
      <c r="O550" s="596"/>
      <c r="P550" s="596"/>
      <c r="Q550" s="596"/>
      <c r="R550" s="596"/>
      <c r="S550" s="596"/>
      <c r="T550" s="596"/>
      <c r="U550" s="596"/>
      <c r="V550" s="596"/>
      <c r="W550" s="596"/>
      <c r="X550" s="596"/>
      <c r="Y550" s="596"/>
      <c r="Z550" s="596"/>
      <c r="AC550" s="50"/>
      <c r="AD550" s="50"/>
      <c r="AE550" s="50"/>
      <c r="AF550" s="50"/>
      <c r="AG550" s="50"/>
      <c r="AH550" s="50"/>
      <c r="AI550" s="50"/>
      <c r="AJ550" s="50"/>
      <c r="AK550" s="50"/>
      <c r="AL550" s="50"/>
      <c r="BS550" s="62"/>
      <c r="BT550" s="994"/>
      <c r="BU550" s="42"/>
      <c r="BV550" s="42"/>
    </row>
    <row r="551" spans="3:74">
      <c r="C551" s="596"/>
      <c r="D551" s="596"/>
      <c r="E551" s="596"/>
      <c r="F551" s="596"/>
      <c r="G551" s="596"/>
      <c r="H551" s="596"/>
      <c r="I551" s="596"/>
      <c r="J551" s="596"/>
      <c r="K551" s="596"/>
      <c r="L551" s="596"/>
      <c r="M551" s="596"/>
      <c r="N551" s="596"/>
      <c r="O551" s="596"/>
      <c r="P551" s="596"/>
      <c r="Q551" s="596"/>
      <c r="R551" s="596"/>
      <c r="S551" s="596"/>
      <c r="T551" s="596"/>
      <c r="U551" s="596"/>
      <c r="V551" s="596"/>
      <c r="W551" s="596"/>
      <c r="X551" s="596"/>
      <c r="Y551" s="596"/>
      <c r="Z551" s="596"/>
      <c r="AC551" s="50"/>
      <c r="AD551" s="50"/>
      <c r="AE551" s="50"/>
      <c r="AF551" s="50"/>
      <c r="AG551" s="50"/>
      <c r="AH551" s="50"/>
      <c r="AI551" s="50"/>
      <c r="AJ551" s="50"/>
      <c r="AK551" s="50"/>
      <c r="AL551" s="50"/>
      <c r="BS551" s="62"/>
      <c r="BT551" s="994"/>
      <c r="BU551" s="42"/>
      <c r="BV551" s="42"/>
    </row>
    <row r="552" spans="3:74">
      <c r="C552" s="596"/>
      <c r="D552" s="596"/>
      <c r="E552" s="596"/>
      <c r="F552" s="596"/>
      <c r="G552" s="596"/>
      <c r="H552" s="596"/>
      <c r="I552" s="596"/>
      <c r="J552" s="596"/>
      <c r="K552" s="596"/>
      <c r="L552" s="596"/>
      <c r="M552" s="596"/>
      <c r="N552" s="596"/>
      <c r="O552" s="596"/>
      <c r="P552" s="596"/>
      <c r="Q552" s="596"/>
      <c r="R552" s="596"/>
      <c r="S552" s="596"/>
      <c r="T552" s="596"/>
      <c r="U552" s="596"/>
      <c r="V552" s="596"/>
      <c r="W552" s="596"/>
      <c r="X552" s="596"/>
      <c r="Y552" s="596"/>
      <c r="Z552" s="596"/>
      <c r="AC552" s="50"/>
      <c r="AD552" s="50"/>
      <c r="AE552" s="50"/>
      <c r="AF552" s="50"/>
      <c r="AG552" s="50"/>
      <c r="AH552" s="50"/>
      <c r="AI552" s="50"/>
      <c r="AJ552" s="50"/>
      <c r="AK552" s="50"/>
      <c r="AL552" s="50"/>
      <c r="BS552" s="62"/>
      <c r="BT552" s="994"/>
      <c r="BU552" s="42"/>
      <c r="BV552" s="42"/>
    </row>
    <row r="553" spans="3:74">
      <c r="C553" s="596"/>
      <c r="D553" s="596"/>
      <c r="E553" s="596"/>
      <c r="F553" s="596"/>
      <c r="G553" s="596"/>
      <c r="H553" s="596"/>
      <c r="I553" s="596"/>
      <c r="J553" s="596"/>
      <c r="K553" s="596"/>
      <c r="L553" s="596"/>
      <c r="M553" s="596"/>
      <c r="N553" s="596"/>
      <c r="O553" s="596"/>
      <c r="P553" s="596"/>
      <c r="Q553" s="596"/>
      <c r="R553" s="596"/>
      <c r="S553" s="596"/>
      <c r="T553" s="596"/>
      <c r="U553" s="596"/>
      <c r="V553" s="596"/>
      <c r="W553" s="596"/>
      <c r="X553" s="596"/>
      <c r="Y553" s="596"/>
      <c r="Z553" s="596"/>
      <c r="AC553" s="50"/>
      <c r="AD553" s="50"/>
      <c r="AE553" s="50"/>
      <c r="AF553" s="50"/>
      <c r="AG553" s="50"/>
      <c r="AH553" s="50"/>
      <c r="AI553" s="50"/>
      <c r="AJ553" s="50"/>
      <c r="AK553" s="50"/>
      <c r="AL553" s="50"/>
      <c r="BS553" s="62"/>
      <c r="BT553" s="994"/>
      <c r="BU553" s="42"/>
      <c r="BV553" s="42"/>
    </row>
    <row r="554" spans="3:74">
      <c r="C554" s="596"/>
      <c r="D554" s="596"/>
      <c r="E554" s="596"/>
      <c r="F554" s="596"/>
      <c r="G554" s="596"/>
      <c r="H554" s="596"/>
      <c r="I554" s="596"/>
      <c r="J554" s="596"/>
      <c r="K554" s="596"/>
      <c r="L554" s="596"/>
      <c r="M554" s="596"/>
      <c r="N554" s="596"/>
      <c r="O554" s="596"/>
      <c r="P554" s="596"/>
      <c r="Q554" s="596"/>
      <c r="R554" s="596"/>
      <c r="S554" s="596"/>
      <c r="T554" s="596"/>
      <c r="U554" s="596"/>
      <c r="V554" s="596"/>
      <c r="W554" s="596"/>
      <c r="X554" s="596"/>
      <c r="Y554" s="596"/>
      <c r="Z554" s="596"/>
      <c r="AC554" s="50"/>
      <c r="AD554" s="50"/>
      <c r="AE554" s="50"/>
      <c r="AF554" s="50"/>
      <c r="AG554" s="50"/>
      <c r="AH554" s="50"/>
      <c r="AI554" s="50"/>
      <c r="AJ554" s="50"/>
      <c r="AK554" s="50"/>
      <c r="AL554" s="50"/>
      <c r="BS554" s="62"/>
      <c r="BT554" s="994"/>
      <c r="BU554" s="42"/>
      <c r="BV554" s="42"/>
    </row>
    <row r="555" spans="3:74">
      <c r="C555" s="596"/>
      <c r="D555" s="596"/>
      <c r="E555" s="596"/>
      <c r="F555" s="596"/>
      <c r="G555" s="596"/>
      <c r="H555" s="596"/>
      <c r="I555" s="596"/>
      <c r="J555" s="596"/>
      <c r="K555" s="596"/>
      <c r="L555" s="596"/>
      <c r="M555" s="596"/>
      <c r="N555" s="596"/>
      <c r="O555" s="596"/>
      <c r="P555" s="596"/>
      <c r="Q555" s="596"/>
      <c r="R555" s="596"/>
      <c r="S555" s="596"/>
      <c r="T555" s="596"/>
      <c r="U555" s="596"/>
      <c r="V555" s="596"/>
      <c r="W555" s="596"/>
      <c r="X555" s="596"/>
      <c r="Y555" s="596"/>
      <c r="Z555" s="596"/>
      <c r="AC555" s="50"/>
      <c r="AD555" s="50"/>
      <c r="AE555" s="50"/>
      <c r="AF555" s="50"/>
      <c r="AG555" s="50"/>
      <c r="AH555" s="50"/>
      <c r="AI555" s="50"/>
      <c r="AJ555" s="50"/>
      <c r="AK555" s="50"/>
      <c r="AL555" s="50"/>
      <c r="BS555" s="62"/>
      <c r="BT555" s="994"/>
      <c r="BU555" s="42"/>
      <c r="BV555" s="42"/>
    </row>
    <row r="556" spans="3:74">
      <c r="C556" s="596"/>
      <c r="D556" s="596"/>
      <c r="E556" s="596"/>
      <c r="F556" s="596"/>
      <c r="G556" s="596"/>
      <c r="H556" s="596"/>
      <c r="I556" s="596"/>
      <c r="J556" s="596"/>
      <c r="K556" s="596"/>
      <c r="L556" s="596"/>
      <c r="M556" s="596"/>
      <c r="N556" s="596"/>
      <c r="O556" s="596"/>
      <c r="P556" s="596"/>
      <c r="Q556" s="596"/>
      <c r="R556" s="596"/>
      <c r="S556" s="596"/>
      <c r="T556" s="596"/>
      <c r="U556" s="596"/>
      <c r="V556" s="596"/>
      <c r="W556" s="596"/>
      <c r="X556" s="596"/>
      <c r="Y556" s="596"/>
      <c r="Z556" s="596"/>
      <c r="AC556" s="50"/>
      <c r="AD556" s="50"/>
      <c r="AE556" s="50"/>
      <c r="AF556" s="50"/>
      <c r="AG556" s="50"/>
      <c r="AH556" s="50"/>
      <c r="AI556" s="50"/>
      <c r="AJ556" s="50"/>
      <c r="AK556" s="50"/>
      <c r="AL556" s="50"/>
      <c r="BS556" s="62"/>
      <c r="BT556" s="994"/>
      <c r="BU556" s="42"/>
      <c r="BV556" s="42"/>
    </row>
    <row r="557" spans="3:74">
      <c r="C557" s="596"/>
      <c r="D557" s="596"/>
      <c r="E557" s="596"/>
      <c r="F557" s="596"/>
      <c r="G557" s="596"/>
      <c r="H557" s="596"/>
      <c r="I557" s="596"/>
      <c r="J557" s="596"/>
      <c r="K557" s="596"/>
      <c r="L557" s="596"/>
      <c r="M557" s="596"/>
      <c r="N557" s="596"/>
      <c r="O557" s="596"/>
      <c r="P557" s="596"/>
      <c r="Q557" s="596"/>
      <c r="R557" s="596"/>
      <c r="S557" s="596"/>
      <c r="T557" s="596"/>
      <c r="U557" s="596"/>
      <c r="V557" s="596"/>
      <c r="W557" s="596"/>
      <c r="X557" s="596"/>
      <c r="Y557" s="596"/>
      <c r="Z557" s="596"/>
      <c r="AC557" s="50"/>
      <c r="AD557" s="50"/>
      <c r="AE557" s="50"/>
      <c r="AF557" s="50"/>
      <c r="AG557" s="50"/>
      <c r="AH557" s="50"/>
      <c r="AI557" s="50"/>
      <c r="AJ557" s="50"/>
      <c r="AK557" s="50"/>
      <c r="AL557" s="50"/>
      <c r="BS557" s="62"/>
      <c r="BT557" s="994"/>
      <c r="BU557" s="42"/>
      <c r="BV557" s="42"/>
    </row>
    <row r="558" spans="3:74">
      <c r="C558" s="596"/>
      <c r="D558" s="596"/>
      <c r="E558" s="596"/>
      <c r="F558" s="596"/>
      <c r="G558" s="596"/>
      <c r="H558" s="596"/>
      <c r="I558" s="596"/>
      <c r="J558" s="596"/>
      <c r="K558" s="596"/>
      <c r="L558" s="596"/>
      <c r="M558" s="596"/>
      <c r="N558" s="596"/>
      <c r="O558" s="596"/>
      <c r="P558" s="596"/>
      <c r="Q558" s="596"/>
      <c r="R558" s="596"/>
      <c r="S558" s="596"/>
      <c r="T558" s="596"/>
      <c r="U558" s="596"/>
      <c r="V558" s="596"/>
      <c r="W558" s="596"/>
      <c r="X558" s="596"/>
      <c r="Y558" s="596"/>
      <c r="Z558" s="596"/>
      <c r="AC558" s="50"/>
      <c r="AD558" s="50"/>
      <c r="AE558" s="50"/>
      <c r="AF558" s="50"/>
      <c r="AG558" s="50"/>
      <c r="AH558" s="50"/>
      <c r="AI558" s="50"/>
      <c r="AJ558" s="50"/>
      <c r="AK558" s="50"/>
      <c r="AL558" s="50"/>
      <c r="BS558" s="62"/>
      <c r="BT558" s="994"/>
      <c r="BU558" s="42"/>
      <c r="BV558" s="42"/>
    </row>
    <row r="559" spans="3:74">
      <c r="C559" s="596"/>
      <c r="D559" s="596"/>
      <c r="E559" s="596"/>
      <c r="F559" s="596"/>
      <c r="G559" s="596"/>
      <c r="H559" s="596"/>
      <c r="I559" s="596"/>
      <c r="J559" s="596"/>
      <c r="K559" s="596"/>
      <c r="L559" s="596"/>
      <c r="M559" s="596"/>
      <c r="N559" s="596"/>
      <c r="O559" s="596"/>
      <c r="P559" s="596"/>
      <c r="Q559" s="596"/>
      <c r="R559" s="596"/>
      <c r="S559" s="596"/>
      <c r="T559" s="596"/>
      <c r="U559" s="596"/>
      <c r="V559" s="596"/>
      <c r="W559" s="596"/>
      <c r="X559" s="596"/>
      <c r="Y559" s="596"/>
      <c r="Z559" s="596"/>
      <c r="AC559" s="50"/>
      <c r="AD559" s="50"/>
      <c r="AE559" s="50"/>
      <c r="AF559" s="50"/>
      <c r="AG559" s="50"/>
      <c r="AH559" s="50"/>
      <c r="AI559" s="50"/>
      <c r="AJ559" s="50"/>
      <c r="AK559" s="50"/>
      <c r="AL559" s="50"/>
      <c r="BS559" s="62"/>
      <c r="BT559" s="994"/>
      <c r="BU559" s="42"/>
      <c r="BV559" s="42"/>
    </row>
    <row r="560" spans="3:74">
      <c r="C560" s="596"/>
      <c r="D560" s="596"/>
      <c r="E560" s="596"/>
      <c r="F560" s="596"/>
      <c r="G560" s="596"/>
      <c r="H560" s="596"/>
      <c r="I560" s="596"/>
      <c r="J560" s="596"/>
      <c r="K560" s="596"/>
      <c r="L560" s="596"/>
      <c r="M560" s="596"/>
      <c r="N560" s="596"/>
      <c r="O560" s="596"/>
      <c r="P560" s="596"/>
      <c r="Q560" s="596"/>
      <c r="R560" s="596"/>
      <c r="S560" s="596"/>
      <c r="T560" s="596"/>
      <c r="U560" s="596"/>
      <c r="V560" s="596"/>
      <c r="W560" s="596"/>
      <c r="X560" s="596"/>
      <c r="Y560" s="596"/>
      <c r="Z560" s="596"/>
      <c r="AC560" s="50"/>
      <c r="AD560" s="50"/>
      <c r="AE560" s="50"/>
      <c r="AF560" s="50"/>
      <c r="AG560" s="50"/>
      <c r="AH560" s="50"/>
      <c r="AI560" s="50"/>
      <c r="AJ560" s="50"/>
      <c r="AK560" s="50"/>
      <c r="AL560" s="50"/>
      <c r="BS560" s="62"/>
      <c r="BT560" s="994"/>
      <c r="BU560" s="42"/>
      <c r="BV560" s="42"/>
    </row>
    <row r="561" spans="3:74">
      <c r="C561" s="596"/>
      <c r="D561" s="596"/>
      <c r="E561" s="596"/>
      <c r="F561" s="596"/>
      <c r="G561" s="596"/>
      <c r="H561" s="596"/>
      <c r="I561" s="596"/>
      <c r="J561" s="596"/>
      <c r="K561" s="596"/>
      <c r="L561" s="596"/>
      <c r="M561" s="596"/>
      <c r="N561" s="596"/>
      <c r="O561" s="596"/>
      <c r="P561" s="596"/>
      <c r="Q561" s="596"/>
      <c r="R561" s="596"/>
      <c r="S561" s="596"/>
      <c r="T561" s="596"/>
      <c r="U561" s="596"/>
      <c r="V561" s="596"/>
      <c r="W561" s="596"/>
      <c r="X561" s="596"/>
      <c r="Y561" s="596"/>
      <c r="Z561" s="596"/>
      <c r="AC561" s="50"/>
      <c r="AD561" s="50"/>
      <c r="AE561" s="50"/>
      <c r="AF561" s="50"/>
      <c r="AG561" s="50"/>
      <c r="AH561" s="50"/>
      <c r="AI561" s="50"/>
      <c r="AJ561" s="50"/>
      <c r="AK561" s="50"/>
      <c r="AL561" s="50"/>
      <c r="BS561" s="62"/>
      <c r="BT561" s="994"/>
      <c r="BU561" s="42"/>
      <c r="BV561" s="42"/>
    </row>
    <row r="562" spans="3:74">
      <c r="C562" s="596"/>
      <c r="D562" s="596"/>
      <c r="E562" s="596"/>
      <c r="F562" s="596"/>
      <c r="G562" s="596"/>
      <c r="H562" s="596"/>
      <c r="I562" s="596"/>
      <c r="J562" s="596"/>
      <c r="K562" s="596"/>
      <c r="L562" s="596"/>
      <c r="M562" s="596"/>
      <c r="N562" s="596"/>
      <c r="O562" s="596"/>
      <c r="P562" s="596"/>
      <c r="Q562" s="596"/>
      <c r="R562" s="596"/>
      <c r="S562" s="596"/>
      <c r="T562" s="596"/>
      <c r="U562" s="596"/>
      <c r="V562" s="596"/>
      <c r="W562" s="596"/>
      <c r="X562" s="596"/>
      <c r="Y562" s="596"/>
      <c r="Z562" s="596"/>
      <c r="AC562" s="50"/>
      <c r="AD562" s="50"/>
      <c r="AE562" s="50"/>
      <c r="AF562" s="50"/>
      <c r="AG562" s="50"/>
      <c r="AH562" s="50"/>
      <c r="AI562" s="50"/>
      <c r="AJ562" s="50"/>
      <c r="AK562" s="50"/>
      <c r="AL562" s="50"/>
      <c r="BS562" s="62"/>
      <c r="BT562" s="994"/>
      <c r="BU562" s="42"/>
      <c r="BV562" s="42"/>
    </row>
    <row r="563" spans="3:74">
      <c r="C563" s="596"/>
      <c r="D563" s="596"/>
      <c r="E563" s="596"/>
      <c r="F563" s="596"/>
      <c r="G563" s="596"/>
      <c r="H563" s="596"/>
      <c r="I563" s="596"/>
      <c r="J563" s="596"/>
      <c r="K563" s="596"/>
      <c r="L563" s="596"/>
      <c r="M563" s="596"/>
      <c r="N563" s="596"/>
      <c r="O563" s="596"/>
      <c r="P563" s="596"/>
      <c r="Q563" s="596"/>
      <c r="R563" s="596"/>
      <c r="S563" s="596"/>
      <c r="T563" s="596"/>
      <c r="U563" s="596"/>
      <c r="V563" s="596"/>
      <c r="W563" s="596"/>
      <c r="X563" s="596"/>
      <c r="Y563" s="596"/>
      <c r="Z563" s="596"/>
      <c r="AC563" s="50"/>
      <c r="AD563" s="50"/>
      <c r="AE563" s="50"/>
      <c r="AF563" s="50"/>
      <c r="AG563" s="50"/>
      <c r="AH563" s="50"/>
      <c r="AI563" s="50"/>
      <c r="AJ563" s="50"/>
      <c r="AK563" s="50"/>
      <c r="AL563" s="50"/>
      <c r="BS563" s="62"/>
      <c r="BT563" s="994"/>
      <c r="BU563" s="42"/>
      <c r="BV563" s="42"/>
    </row>
    <row r="564" spans="3:74">
      <c r="C564" s="596"/>
      <c r="D564" s="596"/>
      <c r="E564" s="596"/>
      <c r="F564" s="596"/>
      <c r="G564" s="596"/>
      <c r="H564" s="596"/>
      <c r="I564" s="596"/>
      <c r="J564" s="596"/>
      <c r="K564" s="596"/>
      <c r="L564" s="596"/>
      <c r="M564" s="596"/>
      <c r="N564" s="596"/>
      <c r="O564" s="596"/>
      <c r="P564" s="596"/>
      <c r="Q564" s="596"/>
      <c r="R564" s="596"/>
      <c r="S564" s="596"/>
      <c r="T564" s="596"/>
      <c r="U564" s="596"/>
      <c r="V564" s="596"/>
      <c r="W564" s="596"/>
      <c r="X564" s="596"/>
      <c r="Y564" s="596"/>
      <c r="Z564" s="596"/>
      <c r="AC564" s="50"/>
      <c r="AD564" s="50"/>
      <c r="AE564" s="50"/>
      <c r="AF564" s="50"/>
      <c r="AG564" s="50"/>
      <c r="AH564" s="50"/>
      <c r="AI564" s="50"/>
      <c r="AJ564" s="50"/>
      <c r="AK564" s="50"/>
      <c r="AL564" s="50"/>
      <c r="BS564" s="62"/>
      <c r="BT564" s="994"/>
      <c r="BU564" s="42"/>
      <c r="BV564" s="42"/>
    </row>
    <row r="565" spans="3:74">
      <c r="C565" s="596"/>
      <c r="D565" s="596"/>
      <c r="E565" s="596"/>
      <c r="F565" s="596"/>
      <c r="G565" s="596"/>
      <c r="H565" s="596"/>
      <c r="I565" s="596"/>
      <c r="J565" s="596"/>
      <c r="K565" s="596"/>
      <c r="L565" s="596"/>
      <c r="M565" s="596"/>
      <c r="N565" s="596"/>
      <c r="O565" s="596"/>
      <c r="P565" s="596"/>
      <c r="Q565" s="596"/>
      <c r="R565" s="596"/>
      <c r="S565" s="596"/>
      <c r="T565" s="596"/>
      <c r="U565" s="596"/>
      <c r="V565" s="596"/>
      <c r="W565" s="596"/>
      <c r="X565" s="596"/>
      <c r="Y565" s="596"/>
      <c r="Z565" s="596"/>
      <c r="AC565" s="50"/>
      <c r="AD565" s="50"/>
      <c r="AE565" s="50"/>
      <c r="AF565" s="50"/>
      <c r="AG565" s="50"/>
      <c r="AH565" s="50"/>
      <c r="AI565" s="50"/>
      <c r="AJ565" s="50"/>
      <c r="AK565" s="50"/>
      <c r="AL565" s="50"/>
      <c r="BS565" s="62"/>
      <c r="BT565" s="994"/>
      <c r="BU565" s="42"/>
      <c r="BV565" s="42"/>
    </row>
    <row r="566" spans="3:74">
      <c r="C566" s="596"/>
      <c r="D566" s="596"/>
      <c r="E566" s="596"/>
      <c r="F566" s="596"/>
      <c r="G566" s="596"/>
      <c r="H566" s="596"/>
      <c r="I566" s="596"/>
      <c r="J566" s="596"/>
      <c r="K566" s="596"/>
      <c r="L566" s="596"/>
      <c r="M566" s="596"/>
      <c r="N566" s="596"/>
      <c r="O566" s="596"/>
      <c r="P566" s="596"/>
      <c r="Q566" s="596"/>
      <c r="R566" s="596"/>
      <c r="S566" s="596"/>
      <c r="T566" s="596"/>
      <c r="U566" s="596"/>
      <c r="V566" s="596"/>
      <c r="W566" s="596"/>
      <c r="X566" s="596"/>
      <c r="Y566" s="596"/>
      <c r="Z566" s="596"/>
      <c r="AC566" s="50"/>
      <c r="AD566" s="50"/>
      <c r="AE566" s="50"/>
      <c r="AF566" s="50"/>
      <c r="AG566" s="50"/>
      <c r="AH566" s="50"/>
      <c r="AI566" s="50"/>
      <c r="AJ566" s="50"/>
      <c r="AK566" s="50"/>
      <c r="AL566" s="50"/>
      <c r="BS566" s="62"/>
      <c r="BT566" s="994"/>
      <c r="BU566" s="42"/>
      <c r="BV566" s="42"/>
    </row>
    <row r="567" spans="3:74">
      <c r="C567" s="596"/>
      <c r="D567" s="596"/>
      <c r="E567" s="596"/>
      <c r="F567" s="596"/>
      <c r="G567" s="596"/>
      <c r="H567" s="596"/>
      <c r="I567" s="596"/>
      <c r="J567" s="596"/>
      <c r="K567" s="596"/>
      <c r="L567" s="596"/>
      <c r="M567" s="596"/>
      <c r="N567" s="596"/>
      <c r="O567" s="596"/>
      <c r="P567" s="596"/>
      <c r="Q567" s="596"/>
      <c r="R567" s="596"/>
      <c r="S567" s="596"/>
      <c r="T567" s="596"/>
      <c r="U567" s="596"/>
      <c r="V567" s="596"/>
      <c r="W567" s="596"/>
      <c r="X567" s="596"/>
      <c r="Y567" s="596"/>
      <c r="Z567" s="596"/>
      <c r="AC567" s="50"/>
      <c r="AD567" s="50"/>
      <c r="AE567" s="50"/>
      <c r="AF567" s="50"/>
      <c r="AG567" s="50"/>
      <c r="AH567" s="50"/>
      <c r="AI567" s="50"/>
      <c r="AJ567" s="50"/>
      <c r="AK567" s="50"/>
      <c r="AL567" s="50"/>
      <c r="BS567" s="62"/>
      <c r="BT567" s="994"/>
      <c r="BU567" s="42"/>
      <c r="BV567" s="42"/>
    </row>
    <row r="568" spans="3:74">
      <c r="C568" s="596"/>
      <c r="D568" s="596"/>
      <c r="E568" s="596"/>
      <c r="F568" s="596"/>
      <c r="G568" s="596"/>
      <c r="H568" s="596"/>
      <c r="I568" s="596"/>
      <c r="J568" s="596"/>
      <c r="K568" s="596"/>
      <c r="L568" s="596"/>
      <c r="M568" s="596"/>
      <c r="N568" s="596"/>
      <c r="O568" s="596"/>
      <c r="P568" s="596"/>
      <c r="Q568" s="596"/>
      <c r="R568" s="596"/>
      <c r="S568" s="596"/>
      <c r="T568" s="596"/>
      <c r="U568" s="596"/>
      <c r="V568" s="596"/>
      <c r="W568" s="596"/>
      <c r="X568" s="596"/>
      <c r="Y568" s="596"/>
      <c r="Z568" s="596"/>
      <c r="AC568" s="50"/>
      <c r="AD568" s="50"/>
      <c r="AE568" s="50"/>
      <c r="AF568" s="50"/>
      <c r="AG568" s="50"/>
      <c r="AH568" s="50"/>
      <c r="AI568" s="50"/>
      <c r="AJ568" s="50"/>
      <c r="AK568" s="50"/>
      <c r="AL568" s="50"/>
      <c r="BS568" s="62"/>
      <c r="BT568" s="994"/>
      <c r="BU568" s="42"/>
      <c r="BV568" s="42"/>
    </row>
    <row r="569" spans="3:74">
      <c r="C569" s="596"/>
      <c r="D569" s="596"/>
      <c r="E569" s="596"/>
      <c r="F569" s="596"/>
      <c r="G569" s="596"/>
      <c r="H569" s="596"/>
      <c r="I569" s="596"/>
      <c r="J569" s="596"/>
      <c r="K569" s="596"/>
      <c r="L569" s="596"/>
      <c r="M569" s="596"/>
      <c r="N569" s="596"/>
      <c r="O569" s="596"/>
      <c r="P569" s="596"/>
      <c r="Q569" s="596"/>
      <c r="R569" s="596"/>
      <c r="S569" s="596"/>
      <c r="T569" s="596"/>
      <c r="U569" s="596"/>
      <c r="V569" s="596"/>
      <c r="W569" s="596"/>
      <c r="X569" s="596"/>
      <c r="Y569" s="596"/>
      <c r="Z569" s="596"/>
      <c r="AC569" s="50"/>
      <c r="AD569" s="50"/>
      <c r="AE569" s="50"/>
      <c r="AF569" s="50"/>
      <c r="AG569" s="50"/>
      <c r="AH569" s="50"/>
      <c r="AI569" s="50"/>
      <c r="AJ569" s="50"/>
      <c r="AK569" s="50"/>
      <c r="AL569" s="50"/>
      <c r="BS569" s="62"/>
      <c r="BT569" s="994"/>
      <c r="BU569" s="42"/>
      <c r="BV569" s="42"/>
    </row>
    <row r="570" spans="3:74">
      <c r="C570" s="596"/>
      <c r="D570" s="596"/>
      <c r="E570" s="596"/>
      <c r="F570" s="596"/>
      <c r="G570" s="596"/>
      <c r="H570" s="596"/>
      <c r="I570" s="596"/>
      <c r="J570" s="596"/>
      <c r="K570" s="596"/>
      <c r="L570" s="596"/>
      <c r="M570" s="596"/>
      <c r="N570" s="596"/>
      <c r="O570" s="596"/>
      <c r="P570" s="596"/>
      <c r="Q570" s="596"/>
      <c r="R570" s="596"/>
      <c r="S570" s="596"/>
      <c r="T570" s="596"/>
      <c r="U570" s="596"/>
      <c r="V570" s="596"/>
      <c r="W570" s="596"/>
      <c r="X570" s="596"/>
      <c r="Y570" s="596"/>
      <c r="Z570" s="596"/>
      <c r="AC570" s="50"/>
      <c r="AD570" s="50"/>
      <c r="AE570" s="50"/>
      <c r="AF570" s="50"/>
      <c r="AG570" s="50"/>
      <c r="AH570" s="50"/>
      <c r="AI570" s="50"/>
      <c r="AJ570" s="50"/>
      <c r="AK570" s="50"/>
      <c r="AL570" s="50"/>
      <c r="BS570" s="62"/>
      <c r="BT570" s="994"/>
      <c r="BU570" s="42"/>
      <c r="BV570" s="42"/>
    </row>
    <row r="571" spans="3:74">
      <c r="C571" s="596"/>
      <c r="D571" s="596"/>
      <c r="E571" s="596"/>
      <c r="F571" s="596"/>
      <c r="G571" s="596"/>
      <c r="H571" s="596"/>
      <c r="I571" s="596"/>
      <c r="J571" s="596"/>
      <c r="K571" s="596"/>
      <c r="L571" s="596"/>
      <c r="M571" s="596"/>
      <c r="N571" s="596"/>
      <c r="O571" s="596"/>
      <c r="P571" s="596"/>
      <c r="Q571" s="596"/>
      <c r="R571" s="596"/>
      <c r="S571" s="596"/>
      <c r="T571" s="596"/>
      <c r="U571" s="596"/>
      <c r="V571" s="596"/>
      <c r="W571" s="596"/>
      <c r="X571" s="596"/>
      <c r="Y571" s="596"/>
      <c r="Z571" s="596"/>
      <c r="AC571" s="50"/>
      <c r="AD571" s="50"/>
      <c r="AE571" s="50"/>
      <c r="AF571" s="50"/>
      <c r="AG571" s="50"/>
      <c r="AH571" s="50"/>
      <c r="AI571" s="50"/>
      <c r="AJ571" s="50"/>
      <c r="AK571" s="50"/>
      <c r="AL571" s="50"/>
      <c r="BS571" s="62"/>
      <c r="BT571" s="994"/>
      <c r="BU571" s="42"/>
      <c r="BV571" s="42"/>
    </row>
    <row r="572" spans="3:74">
      <c r="C572" s="596"/>
      <c r="D572" s="596"/>
      <c r="E572" s="596"/>
      <c r="F572" s="596"/>
      <c r="G572" s="596"/>
      <c r="H572" s="596"/>
      <c r="I572" s="596"/>
      <c r="J572" s="596"/>
      <c r="K572" s="596"/>
      <c r="L572" s="596"/>
      <c r="M572" s="596"/>
      <c r="N572" s="596"/>
      <c r="O572" s="596"/>
      <c r="P572" s="596"/>
      <c r="Q572" s="596"/>
      <c r="R572" s="596"/>
      <c r="S572" s="596"/>
      <c r="T572" s="596"/>
      <c r="U572" s="596"/>
      <c r="V572" s="596"/>
      <c r="W572" s="596"/>
      <c r="X572" s="596"/>
      <c r="Y572" s="596"/>
      <c r="Z572" s="596"/>
      <c r="AC572" s="50"/>
      <c r="AD572" s="50"/>
      <c r="AE572" s="50"/>
      <c r="AF572" s="50"/>
      <c r="AG572" s="50"/>
      <c r="AH572" s="50"/>
      <c r="AI572" s="50"/>
      <c r="AJ572" s="50"/>
      <c r="AK572" s="50"/>
      <c r="AL572" s="50"/>
      <c r="BS572" s="62"/>
      <c r="BT572" s="994"/>
      <c r="BU572" s="42"/>
      <c r="BV572" s="42"/>
    </row>
    <row r="573" spans="3:74">
      <c r="C573" s="596"/>
      <c r="D573" s="596"/>
      <c r="E573" s="596"/>
      <c r="F573" s="596"/>
      <c r="G573" s="596"/>
      <c r="H573" s="596"/>
      <c r="I573" s="596"/>
      <c r="J573" s="596"/>
      <c r="K573" s="596"/>
      <c r="L573" s="596"/>
      <c r="M573" s="596"/>
      <c r="N573" s="596"/>
      <c r="O573" s="596"/>
      <c r="P573" s="596"/>
      <c r="Q573" s="596"/>
      <c r="R573" s="596"/>
      <c r="S573" s="596"/>
      <c r="T573" s="596"/>
      <c r="U573" s="596"/>
      <c r="V573" s="596"/>
      <c r="W573" s="596"/>
      <c r="X573" s="596"/>
      <c r="Y573" s="596"/>
      <c r="Z573" s="596"/>
      <c r="AC573" s="50"/>
      <c r="AD573" s="50"/>
      <c r="AE573" s="50"/>
      <c r="AF573" s="50"/>
      <c r="AG573" s="50"/>
      <c r="AH573" s="50"/>
      <c r="AI573" s="50"/>
      <c r="AJ573" s="50"/>
      <c r="AK573" s="50"/>
      <c r="AL573" s="50"/>
      <c r="BS573" s="62"/>
      <c r="BT573" s="994"/>
      <c r="BU573" s="42"/>
      <c r="BV573" s="42"/>
    </row>
    <row r="574" spans="3:74">
      <c r="C574" s="596"/>
      <c r="D574" s="596"/>
      <c r="E574" s="596"/>
      <c r="F574" s="596"/>
      <c r="G574" s="596"/>
      <c r="H574" s="596"/>
      <c r="I574" s="596"/>
      <c r="J574" s="596"/>
      <c r="K574" s="596"/>
      <c r="L574" s="596"/>
      <c r="M574" s="596"/>
      <c r="N574" s="596"/>
      <c r="O574" s="596"/>
      <c r="P574" s="596"/>
      <c r="Q574" s="596"/>
      <c r="R574" s="596"/>
      <c r="S574" s="596"/>
      <c r="T574" s="596"/>
      <c r="U574" s="596"/>
      <c r="V574" s="596"/>
      <c r="W574" s="596"/>
      <c r="X574" s="596"/>
      <c r="Y574" s="596"/>
      <c r="Z574" s="596"/>
      <c r="AC574" s="50"/>
      <c r="AD574" s="50"/>
      <c r="AE574" s="50"/>
      <c r="AF574" s="50"/>
      <c r="AG574" s="50"/>
      <c r="AH574" s="50"/>
      <c r="AI574" s="50"/>
      <c r="AJ574" s="50"/>
      <c r="AK574" s="50"/>
      <c r="AL574" s="50"/>
      <c r="BS574" s="62"/>
      <c r="BT574" s="994"/>
      <c r="BU574" s="42"/>
      <c r="BV574" s="42"/>
    </row>
    <row r="575" spans="3:74">
      <c r="C575" s="596"/>
      <c r="D575" s="596"/>
      <c r="E575" s="596"/>
      <c r="F575" s="596"/>
      <c r="G575" s="596"/>
      <c r="H575" s="596"/>
      <c r="I575" s="596"/>
      <c r="J575" s="596"/>
      <c r="K575" s="596"/>
      <c r="L575" s="596"/>
      <c r="M575" s="596"/>
      <c r="N575" s="596"/>
      <c r="O575" s="596"/>
      <c r="P575" s="596"/>
      <c r="Q575" s="596"/>
      <c r="R575" s="596"/>
      <c r="S575" s="596"/>
      <c r="T575" s="596"/>
      <c r="U575" s="596"/>
      <c r="V575" s="596"/>
      <c r="W575" s="596"/>
      <c r="X575" s="596"/>
      <c r="Y575" s="596"/>
      <c r="Z575" s="596"/>
      <c r="AC575" s="50"/>
      <c r="AD575" s="50"/>
      <c r="AE575" s="50"/>
      <c r="AF575" s="50"/>
      <c r="AG575" s="50"/>
      <c r="AH575" s="50"/>
      <c r="AI575" s="50"/>
      <c r="AJ575" s="50"/>
      <c r="AK575" s="50"/>
      <c r="AL575" s="50"/>
      <c r="BS575" s="62"/>
      <c r="BT575" s="994"/>
      <c r="BU575" s="42"/>
      <c r="BV575" s="42"/>
    </row>
    <row r="576" spans="3:74">
      <c r="C576" s="596"/>
      <c r="D576" s="596"/>
      <c r="E576" s="596"/>
      <c r="F576" s="596"/>
      <c r="G576" s="596"/>
      <c r="H576" s="596"/>
      <c r="I576" s="596"/>
      <c r="J576" s="596"/>
      <c r="K576" s="596"/>
      <c r="L576" s="596"/>
      <c r="M576" s="596"/>
      <c r="N576" s="596"/>
      <c r="O576" s="596"/>
      <c r="P576" s="596"/>
      <c r="Q576" s="596"/>
      <c r="R576" s="596"/>
      <c r="S576" s="596"/>
      <c r="T576" s="596"/>
      <c r="U576" s="596"/>
      <c r="V576" s="596"/>
      <c r="W576" s="596"/>
      <c r="X576" s="596"/>
      <c r="Y576" s="596"/>
      <c r="Z576" s="596"/>
      <c r="AC576" s="50"/>
      <c r="AD576" s="50"/>
      <c r="AE576" s="50"/>
      <c r="AF576" s="50"/>
      <c r="AG576" s="50"/>
      <c r="AH576" s="50"/>
      <c r="AI576" s="50"/>
      <c r="AJ576" s="50"/>
      <c r="AK576" s="50"/>
      <c r="AL576" s="50"/>
      <c r="BS576" s="62"/>
      <c r="BT576" s="994"/>
      <c r="BU576" s="42"/>
      <c r="BV576" s="42"/>
    </row>
    <row r="577" spans="3:74">
      <c r="C577" s="596"/>
      <c r="D577" s="596"/>
      <c r="E577" s="596"/>
      <c r="F577" s="596"/>
      <c r="G577" s="596"/>
      <c r="H577" s="596"/>
      <c r="I577" s="596"/>
      <c r="J577" s="596"/>
      <c r="K577" s="596"/>
      <c r="L577" s="596"/>
      <c r="M577" s="596"/>
      <c r="N577" s="596"/>
      <c r="O577" s="596"/>
      <c r="P577" s="596"/>
      <c r="Q577" s="596"/>
      <c r="R577" s="596"/>
      <c r="S577" s="596"/>
      <c r="T577" s="596"/>
      <c r="U577" s="596"/>
      <c r="V577" s="596"/>
      <c r="W577" s="596"/>
      <c r="X577" s="596"/>
      <c r="Y577" s="596"/>
      <c r="Z577" s="596"/>
      <c r="AC577" s="50"/>
      <c r="AD577" s="50"/>
      <c r="AE577" s="50"/>
      <c r="AF577" s="50"/>
      <c r="AG577" s="50"/>
      <c r="AH577" s="50"/>
      <c r="AI577" s="50"/>
      <c r="AJ577" s="50"/>
      <c r="AK577" s="50"/>
      <c r="AL577" s="50"/>
      <c r="BS577" s="62"/>
      <c r="BT577" s="994"/>
      <c r="BU577" s="42"/>
      <c r="BV577" s="42"/>
    </row>
    <row r="578" spans="3:74">
      <c r="C578" s="596"/>
      <c r="D578" s="596"/>
      <c r="E578" s="596"/>
      <c r="F578" s="596"/>
      <c r="G578" s="596"/>
      <c r="H578" s="596"/>
      <c r="I578" s="596"/>
      <c r="J578" s="596"/>
      <c r="K578" s="596"/>
      <c r="L578" s="596"/>
      <c r="M578" s="596"/>
      <c r="N578" s="596"/>
      <c r="O578" s="596"/>
      <c r="P578" s="596"/>
      <c r="Q578" s="596"/>
      <c r="R578" s="596"/>
      <c r="S578" s="596"/>
      <c r="T578" s="596"/>
      <c r="U578" s="596"/>
      <c r="V578" s="596"/>
      <c r="W578" s="596"/>
      <c r="X578" s="596"/>
      <c r="Y578" s="596"/>
      <c r="Z578" s="596"/>
      <c r="AC578" s="50"/>
      <c r="AD578" s="50"/>
      <c r="AE578" s="50"/>
      <c r="AF578" s="50"/>
      <c r="AG578" s="50"/>
      <c r="AH578" s="50"/>
      <c r="AI578" s="50"/>
      <c r="AJ578" s="50"/>
      <c r="AK578" s="50"/>
      <c r="AL578" s="50"/>
      <c r="BS578" s="62"/>
      <c r="BT578" s="994"/>
      <c r="BU578" s="42"/>
      <c r="BV578" s="42"/>
    </row>
    <row r="579" spans="3:74">
      <c r="C579" s="596"/>
      <c r="D579" s="596"/>
      <c r="E579" s="596"/>
      <c r="F579" s="596"/>
      <c r="G579" s="596"/>
      <c r="H579" s="596"/>
      <c r="I579" s="596"/>
      <c r="J579" s="596"/>
      <c r="K579" s="596"/>
      <c r="L579" s="596"/>
      <c r="M579" s="596"/>
      <c r="N579" s="596"/>
      <c r="O579" s="596"/>
      <c r="P579" s="596"/>
      <c r="Q579" s="596"/>
      <c r="R579" s="596"/>
      <c r="S579" s="596"/>
      <c r="T579" s="596"/>
      <c r="U579" s="596"/>
      <c r="V579" s="596"/>
      <c r="W579" s="596"/>
      <c r="X579" s="596"/>
      <c r="Y579" s="596"/>
      <c r="Z579" s="596"/>
      <c r="AC579" s="50"/>
      <c r="AD579" s="50"/>
      <c r="AE579" s="50"/>
      <c r="AF579" s="50"/>
      <c r="AG579" s="50"/>
      <c r="AH579" s="50"/>
      <c r="AI579" s="50"/>
      <c r="AJ579" s="50"/>
      <c r="AK579" s="50"/>
      <c r="AL579" s="50"/>
      <c r="BS579" s="62"/>
      <c r="BT579" s="994"/>
      <c r="BU579" s="42"/>
      <c r="BV579" s="42"/>
    </row>
    <row r="580" spans="3:74">
      <c r="C580" s="596"/>
      <c r="D580" s="596"/>
      <c r="E580" s="596"/>
      <c r="F580" s="596"/>
      <c r="G580" s="596"/>
      <c r="H580" s="596"/>
      <c r="I580" s="596"/>
      <c r="J580" s="596"/>
      <c r="K580" s="596"/>
      <c r="L580" s="596"/>
      <c r="M580" s="596"/>
      <c r="N580" s="596"/>
      <c r="O580" s="596"/>
      <c r="P580" s="596"/>
      <c r="Q580" s="596"/>
      <c r="R580" s="596"/>
      <c r="S580" s="596"/>
      <c r="T580" s="596"/>
      <c r="U580" s="596"/>
      <c r="V580" s="596"/>
      <c r="W580" s="596"/>
      <c r="X580" s="596"/>
      <c r="Y580" s="596"/>
      <c r="Z580" s="596"/>
      <c r="AC580" s="50"/>
      <c r="AD580" s="50"/>
      <c r="AE580" s="50"/>
      <c r="AF580" s="50"/>
      <c r="AG580" s="50"/>
      <c r="AH580" s="50"/>
      <c r="AI580" s="50"/>
      <c r="AJ580" s="50"/>
      <c r="AK580" s="50"/>
      <c r="AL580" s="50"/>
      <c r="BS580" s="62"/>
      <c r="BT580" s="994"/>
      <c r="BU580" s="42"/>
      <c r="BV580" s="42"/>
    </row>
    <row r="581" spans="3:74">
      <c r="C581" s="596"/>
      <c r="D581" s="596"/>
      <c r="E581" s="596"/>
      <c r="F581" s="596"/>
      <c r="G581" s="596"/>
      <c r="H581" s="596"/>
      <c r="I581" s="596"/>
      <c r="J581" s="596"/>
      <c r="K581" s="596"/>
      <c r="L581" s="596"/>
      <c r="M581" s="596"/>
      <c r="N581" s="596"/>
      <c r="O581" s="596"/>
      <c r="P581" s="596"/>
      <c r="Q581" s="596"/>
      <c r="R581" s="596"/>
      <c r="S581" s="596"/>
      <c r="T581" s="596"/>
      <c r="U581" s="596"/>
      <c r="V581" s="596"/>
      <c r="W581" s="596"/>
      <c r="X581" s="596"/>
      <c r="Y581" s="596"/>
      <c r="Z581" s="596"/>
      <c r="AC581" s="50"/>
      <c r="AD581" s="50"/>
      <c r="AE581" s="50"/>
      <c r="AF581" s="50"/>
      <c r="AG581" s="50"/>
      <c r="AH581" s="50"/>
      <c r="AI581" s="50"/>
      <c r="AJ581" s="50"/>
      <c r="AK581" s="50"/>
      <c r="AL581" s="50"/>
      <c r="BS581" s="62"/>
      <c r="BT581" s="994"/>
      <c r="BU581" s="42"/>
      <c r="BV581" s="42"/>
    </row>
    <row r="582" spans="3:74">
      <c r="C582" s="596"/>
      <c r="D582" s="596"/>
      <c r="E582" s="596"/>
      <c r="F582" s="596"/>
      <c r="G582" s="596"/>
      <c r="H582" s="596"/>
      <c r="I582" s="596"/>
      <c r="J582" s="596"/>
      <c r="K582" s="596"/>
      <c r="L582" s="596"/>
      <c r="M582" s="596"/>
      <c r="N582" s="596"/>
      <c r="O582" s="596"/>
      <c r="P582" s="596"/>
      <c r="Q582" s="596"/>
      <c r="R582" s="596"/>
      <c r="S582" s="596"/>
      <c r="T582" s="596"/>
      <c r="U582" s="596"/>
      <c r="V582" s="596"/>
      <c r="W582" s="596"/>
      <c r="X582" s="596"/>
      <c r="Y582" s="596"/>
      <c r="Z582" s="596"/>
      <c r="AC582" s="50"/>
      <c r="AD582" s="50"/>
      <c r="AE582" s="50"/>
      <c r="AF582" s="50"/>
      <c r="AG582" s="50"/>
      <c r="AH582" s="50"/>
      <c r="AI582" s="50"/>
      <c r="AJ582" s="50"/>
      <c r="AK582" s="50"/>
      <c r="AL582" s="50"/>
      <c r="BS582" s="62"/>
      <c r="BT582" s="994"/>
      <c r="BU582" s="42"/>
      <c r="BV582" s="42"/>
    </row>
    <row r="583" spans="3:74">
      <c r="C583" s="596"/>
      <c r="D583" s="596"/>
      <c r="E583" s="596"/>
      <c r="F583" s="596"/>
      <c r="G583" s="596"/>
      <c r="H583" s="596"/>
      <c r="I583" s="596"/>
      <c r="J583" s="596"/>
      <c r="K583" s="596"/>
      <c r="L583" s="596"/>
      <c r="M583" s="596"/>
      <c r="N583" s="596"/>
      <c r="O583" s="596"/>
      <c r="P583" s="596"/>
      <c r="Q583" s="596"/>
      <c r="R583" s="596"/>
      <c r="S583" s="596"/>
      <c r="T583" s="596"/>
      <c r="U583" s="596"/>
      <c r="V583" s="596"/>
      <c r="W583" s="596"/>
      <c r="X583" s="596"/>
      <c r="Y583" s="596"/>
      <c r="Z583" s="596"/>
      <c r="AC583" s="50"/>
      <c r="AD583" s="50"/>
      <c r="AE583" s="50"/>
      <c r="AF583" s="50"/>
      <c r="AG583" s="50"/>
      <c r="AH583" s="50"/>
      <c r="AI583" s="50"/>
      <c r="AJ583" s="50"/>
      <c r="AK583" s="50"/>
      <c r="AL583" s="50"/>
      <c r="BS583" s="62"/>
      <c r="BT583" s="994"/>
      <c r="BU583" s="42"/>
      <c r="BV583" s="42"/>
    </row>
    <row r="584" spans="3:74">
      <c r="C584" s="596"/>
      <c r="D584" s="596"/>
      <c r="E584" s="596"/>
      <c r="F584" s="596"/>
      <c r="G584" s="596"/>
      <c r="H584" s="596"/>
      <c r="I584" s="596"/>
      <c r="J584" s="596"/>
      <c r="K584" s="596"/>
      <c r="L584" s="596"/>
      <c r="M584" s="596"/>
      <c r="N584" s="596"/>
      <c r="O584" s="596"/>
      <c r="P584" s="596"/>
      <c r="Q584" s="596"/>
      <c r="R584" s="596"/>
      <c r="S584" s="596"/>
      <c r="T584" s="596"/>
      <c r="U584" s="596"/>
      <c r="V584" s="596"/>
      <c r="W584" s="596"/>
      <c r="X584" s="596"/>
      <c r="Y584" s="596"/>
      <c r="Z584" s="596"/>
      <c r="AC584" s="50"/>
      <c r="AD584" s="50"/>
      <c r="AE584" s="50"/>
      <c r="AF584" s="50"/>
      <c r="AG584" s="50"/>
      <c r="AH584" s="50"/>
      <c r="AI584" s="50"/>
      <c r="AJ584" s="50"/>
      <c r="AK584" s="50"/>
      <c r="AL584" s="50"/>
      <c r="BS584" s="62"/>
      <c r="BT584" s="994"/>
      <c r="BU584" s="42"/>
      <c r="BV584" s="42"/>
    </row>
    <row r="585" spans="3:74">
      <c r="C585" s="596"/>
      <c r="D585" s="596"/>
      <c r="E585" s="596"/>
      <c r="F585" s="596"/>
      <c r="G585" s="596"/>
      <c r="H585" s="596"/>
      <c r="I585" s="596"/>
      <c r="J585" s="596"/>
      <c r="K585" s="596"/>
      <c r="L585" s="596"/>
      <c r="M585" s="596"/>
      <c r="N585" s="596"/>
      <c r="O585" s="596"/>
      <c r="P585" s="596"/>
      <c r="Q585" s="596"/>
      <c r="R585" s="596"/>
      <c r="S585" s="596"/>
      <c r="T585" s="596"/>
      <c r="U585" s="596"/>
      <c r="V585" s="596"/>
      <c r="W585" s="596"/>
      <c r="X585" s="596"/>
      <c r="Y585" s="596"/>
      <c r="Z585" s="596"/>
      <c r="AC585" s="50"/>
      <c r="AD585" s="50"/>
      <c r="AE585" s="50"/>
      <c r="AF585" s="50"/>
      <c r="AG585" s="50"/>
      <c r="AH585" s="50"/>
      <c r="AI585" s="50"/>
      <c r="AJ585" s="50"/>
      <c r="AK585" s="50"/>
      <c r="AL585" s="50"/>
      <c r="BS585" s="62"/>
      <c r="BT585" s="994"/>
      <c r="BU585" s="42"/>
      <c r="BV585" s="42"/>
    </row>
    <row r="586" spans="3:74">
      <c r="C586" s="596"/>
      <c r="D586" s="596"/>
      <c r="E586" s="596"/>
      <c r="F586" s="596"/>
      <c r="G586" s="596"/>
      <c r="H586" s="596"/>
      <c r="I586" s="596"/>
      <c r="J586" s="596"/>
      <c r="K586" s="596"/>
      <c r="L586" s="596"/>
      <c r="M586" s="596"/>
      <c r="N586" s="596"/>
      <c r="O586" s="596"/>
      <c r="P586" s="596"/>
      <c r="Q586" s="596"/>
      <c r="R586" s="596"/>
      <c r="S586" s="596"/>
      <c r="T586" s="596"/>
      <c r="U586" s="596"/>
      <c r="V586" s="596"/>
      <c r="W586" s="596"/>
      <c r="X586" s="596"/>
      <c r="Y586" s="596"/>
      <c r="Z586" s="596"/>
      <c r="AC586" s="50"/>
      <c r="AD586" s="50"/>
      <c r="AE586" s="50"/>
      <c r="AF586" s="50"/>
      <c r="AG586" s="50"/>
      <c r="AH586" s="50"/>
      <c r="AI586" s="50"/>
      <c r="AJ586" s="50"/>
      <c r="AK586" s="50"/>
      <c r="AL586" s="50"/>
      <c r="BS586" s="62"/>
      <c r="BT586" s="994"/>
      <c r="BU586" s="42"/>
      <c r="BV586" s="42"/>
    </row>
    <row r="587" spans="3:74">
      <c r="C587" s="596"/>
      <c r="D587" s="596"/>
      <c r="E587" s="596"/>
      <c r="F587" s="596"/>
      <c r="G587" s="596"/>
      <c r="H587" s="596"/>
      <c r="I587" s="596"/>
      <c r="J587" s="596"/>
      <c r="K587" s="596"/>
      <c r="L587" s="596"/>
      <c r="M587" s="596"/>
      <c r="N587" s="596"/>
      <c r="O587" s="596"/>
      <c r="P587" s="596"/>
      <c r="Q587" s="596"/>
      <c r="R587" s="596"/>
      <c r="S587" s="596"/>
      <c r="T587" s="596"/>
      <c r="U587" s="596"/>
      <c r="V587" s="596"/>
      <c r="W587" s="596"/>
      <c r="X587" s="596"/>
      <c r="Y587" s="596"/>
      <c r="Z587" s="596"/>
      <c r="AC587" s="50"/>
      <c r="AD587" s="50"/>
      <c r="AE587" s="50"/>
      <c r="AF587" s="50"/>
      <c r="AG587" s="50"/>
      <c r="AH587" s="50"/>
      <c r="AI587" s="50"/>
      <c r="AJ587" s="50"/>
      <c r="AK587" s="50"/>
      <c r="AL587" s="50"/>
      <c r="BS587" s="62"/>
      <c r="BT587" s="994"/>
      <c r="BU587" s="42"/>
      <c r="BV587" s="42"/>
    </row>
    <row r="588" spans="3:74">
      <c r="C588" s="596"/>
      <c r="D588" s="596"/>
      <c r="E588" s="596"/>
      <c r="F588" s="596"/>
      <c r="G588" s="596"/>
      <c r="H588" s="596"/>
      <c r="I588" s="596"/>
      <c r="J588" s="596"/>
      <c r="K588" s="596"/>
      <c r="L588" s="596"/>
      <c r="M588" s="596"/>
      <c r="N588" s="596"/>
      <c r="O588" s="596"/>
      <c r="P588" s="596"/>
      <c r="Q588" s="596"/>
      <c r="R588" s="596"/>
      <c r="S588" s="596"/>
      <c r="T588" s="596"/>
      <c r="U588" s="596"/>
      <c r="V588" s="596"/>
      <c r="W588" s="596"/>
      <c r="X588" s="596"/>
      <c r="Y588" s="596"/>
      <c r="Z588" s="596"/>
      <c r="AC588" s="50"/>
      <c r="AD588" s="50"/>
      <c r="AE588" s="50"/>
      <c r="AF588" s="50"/>
      <c r="AG588" s="50"/>
      <c r="AH588" s="50"/>
      <c r="AI588" s="50"/>
      <c r="AJ588" s="50"/>
      <c r="AK588" s="50"/>
      <c r="AL588" s="50"/>
      <c r="BS588" s="62"/>
      <c r="BT588" s="994"/>
      <c r="BU588" s="42"/>
      <c r="BV588" s="42"/>
    </row>
    <row r="589" spans="3:74">
      <c r="C589" s="596"/>
      <c r="D589" s="596"/>
      <c r="E589" s="596"/>
      <c r="F589" s="596"/>
      <c r="G589" s="596"/>
      <c r="H589" s="596"/>
      <c r="I589" s="596"/>
      <c r="J589" s="596"/>
      <c r="K589" s="596"/>
      <c r="L589" s="596"/>
      <c r="M589" s="596"/>
      <c r="N589" s="596"/>
      <c r="O589" s="596"/>
      <c r="P589" s="596"/>
      <c r="Q589" s="596"/>
      <c r="R589" s="596"/>
      <c r="S589" s="596"/>
      <c r="T589" s="596"/>
      <c r="U589" s="596"/>
      <c r="V589" s="596"/>
      <c r="W589" s="596"/>
      <c r="X589" s="596"/>
      <c r="Y589" s="596"/>
      <c r="Z589" s="596"/>
      <c r="AC589" s="50"/>
      <c r="AD589" s="50"/>
      <c r="AE589" s="50"/>
      <c r="AF589" s="50"/>
      <c r="AG589" s="50"/>
      <c r="AH589" s="50"/>
      <c r="AI589" s="50"/>
      <c r="AJ589" s="50"/>
      <c r="AK589" s="50"/>
      <c r="AL589" s="50"/>
      <c r="BS589" s="62"/>
      <c r="BT589" s="994"/>
      <c r="BU589" s="42"/>
      <c r="BV589" s="42"/>
    </row>
    <row r="590" spans="3:74">
      <c r="C590" s="596"/>
      <c r="D590" s="596"/>
      <c r="E590" s="596"/>
      <c r="F590" s="596"/>
      <c r="G590" s="596"/>
      <c r="H590" s="596"/>
      <c r="I590" s="596"/>
      <c r="J590" s="596"/>
      <c r="K590" s="596"/>
      <c r="L590" s="596"/>
      <c r="M590" s="596"/>
      <c r="N590" s="596"/>
      <c r="O590" s="596"/>
      <c r="P590" s="596"/>
      <c r="Q590" s="596"/>
      <c r="R590" s="596"/>
      <c r="S590" s="596"/>
      <c r="T590" s="596"/>
      <c r="U590" s="596"/>
      <c r="V590" s="596"/>
      <c r="W590" s="596"/>
      <c r="X590" s="596"/>
      <c r="Y590" s="596"/>
      <c r="Z590" s="596"/>
      <c r="AC590" s="50"/>
      <c r="AD590" s="50"/>
      <c r="AE590" s="50"/>
      <c r="AF590" s="50"/>
      <c r="AG590" s="50"/>
      <c r="AH590" s="50"/>
      <c r="AI590" s="50"/>
      <c r="AJ590" s="50"/>
      <c r="AK590" s="50"/>
      <c r="AL590" s="50"/>
      <c r="BS590" s="62"/>
      <c r="BT590" s="994"/>
      <c r="BU590" s="42"/>
      <c r="BV590" s="42"/>
    </row>
    <row r="591" spans="3:74">
      <c r="C591" s="596"/>
      <c r="D591" s="596"/>
      <c r="E591" s="596"/>
      <c r="F591" s="596"/>
      <c r="G591" s="596"/>
      <c r="H591" s="596"/>
      <c r="I591" s="596"/>
      <c r="J591" s="596"/>
      <c r="K591" s="596"/>
      <c r="L591" s="596"/>
      <c r="M591" s="596"/>
      <c r="N591" s="596"/>
      <c r="O591" s="596"/>
      <c r="P591" s="596"/>
      <c r="Q591" s="596"/>
      <c r="R591" s="596"/>
      <c r="S591" s="596"/>
      <c r="T591" s="596"/>
      <c r="U591" s="596"/>
      <c r="V591" s="596"/>
      <c r="W591" s="596"/>
      <c r="X591" s="596"/>
      <c r="Y591" s="596"/>
      <c r="Z591" s="596"/>
      <c r="AC591" s="50"/>
      <c r="AD591" s="50"/>
      <c r="AE591" s="50"/>
      <c r="AF591" s="50"/>
      <c r="AG591" s="50"/>
      <c r="AH591" s="50"/>
      <c r="AI591" s="50"/>
      <c r="AJ591" s="50"/>
      <c r="AK591" s="50"/>
      <c r="AL591" s="50"/>
      <c r="BS591" s="62"/>
      <c r="BT591" s="994"/>
      <c r="BU591" s="42"/>
      <c r="BV591" s="42"/>
    </row>
    <row r="592" spans="3:74">
      <c r="C592" s="596"/>
      <c r="D592" s="596"/>
      <c r="E592" s="596"/>
      <c r="F592" s="596"/>
      <c r="G592" s="596"/>
      <c r="H592" s="596"/>
      <c r="I592" s="596"/>
      <c r="J592" s="596"/>
      <c r="K592" s="596"/>
      <c r="L592" s="596"/>
      <c r="M592" s="596"/>
      <c r="N592" s="596"/>
      <c r="O592" s="596"/>
      <c r="P592" s="596"/>
      <c r="Q592" s="596"/>
      <c r="R592" s="596"/>
      <c r="S592" s="596"/>
      <c r="T592" s="596"/>
      <c r="U592" s="596"/>
      <c r="V592" s="596"/>
      <c r="W592" s="596"/>
      <c r="X592" s="596"/>
      <c r="Y592" s="596"/>
      <c r="Z592" s="596"/>
      <c r="AC592" s="50"/>
      <c r="AD592" s="50"/>
      <c r="AE592" s="50"/>
      <c r="AF592" s="50"/>
      <c r="AG592" s="50"/>
      <c r="AH592" s="50"/>
      <c r="AI592" s="50"/>
      <c r="AJ592" s="50"/>
      <c r="AK592" s="50"/>
      <c r="AL592" s="50"/>
      <c r="BS592" s="62"/>
      <c r="BT592" s="994"/>
      <c r="BU592" s="42"/>
      <c r="BV592" s="42"/>
    </row>
    <row r="593" spans="3:74">
      <c r="C593" s="596"/>
      <c r="D593" s="596"/>
      <c r="E593" s="596"/>
      <c r="F593" s="596"/>
      <c r="G593" s="596"/>
      <c r="H593" s="596"/>
      <c r="I593" s="596"/>
      <c r="J593" s="596"/>
      <c r="K593" s="596"/>
      <c r="L593" s="596"/>
      <c r="M593" s="596"/>
      <c r="N593" s="596"/>
      <c r="O593" s="596"/>
      <c r="P593" s="596"/>
      <c r="Q593" s="596"/>
      <c r="R593" s="596"/>
      <c r="S593" s="596"/>
      <c r="T593" s="596"/>
      <c r="U593" s="596"/>
      <c r="V593" s="596"/>
      <c r="W593" s="596"/>
      <c r="X593" s="596"/>
      <c r="Y593" s="596"/>
      <c r="Z593" s="596"/>
      <c r="AC593" s="50"/>
      <c r="AD593" s="50"/>
      <c r="AE593" s="50"/>
      <c r="AF593" s="50"/>
      <c r="AG593" s="50"/>
      <c r="AH593" s="50"/>
      <c r="AI593" s="50"/>
      <c r="AJ593" s="50"/>
      <c r="AK593" s="50"/>
      <c r="AL593" s="50"/>
      <c r="BS593" s="62"/>
      <c r="BT593" s="994"/>
      <c r="BU593" s="42"/>
      <c r="BV593" s="42"/>
    </row>
    <row r="594" spans="3:74">
      <c r="C594" s="596"/>
      <c r="D594" s="596"/>
      <c r="E594" s="596"/>
      <c r="F594" s="596"/>
      <c r="G594" s="596"/>
      <c r="H594" s="596"/>
      <c r="I594" s="596"/>
      <c r="J594" s="596"/>
      <c r="K594" s="596"/>
      <c r="L594" s="596"/>
      <c r="M594" s="596"/>
      <c r="N594" s="596"/>
      <c r="O594" s="596"/>
      <c r="P594" s="596"/>
      <c r="Q594" s="596"/>
      <c r="R594" s="596"/>
      <c r="S594" s="596"/>
      <c r="T594" s="596"/>
      <c r="U594" s="596"/>
      <c r="V594" s="596"/>
      <c r="W594" s="596"/>
      <c r="X594" s="596"/>
      <c r="Y594" s="596"/>
      <c r="Z594" s="596"/>
      <c r="AC594" s="50"/>
      <c r="AD594" s="50"/>
      <c r="AE594" s="50"/>
      <c r="AF594" s="50"/>
      <c r="AG594" s="50"/>
      <c r="AH594" s="50"/>
      <c r="AI594" s="50"/>
      <c r="AJ594" s="50"/>
      <c r="AK594" s="50"/>
      <c r="AL594" s="50"/>
      <c r="BS594" s="62"/>
      <c r="BT594" s="994"/>
      <c r="BU594" s="42"/>
      <c r="BV594" s="42"/>
    </row>
    <row r="595" spans="3:74">
      <c r="C595" s="596"/>
      <c r="D595" s="596"/>
      <c r="E595" s="596"/>
      <c r="F595" s="596"/>
      <c r="G595" s="596"/>
      <c r="H595" s="596"/>
      <c r="I595" s="596"/>
      <c r="J595" s="596"/>
      <c r="K595" s="596"/>
      <c r="L595" s="596"/>
      <c r="M595" s="596"/>
      <c r="N595" s="596"/>
      <c r="O595" s="596"/>
      <c r="P595" s="596"/>
      <c r="Q595" s="596"/>
      <c r="R595" s="596"/>
      <c r="S595" s="596"/>
      <c r="T595" s="596"/>
      <c r="U595" s="596"/>
      <c r="V595" s="596"/>
      <c r="W595" s="596"/>
      <c r="X595" s="596"/>
      <c r="Y595" s="596"/>
      <c r="Z595" s="596"/>
      <c r="AC595" s="50"/>
      <c r="AD595" s="50"/>
      <c r="AE595" s="50"/>
      <c r="AF595" s="50"/>
      <c r="AG595" s="50"/>
      <c r="AH595" s="50"/>
      <c r="AI595" s="50"/>
      <c r="AJ595" s="50"/>
      <c r="AK595" s="50"/>
      <c r="AL595" s="50"/>
      <c r="BS595" s="62"/>
      <c r="BT595" s="994"/>
      <c r="BU595" s="42"/>
      <c r="BV595" s="42"/>
    </row>
    <row r="596" spans="3:74">
      <c r="C596" s="596"/>
      <c r="D596" s="596"/>
      <c r="E596" s="596"/>
      <c r="F596" s="596"/>
      <c r="G596" s="596"/>
      <c r="H596" s="596"/>
      <c r="I596" s="596"/>
      <c r="J596" s="596"/>
      <c r="K596" s="596"/>
      <c r="L596" s="596"/>
      <c r="M596" s="596"/>
      <c r="N596" s="596"/>
      <c r="O596" s="596"/>
      <c r="P596" s="596"/>
      <c r="Q596" s="596"/>
      <c r="R596" s="596"/>
      <c r="S596" s="596"/>
      <c r="T596" s="596"/>
      <c r="U596" s="596"/>
      <c r="V596" s="596"/>
      <c r="W596" s="596"/>
      <c r="X596" s="596"/>
      <c r="Y596" s="596"/>
      <c r="Z596" s="596"/>
      <c r="AC596" s="50"/>
      <c r="AD596" s="50"/>
      <c r="AE596" s="50"/>
      <c r="AF596" s="50"/>
      <c r="AG596" s="50"/>
      <c r="AH596" s="50"/>
      <c r="AI596" s="50"/>
      <c r="AJ596" s="50"/>
      <c r="AK596" s="50"/>
      <c r="AL596" s="50"/>
      <c r="BS596" s="62"/>
      <c r="BT596" s="994"/>
      <c r="BU596" s="42"/>
      <c r="BV596" s="42"/>
    </row>
    <row r="597" spans="3:74">
      <c r="C597" s="596"/>
      <c r="D597" s="596"/>
      <c r="E597" s="596"/>
      <c r="F597" s="596"/>
      <c r="G597" s="596"/>
      <c r="H597" s="596"/>
      <c r="I597" s="596"/>
      <c r="J597" s="596"/>
      <c r="K597" s="596"/>
      <c r="L597" s="596"/>
      <c r="M597" s="596"/>
      <c r="N597" s="596"/>
      <c r="O597" s="596"/>
      <c r="P597" s="596"/>
      <c r="Q597" s="596"/>
      <c r="R597" s="596"/>
      <c r="S597" s="596"/>
      <c r="T597" s="596"/>
      <c r="U597" s="596"/>
      <c r="V597" s="596"/>
      <c r="W597" s="596"/>
      <c r="X597" s="596"/>
      <c r="Y597" s="596"/>
      <c r="Z597" s="596"/>
      <c r="AC597" s="50"/>
      <c r="AD597" s="50"/>
      <c r="AE597" s="50"/>
      <c r="AF597" s="50"/>
      <c r="AG597" s="50"/>
      <c r="AH597" s="50"/>
      <c r="AI597" s="50"/>
      <c r="AJ597" s="50"/>
      <c r="AK597" s="50"/>
      <c r="AL597" s="50"/>
      <c r="BS597" s="62"/>
      <c r="BT597" s="994"/>
      <c r="BU597" s="42"/>
      <c r="BV597" s="42"/>
    </row>
    <row r="598" spans="3:74">
      <c r="C598" s="596"/>
      <c r="D598" s="596"/>
      <c r="E598" s="596"/>
      <c r="F598" s="596"/>
      <c r="G598" s="596"/>
      <c r="H598" s="596"/>
      <c r="I598" s="596"/>
      <c r="J598" s="596"/>
      <c r="K598" s="596"/>
      <c r="L598" s="596"/>
      <c r="M598" s="596"/>
      <c r="N598" s="596"/>
      <c r="O598" s="596"/>
      <c r="P598" s="596"/>
      <c r="Q598" s="596"/>
      <c r="R598" s="596"/>
      <c r="S598" s="596"/>
      <c r="T598" s="596"/>
      <c r="U598" s="596"/>
      <c r="V598" s="596"/>
      <c r="W598" s="596"/>
      <c r="X598" s="596"/>
      <c r="Y598" s="596"/>
      <c r="Z598" s="596"/>
      <c r="AC598" s="50"/>
      <c r="AD598" s="50"/>
      <c r="AE598" s="50"/>
      <c r="AF598" s="50"/>
      <c r="AG598" s="50"/>
      <c r="AH598" s="50"/>
      <c r="AI598" s="50"/>
      <c r="AJ598" s="50"/>
      <c r="AK598" s="50"/>
      <c r="AL598" s="50"/>
      <c r="BS598" s="62"/>
      <c r="BT598" s="994"/>
      <c r="BU598" s="42"/>
      <c r="BV598" s="42"/>
    </row>
    <row r="599" spans="3:74">
      <c r="C599" s="596"/>
      <c r="D599" s="596"/>
      <c r="E599" s="596"/>
      <c r="F599" s="596"/>
      <c r="G599" s="596"/>
      <c r="H599" s="596"/>
      <c r="I599" s="596"/>
      <c r="J599" s="596"/>
      <c r="K599" s="596"/>
      <c r="L599" s="596"/>
      <c r="M599" s="596"/>
      <c r="N599" s="596"/>
      <c r="O599" s="596"/>
      <c r="P599" s="596"/>
      <c r="Q599" s="596"/>
      <c r="R599" s="596"/>
      <c r="S599" s="596"/>
      <c r="T599" s="596"/>
      <c r="U599" s="596"/>
      <c r="V599" s="596"/>
      <c r="W599" s="596"/>
      <c r="X599" s="596"/>
      <c r="Y599" s="596"/>
      <c r="Z599" s="596"/>
      <c r="AC599" s="50"/>
      <c r="AD599" s="50"/>
      <c r="AE599" s="50"/>
      <c r="AF599" s="50"/>
      <c r="AG599" s="50"/>
      <c r="AH599" s="50"/>
      <c r="AI599" s="50"/>
      <c r="AJ599" s="50"/>
      <c r="AK599" s="50"/>
      <c r="AL599" s="50"/>
      <c r="BS599" s="62"/>
      <c r="BT599" s="994"/>
      <c r="BU599" s="42"/>
      <c r="BV599" s="42"/>
    </row>
    <row r="600" spans="3:74">
      <c r="C600" s="596"/>
      <c r="D600" s="596"/>
      <c r="E600" s="596"/>
      <c r="F600" s="596"/>
      <c r="G600" s="596"/>
      <c r="H600" s="596"/>
      <c r="I600" s="596"/>
      <c r="J600" s="596"/>
      <c r="K600" s="596"/>
      <c r="L600" s="596"/>
      <c r="M600" s="596"/>
      <c r="N600" s="596"/>
      <c r="O600" s="596"/>
      <c r="P600" s="596"/>
      <c r="Q600" s="596"/>
      <c r="R600" s="596"/>
      <c r="S600" s="596"/>
      <c r="T600" s="596"/>
      <c r="U600" s="596"/>
      <c r="V600" s="596"/>
      <c r="W600" s="596"/>
      <c r="X600" s="596"/>
      <c r="Y600" s="596"/>
      <c r="Z600" s="596"/>
      <c r="AC600" s="50"/>
      <c r="AD600" s="50"/>
      <c r="AE600" s="50"/>
      <c r="AF600" s="50"/>
      <c r="AG600" s="50"/>
      <c r="AH600" s="50"/>
      <c r="AI600" s="50"/>
      <c r="AJ600" s="50"/>
      <c r="AK600" s="50"/>
      <c r="AL600" s="50"/>
      <c r="BS600" s="62"/>
      <c r="BT600" s="994"/>
      <c r="BU600" s="42"/>
      <c r="BV600" s="42"/>
    </row>
    <row r="601" spans="3:74">
      <c r="C601" s="596"/>
      <c r="D601" s="596"/>
      <c r="E601" s="596"/>
      <c r="F601" s="596"/>
      <c r="G601" s="596"/>
      <c r="H601" s="596"/>
      <c r="I601" s="596"/>
      <c r="J601" s="596"/>
      <c r="K601" s="596"/>
      <c r="L601" s="596"/>
      <c r="M601" s="596"/>
      <c r="N601" s="596"/>
      <c r="O601" s="596"/>
      <c r="P601" s="596"/>
      <c r="Q601" s="596"/>
      <c r="R601" s="596"/>
      <c r="S601" s="596"/>
      <c r="T601" s="596"/>
      <c r="U601" s="596"/>
      <c r="V601" s="596"/>
      <c r="W601" s="596"/>
      <c r="X601" s="596"/>
      <c r="Y601" s="596"/>
      <c r="Z601" s="596"/>
      <c r="AC601" s="50"/>
      <c r="AD601" s="50"/>
      <c r="AE601" s="50"/>
      <c r="AF601" s="50"/>
      <c r="AG601" s="50"/>
      <c r="AH601" s="50"/>
      <c r="AI601" s="50"/>
      <c r="AJ601" s="50"/>
      <c r="AK601" s="50"/>
      <c r="AL601" s="50"/>
      <c r="BS601" s="62"/>
      <c r="BT601" s="994"/>
      <c r="BU601" s="42"/>
      <c r="BV601" s="42"/>
    </row>
    <row r="602" spans="3:74">
      <c r="C602" s="596"/>
      <c r="D602" s="596"/>
      <c r="E602" s="596"/>
      <c r="F602" s="596"/>
      <c r="G602" s="596"/>
      <c r="H602" s="596"/>
      <c r="I602" s="596"/>
      <c r="J602" s="596"/>
      <c r="K602" s="596"/>
      <c r="L602" s="596"/>
      <c r="M602" s="596"/>
      <c r="N602" s="596"/>
      <c r="O602" s="596"/>
      <c r="P602" s="596"/>
      <c r="Q602" s="596"/>
      <c r="R602" s="596"/>
      <c r="S602" s="596"/>
      <c r="T602" s="596"/>
      <c r="U602" s="596"/>
      <c r="V602" s="596"/>
      <c r="W602" s="596"/>
      <c r="X602" s="596"/>
      <c r="Y602" s="596"/>
      <c r="Z602" s="596"/>
      <c r="AC602" s="50"/>
      <c r="AD602" s="50"/>
      <c r="AE602" s="50"/>
      <c r="AF602" s="50"/>
      <c r="AG602" s="50"/>
      <c r="AH602" s="50"/>
      <c r="AI602" s="50"/>
      <c r="AJ602" s="50"/>
      <c r="AK602" s="50"/>
      <c r="AL602" s="50"/>
      <c r="BS602" s="62"/>
      <c r="BT602" s="994"/>
      <c r="BU602" s="42"/>
      <c r="BV602" s="42"/>
    </row>
    <row r="603" spans="3:74">
      <c r="C603" s="596"/>
      <c r="D603" s="596"/>
      <c r="E603" s="596"/>
      <c r="F603" s="596"/>
      <c r="G603" s="596"/>
      <c r="H603" s="596"/>
      <c r="I603" s="596"/>
      <c r="J603" s="596"/>
      <c r="K603" s="596"/>
      <c r="L603" s="596"/>
      <c r="M603" s="596"/>
      <c r="N603" s="596"/>
      <c r="O603" s="596"/>
      <c r="P603" s="596"/>
      <c r="Q603" s="596"/>
      <c r="R603" s="596"/>
      <c r="S603" s="596"/>
      <c r="T603" s="596"/>
      <c r="U603" s="596"/>
      <c r="V603" s="596"/>
      <c r="W603" s="596"/>
      <c r="X603" s="596"/>
      <c r="Y603" s="596"/>
      <c r="Z603" s="596"/>
      <c r="AC603" s="50"/>
      <c r="AD603" s="50"/>
      <c r="AE603" s="50"/>
      <c r="AF603" s="50"/>
      <c r="AG603" s="50"/>
      <c r="AH603" s="50"/>
      <c r="AI603" s="50"/>
      <c r="AJ603" s="50"/>
      <c r="AK603" s="50"/>
      <c r="AL603" s="50"/>
      <c r="BS603" s="62"/>
      <c r="BT603" s="994"/>
      <c r="BU603" s="42"/>
      <c r="BV603" s="42"/>
    </row>
    <row r="604" spans="3:74">
      <c r="C604" s="596"/>
      <c r="D604" s="596"/>
      <c r="E604" s="596"/>
      <c r="F604" s="596"/>
      <c r="G604" s="596"/>
      <c r="H604" s="596"/>
      <c r="I604" s="596"/>
      <c r="J604" s="596"/>
      <c r="K604" s="596"/>
      <c r="L604" s="596"/>
      <c r="M604" s="596"/>
      <c r="N604" s="596"/>
      <c r="O604" s="596"/>
      <c r="P604" s="596"/>
      <c r="Q604" s="596"/>
      <c r="R604" s="596"/>
      <c r="S604" s="596"/>
      <c r="T604" s="596"/>
      <c r="U604" s="596"/>
      <c r="V604" s="596"/>
      <c r="W604" s="596"/>
      <c r="X604" s="596"/>
      <c r="Y604" s="596"/>
      <c r="Z604" s="596"/>
      <c r="AC604" s="50"/>
      <c r="AD604" s="50"/>
      <c r="AE604" s="50"/>
      <c r="AF604" s="50"/>
      <c r="AG604" s="50"/>
      <c r="AH604" s="50"/>
      <c r="AI604" s="50"/>
      <c r="AJ604" s="50"/>
      <c r="AK604" s="50"/>
      <c r="AL604" s="50"/>
      <c r="BS604" s="62"/>
      <c r="BT604" s="994"/>
      <c r="BU604" s="42"/>
      <c r="BV604" s="42"/>
    </row>
    <row r="605" spans="3:74">
      <c r="C605" s="596"/>
      <c r="D605" s="596"/>
      <c r="E605" s="596"/>
      <c r="F605" s="596"/>
      <c r="G605" s="596"/>
      <c r="H605" s="596"/>
      <c r="I605" s="596"/>
      <c r="J605" s="596"/>
      <c r="K605" s="596"/>
      <c r="L605" s="596"/>
      <c r="M605" s="596"/>
      <c r="N605" s="596"/>
      <c r="O605" s="596"/>
      <c r="P605" s="596"/>
      <c r="Q605" s="596"/>
      <c r="R605" s="596"/>
      <c r="S605" s="596"/>
      <c r="T605" s="596"/>
      <c r="U605" s="596"/>
      <c r="V605" s="596"/>
      <c r="W605" s="596"/>
      <c r="X605" s="596"/>
      <c r="Y605" s="596"/>
      <c r="Z605" s="596"/>
      <c r="AC605" s="50"/>
      <c r="AD605" s="50"/>
      <c r="AE605" s="50"/>
      <c r="AF605" s="50"/>
      <c r="AG605" s="50"/>
      <c r="AH605" s="50"/>
      <c r="AI605" s="50"/>
      <c r="AJ605" s="50"/>
      <c r="AK605" s="50"/>
      <c r="AL605" s="50"/>
      <c r="BS605" s="62"/>
      <c r="BT605" s="994"/>
      <c r="BU605" s="42"/>
      <c r="BV605" s="42"/>
    </row>
    <row r="606" spans="3:74">
      <c r="C606" s="596"/>
      <c r="D606" s="596"/>
      <c r="E606" s="596"/>
      <c r="F606" s="596"/>
      <c r="G606" s="596"/>
      <c r="H606" s="596"/>
      <c r="I606" s="596"/>
      <c r="J606" s="596"/>
      <c r="K606" s="596"/>
      <c r="L606" s="596"/>
      <c r="M606" s="596"/>
      <c r="N606" s="596"/>
      <c r="O606" s="596"/>
      <c r="P606" s="596"/>
      <c r="Q606" s="596"/>
      <c r="R606" s="596"/>
      <c r="S606" s="596"/>
      <c r="T606" s="596"/>
      <c r="U606" s="596"/>
      <c r="V606" s="596"/>
      <c r="W606" s="596"/>
      <c r="X606" s="596"/>
      <c r="Y606" s="596"/>
      <c r="Z606" s="596"/>
      <c r="AC606" s="50"/>
      <c r="AD606" s="50"/>
      <c r="AE606" s="50"/>
      <c r="AF606" s="50"/>
      <c r="AG606" s="50"/>
      <c r="AH606" s="50"/>
      <c r="AI606" s="50"/>
      <c r="AJ606" s="50"/>
      <c r="AK606" s="50"/>
      <c r="AL606" s="50"/>
      <c r="BS606" s="62"/>
      <c r="BT606" s="994"/>
      <c r="BU606" s="42"/>
      <c r="BV606" s="42"/>
    </row>
    <row r="607" spans="3:74">
      <c r="C607" s="596"/>
      <c r="D607" s="596"/>
      <c r="E607" s="596"/>
      <c r="F607" s="596"/>
      <c r="G607" s="596"/>
      <c r="H607" s="596"/>
      <c r="I607" s="596"/>
      <c r="J607" s="596"/>
      <c r="K607" s="596"/>
      <c r="L607" s="596"/>
      <c r="M607" s="596"/>
      <c r="N607" s="596"/>
      <c r="O607" s="596"/>
      <c r="P607" s="596"/>
      <c r="Q607" s="596"/>
      <c r="R607" s="596"/>
      <c r="S607" s="596"/>
      <c r="T607" s="596"/>
      <c r="U607" s="596"/>
      <c r="V607" s="596"/>
      <c r="W607" s="596"/>
      <c r="X607" s="596"/>
      <c r="Y607" s="596"/>
      <c r="Z607" s="596"/>
      <c r="AC607" s="50"/>
      <c r="AD607" s="50"/>
      <c r="AE607" s="50"/>
      <c r="AF607" s="50"/>
      <c r="AG607" s="50"/>
      <c r="AH607" s="50"/>
      <c r="AI607" s="50"/>
      <c r="AJ607" s="50"/>
      <c r="AK607" s="50"/>
      <c r="AL607" s="50"/>
      <c r="BS607" s="62"/>
      <c r="BT607" s="994"/>
      <c r="BU607" s="42"/>
      <c r="BV607" s="42"/>
    </row>
    <row r="608" spans="3:74">
      <c r="C608" s="596"/>
      <c r="D608" s="596"/>
      <c r="E608" s="596"/>
      <c r="F608" s="596"/>
      <c r="G608" s="596"/>
      <c r="H608" s="596"/>
      <c r="I608" s="596"/>
      <c r="J608" s="596"/>
      <c r="K608" s="596"/>
      <c r="L608" s="596"/>
      <c r="M608" s="596"/>
      <c r="N608" s="596"/>
      <c r="O608" s="596"/>
      <c r="P608" s="596"/>
      <c r="Q608" s="596"/>
      <c r="R608" s="596"/>
      <c r="S608" s="596"/>
      <c r="T608" s="596"/>
      <c r="U608" s="596"/>
      <c r="V608" s="596"/>
      <c r="W608" s="596"/>
      <c r="X608" s="596"/>
      <c r="Y608" s="596"/>
      <c r="Z608" s="596"/>
      <c r="AC608" s="50"/>
      <c r="AD608" s="50"/>
      <c r="AE608" s="50"/>
      <c r="AF608" s="50"/>
      <c r="AG608" s="50"/>
      <c r="AH608" s="50"/>
      <c r="AI608" s="50"/>
      <c r="AJ608" s="50"/>
      <c r="AK608" s="50"/>
      <c r="AL608" s="50"/>
      <c r="BS608" s="62"/>
      <c r="BT608" s="994"/>
      <c r="BU608" s="42"/>
      <c r="BV608" s="42"/>
    </row>
    <row r="609" spans="3:74">
      <c r="C609" s="596"/>
      <c r="D609" s="596"/>
      <c r="E609" s="596"/>
      <c r="F609" s="596"/>
      <c r="G609" s="596"/>
      <c r="H609" s="596"/>
      <c r="I609" s="596"/>
      <c r="J609" s="596"/>
      <c r="K609" s="596"/>
      <c r="L609" s="596"/>
      <c r="M609" s="596"/>
      <c r="N609" s="596"/>
      <c r="O609" s="596"/>
      <c r="P609" s="596"/>
      <c r="Q609" s="596"/>
      <c r="R609" s="596"/>
      <c r="S609" s="596"/>
      <c r="T609" s="596"/>
      <c r="U609" s="596"/>
      <c r="V609" s="596"/>
      <c r="W609" s="596"/>
      <c r="X609" s="596"/>
      <c r="Y609" s="596"/>
      <c r="Z609" s="596"/>
      <c r="AC609" s="50"/>
      <c r="AD609" s="50"/>
      <c r="AE609" s="50"/>
      <c r="AF609" s="50"/>
      <c r="AG609" s="50"/>
      <c r="AH609" s="50"/>
      <c r="AI609" s="50"/>
      <c r="AJ609" s="50"/>
      <c r="AK609" s="50"/>
      <c r="AL609" s="50"/>
      <c r="BS609" s="62"/>
      <c r="BT609" s="994"/>
      <c r="BU609" s="42"/>
      <c r="BV609" s="42"/>
    </row>
    <row r="610" spans="3:74">
      <c r="C610" s="596"/>
      <c r="D610" s="596"/>
      <c r="E610" s="596"/>
      <c r="F610" s="596"/>
      <c r="G610" s="596"/>
      <c r="H610" s="596"/>
      <c r="I610" s="596"/>
      <c r="J610" s="596"/>
      <c r="K610" s="596"/>
      <c r="L610" s="596"/>
      <c r="M610" s="596"/>
      <c r="N610" s="596"/>
      <c r="O610" s="596"/>
      <c r="P610" s="596"/>
      <c r="Q610" s="596"/>
      <c r="R610" s="596"/>
      <c r="S610" s="596"/>
      <c r="T610" s="596"/>
      <c r="U610" s="596"/>
      <c r="V610" s="596"/>
      <c r="W610" s="596"/>
      <c r="X610" s="596"/>
      <c r="Y610" s="596"/>
      <c r="Z610" s="596"/>
      <c r="AC610" s="50"/>
      <c r="AD610" s="50"/>
      <c r="AE610" s="50"/>
      <c r="AF610" s="50"/>
      <c r="AG610" s="50"/>
      <c r="AH610" s="50"/>
      <c r="AI610" s="50"/>
      <c r="AJ610" s="50"/>
      <c r="AK610" s="50"/>
      <c r="AL610" s="50"/>
      <c r="BS610" s="62"/>
      <c r="BT610" s="994"/>
      <c r="BU610" s="42"/>
      <c r="BV610" s="42"/>
    </row>
    <row r="611" spans="3:74">
      <c r="C611" s="596"/>
      <c r="D611" s="596"/>
      <c r="E611" s="596"/>
      <c r="F611" s="596"/>
      <c r="G611" s="596"/>
      <c r="H611" s="596"/>
      <c r="I611" s="596"/>
      <c r="J611" s="596"/>
      <c r="K611" s="596"/>
      <c r="L611" s="596"/>
      <c r="M611" s="596"/>
      <c r="N611" s="596"/>
      <c r="O611" s="596"/>
      <c r="P611" s="596"/>
      <c r="Q611" s="596"/>
      <c r="R611" s="596"/>
      <c r="S611" s="596"/>
      <c r="T611" s="596"/>
      <c r="U611" s="596"/>
      <c r="V611" s="596"/>
      <c r="W611" s="596"/>
      <c r="X611" s="596"/>
      <c r="Y611" s="596"/>
      <c r="Z611" s="596"/>
      <c r="AC611" s="50"/>
      <c r="AD611" s="50"/>
      <c r="AE611" s="50"/>
      <c r="AF611" s="50"/>
      <c r="AG611" s="50"/>
      <c r="AH611" s="50"/>
      <c r="AI611" s="50"/>
      <c r="AJ611" s="50"/>
      <c r="AK611" s="50"/>
      <c r="AL611" s="50"/>
      <c r="BS611" s="62"/>
      <c r="BT611" s="994"/>
      <c r="BU611" s="42"/>
      <c r="BV611" s="42"/>
    </row>
    <row r="612" spans="3:74">
      <c r="C612" s="596"/>
      <c r="D612" s="596"/>
      <c r="E612" s="596"/>
      <c r="F612" s="596"/>
      <c r="G612" s="596"/>
      <c r="H612" s="596"/>
      <c r="I612" s="596"/>
      <c r="J612" s="596"/>
      <c r="K612" s="596"/>
      <c r="L612" s="596"/>
      <c r="M612" s="596"/>
      <c r="N612" s="596"/>
      <c r="O612" s="596"/>
      <c r="P612" s="596"/>
      <c r="Q612" s="596"/>
      <c r="R612" s="596"/>
      <c r="S612" s="596"/>
      <c r="T612" s="596"/>
      <c r="U612" s="596"/>
      <c r="V612" s="596"/>
      <c r="W612" s="596"/>
      <c r="X612" s="596"/>
      <c r="Y612" s="596"/>
      <c r="Z612" s="596"/>
      <c r="AC612" s="50"/>
      <c r="AD612" s="50"/>
      <c r="AE612" s="50"/>
      <c r="AF612" s="50"/>
      <c r="AG612" s="50"/>
      <c r="AH612" s="50"/>
      <c r="AI612" s="50"/>
      <c r="AJ612" s="50"/>
      <c r="AK612" s="50"/>
      <c r="AL612" s="50"/>
      <c r="BS612" s="62"/>
      <c r="BT612" s="994"/>
      <c r="BU612" s="42"/>
      <c r="BV612" s="42"/>
    </row>
    <row r="613" spans="3:74">
      <c r="C613" s="596"/>
      <c r="D613" s="596"/>
      <c r="E613" s="596"/>
      <c r="F613" s="596"/>
      <c r="G613" s="596"/>
      <c r="H613" s="596"/>
      <c r="I613" s="596"/>
      <c r="J613" s="596"/>
      <c r="K613" s="596"/>
      <c r="L613" s="596"/>
      <c r="M613" s="596"/>
      <c r="N613" s="596"/>
      <c r="O613" s="596"/>
      <c r="P613" s="596"/>
      <c r="Q613" s="596"/>
      <c r="R613" s="596"/>
      <c r="S613" s="596"/>
      <c r="T613" s="596"/>
      <c r="U613" s="596"/>
      <c r="V613" s="596"/>
      <c r="W613" s="596"/>
      <c r="X613" s="596"/>
      <c r="Y613" s="596"/>
      <c r="Z613" s="596"/>
      <c r="AC613" s="50"/>
      <c r="AD613" s="50"/>
      <c r="AE613" s="50"/>
      <c r="AF613" s="50"/>
      <c r="AG613" s="50"/>
      <c r="AH613" s="50"/>
      <c r="AI613" s="50"/>
      <c r="AJ613" s="50"/>
      <c r="AK613" s="50"/>
      <c r="AL613" s="50"/>
      <c r="BS613" s="62"/>
      <c r="BT613" s="994"/>
      <c r="BU613" s="42"/>
      <c r="BV613" s="42"/>
    </row>
    <row r="614" spans="3:74">
      <c r="C614" s="596"/>
      <c r="D614" s="596"/>
      <c r="E614" s="596"/>
      <c r="F614" s="596"/>
      <c r="G614" s="596"/>
      <c r="H614" s="596"/>
      <c r="I614" s="596"/>
      <c r="J614" s="596"/>
      <c r="K614" s="596"/>
      <c r="L614" s="596"/>
      <c r="M614" s="596"/>
      <c r="N614" s="596"/>
      <c r="O614" s="596"/>
      <c r="P614" s="596"/>
      <c r="Q614" s="596"/>
      <c r="R614" s="596"/>
      <c r="S614" s="596"/>
      <c r="T614" s="596"/>
      <c r="U614" s="596"/>
      <c r="V614" s="596"/>
      <c r="W614" s="596"/>
      <c r="X614" s="596"/>
      <c r="Y614" s="596"/>
      <c r="Z614" s="596"/>
      <c r="AC614" s="50"/>
      <c r="AD614" s="50"/>
      <c r="AE614" s="50"/>
      <c r="AF614" s="50"/>
      <c r="AG614" s="50"/>
      <c r="AH614" s="50"/>
      <c r="AI614" s="50"/>
      <c r="AJ614" s="50"/>
      <c r="AK614" s="50"/>
      <c r="AL614" s="50"/>
      <c r="BS614" s="62"/>
      <c r="BT614" s="994"/>
      <c r="BU614" s="42"/>
      <c r="BV614" s="42"/>
    </row>
    <row r="615" spans="3:74">
      <c r="C615" s="596"/>
      <c r="D615" s="596"/>
      <c r="E615" s="596"/>
      <c r="F615" s="596"/>
      <c r="G615" s="596"/>
      <c r="H615" s="596"/>
      <c r="I615" s="596"/>
      <c r="J615" s="596"/>
      <c r="K615" s="596"/>
      <c r="L615" s="596"/>
      <c r="M615" s="596"/>
      <c r="N615" s="596"/>
      <c r="O615" s="596"/>
      <c r="P615" s="596"/>
      <c r="Q615" s="596"/>
      <c r="R615" s="596"/>
      <c r="S615" s="596"/>
      <c r="T615" s="596"/>
      <c r="U615" s="596"/>
      <c r="V615" s="596"/>
      <c r="W615" s="596"/>
      <c r="X615" s="596"/>
      <c r="Y615" s="596"/>
      <c r="Z615" s="596"/>
      <c r="AC615" s="50"/>
      <c r="AD615" s="50"/>
      <c r="AE615" s="50"/>
      <c r="AF615" s="50"/>
      <c r="AG615" s="50"/>
      <c r="AH615" s="50"/>
      <c r="AI615" s="50"/>
      <c r="AJ615" s="50"/>
      <c r="AK615" s="50"/>
      <c r="AL615" s="50"/>
      <c r="BS615" s="62"/>
      <c r="BT615" s="994"/>
      <c r="BU615" s="42"/>
      <c r="BV615" s="42"/>
    </row>
    <row r="616" spans="3:74">
      <c r="C616" s="596"/>
      <c r="D616" s="596"/>
      <c r="E616" s="596"/>
      <c r="F616" s="596"/>
      <c r="G616" s="596"/>
      <c r="H616" s="596"/>
      <c r="I616" s="596"/>
      <c r="J616" s="596"/>
      <c r="K616" s="596"/>
      <c r="L616" s="596"/>
      <c r="M616" s="596"/>
      <c r="N616" s="596"/>
      <c r="O616" s="596"/>
      <c r="P616" s="596"/>
      <c r="Q616" s="596"/>
      <c r="R616" s="596"/>
      <c r="S616" s="596"/>
      <c r="T616" s="596"/>
      <c r="U616" s="596"/>
      <c r="V616" s="596"/>
      <c r="W616" s="596"/>
      <c r="X616" s="596"/>
      <c r="Y616" s="596"/>
      <c r="Z616" s="596"/>
      <c r="AC616" s="50"/>
      <c r="AD616" s="50"/>
      <c r="AE616" s="50"/>
      <c r="AF616" s="50"/>
      <c r="AG616" s="50"/>
      <c r="AH616" s="50"/>
      <c r="AI616" s="50"/>
      <c r="AJ616" s="50"/>
      <c r="AK616" s="50"/>
      <c r="AL616" s="50"/>
      <c r="BS616" s="62"/>
      <c r="BT616" s="994"/>
      <c r="BU616" s="42"/>
      <c r="BV616" s="42"/>
    </row>
    <row r="617" spans="3:74">
      <c r="C617" s="596"/>
      <c r="D617" s="596"/>
      <c r="E617" s="596"/>
      <c r="F617" s="596"/>
      <c r="G617" s="596"/>
      <c r="H617" s="596"/>
      <c r="I617" s="596"/>
      <c r="J617" s="596"/>
      <c r="K617" s="596"/>
      <c r="L617" s="596"/>
      <c r="M617" s="596"/>
      <c r="N617" s="596"/>
      <c r="O617" s="596"/>
      <c r="P617" s="596"/>
      <c r="Q617" s="596"/>
      <c r="R617" s="596"/>
      <c r="S617" s="596"/>
      <c r="T617" s="596"/>
      <c r="U617" s="596"/>
      <c r="V617" s="596"/>
      <c r="W617" s="596"/>
      <c r="X617" s="596"/>
      <c r="Y617" s="596"/>
      <c r="Z617" s="596"/>
      <c r="AC617" s="50"/>
      <c r="AD617" s="50"/>
      <c r="AE617" s="50"/>
      <c r="AF617" s="50"/>
      <c r="AG617" s="50"/>
      <c r="AH617" s="50"/>
      <c r="AI617" s="50"/>
      <c r="AJ617" s="50"/>
      <c r="AK617" s="50"/>
      <c r="AL617" s="50"/>
      <c r="BS617" s="62"/>
      <c r="BT617" s="994"/>
      <c r="BU617" s="42"/>
      <c r="BV617" s="42"/>
    </row>
    <row r="618" spans="3:74">
      <c r="C618" s="596"/>
      <c r="D618" s="596"/>
      <c r="E618" s="596"/>
      <c r="F618" s="596"/>
      <c r="G618" s="596"/>
      <c r="H618" s="596"/>
      <c r="I618" s="596"/>
      <c r="J618" s="596"/>
      <c r="K618" s="596"/>
      <c r="L618" s="596"/>
      <c r="M618" s="596"/>
      <c r="N618" s="596"/>
      <c r="O618" s="596"/>
      <c r="P618" s="596"/>
      <c r="Q618" s="596"/>
      <c r="R618" s="596"/>
      <c r="S618" s="596"/>
      <c r="T618" s="596"/>
      <c r="U618" s="596"/>
      <c r="V618" s="596"/>
      <c r="W618" s="596"/>
      <c r="X618" s="596"/>
      <c r="Y618" s="596"/>
      <c r="Z618" s="596"/>
      <c r="AC618" s="50"/>
      <c r="AD618" s="50"/>
      <c r="AE618" s="50"/>
      <c r="AF618" s="50"/>
      <c r="AG618" s="50"/>
      <c r="AH618" s="50"/>
      <c r="AI618" s="50"/>
      <c r="AJ618" s="50"/>
      <c r="AK618" s="50"/>
      <c r="AL618" s="50"/>
      <c r="BS618" s="62"/>
      <c r="BT618" s="994"/>
      <c r="BU618" s="42"/>
      <c r="BV618" s="42"/>
    </row>
    <row r="619" spans="3:74">
      <c r="C619" s="596"/>
      <c r="D619" s="596"/>
      <c r="E619" s="596"/>
      <c r="F619" s="596"/>
      <c r="G619" s="596"/>
      <c r="H619" s="596"/>
      <c r="I619" s="596"/>
      <c r="J619" s="596"/>
      <c r="K619" s="596"/>
      <c r="L619" s="596"/>
      <c r="M619" s="596"/>
      <c r="N619" s="596"/>
      <c r="O619" s="596"/>
      <c r="P619" s="596"/>
      <c r="Q619" s="596"/>
      <c r="R619" s="596"/>
      <c r="S619" s="596"/>
      <c r="T619" s="596"/>
      <c r="U619" s="596"/>
      <c r="V619" s="596"/>
      <c r="W619" s="596"/>
      <c r="X619" s="596"/>
      <c r="Y619" s="596"/>
      <c r="Z619" s="596"/>
      <c r="AC619" s="50"/>
      <c r="AD619" s="50"/>
      <c r="AE619" s="50"/>
      <c r="AF619" s="50"/>
      <c r="AG619" s="50"/>
      <c r="AH619" s="50"/>
      <c r="AI619" s="50"/>
      <c r="AJ619" s="50"/>
      <c r="AK619" s="50"/>
      <c r="AL619" s="50"/>
      <c r="BS619" s="62"/>
      <c r="BT619" s="994"/>
      <c r="BU619" s="42"/>
      <c r="BV619" s="42"/>
    </row>
    <row r="620" spans="3:74">
      <c r="C620" s="596"/>
      <c r="D620" s="596"/>
      <c r="E620" s="596"/>
      <c r="F620" s="596"/>
      <c r="G620" s="596"/>
      <c r="H620" s="596"/>
      <c r="I620" s="596"/>
      <c r="J620" s="596"/>
      <c r="K620" s="596"/>
      <c r="L620" s="596"/>
      <c r="M620" s="596"/>
      <c r="N620" s="596"/>
      <c r="O620" s="596"/>
      <c r="P620" s="596"/>
      <c r="Q620" s="596"/>
      <c r="R620" s="596"/>
      <c r="S620" s="596"/>
      <c r="T620" s="596"/>
      <c r="U620" s="596"/>
      <c r="V620" s="596"/>
      <c r="W620" s="596"/>
      <c r="X620" s="596"/>
      <c r="Y620" s="596"/>
      <c r="Z620" s="596"/>
      <c r="AC620" s="50"/>
      <c r="AD620" s="50"/>
      <c r="AE620" s="50"/>
      <c r="AF620" s="50"/>
      <c r="AG620" s="50"/>
      <c r="AH620" s="50"/>
      <c r="AI620" s="50"/>
      <c r="AJ620" s="50"/>
      <c r="AK620" s="50"/>
      <c r="AL620" s="50"/>
      <c r="BS620" s="62"/>
      <c r="BT620" s="994"/>
      <c r="BU620" s="42"/>
      <c r="BV620" s="42"/>
    </row>
    <row r="621" spans="3:74">
      <c r="C621" s="596"/>
      <c r="D621" s="596"/>
      <c r="E621" s="596"/>
      <c r="F621" s="596"/>
      <c r="G621" s="596"/>
      <c r="H621" s="596"/>
      <c r="I621" s="596"/>
      <c r="J621" s="596"/>
      <c r="K621" s="596"/>
      <c r="L621" s="596"/>
      <c r="M621" s="596"/>
      <c r="N621" s="596"/>
      <c r="O621" s="596"/>
      <c r="P621" s="596"/>
      <c r="Q621" s="596"/>
      <c r="R621" s="596"/>
      <c r="S621" s="596"/>
      <c r="T621" s="596"/>
      <c r="U621" s="596"/>
      <c r="V621" s="596"/>
      <c r="W621" s="596"/>
      <c r="X621" s="596"/>
      <c r="Y621" s="596"/>
      <c r="Z621" s="596"/>
      <c r="AC621" s="50"/>
      <c r="AD621" s="50"/>
      <c r="AE621" s="50"/>
      <c r="AF621" s="50"/>
      <c r="AG621" s="50"/>
      <c r="AH621" s="50"/>
      <c r="AI621" s="50"/>
      <c r="AJ621" s="50"/>
      <c r="AK621" s="50"/>
      <c r="AL621" s="50"/>
      <c r="BS621" s="62"/>
      <c r="BT621" s="994"/>
      <c r="BU621" s="42"/>
      <c r="BV621" s="42"/>
    </row>
    <row r="622" spans="3:74">
      <c r="C622" s="596"/>
      <c r="D622" s="596"/>
      <c r="E622" s="596"/>
      <c r="F622" s="596"/>
      <c r="G622" s="596"/>
      <c r="H622" s="596"/>
      <c r="I622" s="596"/>
      <c r="J622" s="596"/>
      <c r="K622" s="596"/>
      <c r="L622" s="596"/>
      <c r="M622" s="596"/>
      <c r="N622" s="596"/>
      <c r="O622" s="596"/>
      <c r="P622" s="596"/>
      <c r="Q622" s="596"/>
      <c r="R622" s="596"/>
      <c r="S622" s="596"/>
      <c r="T622" s="596"/>
      <c r="U622" s="596"/>
      <c r="V622" s="596"/>
      <c r="W622" s="596"/>
      <c r="X622" s="596"/>
      <c r="Y622" s="596"/>
      <c r="Z622" s="596"/>
      <c r="AC622" s="50"/>
      <c r="AD622" s="50"/>
      <c r="AE622" s="50"/>
      <c r="AF622" s="50"/>
      <c r="AG622" s="50"/>
      <c r="AH622" s="50"/>
      <c r="AI622" s="50"/>
      <c r="AJ622" s="50"/>
      <c r="AK622" s="50"/>
      <c r="AL622" s="50"/>
      <c r="BS622" s="62"/>
      <c r="BT622" s="994"/>
      <c r="BU622" s="42"/>
      <c r="BV622" s="42"/>
    </row>
    <row r="623" spans="3:74">
      <c r="C623" s="596"/>
      <c r="D623" s="596"/>
      <c r="E623" s="596"/>
      <c r="F623" s="596"/>
      <c r="G623" s="596"/>
      <c r="H623" s="596"/>
      <c r="I623" s="596"/>
      <c r="J623" s="596"/>
      <c r="K623" s="596"/>
      <c r="L623" s="596"/>
      <c r="M623" s="596"/>
      <c r="N623" s="596"/>
      <c r="O623" s="596"/>
      <c r="P623" s="596"/>
      <c r="Q623" s="596"/>
      <c r="R623" s="596"/>
      <c r="S623" s="596"/>
      <c r="T623" s="596"/>
      <c r="U623" s="596"/>
      <c r="V623" s="596"/>
      <c r="W623" s="596"/>
      <c r="X623" s="596"/>
      <c r="Y623" s="596"/>
      <c r="Z623" s="596"/>
      <c r="AC623" s="50"/>
      <c r="AD623" s="50"/>
      <c r="AE623" s="50"/>
      <c r="AF623" s="50"/>
      <c r="AG623" s="50"/>
      <c r="AH623" s="50"/>
      <c r="AI623" s="50"/>
      <c r="AJ623" s="50"/>
      <c r="AK623" s="50"/>
      <c r="AL623" s="50"/>
      <c r="BS623" s="62"/>
      <c r="BT623" s="994"/>
      <c r="BU623" s="42"/>
      <c r="BV623" s="42"/>
    </row>
    <row r="624" spans="3:74">
      <c r="C624" s="596"/>
      <c r="D624" s="596"/>
      <c r="E624" s="596"/>
      <c r="F624" s="596"/>
      <c r="G624" s="596"/>
      <c r="H624" s="596"/>
      <c r="I624" s="596"/>
      <c r="J624" s="596"/>
      <c r="K624" s="596"/>
      <c r="L624" s="596"/>
      <c r="M624" s="596"/>
      <c r="N624" s="596"/>
      <c r="O624" s="596"/>
      <c r="P624" s="596"/>
      <c r="Q624" s="596"/>
      <c r="R624" s="596"/>
      <c r="S624" s="596"/>
      <c r="T624" s="596"/>
      <c r="U624" s="596"/>
      <c r="V624" s="596"/>
      <c r="W624" s="596"/>
      <c r="X624" s="596"/>
      <c r="Y624" s="596"/>
      <c r="Z624" s="596"/>
      <c r="AC624" s="50"/>
      <c r="AD624" s="50"/>
      <c r="AE624" s="50"/>
      <c r="AF624" s="50"/>
      <c r="AG624" s="50"/>
      <c r="AH624" s="50"/>
      <c r="AI624" s="50"/>
      <c r="AJ624" s="50"/>
      <c r="AK624" s="50"/>
      <c r="AL624" s="50"/>
      <c r="BS624" s="62"/>
      <c r="BT624" s="994"/>
      <c r="BU624" s="42"/>
      <c r="BV624" s="42"/>
    </row>
    <row r="625" spans="3:74">
      <c r="C625" s="596"/>
      <c r="D625" s="596"/>
      <c r="E625" s="596"/>
      <c r="F625" s="596"/>
      <c r="G625" s="596"/>
      <c r="H625" s="596"/>
      <c r="I625" s="596"/>
      <c r="J625" s="596"/>
      <c r="K625" s="596"/>
      <c r="L625" s="596"/>
      <c r="M625" s="596"/>
      <c r="N625" s="596"/>
      <c r="O625" s="596"/>
      <c r="P625" s="596"/>
      <c r="Q625" s="596"/>
      <c r="R625" s="596"/>
      <c r="S625" s="596"/>
      <c r="T625" s="596"/>
      <c r="U625" s="596"/>
      <c r="V625" s="596"/>
      <c r="W625" s="596"/>
      <c r="X625" s="596"/>
      <c r="Y625" s="596"/>
      <c r="Z625" s="596"/>
      <c r="AC625" s="50"/>
      <c r="AD625" s="50"/>
      <c r="AE625" s="50"/>
      <c r="AF625" s="50"/>
      <c r="AG625" s="50"/>
      <c r="AH625" s="50"/>
      <c r="AI625" s="50"/>
      <c r="AJ625" s="50"/>
      <c r="AK625" s="50"/>
      <c r="AL625" s="50"/>
      <c r="BS625" s="62"/>
      <c r="BT625" s="994"/>
      <c r="BU625" s="42"/>
      <c r="BV625" s="42"/>
    </row>
    <row r="626" spans="3:74">
      <c r="C626" s="596"/>
      <c r="D626" s="596"/>
      <c r="E626" s="596"/>
      <c r="F626" s="596"/>
      <c r="G626" s="596"/>
      <c r="H626" s="596"/>
      <c r="I626" s="596"/>
      <c r="J626" s="596"/>
      <c r="K626" s="596"/>
      <c r="L626" s="596"/>
      <c r="M626" s="596"/>
      <c r="N626" s="596"/>
      <c r="O626" s="596"/>
      <c r="P626" s="596"/>
      <c r="Q626" s="596"/>
      <c r="R626" s="596"/>
      <c r="S626" s="596"/>
      <c r="T626" s="596"/>
      <c r="U626" s="596"/>
      <c r="V626" s="596"/>
      <c r="W626" s="596"/>
      <c r="X626" s="596"/>
      <c r="Y626" s="596"/>
      <c r="Z626" s="596"/>
      <c r="AC626" s="50"/>
      <c r="AD626" s="50"/>
      <c r="AE626" s="50"/>
      <c r="AF626" s="50"/>
      <c r="AG626" s="50"/>
      <c r="AH626" s="50"/>
      <c r="AI626" s="50"/>
      <c r="AJ626" s="50"/>
      <c r="AK626" s="50"/>
      <c r="AL626" s="50"/>
      <c r="BS626" s="62"/>
      <c r="BT626" s="994"/>
      <c r="BU626" s="42"/>
      <c r="BV626" s="42"/>
    </row>
    <row r="627" spans="3:74">
      <c r="C627" s="596"/>
      <c r="D627" s="596"/>
      <c r="E627" s="596"/>
      <c r="F627" s="596"/>
      <c r="G627" s="596"/>
      <c r="H627" s="596"/>
      <c r="I627" s="596"/>
      <c r="J627" s="596"/>
      <c r="K627" s="596"/>
      <c r="L627" s="596"/>
      <c r="M627" s="596"/>
      <c r="N627" s="596"/>
      <c r="O627" s="596"/>
      <c r="P627" s="596"/>
      <c r="Q627" s="596"/>
      <c r="R627" s="596"/>
      <c r="S627" s="596"/>
      <c r="T627" s="596"/>
      <c r="U627" s="596"/>
      <c r="V627" s="596"/>
      <c r="W627" s="596"/>
      <c r="X627" s="596"/>
      <c r="Y627" s="596"/>
      <c r="Z627" s="596"/>
      <c r="AC627" s="50"/>
      <c r="AD627" s="50"/>
      <c r="AE627" s="50"/>
      <c r="AF627" s="50"/>
      <c r="AG627" s="50"/>
      <c r="AH627" s="50"/>
      <c r="AI627" s="50"/>
      <c r="AJ627" s="50"/>
      <c r="AK627" s="50"/>
      <c r="AL627" s="50"/>
      <c r="BS627" s="62"/>
      <c r="BT627" s="994"/>
      <c r="BU627" s="42"/>
      <c r="BV627" s="42"/>
    </row>
    <row r="628" spans="3:74">
      <c r="C628" s="596"/>
      <c r="D628" s="596"/>
      <c r="E628" s="596"/>
      <c r="F628" s="596"/>
      <c r="G628" s="596"/>
      <c r="H628" s="596"/>
      <c r="I628" s="596"/>
      <c r="J628" s="596"/>
      <c r="K628" s="596"/>
      <c r="L628" s="596"/>
      <c r="M628" s="596"/>
      <c r="N628" s="596"/>
      <c r="O628" s="596"/>
      <c r="P628" s="596"/>
      <c r="Q628" s="596"/>
      <c r="R628" s="596"/>
      <c r="S628" s="596"/>
      <c r="T628" s="596"/>
      <c r="U628" s="596"/>
      <c r="V628" s="596"/>
      <c r="W628" s="596"/>
      <c r="X628" s="596"/>
      <c r="Y628" s="596"/>
      <c r="Z628" s="596"/>
      <c r="AC628" s="50"/>
      <c r="AD628" s="50"/>
      <c r="AE628" s="50"/>
      <c r="AF628" s="50"/>
      <c r="AG628" s="50"/>
      <c r="AH628" s="50"/>
      <c r="AI628" s="50"/>
      <c r="AJ628" s="50"/>
      <c r="AK628" s="50"/>
      <c r="AL628" s="50"/>
      <c r="BS628" s="62"/>
      <c r="BT628" s="994"/>
      <c r="BU628" s="42"/>
      <c r="BV628" s="42"/>
    </row>
    <row r="629" spans="3:74">
      <c r="C629" s="596"/>
      <c r="D629" s="596"/>
      <c r="E629" s="596"/>
      <c r="F629" s="596"/>
      <c r="G629" s="596"/>
      <c r="H629" s="596"/>
      <c r="I629" s="596"/>
      <c r="J629" s="596"/>
      <c r="K629" s="596"/>
      <c r="L629" s="596"/>
      <c r="M629" s="596"/>
      <c r="N629" s="596"/>
      <c r="O629" s="596"/>
      <c r="P629" s="596"/>
      <c r="Q629" s="596"/>
      <c r="R629" s="596"/>
      <c r="S629" s="596"/>
      <c r="T629" s="596"/>
      <c r="U629" s="596"/>
      <c r="V629" s="596"/>
      <c r="W629" s="596"/>
      <c r="X629" s="596"/>
      <c r="Y629" s="596"/>
      <c r="Z629" s="596"/>
      <c r="AC629" s="50"/>
      <c r="AD629" s="50"/>
      <c r="AE629" s="50"/>
      <c r="AF629" s="50"/>
      <c r="AG629" s="50"/>
      <c r="AH629" s="50"/>
      <c r="AI629" s="50"/>
      <c r="AJ629" s="50"/>
      <c r="AK629" s="50"/>
      <c r="AL629" s="50"/>
      <c r="BS629" s="62"/>
      <c r="BT629" s="994"/>
      <c r="BU629" s="42"/>
      <c r="BV629" s="42"/>
    </row>
    <row r="630" spans="3:74">
      <c r="C630" s="596"/>
      <c r="D630" s="596"/>
      <c r="E630" s="596"/>
      <c r="F630" s="596"/>
      <c r="G630" s="596"/>
      <c r="H630" s="596"/>
      <c r="I630" s="596"/>
      <c r="J630" s="596"/>
      <c r="K630" s="596"/>
      <c r="L630" s="596"/>
      <c r="M630" s="596"/>
      <c r="N630" s="596"/>
      <c r="O630" s="596"/>
      <c r="P630" s="596"/>
      <c r="Q630" s="596"/>
      <c r="R630" s="596"/>
      <c r="S630" s="596"/>
      <c r="T630" s="596"/>
      <c r="U630" s="596"/>
      <c r="V630" s="596"/>
      <c r="W630" s="596"/>
      <c r="X630" s="596"/>
      <c r="Y630" s="596"/>
      <c r="Z630" s="596"/>
      <c r="AC630" s="50"/>
      <c r="AD630" s="50"/>
      <c r="AE630" s="50"/>
      <c r="AF630" s="50"/>
      <c r="AG630" s="50"/>
      <c r="AH630" s="50"/>
      <c r="AI630" s="50"/>
      <c r="AJ630" s="50"/>
      <c r="AK630" s="50"/>
      <c r="AL630" s="50"/>
      <c r="BS630" s="62"/>
      <c r="BT630" s="994"/>
      <c r="BU630" s="42"/>
      <c r="BV630" s="42"/>
    </row>
    <row r="631" spans="3:74">
      <c r="C631" s="596"/>
      <c r="D631" s="596"/>
      <c r="E631" s="596"/>
      <c r="F631" s="596"/>
      <c r="G631" s="596"/>
      <c r="H631" s="596"/>
      <c r="I631" s="596"/>
      <c r="J631" s="596"/>
      <c r="K631" s="596"/>
      <c r="L631" s="596"/>
      <c r="M631" s="596"/>
      <c r="N631" s="596"/>
      <c r="O631" s="596"/>
      <c r="P631" s="596"/>
      <c r="Q631" s="596"/>
      <c r="R631" s="596"/>
      <c r="S631" s="596"/>
      <c r="T631" s="596"/>
      <c r="U631" s="596"/>
      <c r="V631" s="596"/>
      <c r="W631" s="596"/>
      <c r="X631" s="596"/>
      <c r="Y631" s="596"/>
      <c r="Z631" s="596"/>
      <c r="AC631" s="50"/>
      <c r="AD631" s="50"/>
      <c r="AE631" s="50"/>
      <c r="AF631" s="50"/>
      <c r="AG631" s="50"/>
      <c r="AH631" s="50"/>
      <c r="AI631" s="50"/>
      <c r="AJ631" s="50"/>
      <c r="AK631" s="50"/>
      <c r="AL631" s="50"/>
      <c r="BS631" s="62"/>
      <c r="BT631" s="994"/>
      <c r="BU631" s="42"/>
      <c r="BV631" s="42"/>
    </row>
    <row r="632" spans="3:74">
      <c r="C632" s="596"/>
      <c r="D632" s="596"/>
      <c r="E632" s="596"/>
      <c r="F632" s="596"/>
      <c r="G632" s="596"/>
      <c r="H632" s="596"/>
      <c r="I632" s="596"/>
      <c r="J632" s="596"/>
      <c r="K632" s="596"/>
      <c r="L632" s="596"/>
      <c r="M632" s="596"/>
      <c r="N632" s="596"/>
      <c r="O632" s="596"/>
      <c r="P632" s="596"/>
      <c r="Q632" s="596"/>
      <c r="R632" s="596"/>
      <c r="S632" s="596"/>
      <c r="T632" s="596"/>
      <c r="U632" s="596"/>
      <c r="V632" s="596"/>
      <c r="W632" s="596"/>
      <c r="X632" s="596"/>
      <c r="Y632" s="596"/>
      <c r="Z632" s="596"/>
      <c r="AC632" s="50"/>
      <c r="AD632" s="50"/>
      <c r="AE632" s="50"/>
      <c r="AF632" s="50"/>
      <c r="AG632" s="50"/>
      <c r="AH632" s="50"/>
      <c r="AI632" s="50"/>
      <c r="AJ632" s="50"/>
      <c r="AK632" s="50"/>
      <c r="AL632" s="50"/>
      <c r="BS632" s="62"/>
      <c r="BT632" s="994"/>
      <c r="BU632" s="42"/>
      <c r="BV632" s="42"/>
    </row>
    <row r="633" spans="3:74">
      <c r="C633" s="596"/>
      <c r="D633" s="596"/>
      <c r="E633" s="596"/>
      <c r="F633" s="596"/>
      <c r="G633" s="596"/>
      <c r="H633" s="596"/>
      <c r="I633" s="596"/>
      <c r="J633" s="596"/>
      <c r="K633" s="596"/>
      <c r="L633" s="596"/>
      <c r="M633" s="596"/>
      <c r="N633" s="596"/>
      <c r="O633" s="596"/>
      <c r="P633" s="596"/>
      <c r="Q633" s="596"/>
      <c r="R633" s="596"/>
      <c r="S633" s="596"/>
      <c r="T633" s="596"/>
      <c r="U633" s="596"/>
      <c r="V633" s="596"/>
      <c r="W633" s="596"/>
      <c r="X633" s="596"/>
      <c r="Y633" s="596"/>
      <c r="Z633" s="596"/>
      <c r="AC633" s="50"/>
      <c r="AD633" s="50"/>
      <c r="AE633" s="50"/>
      <c r="AF633" s="50"/>
      <c r="AG633" s="50"/>
      <c r="AH633" s="50"/>
      <c r="AI633" s="50"/>
      <c r="AJ633" s="50"/>
      <c r="AK633" s="50"/>
      <c r="AL633" s="50"/>
      <c r="BS633" s="62"/>
      <c r="BT633" s="994"/>
      <c r="BU633" s="42"/>
      <c r="BV633" s="42"/>
    </row>
    <row r="634" spans="3:74">
      <c r="C634" s="596"/>
      <c r="D634" s="596"/>
      <c r="E634" s="596"/>
      <c r="F634" s="596"/>
      <c r="G634" s="596"/>
      <c r="H634" s="596"/>
      <c r="I634" s="596"/>
      <c r="J634" s="596"/>
      <c r="K634" s="596"/>
      <c r="L634" s="596"/>
      <c r="M634" s="596"/>
      <c r="N634" s="596"/>
      <c r="O634" s="596"/>
      <c r="P634" s="596"/>
      <c r="Q634" s="596"/>
      <c r="R634" s="596"/>
      <c r="S634" s="596"/>
      <c r="T634" s="596"/>
      <c r="U634" s="596"/>
      <c r="V634" s="596"/>
      <c r="W634" s="596"/>
      <c r="X634" s="596"/>
      <c r="Y634" s="596"/>
      <c r="Z634" s="596"/>
      <c r="AC634" s="50"/>
      <c r="AD634" s="50"/>
      <c r="AE634" s="50"/>
      <c r="AF634" s="50"/>
      <c r="AG634" s="50"/>
      <c r="AH634" s="50"/>
      <c r="AI634" s="50"/>
      <c r="AJ634" s="50"/>
      <c r="AK634" s="50"/>
      <c r="AL634" s="50"/>
      <c r="BS634" s="62"/>
      <c r="BT634" s="994"/>
      <c r="BU634" s="42"/>
      <c r="BV634" s="42"/>
    </row>
    <row r="635" spans="3:74">
      <c r="C635" s="596"/>
      <c r="D635" s="596"/>
      <c r="E635" s="596"/>
      <c r="F635" s="596"/>
      <c r="G635" s="596"/>
      <c r="H635" s="596"/>
      <c r="I635" s="596"/>
      <c r="J635" s="596"/>
      <c r="K635" s="596"/>
      <c r="L635" s="596"/>
      <c r="M635" s="596"/>
      <c r="N635" s="596"/>
      <c r="O635" s="596"/>
      <c r="P635" s="596"/>
      <c r="Q635" s="596"/>
      <c r="R635" s="596"/>
      <c r="S635" s="596"/>
      <c r="T635" s="596"/>
      <c r="U635" s="596"/>
      <c r="V635" s="596"/>
      <c r="W635" s="596"/>
      <c r="X635" s="596"/>
      <c r="Y635" s="596"/>
      <c r="Z635" s="596"/>
      <c r="AC635" s="50"/>
      <c r="AD635" s="50"/>
      <c r="AE635" s="50"/>
      <c r="AF635" s="50"/>
      <c r="AG635" s="50"/>
      <c r="AH635" s="50"/>
      <c r="AI635" s="50"/>
      <c r="AJ635" s="50"/>
      <c r="AK635" s="50"/>
      <c r="AL635" s="50"/>
      <c r="BS635" s="62"/>
      <c r="BT635" s="994"/>
      <c r="BU635" s="42"/>
      <c r="BV635" s="42"/>
    </row>
    <row r="636" spans="3:74">
      <c r="C636" s="596"/>
      <c r="D636" s="596"/>
      <c r="E636" s="596"/>
      <c r="F636" s="596"/>
      <c r="G636" s="596"/>
      <c r="H636" s="596"/>
      <c r="I636" s="596"/>
      <c r="J636" s="596"/>
      <c r="K636" s="596"/>
      <c r="L636" s="596"/>
      <c r="M636" s="596"/>
      <c r="N636" s="596"/>
      <c r="O636" s="596"/>
      <c r="P636" s="596"/>
      <c r="Q636" s="596"/>
      <c r="R636" s="596"/>
      <c r="S636" s="596"/>
      <c r="T636" s="596"/>
      <c r="U636" s="596"/>
      <c r="V636" s="596"/>
      <c r="W636" s="596"/>
      <c r="X636" s="596"/>
      <c r="Y636" s="596"/>
      <c r="Z636" s="596"/>
      <c r="AC636" s="50"/>
      <c r="AD636" s="50"/>
      <c r="AE636" s="50"/>
      <c r="AF636" s="50"/>
      <c r="AG636" s="50"/>
      <c r="AH636" s="50"/>
      <c r="AI636" s="50"/>
      <c r="AJ636" s="50"/>
      <c r="AK636" s="50"/>
      <c r="AL636" s="50"/>
      <c r="BS636" s="62"/>
      <c r="BT636" s="994"/>
      <c r="BU636" s="42"/>
      <c r="BV636" s="42"/>
    </row>
    <row r="637" spans="3:74">
      <c r="C637" s="596"/>
      <c r="D637" s="596"/>
      <c r="E637" s="596"/>
      <c r="F637" s="596"/>
      <c r="G637" s="596"/>
      <c r="H637" s="596"/>
      <c r="I637" s="596"/>
      <c r="J637" s="596"/>
      <c r="K637" s="596"/>
      <c r="L637" s="596"/>
      <c r="M637" s="596"/>
      <c r="N637" s="596"/>
      <c r="O637" s="596"/>
      <c r="P637" s="596"/>
      <c r="Q637" s="596"/>
      <c r="R637" s="596"/>
      <c r="S637" s="596"/>
      <c r="T637" s="596"/>
      <c r="U637" s="596"/>
      <c r="V637" s="596"/>
      <c r="W637" s="596"/>
      <c r="X637" s="596"/>
      <c r="Y637" s="596"/>
      <c r="Z637" s="596"/>
      <c r="AC637" s="50"/>
      <c r="AD637" s="50"/>
      <c r="AE637" s="50"/>
      <c r="AF637" s="50"/>
      <c r="AG637" s="50"/>
      <c r="AH637" s="50"/>
      <c r="AI637" s="50"/>
      <c r="AJ637" s="50"/>
      <c r="AK637" s="50"/>
      <c r="AL637" s="50"/>
      <c r="BS637" s="62"/>
      <c r="BT637" s="994"/>
      <c r="BU637" s="42"/>
      <c r="BV637" s="42"/>
    </row>
    <row r="638" spans="3:74">
      <c r="C638" s="596"/>
      <c r="D638" s="596"/>
      <c r="E638" s="596"/>
      <c r="F638" s="596"/>
      <c r="G638" s="596"/>
      <c r="H638" s="596"/>
      <c r="I638" s="596"/>
      <c r="J638" s="596"/>
      <c r="K638" s="596"/>
      <c r="L638" s="596"/>
      <c r="M638" s="596"/>
      <c r="N638" s="596"/>
      <c r="O638" s="596"/>
      <c r="P638" s="596"/>
      <c r="Q638" s="596"/>
      <c r="R638" s="596"/>
      <c r="S638" s="596"/>
      <c r="T638" s="596"/>
      <c r="U638" s="596"/>
      <c r="V638" s="596"/>
      <c r="W638" s="596"/>
      <c r="X638" s="596"/>
      <c r="Y638" s="596"/>
      <c r="Z638" s="596"/>
      <c r="AC638" s="50"/>
      <c r="AD638" s="50"/>
      <c r="AE638" s="50"/>
      <c r="AF638" s="50"/>
      <c r="AG638" s="50"/>
      <c r="AH638" s="50"/>
      <c r="AI638" s="50"/>
      <c r="AJ638" s="50"/>
      <c r="AK638" s="50"/>
      <c r="AL638" s="50"/>
      <c r="BS638" s="62"/>
      <c r="BT638" s="994"/>
      <c r="BU638" s="42"/>
      <c r="BV638" s="42"/>
    </row>
    <row r="639" spans="3:74">
      <c r="C639" s="596"/>
      <c r="D639" s="596"/>
      <c r="E639" s="596"/>
      <c r="F639" s="596"/>
      <c r="G639" s="596"/>
      <c r="H639" s="596"/>
      <c r="I639" s="596"/>
      <c r="J639" s="596"/>
      <c r="K639" s="596"/>
      <c r="L639" s="596"/>
      <c r="M639" s="596"/>
      <c r="N639" s="596"/>
      <c r="O639" s="596"/>
      <c r="P639" s="596"/>
      <c r="Q639" s="596"/>
      <c r="R639" s="596"/>
      <c r="S639" s="596"/>
      <c r="T639" s="596"/>
      <c r="U639" s="596"/>
      <c r="V639" s="596"/>
      <c r="W639" s="596"/>
      <c r="X639" s="596"/>
      <c r="Y639" s="596"/>
      <c r="Z639" s="596"/>
      <c r="AC639" s="50"/>
      <c r="AD639" s="50"/>
      <c r="AE639" s="50"/>
      <c r="AF639" s="50"/>
      <c r="AG639" s="50"/>
      <c r="AH639" s="50"/>
      <c r="AI639" s="50"/>
      <c r="AJ639" s="50"/>
      <c r="AK639" s="50"/>
      <c r="AL639" s="50"/>
      <c r="BS639" s="62"/>
      <c r="BT639" s="994"/>
      <c r="BU639" s="42"/>
      <c r="BV639" s="42"/>
    </row>
    <row r="640" spans="3:74">
      <c r="C640" s="596"/>
      <c r="D640" s="596"/>
      <c r="E640" s="596"/>
      <c r="F640" s="596"/>
      <c r="G640" s="596"/>
      <c r="H640" s="596"/>
      <c r="I640" s="596"/>
      <c r="J640" s="596"/>
      <c r="K640" s="596"/>
      <c r="L640" s="596"/>
      <c r="M640" s="596"/>
      <c r="N640" s="596"/>
      <c r="O640" s="596"/>
      <c r="P640" s="596"/>
      <c r="Q640" s="596"/>
      <c r="R640" s="596"/>
      <c r="S640" s="596"/>
      <c r="T640" s="596"/>
      <c r="U640" s="596"/>
      <c r="V640" s="596"/>
      <c r="W640" s="596"/>
      <c r="X640" s="596"/>
      <c r="Y640" s="596"/>
      <c r="Z640" s="596"/>
      <c r="AC640" s="50"/>
      <c r="AD640" s="50"/>
      <c r="AE640" s="50"/>
      <c r="AF640" s="50"/>
      <c r="AG640" s="50"/>
      <c r="AH640" s="50"/>
      <c r="AI640" s="50"/>
      <c r="AJ640" s="50"/>
      <c r="AK640" s="50"/>
      <c r="AL640" s="50"/>
      <c r="BS640" s="62"/>
      <c r="BT640" s="994"/>
      <c r="BU640" s="42"/>
      <c r="BV640" s="42"/>
    </row>
    <row r="641" spans="3:74">
      <c r="C641" s="596"/>
      <c r="D641" s="596"/>
      <c r="E641" s="596"/>
      <c r="F641" s="596"/>
      <c r="G641" s="596"/>
      <c r="H641" s="596"/>
      <c r="I641" s="596"/>
      <c r="J641" s="596"/>
      <c r="K641" s="596"/>
      <c r="L641" s="596"/>
      <c r="M641" s="596"/>
      <c r="N641" s="596"/>
      <c r="O641" s="596"/>
      <c r="P641" s="596"/>
      <c r="Q641" s="596"/>
      <c r="R641" s="596"/>
      <c r="S641" s="596"/>
      <c r="T641" s="596"/>
      <c r="U641" s="596"/>
      <c r="V641" s="596"/>
      <c r="W641" s="596"/>
      <c r="X641" s="596"/>
      <c r="Y641" s="596"/>
      <c r="Z641" s="596"/>
      <c r="AC641" s="50"/>
      <c r="AD641" s="50"/>
      <c r="AE641" s="50"/>
      <c r="AF641" s="50"/>
      <c r="AG641" s="50"/>
      <c r="AH641" s="50"/>
      <c r="AI641" s="50"/>
      <c r="AJ641" s="50"/>
      <c r="AK641" s="50"/>
      <c r="AL641" s="50"/>
      <c r="BS641" s="62"/>
      <c r="BT641" s="994"/>
      <c r="BU641" s="42"/>
      <c r="BV641" s="42"/>
    </row>
    <row r="642" spans="3:74">
      <c r="C642" s="596"/>
      <c r="D642" s="596"/>
      <c r="E642" s="596"/>
      <c r="F642" s="596"/>
      <c r="G642" s="596"/>
      <c r="H642" s="596"/>
      <c r="I642" s="596"/>
      <c r="J642" s="596"/>
      <c r="K642" s="596"/>
      <c r="L642" s="596"/>
      <c r="M642" s="596"/>
      <c r="N642" s="596"/>
      <c r="O642" s="596"/>
      <c r="P642" s="596"/>
      <c r="Q642" s="596"/>
      <c r="R642" s="596"/>
      <c r="S642" s="596"/>
      <c r="T642" s="596"/>
      <c r="U642" s="596"/>
      <c r="V642" s="596"/>
      <c r="W642" s="596"/>
      <c r="X642" s="596"/>
      <c r="Y642" s="596"/>
      <c r="Z642" s="596"/>
      <c r="AC642" s="50"/>
      <c r="AD642" s="50"/>
      <c r="AE642" s="50"/>
      <c r="AF642" s="50"/>
      <c r="AG642" s="50"/>
      <c r="AH642" s="50"/>
      <c r="AI642" s="50"/>
      <c r="AJ642" s="50"/>
      <c r="AK642" s="50"/>
      <c r="AL642" s="50"/>
      <c r="BS642" s="62"/>
      <c r="BT642" s="994"/>
      <c r="BU642" s="42"/>
      <c r="BV642" s="42"/>
    </row>
    <row r="643" spans="3:74">
      <c r="C643" s="596"/>
      <c r="D643" s="596"/>
      <c r="E643" s="596"/>
      <c r="F643" s="596"/>
      <c r="G643" s="596"/>
      <c r="H643" s="596"/>
      <c r="I643" s="596"/>
      <c r="J643" s="596"/>
      <c r="K643" s="596"/>
      <c r="L643" s="596"/>
      <c r="M643" s="596"/>
      <c r="N643" s="596"/>
      <c r="O643" s="596"/>
      <c r="P643" s="596"/>
      <c r="Q643" s="596"/>
      <c r="R643" s="596"/>
      <c r="S643" s="596"/>
      <c r="T643" s="596"/>
      <c r="U643" s="596"/>
      <c r="V643" s="596"/>
      <c r="W643" s="596"/>
      <c r="X643" s="596"/>
      <c r="Y643" s="596"/>
      <c r="Z643" s="596"/>
      <c r="AC643" s="50"/>
      <c r="AD643" s="50"/>
      <c r="AE643" s="50"/>
      <c r="AF643" s="50"/>
      <c r="AG643" s="50"/>
      <c r="AH643" s="50"/>
      <c r="AI643" s="50"/>
      <c r="AJ643" s="50"/>
      <c r="AK643" s="50"/>
      <c r="AL643" s="50"/>
      <c r="BS643" s="62"/>
      <c r="BT643" s="994"/>
      <c r="BU643" s="42"/>
      <c r="BV643" s="42"/>
    </row>
    <row r="644" spans="3:74">
      <c r="C644" s="596"/>
      <c r="D644" s="596"/>
      <c r="E644" s="596"/>
      <c r="F644" s="596"/>
      <c r="G644" s="596"/>
      <c r="H644" s="596"/>
      <c r="I644" s="596"/>
      <c r="J644" s="596"/>
      <c r="K644" s="596"/>
      <c r="L644" s="596"/>
      <c r="M644" s="596"/>
      <c r="N644" s="596"/>
      <c r="O644" s="596"/>
      <c r="P644" s="596"/>
      <c r="Q644" s="596"/>
      <c r="R644" s="596"/>
      <c r="S644" s="596"/>
      <c r="T644" s="596"/>
      <c r="U644" s="596"/>
      <c r="V644" s="596"/>
      <c r="W644" s="596"/>
      <c r="X644" s="596"/>
      <c r="Y644" s="596"/>
      <c r="Z644" s="596"/>
      <c r="AC644" s="50"/>
      <c r="AD644" s="50"/>
      <c r="AE644" s="50"/>
      <c r="AF644" s="50"/>
      <c r="AG644" s="50"/>
      <c r="AH644" s="50"/>
      <c r="AI644" s="50"/>
      <c r="AJ644" s="50"/>
      <c r="AK644" s="50"/>
      <c r="AL644" s="50"/>
      <c r="BS644" s="62"/>
      <c r="BT644" s="994"/>
      <c r="BU644" s="42"/>
      <c r="BV644" s="42"/>
    </row>
    <row r="645" spans="3:74">
      <c r="C645" s="596"/>
      <c r="D645" s="596"/>
      <c r="E645" s="596"/>
      <c r="F645" s="596"/>
      <c r="G645" s="596"/>
      <c r="H645" s="596"/>
      <c r="I645" s="596"/>
      <c r="J645" s="596"/>
      <c r="K645" s="596"/>
      <c r="L645" s="596"/>
      <c r="M645" s="596"/>
      <c r="N645" s="596"/>
      <c r="O645" s="596"/>
      <c r="P645" s="596"/>
      <c r="Q645" s="596"/>
      <c r="R645" s="596"/>
      <c r="S645" s="596"/>
      <c r="T645" s="596"/>
      <c r="U645" s="596"/>
      <c r="V645" s="596"/>
      <c r="W645" s="596"/>
      <c r="X645" s="596"/>
      <c r="Y645" s="596"/>
      <c r="Z645" s="596"/>
      <c r="AC645" s="50"/>
      <c r="AD645" s="50"/>
      <c r="AE645" s="50"/>
      <c r="AF645" s="50"/>
      <c r="AG645" s="50"/>
      <c r="AH645" s="50"/>
      <c r="AI645" s="50"/>
      <c r="AJ645" s="50"/>
      <c r="AK645" s="50"/>
      <c r="AL645" s="50"/>
      <c r="BS645" s="62"/>
      <c r="BT645" s="994"/>
      <c r="BU645" s="42"/>
      <c r="BV645" s="42"/>
    </row>
    <row r="646" spans="3:74">
      <c r="C646" s="596"/>
      <c r="D646" s="596"/>
      <c r="E646" s="596"/>
      <c r="F646" s="596"/>
      <c r="G646" s="596"/>
      <c r="H646" s="596"/>
      <c r="I646" s="596"/>
      <c r="J646" s="596"/>
      <c r="K646" s="596"/>
      <c r="L646" s="596"/>
      <c r="M646" s="596"/>
      <c r="N646" s="596"/>
      <c r="O646" s="596"/>
      <c r="P646" s="596"/>
      <c r="Q646" s="596"/>
      <c r="R646" s="596"/>
      <c r="S646" s="596"/>
      <c r="T646" s="596"/>
      <c r="U646" s="596"/>
      <c r="V646" s="596"/>
      <c r="W646" s="596"/>
      <c r="X646" s="596"/>
      <c r="Y646" s="596"/>
      <c r="Z646" s="596"/>
      <c r="AC646" s="50"/>
      <c r="AD646" s="50"/>
      <c r="AE646" s="50"/>
      <c r="AF646" s="50"/>
      <c r="AG646" s="50"/>
      <c r="AH646" s="50"/>
      <c r="AI646" s="50"/>
      <c r="AJ646" s="50"/>
      <c r="AK646" s="50"/>
      <c r="AL646" s="50"/>
      <c r="BS646" s="62"/>
      <c r="BT646" s="994"/>
      <c r="BU646" s="42"/>
      <c r="BV646" s="42"/>
    </row>
    <row r="647" spans="3:74">
      <c r="C647" s="596"/>
      <c r="D647" s="596"/>
      <c r="E647" s="596"/>
      <c r="F647" s="596"/>
      <c r="G647" s="596"/>
      <c r="H647" s="596"/>
      <c r="I647" s="596"/>
      <c r="J647" s="596"/>
      <c r="K647" s="596"/>
      <c r="L647" s="596"/>
      <c r="M647" s="596"/>
      <c r="N647" s="596"/>
      <c r="O647" s="596"/>
      <c r="P647" s="596"/>
      <c r="Q647" s="596"/>
      <c r="R647" s="596"/>
      <c r="S647" s="596"/>
      <c r="T647" s="596"/>
      <c r="U647" s="596"/>
      <c r="V647" s="596"/>
      <c r="W647" s="596"/>
      <c r="X647" s="596"/>
      <c r="Y647" s="596"/>
      <c r="Z647" s="596"/>
      <c r="AC647" s="50"/>
      <c r="AD647" s="50"/>
      <c r="AE647" s="50"/>
      <c r="AF647" s="50"/>
      <c r="AG647" s="50"/>
      <c r="AH647" s="50"/>
      <c r="AI647" s="50"/>
      <c r="AJ647" s="50"/>
      <c r="AK647" s="50"/>
      <c r="AL647" s="50"/>
      <c r="BS647" s="62"/>
      <c r="BT647" s="994"/>
      <c r="BU647" s="42"/>
      <c r="BV647" s="42"/>
    </row>
    <row r="648" spans="3:74">
      <c r="C648" s="596"/>
      <c r="D648" s="596"/>
      <c r="E648" s="596"/>
      <c r="F648" s="596"/>
      <c r="G648" s="596"/>
      <c r="H648" s="596"/>
      <c r="I648" s="596"/>
      <c r="J648" s="596"/>
      <c r="K648" s="596"/>
      <c r="L648" s="596"/>
      <c r="M648" s="596"/>
      <c r="N648" s="596"/>
      <c r="O648" s="596"/>
      <c r="P648" s="596"/>
      <c r="Q648" s="596"/>
      <c r="R648" s="596"/>
      <c r="S648" s="596"/>
      <c r="T648" s="596"/>
      <c r="U648" s="596"/>
      <c r="V648" s="596"/>
      <c r="W648" s="596"/>
      <c r="X648" s="596"/>
      <c r="Y648" s="596"/>
      <c r="Z648" s="596"/>
      <c r="AC648" s="50"/>
      <c r="AD648" s="50"/>
      <c r="AE648" s="50"/>
      <c r="AF648" s="50"/>
      <c r="AG648" s="50"/>
      <c r="AH648" s="50"/>
      <c r="AI648" s="50"/>
      <c r="AJ648" s="50"/>
      <c r="AK648" s="50"/>
      <c r="AL648" s="50"/>
      <c r="BS648" s="62"/>
      <c r="BT648" s="994"/>
      <c r="BU648" s="42"/>
      <c r="BV648" s="42"/>
    </row>
    <row r="649" spans="3:74">
      <c r="C649" s="596"/>
      <c r="D649" s="596"/>
      <c r="E649" s="596"/>
      <c r="F649" s="596"/>
      <c r="G649" s="596"/>
      <c r="H649" s="596"/>
      <c r="I649" s="596"/>
      <c r="J649" s="596"/>
      <c r="K649" s="596"/>
      <c r="L649" s="596"/>
      <c r="M649" s="596"/>
      <c r="N649" s="596"/>
      <c r="O649" s="596"/>
      <c r="P649" s="596"/>
      <c r="Q649" s="596"/>
      <c r="R649" s="596"/>
      <c r="S649" s="596"/>
      <c r="T649" s="596"/>
      <c r="U649" s="596"/>
      <c r="V649" s="596"/>
      <c r="W649" s="596"/>
      <c r="X649" s="596"/>
      <c r="Y649" s="596"/>
      <c r="Z649" s="596"/>
      <c r="AC649" s="50"/>
      <c r="AD649" s="50"/>
      <c r="AE649" s="50"/>
      <c r="AF649" s="50"/>
      <c r="AG649" s="50"/>
      <c r="AH649" s="50"/>
      <c r="AI649" s="50"/>
      <c r="AJ649" s="50"/>
      <c r="AK649" s="50"/>
      <c r="AL649" s="50"/>
      <c r="BS649" s="62"/>
      <c r="BT649" s="994"/>
      <c r="BU649" s="42"/>
      <c r="BV649" s="42"/>
    </row>
    <row r="650" spans="3:74">
      <c r="C650" s="596"/>
      <c r="D650" s="596"/>
      <c r="E650" s="596"/>
      <c r="F650" s="596"/>
      <c r="G650" s="596"/>
      <c r="H650" s="596"/>
      <c r="I650" s="596"/>
      <c r="J650" s="596"/>
      <c r="K650" s="596"/>
      <c r="L650" s="596"/>
      <c r="M650" s="596"/>
      <c r="N650" s="596"/>
      <c r="O650" s="596"/>
      <c r="P650" s="596"/>
      <c r="Q650" s="596"/>
      <c r="R650" s="596"/>
      <c r="S650" s="596"/>
      <c r="T650" s="596"/>
      <c r="U650" s="596"/>
      <c r="V650" s="596"/>
      <c r="W650" s="596"/>
      <c r="X650" s="596"/>
      <c r="Y650" s="596"/>
      <c r="Z650" s="596"/>
      <c r="AC650" s="50"/>
      <c r="AD650" s="50"/>
      <c r="AE650" s="50"/>
      <c r="AF650" s="50"/>
      <c r="AG650" s="50"/>
      <c r="AH650" s="50"/>
      <c r="AI650" s="50"/>
      <c r="AJ650" s="50"/>
      <c r="AK650" s="50"/>
      <c r="AL650" s="50"/>
      <c r="BS650" s="62"/>
      <c r="BT650" s="994"/>
      <c r="BU650" s="42"/>
      <c r="BV650" s="42"/>
    </row>
    <row r="651" spans="3:74">
      <c r="C651" s="596"/>
      <c r="D651" s="596"/>
      <c r="E651" s="596"/>
      <c r="F651" s="596"/>
      <c r="G651" s="596"/>
      <c r="H651" s="596"/>
      <c r="I651" s="596"/>
      <c r="J651" s="596"/>
      <c r="K651" s="596"/>
      <c r="L651" s="596"/>
      <c r="M651" s="596"/>
      <c r="N651" s="596"/>
      <c r="O651" s="596"/>
      <c r="P651" s="596"/>
      <c r="Q651" s="596"/>
      <c r="R651" s="596"/>
      <c r="S651" s="596"/>
      <c r="T651" s="596"/>
      <c r="U651" s="596"/>
      <c r="V651" s="596"/>
      <c r="W651" s="596"/>
      <c r="X651" s="596"/>
      <c r="Y651" s="596"/>
      <c r="Z651" s="596"/>
      <c r="AC651" s="50"/>
      <c r="AD651" s="50"/>
      <c r="AE651" s="50"/>
      <c r="AF651" s="50"/>
      <c r="AG651" s="50"/>
      <c r="AH651" s="50"/>
      <c r="AI651" s="50"/>
      <c r="AJ651" s="50"/>
      <c r="AK651" s="50"/>
      <c r="AL651" s="50"/>
      <c r="BS651" s="62"/>
      <c r="BT651" s="994"/>
      <c r="BU651" s="42"/>
      <c r="BV651" s="42"/>
    </row>
    <row r="652" spans="3:74">
      <c r="C652" s="596"/>
      <c r="D652" s="596"/>
      <c r="E652" s="596"/>
      <c r="F652" s="596"/>
      <c r="G652" s="596"/>
      <c r="H652" s="596"/>
      <c r="I652" s="596"/>
      <c r="J652" s="596"/>
      <c r="K652" s="596"/>
      <c r="L652" s="596"/>
      <c r="M652" s="596"/>
      <c r="N652" s="596"/>
      <c r="O652" s="596"/>
      <c r="P652" s="596"/>
      <c r="Q652" s="596"/>
      <c r="R652" s="596"/>
      <c r="S652" s="596"/>
      <c r="T652" s="596"/>
      <c r="U652" s="596"/>
      <c r="V652" s="596"/>
      <c r="W652" s="596"/>
      <c r="X652" s="596"/>
      <c r="Y652" s="596"/>
      <c r="Z652" s="596"/>
      <c r="AC652" s="50"/>
      <c r="AD652" s="50"/>
      <c r="AE652" s="50"/>
      <c r="AF652" s="50"/>
      <c r="AG652" s="50"/>
      <c r="AH652" s="50"/>
      <c r="AI652" s="50"/>
      <c r="AJ652" s="50"/>
      <c r="AK652" s="50"/>
      <c r="AL652" s="50"/>
      <c r="BS652" s="62"/>
      <c r="BT652" s="994"/>
      <c r="BU652" s="42"/>
      <c r="BV652" s="42"/>
    </row>
    <row r="653" spans="3:74">
      <c r="C653" s="596"/>
      <c r="D653" s="596"/>
      <c r="E653" s="596"/>
      <c r="F653" s="596"/>
      <c r="G653" s="596"/>
      <c r="H653" s="596"/>
      <c r="I653" s="596"/>
      <c r="J653" s="596"/>
      <c r="K653" s="596"/>
      <c r="L653" s="596"/>
      <c r="M653" s="596"/>
      <c r="N653" s="596"/>
      <c r="O653" s="596"/>
      <c r="P653" s="596"/>
      <c r="Q653" s="596"/>
      <c r="R653" s="596"/>
      <c r="S653" s="596"/>
      <c r="T653" s="596"/>
      <c r="U653" s="596"/>
      <c r="V653" s="596"/>
      <c r="W653" s="596"/>
      <c r="X653" s="596"/>
      <c r="Y653" s="596"/>
      <c r="Z653" s="596"/>
      <c r="AC653" s="50"/>
      <c r="AD653" s="50"/>
      <c r="AE653" s="50"/>
      <c r="AF653" s="50"/>
      <c r="AG653" s="50"/>
      <c r="AH653" s="50"/>
      <c r="AI653" s="50"/>
      <c r="AJ653" s="50"/>
      <c r="AK653" s="50"/>
      <c r="AL653" s="50"/>
      <c r="BS653" s="62"/>
      <c r="BT653" s="994"/>
      <c r="BU653" s="42"/>
      <c r="BV653" s="42"/>
    </row>
    <row r="654" spans="3:74">
      <c r="C654" s="596"/>
      <c r="D654" s="596"/>
      <c r="E654" s="596"/>
      <c r="F654" s="596"/>
      <c r="G654" s="596"/>
      <c r="H654" s="596"/>
      <c r="I654" s="596"/>
      <c r="J654" s="596"/>
      <c r="K654" s="596"/>
      <c r="L654" s="596"/>
      <c r="M654" s="596"/>
      <c r="N654" s="596"/>
      <c r="O654" s="596"/>
      <c r="P654" s="596"/>
      <c r="Q654" s="596"/>
      <c r="R654" s="596"/>
      <c r="S654" s="596"/>
      <c r="T654" s="596"/>
      <c r="U654" s="596"/>
      <c r="V654" s="596"/>
      <c r="W654" s="596"/>
      <c r="X654" s="596"/>
      <c r="Y654" s="596"/>
      <c r="Z654" s="596"/>
      <c r="AC654" s="50"/>
      <c r="AD654" s="50"/>
      <c r="AE654" s="50"/>
      <c r="AF654" s="50"/>
      <c r="AG654" s="50"/>
      <c r="AH654" s="50"/>
      <c r="AI654" s="50"/>
      <c r="AJ654" s="50"/>
      <c r="AK654" s="50"/>
      <c r="AL654" s="50"/>
      <c r="BS654" s="62"/>
      <c r="BT654" s="994"/>
      <c r="BU654" s="42"/>
      <c r="BV654" s="42"/>
    </row>
    <row r="655" spans="3:74">
      <c r="C655" s="596"/>
      <c r="D655" s="596"/>
      <c r="E655" s="596"/>
      <c r="F655" s="596"/>
      <c r="G655" s="596"/>
      <c r="H655" s="596"/>
      <c r="I655" s="596"/>
      <c r="J655" s="596"/>
      <c r="K655" s="596"/>
      <c r="L655" s="596"/>
      <c r="M655" s="596"/>
      <c r="N655" s="596"/>
      <c r="O655" s="596"/>
      <c r="P655" s="596"/>
      <c r="Q655" s="596"/>
      <c r="R655" s="596"/>
      <c r="S655" s="596"/>
      <c r="T655" s="596"/>
      <c r="U655" s="596"/>
      <c r="V655" s="596"/>
      <c r="W655" s="596"/>
      <c r="X655" s="596"/>
      <c r="Y655" s="596"/>
      <c r="Z655" s="596"/>
      <c r="AC655" s="50"/>
      <c r="AD655" s="50"/>
      <c r="AE655" s="50"/>
      <c r="AF655" s="50"/>
      <c r="AG655" s="50"/>
      <c r="AH655" s="50"/>
      <c r="AI655" s="50"/>
      <c r="AJ655" s="50"/>
      <c r="AK655" s="50"/>
      <c r="AL655" s="50"/>
      <c r="BS655" s="62"/>
      <c r="BT655" s="994"/>
      <c r="BU655" s="42"/>
      <c r="BV655" s="42"/>
    </row>
    <row r="656" spans="3:74">
      <c r="C656" s="596"/>
      <c r="D656" s="596"/>
      <c r="E656" s="596"/>
      <c r="F656" s="596"/>
      <c r="G656" s="596"/>
      <c r="H656" s="596"/>
      <c r="I656" s="596"/>
      <c r="J656" s="596"/>
      <c r="K656" s="596"/>
      <c r="L656" s="596"/>
      <c r="M656" s="596"/>
      <c r="N656" s="596"/>
      <c r="O656" s="596"/>
      <c r="P656" s="596"/>
      <c r="Q656" s="596"/>
      <c r="R656" s="596"/>
      <c r="S656" s="596"/>
      <c r="T656" s="596"/>
      <c r="U656" s="596"/>
      <c r="V656" s="596"/>
      <c r="W656" s="596"/>
      <c r="X656" s="596"/>
      <c r="Y656" s="596"/>
      <c r="Z656" s="596"/>
      <c r="AC656" s="50"/>
      <c r="AD656" s="50"/>
      <c r="AE656" s="50"/>
      <c r="AF656" s="50"/>
      <c r="AG656" s="50"/>
      <c r="AH656" s="50"/>
      <c r="AI656" s="50"/>
      <c r="AJ656" s="50"/>
      <c r="AK656" s="50"/>
      <c r="AL656" s="50"/>
      <c r="BS656" s="62"/>
      <c r="BT656" s="994"/>
      <c r="BU656" s="42"/>
      <c r="BV656" s="42"/>
    </row>
    <row r="657" spans="3:74">
      <c r="C657" s="596"/>
      <c r="D657" s="596"/>
      <c r="E657" s="596"/>
      <c r="F657" s="596"/>
      <c r="G657" s="596"/>
      <c r="H657" s="596"/>
      <c r="I657" s="596"/>
      <c r="J657" s="596"/>
      <c r="K657" s="596"/>
      <c r="L657" s="596"/>
      <c r="M657" s="596"/>
      <c r="N657" s="596"/>
      <c r="O657" s="596"/>
      <c r="P657" s="596"/>
      <c r="Q657" s="596"/>
      <c r="R657" s="596"/>
      <c r="S657" s="596"/>
      <c r="T657" s="596"/>
      <c r="U657" s="596"/>
      <c r="V657" s="596"/>
      <c r="W657" s="596"/>
      <c r="X657" s="596"/>
      <c r="Y657" s="596"/>
      <c r="Z657" s="596"/>
      <c r="AC657" s="50"/>
      <c r="AD657" s="50"/>
      <c r="AE657" s="50"/>
      <c r="AF657" s="50"/>
      <c r="AG657" s="50"/>
      <c r="AH657" s="50"/>
      <c r="AI657" s="50"/>
      <c r="AJ657" s="50"/>
      <c r="AK657" s="50"/>
      <c r="AL657" s="50"/>
      <c r="BS657" s="62"/>
      <c r="BT657" s="994"/>
      <c r="BU657" s="42"/>
      <c r="BV657" s="42"/>
    </row>
    <row r="658" spans="3:74">
      <c r="C658" s="596"/>
      <c r="D658" s="596"/>
      <c r="E658" s="596"/>
      <c r="F658" s="596"/>
      <c r="G658" s="596"/>
      <c r="H658" s="596"/>
      <c r="I658" s="596"/>
      <c r="J658" s="596"/>
      <c r="K658" s="596"/>
      <c r="L658" s="596"/>
      <c r="M658" s="596"/>
      <c r="N658" s="596"/>
      <c r="O658" s="596"/>
      <c r="P658" s="596"/>
      <c r="Q658" s="596"/>
      <c r="R658" s="596"/>
      <c r="S658" s="596"/>
      <c r="T658" s="596"/>
      <c r="U658" s="596"/>
      <c r="V658" s="596"/>
      <c r="W658" s="596"/>
      <c r="X658" s="596"/>
      <c r="Y658" s="596"/>
      <c r="Z658" s="596"/>
      <c r="AC658" s="50"/>
      <c r="AD658" s="50"/>
      <c r="AE658" s="50"/>
      <c r="AF658" s="50"/>
      <c r="AG658" s="50"/>
      <c r="AH658" s="50"/>
      <c r="AI658" s="50"/>
      <c r="AJ658" s="50"/>
      <c r="AK658" s="50"/>
      <c r="AL658" s="50"/>
      <c r="BS658" s="62"/>
      <c r="BT658" s="994"/>
      <c r="BU658" s="42"/>
      <c r="BV658" s="42"/>
    </row>
    <row r="659" spans="3:74">
      <c r="C659" s="596"/>
      <c r="D659" s="596"/>
      <c r="E659" s="596"/>
      <c r="F659" s="596"/>
      <c r="G659" s="596"/>
      <c r="H659" s="596"/>
      <c r="I659" s="596"/>
      <c r="J659" s="596"/>
      <c r="K659" s="596"/>
      <c r="L659" s="596"/>
      <c r="M659" s="596"/>
      <c r="N659" s="596"/>
      <c r="O659" s="596"/>
      <c r="P659" s="596"/>
      <c r="Q659" s="596"/>
      <c r="R659" s="596"/>
      <c r="S659" s="596"/>
      <c r="T659" s="596"/>
      <c r="U659" s="596"/>
      <c r="V659" s="596"/>
      <c r="W659" s="596"/>
      <c r="X659" s="596"/>
      <c r="Y659" s="596"/>
      <c r="Z659" s="596"/>
      <c r="AC659" s="50"/>
      <c r="AD659" s="50"/>
      <c r="AE659" s="50"/>
      <c r="AF659" s="50"/>
      <c r="AG659" s="50"/>
      <c r="AH659" s="50"/>
      <c r="AI659" s="50"/>
      <c r="AJ659" s="50"/>
      <c r="AK659" s="50"/>
      <c r="AL659" s="50"/>
      <c r="BS659" s="62"/>
      <c r="BT659" s="994"/>
      <c r="BU659" s="42"/>
      <c r="BV659" s="42"/>
    </row>
    <row r="660" spans="3:74">
      <c r="C660" s="596"/>
      <c r="D660" s="596"/>
      <c r="E660" s="596"/>
      <c r="F660" s="596"/>
      <c r="G660" s="596"/>
      <c r="H660" s="596"/>
      <c r="I660" s="596"/>
      <c r="J660" s="596"/>
      <c r="K660" s="596"/>
      <c r="L660" s="596"/>
      <c r="M660" s="596"/>
      <c r="N660" s="596"/>
      <c r="O660" s="596"/>
      <c r="P660" s="596"/>
      <c r="Q660" s="596"/>
      <c r="R660" s="596"/>
      <c r="S660" s="596"/>
      <c r="T660" s="596"/>
      <c r="U660" s="596"/>
      <c r="V660" s="596"/>
      <c r="W660" s="596"/>
      <c r="X660" s="596"/>
      <c r="Y660" s="596"/>
      <c r="Z660" s="596"/>
      <c r="AC660" s="50"/>
      <c r="AD660" s="50"/>
      <c r="AE660" s="50"/>
      <c r="AF660" s="50"/>
      <c r="AG660" s="50"/>
      <c r="AH660" s="50"/>
      <c r="AI660" s="50"/>
      <c r="AJ660" s="50"/>
      <c r="AK660" s="50"/>
      <c r="AL660" s="50"/>
      <c r="BS660" s="62"/>
      <c r="BT660" s="994"/>
      <c r="BU660" s="42"/>
      <c r="BV660" s="42"/>
    </row>
    <row r="661" spans="3:74">
      <c r="C661" s="596"/>
      <c r="D661" s="596"/>
      <c r="E661" s="596"/>
      <c r="F661" s="596"/>
      <c r="G661" s="596"/>
      <c r="H661" s="596"/>
      <c r="I661" s="596"/>
      <c r="J661" s="596"/>
      <c r="K661" s="596"/>
      <c r="L661" s="596"/>
      <c r="M661" s="596"/>
      <c r="N661" s="596"/>
      <c r="O661" s="596"/>
      <c r="P661" s="596"/>
      <c r="Q661" s="596"/>
      <c r="R661" s="596"/>
      <c r="S661" s="596"/>
      <c r="T661" s="596"/>
      <c r="U661" s="596"/>
      <c r="V661" s="596"/>
      <c r="W661" s="596"/>
      <c r="X661" s="596"/>
      <c r="Y661" s="596"/>
      <c r="Z661" s="596"/>
      <c r="AC661" s="50"/>
      <c r="AD661" s="50"/>
      <c r="AE661" s="50"/>
      <c r="AF661" s="50"/>
      <c r="AG661" s="50"/>
      <c r="AH661" s="50"/>
      <c r="AI661" s="50"/>
      <c r="AJ661" s="50"/>
      <c r="AK661" s="50"/>
      <c r="AL661" s="50"/>
      <c r="BS661" s="62"/>
      <c r="BT661" s="994"/>
      <c r="BU661" s="42"/>
      <c r="BV661" s="42"/>
    </row>
    <row r="662" spans="3:74">
      <c r="C662" s="596"/>
      <c r="D662" s="596"/>
      <c r="E662" s="596"/>
      <c r="F662" s="596"/>
      <c r="G662" s="596"/>
      <c r="H662" s="596"/>
      <c r="I662" s="596"/>
      <c r="J662" s="596"/>
      <c r="K662" s="596"/>
      <c r="L662" s="596"/>
      <c r="M662" s="596"/>
      <c r="N662" s="596"/>
      <c r="O662" s="596"/>
      <c r="P662" s="596"/>
      <c r="Q662" s="596"/>
      <c r="R662" s="596"/>
      <c r="S662" s="596"/>
      <c r="T662" s="596"/>
      <c r="U662" s="596"/>
      <c r="V662" s="596"/>
      <c r="W662" s="596"/>
      <c r="X662" s="596"/>
      <c r="Y662" s="596"/>
      <c r="Z662" s="596"/>
      <c r="AC662" s="50"/>
      <c r="AD662" s="50"/>
      <c r="AE662" s="50"/>
      <c r="AF662" s="50"/>
      <c r="AG662" s="50"/>
      <c r="AH662" s="50"/>
      <c r="AI662" s="50"/>
      <c r="AJ662" s="50"/>
      <c r="AK662" s="50"/>
      <c r="AL662" s="50"/>
      <c r="BS662" s="62"/>
      <c r="BT662" s="994"/>
      <c r="BU662" s="42"/>
      <c r="BV662" s="42"/>
    </row>
    <row r="663" spans="3:74">
      <c r="C663" s="596"/>
      <c r="D663" s="596"/>
      <c r="E663" s="596"/>
      <c r="F663" s="596"/>
      <c r="G663" s="596"/>
      <c r="H663" s="596"/>
      <c r="I663" s="596"/>
      <c r="J663" s="596"/>
      <c r="K663" s="596"/>
      <c r="L663" s="596"/>
      <c r="M663" s="596"/>
      <c r="N663" s="596"/>
      <c r="O663" s="596"/>
      <c r="P663" s="596"/>
      <c r="Q663" s="596"/>
      <c r="R663" s="596"/>
      <c r="S663" s="596"/>
      <c r="T663" s="596"/>
      <c r="U663" s="596"/>
      <c r="V663" s="596"/>
      <c r="W663" s="596"/>
      <c r="X663" s="596"/>
      <c r="Y663" s="596"/>
      <c r="Z663" s="596"/>
      <c r="AC663" s="50"/>
      <c r="AD663" s="50"/>
      <c r="AE663" s="50"/>
      <c r="AF663" s="50"/>
      <c r="AG663" s="50"/>
      <c r="AH663" s="50"/>
      <c r="AI663" s="50"/>
      <c r="AJ663" s="50"/>
      <c r="AK663" s="50"/>
      <c r="AL663" s="50"/>
      <c r="BS663" s="62"/>
      <c r="BT663" s="994"/>
      <c r="BU663" s="42"/>
      <c r="BV663" s="42"/>
    </row>
    <row r="664" spans="3:74">
      <c r="C664" s="596"/>
      <c r="D664" s="596"/>
      <c r="E664" s="596"/>
      <c r="F664" s="596"/>
      <c r="G664" s="596"/>
      <c r="H664" s="596"/>
      <c r="I664" s="596"/>
      <c r="J664" s="596"/>
      <c r="K664" s="596"/>
      <c r="L664" s="596"/>
      <c r="M664" s="596"/>
      <c r="N664" s="596"/>
      <c r="O664" s="596"/>
      <c r="P664" s="596"/>
      <c r="Q664" s="596"/>
      <c r="R664" s="596"/>
      <c r="S664" s="596"/>
      <c r="T664" s="596"/>
      <c r="U664" s="596"/>
      <c r="V664" s="596"/>
      <c r="W664" s="596"/>
      <c r="X664" s="596"/>
      <c r="Y664" s="596"/>
      <c r="Z664" s="596"/>
      <c r="AC664" s="50"/>
      <c r="AD664" s="50"/>
      <c r="AE664" s="50"/>
      <c r="AF664" s="50"/>
      <c r="AG664" s="50"/>
      <c r="AH664" s="50"/>
      <c r="AI664" s="50"/>
      <c r="AJ664" s="50"/>
      <c r="AK664" s="50"/>
      <c r="AL664" s="50"/>
      <c r="BS664" s="62"/>
      <c r="BT664" s="994"/>
      <c r="BU664" s="42"/>
      <c r="BV664" s="42"/>
    </row>
    <row r="665" spans="3:74">
      <c r="C665" s="596"/>
      <c r="D665" s="596"/>
      <c r="E665" s="596"/>
      <c r="F665" s="596"/>
      <c r="G665" s="596"/>
      <c r="H665" s="596"/>
      <c r="I665" s="596"/>
      <c r="J665" s="596"/>
      <c r="K665" s="596"/>
      <c r="L665" s="596"/>
      <c r="M665" s="596"/>
      <c r="N665" s="596"/>
      <c r="O665" s="596"/>
      <c r="P665" s="596"/>
      <c r="Q665" s="596"/>
      <c r="R665" s="596"/>
      <c r="S665" s="596"/>
      <c r="T665" s="596"/>
      <c r="U665" s="596"/>
      <c r="V665" s="596"/>
      <c r="W665" s="596"/>
      <c r="X665" s="596"/>
      <c r="Y665" s="596"/>
      <c r="Z665" s="596"/>
      <c r="AC665" s="50"/>
      <c r="AD665" s="50"/>
      <c r="AE665" s="50"/>
      <c r="AF665" s="50"/>
      <c r="AG665" s="50"/>
      <c r="AH665" s="50"/>
      <c r="AI665" s="50"/>
      <c r="AJ665" s="50"/>
      <c r="AK665" s="50"/>
      <c r="AL665" s="50"/>
      <c r="BS665" s="62"/>
      <c r="BT665" s="994"/>
      <c r="BU665" s="42"/>
      <c r="BV665" s="42"/>
    </row>
    <row r="666" spans="3:74">
      <c r="C666" s="596"/>
      <c r="D666" s="596"/>
      <c r="E666" s="596"/>
      <c r="F666" s="596"/>
      <c r="G666" s="596"/>
      <c r="H666" s="596"/>
      <c r="I666" s="596"/>
      <c r="J666" s="596"/>
      <c r="K666" s="596"/>
      <c r="L666" s="596"/>
      <c r="M666" s="596"/>
      <c r="N666" s="596"/>
      <c r="O666" s="596"/>
      <c r="P666" s="596"/>
      <c r="Q666" s="596"/>
      <c r="R666" s="596"/>
      <c r="S666" s="596"/>
      <c r="T666" s="596"/>
      <c r="U666" s="596"/>
      <c r="V666" s="596"/>
      <c r="W666" s="596"/>
      <c r="X666" s="596"/>
      <c r="Y666" s="596"/>
      <c r="Z666" s="596"/>
      <c r="AC666" s="50"/>
      <c r="AD666" s="50"/>
      <c r="AE666" s="50"/>
      <c r="AF666" s="50"/>
      <c r="AG666" s="50"/>
      <c r="AH666" s="50"/>
      <c r="AI666" s="50"/>
      <c r="AJ666" s="50"/>
      <c r="AK666" s="50"/>
      <c r="AL666" s="50"/>
      <c r="BS666" s="62"/>
      <c r="BT666" s="994"/>
      <c r="BU666" s="42"/>
      <c r="BV666" s="42"/>
    </row>
    <row r="667" spans="3:74">
      <c r="C667" s="596"/>
      <c r="D667" s="596"/>
      <c r="E667" s="596"/>
      <c r="F667" s="596"/>
      <c r="G667" s="596"/>
      <c r="H667" s="596"/>
      <c r="I667" s="596"/>
      <c r="J667" s="596"/>
      <c r="K667" s="596"/>
      <c r="L667" s="596"/>
      <c r="M667" s="596"/>
      <c r="N667" s="596"/>
      <c r="O667" s="596"/>
      <c r="P667" s="596"/>
      <c r="Q667" s="596"/>
      <c r="R667" s="596"/>
      <c r="S667" s="596"/>
      <c r="T667" s="596"/>
      <c r="U667" s="596"/>
      <c r="V667" s="596"/>
      <c r="W667" s="596"/>
      <c r="X667" s="596"/>
      <c r="Y667" s="596"/>
      <c r="Z667" s="596"/>
      <c r="AC667" s="50"/>
      <c r="AD667" s="50"/>
      <c r="AE667" s="50"/>
      <c r="AF667" s="50"/>
      <c r="AG667" s="50"/>
      <c r="AH667" s="50"/>
      <c r="AI667" s="50"/>
      <c r="AJ667" s="50"/>
      <c r="AK667" s="50"/>
      <c r="AL667" s="50"/>
      <c r="BS667" s="62"/>
      <c r="BT667" s="994"/>
      <c r="BU667" s="42"/>
      <c r="BV667" s="42"/>
    </row>
    <row r="668" spans="3:74">
      <c r="C668" s="596"/>
      <c r="D668" s="596"/>
      <c r="E668" s="596"/>
      <c r="F668" s="596"/>
      <c r="G668" s="596"/>
      <c r="H668" s="596"/>
      <c r="I668" s="596"/>
      <c r="J668" s="596"/>
      <c r="K668" s="596"/>
      <c r="L668" s="596"/>
      <c r="M668" s="596"/>
      <c r="N668" s="596"/>
      <c r="O668" s="596"/>
      <c r="P668" s="596"/>
      <c r="Q668" s="596"/>
      <c r="R668" s="596"/>
      <c r="S668" s="596"/>
      <c r="T668" s="596"/>
      <c r="U668" s="596"/>
      <c r="V668" s="596"/>
      <c r="W668" s="596"/>
      <c r="X668" s="596"/>
      <c r="Y668" s="596"/>
      <c r="Z668" s="596"/>
      <c r="AC668" s="50"/>
      <c r="AD668" s="50"/>
      <c r="AE668" s="50"/>
      <c r="AF668" s="50"/>
      <c r="AG668" s="50"/>
      <c r="AH668" s="50"/>
      <c r="AI668" s="50"/>
      <c r="AJ668" s="50"/>
      <c r="AK668" s="50"/>
      <c r="AL668" s="50"/>
      <c r="BS668" s="62"/>
      <c r="BT668" s="994"/>
      <c r="BU668" s="42"/>
      <c r="BV668" s="42"/>
    </row>
    <row r="669" spans="3:74">
      <c r="C669" s="596"/>
      <c r="D669" s="596"/>
      <c r="E669" s="596"/>
      <c r="F669" s="596"/>
      <c r="G669" s="596"/>
      <c r="H669" s="596"/>
      <c r="I669" s="596"/>
      <c r="J669" s="596"/>
      <c r="K669" s="596"/>
      <c r="L669" s="596"/>
      <c r="M669" s="596"/>
      <c r="N669" s="596"/>
      <c r="O669" s="596"/>
      <c r="P669" s="596"/>
      <c r="Q669" s="596"/>
      <c r="R669" s="596"/>
      <c r="S669" s="596"/>
      <c r="T669" s="596"/>
      <c r="U669" s="596"/>
      <c r="V669" s="596"/>
      <c r="W669" s="596"/>
      <c r="X669" s="596"/>
      <c r="Y669" s="596"/>
      <c r="Z669" s="596"/>
      <c r="AC669" s="50"/>
      <c r="AD669" s="50"/>
      <c r="AE669" s="50"/>
      <c r="AF669" s="50"/>
      <c r="AG669" s="50"/>
      <c r="AH669" s="50"/>
      <c r="AI669" s="50"/>
      <c r="AJ669" s="50"/>
      <c r="AK669" s="50"/>
      <c r="AL669" s="50"/>
      <c r="BS669" s="62"/>
      <c r="BT669" s="994"/>
      <c r="BU669" s="42"/>
      <c r="BV669" s="42"/>
    </row>
    <row r="670" spans="3:74">
      <c r="C670" s="596"/>
      <c r="D670" s="596"/>
      <c r="E670" s="596"/>
      <c r="F670" s="596"/>
      <c r="G670" s="596"/>
      <c r="H670" s="596"/>
      <c r="I670" s="596"/>
      <c r="J670" s="596"/>
      <c r="K670" s="596"/>
      <c r="L670" s="596"/>
      <c r="M670" s="596"/>
      <c r="N670" s="596"/>
      <c r="O670" s="596"/>
      <c r="P670" s="596"/>
      <c r="Q670" s="596"/>
      <c r="R670" s="596"/>
      <c r="S670" s="596"/>
      <c r="T670" s="596"/>
      <c r="U670" s="596"/>
      <c r="V670" s="596"/>
      <c r="W670" s="596"/>
      <c r="X670" s="596"/>
      <c r="Y670" s="596"/>
      <c r="Z670" s="596"/>
      <c r="AC670" s="50"/>
      <c r="AD670" s="50"/>
      <c r="AE670" s="50"/>
      <c r="AF670" s="50"/>
      <c r="AG670" s="50"/>
      <c r="AH670" s="50"/>
      <c r="AI670" s="50"/>
      <c r="AJ670" s="50"/>
      <c r="AK670" s="50"/>
      <c r="AL670" s="50"/>
      <c r="BS670" s="62"/>
      <c r="BT670" s="994"/>
      <c r="BU670" s="42"/>
      <c r="BV670" s="42"/>
    </row>
    <row r="671" spans="3:74">
      <c r="C671" s="596"/>
      <c r="D671" s="596"/>
      <c r="E671" s="596"/>
      <c r="F671" s="596"/>
      <c r="G671" s="596"/>
      <c r="H671" s="596"/>
      <c r="I671" s="596"/>
      <c r="J671" s="596"/>
      <c r="K671" s="596"/>
      <c r="L671" s="596"/>
      <c r="M671" s="596"/>
      <c r="N671" s="596"/>
      <c r="O671" s="596"/>
      <c r="P671" s="596"/>
      <c r="Q671" s="596"/>
      <c r="R671" s="596"/>
      <c r="S671" s="596"/>
      <c r="T671" s="596"/>
      <c r="U671" s="596"/>
      <c r="V671" s="596"/>
      <c r="W671" s="596"/>
      <c r="X671" s="596"/>
      <c r="Y671" s="596"/>
      <c r="Z671" s="596"/>
      <c r="AC671" s="50"/>
      <c r="AD671" s="50"/>
      <c r="AE671" s="50"/>
      <c r="AF671" s="50"/>
      <c r="AG671" s="50"/>
      <c r="AH671" s="50"/>
      <c r="AI671" s="50"/>
      <c r="AJ671" s="50"/>
      <c r="AK671" s="50"/>
      <c r="AL671" s="50"/>
      <c r="BS671" s="62"/>
      <c r="BT671" s="994"/>
      <c r="BU671" s="42"/>
      <c r="BV671" s="42"/>
    </row>
    <row r="672" spans="3:74">
      <c r="C672" s="596"/>
      <c r="D672" s="596"/>
      <c r="E672" s="596"/>
      <c r="F672" s="596"/>
      <c r="G672" s="596"/>
      <c r="H672" s="596"/>
      <c r="I672" s="596"/>
      <c r="J672" s="596"/>
      <c r="K672" s="596"/>
      <c r="L672" s="596"/>
      <c r="M672" s="596"/>
      <c r="N672" s="596"/>
      <c r="O672" s="596"/>
      <c r="P672" s="596"/>
      <c r="Q672" s="596"/>
      <c r="R672" s="596"/>
      <c r="S672" s="596"/>
      <c r="T672" s="596"/>
      <c r="U672" s="596"/>
      <c r="V672" s="596"/>
      <c r="W672" s="596"/>
      <c r="X672" s="596"/>
      <c r="Y672" s="596"/>
      <c r="Z672" s="596"/>
      <c r="AC672" s="50"/>
      <c r="AD672" s="50"/>
      <c r="AE672" s="50"/>
      <c r="AF672" s="50"/>
      <c r="AG672" s="50"/>
      <c r="AH672" s="50"/>
      <c r="AI672" s="50"/>
      <c r="AJ672" s="50"/>
      <c r="AK672" s="50"/>
      <c r="AL672" s="50"/>
      <c r="BS672" s="62"/>
      <c r="BT672" s="994"/>
      <c r="BU672" s="42"/>
      <c r="BV672" s="42"/>
    </row>
    <row r="673" spans="3:74">
      <c r="C673" s="596"/>
      <c r="D673" s="596"/>
      <c r="E673" s="596"/>
      <c r="F673" s="596"/>
      <c r="G673" s="596"/>
      <c r="H673" s="596"/>
      <c r="I673" s="596"/>
      <c r="J673" s="596"/>
      <c r="K673" s="596"/>
      <c r="L673" s="596"/>
      <c r="M673" s="596"/>
      <c r="N673" s="596"/>
      <c r="O673" s="596"/>
      <c r="P673" s="596"/>
      <c r="Q673" s="596"/>
      <c r="R673" s="596"/>
      <c r="S673" s="596"/>
      <c r="T673" s="596"/>
      <c r="U673" s="596"/>
      <c r="V673" s="596"/>
      <c r="W673" s="596"/>
      <c r="X673" s="596"/>
      <c r="Y673" s="596"/>
      <c r="Z673" s="596"/>
      <c r="AC673" s="50"/>
      <c r="AD673" s="50"/>
      <c r="AE673" s="50"/>
      <c r="AF673" s="50"/>
      <c r="AG673" s="50"/>
      <c r="AH673" s="50"/>
      <c r="AI673" s="50"/>
      <c r="AJ673" s="50"/>
      <c r="AK673" s="50"/>
      <c r="AL673" s="50"/>
      <c r="BS673" s="62"/>
      <c r="BT673" s="994"/>
      <c r="BU673" s="42"/>
      <c r="BV673" s="42"/>
    </row>
    <row r="674" spans="3:74">
      <c r="C674" s="596"/>
      <c r="D674" s="596"/>
      <c r="E674" s="596"/>
      <c r="F674" s="596"/>
      <c r="G674" s="596"/>
      <c r="H674" s="596"/>
      <c r="I674" s="596"/>
      <c r="J674" s="596"/>
      <c r="K674" s="596"/>
      <c r="L674" s="596"/>
      <c r="M674" s="596"/>
      <c r="N674" s="596"/>
      <c r="O674" s="596"/>
      <c r="P674" s="596"/>
      <c r="Q674" s="596"/>
      <c r="R674" s="596"/>
      <c r="S674" s="596"/>
      <c r="T674" s="596"/>
      <c r="U674" s="596"/>
      <c r="V674" s="596"/>
      <c r="W674" s="596"/>
      <c r="X674" s="596"/>
      <c r="Y674" s="596"/>
      <c r="Z674" s="596"/>
      <c r="AC674" s="50"/>
      <c r="AD674" s="50"/>
      <c r="AE674" s="50"/>
      <c r="AF674" s="50"/>
      <c r="AG674" s="50"/>
      <c r="AH674" s="50"/>
      <c r="AI674" s="50"/>
      <c r="AJ674" s="50"/>
      <c r="AK674" s="50"/>
      <c r="AL674" s="50"/>
      <c r="BS674" s="62"/>
      <c r="BT674" s="994"/>
      <c r="BU674" s="42"/>
      <c r="BV674" s="42"/>
    </row>
    <row r="675" spans="3:74">
      <c r="C675" s="596"/>
      <c r="D675" s="596"/>
      <c r="E675" s="596"/>
      <c r="F675" s="596"/>
      <c r="G675" s="596"/>
      <c r="H675" s="596"/>
      <c r="I675" s="596"/>
      <c r="J675" s="596"/>
      <c r="K675" s="596"/>
      <c r="L675" s="596"/>
      <c r="M675" s="596"/>
      <c r="N675" s="596"/>
      <c r="O675" s="596"/>
      <c r="P675" s="596"/>
      <c r="Q675" s="596"/>
      <c r="R675" s="596"/>
      <c r="S675" s="596"/>
      <c r="T675" s="596"/>
      <c r="U675" s="596"/>
      <c r="V675" s="596"/>
      <c r="W675" s="596"/>
      <c r="X675" s="596"/>
      <c r="Y675" s="596"/>
      <c r="Z675" s="596"/>
      <c r="AC675" s="50"/>
      <c r="AD675" s="50"/>
      <c r="AE675" s="50"/>
      <c r="AF675" s="50"/>
      <c r="AG675" s="50"/>
      <c r="AH675" s="50"/>
      <c r="AI675" s="50"/>
      <c r="AJ675" s="50"/>
      <c r="AK675" s="50"/>
      <c r="AL675" s="50"/>
      <c r="BS675" s="62"/>
      <c r="BT675" s="994"/>
      <c r="BU675" s="42"/>
      <c r="BV675" s="42"/>
    </row>
    <row r="676" spans="3:74">
      <c r="C676" s="596"/>
      <c r="D676" s="596"/>
      <c r="E676" s="596"/>
      <c r="F676" s="596"/>
      <c r="G676" s="596"/>
      <c r="H676" s="596"/>
      <c r="I676" s="596"/>
      <c r="J676" s="596"/>
      <c r="K676" s="596"/>
      <c r="L676" s="596"/>
      <c r="M676" s="596"/>
      <c r="N676" s="596"/>
      <c r="O676" s="596"/>
      <c r="P676" s="596"/>
      <c r="Q676" s="596"/>
      <c r="R676" s="596"/>
      <c r="S676" s="596"/>
      <c r="T676" s="596"/>
      <c r="U676" s="596"/>
      <c r="V676" s="596"/>
      <c r="W676" s="596"/>
      <c r="X676" s="596"/>
      <c r="Y676" s="596"/>
      <c r="Z676" s="596"/>
      <c r="AC676" s="50"/>
      <c r="AD676" s="50"/>
      <c r="AE676" s="50"/>
      <c r="AF676" s="50"/>
      <c r="AG676" s="50"/>
      <c r="AH676" s="50"/>
      <c r="AI676" s="50"/>
      <c r="AJ676" s="50"/>
      <c r="AK676" s="50"/>
      <c r="AL676" s="50"/>
      <c r="BS676" s="62"/>
      <c r="BT676" s="994"/>
      <c r="BU676" s="42"/>
      <c r="BV676" s="42"/>
    </row>
    <row r="677" spans="3:74">
      <c r="C677" s="596"/>
      <c r="D677" s="596"/>
      <c r="E677" s="596"/>
      <c r="F677" s="596"/>
      <c r="G677" s="596"/>
      <c r="H677" s="596"/>
      <c r="I677" s="596"/>
      <c r="J677" s="596"/>
      <c r="K677" s="596"/>
      <c r="L677" s="596"/>
      <c r="M677" s="596"/>
      <c r="N677" s="596"/>
      <c r="O677" s="596"/>
      <c r="P677" s="596"/>
      <c r="Q677" s="596"/>
      <c r="R677" s="596"/>
      <c r="S677" s="596"/>
      <c r="T677" s="596"/>
      <c r="U677" s="596"/>
      <c r="V677" s="596"/>
      <c r="W677" s="596"/>
      <c r="X677" s="596"/>
      <c r="Y677" s="596"/>
      <c r="Z677" s="596"/>
      <c r="AC677" s="50"/>
      <c r="AD677" s="50"/>
      <c r="AE677" s="50"/>
      <c r="AF677" s="50"/>
      <c r="AG677" s="50"/>
      <c r="AH677" s="50"/>
      <c r="AI677" s="50"/>
      <c r="AJ677" s="50"/>
      <c r="AK677" s="50"/>
      <c r="AL677" s="50"/>
      <c r="BS677" s="62"/>
      <c r="BT677" s="994"/>
      <c r="BU677" s="42"/>
      <c r="BV677" s="42"/>
    </row>
    <row r="678" spans="3:74">
      <c r="C678" s="596"/>
      <c r="D678" s="596"/>
      <c r="E678" s="596"/>
      <c r="F678" s="596"/>
      <c r="G678" s="596"/>
      <c r="H678" s="596"/>
      <c r="I678" s="596"/>
      <c r="J678" s="596"/>
      <c r="K678" s="596"/>
      <c r="L678" s="596"/>
      <c r="M678" s="596"/>
      <c r="N678" s="596"/>
      <c r="O678" s="596"/>
      <c r="P678" s="596"/>
      <c r="Q678" s="596"/>
      <c r="R678" s="596"/>
      <c r="S678" s="596"/>
      <c r="T678" s="596"/>
      <c r="U678" s="596"/>
      <c r="V678" s="596"/>
      <c r="W678" s="596"/>
      <c r="X678" s="596"/>
      <c r="Y678" s="596"/>
      <c r="Z678" s="596"/>
      <c r="AC678" s="50"/>
      <c r="AD678" s="50"/>
      <c r="AE678" s="50"/>
      <c r="AF678" s="50"/>
      <c r="AG678" s="50"/>
      <c r="AH678" s="50"/>
      <c r="AI678" s="50"/>
      <c r="AJ678" s="50"/>
      <c r="AK678" s="50"/>
      <c r="AL678" s="50"/>
      <c r="BS678" s="62"/>
      <c r="BT678" s="994"/>
      <c r="BU678" s="42"/>
      <c r="BV678" s="42"/>
    </row>
    <row r="679" spans="3:74">
      <c r="C679" s="596"/>
      <c r="D679" s="596"/>
      <c r="E679" s="596"/>
      <c r="F679" s="596"/>
      <c r="G679" s="596"/>
      <c r="H679" s="596"/>
      <c r="I679" s="596"/>
      <c r="J679" s="596"/>
      <c r="K679" s="596"/>
      <c r="L679" s="596"/>
      <c r="M679" s="596"/>
      <c r="N679" s="596"/>
      <c r="O679" s="596"/>
      <c r="P679" s="596"/>
      <c r="Q679" s="596"/>
      <c r="R679" s="596"/>
      <c r="S679" s="596"/>
      <c r="T679" s="596"/>
      <c r="U679" s="596"/>
      <c r="V679" s="596"/>
      <c r="W679" s="596"/>
      <c r="X679" s="596"/>
      <c r="Y679" s="596"/>
      <c r="Z679" s="596"/>
      <c r="AC679" s="50"/>
      <c r="AD679" s="50"/>
      <c r="AE679" s="50"/>
      <c r="AF679" s="50"/>
      <c r="AG679" s="50"/>
      <c r="AH679" s="50"/>
      <c r="AI679" s="50"/>
      <c r="AJ679" s="50"/>
      <c r="AK679" s="50"/>
      <c r="AL679" s="50"/>
      <c r="BS679" s="62"/>
      <c r="BT679" s="994"/>
      <c r="BU679" s="42"/>
      <c r="BV679" s="42"/>
    </row>
    <row r="680" spans="3:74">
      <c r="C680" s="596"/>
      <c r="D680" s="596"/>
      <c r="E680" s="596"/>
      <c r="F680" s="596"/>
      <c r="G680" s="596"/>
      <c r="H680" s="596"/>
      <c r="I680" s="596"/>
      <c r="J680" s="596"/>
      <c r="K680" s="596"/>
      <c r="L680" s="596"/>
      <c r="M680" s="596"/>
      <c r="N680" s="596"/>
      <c r="O680" s="596"/>
      <c r="P680" s="596"/>
      <c r="Q680" s="596"/>
      <c r="R680" s="596"/>
      <c r="S680" s="596"/>
      <c r="T680" s="596"/>
      <c r="U680" s="596"/>
      <c r="V680" s="596"/>
      <c r="W680" s="596"/>
      <c r="X680" s="596"/>
      <c r="Y680" s="596"/>
      <c r="Z680" s="596"/>
      <c r="AC680" s="50"/>
      <c r="AD680" s="50"/>
      <c r="AE680" s="50"/>
      <c r="AF680" s="50"/>
      <c r="AG680" s="50"/>
      <c r="AH680" s="50"/>
      <c r="AI680" s="50"/>
      <c r="AJ680" s="50"/>
      <c r="AK680" s="50"/>
      <c r="AL680" s="50"/>
      <c r="BS680" s="62"/>
      <c r="BT680" s="994"/>
      <c r="BU680" s="42"/>
      <c r="BV680" s="42"/>
    </row>
    <row r="681" spans="3:74">
      <c r="C681" s="596"/>
      <c r="D681" s="596"/>
      <c r="E681" s="596"/>
      <c r="F681" s="596"/>
      <c r="G681" s="596"/>
      <c r="H681" s="596"/>
      <c r="I681" s="596"/>
      <c r="J681" s="596"/>
      <c r="K681" s="596"/>
      <c r="L681" s="596"/>
      <c r="M681" s="596"/>
      <c r="N681" s="596"/>
      <c r="O681" s="596"/>
      <c r="P681" s="596"/>
      <c r="Q681" s="596"/>
      <c r="R681" s="596"/>
      <c r="S681" s="596"/>
      <c r="T681" s="596"/>
      <c r="U681" s="596"/>
      <c r="V681" s="596"/>
      <c r="W681" s="596"/>
      <c r="X681" s="596"/>
      <c r="Y681" s="596"/>
      <c r="Z681" s="596"/>
      <c r="AC681" s="50"/>
      <c r="AD681" s="50"/>
      <c r="AE681" s="50"/>
      <c r="AF681" s="50"/>
      <c r="AG681" s="50"/>
      <c r="AH681" s="50"/>
      <c r="AI681" s="50"/>
      <c r="AJ681" s="50"/>
      <c r="AK681" s="50"/>
      <c r="AL681" s="50"/>
      <c r="BS681" s="62"/>
      <c r="BT681" s="994"/>
      <c r="BU681" s="42"/>
      <c r="BV681" s="42"/>
    </row>
    <row r="682" spans="3:74">
      <c r="C682" s="596"/>
      <c r="D682" s="596"/>
      <c r="E682" s="596"/>
      <c r="F682" s="596"/>
      <c r="G682" s="596"/>
      <c r="H682" s="596"/>
      <c r="I682" s="596"/>
      <c r="J682" s="596"/>
      <c r="K682" s="596"/>
      <c r="L682" s="596"/>
      <c r="M682" s="596"/>
      <c r="N682" s="596"/>
      <c r="O682" s="596"/>
      <c r="P682" s="596"/>
      <c r="Q682" s="596"/>
      <c r="R682" s="596"/>
      <c r="S682" s="596"/>
      <c r="T682" s="596"/>
      <c r="U682" s="596"/>
      <c r="V682" s="596"/>
      <c r="W682" s="596"/>
      <c r="X682" s="596"/>
      <c r="Y682" s="596"/>
      <c r="Z682" s="596"/>
      <c r="AC682" s="50"/>
      <c r="AD682" s="50"/>
      <c r="AE682" s="50"/>
      <c r="AF682" s="50"/>
      <c r="AG682" s="50"/>
      <c r="AH682" s="50"/>
      <c r="AI682" s="50"/>
      <c r="AJ682" s="50"/>
      <c r="AK682" s="50"/>
      <c r="AL682" s="50"/>
      <c r="BS682" s="62"/>
      <c r="BT682" s="994"/>
      <c r="BU682" s="42"/>
      <c r="BV682" s="42"/>
    </row>
    <row r="683" spans="3:74">
      <c r="C683" s="596"/>
      <c r="D683" s="596"/>
      <c r="E683" s="596"/>
      <c r="F683" s="596"/>
      <c r="G683" s="596"/>
      <c r="H683" s="596"/>
      <c r="I683" s="596"/>
      <c r="J683" s="596"/>
      <c r="K683" s="596"/>
      <c r="L683" s="596"/>
      <c r="M683" s="596"/>
      <c r="N683" s="596"/>
      <c r="O683" s="596"/>
      <c r="P683" s="596"/>
      <c r="Q683" s="596"/>
      <c r="R683" s="596"/>
      <c r="S683" s="596"/>
      <c r="T683" s="596"/>
      <c r="U683" s="596"/>
      <c r="V683" s="596"/>
      <c r="W683" s="596"/>
      <c r="X683" s="596"/>
      <c r="Y683" s="596"/>
      <c r="Z683" s="596"/>
      <c r="AC683" s="50"/>
      <c r="AD683" s="50"/>
      <c r="AE683" s="50"/>
      <c r="AF683" s="50"/>
      <c r="AG683" s="50"/>
      <c r="AH683" s="50"/>
      <c r="AI683" s="50"/>
      <c r="AJ683" s="50"/>
      <c r="AK683" s="50"/>
      <c r="AL683" s="50"/>
      <c r="BS683" s="62"/>
      <c r="BT683" s="994"/>
      <c r="BU683" s="42"/>
      <c r="BV683" s="42"/>
    </row>
    <row r="684" spans="3:74">
      <c r="C684" s="596"/>
      <c r="D684" s="596"/>
      <c r="E684" s="596"/>
      <c r="F684" s="596"/>
      <c r="G684" s="596"/>
      <c r="H684" s="596"/>
      <c r="I684" s="596"/>
      <c r="J684" s="596"/>
      <c r="K684" s="596"/>
      <c r="L684" s="596"/>
      <c r="M684" s="596"/>
      <c r="N684" s="596"/>
      <c r="O684" s="596"/>
      <c r="P684" s="596"/>
      <c r="Q684" s="596"/>
      <c r="R684" s="596"/>
      <c r="S684" s="596"/>
      <c r="T684" s="596"/>
      <c r="U684" s="596"/>
      <c r="V684" s="596"/>
      <c r="W684" s="596"/>
      <c r="X684" s="596"/>
      <c r="Y684" s="596"/>
      <c r="Z684" s="596"/>
      <c r="AC684" s="50"/>
      <c r="AD684" s="50"/>
      <c r="AE684" s="50"/>
      <c r="AF684" s="50"/>
      <c r="AG684" s="50"/>
      <c r="AH684" s="50"/>
      <c r="AI684" s="50"/>
      <c r="AJ684" s="50"/>
      <c r="AK684" s="50"/>
      <c r="AL684" s="50"/>
      <c r="BS684" s="62"/>
      <c r="BT684" s="994"/>
      <c r="BU684" s="42"/>
      <c r="BV684" s="42"/>
    </row>
    <row r="685" spans="3:74">
      <c r="C685" s="596"/>
      <c r="D685" s="596"/>
      <c r="E685" s="596"/>
      <c r="F685" s="596"/>
      <c r="G685" s="596"/>
      <c r="H685" s="596"/>
      <c r="I685" s="596"/>
      <c r="J685" s="596"/>
      <c r="K685" s="596"/>
      <c r="L685" s="596"/>
      <c r="M685" s="596"/>
      <c r="N685" s="596"/>
      <c r="O685" s="596"/>
      <c r="P685" s="596"/>
      <c r="Q685" s="596"/>
      <c r="R685" s="596"/>
      <c r="S685" s="596"/>
      <c r="T685" s="596"/>
      <c r="U685" s="596"/>
      <c r="V685" s="596"/>
      <c r="W685" s="596"/>
      <c r="X685" s="596"/>
      <c r="Y685" s="596"/>
      <c r="Z685" s="596"/>
      <c r="AC685" s="50"/>
      <c r="AD685" s="50"/>
      <c r="AE685" s="50"/>
      <c r="AF685" s="50"/>
      <c r="AG685" s="50"/>
      <c r="AH685" s="50"/>
      <c r="AI685" s="50"/>
      <c r="AJ685" s="50"/>
      <c r="AK685" s="50"/>
      <c r="AL685" s="50"/>
      <c r="BS685" s="62"/>
      <c r="BT685" s="994"/>
      <c r="BU685" s="42"/>
      <c r="BV685" s="42"/>
    </row>
    <row r="686" spans="3:74">
      <c r="C686" s="596"/>
      <c r="D686" s="596"/>
      <c r="E686" s="596"/>
      <c r="F686" s="596"/>
      <c r="G686" s="596"/>
      <c r="H686" s="596"/>
      <c r="I686" s="596"/>
      <c r="J686" s="596"/>
      <c r="K686" s="596"/>
      <c r="L686" s="596"/>
      <c r="M686" s="596"/>
      <c r="N686" s="596"/>
      <c r="O686" s="596"/>
      <c r="P686" s="596"/>
      <c r="Q686" s="596"/>
      <c r="R686" s="596"/>
      <c r="S686" s="596"/>
      <c r="T686" s="596"/>
      <c r="U686" s="596"/>
      <c r="V686" s="596"/>
      <c r="W686" s="596"/>
      <c r="X686" s="596"/>
      <c r="Y686" s="596"/>
      <c r="Z686" s="596"/>
      <c r="AC686" s="50"/>
      <c r="AD686" s="50"/>
      <c r="AE686" s="50"/>
      <c r="AF686" s="50"/>
      <c r="AG686" s="50"/>
      <c r="AH686" s="50"/>
      <c r="AI686" s="50"/>
      <c r="AJ686" s="50"/>
      <c r="AK686" s="50"/>
      <c r="AL686" s="50"/>
      <c r="BS686" s="62"/>
      <c r="BT686" s="994"/>
      <c r="BU686" s="42"/>
      <c r="BV686" s="42"/>
    </row>
    <row r="687" spans="3:74">
      <c r="C687" s="596"/>
      <c r="D687" s="596"/>
      <c r="E687" s="596"/>
      <c r="F687" s="596"/>
      <c r="G687" s="596"/>
      <c r="H687" s="596"/>
      <c r="I687" s="596"/>
      <c r="J687" s="596"/>
      <c r="K687" s="596"/>
      <c r="L687" s="596"/>
      <c r="M687" s="596"/>
      <c r="N687" s="596"/>
      <c r="O687" s="596"/>
      <c r="P687" s="596"/>
      <c r="Q687" s="596"/>
      <c r="R687" s="596"/>
      <c r="S687" s="596"/>
      <c r="T687" s="596"/>
      <c r="U687" s="596"/>
      <c r="V687" s="596"/>
      <c r="W687" s="596"/>
      <c r="X687" s="596"/>
      <c r="Y687" s="596"/>
      <c r="Z687" s="596"/>
      <c r="AC687" s="50"/>
      <c r="AD687" s="50"/>
      <c r="AE687" s="50"/>
      <c r="AF687" s="50"/>
      <c r="AG687" s="50"/>
      <c r="AH687" s="50"/>
      <c r="AI687" s="50"/>
      <c r="AJ687" s="50"/>
      <c r="AK687" s="50"/>
      <c r="AL687" s="50"/>
      <c r="BS687" s="62"/>
      <c r="BT687" s="994"/>
      <c r="BU687" s="42"/>
      <c r="BV687" s="42"/>
    </row>
    <row r="688" spans="3:74">
      <c r="C688" s="596"/>
      <c r="D688" s="596"/>
      <c r="E688" s="596"/>
      <c r="F688" s="596"/>
      <c r="G688" s="596"/>
      <c r="H688" s="596"/>
      <c r="I688" s="596"/>
      <c r="J688" s="596"/>
      <c r="K688" s="596"/>
      <c r="L688" s="596"/>
      <c r="M688" s="596"/>
      <c r="N688" s="596"/>
      <c r="O688" s="596"/>
      <c r="P688" s="596"/>
      <c r="Q688" s="596"/>
      <c r="R688" s="596"/>
      <c r="S688" s="596"/>
      <c r="T688" s="596"/>
      <c r="U688" s="596"/>
      <c r="V688" s="596"/>
      <c r="W688" s="596"/>
      <c r="X688" s="596"/>
      <c r="Y688" s="596"/>
      <c r="Z688" s="596"/>
      <c r="AC688" s="50"/>
      <c r="AD688" s="50"/>
      <c r="AE688" s="50"/>
      <c r="AF688" s="50"/>
      <c r="AG688" s="50"/>
      <c r="AH688" s="50"/>
      <c r="AI688" s="50"/>
      <c r="AJ688" s="50"/>
      <c r="AK688" s="50"/>
      <c r="AL688" s="50"/>
      <c r="BS688" s="62"/>
      <c r="BT688" s="994"/>
      <c r="BU688" s="42"/>
      <c r="BV688" s="42"/>
    </row>
    <row r="689" spans="3:74">
      <c r="C689" s="596"/>
      <c r="D689" s="596"/>
      <c r="E689" s="596"/>
      <c r="F689" s="596"/>
      <c r="G689" s="596"/>
      <c r="H689" s="596"/>
      <c r="I689" s="596"/>
      <c r="J689" s="596"/>
      <c r="K689" s="596"/>
      <c r="L689" s="596"/>
      <c r="M689" s="596"/>
      <c r="N689" s="596"/>
      <c r="O689" s="596"/>
      <c r="P689" s="596"/>
      <c r="Q689" s="596"/>
      <c r="R689" s="596"/>
      <c r="S689" s="596"/>
      <c r="T689" s="596"/>
      <c r="U689" s="596"/>
      <c r="V689" s="596"/>
      <c r="W689" s="596"/>
      <c r="X689" s="596"/>
      <c r="Y689" s="596"/>
      <c r="Z689" s="596"/>
      <c r="AC689" s="50"/>
      <c r="AD689" s="50"/>
      <c r="AE689" s="50"/>
      <c r="AF689" s="50"/>
      <c r="AG689" s="50"/>
      <c r="AH689" s="50"/>
      <c r="AI689" s="50"/>
      <c r="AJ689" s="50"/>
      <c r="AK689" s="50"/>
      <c r="AL689" s="50"/>
      <c r="BS689" s="62"/>
      <c r="BT689" s="994"/>
      <c r="BU689" s="42"/>
      <c r="BV689" s="42"/>
    </row>
    <row r="690" spans="3:74">
      <c r="C690" s="596"/>
      <c r="D690" s="596"/>
      <c r="E690" s="596"/>
      <c r="F690" s="596"/>
      <c r="G690" s="596"/>
      <c r="H690" s="596"/>
      <c r="I690" s="596"/>
      <c r="J690" s="596"/>
      <c r="K690" s="596"/>
      <c r="L690" s="596"/>
      <c r="M690" s="596"/>
      <c r="N690" s="596"/>
      <c r="O690" s="596"/>
      <c r="P690" s="596"/>
      <c r="Q690" s="596"/>
      <c r="R690" s="596"/>
      <c r="S690" s="596"/>
      <c r="T690" s="596"/>
      <c r="U690" s="596"/>
      <c r="V690" s="596"/>
      <c r="W690" s="596"/>
      <c r="X690" s="596"/>
      <c r="Y690" s="596"/>
      <c r="Z690" s="596"/>
      <c r="AC690" s="50"/>
      <c r="AD690" s="50"/>
      <c r="AE690" s="50"/>
      <c r="AF690" s="50"/>
      <c r="AG690" s="50"/>
      <c r="AH690" s="50"/>
      <c r="AI690" s="50"/>
      <c r="AJ690" s="50"/>
      <c r="AK690" s="50"/>
      <c r="AL690" s="50"/>
      <c r="BS690" s="62"/>
      <c r="BT690" s="994"/>
      <c r="BU690" s="42"/>
      <c r="BV690" s="42"/>
    </row>
    <row r="691" spans="3:74">
      <c r="C691" s="596"/>
      <c r="D691" s="596"/>
      <c r="E691" s="596"/>
      <c r="F691" s="596"/>
      <c r="G691" s="596"/>
      <c r="H691" s="596"/>
      <c r="I691" s="596"/>
      <c r="J691" s="596"/>
      <c r="K691" s="596"/>
      <c r="L691" s="596"/>
      <c r="M691" s="596"/>
      <c r="N691" s="596"/>
      <c r="O691" s="596"/>
      <c r="P691" s="596"/>
      <c r="Q691" s="596"/>
      <c r="R691" s="596"/>
      <c r="S691" s="596"/>
      <c r="T691" s="596"/>
      <c r="U691" s="596"/>
      <c r="V691" s="596"/>
      <c r="W691" s="596"/>
      <c r="X691" s="596"/>
      <c r="Y691" s="596"/>
      <c r="Z691" s="596"/>
      <c r="AC691" s="50"/>
      <c r="AD691" s="50"/>
      <c r="AE691" s="50"/>
      <c r="AF691" s="50"/>
      <c r="AG691" s="50"/>
      <c r="AH691" s="50"/>
      <c r="AI691" s="50"/>
      <c r="AJ691" s="50"/>
      <c r="AK691" s="50"/>
      <c r="AL691" s="50"/>
      <c r="BS691" s="62"/>
      <c r="BT691" s="994"/>
      <c r="BU691" s="42"/>
      <c r="BV691" s="42"/>
    </row>
    <row r="692" spans="3:74">
      <c r="C692" s="596"/>
      <c r="D692" s="596"/>
      <c r="E692" s="596"/>
      <c r="F692" s="596"/>
      <c r="G692" s="596"/>
      <c r="H692" s="596"/>
      <c r="I692" s="596"/>
      <c r="J692" s="596"/>
      <c r="K692" s="596"/>
      <c r="L692" s="596"/>
      <c r="M692" s="596"/>
      <c r="N692" s="596"/>
      <c r="O692" s="596"/>
      <c r="P692" s="596"/>
      <c r="Q692" s="596"/>
      <c r="R692" s="596"/>
      <c r="S692" s="596"/>
      <c r="T692" s="596"/>
      <c r="U692" s="596"/>
      <c r="V692" s="596"/>
      <c r="W692" s="596"/>
      <c r="X692" s="596"/>
      <c r="Y692" s="596"/>
      <c r="Z692" s="596"/>
      <c r="AC692" s="50"/>
      <c r="AD692" s="50"/>
      <c r="AE692" s="50"/>
      <c r="AF692" s="50"/>
      <c r="AG692" s="50"/>
      <c r="AH692" s="50"/>
      <c r="AI692" s="50"/>
      <c r="AJ692" s="50"/>
      <c r="AK692" s="50"/>
      <c r="AL692" s="50"/>
      <c r="BS692" s="62"/>
      <c r="BT692" s="994"/>
      <c r="BU692" s="42"/>
      <c r="BV692" s="42"/>
    </row>
    <row r="693" spans="3:74">
      <c r="C693" s="596"/>
      <c r="D693" s="596"/>
      <c r="E693" s="596"/>
      <c r="F693" s="596"/>
      <c r="G693" s="596"/>
      <c r="H693" s="596"/>
      <c r="I693" s="596"/>
      <c r="J693" s="596"/>
      <c r="K693" s="596"/>
      <c r="L693" s="596"/>
      <c r="M693" s="596"/>
      <c r="N693" s="596"/>
      <c r="O693" s="596"/>
      <c r="P693" s="596"/>
      <c r="Q693" s="596"/>
      <c r="R693" s="596"/>
      <c r="S693" s="596"/>
      <c r="T693" s="596"/>
      <c r="U693" s="596"/>
      <c r="V693" s="596"/>
      <c r="W693" s="596"/>
      <c r="X693" s="596"/>
      <c r="Y693" s="596"/>
      <c r="Z693" s="596"/>
      <c r="AC693" s="50"/>
      <c r="AD693" s="50"/>
      <c r="AE693" s="50"/>
      <c r="AF693" s="50"/>
      <c r="AG693" s="50"/>
      <c r="AH693" s="50"/>
      <c r="AI693" s="50"/>
      <c r="AJ693" s="50"/>
      <c r="AK693" s="50"/>
      <c r="AL693" s="50"/>
      <c r="BS693" s="62"/>
      <c r="BT693" s="994"/>
      <c r="BU693" s="42"/>
      <c r="BV693" s="42"/>
    </row>
    <row r="694" spans="3:74">
      <c r="C694" s="596"/>
      <c r="D694" s="596"/>
      <c r="E694" s="596"/>
      <c r="F694" s="596"/>
      <c r="G694" s="596"/>
      <c r="H694" s="596"/>
      <c r="I694" s="596"/>
      <c r="J694" s="596"/>
      <c r="K694" s="596"/>
      <c r="L694" s="596"/>
      <c r="M694" s="596"/>
      <c r="N694" s="596"/>
      <c r="O694" s="596"/>
      <c r="P694" s="596"/>
      <c r="Q694" s="596"/>
      <c r="R694" s="596"/>
      <c r="S694" s="596"/>
      <c r="T694" s="596"/>
      <c r="U694" s="596"/>
      <c r="V694" s="596"/>
      <c r="W694" s="596"/>
      <c r="X694" s="596"/>
      <c r="Y694" s="596"/>
      <c r="Z694" s="596"/>
      <c r="AC694" s="50"/>
      <c r="AD694" s="50"/>
      <c r="AE694" s="50"/>
      <c r="AF694" s="50"/>
      <c r="AG694" s="50"/>
      <c r="AH694" s="50"/>
      <c r="AI694" s="50"/>
      <c r="AJ694" s="50"/>
      <c r="AK694" s="50"/>
      <c r="AL694" s="50"/>
      <c r="BS694" s="62"/>
      <c r="BT694" s="994"/>
      <c r="BU694" s="42"/>
      <c r="BV694" s="42"/>
    </row>
    <row r="695" spans="3:74">
      <c r="C695" s="596"/>
      <c r="D695" s="596"/>
      <c r="E695" s="596"/>
      <c r="F695" s="596"/>
      <c r="G695" s="596"/>
      <c r="H695" s="596"/>
      <c r="I695" s="596"/>
      <c r="J695" s="596"/>
      <c r="K695" s="596"/>
      <c r="L695" s="596"/>
      <c r="M695" s="596"/>
      <c r="N695" s="596"/>
      <c r="O695" s="596"/>
      <c r="P695" s="596"/>
      <c r="Q695" s="596"/>
      <c r="R695" s="596"/>
      <c r="S695" s="596"/>
      <c r="T695" s="596"/>
      <c r="U695" s="596"/>
      <c r="V695" s="596"/>
      <c r="W695" s="596"/>
      <c r="X695" s="596"/>
      <c r="Y695" s="596"/>
      <c r="Z695" s="596"/>
      <c r="AC695" s="50"/>
      <c r="AD695" s="50"/>
      <c r="AE695" s="50"/>
      <c r="AF695" s="50"/>
      <c r="AG695" s="50"/>
      <c r="AH695" s="50"/>
      <c r="AI695" s="50"/>
      <c r="AJ695" s="50"/>
      <c r="AK695" s="50"/>
      <c r="AL695" s="50"/>
      <c r="BS695" s="62"/>
      <c r="BT695" s="994"/>
      <c r="BU695" s="42"/>
      <c r="BV695" s="42"/>
    </row>
    <row r="696" spans="3:74">
      <c r="C696" s="596"/>
      <c r="D696" s="596"/>
      <c r="E696" s="596"/>
      <c r="F696" s="596"/>
      <c r="G696" s="596"/>
      <c r="H696" s="596"/>
      <c r="I696" s="596"/>
      <c r="J696" s="596"/>
      <c r="K696" s="596"/>
      <c r="L696" s="596"/>
      <c r="M696" s="596"/>
      <c r="N696" s="596"/>
      <c r="O696" s="596"/>
      <c r="P696" s="596"/>
      <c r="Q696" s="596"/>
      <c r="R696" s="596"/>
      <c r="S696" s="596"/>
      <c r="T696" s="596"/>
      <c r="U696" s="596"/>
      <c r="V696" s="596"/>
      <c r="W696" s="596"/>
      <c r="X696" s="596"/>
      <c r="Y696" s="596"/>
      <c r="Z696" s="596"/>
      <c r="AC696" s="50"/>
      <c r="AD696" s="50"/>
      <c r="AE696" s="50"/>
      <c r="AF696" s="50"/>
      <c r="AG696" s="50"/>
      <c r="AH696" s="50"/>
      <c r="AI696" s="50"/>
      <c r="AJ696" s="50"/>
      <c r="AK696" s="50"/>
      <c r="AL696" s="50"/>
      <c r="BS696" s="62"/>
      <c r="BT696" s="994"/>
      <c r="BU696" s="42"/>
      <c r="BV696" s="42"/>
    </row>
    <row r="697" spans="3:74">
      <c r="AC697" s="50"/>
      <c r="AD697" s="50"/>
      <c r="AE697" s="50"/>
      <c r="AF697" s="50"/>
      <c r="AG697" s="50"/>
      <c r="AH697" s="50"/>
      <c r="AI697" s="50"/>
      <c r="AJ697" s="50"/>
      <c r="AK697" s="50"/>
      <c r="AL697" s="50"/>
      <c r="BS697" s="62"/>
      <c r="BT697" s="994"/>
      <c r="BU697" s="42"/>
      <c r="BV697" s="42"/>
    </row>
    <row r="698" spans="3:74">
      <c r="AC698" s="50"/>
      <c r="AD698" s="50"/>
      <c r="AE698" s="50"/>
      <c r="AF698" s="50"/>
      <c r="AG698" s="50"/>
      <c r="AH698" s="50"/>
      <c r="AI698" s="50"/>
      <c r="AJ698" s="50"/>
      <c r="AK698" s="50"/>
      <c r="AL698" s="50"/>
      <c r="BS698" s="62"/>
      <c r="BT698" s="994"/>
      <c r="BU698" s="42"/>
      <c r="BV698" s="42"/>
    </row>
    <row r="699" spans="3:74">
      <c r="AC699" s="50"/>
      <c r="AD699" s="50"/>
      <c r="AE699" s="50"/>
      <c r="AF699" s="50"/>
      <c r="AG699" s="50"/>
      <c r="AH699" s="50"/>
      <c r="AI699" s="50"/>
      <c r="AJ699" s="50"/>
      <c r="AK699" s="50"/>
      <c r="AL699" s="50"/>
      <c r="BS699" s="62"/>
      <c r="BT699" s="994"/>
      <c r="BU699" s="42"/>
      <c r="BV699" s="42"/>
    </row>
    <row r="700" spans="3:74">
      <c r="AC700" s="50"/>
      <c r="AD700" s="50"/>
      <c r="AE700" s="50"/>
      <c r="AF700" s="50"/>
      <c r="AG700" s="50"/>
      <c r="AH700" s="50"/>
      <c r="AI700" s="50"/>
      <c r="AJ700" s="50"/>
      <c r="AK700" s="50"/>
      <c r="AL700" s="50"/>
      <c r="BS700" s="62"/>
      <c r="BT700" s="994"/>
      <c r="BU700" s="42"/>
      <c r="BV700" s="42"/>
    </row>
    <row r="701" spans="3:74">
      <c r="AC701" s="50"/>
      <c r="AD701" s="50"/>
      <c r="AE701" s="50"/>
      <c r="AF701" s="50"/>
      <c r="AG701" s="50"/>
      <c r="AH701" s="50"/>
      <c r="AI701" s="50"/>
      <c r="AJ701" s="50"/>
      <c r="AK701" s="50"/>
      <c r="AL701" s="50"/>
      <c r="BS701" s="62"/>
      <c r="BT701" s="994"/>
      <c r="BU701" s="42"/>
      <c r="BV701" s="42"/>
    </row>
    <row r="702" spans="3:74">
      <c r="AC702" s="50"/>
      <c r="AD702" s="50"/>
      <c r="AE702" s="50"/>
      <c r="AF702" s="50"/>
      <c r="AG702" s="50"/>
      <c r="AH702" s="50"/>
      <c r="AI702" s="50"/>
      <c r="AJ702" s="50"/>
      <c r="AK702" s="50"/>
      <c r="AL702" s="50"/>
      <c r="BS702" s="62"/>
      <c r="BT702" s="994"/>
      <c r="BU702" s="42"/>
      <c r="BV702" s="42"/>
    </row>
    <row r="703" spans="3:74">
      <c r="AC703" s="50"/>
      <c r="AD703" s="50"/>
      <c r="AE703" s="50"/>
      <c r="AF703" s="50"/>
      <c r="AG703" s="50"/>
      <c r="AH703" s="50"/>
      <c r="AI703" s="50"/>
      <c r="AJ703" s="50"/>
      <c r="AK703" s="50"/>
      <c r="AL703" s="50"/>
      <c r="BS703" s="62"/>
      <c r="BT703" s="994"/>
      <c r="BU703" s="42"/>
      <c r="BV703" s="42"/>
    </row>
    <row r="704" spans="3:74">
      <c r="AC704" s="50"/>
      <c r="AD704" s="50"/>
      <c r="AE704" s="50"/>
      <c r="AF704" s="50"/>
      <c r="AG704" s="50"/>
      <c r="AH704" s="50"/>
      <c r="AI704" s="50"/>
      <c r="AJ704" s="50"/>
      <c r="AK704" s="50"/>
      <c r="AL704" s="50"/>
      <c r="BS704" s="62"/>
      <c r="BT704" s="994"/>
      <c r="BU704" s="42"/>
      <c r="BV704" s="42"/>
    </row>
    <row r="705" spans="29:74">
      <c r="AC705" s="50"/>
      <c r="AD705" s="50"/>
      <c r="AE705" s="50"/>
      <c r="AF705" s="50"/>
      <c r="AG705" s="50"/>
      <c r="AH705" s="50"/>
      <c r="AI705" s="50"/>
      <c r="AJ705" s="50"/>
      <c r="AK705" s="50"/>
      <c r="AL705" s="50"/>
      <c r="BS705" s="62"/>
      <c r="BT705" s="994"/>
      <c r="BU705" s="42"/>
      <c r="BV705" s="42"/>
    </row>
    <row r="706" spans="29:74">
      <c r="AC706" s="50"/>
      <c r="AD706" s="50"/>
      <c r="AE706" s="50"/>
      <c r="AF706" s="50"/>
      <c r="AG706" s="50"/>
      <c r="AH706" s="50"/>
      <c r="AI706" s="50"/>
      <c r="AJ706" s="50"/>
      <c r="AK706" s="50"/>
      <c r="AL706" s="50"/>
      <c r="BS706" s="62"/>
      <c r="BT706" s="994"/>
      <c r="BU706" s="42"/>
      <c r="BV706" s="42"/>
    </row>
    <row r="707" spans="29:74">
      <c r="AC707" s="50"/>
      <c r="AD707" s="50"/>
      <c r="AE707" s="50"/>
      <c r="AF707" s="50"/>
      <c r="AG707" s="50"/>
      <c r="AH707" s="50"/>
      <c r="AI707" s="50"/>
      <c r="AJ707" s="50"/>
      <c r="AK707" s="50"/>
      <c r="AL707" s="50"/>
      <c r="BS707" s="62"/>
      <c r="BT707" s="994"/>
      <c r="BU707" s="42"/>
      <c r="BV707" s="42"/>
    </row>
    <row r="708" spans="29:74">
      <c r="AC708" s="50"/>
      <c r="AD708" s="50"/>
      <c r="AE708" s="50"/>
      <c r="AF708" s="50"/>
      <c r="AG708" s="50"/>
      <c r="AH708" s="50"/>
      <c r="AI708" s="50"/>
      <c r="AJ708" s="50"/>
      <c r="AK708" s="50"/>
      <c r="AL708" s="50"/>
      <c r="BS708" s="62"/>
      <c r="BT708" s="994"/>
      <c r="BU708" s="42"/>
      <c r="BV708" s="42"/>
    </row>
    <row r="709" spans="29:74">
      <c r="AC709" s="50"/>
      <c r="AD709" s="50"/>
      <c r="AE709" s="50"/>
      <c r="AF709" s="50"/>
      <c r="AG709" s="50"/>
      <c r="AH709" s="50"/>
      <c r="AI709" s="50"/>
      <c r="AJ709" s="50"/>
      <c r="AK709" s="50"/>
      <c r="AL709" s="50"/>
      <c r="BS709" s="62"/>
      <c r="BT709" s="994"/>
      <c r="BU709" s="42"/>
      <c r="BV709" s="42"/>
    </row>
    <row r="710" spans="29:74">
      <c r="AC710" s="50"/>
      <c r="AD710" s="50"/>
      <c r="AE710" s="50"/>
      <c r="AF710" s="50"/>
      <c r="AG710" s="50"/>
      <c r="AH710" s="50"/>
      <c r="AI710" s="50"/>
      <c r="AJ710" s="50"/>
      <c r="AK710" s="50"/>
      <c r="AL710" s="50"/>
      <c r="BS710" s="62"/>
      <c r="BT710" s="994"/>
      <c r="BU710" s="42"/>
      <c r="BV710" s="42"/>
    </row>
    <row r="711" spans="29:74">
      <c r="AC711" s="50"/>
      <c r="AD711" s="50"/>
      <c r="AE711" s="50"/>
      <c r="AF711" s="50"/>
      <c r="AG711" s="50"/>
      <c r="AH711" s="50"/>
      <c r="AI711" s="50"/>
      <c r="AJ711" s="50"/>
      <c r="AK711" s="50"/>
      <c r="AL711" s="50"/>
      <c r="BS711" s="62"/>
      <c r="BT711" s="994"/>
      <c r="BU711" s="42"/>
      <c r="BV711" s="42"/>
    </row>
    <row r="712" spans="29:74">
      <c r="AC712" s="50"/>
      <c r="AD712" s="50"/>
      <c r="AE712" s="50"/>
      <c r="AF712" s="50"/>
      <c r="AG712" s="50"/>
      <c r="AH712" s="50"/>
      <c r="AI712" s="50"/>
      <c r="AJ712" s="50"/>
      <c r="AK712" s="50"/>
      <c r="AL712" s="50"/>
      <c r="BS712" s="62"/>
      <c r="BT712" s="994"/>
      <c r="BU712" s="42"/>
      <c r="BV712" s="42"/>
    </row>
    <row r="713" spans="29:74">
      <c r="AC713" s="50"/>
      <c r="AD713" s="50"/>
      <c r="AE713" s="50"/>
      <c r="AF713" s="50"/>
      <c r="AG713" s="50"/>
      <c r="AH713" s="50"/>
      <c r="AI713" s="50"/>
      <c r="AJ713" s="50"/>
      <c r="AK713" s="50"/>
      <c r="AL713" s="50"/>
      <c r="BS713" s="62"/>
      <c r="BT713" s="994"/>
      <c r="BU713" s="42"/>
      <c r="BV713" s="42"/>
    </row>
    <row r="714" spans="29:74">
      <c r="AC714" s="50"/>
      <c r="AD714" s="50"/>
      <c r="AE714" s="50"/>
      <c r="AF714" s="50"/>
      <c r="AG714" s="50"/>
      <c r="AH714" s="50"/>
      <c r="AI714" s="50"/>
      <c r="AJ714" s="50"/>
      <c r="AK714" s="50"/>
      <c r="AL714" s="50"/>
      <c r="BS714" s="62"/>
      <c r="BT714" s="994"/>
      <c r="BU714" s="42"/>
      <c r="BV714" s="42"/>
    </row>
    <row r="715" spans="29:74">
      <c r="AC715" s="50"/>
      <c r="AD715" s="50"/>
      <c r="AE715" s="50"/>
      <c r="AF715" s="50"/>
      <c r="AG715" s="50"/>
      <c r="AH715" s="50"/>
      <c r="AI715" s="50"/>
      <c r="AJ715" s="50"/>
      <c r="AK715" s="50"/>
      <c r="AL715" s="50"/>
      <c r="BS715" s="62"/>
      <c r="BT715" s="994"/>
      <c r="BU715" s="42"/>
      <c r="BV715" s="42"/>
    </row>
    <row r="716" spans="29:74">
      <c r="AC716" s="50"/>
      <c r="AD716" s="50"/>
      <c r="AE716" s="50"/>
      <c r="AF716" s="50"/>
      <c r="AG716" s="50"/>
      <c r="AH716" s="50"/>
      <c r="AI716" s="50"/>
      <c r="AJ716" s="50"/>
      <c r="AK716" s="50"/>
      <c r="AL716" s="50"/>
      <c r="BS716" s="62"/>
      <c r="BT716" s="994"/>
      <c r="BU716" s="42"/>
      <c r="BV716" s="42"/>
    </row>
    <row r="717" spans="29:74">
      <c r="AC717" s="50"/>
      <c r="AD717" s="50"/>
      <c r="AE717" s="50"/>
      <c r="AF717" s="50"/>
      <c r="AG717" s="50"/>
      <c r="AH717" s="50"/>
      <c r="AI717" s="50"/>
      <c r="AJ717" s="50"/>
      <c r="AK717" s="50"/>
      <c r="AL717" s="50"/>
      <c r="BS717" s="62"/>
      <c r="BT717" s="994"/>
      <c r="BU717" s="42"/>
      <c r="BV717" s="42"/>
    </row>
    <row r="718" spans="29:74">
      <c r="AC718" s="50"/>
      <c r="AD718" s="50"/>
      <c r="AE718" s="50"/>
      <c r="AF718" s="50"/>
      <c r="AG718" s="50"/>
      <c r="AH718" s="50"/>
      <c r="AI718" s="50"/>
      <c r="AJ718" s="50"/>
      <c r="AK718" s="50"/>
      <c r="AL718" s="50"/>
      <c r="BS718" s="62"/>
      <c r="BT718" s="994"/>
      <c r="BU718" s="42"/>
      <c r="BV718" s="42"/>
    </row>
    <row r="719" spans="29:74">
      <c r="AC719" s="50"/>
      <c r="AD719" s="50"/>
      <c r="AE719" s="50"/>
      <c r="AF719" s="50"/>
      <c r="AG719" s="50"/>
      <c r="AH719" s="50"/>
      <c r="AI719" s="50"/>
      <c r="AJ719" s="50"/>
      <c r="AK719" s="50"/>
      <c r="AL719" s="50"/>
      <c r="BS719" s="62"/>
      <c r="BT719" s="994"/>
      <c r="BU719" s="42"/>
      <c r="BV719" s="42"/>
    </row>
    <row r="720" spans="29:74">
      <c r="AC720" s="50"/>
      <c r="AD720" s="50"/>
      <c r="AE720" s="50"/>
      <c r="AF720" s="50"/>
      <c r="AG720" s="50"/>
      <c r="AH720" s="50"/>
      <c r="AI720" s="50"/>
      <c r="AJ720" s="50"/>
      <c r="AK720" s="50"/>
      <c r="AL720" s="50"/>
      <c r="BS720" s="62"/>
      <c r="BT720" s="994"/>
      <c r="BU720" s="42"/>
      <c r="BV720" s="42"/>
    </row>
    <row r="721" spans="29:74">
      <c r="AC721" s="50"/>
      <c r="AD721" s="50"/>
      <c r="AE721" s="50"/>
      <c r="AF721" s="50"/>
      <c r="AG721" s="50"/>
      <c r="AH721" s="50"/>
      <c r="AI721" s="50"/>
      <c r="AJ721" s="50"/>
      <c r="AK721" s="50"/>
      <c r="AL721" s="50"/>
      <c r="BS721" s="62"/>
      <c r="BT721" s="994"/>
      <c r="BU721" s="42"/>
      <c r="BV721" s="42"/>
    </row>
    <row r="722" spans="29:74">
      <c r="AC722" s="50"/>
      <c r="AD722" s="50"/>
      <c r="AE722" s="50"/>
      <c r="AF722" s="50"/>
      <c r="AG722" s="50"/>
      <c r="AH722" s="50"/>
      <c r="AI722" s="50"/>
      <c r="AJ722" s="50"/>
      <c r="AK722" s="50"/>
      <c r="AL722" s="50"/>
      <c r="BS722" s="62"/>
      <c r="BT722" s="994"/>
      <c r="BU722" s="42"/>
      <c r="BV722" s="42"/>
    </row>
    <row r="723" spans="29:74">
      <c r="AC723" s="50"/>
      <c r="AD723" s="50"/>
      <c r="AE723" s="50"/>
      <c r="AF723" s="50"/>
      <c r="AG723" s="50"/>
      <c r="AH723" s="50"/>
      <c r="AI723" s="50"/>
      <c r="AJ723" s="50"/>
      <c r="AK723" s="50"/>
      <c r="AL723" s="50"/>
      <c r="BS723" s="62"/>
      <c r="BT723" s="994"/>
      <c r="BU723" s="42"/>
      <c r="BV723" s="42"/>
    </row>
    <row r="724" spans="29:74">
      <c r="AC724" s="50"/>
      <c r="AD724" s="50"/>
      <c r="AE724" s="50"/>
      <c r="AF724" s="50"/>
      <c r="AG724" s="50"/>
      <c r="AH724" s="50"/>
      <c r="AI724" s="50"/>
      <c r="AJ724" s="50"/>
      <c r="AK724" s="50"/>
      <c r="AL724" s="50"/>
      <c r="BS724" s="62"/>
      <c r="BT724" s="994"/>
      <c r="BU724" s="42"/>
      <c r="BV724" s="42"/>
    </row>
    <row r="725" spans="29:74">
      <c r="AC725" s="50"/>
      <c r="AD725" s="50"/>
      <c r="AE725" s="50"/>
      <c r="AF725" s="50"/>
      <c r="AG725" s="50"/>
      <c r="AH725" s="50"/>
      <c r="AI725" s="50"/>
      <c r="AJ725" s="50"/>
      <c r="AK725" s="50"/>
      <c r="AL725" s="50"/>
      <c r="BS725" s="62"/>
      <c r="BT725" s="994"/>
      <c r="BU725" s="42"/>
      <c r="BV725" s="42"/>
    </row>
    <row r="726" spans="29:74">
      <c r="AC726" s="50"/>
      <c r="AD726" s="50"/>
      <c r="AE726" s="50"/>
      <c r="AF726" s="50"/>
      <c r="AG726" s="50"/>
      <c r="AH726" s="50"/>
      <c r="AI726" s="50"/>
      <c r="AJ726" s="50"/>
      <c r="AK726" s="50"/>
      <c r="AL726" s="50"/>
      <c r="BS726" s="62"/>
      <c r="BT726" s="994"/>
      <c r="BU726" s="42"/>
      <c r="BV726" s="42"/>
    </row>
    <row r="727" spans="29:74">
      <c r="AC727" s="50"/>
      <c r="AD727" s="50"/>
      <c r="AE727" s="50"/>
      <c r="AF727" s="50"/>
      <c r="AG727" s="50"/>
      <c r="AH727" s="50"/>
      <c r="AI727" s="50"/>
      <c r="AJ727" s="50"/>
      <c r="AK727" s="50"/>
      <c r="AL727" s="50"/>
      <c r="BS727" s="62"/>
      <c r="BT727" s="994"/>
      <c r="BU727" s="42"/>
      <c r="BV727" s="42"/>
    </row>
    <row r="728" spans="29:74">
      <c r="AC728" s="50"/>
      <c r="AD728" s="50"/>
      <c r="AE728" s="50"/>
      <c r="AF728" s="50"/>
      <c r="AG728" s="50"/>
      <c r="AH728" s="50"/>
      <c r="AI728" s="50"/>
      <c r="AJ728" s="50"/>
      <c r="AK728" s="50"/>
      <c r="AL728" s="50"/>
      <c r="BS728" s="62"/>
      <c r="BT728" s="994"/>
      <c r="BU728" s="42"/>
      <c r="BV728" s="42"/>
    </row>
    <row r="729" spans="29:74">
      <c r="AC729" s="50"/>
      <c r="AD729" s="50"/>
      <c r="AE729" s="50"/>
      <c r="AF729" s="50"/>
      <c r="AG729" s="50"/>
      <c r="AH729" s="50"/>
      <c r="AI729" s="50"/>
      <c r="AJ729" s="50"/>
      <c r="AK729" s="50"/>
      <c r="AL729" s="50"/>
      <c r="BS729" s="62"/>
      <c r="BT729" s="994"/>
      <c r="BU729" s="42"/>
      <c r="BV729" s="42"/>
    </row>
    <row r="730" spans="29:74">
      <c r="AC730" s="50"/>
      <c r="AD730" s="50"/>
      <c r="AE730" s="50"/>
      <c r="AF730" s="50"/>
      <c r="AG730" s="50"/>
      <c r="AH730" s="50"/>
      <c r="AI730" s="50"/>
      <c r="AJ730" s="50"/>
      <c r="AK730" s="50"/>
      <c r="AL730" s="50"/>
      <c r="BS730" s="62"/>
      <c r="BT730" s="994"/>
      <c r="BU730" s="42"/>
      <c r="BV730" s="42"/>
    </row>
    <row r="731" spans="29:74">
      <c r="AC731" s="50"/>
      <c r="AD731" s="50"/>
      <c r="AE731" s="50"/>
      <c r="AF731" s="50"/>
      <c r="AG731" s="50"/>
      <c r="AH731" s="50"/>
      <c r="AI731" s="50"/>
      <c r="AJ731" s="50"/>
      <c r="AK731" s="50"/>
      <c r="AL731" s="50"/>
      <c r="BS731" s="62"/>
      <c r="BT731" s="994"/>
      <c r="BU731" s="42"/>
      <c r="BV731" s="42"/>
    </row>
    <row r="732" spans="29:74">
      <c r="AC732" s="50"/>
      <c r="AD732" s="50"/>
      <c r="AE732" s="50"/>
      <c r="AF732" s="50"/>
      <c r="AG732" s="50"/>
      <c r="AH732" s="50"/>
      <c r="AI732" s="50"/>
      <c r="AJ732" s="50"/>
      <c r="AK732" s="50"/>
      <c r="AL732" s="50"/>
      <c r="BS732" s="62"/>
      <c r="BT732" s="994"/>
      <c r="BU732" s="42"/>
      <c r="BV732" s="42"/>
    </row>
    <row r="733" spans="29:74">
      <c r="AC733" s="50"/>
      <c r="AD733" s="50"/>
      <c r="AE733" s="50"/>
      <c r="AF733" s="50"/>
      <c r="AG733" s="50"/>
      <c r="AH733" s="50"/>
      <c r="AI733" s="50"/>
      <c r="AJ733" s="50"/>
      <c r="AK733" s="50"/>
      <c r="AL733" s="50"/>
      <c r="BS733" s="62"/>
      <c r="BT733" s="994"/>
      <c r="BU733" s="42"/>
      <c r="BV733" s="42"/>
    </row>
    <row r="734" spans="29:74">
      <c r="AC734" s="50"/>
      <c r="AD734" s="50"/>
      <c r="AE734" s="50"/>
      <c r="AF734" s="50"/>
      <c r="AG734" s="50"/>
      <c r="AH734" s="50"/>
      <c r="AI734" s="50"/>
      <c r="AJ734" s="50"/>
      <c r="AK734" s="50"/>
      <c r="AL734" s="50"/>
      <c r="BS734" s="62"/>
      <c r="BT734" s="994"/>
      <c r="BU734" s="42"/>
      <c r="BV734" s="42"/>
    </row>
    <row r="735" spans="29:74">
      <c r="AC735" s="50"/>
      <c r="AD735" s="50"/>
      <c r="AE735" s="50"/>
      <c r="AF735" s="50"/>
      <c r="AG735" s="50"/>
      <c r="AH735" s="50"/>
      <c r="AI735" s="50"/>
      <c r="AJ735" s="50"/>
      <c r="AK735" s="50"/>
      <c r="AL735" s="50"/>
      <c r="BS735" s="62"/>
      <c r="BT735" s="994"/>
      <c r="BU735" s="42"/>
      <c r="BV735" s="42"/>
    </row>
    <row r="736" spans="29:74">
      <c r="AC736" s="50"/>
      <c r="AD736" s="50"/>
      <c r="AE736" s="50"/>
      <c r="AF736" s="50"/>
      <c r="AG736" s="50"/>
      <c r="AH736" s="50"/>
      <c r="AI736" s="50"/>
      <c r="AJ736" s="50"/>
      <c r="AK736" s="50"/>
      <c r="AL736" s="50"/>
      <c r="BS736" s="62"/>
      <c r="BT736" s="994"/>
      <c r="BU736" s="42"/>
      <c r="BV736" s="42"/>
    </row>
    <row r="737" spans="29:74">
      <c r="AC737" s="50"/>
      <c r="AD737" s="50"/>
      <c r="AE737" s="50"/>
      <c r="AF737" s="50"/>
      <c r="AG737" s="50"/>
      <c r="AH737" s="50"/>
      <c r="AI737" s="50"/>
      <c r="AJ737" s="50"/>
      <c r="AK737" s="50"/>
      <c r="AL737" s="50"/>
      <c r="BS737" s="62"/>
      <c r="BT737" s="994"/>
      <c r="BU737" s="42"/>
      <c r="BV737" s="42"/>
    </row>
    <row r="738" spans="29:74">
      <c r="AC738" s="50"/>
      <c r="AD738" s="50"/>
      <c r="AE738" s="50"/>
      <c r="AF738" s="50"/>
      <c r="AG738" s="50"/>
      <c r="AH738" s="50"/>
      <c r="AI738" s="50"/>
      <c r="AJ738" s="50"/>
      <c r="AK738" s="50"/>
      <c r="AL738" s="50"/>
      <c r="BS738" s="62"/>
      <c r="BT738" s="994"/>
      <c r="BU738" s="42"/>
      <c r="BV738" s="42"/>
    </row>
    <row r="739" spans="29:74">
      <c r="AC739" s="50"/>
      <c r="AD739" s="50"/>
      <c r="AE739" s="50"/>
      <c r="AF739" s="50"/>
      <c r="AG739" s="50"/>
      <c r="AH739" s="50"/>
      <c r="AI739" s="50"/>
      <c r="AJ739" s="50"/>
      <c r="AK739" s="50"/>
      <c r="AL739" s="50"/>
      <c r="BS739" s="62"/>
      <c r="BT739" s="994"/>
      <c r="BU739" s="42"/>
      <c r="BV739" s="42"/>
    </row>
    <row r="740" spans="29:74">
      <c r="AC740" s="50"/>
      <c r="AD740" s="50"/>
      <c r="AE740" s="50"/>
      <c r="AF740" s="50"/>
      <c r="AG740" s="50"/>
      <c r="AH740" s="50"/>
      <c r="AI740" s="50"/>
      <c r="AJ740" s="50"/>
      <c r="AK740" s="50"/>
      <c r="AL740" s="50"/>
      <c r="BS740" s="62"/>
      <c r="BT740" s="994"/>
      <c r="BU740" s="42"/>
      <c r="BV740" s="42"/>
    </row>
    <row r="741" spans="29:74">
      <c r="AC741" s="50"/>
      <c r="AD741" s="50"/>
      <c r="AE741" s="50"/>
      <c r="AF741" s="50"/>
      <c r="AG741" s="50"/>
      <c r="AH741" s="50"/>
      <c r="AI741" s="50"/>
      <c r="AJ741" s="50"/>
      <c r="AK741" s="50"/>
      <c r="AL741" s="50"/>
      <c r="BS741" s="62"/>
      <c r="BT741" s="994"/>
      <c r="BU741" s="42"/>
      <c r="BV741" s="42"/>
    </row>
    <row r="742" spans="29:74">
      <c r="AC742" s="50"/>
      <c r="AD742" s="50"/>
      <c r="AE742" s="50"/>
      <c r="AF742" s="50"/>
      <c r="AG742" s="50"/>
      <c r="AH742" s="50"/>
      <c r="AI742" s="50"/>
      <c r="AJ742" s="50"/>
      <c r="AK742" s="50"/>
      <c r="AL742" s="50"/>
      <c r="BS742" s="62"/>
      <c r="BT742" s="994"/>
      <c r="BU742" s="42"/>
      <c r="BV742" s="42"/>
    </row>
    <row r="743" spans="29:74">
      <c r="AC743" s="50"/>
      <c r="AD743" s="50"/>
      <c r="AE743" s="50"/>
      <c r="AF743" s="50"/>
      <c r="AG743" s="50"/>
      <c r="AH743" s="50"/>
      <c r="AI743" s="50"/>
      <c r="AJ743" s="50"/>
      <c r="AK743" s="50"/>
      <c r="AL743" s="50"/>
      <c r="BS743" s="62"/>
      <c r="BT743" s="994"/>
      <c r="BU743" s="42"/>
      <c r="BV743" s="42"/>
    </row>
    <row r="744" spans="29:74">
      <c r="AC744" s="50"/>
      <c r="AD744" s="50"/>
      <c r="AE744" s="50"/>
      <c r="AF744" s="50"/>
      <c r="AG744" s="50"/>
      <c r="AH744" s="50"/>
      <c r="AI744" s="50"/>
      <c r="AJ744" s="50"/>
      <c r="AK744" s="50"/>
      <c r="AL744" s="50"/>
      <c r="BS744" s="62"/>
      <c r="BT744" s="994"/>
      <c r="BU744" s="42"/>
      <c r="BV744" s="42"/>
    </row>
    <row r="745" spans="29:74">
      <c r="AC745" s="50"/>
      <c r="AD745" s="50"/>
      <c r="AE745" s="50"/>
      <c r="AF745" s="50"/>
      <c r="AG745" s="50"/>
      <c r="AH745" s="50"/>
      <c r="AI745" s="50"/>
      <c r="AJ745" s="50"/>
      <c r="AK745" s="50"/>
      <c r="AL745" s="50"/>
      <c r="BS745" s="62"/>
      <c r="BT745" s="994"/>
      <c r="BU745" s="42"/>
      <c r="BV745" s="42"/>
    </row>
    <row r="746" spans="29:74">
      <c r="AC746" s="50"/>
      <c r="AD746" s="50"/>
      <c r="AE746" s="50"/>
      <c r="AF746" s="50"/>
      <c r="AG746" s="50"/>
      <c r="AH746" s="50"/>
      <c r="AI746" s="50"/>
      <c r="AJ746" s="50"/>
      <c r="AK746" s="50"/>
      <c r="AL746" s="50"/>
      <c r="BS746" s="62"/>
      <c r="BT746" s="994"/>
      <c r="BU746" s="42"/>
      <c r="BV746" s="42"/>
    </row>
    <row r="747" spans="29:74">
      <c r="AC747" s="50"/>
      <c r="AD747" s="50"/>
      <c r="AE747" s="50"/>
      <c r="AF747" s="50"/>
      <c r="AG747" s="50"/>
      <c r="AH747" s="50"/>
      <c r="AI747" s="50"/>
      <c r="AJ747" s="50"/>
      <c r="AK747" s="50"/>
      <c r="AL747" s="50"/>
      <c r="BS747" s="62"/>
      <c r="BT747" s="994"/>
      <c r="BU747" s="42"/>
      <c r="BV747" s="42"/>
    </row>
    <row r="748" spans="29:74">
      <c r="AC748" s="50"/>
      <c r="AD748" s="50"/>
      <c r="AE748" s="50"/>
      <c r="AF748" s="50"/>
      <c r="AG748" s="50"/>
      <c r="AH748" s="50"/>
      <c r="AI748" s="50"/>
      <c r="AJ748" s="50"/>
      <c r="AK748" s="50"/>
      <c r="AL748" s="50"/>
      <c r="BS748" s="62"/>
      <c r="BT748" s="994"/>
      <c r="BU748" s="42"/>
      <c r="BV748" s="42"/>
    </row>
    <row r="749" spans="29:74">
      <c r="AC749" s="50"/>
      <c r="AD749" s="50"/>
      <c r="AE749" s="50"/>
      <c r="AF749" s="50"/>
      <c r="AG749" s="50"/>
      <c r="AH749" s="50"/>
      <c r="AI749" s="50"/>
      <c r="AJ749" s="50"/>
      <c r="AK749" s="50"/>
      <c r="AL749" s="50"/>
      <c r="BS749" s="62"/>
      <c r="BT749" s="994"/>
      <c r="BU749" s="42"/>
      <c r="BV749" s="42"/>
    </row>
    <row r="750" spans="29:74">
      <c r="AC750" s="50"/>
      <c r="AD750" s="50"/>
      <c r="AE750" s="50"/>
      <c r="AF750" s="50"/>
      <c r="AG750" s="50"/>
      <c r="AH750" s="50"/>
      <c r="AI750" s="50"/>
      <c r="AJ750" s="50"/>
      <c r="AK750" s="50"/>
      <c r="AL750" s="50"/>
      <c r="BS750" s="62"/>
      <c r="BT750" s="994"/>
      <c r="BU750" s="42"/>
      <c r="BV750" s="42"/>
    </row>
    <row r="751" spans="29:74">
      <c r="AC751" s="50"/>
      <c r="AD751" s="50"/>
      <c r="AE751" s="50"/>
      <c r="AF751" s="50"/>
      <c r="AG751" s="50"/>
      <c r="AH751" s="50"/>
      <c r="AI751" s="50"/>
      <c r="AJ751" s="50"/>
      <c r="AK751" s="50"/>
      <c r="AL751" s="50"/>
      <c r="BS751" s="62"/>
      <c r="BT751" s="994"/>
      <c r="BU751" s="42"/>
      <c r="BV751" s="42"/>
    </row>
    <row r="752" spans="29:74">
      <c r="AC752" s="50"/>
      <c r="AD752" s="50"/>
      <c r="AE752" s="50"/>
      <c r="AF752" s="50"/>
      <c r="AG752" s="50"/>
      <c r="AH752" s="50"/>
      <c r="AI752" s="50"/>
      <c r="AJ752" s="50"/>
      <c r="AK752" s="50"/>
      <c r="AL752" s="50"/>
      <c r="BS752" s="62"/>
      <c r="BT752" s="994"/>
      <c r="BU752" s="42"/>
      <c r="BV752" s="42"/>
    </row>
    <row r="753" spans="29:74">
      <c r="AC753" s="50"/>
      <c r="AD753" s="50"/>
      <c r="AE753" s="50"/>
      <c r="AF753" s="50"/>
      <c r="AG753" s="50"/>
      <c r="AH753" s="50"/>
      <c r="AI753" s="50"/>
      <c r="AJ753" s="50"/>
      <c r="AK753" s="50"/>
      <c r="AL753" s="50"/>
      <c r="BS753" s="62"/>
      <c r="BT753" s="994"/>
      <c r="BU753" s="42"/>
      <c r="BV753" s="42"/>
    </row>
    <row r="754" spans="29:74">
      <c r="AC754" s="50"/>
      <c r="AD754" s="50"/>
      <c r="AE754" s="50"/>
      <c r="AF754" s="50"/>
      <c r="AG754" s="50"/>
      <c r="AH754" s="50"/>
      <c r="AI754" s="50"/>
      <c r="AJ754" s="50"/>
      <c r="AK754" s="50"/>
      <c r="AL754" s="50"/>
      <c r="BS754" s="62"/>
      <c r="BT754" s="994"/>
      <c r="BU754" s="42"/>
      <c r="BV754" s="42"/>
    </row>
    <row r="755" spans="29:74">
      <c r="AC755" s="50"/>
      <c r="AD755" s="50"/>
      <c r="AE755" s="50"/>
      <c r="AF755" s="50"/>
      <c r="AG755" s="50"/>
      <c r="AH755" s="50"/>
      <c r="AI755" s="50"/>
      <c r="AJ755" s="50"/>
      <c r="AK755" s="50"/>
      <c r="AL755" s="50"/>
      <c r="BS755" s="62"/>
      <c r="BT755" s="994"/>
      <c r="BU755" s="42"/>
      <c r="BV755" s="42"/>
    </row>
    <row r="756" spans="29:74">
      <c r="AC756" s="50"/>
      <c r="AD756" s="50"/>
      <c r="AE756" s="50"/>
      <c r="AF756" s="50"/>
      <c r="AG756" s="50"/>
      <c r="AH756" s="50"/>
      <c r="AI756" s="50"/>
      <c r="AJ756" s="50"/>
      <c r="AK756" s="50"/>
      <c r="AL756" s="50"/>
      <c r="BS756" s="62"/>
      <c r="BT756" s="994"/>
      <c r="BU756" s="42"/>
      <c r="BV756" s="42"/>
    </row>
    <row r="757" spans="29:74">
      <c r="AC757" s="50"/>
      <c r="AD757" s="50"/>
      <c r="AE757" s="50"/>
      <c r="AF757" s="50"/>
      <c r="AG757" s="50"/>
      <c r="AH757" s="50"/>
      <c r="AI757" s="50"/>
      <c r="AJ757" s="50"/>
      <c r="AK757" s="50"/>
      <c r="AL757" s="50"/>
      <c r="BS757" s="62"/>
      <c r="BT757" s="994"/>
      <c r="BU757" s="42"/>
      <c r="BV757" s="42"/>
    </row>
    <row r="758" spans="29:74">
      <c r="AC758" s="50"/>
      <c r="AD758" s="50"/>
      <c r="AE758" s="50"/>
      <c r="AF758" s="50"/>
      <c r="AG758" s="50"/>
      <c r="AH758" s="50"/>
      <c r="AI758" s="50"/>
      <c r="AJ758" s="50"/>
      <c r="AK758" s="50"/>
      <c r="AL758" s="50"/>
      <c r="BS758" s="62"/>
      <c r="BT758" s="994"/>
      <c r="BU758" s="42"/>
      <c r="BV758" s="42"/>
    </row>
    <row r="759" spans="29:74">
      <c r="AC759" s="50"/>
      <c r="AD759" s="50"/>
      <c r="AE759" s="50"/>
      <c r="AF759" s="50"/>
      <c r="AG759" s="50"/>
      <c r="AH759" s="50"/>
      <c r="AI759" s="50"/>
      <c r="AJ759" s="50"/>
      <c r="AK759" s="50"/>
      <c r="AL759" s="50"/>
      <c r="BS759" s="62"/>
      <c r="BT759" s="994"/>
      <c r="BU759" s="42"/>
      <c r="BV759" s="42"/>
    </row>
    <row r="760" spans="29:74">
      <c r="AC760" s="50"/>
      <c r="AD760" s="50"/>
      <c r="AE760" s="50"/>
      <c r="AF760" s="50"/>
      <c r="AG760" s="50"/>
      <c r="AH760" s="50"/>
      <c r="AI760" s="50"/>
      <c r="AJ760" s="50"/>
      <c r="AK760" s="50"/>
      <c r="AL760" s="50"/>
      <c r="BS760" s="62"/>
      <c r="BT760" s="994"/>
      <c r="BU760" s="42"/>
      <c r="BV760" s="42"/>
    </row>
    <row r="761" spans="29:74">
      <c r="AC761" s="50"/>
      <c r="AD761" s="50"/>
      <c r="AE761" s="50"/>
      <c r="AF761" s="50"/>
      <c r="AG761" s="50"/>
      <c r="AH761" s="50"/>
      <c r="AI761" s="50"/>
      <c r="AJ761" s="50"/>
      <c r="AK761" s="50"/>
      <c r="AL761" s="50"/>
      <c r="BS761" s="62"/>
      <c r="BT761" s="994"/>
      <c r="BU761" s="42"/>
      <c r="BV761" s="42"/>
    </row>
    <row r="762" spans="29:74">
      <c r="AC762" s="50"/>
      <c r="AD762" s="50"/>
      <c r="AE762" s="50"/>
      <c r="AF762" s="50"/>
      <c r="AG762" s="50"/>
      <c r="AH762" s="50"/>
      <c r="AI762" s="50"/>
      <c r="AJ762" s="50"/>
      <c r="AK762" s="50"/>
      <c r="AL762" s="50"/>
      <c r="BS762" s="62"/>
      <c r="BT762" s="994"/>
      <c r="BU762" s="42"/>
      <c r="BV762" s="42"/>
    </row>
    <row r="763" spans="29:74">
      <c r="AC763" s="50"/>
      <c r="AD763" s="50"/>
      <c r="AE763" s="50"/>
      <c r="AF763" s="50"/>
      <c r="AG763" s="50"/>
      <c r="AH763" s="50"/>
      <c r="AI763" s="50"/>
      <c r="AJ763" s="50"/>
      <c r="AK763" s="50"/>
      <c r="AL763" s="50"/>
      <c r="BS763" s="62"/>
      <c r="BT763" s="994"/>
      <c r="BU763" s="42"/>
      <c r="BV763" s="42"/>
    </row>
    <row r="764" spans="29:74">
      <c r="AC764" s="50"/>
      <c r="AD764" s="50"/>
      <c r="AE764" s="50"/>
      <c r="AF764" s="50"/>
      <c r="AG764" s="50"/>
      <c r="AH764" s="50"/>
      <c r="AI764" s="50"/>
      <c r="AJ764" s="50"/>
      <c r="AK764" s="50"/>
      <c r="AL764" s="50"/>
      <c r="BS764" s="62"/>
      <c r="BT764" s="994"/>
      <c r="BU764" s="42"/>
      <c r="BV764" s="42"/>
    </row>
    <row r="765" spans="29:74">
      <c r="AC765" s="50"/>
      <c r="AD765" s="50"/>
      <c r="AE765" s="50"/>
      <c r="AF765" s="50"/>
      <c r="AG765" s="50"/>
      <c r="AH765" s="50"/>
      <c r="AI765" s="50"/>
      <c r="AJ765" s="50"/>
      <c r="AK765" s="50"/>
      <c r="AL765" s="50"/>
      <c r="BS765" s="62"/>
      <c r="BT765" s="994"/>
      <c r="BU765" s="42"/>
      <c r="BV765" s="42"/>
    </row>
    <row r="766" spans="29:74">
      <c r="AC766" s="50"/>
      <c r="AD766" s="50"/>
      <c r="AE766" s="50"/>
      <c r="AF766" s="50"/>
      <c r="AG766" s="50"/>
      <c r="AH766" s="50"/>
      <c r="AI766" s="50"/>
      <c r="AJ766" s="50"/>
      <c r="AK766" s="50"/>
      <c r="AL766" s="50"/>
      <c r="BS766" s="62"/>
      <c r="BT766" s="994"/>
      <c r="BU766" s="42"/>
      <c r="BV766" s="42"/>
    </row>
    <row r="767" spans="29:74">
      <c r="AC767" s="50"/>
      <c r="AD767" s="50"/>
      <c r="AE767" s="50"/>
      <c r="AF767" s="50"/>
      <c r="AG767" s="50"/>
      <c r="AH767" s="50"/>
      <c r="AI767" s="50"/>
      <c r="AJ767" s="50"/>
      <c r="AK767" s="50"/>
      <c r="AL767" s="50"/>
      <c r="BS767" s="62"/>
      <c r="BT767" s="994"/>
      <c r="BU767" s="42"/>
      <c r="BV767" s="42"/>
    </row>
    <row r="768" spans="29:74">
      <c r="AC768" s="50"/>
      <c r="AD768" s="50"/>
      <c r="AE768" s="50"/>
      <c r="AF768" s="50"/>
      <c r="AG768" s="50"/>
      <c r="AH768" s="50"/>
      <c r="AI768" s="50"/>
      <c r="AJ768" s="50"/>
      <c r="AK768" s="50"/>
      <c r="AL768" s="50"/>
      <c r="BS768" s="62"/>
      <c r="BT768" s="994"/>
      <c r="BU768" s="42"/>
      <c r="BV768" s="42"/>
    </row>
    <row r="769" spans="29:74">
      <c r="AC769" s="50"/>
      <c r="AD769" s="50"/>
      <c r="AE769" s="50"/>
      <c r="AF769" s="50"/>
      <c r="AG769" s="50"/>
      <c r="AH769" s="50"/>
      <c r="AI769" s="50"/>
      <c r="AJ769" s="50"/>
      <c r="AK769" s="50"/>
      <c r="AL769" s="50"/>
      <c r="BS769" s="62"/>
      <c r="BT769" s="994"/>
      <c r="BU769" s="42"/>
      <c r="BV769" s="42"/>
    </row>
    <row r="770" spans="29:74">
      <c r="AC770" s="50"/>
      <c r="AD770" s="50"/>
      <c r="AE770" s="50"/>
      <c r="AF770" s="50"/>
      <c r="AG770" s="50"/>
      <c r="AH770" s="50"/>
      <c r="AI770" s="50"/>
      <c r="AJ770" s="50"/>
      <c r="AK770" s="50"/>
      <c r="AL770" s="50"/>
      <c r="BS770" s="62"/>
      <c r="BT770" s="994"/>
      <c r="BU770" s="42"/>
      <c r="BV770" s="42"/>
    </row>
    <row r="771" spans="29:74">
      <c r="AC771" s="50"/>
      <c r="AD771" s="50"/>
      <c r="AE771" s="50"/>
      <c r="AF771" s="50"/>
      <c r="AG771" s="50"/>
      <c r="AH771" s="50"/>
      <c r="AI771" s="50"/>
      <c r="AJ771" s="50"/>
      <c r="AK771" s="50"/>
      <c r="AL771" s="50"/>
      <c r="BS771" s="62"/>
      <c r="BT771" s="994"/>
      <c r="BU771" s="42"/>
      <c r="BV771" s="42"/>
    </row>
    <row r="772" spans="29:74">
      <c r="AC772" s="50"/>
      <c r="AD772" s="50"/>
      <c r="AE772" s="50"/>
      <c r="AF772" s="50"/>
      <c r="AG772" s="50"/>
      <c r="AH772" s="50"/>
      <c r="AI772" s="50"/>
      <c r="AJ772" s="50"/>
      <c r="AK772" s="50"/>
      <c r="AL772" s="50"/>
      <c r="BS772" s="62"/>
      <c r="BT772" s="994"/>
      <c r="BU772" s="42"/>
      <c r="BV772" s="42"/>
    </row>
    <row r="773" spans="29:74">
      <c r="AC773" s="50"/>
      <c r="AD773" s="50"/>
      <c r="AE773" s="50"/>
      <c r="AF773" s="50"/>
      <c r="AG773" s="50"/>
      <c r="AH773" s="50"/>
      <c r="AI773" s="50"/>
      <c r="AJ773" s="50"/>
      <c r="AK773" s="50"/>
      <c r="AL773" s="50"/>
      <c r="BS773" s="62"/>
      <c r="BT773" s="994"/>
      <c r="BU773" s="42"/>
      <c r="BV773" s="42"/>
    </row>
    <row r="774" spans="29:74">
      <c r="AC774" s="50"/>
      <c r="AD774" s="50"/>
      <c r="AE774" s="50"/>
      <c r="AF774" s="50"/>
      <c r="AG774" s="50"/>
      <c r="AH774" s="50"/>
      <c r="AI774" s="50"/>
      <c r="AJ774" s="50"/>
      <c r="AK774" s="50"/>
      <c r="AL774" s="50"/>
      <c r="BS774" s="62"/>
      <c r="BT774" s="994"/>
      <c r="BU774" s="42"/>
      <c r="BV774" s="42"/>
    </row>
    <row r="775" spans="29:74">
      <c r="AC775" s="50"/>
      <c r="AD775" s="50"/>
      <c r="AE775" s="50"/>
      <c r="AF775" s="50"/>
      <c r="AG775" s="50"/>
      <c r="AH775" s="50"/>
      <c r="AI775" s="50"/>
      <c r="AJ775" s="50"/>
      <c r="AK775" s="50"/>
      <c r="AL775" s="50"/>
      <c r="BS775" s="62"/>
      <c r="BT775" s="994"/>
      <c r="BU775" s="42"/>
      <c r="BV775" s="42"/>
    </row>
    <row r="776" spans="29:74">
      <c r="AC776" s="50"/>
      <c r="AD776" s="50"/>
      <c r="AE776" s="50"/>
      <c r="AF776" s="50"/>
      <c r="AG776" s="50"/>
      <c r="AH776" s="50"/>
      <c r="AI776" s="50"/>
      <c r="AJ776" s="50"/>
      <c r="AK776" s="50"/>
      <c r="AL776" s="50"/>
      <c r="BS776" s="62"/>
      <c r="BT776" s="994"/>
      <c r="BU776" s="42"/>
      <c r="BV776" s="42"/>
    </row>
    <row r="777" spans="29:74">
      <c r="AC777" s="50"/>
      <c r="AD777" s="50"/>
      <c r="AE777" s="50"/>
      <c r="AF777" s="50"/>
      <c r="AG777" s="50"/>
      <c r="AH777" s="50"/>
      <c r="AI777" s="50"/>
      <c r="AJ777" s="50"/>
      <c r="AK777" s="50"/>
      <c r="AL777" s="50"/>
      <c r="BS777" s="62"/>
      <c r="BT777" s="994"/>
      <c r="BU777" s="42"/>
      <c r="BV777" s="42"/>
    </row>
    <row r="778" spans="29:74">
      <c r="AC778" s="50"/>
      <c r="AD778" s="50"/>
      <c r="AE778" s="50"/>
      <c r="AF778" s="50"/>
      <c r="AG778" s="50"/>
      <c r="AH778" s="50"/>
      <c r="AI778" s="50"/>
      <c r="AJ778" s="50"/>
      <c r="AK778" s="50"/>
      <c r="AL778" s="50"/>
      <c r="BS778" s="62"/>
      <c r="BT778" s="994"/>
      <c r="BU778" s="42"/>
      <c r="BV778" s="42"/>
    </row>
    <row r="779" spans="29:74">
      <c r="AC779" s="50"/>
      <c r="AD779" s="50"/>
      <c r="AE779" s="50"/>
      <c r="AF779" s="50"/>
      <c r="AG779" s="50"/>
      <c r="AH779" s="50"/>
      <c r="AI779" s="50"/>
      <c r="AJ779" s="50"/>
      <c r="AK779" s="50"/>
      <c r="AL779" s="50"/>
      <c r="BS779" s="62"/>
      <c r="BT779" s="994"/>
      <c r="BU779" s="42"/>
      <c r="BV779" s="42"/>
    </row>
    <row r="780" spans="29:74">
      <c r="AC780" s="50"/>
      <c r="AD780" s="50"/>
      <c r="AE780" s="50"/>
      <c r="AF780" s="50"/>
      <c r="AG780" s="50"/>
      <c r="AH780" s="50"/>
      <c r="AI780" s="50"/>
      <c r="AJ780" s="50"/>
      <c r="AK780" s="50"/>
      <c r="AL780" s="50"/>
      <c r="BS780" s="62"/>
      <c r="BT780" s="994"/>
      <c r="BU780" s="42"/>
      <c r="BV780" s="42"/>
    </row>
    <row r="781" spans="29:74">
      <c r="AC781" s="50"/>
      <c r="AD781" s="50"/>
      <c r="AE781" s="50"/>
      <c r="AF781" s="50"/>
      <c r="AG781" s="50"/>
      <c r="AH781" s="50"/>
      <c r="AI781" s="50"/>
      <c r="AJ781" s="50"/>
      <c r="AK781" s="50"/>
      <c r="AL781" s="50"/>
      <c r="BS781" s="62"/>
      <c r="BT781" s="994"/>
      <c r="BU781" s="42"/>
      <c r="BV781" s="42"/>
    </row>
    <row r="782" spans="29:74">
      <c r="AC782" s="50"/>
      <c r="AD782" s="50"/>
      <c r="AE782" s="50"/>
      <c r="AF782" s="50"/>
      <c r="AG782" s="50"/>
      <c r="AH782" s="50"/>
      <c r="AI782" s="50"/>
      <c r="AJ782" s="50"/>
      <c r="AK782" s="50"/>
      <c r="AL782" s="50"/>
      <c r="BS782" s="62"/>
      <c r="BT782" s="994"/>
      <c r="BU782" s="42"/>
      <c r="BV782" s="42"/>
    </row>
    <row r="783" spans="29:74">
      <c r="AC783" s="50"/>
      <c r="AD783" s="50"/>
      <c r="AE783" s="50"/>
      <c r="AF783" s="50"/>
      <c r="AG783" s="50"/>
      <c r="AH783" s="50"/>
      <c r="AI783" s="50"/>
      <c r="AJ783" s="50"/>
      <c r="AK783" s="50"/>
      <c r="AL783" s="50"/>
      <c r="BS783" s="62"/>
      <c r="BT783" s="994"/>
      <c r="BU783" s="42"/>
      <c r="BV783" s="42"/>
    </row>
    <row r="784" spans="29:74">
      <c r="AC784" s="50"/>
      <c r="AD784" s="50"/>
      <c r="AE784" s="50"/>
      <c r="AF784" s="50"/>
      <c r="AG784" s="50"/>
      <c r="AH784" s="50"/>
      <c r="AI784" s="50"/>
      <c r="AJ784" s="50"/>
      <c r="AK784" s="50"/>
      <c r="AL784" s="50"/>
      <c r="BS784" s="62"/>
      <c r="BT784" s="994"/>
      <c r="BU784" s="42"/>
      <c r="BV784" s="42"/>
    </row>
    <row r="785" spans="29:74">
      <c r="AC785" s="50"/>
      <c r="AD785" s="50"/>
      <c r="AE785" s="50"/>
      <c r="AF785" s="50"/>
      <c r="AG785" s="50"/>
      <c r="AH785" s="50"/>
      <c r="AI785" s="50"/>
      <c r="AJ785" s="50"/>
      <c r="AK785" s="50"/>
      <c r="AL785" s="50"/>
      <c r="BS785" s="62"/>
      <c r="BT785" s="994"/>
      <c r="BU785" s="42"/>
      <c r="BV785" s="42"/>
    </row>
    <row r="786" spans="29:74">
      <c r="AC786" s="50"/>
      <c r="AD786" s="50"/>
      <c r="AE786" s="50"/>
      <c r="AF786" s="50"/>
      <c r="AG786" s="50"/>
      <c r="AH786" s="50"/>
      <c r="AI786" s="50"/>
      <c r="AJ786" s="50"/>
      <c r="AK786" s="50"/>
      <c r="AL786" s="50"/>
      <c r="BS786" s="62"/>
      <c r="BT786" s="994"/>
      <c r="BU786" s="42"/>
      <c r="BV786" s="42"/>
    </row>
    <row r="787" spans="29:74">
      <c r="AC787" s="50"/>
      <c r="AD787" s="50"/>
      <c r="AE787" s="50"/>
      <c r="AF787" s="50"/>
      <c r="AG787" s="50"/>
      <c r="AH787" s="50"/>
      <c r="AI787" s="50"/>
      <c r="AJ787" s="50"/>
      <c r="AK787" s="50"/>
      <c r="AL787" s="50"/>
      <c r="BS787" s="62"/>
      <c r="BT787" s="994"/>
      <c r="BU787" s="42"/>
      <c r="BV787" s="42"/>
    </row>
    <row r="788" spans="29:74">
      <c r="AC788" s="50"/>
      <c r="AD788" s="50"/>
      <c r="AE788" s="50"/>
      <c r="AF788" s="50"/>
      <c r="AG788" s="50"/>
      <c r="AH788" s="50"/>
      <c r="AI788" s="50"/>
      <c r="AJ788" s="50"/>
      <c r="AK788" s="50"/>
      <c r="AL788" s="50"/>
      <c r="BS788" s="62"/>
      <c r="BT788" s="994"/>
      <c r="BU788" s="42"/>
      <c r="BV788" s="42"/>
    </row>
    <row r="789" spans="29:74">
      <c r="AC789" s="50"/>
      <c r="AD789" s="50"/>
      <c r="AE789" s="50"/>
      <c r="AF789" s="50"/>
      <c r="AG789" s="50"/>
      <c r="AH789" s="50"/>
      <c r="AI789" s="50"/>
      <c r="AJ789" s="50"/>
      <c r="AK789" s="50"/>
      <c r="AL789" s="50"/>
      <c r="BS789" s="62"/>
      <c r="BT789" s="994"/>
      <c r="BU789" s="42"/>
      <c r="BV789" s="42"/>
    </row>
    <row r="790" spans="29:74">
      <c r="AC790" s="50"/>
      <c r="AD790" s="50"/>
      <c r="AE790" s="50"/>
      <c r="AF790" s="50"/>
      <c r="AG790" s="50"/>
      <c r="AH790" s="50"/>
      <c r="AI790" s="50"/>
      <c r="AJ790" s="50"/>
      <c r="AK790" s="50"/>
      <c r="AL790" s="50"/>
      <c r="BS790" s="62"/>
      <c r="BT790" s="994"/>
      <c r="BU790" s="42"/>
      <c r="BV790" s="42"/>
    </row>
    <row r="791" spans="29:74">
      <c r="AC791" s="50"/>
      <c r="AD791" s="50"/>
      <c r="AE791" s="50"/>
      <c r="AF791" s="50"/>
      <c r="AG791" s="50"/>
      <c r="AH791" s="50"/>
      <c r="AI791" s="50"/>
      <c r="AJ791" s="50"/>
      <c r="AK791" s="50"/>
      <c r="AL791" s="50"/>
      <c r="BS791" s="62"/>
      <c r="BT791" s="994"/>
      <c r="BU791" s="42"/>
      <c r="BV791" s="42"/>
    </row>
    <row r="792" spans="29:74">
      <c r="AC792" s="50"/>
      <c r="AD792" s="50"/>
      <c r="AE792" s="50"/>
      <c r="AF792" s="50"/>
      <c r="AG792" s="50"/>
      <c r="AH792" s="50"/>
      <c r="AI792" s="50"/>
      <c r="AJ792" s="50"/>
      <c r="AK792" s="50"/>
      <c r="AL792" s="50"/>
      <c r="BS792" s="62"/>
      <c r="BT792" s="994"/>
      <c r="BU792" s="42"/>
      <c r="BV792" s="42"/>
    </row>
    <row r="793" spans="29:74">
      <c r="AC793" s="50"/>
      <c r="AD793" s="50"/>
      <c r="AE793" s="50"/>
      <c r="AF793" s="50"/>
      <c r="AG793" s="50"/>
      <c r="AH793" s="50"/>
      <c r="AI793" s="50"/>
      <c r="AJ793" s="50"/>
      <c r="AK793" s="50"/>
      <c r="AL793" s="50"/>
      <c r="BS793" s="62"/>
      <c r="BT793" s="994"/>
      <c r="BU793" s="42"/>
      <c r="BV793" s="42"/>
    </row>
    <row r="794" spans="29:74">
      <c r="AC794" s="50"/>
      <c r="AD794" s="50"/>
      <c r="AE794" s="50"/>
      <c r="AF794" s="50"/>
      <c r="AG794" s="50"/>
      <c r="AH794" s="50"/>
      <c r="AI794" s="50"/>
      <c r="AJ794" s="50"/>
      <c r="AK794" s="50"/>
      <c r="AL794" s="50"/>
      <c r="BS794" s="62"/>
      <c r="BT794" s="994"/>
      <c r="BU794" s="42"/>
      <c r="BV794" s="42"/>
    </row>
    <row r="795" spans="29:74">
      <c r="AC795" s="50"/>
      <c r="AD795" s="50"/>
      <c r="AE795" s="50"/>
      <c r="AF795" s="50"/>
      <c r="AG795" s="50"/>
      <c r="AH795" s="50"/>
      <c r="AI795" s="50"/>
      <c r="AJ795" s="50"/>
      <c r="AK795" s="50"/>
      <c r="AL795" s="50"/>
      <c r="BS795" s="62"/>
      <c r="BT795" s="994"/>
      <c r="BU795" s="42"/>
      <c r="BV795" s="42"/>
    </row>
    <row r="796" spans="29:74">
      <c r="AC796" s="50"/>
      <c r="AD796" s="50"/>
      <c r="AE796" s="50"/>
      <c r="AF796" s="50"/>
      <c r="AG796" s="50"/>
      <c r="AH796" s="50"/>
      <c r="AI796" s="50"/>
      <c r="AJ796" s="50"/>
      <c r="AK796" s="50"/>
      <c r="AL796" s="50"/>
      <c r="BS796" s="62"/>
      <c r="BT796" s="994"/>
      <c r="BU796" s="42"/>
      <c r="BV796" s="42"/>
    </row>
    <row r="797" spans="29:74">
      <c r="AC797" s="50"/>
      <c r="AD797" s="50"/>
      <c r="AE797" s="50"/>
      <c r="AF797" s="50"/>
      <c r="AG797" s="50"/>
      <c r="AH797" s="50"/>
      <c r="AI797" s="50"/>
      <c r="AJ797" s="50"/>
      <c r="AK797" s="50"/>
      <c r="AL797" s="50"/>
      <c r="BS797" s="62"/>
      <c r="BT797" s="994"/>
      <c r="BU797" s="42"/>
      <c r="BV797" s="42"/>
    </row>
    <row r="798" spans="29:74">
      <c r="AC798" s="50"/>
      <c r="AD798" s="50"/>
      <c r="AE798" s="50"/>
      <c r="AF798" s="50"/>
      <c r="AG798" s="50"/>
      <c r="AH798" s="50"/>
      <c r="AI798" s="50"/>
      <c r="AJ798" s="50"/>
      <c r="AK798" s="50"/>
      <c r="AL798" s="50"/>
      <c r="BS798" s="62"/>
      <c r="BT798" s="994"/>
      <c r="BU798" s="42"/>
      <c r="BV798" s="42"/>
    </row>
    <row r="799" spans="29:74">
      <c r="AC799" s="50"/>
      <c r="AD799" s="50"/>
      <c r="AE799" s="50"/>
      <c r="AF799" s="50"/>
      <c r="AG799" s="50"/>
      <c r="AH799" s="50"/>
      <c r="AI799" s="50"/>
      <c r="AJ799" s="50"/>
      <c r="AK799" s="50"/>
      <c r="AL799" s="50"/>
      <c r="BS799" s="62"/>
      <c r="BT799" s="994"/>
      <c r="BU799" s="42"/>
      <c r="BV799" s="42"/>
    </row>
    <row r="800" spans="29:74">
      <c r="AC800" s="50"/>
      <c r="AD800" s="50"/>
      <c r="AE800" s="50"/>
      <c r="AF800" s="50"/>
      <c r="AG800" s="50"/>
      <c r="AH800" s="50"/>
      <c r="AI800" s="50"/>
      <c r="AJ800" s="50"/>
      <c r="AK800" s="50"/>
      <c r="AL800" s="50"/>
      <c r="BS800" s="62"/>
      <c r="BT800" s="994"/>
      <c r="BU800" s="42"/>
      <c r="BV800" s="42"/>
    </row>
    <row r="801" spans="29:74">
      <c r="AC801" s="50"/>
      <c r="AD801" s="50"/>
      <c r="AE801" s="50"/>
      <c r="AF801" s="50"/>
      <c r="AG801" s="50"/>
      <c r="AH801" s="50"/>
      <c r="AI801" s="50"/>
      <c r="AJ801" s="50"/>
      <c r="AK801" s="50"/>
      <c r="AL801" s="50"/>
      <c r="BS801" s="62"/>
      <c r="BT801" s="994"/>
      <c r="BU801" s="42"/>
      <c r="BV801" s="42"/>
    </row>
    <row r="802" spans="29:74">
      <c r="AC802" s="50"/>
      <c r="AD802" s="50"/>
      <c r="AE802" s="50"/>
      <c r="AF802" s="50"/>
      <c r="AG802" s="50"/>
      <c r="AH802" s="50"/>
      <c r="AI802" s="50"/>
      <c r="AJ802" s="50"/>
      <c r="AK802" s="50"/>
      <c r="AL802" s="50"/>
      <c r="BS802" s="62"/>
      <c r="BT802" s="994"/>
      <c r="BU802" s="42"/>
      <c r="BV802" s="42"/>
    </row>
    <row r="803" spans="29:74">
      <c r="AC803" s="50"/>
      <c r="AD803" s="50"/>
      <c r="AE803" s="50"/>
      <c r="AF803" s="50"/>
      <c r="AG803" s="50"/>
      <c r="AH803" s="50"/>
      <c r="AI803" s="50"/>
      <c r="AJ803" s="50"/>
      <c r="AK803" s="50"/>
      <c r="AL803" s="50"/>
      <c r="BS803" s="62"/>
      <c r="BT803" s="994"/>
      <c r="BU803" s="42"/>
      <c r="BV803" s="42"/>
    </row>
    <row r="804" spans="29:74">
      <c r="AC804" s="50"/>
      <c r="AD804" s="50"/>
      <c r="AE804" s="50"/>
      <c r="AF804" s="50"/>
      <c r="AG804" s="50"/>
      <c r="AH804" s="50"/>
      <c r="AI804" s="50"/>
      <c r="AJ804" s="50"/>
      <c r="AK804" s="50"/>
      <c r="AL804" s="50"/>
      <c r="BS804" s="62"/>
      <c r="BT804" s="994"/>
      <c r="BU804" s="42"/>
      <c r="BV804" s="42"/>
    </row>
    <row r="805" spans="29:74">
      <c r="AC805" s="50"/>
      <c r="AD805" s="50"/>
      <c r="AE805" s="50"/>
      <c r="AF805" s="50"/>
      <c r="AG805" s="50"/>
      <c r="AH805" s="50"/>
      <c r="AI805" s="50"/>
      <c r="AJ805" s="50"/>
      <c r="AK805" s="50"/>
      <c r="AL805" s="50"/>
      <c r="BS805" s="62"/>
      <c r="BT805" s="994"/>
      <c r="BU805" s="42"/>
      <c r="BV805" s="42"/>
    </row>
    <row r="806" spans="29:74">
      <c r="AC806" s="50"/>
      <c r="AD806" s="50"/>
      <c r="AE806" s="50"/>
      <c r="AF806" s="50"/>
      <c r="AG806" s="50"/>
      <c r="AH806" s="50"/>
      <c r="AI806" s="50"/>
      <c r="AJ806" s="50"/>
      <c r="AK806" s="50"/>
      <c r="AL806" s="50"/>
      <c r="BS806" s="62"/>
      <c r="BT806" s="994"/>
      <c r="BU806" s="42"/>
      <c r="BV806" s="42"/>
    </row>
    <row r="807" spans="29:74">
      <c r="AC807" s="50"/>
      <c r="AD807" s="50"/>
      <c r="AE807" s="50"/>
      <c r="AF807" s="50"/>
      <c r="AG807" s="50"/>
      <c r="AH807" s="50"/>
      <c r="AI807" s="50"/>
      <c r="AJ807" s="50"/>
      <c r="AK807" s="50"/>
      <c r="AL807" s="50"/>
      <c r="BS807" s="62"/>
      <c r="BT807" s="994"/>
      <c r="BU807" s="42"/>
      <c r="BV807" s="42"/>
    </row>
    <row r="808" spans="29:74">
      <c r="AC808" s="50"/>
      <c r="AD808" s="50"/>
      <c r="AE808" s="50"/>
      <c r="AF808" s="50"/>
      <c r="AG808" s="50"/>
      <c r="AH808" s="50"/>
      <c r="AI808" s="50"/>
      <c r="AJ808" s="50"/>
      <c r="AK808" s="50"/>
      <c r="AL808" s="50"/>
      <c r="BS808" s="62"/>
      <c r="BT808" s="994"/>
      <c r="BU808" s="42"/>
      <c r="BV808" s="42"/>
    </row>
    <row r="809" spans="29:74">
      <c r="AC809" s="50"/>
      <c r="AD809" s="50"/>
      <c r="AE809" s="50"/>
      <c r="AF809" s="50"/>
      <c r="AG809" s="50"/>
      <c r="AH809" s="50"/>
      <c r="AI809" s="50"/>
      <c r="AJ809" s="50"/>
      <c r="AK809" s="50"/>
      <c r="AL809" s="50"/>
      <c r="BS809" s="62"/>
      <c r="BT809" s="994"/>
      <c r="BU809" s="42"/>
      <c r="BV809" s="42"/>
    </row>
    <row r="810" spans="29:74">
      <c r="AC810" s="50"/>
      <c r="AD810" s="50"/>
      <c r="AE810" s="50"/>
      <c r="AF810" s="50"/>
      <c r="AG810" s="50"/>
      <c r="AH810" s="50"/>
      <c r="AI810" s="50"/>
      <c r="AJ810" s="50"/>
      <c r="AK810" s="50"/>
      <c r="AL810" s="50"/>
      <c r="BS810" s="62"/>
      <c r="BT810" s="994"/>
      <c r="BU810" s="42"/>
      <c r="BV810" s="42"/>
    </row>
    <row r="811" spans="29:74">
      <c r="AC811" s="50"/>
      <c r="AD811" s="50"/>
      <c r="AE811" s="50"/>
      <c r="AF811" s="50"/>
      <c r="AG811" s="50"/>
      <c r="AH811" s="50"/>
      <c r="AI811" s="50"/>
      <c r="AJ811" s="50"/>
      <c r="AK811" s="50"/>
      <c r="AL811" s="50"/>
      <c r="BS811" s="62"/>
      <c r="BT811" s="994"/>
      <c r="BU811" s="42"/>
      <c r="BV811" s="42"/>
    </row>
    <row r="812" spans="29:74">
      <c r="AC812" s="50"/>
      <c r="AD812" s="50"/>
      <c r="AE812" s="50"/>
      <c r="AF812" s="50"/>
      <c r="AG812" s="50"/>
      <c r="AH812" s="50"/>
      <c r="AI812" s="50"/>
      <c r="AJ812" s="50"/>
      <c r="AK812" s="50"/>
      <c r="AL812" s="50"/>
      <c r="BS812" s="62"/>
      <c r="BT812" s="994"/>
      <c r="BU812" s="42"/>
      <c r="BV812" s="42"/>
    </row>
    <row r="813" spans="29:74">
      <c r="AC813" s="50"/>
      <c r="AD813" s="50"/>
      <c r="AE813" s="50"/>
      <c r="AF813" s="50"/>
      <c r="AG813" s="50"/>
      <c r="AH813" s="50"/>
      <c r="AI813" s="50"/>
      <c r="AJ813" s="50"/>
      <c r="AK813" s="50"/>
      <c r="AL813" s="50"/>
      <c r="BS813" s="62"/>
      <c r="BT813" s="994"/>
      <c r="BU813" s="42"/>
      <c r="BV813" s="42"/>
    </row>
    <row r="814" spans="29:74">
      <c r="AC814" s="50"/>
      <c r="AD814" s="50"/>
      <c r="AE814" s="50"/>
      <c r="AF814" s="50"/>
      <c r="AG814" s="50"/>
      <c r="AH814" s="50"/>
      <c r="AI814" s="50"/>
      <c r="AJ814" s="50"/>
      <c r="AK814" s="50"/>
      <c r="AL814" s="50"/>
      <c r="BS814" s="62"/>
      <c r="BT814" s="994"/>
      <c r="BU814" s="42"/>
      <c r="BV814" s="42"/>
    </row>
    <row r="815" spans="29:74">
      <c r="AC815" s="50"/>
      <c r="AD815" s="50"/>
      <c r="AE815" s="50"/>
      <c r="AF815" s="50"/>
      <c r="AG815" s="50"/>
      <c r="AH815" s="50"/>
      <c r="AI815" s="50"/>
      <c r="AJ815" s="50"/>
      <c r="AK815" s="50"/>
      <c r="AL815" s="50"/>
      <c r="BS815" s="62"/>
      <c r="BT815" s="994"/>
      <c r="BU815" s="42"/>
      <c r="BV815" s="42"/>
    </row>
    <row r="816" spans="29:74">
      <c r="AC816" s="50"/>
      <c r="AD816" s="50"/>
      <c r="AE816" s="50"/>
      <c r="AF816" s="50"/>
      <c r="AG816" s="50"/>
      <c r="AH816" s="50"/>
      <c r="AI816" s="50"/>
      <c r="AJ816" s="50"/>
      <c r="AK816" s="50"/>
      <c r="AL816" s="50"/>
      <c r="BS816" s="62"/>
      <c r="BT816" s="994"/>
      <c r="BU816" s="42"/>
      <c r="BV816" s="42"/>
    </row>
    <row r="817" spans="29:74">
      <c r="AC817" s="50"/>
      <c r="AD817" s="50"/>
      <c r="AE817" s="50"/>
      <c r="AF817" s="50"/>
      <c r="AG817" s="50"/>
      <c r="AH817" s="50"/>
      <c r="AI817" s="50"/>
      <c r="AJ817" s="50"/>
      <c r="AK817" s="50"/>
      <c r="AL817" s="50"/>
      <c r="BS817" s="62"/>
      <c r="BT817" s="994"/>
      <c r="BU817" s="42"/>
      <c r="BV817" s="42"/>
    </row>
    <row r="818" spans="29:74">
      <c r="AC818" s="50"/>
      <c r="AD818" s="50"/>
      <c r="AE818" s="50"/>
      <c r="AF818" s="50"/>
      <c r="AG818" s="50"/>
      <c r="AH818" s="50"/>
      <c r="AI818" s="50"/>
      <c r="AJ818" s="50"/>
      <c r="AK818" s="50"/>
      <c r="AL818" s="50"/>
      <c r="BS818" s="62"/>
      <c r="BT818" s="994"/>
      <c r="BU818" s="42"/>
      <c r="BV818" s="42"/>
    </row>
    <row r="819" spans="29:74">
      <c r="AC819" s="50"/>
      <c r="AD819" s="50"/>
      <c r="AE819" s="50"/>
      <c r="AF819" s="50"/>
      <c r="AG819" s="50"/>
      <c r="AH819" s="50"/>
      <c r="AI819" s="50"/>
      <c r="AJ819" s="50"/>
      <c r="AK819" s="50"/>
      <c r="AL819" s="50"/>
      <c r="BS819" s="62"/>
      <c r="BT819" s="994"/>
      <c r="BU819" s="42"/>
      <c r="BV819" s="42"/>
    </row>
    <row r="820" spans="29:74">
      <c r="AC820" s="50"/>
      <c r="AD820" s="50"/>
      <c r="AE820" s="50"/>
      <c r="AF820" s="50"/>
      <c r="AG820" s="50"/>
      <c r="AH820" s="50"/>
      <c r="AI820" s="50"/>
      <c r="AJ820" s="50"/>
      <c r="AK820" s="50"/>
      <c r="AL820" s="50"/>
      <c r="BS820" s="62"/>
      <c r="BT820" s="994"/>
      <c r="BU820" s="42"/>
      <c r="BV820" s="42"/>
    </row>
    <row r="821" spans="29:74">
      <c r="AC821" s="50"/>
      <c r="AD821" s="50"/>
      <c r="AE821" s="50"/>
      <c r="AF821" s="50"/>
      <c r="AG821" s="50"/>
      <c r="AH821" s="50"/>
      <c r="AI821" s="50"/>
      <c r="AJ821" s="50"/>
      <c r="AK821" s="50"/>
      <c r="AL821" s="50"/>
      <c r="BS821" s="62"/>
      <c r="BT821" s="994"/>
      <c r="BU821" s="42"/>
      <c r="BV821" s="42"/>
    </row>
    <row r="822" spans="29:74">
      <c r="AC822" s="50"/>
      <c r="AD822" s="50"/>
      <c r="AE822" s="50"/>
      <c r="AF822" s="50"/>
      <c r="AG822" s="50"/>
      <c r="AH822" s="50"/>
      <c r="AI822" s="50"/>
      <c r="AJ822" s="50"/>
      <c r="AK822" s="50"/>
      <c r="AL822" s="50"/>
      <c r="BS822" s="62"/>
      <c r="BT822" s="994"/>
      <c r="BU822" s="42"/>
      <c r="BV822" s="42"/>
    </row>
    <row r="823" spans="29:74">
      <c r="AC823" s="50"/>
      <c r="AD823" s="50"/>
      <c r="AE823" s="50"/>
      <c r="AF823" s="50"/>
      <c r="AG823" s="50"/>
      <c r="AH823" s="50"/>
      <c r="AI823" s="50"/>
      <c r="AJ823" s="50"/>
      <c r="AK823" s="50"/>
      <c r="AL823" s="50"/>
      <c r="BS823" s="62"/>
      <c r="BT823" s="994"/>
      <c r="BU823" s="42"/>
      <c r="BV823" s="42"/>
    </row>
    <row r="824" spans="29:74">
      <c r="AC824" s="50"/>
      <c r="AD824" s="50"/>
      <c r="AE824" s="50"/>
      <c r="AF824" s="50"/>
      <c r="AG824" s="50"/>
      <c r="AH824" s="50"/>
      <c r="AI824" s="50"/>
      <c r="AJ824" s="50"/>
      <c r="AK824" s="50"/>
      <c r="AL824" s="50"/>
      <c r="BS824" s="62"/>
      <c r="BT824" s="994"/>
      <c r="BU824" s="42"/>
      <c r="BV824" s="42"/>
    </row>
    <row r="825" spans="29:74">
      <c r="AC825" s="50"/>
      <c r="AD825" s="50"/>
      <c r="AE825" s="50"/>
      <c r="AF825" s="50"/>
      <c r="AG825" s="50"/>
      <c r="AH825" s="50"/>
      <c r="AI825" s="50"/>
      <c r="AJ825" s="50"/>
      <c r="AK825" s="50"/>
      <c r="AL825" s="50"/>
      <c r="BS825" s="62"/>
      <c r="BT825" s="994"/>
      <c r="BU825" s="42"/>
      <c r="BV825" s="42"/>
    </row>
    <row r="826" spans="29:74">
      <c r="AC826" s="50"/>
      <c r="AD826" s="50"/>
      <c r="AE826" s="50"/>
      <c r="AF826" s="50"/>
      <c r="AG826" s="50"/>
      <c r="AH826" s="50"/>
      <c r="AI826" s="50"/>
      <c r="AJ826" s="50"/>
      <c r="AK826" s="50"/>
      <c r="AL826" s="50"/>
      <c r="BS826" s="62"/>
      <c r="BT826" s="994"/>
      <c r="BU826" s="42"/>
      <c r="BV826" s="42"/>
    </row>
    <row r="827" spans="29:74">
      <c r="AC827" s="50"/>
      <c r="AD827" s="50"/>
      <c r="AE827" s="50"/>
      <c r="AF827" s="50"/>
      <c r="AG827" s="50"/>
      <c r="AH827" s="50"/>
      <c r="AI827" s="50"/>
      <c r="AJ827" s="50"/>
      <c r="AK827" s="50"/>
      <c r="AL827" s="50"/>
      <c r="BS827" s="62"/>
      <c r="BT827" s="994"/>
      <c r="BU827" s="42"/>
      <c r="BV827" s="42"/>
    </row>
    <row r="828" spans="29:74">
      <c r="AC828" s="50"/>
      <c r="AD828" s="50"/>
      <c r="AE828" s="50"/>
      <c r="AF828" s="50"/>
      <c r="AG828" s="50"/>
      <c r="AH828" s="50"/>
      <c r="AI828" s="50"/>
      <c r="AJ828" s="50"/>
      <c r="AK828" s="50"/>
      <c r="AL828" s="50"/>
      <c r="BS828" s="62"/>
      <c r="BT828" s="994"/>
      <c r="BU828" s="42"/>
      <c r="BV828" s="42"/>
    </row>
    <row r="829" spans="29:74">
      <c r="AC829" s="50"/>
      <c r="AD829" s="50"/>
      <c r="AE829" s="50"/>
      <c r="AF829" s="50"/>
      <c r="AG829" s="50"/>
      <c r="AH829" s="50"/>
      <c r="AI829" s="50"/>
      <c r="AJ829" s="50"/>
      <c r="AK829" s="50"/>
      <c r="AL829" s="50"/>
      <c r="BS829" s="62"/>
      <c r="BT829" s="994"/>
      <c r="BU829" s="42"/>
      <c r="BV829" s="42"/>
    </row>
    <row r="830" spans="29:74">
      <c r="AC830" s="50"/>
      <c r="AD830" s="50"/>
      <c r="AE830" s="50"/>
      <c r="AF830" s="50"/>
      <c r="AG830" s="50"/>
      <c r="AH830" s="50"/>
      <c r="AI830" s="50"/>
      <c r="AJ830" s="50"/>
      <c r="AK830" s="50"/>
      <c r="AL830" s="50"/>
      <c r="BS830" s="62"/>
      <c r="BT830" s="994"/>
      <c r="BU830" s="42"/>
      <c r="BV830" s="42"/>
    </row>
    <row r="831" spans="29:74">
      <c r="AC831" s="50"/>
      <c r="AD831" s="50"/>
      <c r="AE831" s="50"/>
      <c r="AF831" s="50"/>
      <c r="AG831" s="50"/>
      <c r="AH831" s="50"/>
      <c r="AI831" s="50"/>
      <c r="AJ831" s="50"/>
      <c r="AK831" s="50"/>
      <c r="AL831" s="50"/>
      <c r="BS831" s="62"/>
      <c r="BT831" s="994"/>
      <c r="BU831" s="42"/>
      <c r="BV831" s="42"/>
    </row>
    <row r="832" spans="29:74">
      <c r="AC832" s="50"/>
      <c r="AD832" s="50"/>
      <c r="AE832" s="50"/>
      <c r="AF832" s="50"/>
      <c r="AG832" s="50"/>
      <c r="AH832" s="50"/>
      <c r="AI832" s="50"/>
      <c r="AJ832" s="50"/>
      <c r="AK832" s="50"/>
      <c r="AL832" s="50"/>
      <c r="BS832" s="62"/>
      <c r="BT832" s="994"/>
      <c r="BU832" s="42"/>
      <c r="BV832" s="42"/>
    </row>
    <row r="833" spans="29:74">
      <c r="AC833" s="50"/>
      <c r="AD833" s="50"/>
      <c r="AE833" s="50"/>
      <c r="AF833" s="50"/>
      <c r="AG833" s="50"/>
      <c r="AH833" s="50"/>
      <c r="AI833" s="50"/>
      <c r="AJ833" s="50"/>
      <c r="AK833" s="50"/>
      <c r="AL833" s="50"/>
      <c r="BS833" s="62"/>
      <c r="BT833" s="994"/>
      <c r="BU833" s="42"/>
      <c r="BV833" s="42"/>
    </row>
    <row r="834" spans="29:74">
      <c r="AC834" s="50"/>
      <c r="AD834" s="50"/>
      <c r="AE834" s="50"/>
      <c r="AF834" s="50"/>
      <c r="AG834" s="50"/>
      <c r="AH834" s="50"/>
      <c r="AI834" s="50"/>
      <c r="AJ834" s="50"/>
      <c r="AK834" s="50"/>
      <c r="AL834" s="50"/>
      <c r="BS834" s="62"/>
      <c r="BT834" s="994"/>
      <c r="BU834" s="42"/>
      <c r="BV834" s="42"/>
    </row>
    <row r="835" spans="29:74">
      <c r="AC835" s="50"/>
      <c r="AD835" s="50"/>
      <c r="AE835" s="50"/>
      <c r="AF835" s="50"/>
      <c r="AG835" s="50"/>
      <c r="AH835" s="50"/>
      <c r="AI835" s="50"/>
      <c r="AJ835" s="50"/>
      <c r="AK835" s="50"/>
      <c r="AL835" s="50"/>
      <c r="BS835" s="62"/>
      <c r="BT835" s="994"/>
      <c r="BU835" s="42"/>
      <c r="BV835" s="42"/>
    </row>
    <row r="836" spans="29:74">
      <c r="AC836" s="50"/>
      <c r="AD836" s="50"/>
      <c r="AE836" s="50"/>
      <c r="AF836" s="50"/>
      <c r="AG836" s="50"/>
      <c r="AH836" s="50"/>
      <c r="AI836" s="50"/>
      <c r="AJ836" s="50"/>
      <c r="AK836" s="50"/>
      <c r="AL836" s="50"/>
      <c r="BS836" s="62"/>
      <c r="BT836" s="994"/>
      <c r="BU836" s="42"/>
      <c r="BV836" s="42"/>
    </row>
    <row r="837" spans="29:74">
      <c r="AC837" s="50"/>
      <c r="AD837" s="50"/>
      <c r="AE837" s="50"/>
      <c r="AF837" s="50"/>
      <c r="AG837" s="50"/>
      <c r="AH837" s="50"/>
      <c r="AI837" s="50"/>
      <c r="AJ837" s="50"/>
      <c r="AK837" s="50"/>
      <c r="AL837" s="50"/>
      <c r="BS837" s="62"/>
      <c r="BT837" s="994"/>
      <c r="BU837" s="42"/>
      <c r="BV837" s="42"/>
    </row>
    <row r="838" spans="29:74">
      <c r="AC838" s="50"/>
      <c r="AD838" s="50"/>
      <c r="AE838" s="50"/>
      <c r="AF838" s="50"/>
      <c r="AG838" s="50"/>
      <c r="AH838" s="50"/>
      <c r="AI838" s="50"/>
      <c r="AJ838" s="50"/>
      <c r="AK838" s="50"/>
      <c r="AL838" s="50"/>
      <c r="BS838" s="62"/>
      <c r="BT838" s="994"/>
      <c r="BU838" s="42"/>
      <c r="BV838" s="42"/>
    </row>
    <row r="839" spans="29:74">
      <c r="AC839" s="50"/>
      <c r="AD839" s="50"/>
      <c r="AE839" s="50"/>
      <c r="AF839" s="50"/>
      <c r="AG839" s="50"/>
      <c r="AH839" s="50"/>
      <c r="AI839" s="50"/>
      <c r="AJ839" s="50"/>
      <c r="AK839" s="50"/>
      <c r="AL839" s="50"/>
      <c r="BS839" s="62"/>
      <c r="BT839" s="994"/>
      <c r="BU839" s="42"/>
      <c r="BV839" s="42"/>
    </row>
    <row r="840" spans="29:74">
      <c r="AC840" s="50"/>
      <c r="AD840" s="50"/>
      <c r="AE840" s="50"/>
      <c r="AF840" s="50"/>
      <c r="AG840" s="50"/>
      <c r="AH840" s="50"/>
      <c r="AI840" s="50"/>
      <c r="AJ840" s="50"/>
      <c r="AK840" s="50"/>
      <c r="AL840" s="50"/>
      <c r="BS840" s="62"/>
      <c r="BT840" s="994"/>
      <c r="BU840" s="42"/>
      <c r="BV840" s="42"/>
    </row>
    <row r="841" spans="29:74">
      <c r="AC841" s="50"/>
      <c r="AD841" s="50"/>
      <c r="AE841" s="50"/>
      <c r="AF841" s="50"/>
      <c r="AG841" s="50"/>
      <c r="AH841" s="50"/>
      <c r="AI841" s="50"/>
      <c r="AJ841" s="50"/>
      <c r="AK841" s="50"/>
      <c r="AL841" s="50"/>
      <c r="BS841" s="62"/>
      <c r="BT841" s="994"/>
      <c r="BU841" s="42"/>
      <c r="BV841" s="42"/>
    </row>
    <row r="842" spans="29:74">
      <c r="AC842" s="50"/>
      <c r="AD842" s="50"/>
      <c r="AE842" s="50"/>
      <c r="AF842" s="50"/>
      <c r="AG842" s="50"/>
      <c r="AH842" s="50"/>
      <c r="AI842" s="50"/>
      <c r="AJ842" s="50"/>
      <c r="AK842" s="50"/>
      <c r="AL842" s="50"/>
      <c r="BS842" s="62"/>
      <c r="BT842" s="994"/>
      <c r="BU842" s="42"/>
      <c r="BV842" s="42"/>
    </row>
    <row r="843" spans="29:74">
      <c r="AC843" s="50"/>
      <c r="AD843" s="50"/>
      <c r="AE843" s="50"/>
      <c r="AF843" s="50"/>
      <c r="AG843" s="50"/>
      <c r="AH843" s="50"/>
      <c r="AI843" s="50"/>
      <c r="AJ843" s="50"/>
      <c r="AK843" s="50"/>
      <c r="AL843" s="50"/>
      <c r="BS843" s="62"/>
      <c r="BT843" s="994"/>
      <c r="BU843" s="42"/>
      <c r="BV843" s="42"/>
    </row>
    <row r="844" spans="29:74">
      <c r="AC844" s="50"/>
      <c r="AD844" s="50"/>
      <c r="AE844" s="50"/>
      <c r="AF844" s="50"/>
      <c r="AG844" s="50"/>
      <c r="AH844" s="50"/>
      <c r="AI844" s="50"/>
      <c r="AJ844" s="50"/>
      <c r="AK844" s="50"/>
      <c r="AL844" s="50"/>
      <c r="BS844" s="62"/>
      <c r="BT844" s="994"/>
      <c r="BU844" s="42"/>
      <c r="BV844" s="42"/>
    </row>
    <row r="845" spans="29:74">
      <c r="AC845" s="50"/>
      <c r="AD845" s="50"/>
      <c r="AE845" s="50"/>
      <c r="AF845" s="50"/>
      <c r="AG845" s="50"/>
      <c r="AH845" s="50"/>
      <c r="AI845" s="50"/>
      <c r="AJ845" s="50"/>
      <c r="AK845" s="50"/>
      <c r="AL845" s="50"/>
      <c r="BS845" s="62"/>
      <c r="BT845" s="994"/>
      <c r="BU845" s="42"/>
      <c r="BV845" s="42"/>
    </row>
    <row r="846" spans="29:74">
      <c r="AC846" s="50"/>
      <c r="AD846" s="50"/>
      <c r="AE846" s="50"/>
      <c r="AF846" s="50"/>
      <c r="AG846" s="50"/>
      <c r="AH846" s="50"/>
      <c r="AI846" s="50"/>
      <c r="AJ846" s="50"/>
      <c r="AK846" s="50"/>
      <c r="AL846" s="50"/>
      <c r="BS846" s="62"/>
      <c r="BT846" s="994"/>
      <c r="BU846" s="42"/>
      <c r="BV846" s="42"/>
    </row>
    <row r="847" spans="29:74">
      <c r="AC847" s="50"/>
      <c r="AD847" s="50"/>
      <c r="AE847" s="50"/>
      <c r="AF847" s="50"/>
      <c r="AG847" s="50"/>
      <c r="AH847" s="50"/>
      <c r="AI847" s="50"/>
      <c r="AJ847" s="50"/>
      <c r="AK847" s="50"/>
      <c r="AL847" s="50"/>
      <c r="BS847" s="62"/>
      <c r="BT847" s="994"/>
      <c r="BU847" s="42"/>
      <c r="BV847" s="42"/>
    </row>
    <row r="848" spans="29:74">
      <c r="AC848" s="50"/>
      <c r="AD848" s="50"/>
      <c r="AE848" s="50"/>
      <c r="AF848" s="50"/>
      <c r="AG848" s="50"/>
      <c r="AH848" s="50"/>
      <c r="AI848" s="50"/>
      <c r="AJ848" s="50"/>
      <c r="AK848" s="50"/>
      <c r="AL848" s="50"/>
      <c r="BS848" s="62"/>
      <c r="BT848" s="994"/>
      <c r="BU848" s="42"/>
      <c r="BV848" s="42"/>
    </row>
    <row r="849" spans="29:74">
      <c r="AC849" s="50"/>
      <c r="AD849" s="50"/>
      <c r="AE849" s="50"/>
      <c r="AF849" s="50"/>
      <c r="AG849" s="50"/>
      <c r="AH849" s="50"/>
      <c r="AI849" s="50"/>
      <c r="AJ849" s="50"/>
      <c r="AK849" s="50"/>
      <c r="AL849" s="50"/>
      <c r="BS849" s="62"/>
      <c r="BT849" s="994"/>
      <c r="BU849" s="42"/>
      <c r="BV849" s="42"/>
    </row>
    <row r="850" spans="29:74">
      <c r="AC850" s="50"/>
      <c r="AD850" s="50"/>
      <c r="AE850" s="50"/>
      <c r="AF850" s="50"/>
      <c r="AG850" s="50"/>
      <c r="AH850" s="50"/>
      <c r="AI850" s="50"/>
      <c r="AJ850" s="50"/>
      <c r="AK850" s="50"/>
      <c r="AL850" s="50"/>
      <c r="BS850" s="62"/>
      <c r="BT850" s="994"/>
      <c r="BU850" s="42"/>
      <c r="BV850" s="42"/>
    </row>
    <row r="851" spans="29:74">
      <c r="AC851" s="50"/>
      <c r="AD851" s="50"/>
      <c r="AE851" s="50"/>
      <c r="AF851" s="50"/>
      <c r="AG851" s="50"/>
      <c r="AH851" s="50"/>
      <c r="AI851" s="50"/>
      <c r="AJ851" s="50"/>
      <c r="AK851" s="50"/>
      <c r="AL851" s="50"/>
      <c r="BS851" s="62"/>
      <c r="BT851" s="994"/>
      <c r="BU851" s="42"/>
      <c r="BV851" s="42"/>
    </row>
    <row r="852" spans="29:74">
      <c r="AC852" s="50"/>
      <c r="AD852" s="50"/>
      <c r="AE852" s="50"/>
      <c r="AF852" s="50"/>
      <c r="AG852" s="50"/>
      <c r="AH852" s="50"/>
      <c r="AI852" s="50"/>
      <c r="AJ852" s="50"/>
      <c r="AK852" s="50"/>
      <c r="AL852" s="50"/>
      <c r="BS852" s="62"/>
      <c r="BT852" s="994"/>
      <c r="BU852" s="42"/>
      <c r="BV852" s="42"/>
    </row>
    <row r="853" spans="29:74">
      <c r="AC853" s="50"/>
      <c r="AD853" s="50"/>
      <c r="AE853" s="50"/>
      <c r="AF853" s="50"/>
      <c r="AG853" s="50"/>
      <c r="AH853" s="50"/>
      <c r="AI853" s="50"/>
      <c r="AJ853" s="50"/>
      <c r="AK853" s="50"/>
      <c r="AL853" s="50"/>
      <c r="BS853" s="62"/>
      <c r="BT853" s="994"/>
      <c r="BU853" s="42"/>
      <c r="BV853" s="42"/>
    </row>
    <row r="854" spans="29:74">
      <c r="AC854" s="50"/>
      <c r="AD854" s="50"/>
      <c r="AE854" s="50"/>
      <c r="AF854" s="50"/>
      <c r="AG854" s="50"/>
      <c r="AH854" s="50"/>
      <c r="AI854" s="50"/>
      <c r="AJ854" s="50"/>
      <c r="AK854" s="50"/>
      <c r="AL854" s="50"/>
      <c r="BS854" s="62"/>
      <c r="BT854" s="994"/>
      <c r="BU854" s="42"/>
      <c r="BV854" s="42"/>
    </row>
    <row r="855" spans="29:74">
      <c r="AC855" s="50"/>
      <c r="AD855" s="50"/>
      <c r="AE855" s="50"/>
      <c r="AF855" s="50"/>
      <c r="AG855" s="50"/>
      <c r="AH855" s="50"/>
      <c r="AI855" s="50"/>
      <c r="AJ855" s="50"/>
      <c r="AK855" s="50"/>
      <c r="AL855" s="50"/>
      <c r="BS855" s="62"/>
      <c r="BT855" s="994"/>
      <c r="BU855" s="42"/>
      <c r="BV855" s="42"/>
    </row>
    <row r="856" spans="29:74">
      <c r="AC856" s="50"/>
      <c r="AD856" s="50"/>
      <c r="AE856" s="50"/>
      <c r="AF856" s="50"/>
      <c r="AG856" s="50"/>
      <c r="AH856" s="50"/>
      <c r="AI856" s="50"/>
      <c r="AJ856" s="50"/>
      <c r="AK856" s="50"/>
      <c r="AL856" s="50"/>
      <c r="BS856" s="62"/>
      <c r="BT856" s="994"/>
      <c r="BU856" s="42"/>
      <c r="BV856" s="42"/>
    </row>
    <row r="857" spans="29:74">
      <c r="AC857" s="50"/>
      <c r="AD857" s="50"/>
      <c r="AE857" s="50"/>
      <c r="AF857" s="50"/>
      <c r="AG857" s="50"/>
      <c r="AH857" s="50"/>
      <c r="AI857" s="50"/>
      <c r="AJ857" s="50"/>
      <c r="AK857" s="50"/>
      <c r="AL857" s="50"/>
      <c r="BS857" s="62"/>
      <c r="BT857" s="994"/>
      <c r="BU857" s="42"/>
      <c r="BV857" s="42"/>
    </row>
    <row r="858" spans="29:74">
      <c r="AC858" s="50"/>
      <c r="AD858" s="50"/>
      <c r="AE858" s="50"/>
      <c r="AF858" s="50"/>
      <c r="AG858" s="50"/>
      <c r="AH858" s="50"/>
      <c r="AI858" s="50"/>
      <c r="AJ858" s="50"/>
      <c r="AK858" s="50"/>
      <c r="AL858" s="50"/>
      <c r="BS858" s="62"/>
      <c r="BT858" s="994"/>
      <c r="BU858" s="42"/>
      <c r="BV858" s="42"/>
    </row>
    <row r="859" spans="29:74">
      <c r="AC859" s="50"/>
      <c r="AD859" s="50"/>
      <c r="AE859" s="50"/>
      <c r="AF859" s="50"/>
      <c r="AG859" s="50"/>
      <c r="AH859" s="50"/>
      <c r="AI859" s="50"/>
      <c r="AJ859" s="50"/>
      <c r="AK859" s="50"/>
      <c r="AL859" s="50"/>
      <c r="BS859" s="62"/>
      <c r="BT859" s="994"/>
      <c r="BU859" s="42"/>
      <c r="BV859" s="42"/>
    </row>
    <row r="860" spans="29:74">
      <c r="AC860" s="50"/>
      <c r="AD860" s="50"/>
      <c r="AE860" s="50"/>
      <c r="AF860" s="50"/>
      <c r="AG860" s="50"/>
      <c r="AH860" s="50"/>
      <c r="AI860" s="50"/>
      <c r="AJ860" s="50"/>
      <c r="AK860" s="50"/>
      <c r="AL860" s="50"/>
      <c r="BS860" s="62"/>
      <c r="BT860" s="994"/>
      <c r="BU860" s="42"/>
      <c r="BV860" s="42"/>
    </row>
    <row r="861" spans="29:74">
      <c r="AC861" s="50"/>
      <c r="AD861" s="50"/>
      <c r="AE861" s="50"/>
      <c r="AF861" s="50"/>
      <c r="AG861" s="50"/>
      <c r="AH861" s="50"/>
      <c r="AI861" s="50"/>
      <c r="AJ861" s="50"/>
      <c r="AK861" s="50"/>
      <c r="AL861" s="50"/>
      <c r="BS861" s="62"/>
      <c r="BT861" s="994"/>
      <c r="BU861" s="42"/>
      <c r="BV861" s="42"/>
    </row>
    <row r="862" spans="29:74">
      <c r="AC862" s="50"/>
      <c r="AD862" s="50"/>
      <c r="AE862" s="50"/>
      <c r="AF862" s="50"/>
      <c r="AG862" s="50"/>
      <c r="AH862" s="50"/>
      <c r="AI862" s="50"/>
      <c r="AJ862" s="50"/>
      <c r="AK862" s="50"/>
      <c r="AL862" s="50"/>
      <c r="BS862" s="62"/>
      <c r="BT862" s="994"/>
      <c r="BU862" s="42"/>
      <c r="BV862" s="42"/>
    </row>
    <row r="863" spans="29:74">
      <c r="AC863" s="50"/>
      <c r="AD863" s="50"/>
      <c r="AE863" s="50"/>
      <c r="AF863" s="50"/>
      <c r="AG863" s="50"/>
      <c r="AH863" s="50"/>
      <c r="AI863" s="50"/>
      <c r="AJ863" s="50"/>
      <c r="AK863" s="50"/>
      <c r="AL863" s="50"/>
      <c r="BS863" s="62"/>
      <c r="BT863" s="994"/>
      <c r="BU863" s="42"/>
      <c r="BV863" s="42"/>
    </row>
    <row r="864" spans="29:74">
      <c r="AC864" s="50"/>
      <c r="AD864" s="50"/>
      <c r="AE864" s="50"/>
      <c r="AF864" s="50"/>
      <c r="AG864" s="50"/>
      <c r="AH864" s="50"/>
      <c r="AI864" s="50"/>
      <c r="AJ864" s="50"/>
      <c r="AK864" s="50"/>
      <c r="AL864" s="50"/>
      <c r="BS864" s="62"/>
      <c r="BT864" s="994"/>
      <c r="BU864" s="42"/>
      <c r="BV864" s="42"/>
    </row>
    <row r="865" spans="29:74">
      <c r="AC865" s="50"/>
      <c r="AD865" s="50"/>
      <c r="AE865" s="50"/>
      <c r="AF865" s="50"/>
      <c r="AG865" s="50"/>
      <c r="AH865" s="50"/>
      <c r="AI865" s="50"/>
      <c r="AJ865" s="50"/>
      <c r="AK865" s="50"/>
      <c r="AL865" s="50"/>
      <c r="BS865" s="62"/>
      <c r="BT865" s="994"/>
      <c r="BU865" s="42"/>
      <c r="BV865" s="42"/>
    </row>
    <row r="866" spans="29:74">
      <c r="AC866" s="50"/>
      <c r="AD866" s="50"/>
      <c r="AE866" s="50"/>
      <c r="AF866" s="50"/>
      <c r="AG866" s="50"/>
      <c r="AH866" s="50"/>
      <c r="AI866" s="50"/>
      <c r="AJ866" s="50"/>
      <c r="AK866" s="50"/>
      <c r="AL866" s="50"/>
      <c r="BS866" s="62"/>
      <c r="BT866" s="994"/>
      <c r="BU866" s="42"/>
      <c r="BV866" s="42"/>
    </row>
    <row r="867" spans="29:74">
      <c r="AC867" s="50"/>
      <c r="AD867" s="50"/>
      <c r="AE867" s="50"/>
      <c r="AF867" s="50"/>
      <c r="AG867" s="50"/>
      <c r="AH867" s="50"/>
      <c r="AI867" s="50"/>
      <c r="AJ867" s="50"/>
      <c r="AK867" s="50"/>
      <c r="AL867" s="50"/>
      <c r="BS867" s="62"/>
      <c r="BT867" s="994"/>
      <c r="BU867" s="42"/>
      <c r="BV867" s="42"/>
    </row>
    <row r="868" spans="29:74">
      <c r="AC868" s="50"/>
      <c r="AD868" s="50"/>
      <c r="AE868" s="50"/>
      <c r="AF868" s="50"/>
      <c r="AG868" s="50"/>
      <c r="AH868" s="50"/>
      <c r="AI868" s="50"/>
      <c r="AJ868" s="50"/>
      <c r="AK868" s="50"/>
      <c r="AL868" s="50"/>
      <c r="BS868" s="62"/>
      <c r="BT868" s="994"/>
      <c r="BU868" s="42"/>
      <c r="BV868" s="42"/>
    </row>
    <row r="869" spans="29:74">
      <c r="AC869" s="50"/>
      <c r="AD869" s="50"/>
      <c r="AE869" s="50"/>
      <c r="AF869" s="50"/>
      <c r="AG869" s="50"/>
      <c r="AH869" s="50"/>
      <c r="AI869" s="50"/>
      <c r="AJ869" s="50"/>
      <c r="AK869" s="50"/>
      <c r="AL869" s="50"/>
      <c r="BS869" s="62"/>
      <c r="BT869" s="994"/>
      <c r="BU869" s="42"/>
      <c r="BV869" s="42"/>
    </row>
    <row r="870" spans="29:74">
      <c r="AC870" s="50"/>
      <c r="AD870" s="50"/>
      <c r="AE870" s="50"/>
      <c r="AF870" s="50"/>
      <c r="AG870" s="50"/>
      <c r="AH870" s="50"/>
      <c r="AI870" s="50"/>
      <c r="AJ870" s="50"/>
      <c r="AK870" s="50"/>
      <c r="AL870" s="50"/>
      <c r="BS870" s="62"/>
      <c r="BT870" s="994"/>
      <c r="BU870" s="42"/>
      <c r="BV870" s="42"/>
    </row>
    <row r="871" spans="29:74">
      <c r="AC871" s="50"/>
      <c r="AD871" s="50"/>
      <c r="AE871" s="50"/>
      <c r="AF871" s="50"/>
      <c r="AG871" s="50"/>
      <c r="AH871" s="50"/>
      <c r="AI871" s="50"/>
      <c r="AJ871" s="50"/>
      <c r="AK871" s="50"/>
      <c r="AL871" s="50"/>
      <c r="BS871" s="62"/>
      <c r="BT871" s="994"/>
      <c r="BU871" s="42"/>
      <c r="BV871" s="42"/>
    </row>
    <row r="872" spans="29:74">
      <c r="AC872" s="50"/>
      <c r="AD872" s="50"/>
      <c r="AE872" s="50"/>
      <c r="AF872" s="50"/>
      <c r="AG872" s="50"/>
      <c r="AH872" s="50"/>
      <c r="AI872" s="50"/>
      <c r="AJ872" s="50"/>
      <c r="AK872" s="50"/>
      <c r="AL872" s="50"/>
      <c r="BS872" s="62"/>
      <c r="BT872" s="994"/>
      <c r="BU872" s="42"/>
      <c r="BV872" s="42"/>
    </row>
    <row r="873" spans="29:74">
      <c r="AC873" s="50"/>
      <c r="AD873" s="50"/>
      <c r="AE873" s="50"/>
      <c r="AF873" s="50"/>
      <c r="AG873" s="50"/>
      <c r="AH873" s="50"/>
      <c r="AI873" s="50"/>
      <c r="AJ873" s="50"/>
      <c r="AK873" s="50"/>
      <c r="AL873" s="50"/>
      <c r="BS873" s="62"/>
      <c r="BT873" s="994"/>
      <c r="BU873" s="42"/>
      <c r="BV873" s="42"/>
    </row>
    <row r="874" spans="29:74">
      <c r="AC874" s="50"/>
      <c r="AD874" s="50"/>
      <c r="AE874" s="50"/>
      <c r="AF874" s="50"/>
      <c r="AG874" s="50"/>
      <c r="AH874" s="50"/>
      <c r="AI874" s="50"/>
      <c r="AJ874" s="50"/>
      <c r="AK874" s="50"/>
      <c r="AL874" s="50"/>
      <c r="BS874" s="62"/>
      <c r="BT874" s="994"/>
      <c r="BU874" s="42"/>
      <c r="BV874" s="42"/>
    </row>
    <row r="875" spans="29:74">
      <c r="AC875" s="50"/>
      <c r="AD875" s="50"/>
      <c r="AE875" s="50"/>
      <c r="AF875" s="50"/>
      <c r="AG875" s="50"/>
      <c r="AH875" s="50"/>
      <c r="AI875" s="50"/>
      <c r="AJ875" s="50"/>
      <c r="AK875" s="50"/>
      <c r="AL875" s="50"/>
      <c r="BS875" s="62"/>
      <c r="BT875" s="994"/>
      <c r="BU875" s="42"/>
      <c r="BV875" s="42"/>
    </row>
    <row r="876" spans="29:74">
      <c r="AC876" s="50"/>
      <c r="AD876" s="50"/>
      <c r="AE876" s="50"/>
      <c r="AF876" s="50"/>
      <c r="AG876" s="50"/>
      <c r="AH876" s="50"/>
      <c r="AI876" s="50"/>
      <c r="AJ876" s="50"/>
      <c r="AK876" s="50"/>
      <c r="AL876" s="50"/>
      <c r="BS876" s="62"/>
      <c r="BT876" s="994"/>
      <c r="BU876" s="42"/>
      <c r="BV876" s="42"/>
    </row>
    <row r="877" spans="29:74">
      <c r="AC877" s="50"/>
      <c r="AD877" s="50"/>
      <c r="AE877" s="50"/>
      <c r="AF877" s="50"/>
      <c r="AG877" s="50"/>
      <c r="AH877" s="50"/>
      <c r="AI877" s="50"/>
      <c r="AJ877" s="50"/>
      <c r="AK877" s="50"/>
      <c r="AL877" s="50"/>
      <c r="BS877" s="62"/>
      <c r="BT877" s="994"/>
      <c r="BU877" s="42"/>
      <c r="BV877" s="42"/>
    </row>
    <row r="878" spans="29:74">
      <c r="AC878" s="50"/>
      <c r="AD878" s="50"/>
      <c r="AE878" s="50"/>
      <c r="AF878" s="50"/>
      <c r="AG878" s="50"/>
      <c r="AH878" s="50"/>
      <c r="AI878" s="50"/>
      <c r="AJ878" s="50"/>
      <c r="AK878" s="50"/>
      <c r="AL878" s="50"/>
      <c r="BS878" s="62"/>
      <c r="BT878" s="994"/>
      <c r="BU878" s="42"/>
      <c r="BV878" s="42"/>
    </row>
    <row r="879" spans="29:74">
      <c r="AC879" s="50"/>
      <c r="AD879" s="50"/>
      <c r="AE879" s="50"/>
      <c r="AF879" s="50"/>
      <c r="AG879" s="50"/>
      <c r="AH879" s="50"/>
      <c r="AI879" s="50"/>
      <c r="AJ879" s="50"/>
      <c r="AK879" s="50"/>
      <c r="AL879" s="50"/>
      <c r="BS879" s="62"/>
      <c r="BT879" s="994"/>
      <c r="BU879" s="42"/>
      <c r="BV879" s="42"/>
    </row>
    <row r="880" spans="29:74">
      <c r="AC880" s="50"/>
      <c r="AD880" s="50"/>
      <c r="AE880" s="50"/>
      <c r="AF880" s="50"/>
      <c r="AG880" s="50"/>
      <c r="AH880" s="50"/>
      <c r="AI880" s="50"/>
      <c r="AJ880" s="50"/>
      <c r="AK880" s="50"/>
      <c r="AL880" s="50"/>
      <c r="BS880" s="62"/>
      <c r="BT880" s="994"/>
      <c r="BU880" s="42"/>
      <c r="BV880" s="42"/>
    </row>
    <row r="881" spans="29:74">
      <c r="AC881" s="50"/>
      <c r="AD881" s="50"/>
      <c r="AE881" s="50"/>
      <c r="AF881" s="50"/>
      <c r="AG881" s="50"/>
      <c r="AH881" s="50"/>
      <c r="AI881" s="50"/>
      <c r="AJ881" s="50"/>
      <c r="AK881" s="50"/>
      <c r="AL881" s="50"/>
      <c r="BS881" s="62"/>
      <c r="BT881" s="994"/>
      <c r="BU881" s="42"/>
      <c r="BV881" s="42"/>
    </row>
    <row r="882" spans="29:74">
      <c r="AC882" s="50"/>
      <c r="AD882" s="50"/>
      <c r="AE882" s="50"/>
      <c r="AF882" s="50"/>
      <c r="AG882" s="50"/>
      <c r="AH882" s="50"/>
      <c r="AI882" s="50"/>
      <c r="AJ882" s="50"/>
      <c r="AK882" s="50"/>
      <c r="AL882" s="50"/>
      <c r="BS882" s="62"/>
      <c r="BT882" s="994"/>
      <c r="BU882" s="42"/>
      <c r="BV882" s="42"/>
    </row>
    <row r="883" spans="29:74">
      <c r="AC883" s="50"/>
      <c r="AD883" s="50"/>
      <c r="AE883" s="50"/>
      <c r="AF883" s="50"/>
      <c r="AG883" s="50"/>
      <c r="AH883" s="50"/>
      <c r="AI883" s="50"/>
      <c r="AJ883" s="50"/>
      <c r="AK883" s="50"/>
      <c r="AL883" s="50"/>
      <c r="BS883" s="62"/>
      <c r="BT883" s="994"/>
      <c r="BU883" s="42"/>
      <c r="BV883" s="42"/>
    </row>
    <row r="884" spans="29:74">
      <c r="AC884" s="50"/>
      <c r="AD884" s="50"/>
      <c r="AE884" s="50"/>
      <c r="AF884" s="50"/>
      <c r="AG884" s="50"/>
      <c r="AH884" s="50"/>
      <c r="AI884" s="50"/>
      <c r="AJ884" s="50"/>
      <c r="AK884" s="50"/>
      <c r="AL884" s="50"/>
      <c r="BS884" s="62"/>
      <c r="BT884" s="994"/>
      <c r="BU884" s="42"/>
      <c r="BV884" s="42"/>
    </row>
    <row r="885" spans="29:74">
      <c r="AC885" s="50"/>
      <c r="AD885" s="50"/>
      <c r="AE885" s="50"/>
      <c r="AF885" s="50"/>
      <c r="AG885" s="50"/>
      <c r="AH885" s="50"/>
      <c r="AI885" s="50"/>
      <c r="AJ885" s="50"/>
      <c r="AK885" s="50"/>
      <c r="AL885" s="50"/>
      <c r="BS885" s="62"/>
      <c r="BT885" s="994"/>
      <c r="BU885" s="42"/>
      <c r="BV885" s="42"/>
    </row>
    <row r="886" spans="29:74">
      <c r="AC886" s="50"/>
      <c r="AD886" s="50"/>
      <c r="AE886" s="50"/>
      <c r="AF886" s="50"/>
      <c r="AG886" s="50"/>
      <c r="AH886" s="50"/>
      <c r="AI886" s="50"/>
      <c r="AJ886" s="50"/>
      <c r="AK886" s="50"/>
      <c r="AL886" s="50"/>
      <c r="BS886" s="62"/>
      <c r="BT886" s="994"/>
      <c r="BU886" s="42"/>
      <c r="BV886" s="42"/>
    </row>
    <row r="887" spans="29:74">
      <c r="AC887" s="50"/>
      <c r="AD887" s="50"/>
      <c r="AE887" s="50"/>
      <c r="AF887" s="50"/>
      <c r="AG887" s="50"/>
      <c r="AH887" s="50"/>
      <c r="AI887" s="50"/>
      <c r="AJ887" s="50"/>
      <c r="AK887" s="50"/>
      <c r="AL887" s="50"/>
      <c r="BS887" s="62"/>
      <c r="BT887" s="994"/>
      <c r="BU887" s="42"/>
      <c r="BV887" s="42"/>
    </row>
    <row r="888" spans="29:74">
      <c r="AC888" s="50"/>
      <c r="AD888" s="50"/>
      <c r="AE888" s="50"/>
      <c r="AF888" s="50"/>
      <c r="AG888" s="50"/>
      <c r="AH888" s="50"/>
      <c r="AI888" s="50"/>
      <c r="AJ888" s="50"/>
      <c r="AK888" s="50"/>
      <c r="AL888" s="50"/>
      <c r="BS888" s="62"/>
      <c r="BT888" s="994"/>
      <c r="BU888" s="42"/>
      <c r="BV888" s="42"/>
    </row>
    <row r="889" spans="29:74">
      <c r="AC889" s="50"/>
      <c r="AD889" s="50"/>
      <c r="AE889" s="50"/>
      <c r="AF889" s="50"/>
      <c r="AG889" s="50"/>
      <c r="AH889" s="50"/>
      <c r="AI889" s="50"/>
      <c r="AJ889" s="50"/>
      <c r="AK889" s="50"/>
      <c r="AL889" s="50"/>
      <c r="BS889" s="62"/>
      <c r="BT889" s="994"/>
      <c r="BU889" s="42"/>
      <c r="BV889" s="42"/>
    </row>
    <row r="890" spans="29:74">
      <c r="AC890" s="50"/>
      <c r="AD890" s="50"/>
      <c r="AE890" s="50"/>
      <c r="AF890" s="50"/>
      <c r="AG890" s="50"/>
      <c r="AH890" s="50"/>
      <c r="AI890" s="50"/>
      <c r="AJ890" s="50"/>
      <c r="AK890" s="50"/>
      <c r="AL890" s="50"/>
      <c r="BS890" s="62"/>
      <c r="BT890" s="994"/>
      <c r="BU890" s="42"/>
      <c r="BV890" s="42"/>
    </row>
    <row r="891" spans="29:74">
      <c r="AC891" s="50"/>
      <c r="AD891" s="50"/>
      <c r="AE891" s="50"/>
      <c r="AF891" s="50"/>
      <c r="AG891" s="50"/>
      <c r="AH891" s="50"/>
      <c r="AI891" s="50"/>
      <c r="AJ891" s="50"/>
      <c r="AK891" s="50"/>
      <c r="AL891" s="50"/>
      <c r="BS891" s="62"/>
      <c r="BT891" s="994"/>
      <c r="BU891" s="42"/>
      <c r="BV891" s="42"/>
    </row>
    <row r="892" spans="29:74">
      <c r="AC892" s="50"/>
      <c r="AD892" s="50"/>
      <c r="AE892" s="50"/>
      <c r="AF892" s="50"/>
      <c r="AG892" s="50"/>
      <c r="AH892" s="50"/>
      <c r="AI892" s="50"/>
      <c r="AJ892" s="50"/>
      <c r="AK892" s="50"/>
      <c r="AL892" s="50"/>
      <c r="BS892" s="62"/>
      <c r="BT892" s="994"/>
      <c r="BU892" s="42"/>
      <c r="BV892" s="42"/>
    </row>
    <row r="893" spans="29:74">
      <c r="AC893" s="50"/>
      <c r="AD893" s="50"/>
      <c r="AE893" s="50"/>
      <c r="AF893" s="50"/>
      <c r="AG893" s="50"/>
      <c r="AH893" s="50"/>
      <c r="AI893" s="50"/>
      <c r="AJ893" s="50"/>
      <c r="AK893" s="50"/>
      <c r="AL893" s="50"/>
      <c r="BS893" s="62"/>
      <c r="BT893" s="994"/>
      <c r="BU893" s="42"/>
      <c r="BV893" s="42"/>
    </row>
    <row r="894" spans="29:74">
      <c r="AC894" s="50"/>
      <c r="AD894" s="50"/>
      <c r="AE894" s="50"/>
      <c r="AF894" s="50"/>
      <c r="AG894" s="50"/>
      <c r="AH894" s="50"/>
      <c r="AI894" s="50"/>
      <c r="AJ894" s="50"/>
      <c r="AK894" s="50"/>
      <c r="AL894" s="50"/>
      <c r="BS894" s="62"/>
      <c r="BT894" s="994"/>
      <c r="BU894" s="42"/>
      <c r="BV894" s="42"/>
    </row>
    <row r="895" spans="29:74">
      <c r="AC895" s="50"/>
      <c r="AD895" s="50"/>
      <c r="AE895" s="50"/>
      <c r="AF895" s="50"/>
      <c r="AG895" s="50"/>
      <c r="AH895" s="50"/>
      <c r="AI895" s="50"/>
      <c r="AJ895" s="50"/>
      <c r="AK895" s="50"/>
      <c r="AL895" s="50"/>
      <c r="BS895" s="62"/>
      <c r="BT895" s="994"/>
      <c r="BU895" s="42"/>
      <c r="BV895" s="42"/>
    </row>
    <row r="896" spans="29:74">
      <c r="AC896" s="50"/>
      <c r="AD896" s="50"/>
      <c r="AE896" s="50"/>
      <c r="AF896" s="50"/>
      <c r="AG896" s="50"/>
      <c r="AH896" s="50"/>
      <c r="AI896" s="50"/>
      <c r="AJ896" s="50"/>
      <c r="AK896" s="50"/>
      <c r="AL896" s="50"/>
      <c r="BS896" s="62"/>
      <c r="BT896" s="994"/>
      <c r="BU896" s="42"/>
      <c r="BV896" s="42"/>
    </row>
    <row r="897" spans="29:74">
      <c r="AC897" s="50"/>
      <c r="AD897" s="50"/>
      <c r="AE897" s="50"/>
      <c r="AF897" s="50"/>
      <c r="AG897" s="50"/>
      <c r="AH897" s="50"/>
      <c r="AI897" s="50"/>
      <c r="AJ897" s="50"/>
      <c r="AK897" s="50"/>
      <c r="AL897" s="50"/>
      <c r="BS897" s="62"/>
      <c r="BT897" s="994"/>
      <c r="BU897" s="42"/>
      <c r="BV897" s="42"/>
    </row>
    <row r="898" spans="29:74">
      <c r="AC898" s="50"/>
      <c r="AD898" s="50"/>
      <c r="AE898" s="50"/>
      <c r="AF898" s="50"/>
      <c r="AG898" s="50"/>
      <c r="AH898" s="50"/>
      <c r="AI898" s="50"/>
      <c r="AJ898" s="50"/>
      <c r="AK898" s="50"/>
      <c r="AL898" s="50"/>
      <c r="BS898" s="62"/>
      <c r="BT898" s="994"/>
      <c r="BU898" s="42"/>
      <c r="BV898" s="42"/>
    </row>
    <row r="899" spans="29:74">
      <c r="AC899" s="50"/>
      <c r="AD899" s="50"/>
      <c r="AE899" s="50"/>
      <c r="AF899" s="50"/>
      <c r="AG899" s="50"/>
      <c r="AH899" s="50"/>
      <c r="AI899" s="50"/>
      <c r="AJ899" s="50"/>
      <c r="AK899" s="50"/>
      <c r="AL899" s="50"/>
      <c r="BS899" s="62"/>
      <c r="BT899" s="994"/>
      <c r="BU899" s="42"/>
      <c r="BV899" s="42"/>
    </row>
    <row r="900" spans="29:74">
      <c r="AC900" s="50"/>
      <c r="AD900" s="50"/>
      <c r="AE900" s="50"/>
      <c r="AF900" s="50"/>
      <c r="AG900" s="50"/>
      <c r="AH900" s="50"/>
      <c r="AI900" s="50"/>
      <c r="AJ900" s="50"/>
      <c r="AK900" s="50"/>
      <c r="AL900" s="50"/>
      <c r="BS900" s="62"/>
      <c r="BT900" s="994"/>
      <c r="BU900" s="42"/>
      <c r="BV900" s="42"/>
    </row>
    <row r="901" spans="29:74">
      <c r="AC901" s="50"/>
      <c r="AD901" s="50"/>
      <c r="AE901" s="50"/>
      <c r="AF901" s="50"/>
      <c r="AG901" s="50"/>
      <c r="AH901" s="50"/>
      <c r="AI901" s="50"/>
      <c r="AJ901" s="50"/>
      <c r="AK901" s="50"/>
      <c r="AL901" s="50"/>
      <c r="BS901" s="62"/>
      <c r="BT901" s="994"/>
      <c r="BU901" s="42"/>
      <c r="BV901" s="42"/>
    </row>
    <row r="902" spans="29:74">
      <c r="AC902" s="50"/>
      <c r="AD902" s="50"/>
      <c r="AE902" s="50"/>
      <c r="AF902" s="50"/>
      <c r="AG902" s="50"/>
      <c r="AH902" s="50"/>
      <c r="AI902" s="50"/>
      <c r="AJ902" s="50"/>
      <c r="AK902" s="50"/>
      <c r="AL902" s="50"/>
      <c r="BS902" s="62"/>
      <c r="BT902" s="994"/>
      <c r="BU902" s="42"/>
      <c r="BV902" s="42"/>
    </row>
    <row r="903" spans="29:74">
      <c r="AC903" s="50"/>
      <c r="AD903" s="50"/>
      <c r="AE903" s="50"/>
      <c r="AF903" s="50"/>
      <c r="AG903" s="50"/>
      <c r="AH903" s="50"/>
      <c r="AI903" s="50"/>
      <c r="AJ903" s="50"/>
      <c r="AK903" s="50"/>
      <c r="AL903" s="50"/>
      <c r="BS903" s="62"/>
      <c r="BT903" s="994"/>
      <c r="BU903" s="42"/>
      <c r="BV903" s="42"/>
    </row>
    <row r="904" spans="29:74">
      <c r="AC904" s="50"/>
      <c r="AD904" s="50"/>
      <c r="AE904" s="50"/>
      <c r="AF904" s="50"/>
      <c r="AG904" s="50"/>
      <c r="AH904" s="50"/>
      <c r="AI904" s="50"/>
      <c r="AJ904" s="50"/>
      <c r="AK904" s="50"/>
      <c r="AL904" s="50"/>
      <c r="BS904" s="62"/>
      <c r="BT904" s="994"/>
      <c r="BU904" s="42"/>
      <c r="BV904" s="42"/>
    </row>
    <row r="905" spans="29:74">
      <c r="AC905" s="50"/>
      <c r="AD905" s="50"/>
      <c r="AE905" s="50"/>
      <c r="AF905" s="50"/>
      <c r="AG905" s="50"/>
      <c r="AH905" s="50"/>
      <c r="AI905" s="50"/>
      <c r="AJ905" s="50"/>
      <c r="AK905" s="50"/>
      <c r="AL905" s="50"/>
      <c r="BS905" s="62"/>
      <c r="BT905" s="994"/>
      <c r="BU905" s="42"/>
      <c r="BV905" s="42"/>
    </row>
    <row r="906" spans="29:74">
      <c r="AC906" s="50"/>
      <c r="AD906" s="50"/>
      <c r="AE906" s="50"/>
      <c r="AF906" s="50"/>
      <c r="AG906" s="50"/>
      <c r="AH906" s="50"/>
      <c r="AI906" s="50"/>
      <c r="AJ906" s="50"/>
      <c r="AK906" s="50"/>
      <c r="AL906" s="50"/>
      <c r="BS906" s="62"/>
      <c r="BT906" s="994"/>
      <c r="BU906" s="42"/>
      <c r="BV906" s="42"/>
    </row>
    <row r="907" spans="29:74">
      <c r="AC907" s="50"/>
      <c r="AD907" s="50"/>
      <c r="AE907" s="50"/>
      <c r="AF907" s="50"/>
      <c r="AG907" s="50"/>
      <c r="AH907" s="50"/>
      <c r="AI907" s="50"/>
      <c r="AJ907" s="50"/>
      <c r="AK907" s="50"/>
      <c r="AL907" s="50"/>
      <c r="BS907" s="62"/>
      <c r="BT907" s="994"/>
      <c r="BU907" s="42"/>
      <c r="BV907" s="42"/>
    </row>
    <row r="908" spans="29:74">
      <c r="AC908" s="50"/>
      <c r="AD908" s="50"/>
      <c r="AE908" s="50"/>
      <c r="AF908" s="50"/>
      <c r="AG908" s="50"/>
      <c r="AH908" s="50"/>
      <c r="AI908" s="50"/>
      <c r="AJ908" s="50"/>
      <c r="AK908" s="50"/>
      <c r="AL908" s="50"/>
      <c r="BS908" s="62"/>
      <c r="BT908" s="994"/>
      <c r="BU908" s="42"/>
      <c r="BV908" s="42"/>
    </row>
    <row r="909" spans="29:74">
      <c r="AC909" s="50"/>
      <c r="AD909" s="50"/>
      <c r="AE909" s="50"/>
      <c r="AF909" s="50"/>
      <c r="AG909" s="50"/>
      <c r="AH909" s="50"/>
      <c r="AI909" s="50"/>
      <c r="AJ909" s="50"/>
      <c r="AK909" s="50"/>
      <c r="AL909" s="50"/>
      <c r="BS909" s="62"/>
      <c r="BT909" s="994"/>
      <c r="BU909" s="42"/>
      <c r="BV909" s="42"/>
    </row>
    <row r="910" spans="29:74">
      <c r="AC910" s="50"/>
      <c r="AD910" s="50"/>
      <c r="AE910" s="50"/>
      <c r="AF910" s="50"/>
      <c r="AG910" s="50"/>
      <c r="AH910" s="50"/>
      <c r="AI910" s="50"/>
      <c r="AJ910" s="50"/>
      <c r="AK910" s="50"/>
      <c r="AL910" s="50"/>
      <c r="BS910" s="62"/>
      <c r="BT910" s="994"/>
      <c r="BU910" s="42"/>
      <c r="BV910" s="42"/>
    </row>
    <row r="911" spans="29:74">
      <c r="AC911" s="50"/>
      <c r="AD911" s="50"/>
      <c r="AE911" s="50"/>
      <c r="AF911" s="50"/>
      <c r="AG911" s="50"/>
      <c r="AH911" s="50"/>
      <c r="AI911" s="50"/>
      <c r="AJ911" s="50"/>
      <c r="AK911" s="50"/>
      <c r="AL911" s="50"/>
      <c r="BS911" s="62"/>
      <c r="BT911" s="994"/>
      <c r="BU911" s="42"/>
      <c r="BV911" s="42"/>
    </row>
    <row r="912" spans="29:74">
      <c r="AC912" s="50"/>
      <c r="AD912" s="50"/>
      <c r="AE912" s="50"/>
      <c r="AF912" s="50"/>
      <c r="AG912" s="50"/>
      <c r="AH912" s="50"/>
      <c r="AI912" s="50"/>
      <c r="AJ912" s="50"/>
      <c r="AK912" s="50"/>
      <c r="AL912" s="50"/>
      <c r="BS912" s="62"/>
      <c r="BT912" s="994"/>
      <c r="BU912" s="42"/>
      <c r="BV912" s="42"/>
    </row>
    <row r="913" spans="29:74">
      <c r="AC913" s="50"/>
      <c r="AD913" s="50"/>
      <c r="AE913" s="50"/>
      <c r="AF913" s="50"/>
      <c r="AG913" s="50"/>
      <c r="AH913" s="50"/>
      <c r="AI913" s="50"/>
      <c r="AJ913" s="50"/>
      <c r="AK913" s="50"/>
      <c r="AL913" s="50"/>
      <c r="BS913" s="62"/>
      <c r="BT913" s="994"/>
      <c r="BU913" s="42"/>
      <c r="BV913" s="42"/>
    </row>
    <row r="914" spans="29:74">
      <c r="AC914" s="50"/>
      <c r="AD914" s="50"/>
      <c r="AE914" s="50"/>
      <c r="AF914" s="50"/>
      <c r="AG914" s="50"/>
      <c r="AH914" s="50"/>
      <c r="AI914" s="50"/>
      <c r="AJ914" s="50"/>
      <c r="AK914" s="50"/>
      <c r="AL914" s="50"/>
      <c r="BS914" s="62"/>
      <c r="BT914" s="994"/>
      <c r="BU914" s="42"/>
      <c r="BV914" s="42"/>
    </row>
    <row r="915" spans="29:74">
      <c r="AC915" s="50"/>
      <c r="AD915" s="50"/>
      <c r="AE915" s="50"/>
      <c r="AF915" s="50"/>
      <c r="AG915" s="50"/>
      <c r="AH915" s="50"/>
      <c r="AI915" s="50"/>
      <c r="AJ915" s="50"/>
      <c r="AK915" s="50"/>
      <c r="AL915" s="50"/>
      <c r="BS915" s="62"/>
      <c r="BT915" s="994"/>
      <c r="BU915" s="42"/>
      <c r="BV915" s="42"/>
    </row>
    <row r="916" spans="29:74">
      <c r="AC916" s="50"/>
      <c r="AD916" s="50"/>
      <c r="AE916" s="50"/>
      <c r="AF916" s="50"/>
      <c r="AG916" s="50"/>
      <c r="AH916" s="50"/>
      <c r="AI916" s="50"/>
      <c r="AJ916" s="50"/>
      <c r="AK916" s="50"/>
      <c r="AL916" s="50"/>
      <c r="BS916" s="62"/>
      <c r="BT916" s="994"/>
      <c r="BU916" s="42"/>
      <c r="BV916" s="42"/>
    </row>
    <row r="917" spans="29:74">
      <c r="AC917" s="50"/>
      <c r="AD917" s="50"/>
      <c r="AE917" s="50"/>
      <c r="AF917" s="50"/>
      <c r="AG917" s="50"/>
      <c r="AH917" s="50"/>
      <c r="AI917" s="50"/>
      <c r="AJ917" s="50"/>
      <c r="AK917" s="50"/>
      <c r="AL917" s="50"/>
      <c r="BS917" s="62"/>
      <c r="BT917" s="994"/>
      <c r="BU917" s="42"/>
      <c r="BV917" s="42"/>
    </row>
    <row r="918" spans="29:74">
      <c r="AC918" s="50"/>
      <c r="AD918" s="50"/>
      <c r="AE918" s="50"/>
      <c r="AF918" s="50"/>
      <c r="AG918" s="50"/>
      <c r="AH918" s="50"/>
      <c r="AI918" s="50"/>
      <c r="AJ918" s="50"/>
      <c r="AK918" s="50"/>
      <c r="AL918" s="50"/>
      <c r="BS918" s="62"/>
      <c r="BT918" s="994"/>
      <c r="BU918" s="42"/>
      <c r="BV918" s="42"/>
    </row>
    <row r="919" spans="29:74">
      <c r="AC919" s="50"/>
      <c r="AD919" s="50"/>
      <c r="AE919" s="50"/>
      <c r="AF919" s="50"/>
      <c r="AG919" s="50"/>
      <c r="AH919" s="50"/>
      <c r="AI919" s="50"/>
      <c r="AJ919" s="50"/>
      <c r="AK919" s="50"/>
      <c r="AL919" s="50"/>
      <c r="BS919" s="62"/>
      <c r="BT919" s="994"/>
      <c r="BU919" s="42"/>
      <c r="BV919" s="42"/>
    </row>
    <row r="920" spans="29:74">
      <c r="AC920" s="50"/>
      <c r="AD920" s="50"/>
      <c r="AE920" s="50"/>
      <c r="AF920" s="50"/>
      <c r="AG920" s="50"/>
      <c r="AH920" s="50"/>
      <c r="AI920" s="50"/>
      <c r="AJ920" s="50"/>
      <c r="AK920" s="50"/>
      <c r="AL920" s="50"/>
      <c r="BS920" s="62"/>
      <c r="BT920" s="994"/>
      <c r="BU920" s="42"/>
      <c r="BV920" s="42"/>
    </row>
    <row r="921" spans="29:74">
      <c r="AC921" s="50"/>
      <c r="AD921" s="50"/>
      <c r="AE921" s="50"/>
      <c r="AF921" s="50"/>
      <c r="AG921" s="50"/>
      <c r="AH921" s="50"/>
      <c r="AI921" s="50"/>
      <c r="AJ921" s="50"/>
      <c r="AK921" s="50"/>
      <c r="AL921" s="50"/>
      <c r="BS921" s="62"/>
      <c r="BT921" s="994"/>
      <c r="BU921" s="42"/>
      <c r="BV921" s="42"/>
    </row>
    <row r="922" spans="29:74">
      <c r="AC922" s="50"/>
      <c r="AD922" s="50"/>
      <c r="AE922" s="50"/>
      <c r="AF922" s="50"/>
      <c r="AG922" s="50"/>
      <c r="AH922" s="50"/>
      <c r="AI922" s="50"/>
      <c r="AJ922" s="50"/>
      <c r="AK922" s="50"/>
      <c r="AL922" s="50"/>
      <c r="BS922" s="62"/>
      <c r="BT922" s="994"/>
      <c r="BU922" s="42"/>
      <c r="BV922" s="42"/>
    </row>
    <row r="923" spans="29:74">
      <c r="AC923" s="50"/>
      <c r="AD923" s="50"/>
      <c r="AE923" s="50"/>
      <c r="AF923" s="50"/>
      <c r="AG923" s="50"/>
      <c r="AH923" s="50"/>
      <c r="AI923" s="50"/>
      <c r="AJ923" s="50"/>
      <c r="AK923" s="50"/>
      <c r="AL923" s="50"/>
      <c r="BS923" s="62"/>
      <c r="BT923" s="994"/>
      <c r="BU923" s="42"/>
      <c r="BV923" s="42"/>
    </row>
    <row r="924" spans="29:74">
      <c r="AC924" s="50"/>
      <c r="AD924" s="50"/>
      <c r="AE924" s="50"/>
      <c r="AF924" s="50"/>
      <c r="AG924" s="50"/>
      <c r="AH924" s="50"/>
      <c r="AI924" s="50"/>
      <c r="AJ924" s="50"/>
      <c r="AK924" s="50"/>
      <c r="AL924" s="50"/>
      <c r="BS924" s="62"/>
      <c r="BT924" s="994"/>
      <c r="BU924" s="42"/>
      <c r="BV924" s="42"/>
    </row>
    <row r="925" spans="29:74">
      <c r="AC925" s="50"/>
      <c r="AD925" s="50"/>
      <c r="AE925" s="50"/>
      <c r="AF925" s="50"/>
      <c r="AG925" s="50"/>
      <c r="AH925" s="50"/>
      <c r="AI925" s="50"/>
      <c r="AJ925" s="50"/>
      <c r="AK925" s="50"/>
      <c r="AL925" s="50"/>
      <c r="BS925" s="62"/>
      <c r="BT925" s="994"/>
      <c r="BU925" s="42"/>
      <c r="BV925" s="42"/>
    </row>
    <row r="926" spans="29:74">
      <c r="AC926" s="50"/>
      <c r="AD926" s="50"/>
      <c r="AE926" s="50"/>
      <c r="AF926" s="50"/>
      <c r="AG926" s="50"/>
      <c r="AH926" s="50"/>
      <c r="AI926" s="50"/>
      <c r="AJ926" s="50"/>
      <c r="AK926" s="50"/>
      <c r="AL926" s="50"/>
      <c r="BS926" s="62"/>
      <c r="BT926" s="994"/>
      <c r="BU926" s="42"/>
      <c r="BV926" s="42"/>
    </row>
    <row r="927" spans="29:74">
      <c r="AC927" s="50"/>
      <c r="AD927" s="50"/>
      <c r="AE927" s="50"/>
      <c r="AF927" s="50"/>
      <c r="AG927" s="50"/>
      <c r="AH927" s="50"/>
      <c r="AI927" s="50"/>
      <c r="AJ927" s="50"/>
      <c r="AK927" s="50"/>
      <c r="AL927" s="50"/>
      <c r="BS927" s="62"/>
      <c r="BT927" s="994"/>
      <c r="BU927" s="42"/>
      <c r="BV927" s="42"/>
    </row>
    <row r="928" spans="29:74">
      <c r="AC928" s="50"/>
      <c r="AD928" s="50"/>
      <c r="AE928" s="50"/>
      <c r="AF928" s="50"/>
      <c r="AG928" s="50"/>
      <c r="AH928" s="50"/>
      <c r="AI928" s="50"/>
      <c r="AJ928" s="50"/>
      <c r="AK928" s="50"/>
      <c r="AL928" s="50"/>
      <c r="BS928" s="62"/>
      <c r="BT928" s="994"/>
      <c r="BU928" s="42"/>
      <c r="BV928" s="42"/>
    </row>
    <row r="929" spans="29:74">
      <c r="AC929" s="50"/>
      <c r="AD929" s="50"/>
      <c r="AE929" s="50"/>
      <c r="AF929" s="50"/>
      <c r="AG929" s="50"/>
      <c r="AH929" s="50"/>
      <c r="AI929" s="50"/>
      <c r="AJ929" s="50"/>
      <c r="AK929" s="50"/>
      <c r="AL929" s="50"/>
      <c r="BS929" s="62"/>
      <c r="BT929" s="994"/>
      <c r="BU929" s="42"/>
      <c r="BV929" s="42"/>
    </row>
    <row r="930" spans="29:74">
      <c r="AC930" s="50"/>
      <c r="AD930" s="50"/>
      <c r="AE930" s="50"/>
      <c r="AF930" s="50"/>
      <c r="AG930" s="50"/>
      <c r="AH930" s="50"/>
      <c r="AI930" s="50"/>
      <c r="AJ930" s="50"/>
      <c r="AK930" s="50"/>
      <c r="AL930" s="50"/>
      <c r="BS930" s="62"/>
      <c r="BT930" s="994"/>
      <c r="BU930" s="42"/>
      <c r="BV930" s="42"/>
    </row>
    <row r="931" spans="29:74">
      <c r="AC931" s="50"/>
      <c r="AD931" s="50"/>
      <c r="AE931" s="50"/>
      <c r="AF931" s="50"/>
      <c r="AG931" s="50"/>
      <c r="AH931" s="50"/>
      <c r="AI931" s="50"/>
      <c r="AJ931" s="50"/>
      <c r="AK931" s="50"/>
      <c r="AL931" s="50"/>
      <c r="BS931" s="62"/>
      <c r="BT931" s="994"/>
      <c r="BU931" s="42"/>
      <c r="BV931" s="42"/>
    </row>
    <row r="932" spans="29:74">
      <c r="AC932" s="50"/>
      <c r="AD932" s="50"/>
      <c r="AE932" s="50"/>
      <c r="AF932" s="50"/>
      <c r="AG932" s="50"/>
      <c r="AH932" s="50"/>
      <c r="AI932" s="50"/>
      <c r="AJ932" s="50"/>
      <c r="AK932" s="50"/>
      <c r="AL932" s="50"/>
      <c r="BS932" s="62"/>
      <c r="BT932" s="994"/>
      <c r="BU932" s="42"/>
      <c r="BV932" s="42"/>
    </row>
    <row r="933" spans="29:74">
      <c r="AC933" s="50"/>
      <c r="AD933" s="50"/>
      <c r="AE933" s="50"/>
      <c r="AF933" s="50"/>
      <c r="AG933" s="50"/>
      <c r="AH933" s="50"/>
      <c r="AI933" s="50"/>
      <c r="AJ933" s="50"/>
      <c r="AK933" s="50"/>
      <c r="AL933" s="50"/>
      <c r="BS933" s="62"/>
      <c r="BT933" s="994"/>
      <c r="BU933" s="42"/>
      <c r="BV933" s="42"/>
    </row>
    <row r="934" spans="29:74">
      <c r="AC934" s="50"/>
      <c r="AD934" s="50"/>
      <c r="AE934" s="50"/>
      <c r="AF934" s="50"/>
      <c r="AG934" s="50"/>
      <c r="AH934" s="50"/>
      <c r="AI934" s="50"/>
      <c r="AJ934" s="50"/>
      <c r="AK934" s="50"/>
      <c r="AL934" s="50"/>
      <c r="BS934" s="62"/>
      <c r="BT934" s="994"/>
      <c r="BU934" s="42"/>
      <c r="BV934" s="42"/>
    </row>
    <row r="935" spans="29:74">
      <c r="AC935" s="50"/>
      <c r="AD935" s="50"/>
      <c r="AE935" s="50"/>
      <c r="AF935" s="50"/>
      <c r="AG935" s="50"/>
      <c r="AH935" s="50"/>
      <c r="AI935" s="50"/>
      <c r="AJ935" s="50"/>
      <c r="AK935" s="50"/>
      <c r="AL935" s="50"/>
      <c r="BS935" s="62"/>
      <c r="BT935" s="994"/>
      <c r="BU935" s="42"/>
      <c r="BV935" s="42"/>
    </row>
    <row r="936" spans="29:74">
      <c r="AC936" s="50"/>
      <c r="AD936" s="50"/>
      <c r="AE936" s="50"/>
      <c r="AF936" s="50"/>
      <c r="AG936" s="50"/>
      <c r="AH936" s="50"/>
      <c r="AI936" s="50"/>
      <c r="AJ936" s="50"/>
      <c r="AK936" s="50"/>
      <c r="AL936" s="50"/>
      <c r="BS936" s="62"/>
      <c r="BT936" s="994"/>
      <c r="BU936" s="42"/>
      <c r="BV936" s="42"/>
    </row>
    <row r="937" spans="29:74">
      <c r="AC937" s="50"/>
      <c r="AD937" s="50"/>
      <c r="AE937" s="50"/>
      <c r="AF937" s="50"/>
      <c r="AG937" s="50"/>
      <c r="AH937" s="50"/>
      <c r="AI937" s="50"/>
      <c r="AJ937" s="50"/>
      <c r="AK937" s="50"/>
      <c r="AL937" s="50"/>
      <c r="BS937" s="62"/>
      <c r="BT937" s="994"/>
      <c r="BU937" s="42"/>
      <c r="BV937" s="42"/>
    </row>
    <row r="938" spans="29:74">
      <c r="AC938" s="50"/>
      <c r="AD938" s="50"/>
      <c r="AE938" s="50"/>
      <c r="AF938" s="50"/>
      <c r="AG938" s="50"/>
      <c r="AH938" s="50"/>
      <c r="AI938" s="50"/>
      <c r="AJ938" s="50"/>
      <c r="AK938" s="50"/>
      <c r="AL938" s="50"/>
      <c r="BS938" s="62"/>
      <c r="BT938" s="994"/>
      <c r="BU938" s="42"/>
      <c r="BV938" s="42"/>
    </row>
    <row r="939" spans="29:74">
      <c r="AC939" s="50"/>
      <c r="AD939" s="50"/>
      <c r="AE939" s="50"/>
      <c r="AF939" s="50"/>
      <c r="AG939" s="50"/>
      <c r="AH939" s="50"/>
      <c r="AI939" s="50"/>
      <c r="AJ939" s="50"/>
      <c r="AK939" s="50"/>
      <c r="AL939" s="50"/>
      <c r="BS939" s="62"/>
      <c r="BT939" s="994"/>
      <c r="BU939" s="42"/>
      <c r="BV939" s="42"/>
    </row>
    <row r="940" spans="29:74">
      <c r="AC940" s="50"/>
      <c r="AD940" s="50"/>
      <c r="AE940" s="50"/>
      <c r="AF940" s="50"/>
      <c r="AG940" s="50"/>
      <c r="AH940" s="50"/>
      <c r="AI940" s="50"/>
      <c r="AJ940" s="50"/>
      <c r="AK940" s="50"/>
      <c r="AL940" s="50"/>
      <c r="BS940" s="62"/>
      <c r="BT940" s="994"/>
      <c r="BU940" s="42"/>
      <c r="BV940" s="42"/>
    </row>
    <row r="941" spans="29:74">
      <c r="AC941" s="50"/>
      <c r="AD941" s="50"/>
      <c r="AE941" s="50"/>
      <c r="AF941" s="50"/>
      <c r="AG941" s="50"/>
      <c r="AH941" s="50"/>
      <c r="AI941" s="50"/>
      <c r="AJ941" s="50"/>
      <c r="AK941" s="50"/>
      <c r="AL941" s="50"/>
      <c r="BS941" s="62"/>
      <c r="BT941" s="994"/>
      <c r="BU941" s="42"/>
      <c r="BV941" s="42"/>
    </row>
    <row r="942" spans="29:74">
      <c r="AC942" s="50"/>
      <c r="AD942" s="50"/>
      <c r="AE942" s="50"/>
      <c r="AF942" s="50"/>
      <c r="AG942" s="50"/>
      <c r="AH942" s="50"/>
      <c r="AI942" s="50"/>
      <c r="AJ942" s="50"/>
      <c r="AK942" s="50"/>
      <c r="AL942" s="50"/>
      <c r="BS942" s="62"/>
      <c r="BT942" s="994"/>
      <c r="BU942" s="42"/>
      <c r="BV942" s="42"/>
    </row>
    <row r="943" spans="29:74">
      <c r="AC943" s="50"/>
      <c r="AD943" s="50"/>
      <c r="AE943" s="50"/>
      <c r="AF943" s="50"/>
      <c r="AG943" s="50"/>
      <c r="AH943" s="50"/>
      <c r="AI943" s="50"/>
      <c r="AJ943" s="50"/>
      <c r="AK943" s="50"/>
      <c r="AL943" s="50"/>
      <c r="BS943" s="62"/>
      <c r="BT943" s="994"/>
      <c r="BU943" s="42"/>
      <c r="BV943" s="42"/>
    </row>
    <row r="944" spans="29:74">
      <c r="AC944" s="50"/>
      <c r="AD944" s="50"/>
      <c r="AE944" s="50"/>
      <c r="AF944" s="50"/>
      <c r="AG944" s="50"/>
      <c r="AH944" s="50"/>
      <c r="AI944" s="50"/>
      <c r="AJ944" s="50"/>
      <c r="AK944" s="50"/>
      <c r="AL944" s="50"/>
      <c r="BS944" s="62"/>
      <c r="BT944" s="994"/>
      <c r="BU944" s="42"/>
      <c r="BV944" s="42"/>
    </row>
    <row r="945" spans="29:74">
      <c r="AC945" s="50"/>
      <c r="AD945" s="50"/>
      <c r="AE945" s="50"/>
      <c r="AF945" s="50"/>
      <c r="AG945" s="50"/>
      <c r="AH945" s="50"/>
      <c r="AI945" s="50"/>
      <c r="AJ945" s="50"/>
      <c r="AK945" s="50"/>
      <c r="AL945" s="50"/>
      <c r="BS945" s="62"/>
      <c r="BT945" s="994"/>
      <c r="BU945" s="42"/>
      <c r="BV945" s="42"/>
    </row>
    <row r="946" spans="29:74">
      <c r="AC946" s="50"/>
      <c r="AD946" s="50"/>
      <c r="AE946" s="50"/>
      <c r="AF946" s="50"/>
      <c r="AG946" s="50"/>
      <c r="AH946" s="50"/>
      <c r="AI946" s="50"/>
      <c r="AJ946" s="50"/>
      <c r="AK946" s="50"/>
      <c r="AL946" s="50"/>
      <c r="BS946" s="62"/>
      <c r="BT946" s="994"/>
      <c r="BU946" s="42"/>
      <c r="BV946" s="42"/>
    </row>
    <row r="947" spans="29:74">
      <c r="AC947" s="50"/>
      <c r="AD947" s="50"/>
      <c r="AE947" s="50"/>
      <c r="AF947" s="50"/>
      <c r="AG947" s="50"/>
      <c r="AH947" s="50"/>
      <c r="AI947" s="50"/>
      <c r="AJ947" s="50"/>
      <c r="AK947" s="50"/>
      <c r="AL947" s="50"/>
      <c r="BS947" s="62"/>
      <c r="BT947" s="994"/>
      <c r="BU947" s="42"/>
      <c r="BV947" s="42"/>
    </row>
    <row r="948" spans="29:74">
      <c r="AC948" s="50"/>
      <c r="AD948" s="50"/>
      <c r="AE948" s="50"/>
      <c r="AF948" s="50"/>
      <c r="AG948" s="50"/>
      <c r="AH948" s="50"/>
      <c r="AI948" s="50"/>
      <c r="AJ948" s="50"/>
      <c r="AK948" s="50"/>
      <c r="AL948" s="50"/>
      <c r="BS948" s="62"/>
      <c r="BT948" s="994"/>
      <c r="BU948" s="42"/>
      <c r="BV948" s="42"/>
    </row>
    <row r="949" spans="29:74">
      <c r="AC949" s="50"/>
      <c r="AD949" s="50"/>
      <c r="AE949" s="50"/>
      <c r="AF949" s="50"/>
      <c r="AG949" s="50"/>
      <c r="AH949" s="50"/>
      <c r="AI949" s="50"/>
      <c r="AJ949" s="50"/>
      <c r="AK949" s="50"/>
      <c r="AL949" s="50"/>
      <c r="BS949" s="62"/>
      <c r="BT949" s="994"/>
      <c r="BU949" s="42"/>
      <c r="BV949" s="42"/>
    </row>
    <row r="950" spans="29:74">
      <c r="AC950" s="50"/>
      <c r="AD950" s="50"/>
      <c r="AE950" s="50"/>
      <c r="AF950" s="50"/>
      <c r="AG950" s="50"/>
      <c r="AH950" s="50"/>
      <c r="AI950" s="50"/>
      <c r="AJ950" s="50"/>
      <c r="AK950" s="50"/>
      <c r="AL950" s="50"/>
      <c r="BS950" s="62"/>
      <c r="BT950" s="994"/>
      <c r="BU950" s="42"/>
      <c r="BV950" s="42"/>
    </row>
    <row r="951" spans="29:74">
      <c r="AC951" s="50"/>
      <c r="AD951" s="50"/>
      <c r="AE951" s="50"/>
      <c r="AF951" s="50"/>
      <c r="AG951" s="50"/>
      <c r="AH951" s="50"/>
      <c r="AI951" s="50"/>
      <c r="AJ951" s="50"/>
      <c r="AK951" s="50"/>
      <c r="AL951" s="50"/>
      <c r="BS951" s="62"/>
      <c r="BT951" s="994"/>
      <c r="BU951" s="42"/>
      <c r="BV951" s="42"/>
    </row>
    <row r="952" spans="29:74">
      <c r="AC952" s="50"/>
      <c r="AD952" s="50"/>
      <c r="AE952" s="50"/>
      <c r="AF952" s="50"/>
      <c r="AG952" s="50"/>
      <c r="AH952" s="50"/>
      <c r="AI952" s="50"/>
      <c r="AJ952" s="50"/>
      <c r="AK952" s="50"/>
      <c r="AL952" s="50"/>
      <c r="BS952" s="62"/>
      <c r="BT952" s="994"/>
      <c r="BU952" s="42"/>
      <c r="BV952" s="42"/>
    </row>
    <row r="953" spans="29:74">
      <c r="AC953" s="50"/>
      <c r="AD953" s="50"/>
      <c r="AE953" s="50"/>
      <c r="AF953" s="50"/>
      <c r="AG953" s="50"/>
      <c r="AH953" s="50"/>
      <c r="AI953" s="50"/>
      <c r="AJ953" s="50"/>
      <c r="AK953" s="50"/>
      <c r="AL953" s="50"/>
      <c r="BS953" s="62"/>
      <c r="BT953" s="994"/>
      <c r="BU953" s="42"/>
      <c r="BV953" s="42"/>
    </row>
    <row r="954" spans="29:74">
      <c r="AC954" s="50"/>
      <c r="AD954" s="50"/>
      <c r="AE954" s="50"/>
      <c r="AF954" s="50"/>
      <c r="AG954" s="50"/>
      <c r="AH954" s="50"/>
      <c r="AI954" s="50"/>
      <c r="AJ954" s="50"/>
      <c r="AK954" s="50"/>
      <c r="AL954" s="50"/>
      <c r="BS954" s="62"/>
      <c r="BT954" s="994"/>
      <c r="BU954" s="42"/>
      <c r="BV954" s="42"/>
    </row>
    <row r="955" spans="29:74">
      <c r="AC955" s="50"/>
      <c r="AD955" s="50"/>
      <c r="AE955" s="50"/>
      <c r="AF955" s="50"/>
      <c r="AG955" s="50"/>
      <c r="AH955" s="50"/>
      <c r="AI955" s="50"/>
      <c r="AJ955" s="50"/>
      <c r="AK955" s="50"/>
      <c r="AL955" s="50"/>
      <c r="BS955" s="62"/>
      <c r="BT955" s="994"/>
      <c r="BU955" s="42"/>
      <c r="BV955" s="42"/>
    </row>
    <row r="956" spans="29:74">
      <c r="AC956" s="50"/>
      <c r="AD956" s="50"/>
      <c r="AE956" s="50"/>
      <c r="AF956" s="50"/>
      <c r="AG956" s="50"/>
      <c r="AH956" s="50"/>
      <c r="AI956" s="50"/>
      <c r="AJ956" s="50"/>
      <c r="AK956" s="50"/>
      <c r="AL956" s="50"/>
      <c r="BS956" s="62"/>
      <c r="BT956" s="994"/>
      <c r="BU956" s="42"/>
      <c r="BV956" s="42"/>
    </row>
    <row r="957" spans="29:74">
      <c r="AC957" s="50"/>
      <c r="AD957" s="50"/>
      <c r="AE957" s="50"/>
      <c r="AF957" s="50"/>
      <c r="AG957" s="50"/>
      <c r="AH957" s="50"/>
      <c r="AI957" s="50"/>
      <c r="AJ957" s="50"/>
      <c r="AK957" s="50"/>
      <c r="AL957" s="50"/>
      <c r="BS957" s="62"/>
      <c r="BT957" s="994"/>
      <c r="BU957" s="42"/>
      <c r="BV957" s="42"/>
    </row>
    <row r="958" spans="29:74">
      <c r="AC958" s="50"/>
      <c r="AD958" s="50"/>
      <c r="AE958" s="50"/>
      <c r="AF958" s="50"/>
      <c r="AG958" s="50"/>
      <c r="AH958" s="50"/>
      <c r="AI958" s="50"/>
      <c r="AJ958" s="50"/>
      <c r="AK958" s="50"/>
      <c r="AL958" s="50"/>
      <c r="BS958" s="62"/>
      <c r="BT958" s="994"/>
      <c r="BU958" s="42"/>
      <c r="BV958" s="42"/>
    </row>
    <row r="959" spans="29:74">
      <c r="AC959" s="50"/>
      <c r="AD959" s="50"/>
      <c r="AE959" s="50"/>
      <c r="AF959" s="50"/>
      <c r="AG959" s="50"/>
      <c r="AH959" s="50"/>
      <c r="AI959" s="50"/>
      <c r="AJ959" s="50"/>
      <c r="AK959" s="50"/>
      <c r="AL959" s="50"/>
      <c r="BS959" s="62"/>
      <c r="BT959" s="994"/>
      <c r="BU959" s="42"/>
      <c r="BV959" s="42"/>
    </row>
    <row r="960" spans="29:74">
      <c r="AC960" s="50"/>
      <c r="AD960" s="50"/>
      <c r="AE960" s="50"/>
      <c r="AF960" s="50"/>
      <c r="AG960" s="50"/>
      <c r="AH960" s="50"/>
      <c r="AI960" s="50"/>
      <c r="AJ960" s="50"/>
      <c r="AK960" s="50"/>
      <c r="AL960" s="50"/>
      <c r="BS960" s="62"/>
      <c r="BT960" s="994"/>
      <c r="BU960" s="42"/>
      <c r="BV960" s="42"/>
    </row>
    <row r="961" spans="29:74">
      <c r="AC961" s="50"/>
      <c r="AD961" s="50"/>
      <c r="AE961" s="50"/>
      <c r="AF961" s="50"/>
      <c r="AG961" s="50"/>
      <c r="AH961" s="50"/>
      <c r="AI961" s="50"/>
      <c r="AJ961" s="50"/>
      <c r="AK961" s="50"/>
      <c r="AL961" s="50"/>
      <c r="BS961" s="62"/>
      <c r="BT961" s="994"/>
      <c r="BU961" s="42"/>
      <c r="BV961" s="42"/>
    </row>
    <row r="962" spans="29:74">
      <c r="AC962" s="50"/>
      <c r="AD962" s="50"/>
      <c r="AE962" s="50"/>
      <c r="AF962" s="50"/>
      <c r="AG962" s="50"/>
      <c r="AH962" s="50"/>
      <c r="AI962" s="50"/>
      <c r="AJ962" s="50"/>
      <c r="AK962" s="50"/>
      <c r="AL962" s="50"/>
      <c r="BS962" s="62"/>
      <c r="BT962" s="994"/>
      <c r="BU962" s="42"/>
      <c r="BV962" s="42"/>
    </row>
    <row r="963" spans="29:74">
      <c r="AC963" s="50"/>
      <c r="AD963" s="50"/>
      <c r="AE963" s="50"/>
      <c r="AF963" s="50"/>
      <c r="AG963" s="50"/>
      <c r="AH963" s="50"/>
      <c r="AI963" s="50"/>
      <c r="AJ963" s="50"/>
      <c r="AK963" s="50"/>
      <c r="AL963" s="50"/>
      <c r="BS963" s="62"/>
      <c r="BT963" s="994"/>
      <c r="BU963" s="42"/>
      <c r="BV963" s="42"/>
    </row>
    <row r="964" spans="29:74">
      <c r="AC964" s="50"/>
      <c r="AD964" s="50"/>
      <c r="AE964" s="50"/>
      <c r="AF964" s="50"/>
      <c r="AG964" s="50"/>
      <c r="AH964" s="50"/>
      <c r="AI964" s="50"/>
      <c r="AJ964" s="50"/>
      <c r="AK964" s="50"/>
      <c r="AL964" s="50"/>
      <c r="BS964" s="62"/>
      <c r="BT964" s="994"/>
      <c r="BU964" s="42"/>
      <c r="BV964" s="42"/>
    </row>
    <row r="965" spans="29:74">
      <c r="AC965" s="50"/>
      <c r="AD965" s="50"/>
      <c r="AE965" s="50"/>
      <c r="AF965" s="50"/>
      <c r="AG965" s="50"/>
      <c r="AH965" s="50"/>
      <c r="AI965" s="50"/>
      <c r="AJ965" s="50"/>
      <c r="AK965" s="50"/>
      <c r="AL965" s="50"/>
      <c r="BS965" s="62"/>
      <c r="BT965" s="994"/>
      <c r="BU965" s="42"/>
      <c r="BV965" s="42"/>
    </row>
    <row r="966" spans="29:74">
      <c r="AC966" s="50"/>
      <c r="AD966" s="50"/>
      <c r="AE966" s="50"/>
      <c r="AF966" s="50"/>
      <c r="AG966" s="50"/>
      <c r="AH966" s="50"/>
      <c r="AI966" s="50"/>
      <c r="AJ966" s="50"/>
      <c r="AK966" s="50"/>
      <c r="AL966" s="50"/>
      <c r="BS966" s="62"/>
      <c r="BT966" s="994"/>
      <c r="BU966" s="42"/>
      <c r="BV966" s="42"/>
    </row>
    <row r="967" spans="29:74">
      <c r="AC967" s="50"/>
      <c r="AD967" s="50"/>
      <c r="AE967" s="50"/>
      <c r="AF967" s="50"/>
      <c r="AG967" s="50"/>
      <c r="AH967" s="50"/>
      <c r="AI967" s="50"/>
      <c r="AJ967" s="50"/>
      <c r="AK967" s="50"/>
      <c r="AL967" s="50"/>
      <c r="BS967" s="62"/>
      <c r="BT967" s="994"/>
      <c r="BU967" s="42"/>
      <c r="BV967" s="42"/>
    </row>
    <row r="968" spans="29:74">
      <c r="AC968" s="50"/>
      <c r="AD968" s="50"/>
      <c r="AE968" s="50"/>
      <c r="AF968" s="50"/>
      <c r="AG968" s="50"/>
      <c r="AH968" s="50"/>
      <c r="AI968" s="50"/>
      <c r="AJ968" s="50"/>
      <c r="AK968" s="50"/>
      <c r="AL968" s="50"/>
      <c r="BS968" s="62"/>
      <c r="BT968" s="994"/>
      <c r="BU968" s="42"/>
      <c r="BV968" s="42"/>
    </row>
    <row r="969" spans="29:74">
      <c r="AC969" s="50"/>
      <c r="AD969" s="50"/>
      <c r="AE969" s="50"/>
      <c r="AF969" s="50"/>
      <c r="AG969" s="50"/>
      <c r="AH969" s="50"/>
      <c r="AI969" s="50"/>
      <c r="AJ969" s="50"/>
      <c r="AK969" s="50"/>
      <c r="AL969" s="50"/>
      <c r="BS969" s="62"/>
      <c r="BT969" s="994"/>
      <c r="BU969" s="42"/>
      <c r="BV969" s="42"/>
    </row>
    <row r="970" spans="29:74">
      <c r="AC970" s="50"/>
      <c r="AD970" s="50"/>
      <c r="AE970" s="50"/>
      <c r="AF970" s="50"/>
      <c r="AG970" s="50"/>
      <c r="AH970" s="50"/>
      <c r="AI970" s="50"/>
      <c r="AJ970" s="50"/>
      <c r="AK970" s="50"/>
      <c r="AL970" s="50"/>
      <c r="BS970" s="62"/>
      <c r="BT970" s="994"/>
      <c r="BU970" s="42"/>
      <c r="BV970" s="42"/>
    </row>
    <row r="971" spans="29:74">
      <c r="AC971" s="50"/>
      <c r="AD971" s="50"/>
      <c r="AE971" s="50"/>
      <c r="AF971" s="50"/>
      <c r="AG971" s="50"/>
      <c r="AH971" s="50"/>
      <c r="AI971" s="50"/>
      <c r="AJ971" s="50"/>
      <c r="AK971" s="50"/>
      <c r="AL971" s="50"/>
      <c r="BS971" s="62"/>
      <c r="BT971" s="994"/>
      <c r="BU971" s="42"/>
      <c r="BV971" s="42"/>
    </row>
    <row r="972" spans="29:74">
      <c r="AC972" s="50"/>
      <c r="AD972" s="50"/>
      <c r="AE972" s="50"/>
      <c r="AF972" s="50"/>
      <c r="AG972" s="50"/>
      <c r="AH972" s="50"/>
      <c r="AI972" s="50"/>
      <c r="AJ972" s="50"/>
      <c r="AK972" s="50"/>
      <c r="AL972" s="50"/>
      <c r="BS972" s="62"/>
      <c r="BT972" s="994"/>
      <c r="BU972" s="42"/>
      <c r="BV972" s="42"/>
    </row>
    <row r="973" spans="29:74">
      <c r="AC973" s="50"/>
      <c r="AD973" s="50"/>
      <c r="AE973" s="50"/>
      <c r="AF973" s="50"/>
      <c r="AG973" s="50"/>
      <c r="AH973" s="50"/>
      <c r="AI973" s="50"/>
      <c r="AJ973" s="50"/>
      <c r="AK973" s="50"/>
      <c r="AL973" s="50"/>
      <c r="BS973" s="62"/>
      <c r="BT973" s="994"/>
      <c r="BU973" s="42"/>
      <c r="BV973" s="42"/>
    </row>
    <row r="974" spans="29:74">
      <c r="AC974" s="50"/>
      <c r="AD974" s="50"/>
      <c r="AE974" s="50"/>
      <c r="AF974" s="50"/>
      <c r="AG974" s="50"/>
      <c r="AH974" s="50"/>
      <c r="AI974" s="50"/>
      <c r="AJ974" s="50"/>
      <c r="AK974" s="50"/>
      <c r="AL974" s="50"/>
      <c r="BS974" s="62"/>
      <c r="BT974" s="994"/>
      <c r="BU974" s="42"/>
      <c r="BV974" s="42"/>
    </row>
    <row r="975" spans="29:74">
      <c r="AC975" s="50"/>
      <c r="AD975" s="50"/>
      <c r="AE975" s="50"/>
      <c r="AF975" s="50"/>
      <c r="AG975" s="50"/>
      <c r="AH975" s="50"/>
      <c r="AI975" s="50"/>
      <c r="AJ975" s="50"/>
      <c r="AK975" s="50"/>
      <c r="AL975" s="50"/>
      <c r="BS975" s="62"/>
      <c r="BT975" s="994"/>
      <c r="BU975" s="42"/>
      <c r="BV975" s="42"/>
    </row>
    <row r="976" spans="29:74">
      <c r="AC976" s="50"/>
      <c r="AD976" s="50"/>
      <c r="AE976" s="50"/>
      <c r="AF976" s="50"/>
      <c r="AG976" s="50"/>
      <c r="AH976" s="50"/>
      <c r="AI976" s="50"/>
      <c r="AJ976" s="50"/>
      <c r="AK976" s="50"/>
      <c r="AL976" s="50"/>
      <c r="BS976" s="62"/>
      <c r="BT976" s="994"/>
      <c r="BU976" s="42"/>
      <c r="BV976" s="42"/>
    </row>
    <row r="977" spans="29:74">
      <c r="AC977" s="50"/>
      <c r="AD977" s="50"/>
      <c r="AE977" s="50"/>
      <c r="AF977" s="50"/>
      <c r="AG977" s="50"/>
      <c r="AH977" s="50"/>
      <c r="AI977" s="50"/>
      <c r="AJ977" s="50"/>
      <c r="AK977" s="50"/>
      <c r="AL977" s="50"/>
      <c r="BS977" s="62"/>
      <c r="BT977" s="994"/>
      <c r="BU977" s="42"/>
      <c r="BV977" s="42"/>
    </row>
    <row r="978" spans="29:74">
      <c r="AC978" s="50"/>
      <c r="AD978" s="50"/>
      <c r="AE978" s="50"/>
      <c r="AF978" s="50"/>
      <c r="AG978" s="50"/>
      <c r="AH978" s="50"/>
      <c r="AI978" s="50"/>
      <c r="AJ978" s="50"/>
      <c r="AK978" s="50"/>
      <c r="AL978" s="50"/>
      <c r="BS978" s="62"/>
      <c r="BT978" s="994"/>
      <c r="BU978" s="42"/>
      <c r="BV978" s="42"/>
    </row>
    <row r="979" spans="29:74">
      <c r="AC979" s="50"/>
      <c r="AD979" s="50"/>
      <c r="AE979" s="50"/>
      <c r="AF979" s="50"/>
      <c r="AG979" s="50"/>
      <c r="AH979" s="50"/>
      <c r="AI979" s="50"/>
      <c r="AJ979" s="50"/>
      <c r="AK979" s="50"/>
      <c r="AL979" s="50"/>
      <c r="BS979" s="62"/>
      <c r="BT979" s="994"/>
      <c r="BU979" s="42"/>
      <c r="BV979" s="42"/>
    </row>
    <row r="980" spans="29:74">
      <c r="AC980" s="50"/>
      <c r="AD980" s="50"/>
      <c r="AE980" s="50"/>
      <c r="AF980" s="50"/>
      <c r="AG980" s="50"/>
      <c r="AH980" s="50"/>
      <c r="AI980" s="50"/>
      <c r="AJ980" s="50"/>
      <c r="AK980" s="50"/>
      <c r="AL980" s="50"/>
      <c r="BS980" s="62"/>
      <c r="BT980" s="994"/>
      <c r="BU980" s="42"/>
      <c r="BV980" s="42"/>
    </row>
    <row r="981" spans="29:74">
      <c r="AC981" s="50"/>
      <c r="AD981" s="50"/>
      <c r="AE981" s="50"/>
      <c r="AF981" s="50"/>
      <c r="AG981" s="50"/>
      <c r="AH981" s="50"/>
      <c r="AI981" s="50"/>
      <c r="AJ981" s="50"/>
      <c r="AK981" s="50"/>
      <c r="AL981" s="50"/>
      <c r="BS981" s="62"/>
      <c r="BT981" s="994"/>
      <c r="BU981" s="42"/>
      <c r="BV981" s="42"/>
    </row>
    <row r="982" spans="29:74">
      <c r="AC982" s="50"/>
      <c r="AD982" s="50"/>
      <c r="AE982" s="50"/>
      <c r="AF982" s="50"/>
      <c r="AG982" s="50"/>
      <c r="AH982" s="50"/>
      <c r="AI982" s="50"/>
      <c r="AJ982" s="50"/>
      <c r="AK982" s="50"/>
      <c r="AL982" s="50"/>
      <c r="BS982" s="62"/>
      <c r="BT982" s="994"/>
      <c r="BU982" s="42"/>
      <c r="BV982" s="42"/>
    </row>
    <row r="983" spans="29:74">
      <c r="AC983" s="50"/>
      <c r="AD983" s="50"/>
      <c r="AE983" s="50"/>
      <c r="AF983" s="50"/>
      <c r="AG983" s="50"/>
      <c r="AH983" s="50"/>
      <c r="AI983" s="50"/>
      <c r="AJ983" s="50"/>
      <c r="AK983" s="50"/>
      <c r="AL983" s="50"/>
      <c r="BS983" s="62"/>
      <c r="BT983" s="994"/>
      <c r="BU983" s="42"/>
      <c r="BV983" s="42"/>
    </row>
    <row r="984" spans="29:74">
      <c r="AC984" s="50"/>
      <c r="AD984" s="50"/>
      <c r="AE984" s="50"/>
      <c r="AF984" s="50"/>
      <c r="AG984" s="50"/>
      <c r="AH984" s="50"/>
      <c r="AI984" s="50"/>
      <c r="AJ984" s="50"/>
      <c r="AK984" s="50"/>
      <c r="AL984" s="50"/>
      <c r="BS984" s="62"/>
      <c r="BT984" s="994"/>
      <c r="BU984" s="42"/>
      <c r="BV984" s="42"/>
    </row>
    <row r="985" spans="29:74">
      <c r="AC985" s="50"/>
      <c r="AD985" s="50"/>
      <c r="AE985" s="50"/>
      <c r="AF985" s="50"/>
      <c r="AG985" s="50"/>
      <c r="AH985" s="50"/>
      <c r="AI985" s="50"/>
      <c r="AJ985" s="50"/>
      <c r="AK985" s="50"/>
      <c r="AL985" s="50"/>
      <c r="BS985" s="62"/>
      <c r="BT985" s="994"/>
      <c r="BU985" s="42"/>
      <c r="BV985" s="42"/>
    </row>
    <row r="986" spans="29:74">
      <c r="AC986" s="50"/>
      <c r="AD986" s="50"/>
      <c r="AE986" s="50"/>
      <c r="AF986" s="50"/>
      <c r="AG986" s="50"/>
      <c r="AH986" s="50"/>
      <c r="AI986" s="50"/>
      <c r="AJ986" s="50"/>
      <c r="AK986" s="50"/>
      <c r="AL986" s="50"/>
      <c r="BS986" s="62"/>
      <c r="BT986" s="994"/>
      <c r="BU986" s="42"/>
      <c r="BV986" s="42"/>
    </row>
    <row r="987" spans="29:74">
      <c r="AC987" s="50"/>
      <c r="AD987" s="50"/>
      <c r="AE987" s="50"/>
      <c r="AF987" s="50"/>
      <c r="AG987" s="50"/>
      <c r="AH987" s="50"/>
      <c r="AI987" s="50"/>
      <c r="AJ987" s="50"/>
      <c r="AK987" s="50"/>
      <c r="AL987" s="50"/>
      <c r="BS987" s="62"/>
      <c r="BT987" s="994"/>
      <c r="BU987" s="42"/>
      <c r="BV987" s="42"/>
    </row>
    <row r="988" spans="29:74">
      <c r="AC988" s="50"/>
      <c r="AD988" s="50"/>
      <c r="AE988" s="50"/>
      <c r="AF988" s="50"/>
      <c r="AG988" s="50"/>
      <c r="AH988" s="50"/>
      <c r="AI988" s="50"/>
      <c r="AJ988" s="50"/>
      <c r="AK988" s="50"/>
      <c r="AL988" s="50"/>
      <c r="BS988" s="62"/>
      <c r="BT988" s="994"/>
      <c r="BU988" s="42"/>
      <c r="BV988" s="42"/>
    </row>
    <row r="989" spans="29:74">
      <c r="AC989" s="50"/>
      <c r="AD989" s="50"/>
      <c r="AE989" s="50"/>
      <c r="AF989" s="50"/>
      <c r="AG989" s="50"/>
      <c r="AH989" s="50"/>
      <c r="AI989" s="50"/>
      <c r="AJ989" s="50"/>
      <c r="AK989" s="50"/>
      <c r="AL989" s="50"/>
      <c r="BS989" s="62"/>
      <c r="BT989" s="994"/>
      <c r="BU989" s="42"/>
      <c r="BV989" s="42"/>
    </row>
    <row r="990" spans="29:74">
      <c r="AC990" s="50"/>
      <c r="AD990" s="50"/>
      <c r="AE990" s="50"/>
      <c r="AF990" s="50"/>
      <c r="AG990" s="50"/>
      <c r="AH990" s="50"/>
      <c r="AI990" s="50"/>
      <c r="AJ990" s="50"/>
      <c r="AK990" s="50"/>
      <c r="AL990" s="50"/>
      <c r="BS990" s="62"/>
      <c r="BT990" s="994"/>
      <c r="BU990" s="42"/>
      <c r="BV990" s="42"/>
    </row>
    <row r="991" spans="29:74">
      <c r="AC991" s="50"/>
      <c r="AD991" s="50"/>
      <c r="AE991" s="50"/>
      <c r="AF991" s="50"/>
      <c r="AG991" s="50"/>
      <c r="AH991" s="50"/>
      <c r="AI991" s="50"/>
      <c r="AJ991" s="50"/>
      <c r="AK991" s="50"/>
      <c r="AL991" s="50"/>
      <c r="BS991" s="62"/>
      <c r="BT991" s="994"/>
      <c r="BU991" s="42"/>
      <c r="BV991" s="42"/>
    </row>
    <row r="992" spans="29:74">
      <c r="AC992" s="50"/>
      <c r="AD992" s="50"/>
      <c r="AE992" s="50"/>
      <c r="AF992" s="50"/>
      <c r="AG992" s="50"/>
      <c r="AH992" s="50"/>
      <c r="AI992" s="50"/>
      <c r="AJ992" s="50"/>
      <c r="AK992" s="50"/>
      <c r="AL992" s="50"/>
      <c r="BS992" s="62"/>
      <c r="BT992" s="994"/>
      <c r="BU992" s="42"/>
      <c r="BV992" s="42"/>
    </row>
    <row r="993" spans="29:74">
      <c r="AC993" s="50"/>
      <c r="AD993" s="50"/>
      <c r="AE993" s="50"/>
      <c r="AF993" s="50"/>
      <c r="AG993" s="50"/>
      <c r="AH993" s="50"/>
      <c r="AI993" s="50"/>
      <c r="AJ993" s="50"/>
      <c r="AK993" s="50"/>
      <c r="AL993" s="50"/>
      <c r="BS993" s="62"/>
      <c r="BT993" s="994"/>
      <c r="BU993" s="42"/>
      <c r="BV993" s="42"/>
    </row>
    <row r="994" spans="29:74">
      <c r="AC994" s="50"/>
      <c r="AD994" s="50"/>
      <c r="AE994" s="50"/>
      <c r="AF994" s="50"/>
      <c r="AG994" s="50"/>
      <c r="AH994" s="50"/>
      <c r="AI994" s="50"/>
      <c r="AJ994" s="50"/>
      <c r="AK994" s="50"/>
      <c r="AL994" s="50"/>
      <c r="BS994" s="62"/>
      <c r="BT994" s="994"/>
      <c r="BU994" s="42"/>
      <c r="BV994" s="42"/>
    </row>
    <row r="995" spans="29:74">
      <c r="AC995" s="50"/>
      <c r="AD995" s="50"/>
      <c r="AE995" s="50"/>
      <c r="AF995" s="50"/>
      <c r="AG995" s="50"/>
      <c r="AH995" s="50"/>
      <c r="AI995" s="50"/>
      <c r="AJ995" s="50"/>
      <c r="AK995" s="50"/>
      <c r="AL995" s="50"/>
      <c r="BS995" s="62"/>
      <c r="BT995" s="994"/>
      <c r="BU995" s="42"/>
      <c r="BV995" s="42"/>
    </row>
    <row r="996" spans="29:74">
      <c r="AC996" s="50"/>
      <c r="AD996" s="50"/>
      <c r="AE996" s="50"/>
      <c r="AF996" s="50"/>
      <c r="AG996" s="50"/>
      <c r="AH996" s="50"/>
      <c r="AI996" s="50"/>
      <c r="AJ996" s="50"/>
      <c r="AK996" s="50"/>
      <c r="AL996" s="50"/>
      <c r="BS996" s="62"/>
      <c r="BT996" s="994"/>
      <c r="BU996" s="42"/>
      <c r="BV996" s="42"/>
    </row>
    <row r="997" spans="29:74">
      <c r="AC997" s="50"/>
      <c r="AD997" s="50"/>
      <c r="AE997" s="50"/>
      <c r="AF997" s="50"/>
      <c r="AG997" s="50"/>
      <c r="AH997" s="50"/>
      <c r="AI997" s="50"/>
      <c r="AJ997" s="50"/>
      <c r="AK997" s="50"/>
      <c r="AL997" s="50"/>
      <c r="BS997" s="62"/>
      <c r="BT997" s="994"/>
      <c r="BU997" s="42"/>
      <c r="BV997" s="42"/>
    </row>
    <row r="998" spans="29:74">
      <c r="AC998" s="50"/>
      <c r="AD998" s="50"/>
      <c r="AE998" s="50"/>
      <c r="AF998" s="50"/>
      <c r="AG998" s="50"/>
      <c r="AH998" s="50"/>
      <c r="AI998" s="50"/>
      <c r="AJ998" s="50"/>
      <c r="AK998" s="50"/>
      <c r="AL998" s="50"/>
      <c r="BS998" s="62"/>
      <c r="BT998" s="994"/>
      <c r="BU998" s="42"/>
      <c r="BV998" s="42"/>
    </row>
    <row r="999" spans="29:74">
      <c r="AC999" s="50"/>
      <c r="AD999" s="50"/>
      <c r="AE999" s="50"/>
      <c r="AF999" s="50"/>
      <c r="AG999" s="50"/>
      <c r="AH999" s="50"/>
      <c r="AI999" s="50"/>
      <c r="AJ999" s="50"/>
      <c r="AK999" s="50"/>
      <c r="AL999" s="50"/>
      <c r="BS999" s="62"/>
      <c r="BT999" s="994"/>
      <c r="BU999" s="42"/>
      <c r="BV999" s="42"/>
    </row>
    <row r="1000" spans="29:74">
      <c r="AC1000" s="50"/>
      <c r="AD1000" s="50"/>
      <c r="AE1000" s="50"/>
      <c r="AF1000" s="50"/>
      <c r="AG1000" s="50"/>
      <c r="AH1000" s="50"/>
      <c r="AI1000" s="50"/>
      <c r="AJ1000" s="50"/>
      <c r="AK1000" s="50"/>
      <c r="AL1000" s="50"/>
    </row>
    <row r="1001" spans="29:74">
      <c r="AC1001" s="50"/>
      <c r="AD1001" s="50"/>
      <c r="AE1001" s="50"/>
      <c r="AF1001" s="50"/>
      <c r="AG1001" s="50"/>
      <c r="AH1001" s="50"/>
      <c r="AI1001" s="50"/>
      <c r="AJ1001" s="50"/>
      <c r="AK1001" s="50"/>
      <c r="AL1001" s="50"/>
    </row>
    <row r="1002" spans="29:74">
      <c r="AC1002" s="50"/>
      <c r="AD1002" s="50"/>
      <c r="AE1002" s="50"/>
      <c r="AF1002" s="50"/>
      <c r="AG1002" s="50"/>
      <c r="AH1002" s="50"/>
      <c r="AI1002" s="50"/>
      <c r="AJ1002" s="50"/>
      <c r="AK1002" s="50"/>
      <c r="AL1002" s="50"/>
    </row>
    <row r="1003" spans="29:74">
      <c r="AC1003" s="50"/>
      <c r="AD1003" s="50"/>
      <c r="AE1003" s="50"/>
      <c r="AF1003" s="50"/>
      <c r="AG1003" s="50"/>
      <c r="AH1003" s="50"/>
      <c r="AI1003" s="50"/>
      <c r="AJ1003" s="50"/>
      <c r="AK1003" s="50"/>
      <c r="AL1003" s="50"/>
    </row>
    <row r="1004" spans="29:74">
      <c r="AC1004" s="50"/>
      <c r="AD1004" s="50"/>
      <c r="AE1004" s="50"/>
      <c r="AF1004" s="50"/>
      <c r="AG1004" s="50"/>
      <c r="AH1004" s="50"/>
      <c r="AI1004" s="50"/>
      <c r="AJ1004" s="50"/>
      <c r="AK1004" s="50"/>
      <c r="AL1004" s="50"/>
    </row>
    <row r="1005" spans="29:74">
      <c r="AC1005" s="50"/>
      <c r="AD1005" s="50"/>
      <c r="AE1005" s="50"/>
      <c r="AF1005" s="50"/>
      <c r="AG1005" s="50"/>
      <c r="AH1005" s="50"/>
      <c r="AI1005" s="50"/>
      <c r="AJ1005" s="50"/>
      <c r="AK1005" s="50"/>
      <c r="AL1005" s="50"/>
    </row>
    <row r="1006" spans="29:74">
      <c r="AC1006" s="50"/>
      <c r="AD1006" s="50"/>
      <c r="AE1006" s="50"/>
      <c r="AF1006" s="50"/>
      <c r="AG1006" s="50"/>
      <c r="AH1006" s="50"/>
      <c r="AI1006" s="50"/>
      <c r="AJ1006" s="50"/>
      <c r="AK1006" s="50"/>
      <c r="AL1006" s="50"/>
    </row>
    <row r="1007" spans="29:74">
      <c r="AC1007" s="50"/>
      <c r="AD1007" s="50"/>
      <c r="AE1007" s="50"/>
      <c r="AF1007" s="50"/>
      <c r="AG1007" s="50"/>
      <c r="AH1007" s="50"/>
      <c r="AI1007" s="50"/>
      <c r="AJ1007" s="50"/>
      <c r="AK1007" s="50"/>
      <c r="AL1007" s="50"/>
    </row>
    <row r="1008" spans="29:74">
      <c r="AC1008" s="50"/>
      <c r="AD1008" s="50"/>
      <c r="AE1008" s="50"/>
      <c r="AF1008" s="50"/>
      <c r="AG1008" s="50"/>
      <c r="AH1008" s="50"/>
      <c r="AI1008" s="50"/>
      <c r="AJ1008" s="50"/>
      <c r="AK1008" s="50"/>
      <c r="AL1008" s="50"/>
    </row>
    <row r="1009" spans="29:38">
      <c r="AC1009" s="50"/>
      <c r="AD1009" s="50"/>
      <c r="AE1009" s="50"/>
      <c r="AF1009" s="50"/>
      <c r="AG1009" s="50"/>
      <c r="AH1009" s="50"/>
      <c r="AI1009" s="50"/>
      <c r="AJ1009" s="50"/>
      <c r="AK1009" s="50"/>
      <c r="AL1009" s="50"/>
    </row>
    <row r="1010" spans="29:38">
      <c r="AC1010" s="50"/>
      <c r="AD1010" s="50"/>
      <c r="AE1010" s="50"/>
      <c r="AF1010" s="50"/>
      <c r="AG1010" s="50"/>
      <c r="AH1010" s="50"/>
      <c r="AI1010" s="50"/>
      <c r="AJ1010" s="50"/>
      <c r="AK1010" s="50"/>
      <c r="AL1010" s="50"/>
    </row>
    <row r="1011" spans="29:38">
      <c r="AC1011" s="50"/>
      <c r="AD1011" s="50"/>
      <c r="AE1011" s="50"/>
      <c r="AF1011" s="50"/>
      <c r="AG1011" s="50"/>
      <c r="AH1011" s="50"/>
      <c r="AI1011" s="50"/>
      <c r="AJ1011" s="50"/>
      <c r="AK1011" s="50"/>
      <c r="AL1011" s="50"/>
    </row>
    <row r="1012" spans="29:38">
      <c r="AC1012" s="50"/>
      <c r="AD1012" s="50"/>
      <c r="AE1012" s="50"/>
      <c r="AF1012" s="50"/>
      <c r="AG1012" s="50"/>
      <c r="AH1012" s="50"/>
      <c r="AI1012" s="50"/>
      <c r="AJ1012" s="50"/>
      <c r="AK1012" s="50"/>
      <c r="AL1012" s="50"/>
    </row>
    <row r="1013" spans="29:38">
      <c r="AC1013" s="50"/>
      <c r="AD1013" s="50"/>
      <c r="AE1013" s="50"/>
      <c r="AF1013" s="50"/>
      <c r="AG1013" s="50"/>
      <c r="AH1013" s="50"/>
      <c r="AI1013" s="50"/>
      <c r="AJ1013" s="50"/>
      <c r="AK1013" s="50"/>
      <c r="AL1013" s="50"/>
    </row>
    <row r="1014" spans="29:38">
      <c r="AC1014" s="50"/>
      <c r="AD1014" s="50"/>
      <c r="AE1014" s="50"/>
      <c r="AF1014" s="50"/>
      <c r="AG1014" s="50"/>
      <c r="AH1014" s="50"/>
      <c r="AI1014" s="50"/>
      <c r="AJ1014" s="50"/>
      <c r="AK1014" s="50"/>
      <c r="AL1014" s="50"/>
    </row>
    <row r="1015" spans="29:38">
      <c r="AC1015" s="50"/>
      <c r="AD1015" s="50"/>
      <c r="AE1015" s="50"/>
      <c r="AF1015" s="50"/>
      <c r="AG1015" s="50"/>
      <c r="AH1015" s="50"/>
      <c r="AI1015" s="50"/>
      <c r="AJ1015" s="50"/>
      <c r="AK1015" s="50"/>
      <c r="AL1015" s="50"/>
    </row>
    <row r="1016" spans="29:38">
      <c r="AC1016" s="50"/>
      <c r="AD1016" s="50"/>
      <c r="AE1016" s="50"/>
      <c r="AF1016" s="50"/>
      <c r="AG1016" s="50"/>
      <c r="AH1016" s="50"/>
      <c r="AI1016" s="50"/>
      <c r="AJ1016" s="50"/>
      <c r="AK1016" s="50"/>
      <c r="AL1016" s="50"/>
    </row>
    <row r="1017" spans="29:38">
      <c r="AC1017" s="50"/>
      <c r="AD1017" s="50"/>
      <c r="AE1017" s="50"/>
      <c r="AF1017" s="50"/>
      <c r="AG1017" s="50"/>
      <c r="AH1017" s="50"/>
      <c r="AI1017" s="50"/>
      <c r="AJ1017" s="50"/>
      <c r="AK1017" s="50"/>
      <c r="AL1017" s="50"/>
    </row>
    <row r="1018" spans="29:38">
      <c r="AC1018" s="50"/>
      <c r="AD1018" s="50"/>
      <c r="AE1018" s="50"/>
      <c r="AF1018" s="50"/>
      <c r="AG1018" s="50"/>
      <c r="AH1018" s="50"/>
      <c r="AI1018" s="50"/>
      <c r="AJ1018" s="50"/>
      <c r="AK1018" s="50"/>
      <c r="AL1018" s="50"/>
    </row>
    <row r="1019" spans="29:38">
      <c r="AC1019" s="50"/>
      <c r="AD1019" s="50"/>
      <c r="AE1019" s="50"/>
      <c r="AF1019" s="50"/>
      <c r="AG1019" s="50"/>
      <c r="AH1019" s="50"/>
      <c r="AI1019" s="50"/>
      <c r="AJ1019" s="50"/>
      <c r="AK1019" s="50"/>
      <c r="AL1019" s="50"/>
    </row>
    <row r="1020" spans="29:38">
      <c r="AC1020" s="50"/>
      <c r="AD1020" s="50"/>
      <c r="AE1020" s="50"/>
      <c r="AF1020" s="50"/>
      <c r="AG1020" s="50"/>
      <c r="AH1020" s="50"/>
      <c r="AI1020" s="50"/>
      <c r="AJ1020" s="50"/>
      <c r="AK1020" s="50"/>
      <c r="AL1020" s="50"/>
    </row>
    <row r="1021" spans="29:38">
      <c r="AC1021" s="50"/>
      <c r="AD1021" s="50"/>
      <c r="AE1021" s="50"/>
      <c r="AF1021" s="50"/>
      <c r="AG1021" s="50"/>
      <c r="AH1021" s="50"/>
      <c r="AI1021" s="50"/>
      <c r="AJ1021" s="50"/>
      <c r="AK1021" s="50"/>
      <c r="AL1021" s="50"/>
    </row>
    <row r="1022" spans="29:38">
      <c r="AC1022" s="50"/>
      <c r="AD1022" s="50"/>
      <c r="AE1022" s="50"/>
      <c r="AF1022" s="50"/>
      <c r="AG1022" s="50"/>
      <c r="AH1022" s="50"/>
      <c r="AI1022" s="50"/>
      <c r="AJ1022" s="50"/>
      <c r="AK1022" s="50"/>
      <c r="AL1022" s="50"/>
    </row>
    <row r="1023" spans="29:38">
      <c r="AC1023" s="50"/>
      <c r="AD1023" s="50"/>
      <c r="AE1023" s="50"/>
      <c r="AF1023" s="50"/>
      <c r="AG1023" s="50"/>
      <c r="AH1023" s="50"/>
      <c r="AI1023" s="50"/>
      <c r="AJ1023" s="50"/>
      <c r="AK1023" s="50"/>
      <c r="AL1023" s="50"/>
    </row>
    <row r="1024" spans="29:38">
      <c r="AC1024" s="50"/>
      <c r="AD1024" s="50"/>
      <c r="AE1024" s="50"/>
      <c r="AF1024" s="50"/>
      <c r="AG1024" s="50"/>
      <c r="AH1024" s="50"/>
      <c r="AI1024" s="50"/>
      <c r="AJ1024" s="50"/>
      <c r="AK1024" s="50"/>
      <c r="AL1024" s="50"/>
    </row>
    <row r="1025" spans="29:38">
      <c r="AC1025" s="50"/>
      <c r="AD1025" s="50"/>
      <c r="AE1025" s="50"/>
      <c r="AF1025" s="50"/>
      <c r="AG1025" s="50"/>
      <c r="AH1025" s="50"/>
      <c r="AI1025" s="50"/>
      <c r="AJ1025" s="50"/>
      <c r="AK1025" s="50"/>
      <c r="AL1025" s="50"/>
    </row>
    <row r="1026" spans="29:38">
      <c r="AC1026" s="50"/>
      <c r="AD1026" s="50"/>
      <c r="AE1026" s="50"/>
      <c r="AF1026" s="50"/>
      <c r="AG1026" s="50"/>
      <c r="AH1026" s="50"/>
      <c r="AI1026" s="50"/>
      <c r="AJ1026" s="50"/>
      <c r="AK1026" s="50"/>
      <c r="AL1026" s="50"/>
    </row>
    <row r="1027" spans="29:38">
      <c r="AC1027" s="50"/>
      <c r="AD1027" s="50"/>
      <c r="AE1027" s="50"/>
      <c r="AF1027" s="50"/>
      <c r="AG1027" s="50"/>
      <c r="AH1027" s="50"/>
      <c r="AI1027" s="50"/>
      <c r="AJ1027" s="50"/>
      <c r="AK1027" s="50"/>
      <c r="AL1027" s="50"/>
    </row>
    <row r="1028" spans="29:38">
      <c r="AC1028" s="50"/>
      <c r="AD1028" s="50"/>
      <c r="AE1028" s="50"/>
      <c r="AF1028" s="50"/>
      <c r="AG1028" s="50"/>
      <c r="AH1028" s="50"/>
      <c r="AI1028" s="50"/>
      <c r="AJ1028" s="50"/>
      <c r="AK1028" s="50"/>
      <c r="AL1028" s="50"/>
    </row>
    <row r="1029" spans="29:38">
      <c r="AC1029" s="50"/>
      <c r="AD1029" s="50"/>
      <c r="AE1029" s="50"/>
      <c r="AF1029" s="50"/>
      <c r="AG1029" s="50"/>
      <c r="AH1029" s="50"/>
      <c r="AI1029" s="50"/>
      <c r="AJ1029" s="50"/>
      <c r="AK1029" s="50"/>
      <c r="AL1029" s="50"/>
    </row>
    <row r="1030" spans="29:38">
      <c r="AC1030" s="50"/>
      <c r="AD1030" s="50"/>
      <c r="AE1030" s="50"/>
      <c r="AF1030" s="50"/>
      <c r="AG1030" s="50"/>
      <c r="AH1030" s="50"/>
      <c r="AI1030" s="50"/>
      <c r="AJ1030" s="50"/>
      <c r="AK1030" s="50"/>
      <c r="AL1030" s="50"/>
    </row>
    <row r="1031" spans="29:38">
      <c r="AC1031" s="50"/>
      <c r="AD1031" s="50"/>
      <c r="AE1031" s="50"/>
      <c r="AF1031" s="50"/>
      <c r="AG1031" s="50"/>
      <c r="AH1031" s="50"/>
      <c r="AI1031" s="50"/>
      <c r="AJ1031" s="50"/>
      <c r="AK1031" s="50"/>
      <c r="AL1031" s="50"/>
    </row>
    <row r="1032" spans="29:38">
      <c r="AC1032" s="50"/>
      <c r="AD1032" s="50"/>
      <c r="AE1032" s="50"/>
      <c r="AF1032" s="50"/>
      <c r="AG1032" s="50"/>
      <c r="AH1032" s="50"/>
      <c r="AI1032" s="50"/>
      <c r="AJ1032" s="50"/>
      <c r="AK1032" s="50"/>
      <c r="AL1032" s="50"/>
    </row>
    <row r="1033" spans="29:38">
      <c r="AC1033" s="50"/>
      <c r="AD1033" s="50"/>
      <c r="AE1033" s="50"/>
      <c r="AF1033" s="50"/>
      <c r="AG1033" s="50"/>
      <c r="AH1033" s="50"/>
      <c r="AI1033" s="50"/>
      <c r="AJ1033" s="50"/>
      <c r="AK1033" s="50"/>
      <c r="AL1033" s="50"/>
    </row>
    <row r="1034" spans="29:38">
      <c r="AC1034" s="50"/>
      <c r="AD1034" s="50"/>
      <c r="AE1034" s="50"/>
      <c r="AF1034" s="50"/>
      <c r="AG1034" s="50"/>
      <c r="AH1034" s="50"/>
      <c r="AI1034" s="50"/>
      <c r="AJ1034" s="50"/>
      <c r="AK1034" s="50"/>
      <c r="AL1034" s="50"/>
    </row>
    <row r="1035" spans="29:38">
      <c r="AC1035" s="50"/>
      <c r="AD1035" s="50"/>
      <c r="AE1035" s="50"/>
      <c r="AF1035" s="50"/>
      <c r="AG1035" s="50"/>
      <c r="AH1035" s="50"/>
      <c r="AI1035" s="50"/>
      <c r="AJ1035" s="50"/>
      <c r="AK1035" s="50"/>
      <c r="AL1035" s="50"/>
    </row>
    <row r="1036" spans="29:38">
      <c r="AC1036" s="50"/>
      <c r="AD1036" s="50"/>
      <c r="AE1036" s="50"/>
      <c r="AF1036" s="50"/>
      <c r="AG1036" s="50"/>
      <c r="AH1036" s="50"/>
      <c r="AI1036" s="50"/>
      <c r="AJ1036" s="50"/>
      <c r="AK1036" s="50"/>
      <c r="AL1036" s="50"/>
    </row>
    <row r="1037" spans="29:38">
      <c r="AC1037" s="50"/>
      <c r="AD1037" s="50"/>
      <c r="AE1037" s="50"/>
      <c r="AF1037" s="50"/>
      <c r="AG1037" s="50"/>
      <c r="AH1037" s="50"/>
      <c r="AI1037" s="50"/>
      <c r="AJ1037" s="50"/>
      <c r="AK1037" s="50"/>
      <c r="AL1037" s="50"/>
    </row>
    <row r="1038" spans="29:38">
      <c r="AC1038" s="50"/>
      <c r="AD1038" s="50"/>
      <c r="AE1038" s="50"/>
      <c r="AF1038" s="50"/>
      <c r="AG1038" s="50"/>
      <c r="AH1038" s="50"/>
      <c r="AI1038" s="50"/>
      <c r="AJ1038" s="50"/>
      <c r="AK1038" s="50"/>
      <c r="AL1038" s="50"/>
    </row>
    <row r="1039" spans="29:38">
      <c r="AC1039" s="50"/>
      <c r="AD1039" s="50"/>
      <c r="AE1039" s="50"/>
      <c r="AF1039" s="50"/>
      <c r="AG1039" s="50"/>
      <c r="AH1039" s="50"/>
      <c r="AI1039" s="50"/>
      <c r="AJ1039" s="50"/>
      <c r="AK1039" s="50"/>
      <c r="AL1039" s="50"/>
    </row>
    <row r="1040" spans="29:38">
      <c r="AC1040" s="50"/>
      <c r="AD1040" s="50"/>
      <c r="AE1040" s="50"/>
      <c r="AF1040" s="50"/>
      <c r="AG1040" s="50"/>
      <c r="AH1040" s="50"/>
      <c r="AI1040" s="50"/>
      <c r="AJ1040" s="50"/>
      <c r="AK1040" s="50"/>
      <c r="AL1040" s="50"/>
    </row>
    <row r="1041" spans="29:38">
      <c r="AC1041" s="50"/>
      <c r="AD1041" s="50"/>
      <c r="AE1041" s="50"/>
      <c r="AF1041" s="50"/>
      <c r="AG1041" s="50"/>
      <c r="AH1041" s="50"/>
      <c r="AI1041" s="50"/>
      <c r="AJ1041" s="50"/>
      <c r="AK1041" s="50"/>
      <c r="AL1041" s="50"/>
    </row>
    <row r="1042" spans="29:38">
      <c r="AC1042" s="50"/>
      <c r="AD1042" s="50"/>
      <c r="AE1042" s="50"/>
      <c r="AF1042" s="50"/>
      <c r="AG1042" s="50"/>
      <c r="AH1042" s="50"/>
      <c r="AI1042" s="50"/>
      <c r="AJ1042" s="50"/>
      <c r="AK1042" s="50"/>
      <c r="AL1042" s="50"/>
    </row>
    <row r="1043" spans="29:38">
      <c r="AC1043" s="50"/>
      <c r="AD1043" s="50"/>
      <c r="AE1043" s="50"/>
      <c r="AF1043" s="50"/>
      <c r="AG1043" s="50"/>
      <c r="AH1043" s="50"/>
      <c r="AI1043" s="50"/>
      <c r="AJ1043" s="50"/>
      <c r="AK1043" s="50"/>
      <c r="AL1043" s="50"/>
    </row>
    <row r="1044" spans="29:38">
      <c r="AC1044" s="50"/>
      <c r="AD1044" s="50"/>
      <c r="AE1044" s="50"/>
      <c r="AF1044" s="50"/>
      <c r="AG1044" s="50"/>
      <c r="AH1044" s="50"/>
      <c r="AI1044" s="50"/>
      <c r="AJ1044" s="50"/>
      <c r="AK1044" s="50"/>
      <c r="AL1044" s="50"/>
    </row>
    <row r="1045" spans="29:38">
      <c r="AC1045" s="50"/>
      <c r="AD1045" s="50"/>
      <c r="AE1045" s="50"/>
      <c r="AF1045" s="50"/>
      <c r="AG1045" s="50"/>
      <c r="AH1045" s="50"/>
      <c r="AI1045" s="50"/>
      <c r="AJ1045" s="50"/>
      <c r="AK1045" s="50"/>
      <c r="AL1045" s="50"/>
    </row>
    <row r="1046" spans="29:38">
      <c r="AC1046" s="50"/>
      <c r="AD1046" s="50"/>
      <c r="AE1046" s="50"/>
      <c r="AF1046" s="50"/>
      <c r="AG1046" s="50"/>
      <c r="AH1046" s="50"/>
      <c r="AI1046" s="50"/>
      <c r="AJ1046" s="50"/>
      <c r="AK1046" s="50"/>
      <c r="AL1046" s="50"/>
    </row>
    <row r="1047" spans="29:38">
      <c r="AC1047" s="50"/>
      <c r="AD1047" s="50"/>
      <c r="AE1047" s="50"/>
      <c r="AF1047" s="50"/>
      <c r="AG1047" s="50"/>
      <c r="AH1047" s="50"/>
      <c r="AI1047" s="50"/>
      <c r="AJ1047" s="50"/>
      <c r="AK1047" s="50"/>
      <c r="AL1047" s="50"/>
    </row>
    <row r="1048" spans="29:38">
      <c r="AC1048" s="50"/>
      <c r="AD1048" s="50"/>
      <c r="AE1048" s="50"/>
      <c r="AF1048" s="50"/>
      <c r="AG1048" s="50"/>
      <c r="AH1048" s="50"/>
      <c r="AI1048" s="50"/>
      <c r="AJ1048" s="50"/>
      <c r="AK1048" s="50"/>
      <c r="AL1048" s="50"/>
    </row>
    <row r="1049" spans="29:38">
      <c r="AC1049" s="50"/>
      <c r="AD1049" s="50"/>
      <c r="AE1049" s="50"/>
      <c r="AF1049" s="50"/>
      <c r="AG1049" s="50"/>
      <c r="AH1049" s="50"/>
      <c r="AI1049" s="50"/>
      <c r="AJ1049" s="50"/>
      <c r="AK1049" s="50"/>
      <c r="AL1049" s="50"/>
    </row>
    <row r="1050" spans="29:38">
      <c r="AC1050" s="50"/>
      <c r="AD1050" s="50"/>
      <c r="AE1050" s="50"/>
      <c r="AF1050" s="50"/>
      <c r="AG1050" s="50"/>
      <c r="AH1050" s="50"/>
      <c r="AI1050" s="50"/>
      <c r="AJ1050" s="50"/>
      <c r="AK1050" s="50"/>
      <c r="AL1050" s="50"/>
    </row>
    <row r="1051" spans="29:38">
      <c r="AC1051" s="50"/>
      <c r="AD1051" s="50"/>
      <c r="AE1051" s="50"/>
      <c r="AF1051" s="50"/>
      <c r="AG1051" s="50"/>
      <c r="AH1051" s="50"/>
      <c r="AI1051" s="50"/>
      <c r="AJ1051" s="50"/>
      <c r="AK1051" s="50"/>
      <c r="AL1051" s="50"/>
    </row>
    <row r="1052" spans="29:38">
      <c r="AC1052" s="50"/>
      <c r="AD1052" s="50"/>
      <c r="AE1052" s="50"/>
      <c r="AF1052" s="50"/>
      <c r="AG1052" s="50"/>
      <c r="AH1052" s="50"/>
      <c r="AI1052" s="50"/>
      <c r="AJ1052" s="50"/>
      <c r="AK1052" s="50"/>
      <c r="AL1052" s="50"/>
    </row>
    <row r="1053" spans="29:38">
      <c r="AC1053" s="50"/>
      <c r="AD1053" s="50"/>
      <c r="AE1053" s="50"/>
      <c r="AF1053" s="50"/>
      <c r="AG1053" s="50"/>
      <c r="AH1053" s="50"/>
      <c r="AI1053" s="50"/>
      <c r="AJ1053" s="50"/>
      <c r="AK1053" s="50"/>
      <c r="AL1053" s="50"/>
    </row>
    <row r="1054" spans="29:38">
      <c r="AC1054" s="50"/>
      <c r="AD1054" s="50"/>
      <c r="AE1054" s="50"/>
      <c r="AF1054" s="50"/>
      <c r="AG1054" s="50"/>
      <c r="AH1054" s="50"/>
      <c r="AI1054" s="50"/>
      <c r="AJ1054" s="50"/>
      <c r="AK1054" s="50"/>
      <c r="AL1054" s="50"/>
    </row>
    <row r="1055" spans="29:38">
      <c r="AC1055" s="50"/>
      <c r="AD1055" s="50"/>
      <c r="AE1055" s="50"/>
      <c r="AF1055" s="50"/>
      <c r="AG1055" s="50"/>
      <c r="AH1055" s="50"/>
      <c r="AI1055" s="50"/>
      <c r="AJ1055" s="50"/>
      <c r="AK1055" s="50"/>
      <c r="AL1055" s="50"/>
    </row>
    <row r="1056" spans="29:38">
      <c r="AC1056" s="50"/>
      <c r="AD1056" s="50"/>
      <c r="AE1056" s="50"/>
      <c r="AF1056" s="50"/>
      <c r="AG1056" s="50"/>
      <c r="AH1056" s="50"/>
      <c r="AI1056" s="50"/>
      <c r="AJ1056" s="50"/>
      <c r="AK1056" s="50"/>
      <c r="AL1056" s="50"/>
    </row>
    <row r="1057" spans="29:38">
      <c r="AC1057" s="50"/>
      <c r="AD1057" s="50"/>
      <c r="AE1057" s="50"/>
      <c r="AF1057" s="50"/>
      <c r="AG1057" s="50"/>
      <c r="AH1057" s="50"/>
      <c r="AI1057" s="50"/>
      <c r="AJ1057" s="50"/>
      <c r="AK1057" s="50"/>
      <c r="AL1057" s="50"/>
    </row>
    <row r="1058" spans="29:38">
      <c r="AC1058" s="50"/>
      <c r="AD1058" s="50"/>
      <c r="AE1058" s="50"/>
      <c r="AF1058" s="50"/>
      <c r="AG1058" s="50"/>
      <c r="AH1058" s="50"/>
      <c r="AI1058" s="50"/>
      <c r="AJ1058" s="50"/>
      <c r="AK1058" s="50"/>
      <c r="AL1058" s="50"/>
    </row>
    <row r="1059" spans="29:38">
      <c r="AC1059" s="50"/>
      <c r="AD1059" s="50"/>
      <c r="AE1059" s="50"/>
      <c r="AF1059" s="50"/>
      <c r="AG1059" s="50"/>
      <c r="AH1059" s="50"/>
      <c r="AI1059" s="50"/>
      <c r="AJ1059" s="50"/>
      <c r="AK1059" s="50"/>
      <c r="AL1059" s="50"/>
    </row>
    <row r="1060" spans="29:38">
      <c r="AC1060" s="50"/>
      <c r="AD1060" s="50"/>
      <c r="AE1060" s="50"/>
      <c r="AF1060" s="50"/>
      <c r="AG1060" s="50"/>
      <c r="AH1060" s="50"/>
      <c r="AI1060" s="50"/>
      <c r="AJ1060" s="50"/>
      <c r="AK1060" s="50"/>
      <c r="AL1060" s="50"/>
    </row>
    <row r="1061" spans="29:38">
      <c r="AC1061" s="50"/>
      <c r="AD1061" s="50"/>
      <c r="AE1061" s="50"/>
      <c r="AF1061" s="50"/>
      <c r="AG1061" s="50"/>
      <c r="AH1061" s="50"/>
      <c r="AI1061" s="50"/>
      <c r="AJ1061" s="50"/>
      <c r="AK1061" s="50"/>
      <c r="AL1061" s="50"/>
    </row>
    <row r="1062" spans="29:38">
      <c r="AC1062" s="50"/>
      <c r="AD1062" s="50"/>
      <c r="AE1062" s="50"/>
      <c r="AF1062" s="50"/>
      <c r="AG1062" s="50"/>
      <c r="AH1062" s="50"/>
      <c r="AI1062" s="50"/>
      <c r="AJ1062" s="50"/>
      <c r="AK1062" s="50"/>
      <c r="AL1062" s="50"/>
    </row>
    <row r="1063" spans="29:38">
      <c r="AC1063" s="50"/>
      <c r="AD1063" s="50"/>
      <c r="AE1063" s="50"/>
      <c r="AF1063" s="50"/>
      <c r="AG1063" s="50"/>
      <c r="AH1063" s="50"/>
      <c r="AI1063" s="50"/>
      <c r="AJ1063" s="50"/>
      <c r="AK1063" s="50"/>
      <c r="AL1063" s="50"/>
    </row>
    <row r="1064" spans="29:38">
      <c r="AC1064" s="50"/>
      <c r="AD1064" s="50"/>
      <c r="AE1064" s="50"/>
      <c r="AF1064" s="50"/>
      <c r="AG1064" s="50"/>
      <c r="AH1064" s="50"/>
      <c r="AI1064" s="50"/>
      <c r="AJ1064" s="50"/>
      <c r="AK1064" s="50"/>
      <c r="AL1064" s="50"/>
    </row>
    <row r="1065" spans="29:38">
      <c r="AC1065" s="50"/>
      <c r="AD1065" s="50"/>
      <c r="AE1065" s="50"/>
      <c r="AF1065" s="50"/>
      <c r="AG1065" s="50"/>
      <c r="AH1065" s="50"/>
      <c r="AI1065" s="50"/>
      <c r="AJ1065" s="50"/>
      <c r="AK1065" s="50"/>
      <c r="AL1065" s="50"/>
    </row>
    <row r="1066" spans="29:38">
      <c r="AC1066" s="50"/>
      <c r="AD1066" s="50"/>
      <c r="AE1066" s="50"/>
      <c r="AF1066" s="50"/>
      <c r="AG1066" s="50"/>
      <c r="AH1066" s="50"/>
      <c r="AI1066" s="50"/>
      <c r="AJ1066" s="50"/>
      <c r="AK1066" s="50"/>
      <c r="AL1066" s="50"/>
    </row>
    <row r="1067" spans="29:38">
      <c r="AC1067" s="50"/>
      <c r="AD1067" s="50"/>
      <c r="AE1067" s="50"/>
      <c r="AF1067" s="50"/>
      <c r="AG1067" s="50"/>
      <c r="AH1067" s="50"/>
      <c r="AI1067" s="50"/>
      <c r="AJ1067" s="50"/>
      <c r="AK1067" s="50"/>
      <c r="AL1067" s="50"/>
    </row>
    <row r="1068" spans="29:38">
      <c r="AC1068" s="50"/>
      <c r="AD1068" s="50"/>
      <c r="AE1068" s="50"/>
      <c r="AF1068" s="50"/>
      <c r="AG1068" s="50"/>
      <c r="AH1068" s="50"/>
      <c r="AI1068" s="50"/>
      <c r="AJ1068" s="50"/>
      <c r="AK1068" s="50"/>
      <c r="AL1068" s="50"/>
    </row>
    <row r="1069" spans="29:38">
      <c r="AC1069" s="50"/>
      <c r="AD1069" s="50"/>
      <c r="AE1069" s="50"/>
      <c r="AF1069" s="50"/>
      <c r="AG1069" s="50"/>
      <c r="AH1069" s="50"/>
      <c r="AI1069" s="50"/>
      <c r="AJ1069" s="50"/>
      <c r="AK1069" s="50"/>
      <c r="AL1069" s="50"/>
    </row>
    <row r="1070" spans="29:38">
      <c r="AC1070" s="50"/>
      <c r="AD1070" s="50"/>
      <c r="AE1070" s="50"/>
      <c r="AF1070" s="50"/>
      <c r="AG1070" s="50"/>
      <c r="AH1070" s="50"/>
      <c r="AI1070" s="50"/>
      <c r="AJ1070" s="50"/>
      <c r="AK1070" s="50"/>
      <c r="AL1070" s="50"/>
    </row>
    <row r="1071" spans="29:38">
      <c r="AC1071" s="50"/>
      <c r="AD1071" s="50"/>
      <c r="AE1071" s="50"/>
      <c r="AF1071" s="50"/>
      <c r="AG1071" s="50"/>
      <c r="AH1071" s="50"/>
      <c r="AI1071" s="50"/>
      <c r="AJ1071" s="50"/>
      <c r="AK1071" s="50"/>
      <c r="AL1071" s="50"/>
    </row>
    <row r="1072" spans="29:38">
      <c r="AC1072" s="50"/>
      <c r="AD1072" s="50"/>
      <c r="AE1072" s="50"/>
      <c r="AF1072" s="50"/>
      <c r="AG1072" s="50"/>
      <c r="AH1072" s="50"/>
      <c r="AI1072" s="50"/>
      <c r="AJ1072" s="50"/>
      <c r="AK1072" s="50"/>
      <c r="AL1072" s="50"/>
    </row>
    <row r="1073" spans="29:38">
      <c r="AC1073" s="50"/>
      <c r="AD1073" s="50"/>
      <c r="AE1073" s="50"/>
      <c r="AF1073" s="50"/>
      <c r="AG1073" s="50"/>
      <c r="AH1073" s="50"/>
      <c r="AI1073" s="50"/>
      <c r="AJ1073" s="50"/>
      <c r="AK1073" s="50"/>
      <c r="AL1073" s="50"/>
    </row>
    <row r="1074" spans="29:38">
      <c r="AC1074" s="50"/>
      <c r="AD1074" s="50"/>
      <c r="AE1074" s="50"/>
      <c r="AF1074" s="50"/>
      <c r="AG1074" s="50"/>
      <c r="AH1074" s="50"/>
      <c r="AI1074" s="50"/>
      <c r="AJ1074" s="50"/>
      <c r="AK1074" s="50"/>
      <c r="AL1074" s="50"/>
    </row>
    <row r="1075" spans="29:38">
      <c r="AC1075" s="50"/>
      <c r="AD1075" s="50"/>
      <c r="AE1075" s="50"/>
      <c r="AF1075" s="50"/>
      <c r="AG1075" s="50"/>
      <c r="AH1075" s="50"/>
      <c r="AI1075" s="50"/>
      <c r="AJ1075" s="50"/>
      <c r="AK1075" s="50"/>
      <c r="AL1075" s="50"/>
    </row>
    <row r="1076" spans="29:38">
      <c r="AC1076" s="50"/>
      <c r="AD1076" s="50"/>
      <c r="AE1076" s="50"/>
      <c r="AF1076" s="50"/>
      <c r="AG1076" s="50"/>
      <c r="AH1076" s="50"/>
      <c r="AI1076" s="50"/>
      <c r="AJ1076" s="50"/>
      <c r="AK1076" s="50"/>
      <c r="AL1076" s="50"/>
    </row>
    <row r="1077" spans="29:38">
      <c r="AC1077" s="50"/>
      <c r="AD1077" s="50"/>
      <c r="AE1077" s="50"/>
      <c r="AF1077" s="50"/>
      <c r="AG1077" s="50"/>
      <c r="AH1077" s="50"/>
      <c r="AI1077" s="50"/>
      <c r="AJ1077" s="50"/>
      <c r="AK1077" s="50"/>
      <c r="AL1077" s="50"/>
    </row>
    <row r="1078" spans="29:38">
      <c r="AC1078" s="50"/>
      <c r="AD1078" s="50"/>
      <c r="AE1078" s="50"/>
      <c r="AF1078" s="50"/>
      <c r="AG1078" s="50"/>
      <c r="AH1078" s="50"/>
      <c r="AI1078" s="50"/>
      <c r="AJ1078" s="50"/>
      <c r="AK1078" s="50"/>
      <c r="AL1078" s="50"/>
    </row>
    <row r="1079" spans="29:38">
      <c r="AC1079" s="50"/>
      <c r="AD1079" s="50"/>
      <c r="AE1079" s="50"/>
      <c r="AF1079" s="50"/>
      <c r="AG1079" s="50"/>
      <c r="AH1079" s="50"/>
      <c r="AI1079" s="50"/>
      <c r="AJ1079" s="50"/>
      <c r="AK1079" s="50"/>
      <c r="AL1079" s="50"/>
    </row>
    <row r="1080" spans="29:38">
      <c r="AC1080" s="50"/>
      <c r="AD1080" s="50"/>
      <c r="AE1080" s="50"/>
      <c r="AF1080" s="50"/>
      <c r="AG1080" s="50"/>
      <c r="AH1080" s="50"/>
      <c r="AI1080" s="50"/>
      <c r="AJ1080" s="50"/>
      <c r="AK1080" s="50"/>
      <c r="AL1080" s="50"/>
    </row>
    <row r="1081" spans="29:38">
      <c r="AC1081" s="50"/>
      <c r="AD1081" s="50"/>
      <c r="AE1081" s="50"/>
      <c r="AF1081" s="50"/>
      <c r="AG1081" s="50"/>
      <c r="AH1081" s="50"/>
      <c r="AI1081" s="50"/>
      <c r="AJ1081" s="50"/>
      <c r="AK1081" s="50"/>
      <c r="AL1081" s="50"/>
    </row>
    <row r="1082" spans="29:38">
      <c r="AC1082" s="50"/>
      <c r="AD1082" s="50"/>
      <c r="AE1082" s="50"/>
      <c r="AF1082" s="50"/>
      <c r="AG1082" s="50"/>
      <c r="AH1082" s="50"/>
      <c r="AI1082" s="50"/>
      <c r="AJ1082" s="50"/>
      <c r="AK1082" s="50"/>
      <c r="AL1082" s="50"/>
    </row>
    <row r="1083" spans="29:38">
      <c r="AC1083" s="50"/>
      <c r="AD1083" s="50"/>
      <c r="AE1083" s="50"/>
      <c r="AF1083" s="50"/>
      <c r="AG1083" s="50"/>
      <c r="AH1083" s="50"/>
      <c r="AI1083" s="50"/>
      <c r="AJ1083" s="50"/>
      <c r="AK1083" s="50"/>
      <c r="AL1083" s="50"/>
    </row>
    <row r="1084" spans="29:38">
      <c r="AC1084" s="50"/>
      <c r="AD1084" s="50"/>
      <c r="AE1084" s="50"/>
      <c r="AF1084" s="50"/>
      <c r="AG1084" s="50"/>
      <c r="AH1084" s="50"/>
      <c r="AI1084" s="50"/>
      <c r="AJ1084" s="50"/>
      <c r="AK1084" s="50"/>
      <c r="AL1084" s="50"/>
    </row>
    <row r="1085" spans="29:38">
      <c r="AC1085" s="50"/>
      <c r="AD1085" s="50"/>
      <c r="AE1085" s="50"/>
      <c r="AF1085" s="50"/>
      <c r="AG1085" s="50"/>
      <c r="AH1085" s="50"/>
      <c r="AI1085" s="50"/>
      <c r="AJ1085" s="50"/>
      <c r="AK1085" s="50"/>
      <c r="AL1085" s="50"/>
    </row>
    <row r="1086" spans="29:38">
      <c r="AC1086" s="50"/>
      <c r="AD1086" s="50"/>
      <c r="AE1086" s="50"/>
      <c r="AF1086" s="50"/>
      <c r="AG1086" s="50"/>
      <c r="AH1086" s="50"/>
      <c r="AI1086" s="50"/>
      <c r="AJ1086" s="50"/>
      <c r="AK1086" s="50"/>
      <c r="AL1086" s="50"/>
    </row>
    <row r="1087" spans="29:38">
      <c r="AC1087" s="50"/>
      <c r="AD1087" s="50"/>
      <c r="AE1087" s="50"/>
      <c r="AF1087" s="50"/>
      <c r="AG1087" s="50"/>
      <c r="AH1087" s="50"/>
      <c r="AI1087" s="50"/>
      <c r="AJ1087" s="50"/>
      <c r="AK1087" s="50"/>
      <c r="AL1087" s="50"/>
    </row>
    <row r="1088" spans="29:38">
      <c r="AC1088" s="50"/>
      <c r="AD1088" s="50"/>
      <c r="AE1088" s="50"/>
      <c r="AF1088" s="50"/>
      <c r="AG1088" s="50"/>
      <c r="AH1088" s="50"/>
      <c r="AI1088" s="50"/>
      <c r="AJ1088" s="50"/>
      <c r="AK1088" s="50"/>
      <c r="AL1088" s="50"/>
    </row>
    <row r="1089" spans="29:38">
      <c r="AC1089" s="50"/>
      <c r="AD1089" s="50"/>
      <c r="AE1089" s="50"/>
      <c r="AF1089" s="50"/>
      <c r="AG1089" s="50"/>
      <c r="AH1089" s="50"/>
      <c r="AI1089" s="50"/>
      <c r="AJ1089" s="50"/>
      <c r="AK1089" s="50"/>
      <c r="AL1089" s="50"/>
    </row>
    <row r="1090" spans="29:38">
      <c r="AC1090" s="50"/>
      <c r="AD1090" s="50"/>
      <c r="AE1090" s="50"/>
      <c r="AF1090" s="50"/>
      <c r="AG1090" s="50"/>
      <c r="AH1090" s="50"/>
      <c r="AI1090" s="50"/>
      <c r="AJ1090" s="50"/>
      <c r="AK1090" s="50"/>
      <c r="AL1090" s="50"/>
    </row>
    <row r="1091" spans="29:38">
      <c r="AC1091" s="50"/>
      <c r="AD1091" s="50"/>
      <c r="AE1091" s="50"/>
      <c r="AF1091" s="50"/>
      <c r="AG1091" s="50"/>
      <c r="AH1091" s="50"/>
      <c r="AI1091" s="50"/>
      <c r="AJ1091" s="50"/>
      <c r="AK1091" s="50"/>
      <c r="AL1091" s="50"/>
    </row>
    <row r="1092" spans="29:38">
      <c r="AC1092" s="50"/>
      <c r="AD1092" s="50"/>
      <c r="AE1092" s="50"/>
      <c r="AF1092" s="50"/>
      <c r="AG1092" s="50"/>
      <c r="AH1092" s="50"/>
      <c r="AI1092" s="50"/>
      <c r="AJ1092" s="50"/>
      <c r="AK1092" s="50"/>
      <c r="AL1092" s="50"/>
    </row>
    <row r="1093" spans="29:38">
      <c r="AC1093" s="50"/>
      <c r="AD1093" s="50"/>
      <c r="AE1093" s="50"/>
      <c r="AF1093" s="50"/>
      <c r="AG1093" s="50"/>
      <c r="AH1093" s="50"/>
      <c r="AI1093" s="50"/>
      <c r="AJ1093" s="50"/>
      <c r="AK1093" s="50"/>
      <c r="AL1093" s="50"/>
    </row>
    <row r="1094" spans="29:38">
      <c r="AC1094" s="50"/>
      <c r="AD1094" s="50"/>
      <c r="AE1094" s="50"/>
      <c r="AF1094" s="50"/>
      <c r="AG1094" s="50"/>
      <c r="AH1094" s="50"/>
      <c r="AI1094" s="50"/>
      <c r="AJ1094" s="50"/>
      <c r="AK1094" s="50"/>
      <c r="AL1094" s="50"/>
    </row>
    <row r="1095" spans="29:38">
      <c r="AC1095" s="50"/>
      <c r="AD1095" s="50"/>
      <c r="AE1095" s="50"/>
      <c r="AF1095" s="50"/>
      <c r="AG1095" s="50"/>
      <c r="AH1095" s="50"/>
      <c r="AI1095" s="50"/>
      <c r="AJ1095" s="50"/>
      <c r="AK1095" s="50"/>
      <c r="AL1095" s="50"/>
    </row>
    <row r="1096" spans="29:38">
      <c r="AC1096" s="50"/>
      <c r="AD1096" s="50"/>
      <c r="AE1096" s="50"/>
      <c r="AF1096" s="50"/>
      <c r="AG1096" s="50"/>
      <c r="AH1096" s="50"/>
      <c r="AI1096" s="50"/>
      <c r="AJ1096" s="50"/>
      <c r="AK1096" s="50"/>
      <c r="AL1096" s="50"/>
    </row>
    <row r="1097" spans="29:38">
      <c r="AC1097" s="50"/>
      <c r="AD1097" s="50"/>
      <c r="AE1097" s="50"/>
      <c r="AF1097" s="50"/>
      <c r="AG1097" s="50"/>
      <c r="AH1097" s="50"/>
      <c r="AI1097" s="50"/>
      <c r="AJ1097" s="50"/>
      <c r="AK1097" s="50"/>
      <c r="AL1097" s="50"/>
    </row>
    <row r="1098" spans="29:38">
      <c r="AC1098" s="50"/>
      <c r="AD1098" s="50"/>
      <c r="AE1098" s="50"/>
      <c r="AF1098" s="50"/>
      <c r="AG1098" s="50"/>
      <c r="AH1098" s="50"/>
      <c r="AI1098" s="50"/>
      <c r="AJ1098" s="50"/>
      <c r="AK1098" s="50"/>
      <c r="AL1098" s="50"/>
    </row>
    <row r="1099" spans="29:38">
      <c r="AC1099" s="50"/>
      <c r="AD1099" s="50"/>
      <c r="AE1099" s="50"/>
      <c r="AF1099" s="50"/>
      <c r="AG1099" s="50"/>
      <c r="AH1099" s="50"/>
      <c r="AI1099" s="50"/>
      <c r="AJ1099" s="50"/>
      <c r="AK1099" s="50"/>
      <c r="AL1099" s="50"/>
    </row>
    <row r="1100" spans="29:38">
      <c r="AC1100" s="50"/>
      <c r="AD1100" s="50"/>
      <c r="AE1100" s="50"/>
      <c r="AF1100" s="50"/>
      <c r="AG1100" s="50"/>
      <c r="AH1100" s="50"/>
      <c r="AI1100" s="50"/>
      <c r="AJ1100" s="50"/>
      <c r="AK1100" s="50"/>
      <c r="AL1100" s="50"/>
    </row>
    <row r="1101" spans="29:38">
      <c r="AC1101" s="50"/>
      <c r="AD1101" s="50"/>
      <c r="AE1101" s="50"/>
      <c r="AF1101" s="50"/>
      <c r="AG1101" s="50"/>
      <c r="AH1101" s="50"/>
      <c r="AI1101" s="50"/>
      <c r="AJ1101" s="50"/>
      <c r="AK1101" s="50"/>
      <c r="AL1101" s="50"/>
    </row>
    <row r="1102" spans="29:38">
      <c r="AC1102" s="50"/>
      <c r="AD1102" s="50"/>
      <c r="AE1102" s="50"/>
      <c r="AF1102" s="50"/>
      <c r="AG1102" s="50"/>
      <c r="AH1102" s="50"/>
      <c r="AI1102" s="50"/>
      <c r="AJ1102" s="50"/>
      <c r="AK1102" s="50"/>
      <c r="AL1102" s="50"/>
    </row>
    <row r="1103" spans="29:38">
      <c r="AC1103" s="50"/>
      <c r="AD1103" s="50"/>
      <c r="AE1103" s="50"/>
      <c r="AF1103" s="50"/>
      <c r="AG1103" s="50"/>
      <c r="AH1103" s="50"/>
      <c r="AI1103" s="50"/>
      <c r="AJ1103" s="50"/>
      <c r="AK1103" s="50"/>
      <c r="AL1103" s="50"/>
    </row>
    <row r="1104" spans="29:38">
      <c r="AC1104" s="50"/>
      <c r="AD1104" s="50"/>
      <c r="AE1104" s="50"/>
      <c r="AF1104" s="50"/>
      <c r="AG1104" s="50"/>
      <c r="AH1104" s="50"/>
      <c r="AI1104" s="50"/>
      <c r="AJ1104" s="50"/>
      <c r="AK1104" s="50"/>
      <c r="AL1104" s="50"/>
    </row>
    <row r="1105" spans="29:38">
      <c r="AC1105" s="50"/>
      <c r="AD1105" s="50"/>
      <c r="AE1105" s="50"/>
      <c r="AF1105" s="50"/>
      <c r="AG1105" s="50"/>
      <c r="AH1105" s="50"/>
      <c r="AI1105" s="50"/>
      <c r="AJ1105" s="50"/>
      <c r="AK1105" s="50"/>
      <c r="AL1105" s="50"/>
    </row>
    <row r="1106" spans="29:38">
      <c r="AC1106" s="50"/>
      <c r="AD1106" s="50"/>
      <c r="AE1106" s="50"/>
      <c r="AF1106" s="50"/>
      <c r="AG1106" s="50"/>
      <c r="AH1106" s="50"/>
      <c r="AI1106" s="50"/>
      <c r="AJ1106" s="50"/>
      <c r="AK1106" s="50"/>
      <c r="AL1106" s="50"/>
    </row>
    <row r="1107" spans="29:38">
      <c r="AC1107" s="50"/>
      <c r="AD1107" s="50"/>
      <c r="AE1107" s="50"/>
      <c r="AF1107" s="50"/>
      <c r="AG1107" s="50"/>
      <c r="AH1107" s="50"/>
      <c r="AI1107" s="50"/>
      <c r="AJ1107" s="50"/>
      <c r="AK1107" s="50"/>
      <c r="AL1107" s="50"/>
    </row>
    <row r="1108" spans="29:38">
      <c r="AC1108" s="50"/>
      <c r="AD1108" s="50"/>
      <c r="AE1108" s="50"/>
      <c r="AF1108" s="50"/>
      <c r="AG1108" s="50"/>
      <c r="AH1108" s="50"/>
      <c r="AI1108" s="50"/>
      <c r="AJ1108" s="50"/>
      <c r="AK1108" s="50"/>
      <c r="AL1108" s="50"/>
    </row>
    <row r="1109" spans="29:38">
      <c r="AC1109" s="50"/>
      <c r="AD1109" s="50"/>
      <c r="AE1109" s="50"/>
      <c r="AF1109" s="50"/>
      <c r="AG1109" s="50"/>
      <c r="AH1109" s="50"/>
      <c r="AI1109" s="50"/>
      <c r="AJ1109" s="50"/>
      <c r="AK1109" s="50"/>
      <c r="AL1109" s="50"/>
    </row>
    <row r="1110" spans="29:38">
      <c r="AC1110" s="50"/>
      <c r="AD1110" s="50"/>
      <c r="AE1110" s="50"/>
      <c r="AF1110" s="50"/>
      <c r="AG1110" s="50"/>
      <c r="AH1110" s="50"/>
      <c r="AI1110" s="50"/>
      <c r="AJ1110" s="50"/>
      <c r="AK1110" s="50"/>
      <c r="AL1110" s="50"/>
    </row>
    <row r="1111" spans="29:38">
      <c r="AC1111" s="50"/>
      <c r="AD1111" s="50"/>
      <c r="AE1111" s="50"/>
      <c r="AF1111" s="50"/>
      <c r="AG1111" s="50"/>
      <c r="AH1111" s="50"/>
      <c r="AI1111" s="50"/>
      <c r="AJ1111" s="50"/>
      <c r="AK1111" s="50"/>
      <c r="AL1111" s="50"/>
    </row>
    <row r="1112" spans="29:38">
      <c r="AC1112" s="50"/>
      <c r="AD1112" s="50"/>
      <c r="AE1112" s="50"/>
      <c r="AF1112" s="50"/>
      <c r="AG1112" s="50"/>
      <c r="AH1112" s="50"/>
      <c r="AI1112" s="50"/>
      <c r="AJ1112" s="50"/>
      <c r="AK1112" s="50"/>
      <c r="AL1112" s="50"/>
    </row>
    <row r="1113" spans="29:38">
      <c r="AC1113" s="50"/>
      <c r="AD1113" s="50"/>
      <c r="AE1113" s="50"/>
      <c r="AF1113" s="50"/>
      <c r="AG1113" s="50"/>
      <c r="AH1113" s="50"/>
      <c r="AI1113" s="50"/>
      <c r="AJ1113" s="50"/>
      <c r="AK1113" s="50"/>
      <c r="AL1113" s="50"/>
    </row>
    <row r="1114" spans="29:38">
      <c r="AC1114" s="50"/>
      <c r="AD1114" s="50"/>
      <c r="AE1114" s="50"/>
      <c r="AF1114" s="50"/>
      <c r="AG1114" s="50"/>
      <c r="AH1114" s="50"/>
      <c r="AI1114" s="50"/>
      <c r="AJ1114" s="50"/>
      <c r="AK1114" s="50"/>
      <c r="AL1114" s="50"/>
    </row>
    <row r="1115" spans="29:38">
      <c r="AC1115" s="50"/>
      <c r="AD1115" s="50"/>
      <c r="AE1115" s="50"/>
      <c r="AF1115" s="50"/>
      <c r="AG1115" s="50"/>
      <c r="AH1115" s="50"/>
      <c r="AI1115" s="50"/>
      <c r="AJ1115" s="50"/>
      <c r="AK1115" s="50"/>
      <c r="AL1115" s="50"/>
    </row>
    <row r="1116" spans="29:38">
      <c r="AC1116" s="50"/>
      <c r="AD1116" s="50"/>
      <c r="AE1116" s="50"/>
      <c r="AF1116" s="50"/>
      <c r="AG1116" s="50"/>
      <c r="AH1116" s="50"/>
      <c r="AI1116" s="50"/>
      <c r="AJ1116" s="50"/>
      <c r="AK1116" s="50"/>
      <c r="AL1116" s="50"/>
    </row>
    <row r="1117" spans="29:38">
      <c r="AC1117" s="50"/>
      <c r="AD1117" s="50"/>
      <c r="AE1117" s="50"/>
      <c r="AF1117" s="50"/>
      <c r="AG1117" s="50"/>
      <c r="AH1117" s="50"/>
      <c r="AI1117" s="50"/>
      <c r="AJ1117" s="50"/>
      <c r="AK1117" s="50"/>
      <c r="AL1117" s="50"/>
    </row>
    <row r="1118" spans="29:38">
      <c r="AC1118" s="50"/>
      <c r="AD1118" s="50"/>
      <c r="AE1118" s="50"/>
      <c r="AF1118" s="50"/>
      <c r="AG1118" s="50"/>
      <c r="AH1118" s="50"/>
      <c r="AI1118" s="50"/>
      <c r="AJ1118" s="50"/>
      <c r="AK1118" s="50"/>
      <c r="AL1118" s="50"/>
    </row>
    <row r="1119" spans="29:38">
      <c r="AC1119" s="50"/>
      <c r="AD1119" s="50"/>
      <c r="AE1119" s="50"/>
      <c r="AF1119" s="50"/>
      <c r="AG1119" s="50"/>
      <c r="AH1119" s="50"/>
      <c r="AI1119" s="50"/>
      <c r="AJ1119" s="50"/>
      <c r="AK1119" s="50"/>
      <c r="AL1119" s="50"/>
    </row>
    <row r="1120" spans="29:38">
      <c r="AC1120" s="50"/>
      <c r="AD1120" s="50"/>
      <c r="AE1120" s="50"/>
      <c r="AF1120" s="50"/>
      <c r="AG1120" s="50"/>
      <c r="AH1120" s="50"/>
      <c r="AI1120" s="50"/>
      <c r="AJ1120" s="50"/>
      <c r="AK1120" s="50"/>
      <c r="AL1120" s="50"/>
    </row>
    <row r="1121" spans="29:38">
      <c r="AC1121" s="50"/>
      <c r="AD1121" s="50"/>
      <c r="AE1121" s="50"/>
      <c r="AF1121" s="50"/>
      <c r="AG1121" s="50"/>
      <c r="AH1121" s="50"/>
      <c r="AI1121" s="50"/>
      <c r="AJ1121" s="50"/>
      <c r="AK1121" s="50"/>
      <c r="AL1121" s="50"/>
    </row>
    <row r="1122" spans="29:38">
      <c r="AC1122" s="50"/>
      <c r="AD1122" s="50"/>
      <c r="AE1122" s="50"/>
      <c r="AF1122" s="50"/>
      <c r="AG1122" s="50"/>
      <c r="AH1122" s="50"/>
      <c r="AI1122" s="50"/>
      <c r="AJ1122" s="50"/>
      <c r="AK1122" s="50"/>
      <c r="AL1122" s="50"/>
    </row>
    <row r="1123" spans="29:38">
      <c r="AC1123" s="50"/>
      <c r="AD1123" s="50"/>
      <c r="AE1123" s="50"/>
      <c r="AF1123" s="50"/>
      <c r="AG1123" s="50"/>
      <c r="AH1123" s="50"/>
      <c r="AI1123" s="50"/>
      <c r="AJ1123" s="50"/>
      <c r="AK1123" s="50"/>
      <c r="AL1123" s="50"/>
    </row>
    <row r="1124" spans="29:38">
      <c r="AC1124" s="50"/>
      <c r="AD1124" s="50"/>
      <c r="AE1124" s="50"/>
      <c r="AF1124" s="50"/>
      <c r="AG1124" s="50"/>
      <c r="AH1124" s="50"/>
      <c r="AI1124" s="50"/>
      <c r="AJ1124" s="50"/>
      <c r="AK1124" s="50"/>
      <c r="AL1124" s="50"/>
    </row>
  </sheetData>
  <mergeCells count="407">
    <mergeCell ref="F222:F223"/>
    <mergeCell ref="K202:M202"/>
    <mergeCell ref="K203:M203"/>
    <mergeCell ref="O203:P203"/>
    <mergeCell ref="R203:S203"/>
    <mergeCell ref="O204:V204"/>
    <mergeCell ref="F208:G208"/>
    <mergeCell ref="I200:M200"/>
    <mergeCell ref="P200:Q200"/>
    <mergeCell ref="R200:S200"/>
    <mergeCell ref="I201:M201"/>
    <mergeCell ref="P201:Q201"/>
    <mergeCell ref="R201:S201"/>
    <mergeCell ref="F198:G198"/>
    <mergeCell ref="I198:M198"/>
    <mergeCell ref="P198:Q198"/>
    <mergeCell ref="R198:S198"/>
    <mergeCell ref="I199:M199"/>
    <mergeCell ref="P199:Q199"/>
    <mergeCell ref="R199:S199"/>
    <mergeCell ref="F196:G196"/>
    <mergeCell ref="I196:M196"/>
    <mergeCell ref="P196:Q196"/>
    <mergeCell ref="R196:S196"/>
    <mergeCell ref="F197:G197"/>
    <mergeCell ref="I197:M197"/>
    <mergeCell ref="P197:Q197"/>
    <mergeCell ref="R197:S197"/>
    <mergeCell ref="F194:G194"/>
    <mergeCell ref="AA194:AB194"/>
    <mergeCell ref="AE194:AF194"/>
    <mergeCell ref="E195:G195"/>
    <mergeCell ref="I195:M195"/>
    <mergeCell ref="P195:Q195"/>
    <mergeCell ref="R195:S195"/>
    <mergeCell ref="F192:G192"/>
    <mergeCell ref="P192:R192"/>
    <mergeCell ref="AA192:AB192"/>
    <mergeCell ref="AE192:AF192"/>
    <mergeCell ref="F193:G193"/>
    <mergeCell ref="AA193:AB193"/>
    <mergeCell ref="AE193:AF193"/>
    <mergeCell ref="L190:N190"/>
    <mergeCell ref="AA190:AB190"/>
    <mergeCell ref="AE190:AF190"/>
    <mergeCell ref="F191:G191"/>
    <mergeCell ref="M191:N191"/>
    <mergeCell ref="O191:S191"/>
    <mergeCell ref="AA191:AB191"/>
    <mergeCell ref="AE191:AF191"/>
    <mergeCell ref="N184:O184"/>
    <mergeCell ref="E185:F189"/>
    <mergeCell ref="G185:N189"/>
    <mergeCell ref="AC188:AE188"/>
    <mergeCell ref="AC189:AD189"/>
    <mergeCell ref="AE189:AF189"/>
    <mergeCell ref="E177:G177"/>
    <mergeCell ref="I177:N177"/>
    <mergeCell ref="P177:V177"/>
    <mergeCell ref="E178:P178"/>
    <mergeCell ref="Q178:U178"/>
    <mergeCell ref="H181:R181"/>
    <mergeCell ref="E170:V171"/>
    <mergeCell ref="E174:V174"/>
    <mergeCell ref="E175:V175"/>
    <mergeCell ref="E176:G176"/>
    <mergeCell ref="I176:N176"/>
    <mergeCell ref="P176:V176"/>
    <mergeCell ref="F168:G168"/>
    <mergeCell ref="I168:J168"/>
    <mergeCell ref="M168:N168"/>
    <mergeCell ref="S168:T168"/>
    <mergeCell ref="U168:V168"/>
    <mergeCell ref="E169:V169"/>
    <mergeCell ref="C166:F166"/>
    <mergeCell ref="I166:J166"/>
    <mergeCell ref="K166:N166"/>
    <mergeCell ref="P166:R166"/>
    <mergeCell ref="S166:V166"/>
    <mergeCell ref="I167:J167"/>
    <mergeCell ref="K167:N167"/>
    <mergeCell ref="P167:R167"/>
    <mergeCell ref="S167:V167"/>
    <mergeCell ref="G162:J162"/>
    <mergeCell ref="L162:N162"/>
    <mergeCell ref="O162:P162"/>
    <mergeCell ref="Q162:V162"/>
    <mergeCell ref="E164:V164"/>
    <mergeCell ref="H165:J165"/>
    <mergeCell ref="K165:N165"/>
    <mergeCell ref="P165:R165"/>
    <mergeCell ref="S165:V165"/>
    <mergeCell ref="E160:V160"/>
    <mergeCell ref="E161:F161"/>
    <mergeCell ref="G161:J161"/>
    <mergeCell ref="K161:N161"/>
    <mergeCell ref="O161:P161"/>
    <mergeCell ref="Q161:V161"/>
    <mergeCell ref="F154:J154"/>
    <mergeCell ref="L154:N154"/>
    <mergeCell ref="P154:R154"/>
    <mergeCell ref="T154:V154"/>
    <mergeCell ref="E157:V157"/>
    <mergeCell ref="E158:V158"/>
    <mergeCell ref="E152:F152"/>
    <mergeCell ref="G152:N152"/>
    <mergeCell ref="O152:Q152"/>
    <mergeCell ref="R152:V152"/>
    <mergeCell ref="F153:N153"/>
    <mergeCell ref="P153:Q153"/>
    <mergeCell ref="S153:V153"/>
    <mergeCell ref="E150:V150"/>
    <mergeCell ref="F151:H151"/>
    <mergeCell ref="I151:L151"/>
    <mergeCell ref="M151:N151"/>
    <mergeCell ref="O151:Q151"/>
    <mergeCell ref="R151:V151"/>
    <mergeCell ref="G122:V122"/>
    <mergeCell ref="G123:V123"/>
    <mergeCell ref="E146:V146"/>
    <mergeCell ref="E147:I147"/>
    <mergeCell ref="E148:V148"/>
    <mergeCell ref="E149:V149"/>
    <mergeCell ref="G116:V116"/>
    <mergeCell ref="Z116:Z117"/>
    <mergeCell ref="G117:V117"/>
    <mergeCell ref="G118:V118"/>
    <mergeCell ref="G119:V119"/>
    <mergeCell ref="G120:V120"/>
    <mergeCell ref="G109:V109"/>
    <mergeCell ref="G110:V110"/>
    <mergeCell ref="G111:V111"/>
    <mergeCell ref="G112:V112"/>
    <mergeCell ref="G114:V114"/>
    <mergeCell ref="G115:V115"/>
    <mergeCell ref="F95:N95"/>
    <mergeCell ref="P95:V95"/>
    <mergeCell ref="P98:V98"/>
    <mergeCell ref="G101:V102"/>
    <mergeCell ref="J105:O105"/>
    <mergeCell ref="F108:S108"/>
    <mergeCell ref="AD91:AE91"/>
    <mergeCell ref="AD92:AE92"/>
    <mergeCell ref="F93:Q93"/>
    <mergeCell ref="F94:M94"/>
    <mergeCell ref="N94:O94"/>
    <mergeCell ref="P94:V94"/>
    <mergeCell ref="F86:M86"/>
    <mergeCell ref="F87:M87"/>
    <mergeCell ref="N87:O87"/>
    <mergeCell ref="P87:V87"/>
    <mergeCell ref="F88:M88"/>
    <mergeCell ref="N88:O88"/>
    <mergeCell ref="P88:V88"/>
    <mergeCell ref="F83:M83"/>
    <mergeCell ref="N83:O83"/>
    <mergeCell ref="P83:V83"/>
    <mergeCell ref="F84:M84"/>
    <mergeCell ref="F85:M85"/>
    <mergeCell ref="AJ85:AK85"/>
    <mergeCell ref="F80:M80"/>
    <mergeCell ref="N80:O80"/>
    <mergeCell ref="P80:V80"/>
    <mergeCell ref="F81:M81"/>
    <mergeCell ref="N81:O81"/>
    <mergeCell ref="P81:V81"/>
    <mergeCell ref="AN75:AN77"/>
    <mergeCell ref="E76:L76"/>
    <mergeCell ref="M76:N76"/>
    <mergeCell ref="O76:V76"/>
    <mergeCell ref="C78:V78"/>
    <mergeCell ref="E79:J79"/>
    <mergeCell ref="N79:V79"/>
    <mergeCell ref="AJ79:AK79"/>
    <mergeCell ref="E74:L74"/>
    <mergeCell ref="M74:N74"/>
    <mergeCell ref="O74:V74"/>
    <mergeCell ref="E75:L75"/>
    <mergeCell ref="M75:N75"/>
    <mergeCell ref="O75:V75"/>
    <mergeCell ref="E72:L72"/>
    <mergeCell ref="M72:N72"/>
    <mergeCell ref="O72:V72"/>
    <mergeCell ref="E73:L73"/>
    <mergeCell ref="M73:N73"/>
    <mergeCell ref="O73:V73"/>
    <mergeCell ref="D68:L68"/>
    <mergeCell ref="M68:N68"/>
    <mergeCell ref="O68:V68"/>
    <mergeCell ref="AJ69:AK69"/>
    <mergeCell ref="E71:G71"/>
    <mergeCell ref="H71:K71"/>
    <mergeCell ref="L71:N71"/>
    <mergeCell ref="O71:V71"/>
    <mergeCell ref="E66:L66"/>
    <mergeCell ref="M66:N66"/>
    <mergeCell ref="O66:V66"/>
    <mergeCell ref="E67:L67"/>
    <mergeCell ref="M67:N67"/>
    <mergeCell ref="O67:S67"/>
    <mergeCell ref="T67:V67"/>
    <mergeCell ref="AN63:AN65"/>
    <mergeCell ref="E64:L64"/>
    <mergeCell ref="M64:N64"/>
    <mergeCell ref="O64:S64"/>
    <mergeCell ref="T64:V64"/>
    <mergeCell ref="AP64:AQ64"/>
    <mergeCell ref="E65:L65"/>
    <mergeCell ref="M65:N65"/>
    <mergeCell ref="O65:S65"/>
    <mergeCell ref="T65:V65"/>
    <mergeCell ref="E63:L63"/>
    <mergeCell ref="M63:N63"/>
    <mergeCell ref="O63:S63"/>
    <mergeCell ref="T63:V63"/>
    <mergeCell ref="AL63:AL65"/>
    <mergeCell ref="AM63:AM65"/>
    <mergeCell ref="E61:L61"/>
    <mergeCell ref="M61:N61"/>
    <mergeCell ref="O61:V61"/>
    <mergeCell ref="E62:L62"/>
    <mergeCell ref="M62:N62"/>
    <mergeCell ref="O62:V62"/>
    <mergeCell ref="E59:L59"/>
    <mergeCell ref="M59:N59"/>
    <mergeCell ref="O59:V59"/>
    <mergeCell ref="E60:L60"/>
    <mergeCell ref="M60:N60"/>
    <mergeCell ref="O60:V60"/>
    <mergeCell ref="E57:G57"/>
    <mergeCell ref="O57:S57"/>
    <mergeCell ref="T57:V57"/>
    <mergeCell ref="E58:L58"/>
    <mergeCell ref="M58:N58"/>
    <mergeCell ref="O58:V58"/>
    <mergeCell ref="AK54:AL54"/>
    <mergeCell ref="E55:L55"/>
    <mergeCell ref="M55:N55"/>
    <mergeCell ref="O55:V55"/>
    <mergeCell ref="E56:L56"/>
    <mergeCell ref="M56:N56"/>
    <mergeCell ref="O56:S56"/>
    <mergeCell ref="T56:V56"/>
    <mergeCell ref="E53:L53"/>
    <mergeCell ref="M53:N53"/>
    <mergeCell ref="O53:V53"/>
    <mergeCell ref="AI53:AJ53"/>
    <mergeCell ref="E54:L54"/>
    <mergeCell ref="M54:N54"/>
    <mergeCell ref="O54:S54"/>
    <mergeCell ref="T54:V54"/>
    <mergeCell ref="AH54:AI54"/>
    <mergeCell ref="D52:K52"/>
    <mergeCell ref="M52:N52"/>
    <mergeCell ref="O52:S52"/>
    <mergeCell ref="T52:V52"/>
    <mergeCell ref="D48:L48"/>
    <mergeCell ref="M48:N48"/>
    <mergeCell ref="O48:S48"/>
    <mergeCell ref="T48:V48"/>
    <mergeCell ref="E49:K49"/>
    <mergeCell ref="M49:N49"/>
    <mergeCell ref="O49:W49"/>
    <mergeCell ref="D46:L46"/>
    <mergeCell ref="M46:N46"/>
    <mergeCell ref="O46:V46"/>
    <mergeCell ref="AE46:AF46"/>
    <mergeCell ref="AI46:AJ46"/>
    <mergeCell ref="AN46:AO51"/>
    <mergeCell ref="D47:L47"/>
    <mergeCell ref="M47:N47"/>
    <mergeCell ref="O47:V47"/>
    <mergeCell ref="AE47:AF47"/>
    <mergeCell ref="D51:L51"/>
    <mergeCell ref="M51:N51"/>
    <mergeCell ref="O51:S51"/>
    <mergeCell ref="T51:V51"/>
    <mergeCell ref="D44:L44"/>
    <mergeCell ref="M44:N44"/>
    <mergeCell ref="O44:S44"/>
    <mergeCell ref="T44:V44"/>
    <mergeCell ref="D45:L45"/>
    <mergeCell ref="M45:N45"/>
    <mergeCell ref="O45:S45"/>
    <mergeCell ref="T45:V45"/>
    <mergeCell ref="AI42:AJ42"/>
    <mergeCell ref="E43:H43"/>
    <mergeCell ref="I43:K43"/>
    <mergeCell ref="L43:N43"/>
    <mergeCell ref="O43:V43"/>
    <mergeCell ref="AI43:AJ43"/>
    <mergeCell ref="F40:H40"/>
    <mergeCell ref="I40:J40"/>
    <mergeCell ref="K40:U40"/>
    <mergeCell ref="AI40:AJ40"/>
    <mergeCell ref="E41:V41"/>
    <mergeCell ref="AG41:AH41"/>
    <mergeCell ref="AI41:AJ41"/>
    <mergeCell ref="F39:H39"/>
    <mergeCell ref="I39:J39"/>
    <mergeCell ref="K39:Q39"/>
    <mergeCell ref="R39:V39"/>
    <mergeCell ref="AG39:AH39"/>
    <mergeCell ref="AI39:AJ39"/>
    <mergeCell ref="E33:V33"/>
    <mergeCell ref="AK33:AL33"/>
    <mergeCell ref="E34:V34"/>
    <mergeCell ref="AI34:AJ34"/>
    <mergeCell ref="E35:V35"/>
    <mergeCell ref="E38:V38"/>
    <mergeCell ref="E31:V31"/>
    <mergeCell ref="AF31:AG31"/>
    <mergeCell ref="E32:I32"/>
    <mergeCell ref="J32:M32"/>
    <mergeCell ref="N32:R32"/>
    <mergeCell ref="S32:U32"/>
    <mergeCell ref="AI29:AJ29"/>
    <mergeCell ref="E30:F30"/>
    <mergeCell ref="G30:I30"/>
    <mergeCell ref="J30:N30"/>
    <mergeCell ref="O30:P30"/>
    <mergeCell ref="Q30:S30"/>
    <mergeCell ref="E28:F28"/>
    <mergeCell ref="H28:M28"/>
    <mergeCell ref="O28:V28"/>
    <mergeCell ref="AD28:AG28"/>
    <mergeCell ref="AH28:AI28"/>
    <mergeCell ref="E29:G29"/>
    <mergeCell ref="H29:J29"/>
    <mergeCell ref="M29:N29"/>
    <mergeCell ref="O29:V29"/>
    <mergeCell ref="AF29:AG29"/>
    <mergeCell ref="AK26:AL26"/>
    <mergeCell ref="E27:G27"/>
    <mergeCell ref="H27:R27"/>
    <mergeCell ref="S27:T27"/>
    <mergeCell ref="U27:V27"/>
    <mergeCell ref="AD27:AG27"/>
    <mergeCell ref="AH27:AI27"/>
    <mergeCell ref="E25:F25"/>
    <mergeCell ref="G25:R25"/>
    <mergeCell ref="S25:T25"/>
    <mergeCell ref="U25:V25"/>
    <mergeCell ref="AK25:AL25"/>
    <mergeCell ref="F26:G26"/>
    <mergeCell ref="H26:I26"/>
    <mergeCell ref="J26:N26"/>
    <mergeCell ref="O26:P26"/>
    <mergeCell ref="Q26:V26"/>
    <mergeCell ref="E23:V23"/>
    <mergeCell ref="AD23:AG23"/>
    <mergeCell ref="AH23:AI23"/>
    <mergeCell ref="E24:F24"/>
    <mergeCell ref="G24:O24"/>
    <mergeCell ref="P24:S24"/>
    <mergeCell ref="T24:U24"/>
    <mergeCell ref="E18:V18"/>
    <mergeCell ref="F20:O20"/>
    <mergeCell ref="P20:Q20"/>
    <mergeCell ref="R20:V20"/>
    <mergeCell ref="E21:F21"/>
    <mergeCell ref="G21:V21"/>
    <mergeCell ref="Z15:Z16"/>
    <mergeCell ref="F16:J16"/>
    <mergeCell ref="K16:N16"/>
    <mergeCell ref="P16:R16"/>
    <mergeCell ref="S16:T16"/>
    <mergeCell ref="AD16:AK16"/>
    <mergeCell ref="E14:F14"/>
    <mergeCell ref="G14:I14"/>
    <mergeCell ref="J14:M14"/>
    <mergeCell ref="N14:S14"/>
    <mergeCell ref="U14:V14"/>
    <mergeCell ref="F15:J15"/>
    <mergeCell ref="K15:N15"/>
    <mergeCell ref="P15:R15"/>
    <mergeCell ref="S15:T15"/>
    <mergeCell ref="F12:M12"/>
    <mergeCell ref="N12:O12"/>
    <mergeCell ref="P12:Q12"/>
    <mergeCell ref="R12:T12"/>
    <mergeCell ref="F13:I13"/>
    <mergeCell ref="K13:N13"/>
    <mergeCell ref="P13:V13"/>
    <mergeCell ref="D7:H7"/>
    <mergeCell ref="I7:O7"/>
    <mergeCell ref="P7:W7"/>
    <mergeCell ref="D8:H8"/>
    <mergeCell ref="I8:O8"/>
    <mergeCell ref="P8:W8"/>
    <mergeCell ref="E1:K3"/>
    <mergeCell ref="L2:P2"/>
    <mergeCell ref="S2:V2"/>
    <mergeCell ref="L3:P3"/>
    <mergeCell ref="S3:V4"/>
    <mergeCell ref="AF3:AJ3"/>
    <mergeCell ref="M4:R4"/>
    <mergeCell ref="D5:H6"/>
    <mergeCell ref="L5:M5"/>
    <mergeCell ref="N5:O5"/>
    <mergeCell ref="S5:T5"/>
    <mergeCell ref="U5:V5"/>
    <mergeCell ref="AD5:AI6"/>
    <mergeCell ref="I6:L6"/>
    <mergeCell ref="M6:O6"/>
    <mergeCell ref="P6:R6"/>
    <mergeCell ref="S6:W6"/>
  </mergeCells>
  <dataValidations count="32">
    <dataValidation type="decimal" allowBlank="1" showInputMessage="1" showErrorMessage="1" sqref="E162 JA162 SW162 ACS162 AMO162 AWK162 BGG162 BQC162 BZY162 CJU162 CTQ162 DDM162 DNI162 DXE162 EHA162 EQW162 FAS162 FKO162 FUK162 GEG162 GOC162 GXY162 HHU162 HRQ162 IBM162 ILI162 IVE162 JFA162 JOW162 JYS162 KIO162 KSK162 LCG162 LMC162 LVY162 MFU162 MPQ162 MZM162 NJI162 NTE162 ODA162 OMW162 OWS162 PGO162 PQK162 QAG162 QKC162 QTY162 RDU162 RNQ162 RXM162 SHI162 SRE162 TBA162 TKW162 TUS162 UEO162 UOK162 UYG162 VIC162 VRY162 WBU162 WLQ162 WVM162 E65698 JA65698 SW65698 ACS65698 AMO65698 AWK65698 BGG65698 BQC65698 BZY65698 CJU65698 CTQ65698 DDM65698 DNI65698 DXE65698 EHA65698 EQW65698 FAS65698 FKO65698 FUK65698 GEG65698 GOC65698 GXY65698 HHU65698 HRQ65698 IBM65698 ILI65698 IVE65698 JFA65698 JOW65698 JYS65698 KIO65698 KSK65698 LCG65698 LMC65698 LVY65698 MFU65698 MPQ65698 MZM65698 NJI65698 NTE65698 ODA65698 OMW65698 OWS65698 PGO65698 PQK65698 QAG65698 QKC65698 QTY65698 RDU65698 RNQ65698 RXM65698 SHI65698 SRE65698 TBA65698 TKW65698 TUS65698 UEO65698 UOK65698 UYG65698 VIC65698 VRY65698 WBU65698 WLQ65698 WVM65698 E131234 JA131234 SW131234 ACS131234 AMO131234 AWK131234 BGG131234 BQC131234 BZY131234 CJU131234 CTQ131234 DDM131234 DNI131234 DXE131234 EHA131234 EQW131234 FAS131234 FKO131234 FUK131234 GEG131234 GOC131234 GXY131234 HHU131234 HRQ131234 IBM131234 ILI131234 IVE131234 JFA131234 JOW131234 JYS131234 KIO131234 KSK131234 LCG131234 LMC131234 LVY131234 MFU131234 MPQ131234 MZM131234 NJI131234 NTE131234 ODA131234 OMW131234 OWS131234 PGO131234 PQK131234 QAG131234 QKC131234 QTY131234 RDU131234 RNQ131234 RXM131234 SHI131234 SRE131234 TBA131234 TKW131234 TUS131234 UEO131234 UOK131234 UYG131234 VIC131234 VRY131234 WBU131234 WLQ131234 WVM131234 E196770 JA196770 SW196770 ACS196770 AMO196770 AWK196770 BGG196770 BQC196770 BZY196770 CJU196770 CTQ196770 DDM196770 DNI196770 DXE196770 EHA196770 EQW196770 FAS196770 FKO196770 FUK196770 GEG196770 GOC196770 GXY196770 HHU196770 HRQ196770 IBM196770 ILI196770 IVE196770 JFA196770 JOW196770 JYS196770 KIO196770 KSK196770 LCG196770 LMC196770 LVY196770 MFU196770 MPQ196770 MZM196770 NJI196770 NTE196770 ODA196770 OMW196770 OWS196770 PGO196770 PQK196770 QAG196770 QKC196770 QTY196770 RDU196770 RNQ196770 RXM196770 SHI196770 SRE196770 TBA196770 TKW196770 TUS196770 UEO196770 UOK196770 UYG196770 VIC196770 VRY196770 WBU196770 WLQ196770 WVM196770 E262306 JA262306 SW262306 ACS262306 AMO262306 AWK262306 BGG262306 BQC262306 BZY262306 CJU262306 CTQ262306 DDM262306 DNI262306 DXE262306 EHA262306 EQW262306 FAS262306 FKO262306 FUK262306 GEG262306 GOC262306 GXY262306 HHU262306 HRQ262306 IBM262306 ILI262306 IVE262306 JFA262306 JOW262306 JYS262306 KIO262306 KSK262306 LCG262306 LMC262306 LVY262306 MFU262306 MPQ262306 MZM262306 NJI262306 NTE262306 ODA262306 OMW262306 OWS262306 PGO262306 PQK262306 QAG262306 QKC262306 QTY262306 RDU262306 RNQ262306 RXM262306 SHI262306 SRE262306 TBA262306 TKW262306 TUS262306 UEO262306 UOK262306 UYG262306 VIC262306 VRY262306 WBU262306 WLQ262306 WVM262306 E327842 JA327842 SW327842 ACS327842 AMO327842 AWK327842 BGG327842 BQC327842 BZY327842 CJU327842 CTQ327842 DDM327842 DNI327842 DXE327842 EHA327842 EQW327842 FAS327842 FKO327842 FUK327842 GEG327842 GOC327842 GXY327842 HHU327842 HRQ327842 IBM327842 ILI327842 IVE327842 JFA327842 JOW327842 JYS327842 KIO327842 KSK327842 LCG327842 LMC327842 LVY327842 MFU327842 MPQ327842 MZM327842 NJI327842 NTE327842 ODA327842 OMW327842 OWS327842 PGO327842 PQK327842 QAG327842 QKC327842 QTY327842 RDU327842 RNQ327842 RXM327842 SHI327842 SRE327842 TBA327842 TKW327842 TUS327842 UEO327842 UOK327842 UYG327842 VIC327842 VRY327842 WBU327842 WLQ327842 WVM327842 E393378 JA393378 SW393378 ACS393378 AMO393378 AWK393378 BGG393378 BQC393378 BZY393378 CJU393378 CTQ393378 DDM393378 DNI393378 DXE393378 EHA393378 EQW393378 FAS393378 FKO393378 FUK393378 GEG393378 GOC393378 GXY393378 HHU393378 HRQ393378 IBM393378 ILI393378 IVE393378 JFA393378 JOW393378 JYS393378 KIO393378 KSK393378 LCG393378 LMC393378 LVY393378 MFU393378 MPQ393378 MZM393378 NJI393378 NTE393378 ODA393378 OMW393378 OWS393378 PGO393378 PQK393378 QAG393378 QKC393378 QTY393378 RDU393378 RNQ393378 RXM393378 SHI393378 SRE393378 TBA393378 TKW393378 TUS393378 UEO393378 UOK393378 UYG393378 VIC393378 VRY393378 WBU393378 WLQ393378 WVM393378 E458914 JA458914 SW458914 ACS458914 AMO458914 AWK458914 BGG458914 BQC458914 BZY458914 CJU458914 CTQ458914 DDM458914 DNI458914 DXE458914 EHA458914 EQW458914 FAS458914 FKO458914 FUK458914 GEG458914 GOC458914 GXY458914 HHU458914 HRQ458914 IBM458914 ILI458914 IVE458914 JFA458914 JOW458914 JYS458914 KIO458914 KSK458914 LCG458914 LMC458914 LVY458914 MFU458914 MPQ458914 MZM458914 NJI458914 NTE458914 ODA458914 OMW458914 OWS458914 PGO458914 PQK458914 QAG458914 QKC458914 QTY458914 RDU458914 RNQ458914 RXM458914 SHI458914 SRE458914 TBA458914 TKW458914 TUS458914 UEO458914 UOK458914 UYG458914 VIC458914 VRY458914 WBU458914 WLQ458914 WVM458914 E524450 JA524450 SW524450 ACS524450 AMO524450 AWK524450 BGG524450 BQC524450 BZY524450 CJU524450 CTQ524450 DDM524450 DNI524450 DXE524450 EHA524450 EQW524450 FAS524450 FKO524450 FUK524450 GEG524450 GOC524450 GXY524450 HHU524450 HRQ524450 IBM524450 ILI524450 IVE524450 JFA524450 JOW524450 JYS524450 KIO524450 KSK524450 LCG524450 LMC524450 LVY524450 MFU524450 MPQ524450 MZM524450 NJI524450 NTE524450 ODA524450 OMW524450 OWS524450 PGO524450 PQK524450 QAG524450 QKC524450 QTY524450 RDU524450 RNQ524450 RXM524450 SHI524450 SRE524450 TBA524450 TKW524450 TUS524450 UEO524450 UOK524450 UYG524450 VIC524450 VRY524450 WBU524450 WLQ524450 WVM524450 E589986 JA589986 SW589986 ACS589986 AMO589986 AWK589986 BGG589986 BQC589986 BZY589986 CJU589986 CTQ589986 DDM589986 DNI589986 DXE589986 EHA589986 EQW589986 FAS589986 FKO589986 FUK589986 GEG589986 GOC589986 GXY589986 HHU589986 HRQ589986 IBM589986 ILI589986 IVE589986 JFA589986 JOW589986 JYS589986 KIO589986 KSK589986 LCG589986 LMC589986 LVY589986 MFU589986 MPQ589986 MZM589986 NJI589986 NTE589986 ODA589986 OMW589986 OWS589986 PGO589986 PQK589986 QAG589986 QKC589986 QTY589986 RDU589986 RNQ589986 RXM589986 SHI589986 SRE589986 TBA589986 TKW589986 TUS589986 UEO589986 UOK589986 UYG589986 VIC589986 VRY589986 WBU589986 WLQ589986 WVM589986 E655522 JA655522 SW655522 ACS655522 AMO655522 AWK655522 BGG655522 BQC655522 BZY655522 CJU655522 CTQ655522 DDM655522 DNI655522 DXE655522 EHA655522 EQW655522 FAS655522 FKO655522 FUK655522 GEG655522 GOC655522 GXY655522 HHU655522 HRQ655522 IBM655522 ILI655522 IVE655522 JFA655522 JOW655522 JYS655522 KIO655522 KSK655522 LCG655522 LMC655522 LVY655522 MFU655522 MPQ655522 MZM655522 NJI655522 NTE655522 ODA655522 OMW655522 OWS655522 PGO655522 PQK655522 QAG655522 QKC655522 QTY655522 RDU655522 RNQ655522 RXM655522 SHI655522 SRE655522 TBA655522 TKW655522 TUS655522 UEO655522 UOK655522 UYG655522 VIC655522 VRY655522 WBU655522 WLQ655522 WVM655522 E721058 JA721058 SW721058 ACS721058 AMO721058 AWK721058 BGG721058 BQC721058 BZY721058 CJU721058 CTQ721058 DDM721058 DNI721058 DXE721058 EHA721058 EQW721058 FAS721058 FKO721058 FUK721058 GEG721058 GOC721058 GXY721058 HHU721058 HRQ721058 IBM721058 ILI721058 IVE721058 JFA721058 JOW721058 JYS721058 KIO721058 KSK721058 LCG721058 LMC721058 LVY721058 MFU721058 MPQ721058 MZM721058 NJI721058 NTE721058 ODA721058 OMW721058 OWS721058 PGO721058 PQK721058 QAG721058 QKC721058 QTY721058 RDU721058 RNQ721058 RXM721058 SHI721058 SRE721058 TBA721058 TKW721058 TUS721058 UEO721058 UOK721058 UYG721058 VIC721058 VRY721058 WBU721058 WLQ721058 WVM721058 E786594 JA786594 SW786594 ACS786594 AMO786594 AWK786594 BGG786594 BQC786594 BZY786594 CJU786594 CTQ786594 DDM786594 DNI786594 DXE786594 EHA786594 EQW786594 FAS786594 FKO786594 FUK786594 GEG786594 GOC786594 GXY786594 HHU786594 HRQ786594 IBM786594 ILI786594 IVE786594 JFA786594 JOW786594 JYS786594 KIO786594 KSK786594 LCG786594 LMC786594 LVY786594 MFU786594 MPQ786594 MZM786594 NJI786594 NTE786594 ODA786594 OMW786594 OWS786594 PGO786594 PQK786594 QAG786594 QKC786594 QTY786594 RDU786594 RNQ786594 RXM786594 SHI786594 SRE786594 TBA786594 TKW786594 TUS786594 UEO786594 UOK786594 UYG786594 VIC786594 VRY786594 WBU786594 WLQ786594 WVM786594 E852130 JA852130 SW852130 ACS852130 AMO852130 AWK852130 BGG852130 BQC852130 BZY852130 CJU852130 CTQ852130 DDM852130 DNI852130 DXE852130 EHA852130 EQW852130 FAS852130 FKO852130 FUK852130 GEG852130 GOC852130 GXY852130 HHU852130 HRQ852130 IBM852130 ILI852130 IVE852130 JFA852130 JOW852130 JYS852130 KIO852130 KSK852130 LCG852130 LMC852130 LVY852130 MFU852130 MPQ852130 MZM852130 NJI852130 NTE852130 ODA852130 OMW852130 OWS852130 PGO852130 PQK852130 QAG852130 QKC852130 QTY852130 RDU852130 RNQ852130 RXM852130 SHI852130 SRE852130 TBA852130 TKW852130 TUS852130 UEO852130 UOK852130 UYG852130 VIC852130 VRY852130 WBU852130 WLQ852130 WVM852130 E917666 JA917666 SW917666 ACS917666 AMO917666 AWK917666 BGG917666 BQC917666 BZY917666 CJU917666 CTQ917666 DDM917666 DNI917666 DXE917666 EHA917666 EQW917666 FAS917666 FKO917666 FUK917666 GEG917666 GOC917666 GXY917666 HHU917666 HRQ917666 IBM917666 ILI917666 IVE917666 JFA917666 JOW917666 JYS917666 KIO917666 KSK917666 LCG917666 LMC917666 LVY917666 MFU917666 MPQ917666 MZM917666 NJI917666 NTE917666 ODA917666 OMW917666 OWS917666 PGO917666 PQK917666 QAG917666 QKC917666 QTY917666 RDU917666 RNQ917666 RXM917666 SHI917666 SRE917666 TBA917666 TKW917666 TUS917666 UEO917666 UOK917666 UYG917666 VIC917666 VRY917666 WBU917666 WLQ917666 WVM917666 E983202 JA983202 SW983202 ACS983202 AMO983202 AWK983202 BGG983202 BQC983202 BZY983202 CJU983202 CTQ983202 DDM983202 DNI983202 DXE983202 EHA983202 EQW983202 FAS983202 FKO983202 FUK983202 GEG983202 GOC983202 GXY983202 HHU983202 HRQ983202 IBM983202 ILI983202 IVE983202 JFA983202 JOW983202 JYS983202 KIO983202 KSK983202 LCG983202 LMC983202 LVY983202 MFU983202 MPQ983202 MZM983202 NJI983202 NTE983202 ODA983202 OMW983202 OWS983202 PGO983202 PQK983202 QAG983202 QKC983202 QTY983202 RDU983202 RNQ983202 RXM983202 SHI983202 SRE983202 TBA983202 TKW983202 TUS983202 UEO983202 UOK983202 UYG983202 VIC983202 VRY983202 WBU983202 WLQ983202 WVM983202">
      <formula1>1</formula1>
      <formula2>10</formula2>
    </dataValidation>
    <dataValidation allowBlank="1" showInputMessage="1" showErrorMessage="1" errorTitle="Prazo maximo de 6 meses" error="Prazo maximo de 6 meses" sqref="I40:J40 JE40:JF40 TA40:TB40 ACW40:ACX40 AMS40:AMT40 AWO40:AWP40 BGK40:BGL40 BQG40:BQH40 CAC40:CAD40 CJY40:CJZ40 CTU40:CTV40 DDQ40:DDR40 DNM40:DNN40 DXI40:DXJ40 EHE40:EHF40 ERA40:ERB40 FAW40:FAX40 FKS40:FKT40 FUO40:FUP40 GEK40:GEL40 GOG40:GOH40 GYC40:GYD40 HHY40:HHZ40 HRU40:HRV40 IBQ40:IBR40 ILM40:ILN40 IVI40:IVJ40 JFE40:JFF40 JPA40:JPB40 JYW40:JYX40 KIS40:KIT40 KSO40:KSP40 LCK40:LCL40 LMG40:LMH40 LWC40:LWD40 MFY40:MFZ40 MPU40:MPV40 MZQ40:MZR40 NJM40:NJN40 NTI40:NTJ40 ODE40:ODF40 ONA40:ONB40 OWW40:OWX40 PGS40:PGT40 PQO40:PQP40 QAK40:QAL40 QKG40:QKH40 QUC40:QUD40 RDY40:RDZ40 RNU40:RNV40 RXQ40:RXR40 SHM40:SHN40 SRI40:SRJ40 TBE40:TBF40 TLA40:TLB40 TUW40:TUX40 UES40:UET40 UOO40:UOP40 UYK40:UYL40 VIG40:VIH40 VSC40:VSD40 WBY40:WBZ40 WLU40:WLV40 WVQ40:WVR40 I65576:J65576 JE65576:JF65576 TA65576:TB65576 ACW65576:ACX65576 AMS65576:AMT65576 AWO65576:AWP65576 BGK65576:BGL65576 BQG65576:BQH65576 CAC65576:CAD65576 CJY65576:CJZ65576 CTU65576:CTV65576 DDQ65576:DDR65576 DNM65576:DNN65576 DXI65576:DXJ65576 EHE65576:EHF65576 ERA65576:ERB65576 FAW65576:FAX65576 FKS65576:FKT65576 FUO65576:FUP65576 GEK65576:GEL65576 GOG65576:GOH65576 GYC65576:GYD65576 HHY65576:HHZ65576 HRU65576:HRV65576 IBQ65576:IBR65576 ILM65576:ILN65576 IVI65576:IVJ65576 JFE65576:JFF65576 JPA65576:JPB65576 JYW65576:JYX65576 KIS65576:KIT65576 KSO65576:KSP65576 LCK65576:LCL65576 LMG65576:LMH65576 LWC65576:LWD65576 MFY65576:MFZ65576 MPU65576:MPV65576 MZQ65576:MZR65576 NJM65576:NJN65576 NTI65576:NTJ65576 ODE65576:ODF65576 ONA65576:ONB65576 OWW65576:OWX65576 PGS65576:PGT65576 PQO65576:PQP65576 QAK65576:QAL65576 QKG65576:QKH65576 QUC65576:QUD65576 RDY65576:RDZ65576 RNU65576:RNV65576 RXQ65576:RXR65576 SHM65576:SHN65576 SRI65576:SRJ65576 TBE65576:TBF65576 TLA65576:TLB65576 TUW65576:TUX65576 UES65576:UET65576 UOO65576:UOP65576 UYK65576:UYL65576 VIG65576:VIH65576 VSC65576:VSD65576 WBY65576:WBZ65576 WLU65576:WLV65576 WVQ65576:WVR65576 I131112:J131112 JE131112:JF131112 TA131112:TB131112 ACW131112:ACX131112 AMS131112:AMT131112 AWO131112:AWP131112 BGK131112:BGL131112 BQG131112:BQH131112 CAC131112:CAD131112 CJY131112:CJZ131112 CTU131112:CTV131112 DDQ131112:DDR131112 DNM131112:DNN131112 DXI131112:DXJ131112 EHE131112:EHF131112 ERA131112:ERB131112 FAW131112:FAX131112 FKS131112:FKT131112 FUO131112:FUP131112 GEK131112:GEL131112 GOG131112:GOH131112 GYC131112:GYD131112 HHY131112:HHZ131112 HRU131112:HRV131112 IBQ131112:IBR131112 ILM131112:ILN131112 IVI131112:IVJ131112 JFE131112:JFF131112 JPA131112:JPB131112 JYW131112:JYX131112 KIS131112:KIT131112 KSO131112:KSP131112 LCK131112:LCL131112 LMG131112:LMH131112 LWC131112:LWD131112 MFY131112:MFZ131112 MPU131112:MPV131112 MZQ131112:MZR131112 NJM131112:NJN131112 NTI131112:NTJ131112 ODE131112:ODF131112 ONA131112:ONB131112 OWW131112:OWX131112 PGS131112:PGT131112 PQO131112:PQP131112 QAK131112:QAL131112 QKG131112:QKH131112 QUC131112:QUD131112 RDY131112:RDZ131112 RNU131112:RNV131112 RXQ131112:RXR131112 SHM131112:SHN131112 SRI131112:SRJ131112 TBE131112:TBF131112 TLA131112:TLB131112 TUW131112:TUX131112 UES131112:UET131112 UOO131112:UOP131112 UYK131112:UYL131112 VIG131112:VIH131112 VSC131112:VSD131112 WBY131112:WBZ131112 WLU131112:WLV131112 WVQ131112:WVR131112 I196648:J196648 JE196648:JF196648 TA196648:TB196648 ACW196648:ACX196648 AMS196648:AMT196648 AWO196648:AWP196648 BGK196648:BGL196648 BQG196648:BQH196648 CAC196648:CAD196648 CJY196648:CJZ196648 CTU196648:CTV196648 DDQ196648:DDR196648 DNM196648:DNN196648 DXI196648:DXJ196648 EHE196648:EHF196648 ERA196648:ERB196648 FAW196648:FAX196648 FKS196648:FKT196648 FUO196648:FUP196648 GEK196648:GEL196648 GOG196648:GOH196648 GYC196648:GYD196648 HHY196648:HHZ196648 HRU196648:HRV196648 IBQ196648:IBR196648 ILM196648:ILN196648 IVI196648:IVJ196648 JFE196648:JFF196648 JPA196648:JPB196648 JYW196648:JYX196648 KIS196648:KIT196648 KSO196648:KSP196648 LCK196648:LCL196648 LMG196648:LMH196648 LWC196648:LWD196648 MFY196648:MFZ196648 MPU196648:MPV196648 MZQ196648:MZR196648 NJM196648:NJN196648 NTI196648:NTJ196648 ODE196648:ODF196648 ONA196648:ONB196648 OWW196648:OWX196648 PGS196648:PGT196648 PQO196648:PQP196648 QAK196648:QAL196648 QKG196648:QKH196648 QUC196648:QUD196648 RDY196648:RDZ196648 RNU196648:RNV196648 RXQ196648:RXR196648 SHM196648:SHN196648 SRI196648:SRJ196648 TBE196648:TBF196648 TLA196648:TLB196648 TUW196648:TUX196648 UES196648:UET196648 UOO196648:UOP196648 UYK196648:UYL196648 VIG196648:VIH196648 VSC196648:VSD196648 WBY196648:WBZ196648 WLU196648:WLV196648 WVQ196648:WVR196648 I262184:J262184 JE262184:JF262184 TA262184:TB262184 ACW262184:ACX262184 AMS262184:AMT262184 AWO262184:AWP262184 BGK262184:BGL262184 BQG262184:BQH262184 CAC262184:CAD262184 CJY262184:CJZ262184 CTU262184:CTV262184 DDQ262184:DDR262184 DNM262184:DNN262184 DXI262184:DXJ262184 EHE262184:EHF262184 ERA262184:ERB262184 FAW262184:FAX262184 FKS262184:FKT262184 FUO262184:FUP262184 GEK262184:GEL262184 GOG262184:GOH262184 GYC262184:GYD262184 HHY262184:HHZ262184 HRU262184:HRV262184 IBQ262184:IBR262184 ILM262184:ILN262184 IVI262184:IVJ262184 JFE262184:JFF262184 JPA262184:JPB262184 JYW262184:JYX262184 KIS262184:KIT262184 KSO262184:KSP262184 LCK262184:LCL262184 LMG262184:LMH262184 LWC262184:LWD262184 MFY262184:MFZ262184 MPU262184:MPV262184 MZQ262184:MZR262184 NJM262184:NJN262184 NTI262184:NTJ262184 ODE262184:ODF262184 ONA262184:ONB262184 OWW262184:OWX262184 PGS262184:PGT262184 PQO262184:PQP262184 QAK262184:QAL262184 QKG262184:QKH262184 QUC262184:QUD262184 RDY262184:RDZ262184 RNU262184:RNV262184 RXQ262184:RXR262184 SHM262184:SHN262184 SRI262184:SRJ262184 TBE262184:TBF262184 TLA262184:TLB262184 TUW262184:TUX262184 UES262184:UET262184 UOO262184:UOP262184 UYK262184:UYL262184 VIG262184:VIH262184 VSC262184:VSD262184 WBY262184:WBZ262184 WLU262184:WLV262184 WVQ262184:WVR262184 I327720:J327720 JE327720:JF327720 TA327720:TB327720 ACW327720:ACX327720 AMS327720:AMT327720 AWO327720:AWP327720 BGK327720:BGL327720 BQG327720:BQH327720 CAC327720:CAD327720 CJY327720:CJZ327720 CTU327720:CTV327720 DDQ327720:DDR327720 DNM327720:DNN327720 DXI327720:DXJ327720 EHE327720:EHF327720 ERA327720:ERB327720 FAW327720:FAX327720 FKS327720:FKT327720 FUO327720:FUP327720 GEK327720:GEL327720 GOG327720:GOH327720 GYC327720:GYD327720 HHY327720:HHZ327720 HRU327720:HRV327720 IBQ327720:IBR327720 ILM327720:ILN327720 IVI327720:IVJ327720 JFE327720:JFF327720 JPA327720:JPB327720 JYW327720:JYX327720 KIS327720:KIT327720 KSO327720:KSP327720 LCK327720:LCL327720 LMG327720:LMH327720 LWC327720:LWD327720 MFY327720:MFZ327720 MPU327720:MPV327720 MZQ327720:MZR327720 NJM327720:NJN327720 NTI327720:NTJ327720 ODE327720:ODF327720 ONA327720:ONB327720 OWW327720:OWX327720 PGS327720:PGT327720 PQO327720:PQP327720 QAK327720:QAL327720 QKG327720:QKH327720 QUC327720:QUD327720 RDY327720:RDZ327720 RNU327720:RNV327720 RXQ327720:RXR327720 SHM327720:SHN327720 SRI327720:SRJ327720 TBE327720:TBF327720 TLA327720:TLB327720 TUW327720:TUX327720 UES327720:UET327720 UOO327720:UOP327720 UYK327720:UYL327720 VIG327720:VIH327720 VSC327720:VSD327720 WBY327720:WBZ327720 WLU327720:WLV327720 WVQ327720:WVR327720 I393256:J393256 JE393256:JF393256 TA393256:TB393256 ACW393256:ACX393256 AMS393256:AMT393256 AWO393256:AWP393256 BGK393256:BGL393256 BQG393256:BQH393256 CAC393256:CAD393256 CJY393256:CJZ393256 CTU393256:CTV393256 DDQ393256:DDR393256 DNM393256:DNN393256 DXI393256:DXJ393256 EHE393256:EHF393256 ERA393256:ERB393256 FAW393256:FAX393256 FKS393256:FKT393256 FUO393256:FUP393256 GEK393256:GEL393256 GOG393256:GOH393256 GYC393256:GYD393256 HHY393256:HHZ393256 HRU393256:HRV393256 IBQ393256:IBR393256 ILM393256:ILN393256 IVI393256:IVJ393256 JFE393256:JFF393256 JPA393256:JPB393256 JYW393256:JYX393256 KIS393256:KIT393256 KSO393256:KSP393256 LCK393256:LCL393256 LMG393256:LMH393256 LWC393256:LWD393256 MFY393256:MFZ393256 MPU393256:MPV393256 MZQ393256:MZR393256 NJM393256:NJN393256 NTI393256:NTJ393256 ODE393256:ODF393256 ONA393256:ONB393256 OWW393256:OWX393256 PGS393256:PGT393256 PQO393256:PQP393256 QAK393256:QAL393256 QKG393256:QKH393256 QUC393256:QUD393256 RDY393256:RDZ393256 RNU393256:RNV393256 RXQ393256:RXR393256 SHM393256:SHN393256 SRI393256:SRJ393256 TBE393256:TBF393256 TLA393256:TLB393256 TUW393256:TUX393256 UES393256:UET393256 UOO393256:UOP393256 UYK393256:UYL393256 VIG393256:VIH393256 VSC393256:VSD393256 WBY393256:WBZ393256 WLU393256:WLV393256 WVQ393256:WVR393256 I458792:J458792 JE458792:JF458792 TA458792:TB458792 ACW458792:ACX458792 AMS458792:AMT458792 AWO458792:AWP458792 BGK458792:BGL458792 BQG458792:BQH458792 CAC458792:CAD458792 CJY458792:CJZ458792 CTU458792:CTV458792 DDQ458792:DDR458792 DNM458792:DNN458792 DXI458792:DXJ458792 EHE458792:EHF458792 ERA458792:ERB458792 FAW458792:FAX458792 FKS458792:FKT458792 FUO458792:FUP458792 GEK458792:GEL458792 GOG458792:GOH458792 GYC458792:GYD458792 HHY458792:HHZ458792 HRU458792:HRV458792 IBQ458792:IBR458792 ILM458792:ILN458792 IVI458792:IVJ458792 JFE458792:JFF458792 JPA458792:JPB458792 JYW458792:JYX458792 KIS458792:KIT458792 KSO458792:KSP458792 LCK458792:LCL458792 LMG458792:LMH458792 LWC458792:LWD458792 MFY458792:MFZ458792 MPU458792:MPV458792 MZQ458792:MZR458792 NJM458792:NJN458792 NTI458792:NTJ458792 ODE458792:ODF458792 ONA458792:ONB458792 OWW458792:OWX458792 PGS458792:PGT458792 PQO458792:PQP458792 QAK458792:QAL458792 QKG458792:QKH458792 QUC458792:QUD458792 RDY458792:RDZ458792 RNU458792:RNV458792 RXQ458792:RXR458792 SHM458792:SHN458792 SRI458792:SRJ458792 TBE458792:TBF458792 TLA458792:TLB458792 TUW458792:TUX458792 UES458792:UET458792 UOO458792:UOP458792 UYK458792:UYL458792 VIG458792:VIH458792 VSC458792:VSD458792 WBY458792:WBZ458792 WLU458792:WLV458792 WVQ458792:WVR458792 I524328:J524328 JE524328:JF524328 TA524328:TB524328 ACW524328:ACX524328 AMS524328:AMT524328 AWO524328:AWP524328 BGK524328:BGL524328 BQG524328:BQH524328 CAC524328:CAD524328 CJY524328:CJZ524328 CTU524328:CTV524328 DDQ524328:DDR524328 DNM524328:DNN524328 DXI524328:DXJ524328 EHE524328:EHF524328 ERA524328:ERB524328 FAW524328:FAX524328 FKS524328:FKT524328 FUO524328:FUP524328 GEK524328:GEL524328 GOG524328:GOH524328 GYC524328:GYD524328 HHY524328:HHZ524328 HRU524328:HRV524328 IBQ524328:IBR524328 ILM524328:ILN524328 IVI524328:IVJ524328 JFE524328:JFF524328 JPA524328:JPB524328 JYW524328:JYX524328 KIS524328:KIT524328 KSO524328:KSP524328 LCK524328:LCL524328 LMG524328:LMH524328 LWC524328:LWD524328 MFY524328:MFZ524328 MPU524328:MPV524328 MZQ524328:MZR524328 NJM524328:NJN524328 NTI524328:NTJ524328 ODE524328:ODF524328 ONA524328:ONB524328 OWW524328:OWX524328 PGS524328:PGT524328 PQO524328:PQP524328 QAK524328:QAL524328 QKG524328:QKH524328 QUC524328:QUD524328 RDY524328:RDZ524328 RNU524328:RNV524328 RXQ524328:RXR524328 SHM524328:SHN524328 SRI524328:SRJ524328 TBE524328:TBF524328 TLA524328:TLB524328 TUW524328:TUX524328 UES524328:UET524328 UOO524328:UOP524328 UYK524328:UYL524328 VIG524328:VIH524328 VSC524328:VSD524328 WBY524328:WBZ524328 WLU524328:WLV524328 WVQ524328:WVR524328 I589864:J589864 JE589864:JF589864 TA589864:TB589864 ACW589864:ACX589864 AMS589864:AMT589864 AWO589864:AWP589864 BGK589864:BGL589864 BQG589864:BQH589864 CAC589864:CAD589864 CJY589864:CJZ589864 CTU589864:CTV589864 DDQ589864:DDR589864 DNM589864:DNN589864 DXI589864:DXJ589864 EHE589864:EHF589864 ERA589864:ERB589864 FAW589864:FAX589864 FKS589864:FKT589864 FUO589864:FUP589864 GEK589864:GEL589864 GOG589864:GOH589864 GYC589864:GYD589864 HHY589864:HHZ589864 HRU589864:HRV589864 IBQ589864:IBR589864 ILM589864:ILN589864 IVI589864:IVJ589864 JFE589864:JFF589864 JPA589864:JPB589864 JYW589864:JYX589864 KIS589864:KIT589864 KSO589864:KSP589864 LCK589864:LCL589864 LMG589864:LMH589864 LWC589864:LWD589864 MFY589864:MFZ589864 MPU589864:MPV589864 MZQ589864:MZR589864 NJM589864:NJN589864 NTI589864:NTJ589864 ODE589864:ODF589864 ONA589864:ONB589864 OWW589864:OWX589864 PGS589864:PGT589864 PQO589864:PQP589864 QAK589864:QAL589864 QKG589864:QKH589864 QUC589864:QUD589864 RDY589864:RDZ589864 RNU589864:RNV589864 RXQ589864:RXR589864 SHM589864:SHN589864 SRI589864:SRJ589864 TBE589864:TBF589864 TLA589864:TLB589864 TUW589864:TUX589864 UES589864:UET589864 UOO589864:UOP589864 UYK589864:UYL589864 VIG589864:VIH589864 VSC589864:VSD589864 WBY589864:WBZ589864 WLU589864:WLV589864 WVQ589864:WVR589864 I655400:J655400 JE655400:JF655400 TA655400:TB655400 ACW655400:ACX655400 AMS655400:AMT655400 AWO655400:AWP655400 BGK655400:BGL655400 BQG655400:BQH655400 CAC655400:CAD655400 CJY655400:CJZ655400 CTU655400:CTV655400 DDQ655400:DDR655400 DNM655400:DNN655400 DXI655400:DXJ655400 EHE655400:EHF655400 ERA655400:ERB655400 FAW655400:FAX655400 FKS655400:FKT655400 FUO655400:FUP655400 GEK655400:GEL655400 GOG655400:GOH655400 GYC655400:GYD655400 HHY655400:HHZ655400 HRU655400:HRV655400 IBQ655400:IBR655400 ILM655400:ILN655400 IVI655400:IVJ655400 JFE655400:JFF655400 JPA655400:JPB655400 JYW655400:JYX655400 KIS655400:KIT655400 KSO655400:KSP655400 LCK655400:LCL655400 LMG655400:LMH655400 LWC655400:LWD655400 MFY655400:MFZ655400 MPU655400:MPV655400 MZQ655400:MZR655400 NJM655400:NJN655400 NTI655400:NTJ655400 ODE655400:ODF655400 ONA655400:ONB655400 OWW655400:OWX655400 PGS655400:PGT655400 PQO655400:PQP655400 QAK655400:QAL655400 QKG655400:QKH655400 QUC655400:QUD655400 RDY655400:RDZ655400 RNU655400:RNV655400 RXQ655400:RXR655400 SHM655400:SHN655400 SRI655400:SRJ655400 TBE655400:TBF655400 TLA655400:TLB655400 TUW655400:TUX655400 UES655400:UET655400 UOO655400:UOP655400 UYK655400:UYL655400 VIG655400:VIH655400 VSC655400:VSD655400 WBY655400:WBZ655400 WLU655400:WLV655400 WVQ655400:WVR655400 I720936:J720936 JE720936:JF720936 TA720936:TB720936 ACW720936:ACX720936 AMS720936:AMT720936 AWO720936:AWP720936 BGK720936:BGL720936 BQG720936:BQH720936 CAC720936:CAD720936 CJY720936:CJZ720936 CTU720936:CTV720936 DDQ720936:DDR720936 DNM720936:DNN720936 DXI720936:DXJ720936 EHE720936:EHF720936 ERA720936:ERB720936 FAW720936:FAX720936 FKS720936:FKT720936 FUO720936:FUP720936 GEK720936:GEL720936 GOG720936:GOH720936 GYC720936:GYD720936 HHY720936:HHZ720936 HRU720936:HRV720936 IBQ720936:IBR720936 ILM720936:ILN720936 IVI720936:IVJ720936 JFE720936:JFF720936 JPA720936:JPB720936 JYW720936:JYX720936 KIS720936:KIT720936 KSO720936:KSP720936 LCK720936:LCL720936 LMG720936:LMH720936 LWC720936:LWD720936 MFY720936:MFZ720936 MPU720936:MPV720936 MZQ720936:MZR720936 NJM720936:NJN720936 NTI720936:NTJ720936 ODE720936:ODF720936 ONA720936:ONB720936 OWW720936:OWX720936 PGS720936:PGT720936 PQO720936:PQP720936 QAK720936:QAL720936 QKG720936:QKH720936 QUC720936:QUD720936 RDY720936:RDZ720936 RNU720936:RNV720936 RXQ720936:RXR720936 SHM720936:SHN720936 SRI720936:SRJ720936 TBE720936:TBF720936 TLA720936:TLB720936 TUW720936:TUX720936 UES720936:UET720936 UOO720936:UOP720936 UYK720936:UYL720936 VIG720936:VIH720936 VSC720936:VSD720936 WBY720936:WBZ720936 WLU720936:WLV720936 WVQ720936:WVR720936 I786472:J786472 JE786472:JF786472 TA786472:TB786472 ACW786472:ACX786472 AMS786472:AMT786472 AWO786472:AWP786472 BGK786472:BGL786472 BQG786472:BQH786472 CAC786472:CAD786472 CJY786472:CJZ786472 CTU786472:CTV786472 DDQ786472:DDR786472 DNM786472:DNN786472 DXI786472:DXJ786472 EHE786472:EHF786472 ERA786472:ERB786472 FAW786472:FAX786472 FKS786472:FKT786472 FUO786472:FUP786472 GEK786472:GEL786472 GOG786472:GOH786472 GYC786472:GYD786472 HHY786472:HHZ786472 HRU786472:HRV786472 IBQ786472:IBR786472 ILM786472:ILN786472 IVI786472:IVJ786472 JFE786472:JFF786472 JPA786472:JPB786472 JYW786472:JYX786472 KIS786472:KIT786472 KSO786472:KSP786472 LCK786472:LCL786472 LMG786472:LMH786472 LWC786472:LWD786472 MFY786472:MFZ786472 MPU786472:MPV786472 MZQ786472:MZR786472 NJM786472:NJN786472 NTI786472:NTJ786472 ODE786472:ODF786472 ONA786472:ONB786472 OWW786472:OWX786472 PGS786472:PGT786472 PQO786472:PQP786472 QAK786472:QAL786472 QKG786472:QKH786472 QUC786472:QUD786472 RDY786472:RDZ786472 RNU786472:RNV786472 RXQ786472:RXR786472 SHM786472:SHN786472 SRI786472:SRJ786472 TBE786472:TBF786472 TLA786472:TLB786472 TUW786472:TUX786472 UES786472:UET786472 UOO786472:UOP786472 UYK786472:UYL786472 VIG786472:VIH786472 VSC786472:VSD786472 WBY786472:WBZ786472 WLU786472:WLV786472 WVQ786472:WVR786472 I852008:J852008 JE852008:JF852008 TA852008:TB852008 ACW852008:ACX852008 AMS852008:AMT852008 AWO852008:AWP852008 BGK852008:BGL852008 BQG852008:BQH852008 CAC852008:CAD852008 CJY852008:CJZ852008 CTU852008:CTV852008 DDQ852008:DDR852008 DNM852008:DNN852008 DXI852008:DXJ852008 EHE852008:EHF852008 ERA852008:ERB852008 FAW852008:FAX852008 FKS852008:FKT852008 FUO852008:FUP852008 GEK852008:GEL852008 GOG852008:GOH852008 GYC852008:GYD852008 HHY852008:HHZ852008 HRU852008:HRV852008 IBQ852008:IBR852008 ILM852008:ILN852008 IVI852008:IVJ852008 JFE852008:JFF852008 JPA852008:JPB852008 JYW852008:JYX852008 KIS852008:KIT852008 KSO852008:KSP852008 LCK852008:LCL852008 LMG852008:LMH852008 LWC852008:LWD852008 MFY852008:MFZ852008 MPU852008:MPV852008 MZQ852008:MZR852008 NJM852008:NJN852008 NTI852008:NTJ852008 ODE852008:ODF852008 ONA852008:ONB852008 OWW852008:OWX852008 PGS852008:PGT852008 PQO852008:PQP852008 QAK852008:QAL852008 QKG852008:QKH852008 QUC852008:QUD852008 RDY852008:RDZ852008 RNU852008:RNV852008 RXQ852008:RXR852008 SHM852008:SHN852008 SRI852008:SRJ852008 TBE852008:TBF852008 TLA852008:TLB852008 TUW852008:TUX852008 UES852008:UET852008 UOO852008:UOP852008 UYK852008:UYL852008 VIG852008:VIH852008 VSC852008:VSD852008 WBY852008:WBZ852008 WLU852008:WLV852008 WVQ852008:WVR852008 I917544:J917544 JE917544:JF917544 TA917544:TB917544 ACW917544:ACX917544 AMS917544:AMT917544 AWO917544:AWP917544 BGK917544:BGL917544 BQG917544:BQH917544 CAC917544:CAD917544 CJY917544:CJZ917544 CTU917544:CTV917544 DDQ917544:DDR917544 DNM917544:DNN917544 DXI917544:DXJ917544 EHE917544:EHF917544 ERA917544:ERB917544 FAW917544:FAX917544 FKS917544:FKT917544 FUO917544:FUP917544 GEK917544:GEL917544 GOG917544:GOH917544 GYC917544:GYD917544 HHY917544:HHZ917544 HRU917544:HRV917544 IBQ917544:IBR917544 ILM917544:ILN917544 IVI917544:IVJ917544 JFE917544:JFF917544 JPA917544:JPB917544 JYW917544:JYX917544 KIS917544:KIT917544 KSO917544:KSP917544 LCK917544:LCL917544 LMG917544:LMH917544 LWC917544:LWD917544 MFY917544:MFZ917544 MPU917544:MPV917544 MZQ917544:MZR917544 NJM917544:NJN917544 NTI917544:NTJ917544 ODE917544:ODF917544 ONA917544:ONB917544 OWW917544:OWX917544 PGS917544:PGT917544 PQO917544:PQP917544 QAK917544:QAL917544 QKG917544:QKH917544 QUC917544:QUD917544 RDY917544:RDZ917544 RNU917544:RNV917544 RXQ917544:RXR917544 SHM917544:SHN917544 SRI917544:SRJ917544 TBE917544:TBF917544 TLA917544:TLB917544 TUW917544:TUX917544 UES917544:UET917544 UOO917544:UOP917544 UYK917544:UYL917544 VIG917544:VIH917544 VSC917544:VSD917544 WBY917544:WBZ917544 WLU917544:WLV917544 WVQ917544:WVR917544 I983080:J983080 JE983080:JF983080 TA983080:TB983080 ACW983080:ACX983080 AMS983080:AMT983080 AWO983080:AWP983080 BGK983080:BGL983080 BQG983080:BQH983080 CAC983080:CAD983080 CJY983080:CJZ983080 CTU983080:CTV983080 DDQ983080:DDR983080 DNM983080:DNN983080 DXI983080:DXJ983080 EHE983080:EHF983080 ERA983080:ERB983080 FAW983080:FAX983080 FKS983080:FKT983080 FUO983080:FUP983080 GEK983080:GEL983080 GOG983080:GOH983080 GYC983080:GYD983080 HHY983080:HHZ983080 HRU983080:HRV983080 IBQ983080:IBR983080 ILM983080:ILN983080 IVI983080:IVJ983080 JFE983080:JFF983080 JPA983080:JPB983080 JYW983080:JYX983080 KIS983080:KIT983080 KSO983080:KSP983080 LCK983080:LCL983080 LMG983080:LMH983080 LWC983080:LWD983080 MFY983080:MFZ983080 MPU983080:MPV983080 MZQ983080:MZR983080 NJM983080:NJN983080 NTI983080:NTJ983080 ODE983080:ODF983080 ONA983080:ONB983080 OWW983080:OWX983080 PGS983080:PGT983080 PQO983080:PQP983080 QAK983080:QAL983080 QKG983080:QKH983080 QUC983080:QUD983080 RDY983080:RDZ983080 RNU983080:RNV983080 RXQ983080:RXR983080 SHM983080:SHN983080 SRI983080:SRJ983080 TBE983080:TBF983080 TLA983080:TLB983080 TUW983080:TUX983080 UES983080:UET983080 UOO983080:UOP983080 UYK983080:UYL983080 VIG983080:VIH983080 VSC983080:VSD983080 WBY983080:WBZ983080 WLU983080:WLV983080 WVQ983080:WVR983080"/>
    <dataValidation type="whole" allowBlank="1" showInputMessage="1" showErrorMessage="1" error="acima do permitido" sqref="G28 JC28 SY28 ACU28 AMQ28 AWM28 BGI28 BQE28 CAA28 CJW28 CTS28 DDO28 DNK28 DXG28 EHC28 EQY28 FAU28 FKQ28 FUM28 GEI28 GOE28 GYA28 HHW28 HRS28 IBO28 ILK28 IVG28 JFC28 JOY28 JYU28 KIQ28 KSM28 LCI28 LME28 LWA28 MFW28 MPS28 MZO28 NJK28 NTG28 ODC28 OMY28 OWU28 PGQ28 PQM28 QAI28 QKE28 QUA28 RDW28 RNS28 RXO28 SHK28 SRG28 TBC28 TKY28 TUU28 UEQ28 UOM28 UYI28 VIE28 VSA28 WBW28 WLS28 WVO28 G65564 JC65564 SY65564 ACU65564 AMQ65564 AWM65564 BGI65564 BQE65564 CAA65564 CJW65564 CTS65564 DDO65564 DNK65564 DXG65564 EHC65564 EQY65564 FAU65564 FKQ65564 FUM65564 GEI65564 GOE65564 GYA65564 HHW65564 HRS65564 IBO65564 ILK65564 IVG65564 JFC65564 JOY65564 JYU65564 KIQ65564 KSM65564 LCI65564 LME65564 LWA65564 MFW65564 MPS65564 MZO65564 NJK65564 NTG65564 ODC65564 OMY65564 OWU65564 PGQ65564 PQM65564 QAI65564 QKE65564 QUA65564 RDW65564 RNS65564 RXO65564 SHK65564 SRG65564 TBC65564 TKY65564 TUU65564 UEQ65564 UOM65564 UYI65564 VIE65564 VSA65564 WBW65564 WLS65564 WVO65564 G131100 JC131100 SY131100 ACU131100 AMQ131100 AWM131100 BGI131100 BQE131100 CAA131100 CJW131100 CTS131100 DDO131100 DNK131100 DXG131100 EHC131100 EQY131100 FAU131100 FKQ131100 FUM131100 GEI131100 GOE131100 GYA131100 HHW131100 HRS131100 IBO131100 ILK131100 IVG131100 JFC131100 JOY131100 JYU131100 KIQ131100 KSM131100 LCI131100 LME131100 LWA131100 MFW131100 MPS131100 MZO131100 NJK131100 NTG131100 ODC131100 OMY131100 OWU131100 PGQ131100 PQM131100 QAI131100 QKE131100 QUA131100 RDW131100 RNS131100 RXO131100 SHK131100 SRG131100 TBC131100 TKY131100 TUU131100 UEQ131100 UOM131100 UYI131100 VIE131100 VSA131100 WBW131100 WLS131100 WVO131100 G196636 JC196636 SY196636 ACU196636 AMQ196636 AWM196636 BGI196636 BQE196636 CAA196636 CJW196636 CTS196636 DDO196636 DNK196636 DXG196636 EHC196636 EQY196636 FAU196636 FKQ196636 FUM196636 GEI196636 GOE196636 GYA196636 HHW196636 HRS196636 IBO196636 ILK196636 IVG196636 JFC196636 JOY196636 JYU196636 KIQ196636 KSM196636 LCI196636 LME196636 LWA196636 MFW196636 MPS196636 MZO196636 NJK196636 NTG196636 ODC196636 OMY196636 OWU196636 PGQ196636 PQM196636 QAI196636 QKE196636 QUA196636 RDW196636 RNS196636 RXO196636 SHK196636 SRG196636 TBC196636 TKY196636 TUU196636 UEQ196636 UOM196636 UYI196636 VIE196636 VSA196636 WBW196636 WLS196636 WVO196636 G262172 JC262172 SY262172 ACU262172 AMQ262172 AWM262172 BGI262172 BQE262172 CAA262172 CJW262172 CTS262172 DDO262172 DNK262172 DXG262172 EHC262172 EQY262172 FAU262172 FKQ262172 FUM262172 GEI262172 GOE262172 GYA262172 HHW262172 HRS262172 IBO262172 ILK262172 IVG262172 JFC262172 JOY262172 JYU262172 KIQ262172 KSM262172 LCI262172 LME262172 LWA262172 MFW262172 MPS262172 MZO262172 NJK262172 NTG262172 ODC262172 OMY262172 OWU262172 PGQ262172 PQM262172 QAI262172 QKE262172 QUA262172 RDW262172 RNS262172 RXO262172 SHK262172 SRG262172 TBC262172 TKY262172 TUU262172 UEQ262172 UOM262172 UYI262172 VIE262172 VSA262172 WBW262172 WLS262172 WVO262172 G327708 JC327708 SY327708 ACU327708 AMQ327708 AWM327708 BGI327708 BQE327708 CAA327708 CJW327708 CTS327708 DDO327708 DNK327708 DXG327708 EHC327708 EQY327708 FAU327708 FKQ327708 FUM327708 GEI327708 GOE327708 GYA327708 HHW327708 HRS327708 IBO327708 ILK327708 IVG327708 JFC327708 JOY327708 JYU327708 KIQ327708 KSM327708 LCI327708 LME327708 LWA327708 MFW327708 MPS327708 MZO327708 NJK327708 NTG327708 ODC327708 OMY327708 OWU327708 PGQ327708 PQM327708 QAI327708 QKE327708 QUA327708 RDW327708 RNS327708 RXO327708 SHK327708 SRG327708 TBC327708 TKY327708 TUU327708 UEQ327708 UOM327708 UYI327708 VIE327708 VSA327708 WBW327708 WLS327708 WVO327708 G393244 JC393244 SY393244 ACU393244 AMQ393244 AWM393244 BGI393244 BQE393244 CAA393244 CJW393244 CTS393244 DDO393244 DNK393244 DXG393244 EHC393244 EQY393244 FAU393244 FKQ393244 FUM393244 GEI393244 GOE393244 GYA393244 HHW393244 HRS393244 IBO393244 ILK393244 IVG393244 JFC393244 JOY393244 JYU393244 KIQ393244 KSM393244 LCI393244 LME393244 LWA393244 MFW393244 MPS393244 MZO393244 NJK393244 NTG393244 ODC393244 OMY393244 OWU393244 PGQ393244 PQM393244 QAI393244 QKE393244 QUA393244 RDW393244 RNS393244 RXO393244 SHK393244 SRG393244 TBC393244 TKY393244 TUU393244 UEQ393244 UOM393244 UYI393244 VIE393244 VSA393244 WBW393244 WLS393244 WVO393244 G458780 JC458780 SY458780 ACU458780 AMQ458780 AWM458780 BGI458780 BQE458780 CAA458780 CJW458780 CTS458780 DDO458780 DNK458780 DXG458780 EHC458780 EQY458780 FAU458780 FKQ458780 FUM458780 GEI458780 GOE458780 GYA458780 HHW458780 HRS458780 IBO458780 ILK458780 IVG458780 JFC458780 JOY458780 JYU458780 KIQ458780 KSM458780 LCI458780 LME458780 LWA458780 MFW458780 MPS458780 MZO458780 NJK458780 NTG458780 ODC458780 OMY458780 OWU458780 PGQ458780 PQM458780 QAI458780 QKE458780 QUA458780 RDW458780 RNS458780 RXO458780 SHK458780 SRG458780 TBC458780 TKY458780 TUU458780 UEQ458780 UOM458780 UYI458780 VIE458780 VSA458780 WBW458780 WLS458780 WVO458780 G524316 JC524316 SY524316 ACU524316 AMQ524316 AWM524316 BGI524316 BQE524316 CAA524316 CJW524316 CTS524316 DDO524316 DNK524316 DXG524316 EHC524316 EQY524316 FAU524316 FKQ524316 FUM524316 GEI524316 GOE524316 GYA524316 HHW524316 HRS524316 IBO524316 ILK524316 IVG524316 JFC524316 JOY524316 JYU524316 KIQ524316 KSM524316 LCI524316 LME524316 LWA524316 MFW524316 MPS524316 MZO524316 NJK524316 NTG524316 ODC524316 OMY524316 OWU524316 PGQ524316 PQM524316 QAI524316 QKE524316 QUA524316 RDW524316 RNS524316 RXO524316 SHK524316 SRG524316 TBC524316 TKY524316 TUU524316 UEQ524316 UOM524316 UYI524316 VIE524316 VSA524316 WBW524316 WLS524316 WVO524316 G589852 JC589852 SY589852 ACU589852 AMQ589852 AWM589852 BGI589852 BQE589852 CAA589852 CJW589852 CTS589852 DDO589852 DNK589852 DXG589852 EHC589852 EQY589852 FAU589852 FKQ589852 FUM589852 GEI589852 GOE589852 GYA589852 HHW589852 HRS589852 IBO589852 ILK589852 IVG589852 JFC589852 JOY589852 JYU589852 KIQ589852 KSM589852 LCI589852 LME589852 LWA589852 MFW589852 MPS589852 MZO589852 NJK589852 NTG589852 ODC589852 OMY589852 OWU589852 PGQ589852 PQM589852 QAI589852 QKE589852 QUA589852 RDW589852 RNS589852 RXO589852 SHK589852 SRG589852 TBC589852 TKY589852 TUU589852 UEQ589852 UOM589852 UYI589852 VIE589852 VSA589852 WBW589852 WLS589852 WVO589852 G655388 JC655388 SY655388 ACU655388 AMQ655388 AWM655388 BGI655388 BQE655388 CAA655388 CJW655388 CTS655388 DDO655388 DNK655388 DXG655388 EHC655388 EQY655388 FAU655388 FKQ655388 FUM655388 GEI655388 GOE655388 GYA655388 HHW655388 HRS655388 IBO655388 ILK655388 IVG655388 JFC655388 JOY655388 JYU655388 KIQ655388 KSM655388 LCI655388 LME655388 LWA655388 MFW655388 MPS655388 MZO655388 NJK655388 NTG655388 ODC655388 OMY655388 OWU655388 PGQ655388 PQM655388 QAI655388 QKE655388 QUA655388 RDW655388 RNS655388 RXO655388 SHK655388 SRG655388 TBC655388 TKY655388 TUU655388 UEQ655388 UOM655388 UYI655388 VIE655388 VSA655388 WBW655388 WLS655388 WVO655388 G720924 JC720924 SY720924 ACU720924 AMQ720924 AWM720924 BGI720924 BQE720924 CAA720924 CJW720924 CTS720924 DDO720924 DNK720924 DXG720924 EHC720924 EQY720924 FAU720924 FKQ720924 FUM720924 GEI720924 GOE720924 GYA720924 HHW720924 HRS720924 IBO720924 ILK720924 IVG720924 JFC720924 JOY720924 JYU720924 KIQ720924 KSM720924 LCI720924 LME720924 LWA720924 MFW720924 MPS720924 MZO720924 NJK720924 NTG720924 ODC720924 OMY720924 OWU720924 PGQ720924 PQM720924 QAI720924 QKE720924 QUA720924 RDW720924 RNS720924 RXO720924 SHK720924 SRG720924 TBC720924 TKY720924 TUU720924 UEQ720924 UOM720924 UYI720924 VIE720924 VSA720924 WBW720924 WLS720924 WVO720924 G786460 JC786460 SY786460 ACU786460 AMQ786460 AWM786460 BGI786460 BQE786460 CAA786460 CJW786460 CTS786460 DDO786460 DNK786460 DXG786460 EHC786460 EQY786460 FAU786460 FKQ786460 FUM786460 GEI786460 GOE786460 GYA786460 HHW786460 HRS786460 IBO786460 ILK786460 IVG786460 JFC786460 JOY786460 JYU786460 KIQ786460 KSM786460 LCI786460 LME786460 LWA786460 MFW786460 MPS786460 MZO786460 NJK786460 NTG786460 ODC786460 OMY786460 OWU786460 PGQ786460 PQM786460 QAI786460 QKE786460 QUA786460 RDW786460 RNS786460 RXO786460 SHK786460 SRG786460 TBC786460 TKY786460 TUU786460 UEQ786460 UOM786460 UYI786460 VIE786460 VSA786460 WBW786460 WLS786460 WVO786460 G851996 JC851996 SY851996 ACU851996 AMQ851996 AWM851996 BGI851996 BQE851996 CAA851996 CJW851996 CTS851996 DDO851996 DNK851996 DXG851996 EHC851996 EQY851996 FAU851996 FKQ851996 FUM851996 GEI851996 GOE851996 GYA851996 HHW851996 HRS851996 IBO851996 ILK851996 IVG851996 JFC851996 JOY851996 JYU851996 KIQ851996 KSM851996 LCI851996 LME851996 LWA851996 MFW851996 MPS851996 MZO851996 NJK851996 NTG851996 ODC851996 OMY851996 OWU851996 PGQ851996 PQM851996 QAI851996 QKE851996 QUA851996 RDW851996 RNS851996 RXO851996 SHK851996 SRG851996 TBC851996 TKY851996 TUU851996 UEQ851996 UOM851996 UYI851996 VIE851996 VSA851996 WBW851996 WLS851996 WVO851996 G917532 JC917532 SY917532 ACU917532 AMQ917532 AWM917532 BGI917532 BQE917532 CAA917532 CJW917532 CTS917532 DDO917532 DNK917532 DXG917532 EHC917532 EQY917532 FAU917532 FKQ917532 FUM917532 GEI917532 GOE917532 GYA917532 HHW917532 HRS917532 IBO917532 ILK917532 IVG917532 JFC917532 JOY917532 JYU917532 KIQ917532 KSM917532 LCI917532 LME917532 LWA917532 MFW917532 MPS917532 MZO917532 NJK917532 NTG917532 ODC917532 OMY917532 OWU917532 PGQ917532 PQM917532 QAI917532 QKE917532 QUA917532 RDW917532 RNS917532 RXO917532 SHK917532 SRG917532 TBC917532 TKY917532 TUU917532 UEQ917532 UOM917532 UYI917532 VIE917532 VSA917532 WBW917532 WLS917532 WVO917532 G983068 JC983068 SY983068 ACU983068 AMQ983068 AWM983068 BGI983068 BQE983068 CAA983068 CJW983068 CTS983068 DDO983068 DNK983068 DXG983068 EHC983068 EQY983068 FAU983068 FKQ983068 FUM983068 GEI983068 GOE983068 GYA983068 HHW983068 HRS983068 IBO983068 ILK983068 IVG983068 JFC983068 JOY983068 JYU983068 KIQ983068 KSM983068 LCI983068 LME983068 LWA983068 MFW983068 MPS983068 MZO983068 NJK983068 NTG983068 ODC983068 OMY983068 OWU983068 PGQ983068 PQM983068 QAI983068 QKE983068 QUA983068 RDW983068 RNS983068 RXO983068 SHK983068 SRG983068 TBC983068 TKY983068 TUU983068 UEQ983068 UOM983068 UYI983068 VIE983068 VSA983068 WBW983068 WLS983068 WVO983068">
      <formula1>1</formula1>
      <formula2>6</formula2>
    </dataValidation>
    <dataValidation type="decimal" allowBlank="1" showInputMessage="1" showErrorMessage="1" error="acima do permitido" sqref="M51:N51 JI51:JJ51 TE51:TF51 ADA51:ADB51 AMW51:AMX51 AWS51:AWT51 BGO51:BGP51 BQK51:BQL51 CAG51:CAH51 CKC51:CKD51 CTY51:CTZ51 DDU51:DDV51 DNQ51:DNR51 DXM51:DXN51 EHI51:EHJ51 ERE51:ERF51 FBA51:FBB51 FKW51:FKX51 FUS51:FUT51 GEO51:GEP51 GOK51:GOL51 GYG51:GYH51 HIC51:HID51 HRY51:HRZ51 IBU51:IBV51 ILQ51:ILR51 IVM51:IVN51 JFI51:JFJ51 JPE51:JPF51 JZA51:JZB51 KIW51:KIX51 KSS51:KST51 LCO51:LCP51 LMK51:LML51 LWG51:LWH51 MGC51:MGD51 MPY51:MPZ51 MZU51:MZV51 NJQ51:NJR51 NTM51:NTN51 ODI51:ODJ51 ONE51:ONF51 OXA51:OXB51 PGW51:PGX51 PQS51:PQT51 QAO51:QAP51 QKK51:QKL51 QUG51:QUH51 REC51:RED51 RNY51:RNZ51 RXU51:RXV51 SHQ51:SHR51 SRM51:SRN51 TBI51:TBJ51 TLE51:TLF51 TVA51:TVB51 UEW51:UEX51 UOS51:UOT51 UYO51:UYP51 VIK51:VIL51 VSG51:VSH51 WCC51:WCD51 WLY51:WLZ51 WVU51:WVV51 M65587:N65587 JI65587:JJ65587 TE65587:TF65587 ADA65587:ADB65587 AMW65587:AMX65587 AWS65587:AWT65587 BGO65587:BGP65587 BQK65587:BQL65587 CAG65587:CAH65587 CKC65587:CKD65587 CTY65587:CTZ65587 DDU65587:DDV65587 DNQ65587:DNR65587 DXM65587:DXN65587 EHI65587:EHJ65587 ERE65587:ERF65587 FBA65587:FBB65587 FKW65587:FKX65587 FUS65587:FUT65587 GEO65587:GEP65587 GOK65587:GOL65587 GYG65587:GYH65587 HIC65587:HID65587 HRY65587:HRZ65587 IBU65587:IBV65587 ILQ65587:ILR65587 IVM65587:IVN65587 JFI65587:JFJ65587 JPE65587:JPF65587 JZA65587:JZB65587 KIW65587:KIX65587 KSS65587:KST65587 LCO65587:LCP65587 LMK65587:LML65587 LWG65587:LWH65587 MGC65587:MGD65587 MPY65587:MPZ65587 MZU65587:MZV65587 NJQ65587:NJR65587 NTM65587:NTN65587 ODI65587:ODJ65587 ONE65587:ONF65587 OXA65587:OXB65587 PGW65587:PGX65587 PQS65587:PQT65587 QAO65587:QAP65587 QKK65587:QKL65587 QUG65587:QUH65587 REC65587:RED65587 RNY65587:RNZ65587 RXU65587:RXV65587 SHQ65587:SHR65587 SRM65587:SRN65587 TBI65587:TBJ65587 TLE65587:TLF65587 TVA65587:TVB65587 UEW65587:UEX65587 UOS65587:UOT65587 UYO65587:UYP65587 VIK65587:VIL65587 VSG65587:VSH65587 WCC65587:WCD65587 WLY65587:WLZ65587 WVU65587:WVV65587 M131123:N131123 JI131123:JJ131123 TE131123:TF131123 ADA131123:ADB131123 AMW131123:AMX131123 AWS131123:AWT131123 BGO131123:BGP131123 BQK131123:BQL131123 CAG131123:CAH131123 CKC131123:CKD131123 CTY131123:CTZ131123 DDU131123:DDV131123 DNQ131123:DNR131123 DXM131123:DXN131123 EHI131123:EHJ131123 ERE131123:ERF131123 FBA131123:FBB131123 FKW131123:FKX131123 FUS131123:FUT131123 GEO131123:GEP131123 GOK131123:GOL131123 GYG131123:GYH131123 HIC131123:HID131123 HRY131123:HRZ131123 IBU131123:IBV131123 ILQ131123:ILR131123 IVM131123:IVN131123 JFI131123:JFJ131123 JPE131123:JPF131123 JZA131123:JZB131123 KIW131123:KIX131123 KSS131123:KST131123 LCO131123:LCP131123 LMK131123:LML131123 LWG131123:LWH131123 MGC131123:MGD131123 MPY131123:MPZ131123 MZU131123:MZV131123 NJQ131123:NJR131123 NTM131123:NTN131123 ODI131123:ODJ131123 ONE131123:ONF131123 OXA131123:OXB131123 PGW131123:PGX131123 PQS131123:PQT131123 QAO131123:QAP131123 QKK131123:QKL131123 QUG131123:QUH131123 REC131123:RED131123 RNY131123:RNZ131123 RXU131123:RXV131123 SHQ131123:SHR131123 SRM131123:SRN131123 TBI131123:TBJ131123 TLE131123:TLF131123 TVA131123:TVB131123 UEW131123:UEX131123 UOS131123:UOT131123 UYO131123:UYP131123 VIK131123:VIL131123 VSG131123:VSH131123 WCC131123:WCD131123 WLY131123:WLZ131123 WVU131123:WVV131123 M196659:N196659 JI196659:JJ196659 TE196659:TF196659 ADA196659:ADB196659 AMW196659:AMX196659 AWS196659:AWT196659 BGO196659:BGP196659 BQK196659:BQL196659 CAG196659:CAH196659 CKC196659:CKD196659 CTY196659:CTZ196659 DDU196659:DDV196659 DNQ196659:DNR196659 DXM196659:DXN196659 EHI196659:EHJ196659 ERE196659:ERF196659 FBA196659:FBB196659 FKW196659:FKX196659 FUS196659:FUT196659 GEO196659:GEP196659 GOK196659:GOL196659 GYG196659:GYH196659 HIC196659:HID196659 HRY196659:HRZ196659 IBU196659:IBV196659 ILQ196659:ILR196659 IVM196659:IVN196659 JFI196659:JFJ196659 JPE196659:JPF196659 JZA196659:JZB196659 KIW196659:KIX196659 KSS196659:KST196659 LCO196659:LCP196659 LMK196659:LML196659 LWG196659:LWH196659 MGC196659:MGD196659 MPY196659:MPZ196659 MZU196659:MZV196659 NJQ196659:NJR196659 NTM196659:NTN196659 ODI196659:ODJ196659 ONE196659:ONF196659 OXA196659:OXB196659 PGW196659:PGX196659 PQS196659:PQT196659 QAO196659:QAP196659 QKK196659:QKL196659 QUG196659:QUH196659 REC196659:RED196659 RNY196659:RNZ196659 RXU196659:RXV196659 SHQ196659:SHR196659 SRM196659:SRN196659 TBI196659:TBJ196659 TLE196659:TLF196659 TVA196659:TVB196659 UEW196659:UEX196659 UOS196659:UOT196659 UYO196659:UYP196659 VIK196659:VIL196659 VSG196659:VSH196659 WCC196659:WCD196659 WLY196659:WLZ196659 WVU196659:WVV196659 M262195:N262195 JI262195:JJ262195 TE262195:TF262195 ADA262195:ADB262195 AMW262195:AMX262195 AWS262195:AWT262195 BGO262195:BGP262195 BQK262195:BQL262195 CAG262195:CAH262195 CKC262195:CKD262195 CTY262195:CTZ262195 DDU262195:DDV262195 DNQ262195:DNR262195 DXM262195:DXN262195 EHI262195:EHJ262195 ERE262195:ERF262195 FBA262195:FBB262195 FKW262195:FKX262195 FUS262195:FUT262195 GEO262195:GEP262195 GOK262195:GOL262195 GYG262195:GYH262195 HIC262195:HID262195 HRY262195:HRZ262195 IBU262195:IBV262195 ILQ262195:ILR262195 IVM262195:IVN262195 JFI262195:JFJ262195 JPE262195:JPF262195 JZA262195:JZB262195 KIW262195:KIX262195 KSS262195:KST262195 LCO262195:LCP262195 LMK262195:LML262195 LWG262195:LWH262195 MGC262195:MGD262195 MPY262195:MPZ262195 MZU262195:MZV262195 NJQ262195:NJR262195 NTM262195:NTN262195 ODI262195:ODJ262195 ONE262195:ONF262195 OXA262195:OXB262195 PGW262195:PGX262195 PQS262195:PQT262195 QAO262195:QAP262195 QKK262195:QKL262195 QUG262195:QUH262195 REC262195:RED262195 RNY262195:RNZ262195 RXU262195:RXV262195 SHQ262195:SHR262195 SRM262195:SRN262195 TBI262195:TBJ262195 TLE262195:TLF262195 TVA262195:TVB262195 UEW262195:UEX262195 UOS262195:UOT262195 UYO262195:UYP262195 VIK262195:VIL262195 VSG262195:VSH262195 WCC262195:WCD262195 WLY262195:WLZ262195 WVU262195:WVV262195 M327731:N327731 JI327731:JJ327731 TE327731:TF327731 ADA327731:ADB327731 AMW327731:AMX327731 AWS327731:AWT327731 BGO327731:BGP327731 BQK327731:BQL327731 CAG327731:CAH327731 CKC327731:CKD327731 CTY327731:CTZ327731 DDU327731:DDV327731 DNQ327731:DNR327731 DXM327731:DXN327731 EHI327731:EHJ327731 ERE327731:ERF327731 FBA327731:FBB327731 FKW327731:FKX327731 FUS327731:FUT327731 GEO327731:GEP327731 GOK327731:GOL327731 GYG327731:GYH327731 HIC327731:HID327731 HRY327731:HRZ327731 IBU327731:IBV327731 ILQ327731:ILR327731 IVM327731:IVN327731 JFI327731:JFJ327731 JPE327731:JPF327731 JZA327731:JZB327731 KIW327731:KIX327731 KSS327731:KST327731 LCO327731:LCP327731 LMK327731:LML327731 LWG327731:LWH327731 MGC327731:MGD327731 MPY327731:MPZ327731 MZU327731:MZV327731 NJQ327731:NJR327731 NTM327731:NTN327731 ODI327731:ODJ327731 ONE327731:ONF327731 OXA327731:OXB327731 PGW327731:PGX327731 PQS327731:PQT327731 QAO327731:QAP327731 QKK327731:QKL327731 QUG327731:QUH327731 REC327731:RED327731 RNY327731:RNZ327731 RXU327731:RXV327731 SHQ327731:SHR327731 SRM327731:SRN327731 TBI327731:TBJ327731 TLE327731:TLF327731 TVA327731:TVB327731 UEW327731:UEX327731 UOS327731:UOT327731 UYO327731:UYP327731 VIK327731:VIL327731 VSG327731:VSH327731 WCC327731:WCD327731 WLY327731:WLZ327731 WVU327731:WVV327731 M393267:N393267 JI393267:JJ393267 TE393267:TF393267 ADA393267:ADB393267 AMW393267:AMX393267 AWS393267:AWT393267 BGO393267:BGP393267 BQK393267:BQL393267 CAG393267:CAH393267 CKC393267:CKD393267 CTY393267:CTZ393267 DDU393267:DDV393267 DNQ393267:DNR393267 DXM393267:DXN393267 EHI393267:EHJ393267 ERE393267:ERF393267 FBA393267:FBB393267 FKW393267:FKX393267 FUS393267:FUT393267 GEO393267:GEP393267 GOK393267:GOL393267 GYG393267:GYH393267 HIC393267:HID393267 HRY393267:HRZ393267 IBU393267:IBV393267 ILQ393267:ILR393267 IVM393267:IVN393267 JFI393267:JFJ393267 JPE393267:JPF393267 JZA393267:JZB393267 KIW393267:KIX393267 KSS393267:KST393267 LCO393267:LCP393267 LMK393267:LML393267 LWG393267:LWH393267 MGC393267:MGD393267 MPY393267:MPZ393267 MZU393267:MZV393267 NJQ393267:NJR393267 NTM393267:NTN393267 ODI393267:ODJ393267 ONE393267:ONF393267 OXA393267:OXB393267 PGW393267:PGX393267 PQS393267:PQT393267 QAO393267:QAP393267 QKK393267:QKL393267 QUG393267:QUH393267 REC393267:RED393267 RNY393267:RNZ393267 RXU393267:RXV393267 SHQ393267:SHR393267 SRM393267:SRN393267 TBI393267:TBJ393267 TLE393267:TLF393267 TVA393267:TVB393267 UEW393267:UEX393267 UOS393267:UOT393267 UYO393267:UYP393267 VIK393267:VIL393267 VSG393267:VSH393267 WCC393267:WCD393267 WLY393267:WLZ393267 WVU393267:WVV393267 M458803:N458803 JI458803:JJ458803 TE458803:TF458803 ADA458803:ADB458803 AMW458803:AMX458803 AWS458803:AWT458803 BGO458803:BGP458803 BQK458803:BQL458803 CAG458803:CAH458803 CKC458803:CKD458803 CTY458803:CTZ458803 DDU458803:DDV458803 DNQ458803:DNR458803 DXM458803:DXN458803 EHI458803:EHJ458803 ERE458803:ERF458803 FBA458803:FBB458803 FKW458803:FKX458803 FUS458803:FUT458803 GEO458803:GEP458803 GOK458803:GOL458803 GYG458803:GYH458803 HIC458803:HID458803 HRY458803:HRZ458803 IBU458803:IBV458803 ILQ458803:ILR458803 IVM458803:IVN458803 JFI458803:JFJ458803 JPE458803:JPF458803 JZA458803:JZB458803 KIW458803:KIX458803 KSS458803:KST458803 LCO458803:LCP458803 LMK458803:LML458803 LWG458803:LWH458803 MGC458803:MGD458803 MPY458803:MPZ458803 MZU458803:MZV458803 NJQ458803:NJR458803 NTM458803:NTN458803 ODI458803:ODJ458803 ONE458803:ONF458803 OXA458803:OXB458803 PGW458803:PGX458803 PQS458803:PQT458803 QAO458803:QAP458803 QKK458803:QKL458803 QUG458803:QUH458803 REC458803:RED458803 RNY458803:RNZ458803 RXU458803:RXV458803 SHQ458803:SHR458803 SRM458803:SRN458803 TBI458803:TBJ458803 TLE458803:TLF458803 TVA458803:TVB458803 UEW458803:UEX458803 UOS458803:UOT458803 UYO458803:UYP458803 VIK458803:VIL458803 VSG458803:VSH458803 WCC458803:WCD458803 WLY458803:WLZ458803 WVU458803:WVV458803 M524339:N524339 JI524339:JJ524339 TE524339:TF524339 ADA524339:ADB524339 AMW524339:AMX524339 AWS524339:AWT524339 BGO524339:BGP524339 BQK524339:BQL524339 CAG524339:CAH524339 CKC524339:CKD524339 CTY524339:CTZ524339 DDU524339:DDV524339 DNQ524339:DNR524339 DXM524339:DXN524339 EHI524339:EHJ524339 ERE524339:ERF524339 FBA524339:FBB524339 FKW524339:FKX524339 FUS524339:FUT524339 GEO524339:GEP524339 GOK524339:GOL524339 GYG524339:GYH524339 HIC524339:HID524339 HRY524339:HRZ524339 IBU524339:IBV524339 ILQ524339:ILR524339 IVM524339:IVN524339 JFI524339:JFJ524339 JPE524339:JPF524339 JZA524339:JZB524339 KIW524339:KIX524339 KSS524339:KST524339 LCO524339:LCP524339 LMK524339:LML524339 LWG524339:LWH524339 MGC524339:MGD524339 MPY524339:MPZ524339 MZU524339:MZV524339 NJQ524339:NJR524339 NTM524339:NTN524339 ODI524339:ODJ524339 ONE524339:ONF524339 OXA524339:OXB524339 PGW524339:PGX524339 PQS524339:PQT524339 QAO524339:QAP524339 QKK524339:QKL524339 QUG524339:QUH524339 REC524339:RED524339 RNY524339:RNZ524339 RXU524339:RXV524339 SHQ524339:SHR524339 SRM524339:SRN524339 TBI524339:TBJ524339 TLE524339:TLF524339 TVA524339:TVB524339 UEW524339:UEX524339 UOS524339:UOT524339 UYO524339:UYP524339 VIK524339:VIL524339 VSG524339:VSH524339 WCC524339:WCD524339 WLY524339:WLZ524339 WVU524339:WVV524339 M589875:N589875 JI589875:JJ589875 TE589875:TF589875 ADA589875:ADB589875 AMW589875:AMX589875 AWS589875:AWT589875 BGO589875:BGP589875 BQK589875:BQL589875 CAG589875:CAH589875 CKC589875:CKD589875 CTY589875:CTZ589875 DDU589875:DDV589875 DNQ589875:DNR589875 DXM589875:DXN589875 EHI589875:EHJ589875 ERE589875:ERF589875 FBA589875:FBB589875 FKW589875:FKX589875 FUS589875:FUT589875 GEO589875:GEP589875 GOK589875:GOL589875 GYG589875:GYH589875 HIC589875:HID589875 HRY589875:HRZ589875 IBU589875:IBV589875 ILQ589875:ILR589875 IVM589875:IVN589875 JFI589875:JFJ589875 JPE589875:JPF589875 JZA589875:JZB589875 KIW589875:KIX589875 KSS589875:KST589875 LCO589875:LCP589875 LMK589875:LML589875 LWG589875:LWH589875 MGC589875:MGD589875 MPY589875:MPZ589875 MZU589875:MZV589875 NJQ589875:NJR589875 NTM589875:NTN589875 ODI589875:ODJ589875 ONE589875:ONF589875 OXA589875:OXB589875 PGW589875:PGX589875 PQS589875:PQT589875 QAO589875:QAP589875 QKK589875:QKL589875 QUG589875:QUH589875 REC589875:RED589875 RNY589875:RNZ589875 RXU589875:RXV589875 SHQ589875:SHR589875 SRM589875:SRN589875 TBI589875:TBJ589875 TLE589875:TLF589875 TVA589875:TVB589875 UEW589875:UEX589875 UOS589875:UOT589875 UYO589875:UYP589875 VIK589875:VIL589875 VSG589875:VSH589875 WCC589875:WCD589875 WLY589875:WLZ589875 WVU589875:WVV589875 M655411:N655411 JI655411:JJ655411 TE655411:TF655411 ADA655411:ADB655411 AMW655411:AMX655411 AWS655411:AWT655411 BGO655411:BGP655411 BQK655411:BQL655411 CAG655411:CAH655411 CKC655411:CKD655411 CTY655411:CTZ655411 DDU655411:DDV655411 DNQ655411:DNR655411 DXM655411:DXN655411 EHI655411:EHJ655411 ERE655411:ERF655411 FBA655411:FBB655411 FKW655411:FKX655411 FUS655411:FUT655411 GEO655411:GEP655411 GOK655411:GOL655411 GYG655411:GYH655411 HIC655411:HID655411 HRY655411:HRZ655411 IBU655411:IBV655411 ILQ655411:ILR655411 IVM655411:IVN655411 JFI655411:JFJ655411 JPE655411:JPF655411 JZA655411:JZB655411 KIW655411:KIX655411 KSS655411:KST655411 LCO655411:LCP655411 LMK655411:LML655411 LWG655411:LWH655411 MGC655411:MGD655411 MPY655411:MPZ655411 MZU655411:MZV655411 NJQ655411:NJR655411 NTM655411:NTN655411 ODI655411:ODJ655411 ONE655411:ONF655411 OXA655411:OXB655411 PGW655411:PGX655411 PQS655411:PQT655411 QAO655411:QAP655411 QKK655411:QKL655411 QUG655411:QUH655411 REC655411:RED655411 RNY655411:RNZ655411 RXU655411:RXV655411 SHQ655411:SHR655411 SRM655411:SRN655411 TBI655411:TBJ655411 TLE655411:TLF655411 TVA655411:TVB655411 UEW655411:UEX655411 UOS655411:UOT655411 UYO655411:UYP655411 VIK655411:VIL655411 VSG655411:VSH655411 WCC655411:WCD655411 WLY655411:WLZ655411 WVU655411:WVV655411 M720947:N720947 JI720947:JJ720947 TE720947:TF720947 ADA720947:ADB720947 AMW720947:AMX720947 AWS720947:AWT720947 BGO720947:BGP720947 BQK720947:BQL720947 CAG720947:CAH720947 CKC720947:CKD720947 CTY720947:CTZ720947 DDU720947:DDV720947 DNQ720947:DNR720947 DXM720947:DXN720947 EHI720947:EHJ720947 ERE720947:ERF720947 FBA720947:FBB720947 FKW720947:FKX720947 FUS720947:FUT720947 GEO720947:GEP720947 GOK720947:GOL720947 GYG720947:GYH720947 HIC720947:HID720947 HRY720947:HRZ720947 IBU720947:IBV720947 ILQ720947:ILR720947 IVM720947:IVN720947 JFI720947:JFJ720947 JPE720947:JPF720947 JZA720947:JZB720947 KIW720947:KIX720947 KSS720947:KST720947 LCO720947:LCP720947 LMK720947:LML720947 LWG720947:LWH720947 MGC720947:MGD720947 MPY720947:MPZ720947 MZU720947:MZV720947 NJQ720947:NJR720947 NTM720947:NTN720947 ODI720947:ODJ720947 ONE720947:ONF720947 OXA720947:OXB720947 PGW720947:PGX720947 PQS720947:PQT720947 QAO720947:QAP720947 QKK720947:QKL720947 QUG720947:QUH720947 REC720947:RED720947 RNY720947:RNZ720947 RXU720947:RXV720947 SHQ720947:SHR720947 SRM720947:SRN720947 TBI720947:TBJ720947 TLE720947:TLF720947 TVA720947:TVB720947 UEW720947:UEX720947 UOS720947:UOT720947 UYO720947:UYP720947 VIK720947:VIL720947 VSG720947:VSH720947 WCC720947:WCD720947 WLY720947:WLZ720947 WVU720947:WVV720947 M786483:N786483 JI786483:JJ786483 TE786483:TF786483 ADA786483:ADB786483 AMW786483:AMX786483 AWS786483:AWT786483 BGO786483:BGP786483 BQK786483:BQL786483 CAG786483:CAH786483 CKC786483:CKD786483 CTY786483:CTZ786483 DDU786483:DDV786483 DNQ786483:DNR786483 DXM786483:DXN786483 EHI786483:EHJ786483 ERE786483:ERF786483 FBA786483:FBB786483 FKW786483:FKX786483 FUS786483:FUT786483 GEO786483:GEP786483 GOK786483:GOL786483 GYG786483:GYH786483 HIC786483:HID786483 HRY786483:HRZ786483 IBU786483:IBV786483 ILQ786483:ILR786483 IVM786483:IVN786483 JFI786483:JFJ786483 JPE786483:JPF786483 JZA786483:JZB786483 KIW786483:KIX786483 KSS786483:KST786483 LCO786483:LCP786483 LMK786483:LML786483 LWG786483:LWH786483 MGC786483:MGD786483 MPY786483:MPZ786483 MZU786483:MZV786483 NJQ786483:NJR786483 NTM786483:NTN786483 ODI786483:ODJ786483 ONE786483:ONF786483 OXA786483:OXB786483 PGW786483:PGX786483 PQS786483:PQT786483 QAO786483:QAP786483 QKK786483:QKL786483 QUG786483:QUH786483 REC786483:RED786483 RNY786483:RNZ786483 RXU786483:RXV786483 SHQ786483:SHR786483 SRM786483:SRN786483 TBI786483:TBJ786483 TLE786483:TLF786483 TVA786483:TVB786483 UEW786483:UEX786483 UOS786483:UOT786483 UYO786483:UYP786483 VIK786483:VIL786483 VSG786483:VSH786483 WCC786483:WCD786483 WLY786483:WLZ786483 WVU786483:WVV786483 M852019:N852019 JI852019:JJ852019 TE852019:TF852019 ADA852019:ADB852019 AMW852019:AMX852019 AWS852019:AWT852019 BGO852019:BGP852019 BQK852019:BQL852019 CAG852019:CAH852019 CKC852019:CKD852019 CTY852019:CTZ852019 DDU852019:DDV852019 DNQ852019:DNR852019 DXM852019:DXN852019 EHI852019:EHJ852019 ERE852019:ERF852019 FBA852019:FBB852019 FKW852019:FKX852019 FUS852019:FUT852019 GEO852019:GEP852019 GOK852019:GOL852019 GYG852019:GYH852019 HIC852019:HID852019 HRY852019:HRZ852019 IBU852019:IBV852019 ILQ852019:ILR852019 IVM852019:IVN852019 JFI852019:JFJ852019 JPE852019:JPF852019 JZA852019:JZB852019 KIW852019:KIX852019 KSS852019:KST852019 LCO852019:LCP852019 LMK852019:LML852019 LWG852019:LWH852019 MGC852019:MGD852019 MPY852019:MPZ852019 MZU852019:MZV852019 NJQ852019:NJR852019 NTM852019:NTN852019 ODI852019:ODJ852019 ONE852019:ONF852019 OXA852019:OXB852019 PGW852019:PGX852019 PQS852019:PQT852019 QAO852019:QAP852019 QKK852019:QKL852019 QUG852019:QUH852019 REC852019:RED852019 RNY852019:RNZ852019 RXU852019:RXV852019 SHQ852019:SHR852019 SRM852019:SRN852019 TBI852019:TBJ852019 TLE852019:TLF852019 TVA852019:TVB852019 UEW852019:UEX852019 UOS852019:UOT852019 UYO852019:UYP852019 VIK852019:VIL852019 VSG852019:VSH852019 WCC852019:WCD852019 WLY852019:WLZ852019 WVU852019:WVV852019 M917555:N917555 JI917555:JJ917555 TE917555:TF917555 ADA917555:ADB917555 AMW917555:AMX917555 AWS917555:AWT917555 BGO917555:BGP917555 BQK917555:BQL917555 CAG917555:CAH917555 CKC917555:CKD917555 CTY917555:CTZ917555 DDU917555:DDV917555 DNQ917555:DNR917555 DXM917555:DXN917555 EHI917555:EHJ917555 ERE917555:ERF917555 FBA917555:FBB917555 FKW917555:FKX917555 FUS917555:FUT917555 GEO917555:GEP917555 GOK917555:GOL917555 GYG917555:GYH917555 HIC917555:HID917555 HRY917555:HRZ917555 IBU917555:IBV917555 ILQ917555:ILR917555 IVM917555:IVN917555 JFI917555:JFJ917555 JPE917555:JPF917555 JZA917555:JZB917555 KIW917555:KIX917555 KSS917555:KST917555 LCO917555:LCP917555 LMK917555:LML917555 LWG917555:LWH917555 MGC917555:MGD917555 MPY917555:MPZ917555 MZU917555:MZV917555 NJQ917555:NJR917555 NTM917555:NTN917555 ODI917555:ODJ917555 ONE917555:ONF917555 OXA917555:OXB917555 PGW917555:PGX917555 PQS917555:PQT917555 QAO917555:QAP917555 QKK917555:QKL917555 QUG917555:QUH917555 REC917555:RED917555 RNY917555:RNZ917555 RXU917555:RXV917555 SHQ917555:SHR917555 SRM917555:SRN917555 TBI917555:TBJ917555 TLE917555:TLF917555 TVA917555:TVB917555 UEW917555:UEX917555 UOS917555:UOT917555 UYO917555:UYP917555 VIK917555:VIL917555 VSG917555:VSH917555 WCC917555:WCD917555 WLY917555:WLZ917555 WVU917555:WVV917555 M983091:N983091 JI983091:JJ983091 TE983091:TF983091 ADA983091:ADB983091 AMW983091:AMX983091 AWS983091:AWT983091 BGO983091:BGP983091 BQK983091:BQL983091 CAG983091:CAH983091 CKC983091:CKD983091 CTY983091:CTZ983091 DDU983091:DDV983091 DNQ983091:DNR983091 DXM983091:DXN983091 EHI983091:EHJ983091 ERE983091:ERF983091 FBA983091:FBB983091 FKW983091:FKX983091 FUS983091:FUT983091 GEO983091:GEP983091 GOK983091:GOL983091 GYG983091:GYH983091 HIC983091:HID983091 HRY983091:HRZ983091 IBU983091:IBV983091 ILQ983091:ILR983091 IVM983091:IVN983091 JFI983091:JFJ983091 JPE983091:JPF983091 JZA983091:JZB983091 KIW983091:KIX983091 KSS983091:KST983091 LCO983091:LCP983091 LMK983091:LML983091 LWG983091:LWH983091 MGC983091:MGD983091 MPY983091:MPZ983091 MZU983091:MZV983091 NJQ983091:NJR983091 NTM983091:NTN983091 ODI983091:ODJ983091 ONE983091:ONF983091 OXA983091:OXB983091 PGW983091:PGX983091 PQS983091:PQT983091 QAO983091:QAP983091 QKK983091:QKL983091 QUG983091:QUH983091 REC983091:RED983091 RNY983091:RNZ983091 RXU983091:RXV983091 SHQ983091:SHR983091 SRM983091:SRN983091 TBI983091:TBJ983091 TLE983091:TLF983091 TVA983091:TVB983091 UEW983091:UEX983091 UOS983091:UOT983091 UYO983091:UYP983091 VIK983091:VIL983091 VSG983091:VSH983091 WCC983091:WCD983091 WLY983091:WLZ983091 WVU983091:WVV983091">
      <formula1>0</formula1>
      <formula2>1000000</formula2>
    </dataValidation>
    <dataValidation errorStyle="information" allowBlank="1" showInputMessage="1" showErrorMessage="1" error="Comissao acima da permitida._x000a_" sqref="P12:Q12 JL12:JM12 TH12:TI12 ADD12:ADE12 AMZ12:ANA12 AWV12:AWW12 BGR12:BGS12 BQN12:BQO12 CAJ12:CAK12 CKF12:CKG12 CUB12:CUC12 DDX12:DDY12 DNT12:DNU12 DXP12:DXQ12 EHL12:EHM12 ERH12:ERI12 FBD12:FBE12 FKZ12:FLA12 FUV12:FUW12 GER12:GES12 GON12:GOO12 GYJ12:GYK12 HIF12:HIG12 HSB12:HSC12 IBX12:IBY12 ILT12:ILU12 IVP12:IVQ12 JFL12:JFM12 JPH12:JPI12 JZD12:JZE12 KIZ12:KJA12 KSV12:KSW12 LCR12:LCS12 LMN12:LMO12 LWJ12:LWK12 MGF12:MGG12 MQB12:MQC12 MZX12:MZY12 NJT12:NJU12 NTP12:NTQ12 ODL12:ODM12 ONH12:ONI12 OXD12:OXE12 PGZ12:PHA12 PQV12:PQW12 QAR12:QAS12 QKN12:QKO12 QUJ12:QUK12 REF12:REG12 ROB12:ROC12 RXX12:RXY12 SHT12:SHU12 SRP12:SRQ12 TBL12:TBM12 TLH12:TLI12 TVD12:TVE12 UEZ12:UFA12 UOV12:UOW12 UYR12:UYS12 VIN12:VIO12 VSJ12:VSK12 WCF12:WCG12 WMB12:WMC12 WVX12:WVY12 P65548:Q65548 JL65548:JM65548 TH65548:TI65548 ADD65548:ADE65548 AMZ65548:ANA65548 AWV65548:AWW65548 BGR65548:BGS65548 BQN65548:BQO65548 CAJ65548:CAK65548 CKF65548:CKG65548 CUB65548:CUC65548 DDX65548:DDY65548 DNT65548:DNU65548 DXP65548:DXQ65548 EHL65548:EHM65548 ERH65548:ERI65548 FBD65548:FBE65548 FKZ65548:FLA65548 FUV65548:FUW65548 GER65548:GES65548 GON65548:GOO65548 GYJ65548:GYK65548 HIF65548:HIG65548 HSB65548:HSC65548 IBX65548:IBY65548 ILT65548:ILU65548 IVP65548:IVQ65548 JFL65548:JFM65548 JPH65548:JPI65548 JZD65548:JZE65548 KIZ65548:KJA65548 KSV65548:KSW65548 LCR65548:LCS65548 LMN65548:LMO65548 LWJ65548:LWK65548 MGF65548:MGG65548 MQB65548:MQC65548 MZX65548:MZY65548 NJT65548:NJU65548 NTP65548:NTQ65548 ODL65548:ODM65548 ONH65548:ONI65548 OXD65548:OXE65548 PGZ65548:PHA65548 PQV65548:PQW65548 QAR65548:QAS65548 QKN65548:QKO65548 QUJ65548:QUK65548 REF65548:REG65548 ROB65548:ROC65548 RXX65548:RXY65548 SHT65548:SHU65548 SRP65548:SRQ65548 TBL65548:TBM65548 TLH65548:TLI65548 TVD65548:TVE65548 UEZ65548:UFA65548 UOV65548:UOW65548 UYR65548:UYS65548 VIN65548:VIO65548 VSJ65548:VSK65548 WCF65548:WCG65548 WMB65548:WMC65548 WVX65548:WVY65548 P131084:Q131084 JL131084:JM131084 TH131084:TI131084 ADD131084:ADE131084 AMZ131084:ANA131084 AWV131084:AWW131084 BGR131084:BGS131084 BQN131084:BQO131084 CAJ131084:CAK131084 CKF131084:CKG131084 CUB131084:CUC131084 DDX131084:DDY131084 DNT131084:DNU131084 DXP131084:DXQ131084 EHL131084:EHM131084 ERH131084:ERI131084 FBD131084:FBE131084 FKZ131084:FLA131084 FUV131084:FUW131084 GER131084:GES131084 GON131084:GOO131084 GYJ131084:GYK131084 HIF131084:HIG131084 HSB131084:HSC131084 IBX131084:IBY131084 ILT131084:ILU131084 IVP131084:IVQ131084 JFL131084:JFM131084 JPH131084:JPI131084 JZD131084:JZE131084 KIZ131084:KJA131084 KSV131084:KSW131084 LCR131084:LCS131084 LMN131084:LMO131084 LWJ131084:LWK131084 MGF131084:MGG131084 MQB131084:MQC131084 MZX131084:MZY131084 NJT131084:NJU131084 NTP131084:NTQ131084 ODL131084:ODM131084 ONH131084:ONI131084 OXD131084:OXE131084 PGZ131084:PHA131084 PQV131084:PQW131084 QAR131084:QAS131084 QKN131084:QKO131084 QUJ131084:QUK131084 REF131084:REG131084 ROB131084:ROC131084 RXX131084:RXY131084 SHT131084:SHU131084 SRP131084:SRQ131084 TBL131084:TBM131084 TLH131084:TLI131084 TVD131084:TVE131084 UEZ131084:UFA131084 UOV131084:UOW131084 UYR131084:UYS131084 VIN131084:VIO131084 VSJ131084:VSK131084 WCF131084:WCG131084 WMB131084:WMC131084 WVX131084:WVY131084 P196620:Q196620 JL196620:JM196620 TH196620:TI196620 ADD196620:ADE196620 AMZ196620:ANA196620 AWV196620:AWW196620 BGR196620:BGS196620 BQN196620:BQO196620 CAJ196620:CAK196620 CKF196620:CKG196620 CUB196620:CUC196620 DDX196620:DDY196620 DNT196620:DNU196620 DXP196620:DXQ196620 EHL196620:EHM196620 ERH196620:ERI196620 FBD196620:FBE196620 FKZ196620:FLA196620 FUV196620:FUW196620 GER196620:GES196620 GON196620:GOO196620 GYJ196620:GYK196620 HIF196620:HIG196620 HSB196620:HSC196620 IBX196620:IBY196620 ILT196620:ILU196620 IVP196620:IVQ196620 JFL196620:JFM196620 JPH196620:JPI196620 JZD196620:JZE196620 KIZ196620:KJA196620 KSV196620:KSW196620 LCR196620:LCS196620 LMN196620:LMO196620 LWJ196620:LWK196620 MGF196620:MGG196620 MQB196620:MQC196620 MZX196620:MZY196620 NJT196620:NJU196620 NTP196620:NTQ196620 ODL196620:ODM196620 ONH196620:ONI196620 OXD196620:OXE196620 PGZ196620:PHA196620 PQV196620:PQW196620 QAR196620:QAS196620 QKN196620:QKO196620 QUJ196620:QUK196620 REF196620:REG196620 ROB196620:ROC196620 RXX196620:RXY196620 SHT196620:SHU196620 SRP196620:SRQ196620 TBL196620:TBM196620 TLH196620:TLI196620 TVD196620:TVE196620 UEZ196620:UFA196620 UOV196620:UOW196620 UYR196620:UYS196620 VIN196620:VIO196620 VSJ196620:VSK196620 WCF196620:WCG196620 WMB196620:WMC196620 WVX196620:WVY196620 P262156:Q262156 JL262156:JM262156 TH262156:TI262156 ADD262156:ADE262156 AMZ262156:ANA262156 AWV262156:AWW262156 BGR262156:BGS262156 BQN262156:BQO262156 CAJ262156:CAK262156 CKF262156:CKG262156 CUB262156:CUC262156 DDX262156:DDY262156 DNT262156:DNU262156 DXP262156:DXQ262156 EHL262156:EHM262156 ERH262156:ERI262156 FBD262156:FBE262156 FKZ262156:FLA262156 FUV262156:FUW262156 GER262156:GES262156 GON262156:GOO262156 GYJ262156:GYK262156 HIF262156:HIG262156 HSB262156:HSC262156 IBX262156:IBY262156 ILT262156:ILU262156 IVP262156:IVQ262156 JFL262156:JFM262156 JPH262156:JPI262156 JZD262156:JZE262156 KIZ262156:KJA262156 KSV262156:KSW262156 LCR262156:LCS262156 LMN262156:LMO262156 LWJ262156:LWK262156 MGF262156:MGG262156 MQB262156:MQC262156 MZX262156:MZY262156 NJT262156:NJU262156 NTP262156:NTQ262156 ODL262156:ODM262156 ONH262156:ONI262156 OXD262156:OXE262156 PGZ262156:PHA262156 PQV262156:PQW262156 QAR262156:QAS262156 QKN262156:QKO262156 QUJ262156:QUK262156 REF262156:REG262156 ROB262156:ROC262156 RXX262156:RXY262156 SHT262156:SHU262156 SRP262156:SRQ262156 TBL262156:TBM262156 TLH262156:TLI262156 TVD262156:TVE262156 UEZ262156:UFA262156 UOV262156:UOW262156 UYR262156:UYS262156 VIN262156:VIO262156 VSJ262156:VSK262156 WCF262156:WCG262156 WMB262156:WMC262156 WVX262156:WVY262156 P327692:Q327692 JL327692:JM327692 TH327692:TI327692 ADD327692:ADE327692 AMZ327692:ANA327692 AWV327692:AWW327692 BGR327692:BGS327692 BQN327692:BQO327692 CAJ327692:CAK327692 CKF327692:CKG327692 CUB327692:CUC327692 DDX327692:DDY327692 DNT327692:DNU327692 DXP327692:DXQ327692 EHL327692:EHM327692 ERH327692:ERI327692 FBD327692:FBE327692 FKZ327692:FLA327692 FUV327692:FUW327692 GER327692:GES327692 GON327692:GOO327692 GYJ327692:GYK327692 HIF327692:HIG327692 HSB327692:HSC327692 IBX327692:IBY327692 ILT327692:ILU327692 IVP327692:IVQ327692 JFL327692:JFM327692 JPH327692:JPI327692 JZD327692:JZE327692 KIZ327692:KJA327692 KSV327692:KSW327692 LCR327692:LCS327692 LMN327692:LMO327692 LWJ327692:LWK327692 MGF327692:MGG327692 MQB327692:MQC327692 MZX327692:MZY327692 NJT327692:NJU327692 NTP327692:NTQ327692 ODL327692:ODM327692 ONH327692:ONI327692 OXD327692:OXE327692 PGZ327692:PHA327692 PQV327692:PQW327692 QAR327692:QAS327692 QKN327692:QKO327692 QUJ327692:QUK327692 REF327692:REG327692 ROB327692:ROC327692 RXX327692:RXY327692 SHT327692:SHU327692 SRP327692:SRQ327692 TBL327692:TBM327692 TLH327692:TLI327692 TVD327692:TVE327692 UEZ327692:UFA327692 UOV327692:UOW327692 UYR327692:UYS327692 VIN327692:VIO327692 VSJ327692:VSK327692 WCF327692:WCG327692 WMB327692:WMC327692 WVX327692:WVY327692 P393228:Q393228 JL393228:JM393228 TH393228:TI393228 ADD393228:ADE393228 AMZ393228:ANA393228 AWV393228:AWW393228 BGR393228:BGS393228 BQN393228:BQO393228 CAJ393228:CAK393228 CKF393228:CKG393228 CUB393228:CUC393228 DDX393228:DDY393228 DNT393228:DNU393228 DXP393228:DXQ393228 EHL393228:EHM393228 ERH393228:ERI393228 FBD393228:FBE393228 FKZ393228:FLA393228 FUV393228:FUW393228 GER393228:GES393228 GON393228:GOO393228 GYJ393228:GYK393228 HIF393228:HIG393228 HSB393228:HSC393228 IBX393228:IBY393228 ILT393228:ILU393228 IVP393228:IVQ393228 JFL393228:JFM393228 JPH393228:JPI393228 JZD393228:JZE393228 KIZ393228:KJA393228 KSV393228:KSW393228 LCR393228:LCS393228 LMN393228:LMO393228 LWJ393228:LWK393228 MGF393228:MGG393228 MQB393228:MQC393228 MZX393228:MZY393228 NJT393228:NJU393228 NTP393228:NTQ393228 ODL393228:ODM393228 ONH393228:ONI393228 OXD393228:OXE393228 PGZ393228:PHA393228 PQV393228:PQW393228 QAR393228:QAS393228 QKN393228:QKO393228 QUJ393228:QUK393228 REF393228:REG393228 ROB393228:ROC393228 RXX393228:RXY393228 SHT393228:SHU393228 SRP393228:SRQ393228 TBL393228:TBM393228 TLH393228:TLI393228 TVD393228:TVE393228 UEZ393228:UFA393228 UOV393228:UOW393228 UYR393228:UYS393228 VIN393228:VIO393228 VSJ393228:VSK393228 WCF393228:WCG393228 WMB393228:WMC393228 WVX393228:WVY393228 P458764:Q458764 JL458764:JM458764 TH458764:TI458764 ADD458764:ADE458764 AMZ458764:ANA458764 AWV458764:AWW458764 BGR458764:BGS458764 BQN458764:BQO458764 CAJ458764:CAK458764 CKF458764:CKG458764 CUB458764:CUC458764 DDX458764:DDY458764 DNT458764:DNU458764 DXP458764:DXQ458764 EHL458764:EHM458764 ERH458764:ERI458764 FBD458764:FBE458764 FKZ458764:FLA458764 FUV458764:FUW458764 GER458764:GES458764 GON458764:GOO458764 GYJ458764:GYK458764 HIF458764:HIG458764 HSB458764:HSC458764 IBX458764:IBY458764 ILT458764:ILU458764 IVP458764:IVQ458764 JFL458764:JFM458764 JPH458764:JPI458764 JZD458764:JZE458764 KIZ458764:KJA458764 KSV458764:KSW458764 LCR458764:LCS458764 LMN458764:LMO458764 LWJ458764:LWK458764 MGF458764:MGG458764 MQB458764:MQC458764 MZX458764:MZY458764 NJT458764:NJU458764 NTP458764:NTQ458764 ODL458764:ODM458764 ONH458764:ONI458764 OXD458764:OXE458764 PGZ458764:PHA458764 PQV458764:PQW458764 QAR458764:QAS458764 QKN458764:QKO458764 QUJ458764:QUK458764 REF458764:REG458764 ROB458764:ROC458764 RXX458764:RXY458764 SHT458764:SHU458764 SRP458764:SRQ458764 TBL458764:TBM458764 TLH458764:TLI458764 TVD458764:TVE458764 UEZ458764:UFA458764 UOV458764:UOW458764 UYR458764:UYS458764 VIN458764:VIO458764 VSJ458764:VSK458764 WCF458764:WCG458764 WMB458764:WMC458764 WVX458764:WVY458764 P524300:Q524300 JL524300:JM524300 TH524300:TI524300 ADD524300:ADE524300 AMZ524300:ANA524300 AWV524300:AWW524300 BGR524300:BGS524300 BQN524300:BQO524300 CAJ524300:CAK524300 CKF524300:CKG524300 CUB524300:CUC524300 DDX524300:DDY524300 DNT524300:DNU524300 DXP524300:DXQ524300 EHL524300:EHM524300 ERH524300:ERI524300 FBD524300:FBE524300 FKZ524300:FLA524300 FUV524300:FUW524300 GER524300:GES524300 GON524300:GOO524300 GYJ524300:GYK524300 HIF524300:HIG524300 HSB524300:HSC524300 IBX524300:IBY524300 ILT524300:ILU524300 IVP524300:IVQ524300 JFL524300:JFM524300 JPH524300:JPI524300 JZD524300:JZE524300 KIZ524300:KJA524300 KSV524300:KSW524300 LCR524300:LCS524300 LMN524300:LMO524300 LWJ524300:LWK524300 MGF524300:MGG524300 MQB524300:MQC524300 MZX524300:MZY524300 NJT524300:NJU524300 NTP524300:NTQ524300 ODL524300:ODM524300 ONH524300:ONI524300 OXD524300:OXE524300 PGZ524300:PHA524300 PQV524300:PQW524300 QAR524300:QAS524300 QKN524300:QKO524300 QUJ524300:QUK524300 REF524300:REG524300 ROB524300:ROC524300 RXX524300:RXY524300 SHT524300:SHU524300 SRP524300:SRQ524300 TBL524300:TBM524300 TLH524300:TLI524300 TVD524300:TVE524300 UEZ524300:UFA524300 UOV524300:UOW524300 UYR524300:UYS524300 VIN524300:VIO524300 VSJ524300:VSK524300 WCF524300:WCG524300 WMB524300:WMC524300 WVX524300:WVY524300 P589836:Q589836 JL589836:JM589836 TH589836:TI589836 ADD589836:ADE589836 AMZ589836:ANA589836 AWV589836:AWW589836 BGR589836:BGS589836 BQN589836:BQO589836 CAJ589836:CAK589836 CKF589836:CKG589836 CUB589836:CUC589836 DDX589836:DDY589836 DNT589836:DNU589836 DXP589836:DXQ589836 EHL589836:EHM589836 ERH589836:ERI589836 FBD589836:FBE589836 FKZ589836:FLA589836 FUV589836:FUW589836 GER589836:GES589836 GON589836:GOO589836 GYJ589836:GYK589836 HIF589836:HIG589836 HSB589836:HSC589836 IBX589836:IBY589836 ILT589836:ILU589836 IVP589836:IVQ589836 JFL589836:JFM589836 JPH589836:JPI589836 JZD589836:JZE589836 KIZ589836:KJA589836 KSV589836:KSW589836 LCR589836:LCS589836 LMN589836:LMO589836 LWJ589836:LWK589836 MGF589836:MGG589836 MQB589836:MQC589836 MZX589836:MZY589836 NJT589836:NJU589836 NTP589836:NTQ589836 ODL589836:ODM589836 ONH589836:ONI589836 OXD589836:OXE589836 PGZ589836:PHA589836 PQV589836:PQW589836 QAR589836:QAS589836 QKN589836:QKO589836 QUJ589836:QUK589836 REF589836:REG589836 ROB589836:ROC589836 RXX589836:RXY589836 SHT589836:SHU589836 SRP589836:SRQ589836 TBL589836:TBM589836 TLH589836:TLI589836 TVD589836:TVE589836 UEZ589836:UFA589836 UOV589836:UOW589836 UYR589836:UYS589836 VIN589836:VIO589836 VSJ589836:VSK589836 WCF589836:WCG589836 WMB589836:WMC589836 WVX589836:WVY589836 P655372:Q655372 JL655372:JM655372 TH655372:TI655372 ADD655372:ADE655372 AMZ655372:ANA655372 AWV655372:AWW655372 BGR655372:BGS655372 BQN655372:BQO655372 CAJ655372:CAK655372 CKF655372:CKG655372 CUB655372:CUC655372 DDX655372:DDY655372 DNT655372:DNU655372 DXP655372:DXQ655372 EHL655372:EHM655372 ERH655372:ERI655372 FBD655372:FBE655372 FKZ655372:FLA655372 FUV655372:FUW655372 GER655372:GES655372 GON655372:GOO655372 GYJ655372:GYK655372 HIF655372:HIG655372 HSB655372:HSC655372 IBX655372:IBY655372 ILT655372:ILU655372 IVP655372:IVQ655372 JFL655372:JFM655372 JPH655372:JPI655372 JZD655372:JZE655372 KIZ655372:KJA655372 KSV655372:KSW655372 LCR655372:LCS655372 LMN655372:LMO655372 LWJ655372:LWK655372 MGF655372:MGG655372 MQB655372:MQC655372 MZX655372:MZY655372 NJT655372:NJU655372 NTP655372:NTQ655372 ODL655372:ODM655372 ONH655372:ONI655372 OXD655372:OXE655372 PGZ655372:PHA655372 PQV655372:PQW655372 QAR655372:QAS655372 QKN655372:QKO655372 QUJ655372:QUK655372 REF655372:REG655372 ROB655372:ROC655372 RXX655372:RXY655372 SHT655372:SHU655372 SRP655372:SRQ655372 TBL655372:TBM655372 TLH655372:TLI655372 TVD655372:TVE655372 UEZ655372:UFA655372 UOV655372:UOW655372 UYR655372:UYS655372 VIN655372:VIO655372 VSJ655372:VSK655372 WCF655372:WCG655372 WMB655372:WMC655372 WVX655372:WVY655372 P720908:Q720908 JL720908:JM720908 TH720908:TI720908 ADD720908:ADE720908 AMZ720908:ANA720908 AWV720908:AWW720908 BGR720908:BGS720908 BQN720908:BQO720908 CAJ720908:CAK720908 CKF720908:CKG720908 CUB720908:CUC720908 DDX720908:DDY720908 DNT720908:DNU720908 DXP720908:DXQ720908 EHL720908:EHM720908 ERH720908:ERI720908 FBD720908:FBE720908 FKZ720908:FLA720908 FUV720908:FUW720908 GER720908:GES720908 GON720908:GOO720908 GYJ720908:GYK720908 HIF720908:HIG720908 HSB720908:HSC720908 IBX720908:IBY720908 ILT720908:ILU720908 IVP720908:IVQ720908 JFL720908:JFM720908 JPH720908:JPI720908 JZD720908:JZE720908 KIZ720908:KJA720908 KSV720908:KSW720908 LCR720908:LCS720908 LMN720908:LMO720908 LWJ720908:LWK720908 MGF720908:MGG720908 MQB720908:MQC720908 MZX720908:MZY720908 NJT720908:NJU720908 NTP720908:NTQ720908 ODL720908:ODM720908 ONH720908:ONI720908 OXD720908:OXE720908 PGZ720908:PHA720908 PQV720908:PQW720908 QAR720908:QAS720908 QKN720908:QKO720908 QUJ720908:QUK720908 REF720908:REG720908 ROB720908:ROC720908 RXX720908:RXY720908 SHT720908:SHU720908 SRP720908:SRQ720908 TBL720908:TBM720908 TLH720908:TLI720908 TVD720908:TVE720908 UEZ720908:UFA720908 UOV720908:UOW720908 UYR720908:UYS720908 VIN720908:VIO720908 VSJ720908:VSK720908 WCF720908:WCG720908 WMB720908:WMC720908 WVX720908:WVY720908 P786444:Q786444 JL786444:JM786444 TH786444:TI786444 ADD786444:ADE786444 AMZ786444:ANA786444 AWV786444:AWW786444 BGR786444:BGS786444 BQN786444:BQO786444 CAJ786444:CAK786444 CKF786444:CKG786444 CUB786444:CUC786444 DDX786444:DDY786444 DNT786444:DNU786444 DXP786444:DXQ786444 EHL786444:EHM786444 ERH786444:ERI786444 FBD786444:FBE786444 FKZ786444:FLA786444 FUV786444:FUW786444 GER786444:GES786444 GON786444:GOO786444 GYJ786444:GYK786444 HIF786444:HIG786444 HSB786444:HSC786444 IBX786444:IBY786444 ILT786444:ILU786444 IVP786444:IVQ786444 JFL786444:JFM786444 JPH786444:JPI786444 JZD786444:JZE786444 KIZ786444:KJA786444 KSV786444:KSW786444 LCR786444:LCS786444 LMN786444:LMO786444 LWJ786444:LWK786444 MGF786444:MGG786444 MQB786444:MQC786444 MZX786444:MZY786444 NJT786444:NJU786444 NTP786444:NTQ786444 ODL786444:ODM786444 ONH786444:ONI786444 OXD786444:OXE786444 PGZ786444:PHA786444 PQV786444:PQW786444 QAR786444:QAS786444 QKN786444:QKO786444 QUJ786444:QUK786444 REF786444:REG786444 ROB786444:ROC786444 RXX786444:RXY786444 SHT786444:SHU786444 SRP786444:SRQ786444 TBL786444:TBM786444 TLH786444:TLI786444 TVD786444:TVE786444 UEZ786444:UFA786444 UOV786444:UOW786444 UYR786444:UYS786444 VIN786444:VIO786444 VSJ786444:VSK786444 WCF786444:WCG786444 WMB786444:WMC786444 WVX786444:WVY786444 P851980:Q851980 JL851980:JM851980 TH851980:TI851980 ADD851980:ADE851980 AMZ851980:ANA851980 AWV851980:AWW851980 BGR851980:BGS851980 BQN851980:BQO851980 CAJ851980:CAK851980 CKF851980:CKG851980 CUB851980:CUC851980 DDX851980:DDY851980 DNT851980:DNU851980 DXP851980:DXQ851980 EHL851980:EHM851980 ERH851980:ERI851980 FBD851980:FBE851980 FKZ851980:FLA851980 FUV851980:FUW851980 GER851980:GES851980 GON851980:GOO851980 GYJ851980:GYK851980 HIF851980:HIG851980 HSB851980:HSC851980 IBX851980:IBY851980 ILT851980:ILU851980 IVP851980:IVQ851980 JFL851980:JFM851980 JPH851980:JPI851980 JZD851980:JZE851980 KIZ851980:KJA851980 KSV851980:KSW851980 LCR851980:LCS851980 LMN851980:LMO851980 LWJ851980:LWK851980 MGF851980:MGG851980 MQB851980:MQC851980 MZX851980:MZY851980 NJT851980:NJU851980 NTP851980:NTQ851980 ODL851980:ODM851980 ONH851980:ONI851980 OXD851980:OXE851980 PGZ851980:PHA851980 PQV851980:PQW851980 QAR851980:QAS851980 QKN851980:QKO851980 QUJ851980:QUK851980 REF851980:REG851980 ROB851980:ROC851980 RXX851980:RXY851980 SHT851980:SHU851980 SRP851980:SRQ851980 TBL851980:TBM851980 TLH851980:TLI851980 TVD851980:TVE851980 UEZ851980:UFA851980 UOV851980:UOW851980 UYR851980:UYS851980 VIN851980:VIO851980 VSJ851980:VSK851980 WCF851980:WCG851980 WMB851980:WMC851980 WVX851980:WVY851980 P917516:Q917516 JL917516:JM917516 TH917516:TI917516 ADD917516:ADE917516 AMZ917516:ANA917516 AWV917516:AWW917516 BGR917516:BGS917516 BQN917516:BQO917516 CAJ917516:CAK917516 CKF917516:CKG917516 CUB917516:CUC917516 DDX917516:DDY917516 DNT917516:DNU917516 DXP917516:DXQ917516 EHL917516:EHM917516 ERH917516:ERI917516 FBD917516:FBE917516 FKZ917516:FLA917516 FUV917516:FUW917516 GER917516:GES917516 GON917516:GOO917516 GYJ917516:GYK917516 HIF917516:HIG917516 HSB917516:HSC917516 IBX917516:IBY917516 ILT917516:ILU917516 IVP917516:IVQ917516 JFL917516:JFM917516 JPH917516:JPI917516 JZD917516:JZE917516 KIZ917516:KJA917516 KSV917516:KSW917516 LCR917516:LCS917516 LMN917516:LMO917516 LWJ917516:LWK917516 MGF917516:MGG917516 MQB917516:MQC917516 MZX917516:MZY917516 NJT917516:NJU917516 NTP917516:NTQ917516 ODL917516:ODM917516 ONH917516:ONI917516 OXD917516:OXE917516 PGZ917516:PHA917516 PQV917516:PQW917516 QAR917516:QAS917516 QKN917516:QKO917516 QUJ917516:QUK917516 REF917516:REG917516 ROB917516:ROC917516 RXX917516:RXY917516 SHT917516:SHU917516 SRP917516:SRQ917516 TBL917516:TBM917516 TLH917516:TLI917516 TVD917516:TVE917516 UEZ917516:UFA917516 UOV917516:UOW917516 UYR917516:UYS917516 VIN917516:VIO917516 VSJ917516:VSK917516 WCF917516:WCG917516 WMB917516:WMC917516 WVX917516:WVY917516 P983052:Q983052 JL983052:JM983052 TH983052:TI983052 ADD983052:ADE983052 AMZ983052:ANA983052 AWV983052:AWW983052 BGR983052:BGS983052 BQN983052:BQO983052 CAJ983052:CAK983052 CKF983052:CKG983052 CUB983052:CUC983052 DDX983052:DDY983052 DNT983052:DNU983052 DXP983052:DXQ983052 EHL983052:EHM983052 ERH983052:ERI983052 FBD983052:FBE983052 FKZ983052:FLA983052 FUV983052:FUW983052 GER983052:GES983052 GON983052:GOO983052 GYJ983052:GYK983052 HIF983052:HIG983052 HSB983052:HSC983052 IBX983052:IBY983052 ILT983052:ILU983052 IVP983052:IVQ983052 JFL983052:JFM983052 JPH983052:JPI983052 JZD983052:JZE983052 KIZ983052:KJA983052 KSV983052:KSW983052 LCR983052:LCS983052 LMN983052:LMO983052 LWJ983052:LWK983052 MGF983052:MGG983052 MQB983052:MQC983052 MZX983052:MZY983052 NJT983052:NJU983052 NTP983052:NTQ983052 ODL983052:ODM983052 ONH983052:ONI983052 OXD983052:OXE983052 PGZ983052:PHA983052 PQV983052:PQW983052 QAR983052:QAS983052 QKN983052:QKO983052 QUJ983052:QUK983052 REF983052:REG983052 ROB983052:ROC983052 RXX983052:RXY983052 SHT983052:SHU983052 SRP983052:SRQ983052 TBL983052:TBM983052 TLH983052:TLI983052 TVD983052:TVE983052 UEZ983052:UFA983052 UOV983052:UOW983052 UYR983052:UYS983052 VIN983052:VIO983052 VSJ983052:VSK983052 WCF983052:WCG983052 WMB983052:WMC983052 WVX983052:WVY983052 S15:T15 JO15:JP15 TK15:TL15 ADG15:ADH15 ANC15:AND15 AWY15:AWZ15 BGU15:BGV15 BQQ15:BQR15 CAM15:CAN15 CKI15:CKJ15 CUE15:CUF15 DEA15:DEB15 DNW15:DNX15 DXS15:DXT15 EHO15:EHP15 ERK15:ERL15 FBG15:FBH15 FLC15:FLD15 FUY15:FUZ15 GEU15:GEV15 GOQ15:GOR15 GYM15:GYN15 HII15:HIJ15 HSE15:HSF15 ICA15:ICB15 ILW15:ILX15 IVS15:IVT15 JFO15:JFP15 JPK15:JPL15 JZG15:JZH15 KJC15:KJD15 KSY15:KSZ15 LCU15:LCV15 LMQ15:LMR15 LWM15:LWN15 MGI15:MGJ15 MQE15:MQF15 NAA15:NAB15 NJW15:NJX15 NTS15:NTT15 ODO15:ODP15 ONK15:ONL15 OXG15:OXH15 PHC15:PHD15 PQY15:PQZ15 QAU15:QAV15 QKQ15:QKR15 QUM15:QUN15 REI15:REJ15 ROE15:ROF15 RYA15:RYB15 SHW15:SHX15 SRS15:SRT15 TBO15:TBP15 TLK15:TLL15 TVG15:TVH15 UFC15:UFD15 UOY15:UOZ15 UYU15:UYV15 VIQ15:VIR15 VSM15:VSN15 WCI15:WCJ15 WME15:WMF15 WWA15:WWB15 S65551:T65551 JO65551:JP65551 TK65551:TL65551 ADG65551:ADH65551 ANC65551:AND65551 AWY65551:AWZ65551 BGU65551:BGV65551 BQQ65551:BQR65551 CAM65551:CAN65551 CKI65551:CKJ65551 CUE65551:CUF65551 DEA65551:DEB65551 DNW65551:DNX65551 DXS65551:DXT65551 EHO65551:EHP65551 ERK65551:ERL65551 FBG65551:FBH65551 FLC65551:FLD65551 FUY65551:FUZ65551 GEU65551:GEV65551 GOQ65551:GOR65551 GYM65551:GYN65551 HII65551:HIJ65551 HSE65551:HSF65551 ICA65551:ICB65551 ILW65551:ILX65551 IVS65551:IVT65551 JFO65551:JFP65551 JPK65551:JPL65551 JZG65551:JZH65551 KJC65551:KJD65551 KSY65551:KSZ65551 LCU65551:LCV65551 LMQ65551:LMR65551 LWM65551:LWN65551 MGI65551:MGJ65551 MQE65551:MQF65551 NAA65551:NAB65551 NJW65551:NJX65551 NTS65551:NTT65551 ODO65551:ODP65551 ONK65551:ONL65551 OXG65551:OXH65551 PHC65551:PHD65551 PQY65551:PQZ65551 QAU65551:QAV65551 QKQ65551:QKR65551 QUM65551:QUN65551 REI65551:REJ65551 ROE65551:ROF65551 RYA65551:RYB65551 SHW65551:SHX65551 SRS65551:SRT65551 TBO65551:TBP65551 TLK65551:TLL65551 TVG65551:TVH65551 UFC65551:UFD65551 UOY65551:UOZ65551 UYU65551:UYV65551 VIQ65551:VIR65551 VSM65551:VSN65551 WCI65551:WCJ65551 WME65551:WMF65551 WWA65551:WWB65551 S131087:T131087 JO131087:JP131087 TK131087:TL131087 ADG131087:ADH131087 ANC131087:AND131087 AWY131087:AWZ131087 BGU131087:BGV131087 BQQ131087:BQR131087 CAM131087:CAN131087 CKI131087:CKJ131087 CUE131087:CUF131087 DEA131087:DEB131087 DNW131087:DNX131087 DXS131087:DXT131087 EHO131087:EHP131087 ERK131087:ERL131087 FBG131087:FBH131087 FLC131087:FLD131087 FUY131087:FUZ131087 GEU131087:GEV131087 GOQ131087:GOR131087 GYM131087:GYN131087 HII131087:HIJ131087 HSE131087:HSF131087 ICA131087:ICB131087 ILW131087:ILX131087 IVS131087:IVT131087 JFO131087:JFP131087 JPK131087:JPL131087 JZG131087:JZH131087 KJC131087:KJD131087 KSY131087:KSZ131087 LCU131087:LCV131087 LMQ131087:LMR131087 LWM131087:LWN131087 MGI131087:MGJ131087 MQE131087:MQF131087 NAA131087:NAB131087 NJW131087:NJX131087 NTS131087:NTT131087 ODO131087:ODP131087 ONK131087:ONL131087 OXG131087:OXH131087 PHC131087:PHD131087 PQY131087:PQZ131087 QAU131087:QAV131087 QKQ131087:QKR131087 QUM131087:QUN131087 REI131087:REJ131087 ROE131087:ROF131087 RYA131087:RYB131087 SHW131087:SHX131087 SRS131087:SRT131087 TBO131087:TBP131087 TLK131087:TLL131087 TVG131087:TVH131087 UFC131087:UFD131087 UOY131087:UOZ131087 UYU131087:UYV131087 VIQ131087:VIR131087 VSM131087:VSN131087 WCI131087:WCJ131087 WME131087:WMF131087 WWA131087:WWB131087 S196623:T196623 JO196623:JP196623 TK196623:TL196623 ADG196623:ADH196623 ANC196623:AND196623 AWY196623:AWZ196623 BGU196623:BGV196623 BQQ196623:BQR196623 CAM196623:CAN196623 CKI196623:CKJ196623 CUE196623:CUF196623 DEA196623:DEB196623 DNW196623:DNX196623 DXS196623:DXT196623 EHO196623:EHP196623 ERK196623:ERL196623 FBG196623:FBH196623 FLC196623:FLD196623 FUY196623:FUZ196623 GEU196623:GEV196623 GOQ196623:GOR196623 GYM196623:GYN196623 HII196623:HIJ196623 HSE196623:HSF196623 ICA196623:ICB196623 ILW196623:ILX196623 IVS196623:IVT196623 JFO196623:JFP196623 JPK196623:JPL196623 JZG196623:JZH196623 KJC196623:KJD196623 KSY196623:KSZ196623 LCU196623:LCV196623 LMQ196623:LMR196623 LWM196623:LWN196623 MGI196623:MGJ196623 MQE196623:MQF196623 NAA196623:NAB196623 NJW196623:NJX196623 NTS196623:NTT196623 ODO196623:ODP196623 ONK196623:ONL196623 OXG196623:OXH196623 PHC196623:PHD196623 PQY196623:PQZ196623 QAU196623:QAV196623 QKQ196623:QKR196623 QUM196623:QUN196623 REI196623:REJ196623 ROE196623:ROF196623 RYA196623:RYB196623 SHW196623:SHX196623 SRS196623:SRT196623 TBO196623:TBP196623 TLK196623:TLL196623 TVG196623:TVH196623 UFC196623:UFD196623 UOY196623:UOZ196623 UYU196623:UYV196623 VIQ196623:VIR196623 VSM196623:VSN196623 WCI196623:WCJ196623 WME196623:WMF196623 WWA196623:WWB196623 S262159:T262159 JO262159:JP262159 TK262159:TL262159 ADG262159:ADH262159 ANC262159:AND262159 AWY262159:AWZ262159 BGU262159:BGV262159 BQQ262159:BQR262159 CAM262159:CAN262159 CKI262159:CKJ262159 CUE262159:CUF262159 DEA262159:DEB262159 DNW262159:DNX262159 DXS262159:DXT262159 EHO262159:EHP262159 ERK262159:ERL262159 FBG262159:FBH262159 FLC262159:FLD262159 FUY262159:FUZ262159 GEU262159:GEV262159 GOQ262159:GOR262159 GYM262159:GYN262159 HII262159:HIJ262159 HSE262159:HSF262159 ICA262159:ICB262159 ILW262159:ILX262159 IVS262159:IVT262159 JFO262159:JFP262159 JPK262159:JPL262159 JZG262159:JZH262159 KJC262159:KJD262159 KSY262159:KSZ262159 LCU262159:LCV262159 LMQ262159:LMR262159 LWM262159:LWN262159 MGI262159:MGJ262159 MQE262159:MQF262159 NAA262159:NAB262159 NJW262159:NJX262159 NTS262159:NTT262159 ODO262159:ODP262159 ONK262159:ONL262159 OXG262159:OXH262159 PHC262159:PHD262159 PQY262159:PQZ262159 QAU262159:QAV262159 QKQ262159:QKR262159 QUM262159:QUN262159 REI262159:REJ262159 ROE262159:ROF262159 RYA262159:RYB262159 SHW262159:SHX262159 SRS262159:SRT262159 TBO262159:TBP262159 TLK262159:TLL262159 TVG262159:TVH262159 UFC262159:UFD262159 UOY262159:UOZ262159 UYU262159:UYV262159 VIQ262159:VIR262159 VSM262159:VSN262159 WCI262159:WCJ262159 WME262159:WMF262159 WWA262159:WWB262159 S327695:T327695 JO327695:JP327695 TK327695:TL327695 ADG327695:ADH327695 ANC327695:AND327695 AWY327695:AWZ327695 BGU327695:BGV327695 BQQ327695:BQR327695 CAM327695:CAN327695 CKI327695:CKJ327695 CUE327695:CUF327695 DEA327695:DEB327695 DNW327695:DNX327695 DXS327695:DXT327695 EHO327695:EHP327695 ERK327695:ERL327695 FBG327695:FBH327695 FLC327695:FLD327695 FUY327695:FUZ327695 GEU327695:GEV327695 GOQ327695:GOR327695 GYM327695:GYN327695 HII327695:HIJ327695 HSE327695:HSF327695 ICA327695:ICB327695 ILW327695:ILX327695 IVS327695:IVT327695 JFO327695:JFP327695 JPK327695:JPL327695 JZG327695:JZH327695 KJC327695:KJD327695 KSY327695:KSZ327695 LCU327695:LCV327695 LMQ327695:LMR327695 LWM327695:LWN327695 MGI327695:MGJ327695 MQE327695:MQF327695 NAA327695:NAB327695 NJW327695:NJX327695 NTS327695:NTT327695 ODO327695:ODP327695 ONK327695:ONL327695 OXG327695:OXH327695 PHC327695:PHD327695 PQY327695:PQZ327695 QAU327695:QAV327695 QKQ327695:QKR327695 QUM327695:QUN327695 REI327695:REJ327695 ROE327695:ROF327695 RYA327695:RYB327695 SHW327695:SHX327695 SRS327695:SRT327695 TBO327695:TBP327695 TLK327695:TLL327695 TVG327695:TVH327695 UFC327695:UFD327695 UOY327695:UOZ327695 UYU327695:UYV327695 VIQ327695:VIR327695 VSM327695:VSN327695 WCI327695:WCJ327695 WME327695:WMF327695 WWA327695:WWB327695 S393231:T393231 JO393231:JP393231 TK393231:TL393231 ADG393231:ADH393231 ANC393231:AND393231 AWY393231:AWZ393231 BGU393231:BGV393231 BQQ393231:BQR393231 CAM393231:CAN393231 CKI393231:CKJ393231 CUE393231:CUF393231 DEA393231:DEB393231 DNW393231:DNX393231 DXS393231:DXT393231 EHO393231:EHP393231 ERK393231:ERL393231 FBG393231:FBH393231 FLC393231:FLD393231 FUY393231:FUZ393231 GEU393231:GEV393231 GOQ393231:GOR393231 GYM393231:GYN393231 HII393231:HIJ393231 HSE393231:HSF393231 ICA393231:ICB393231 ILW393231:ILX393231 IVS393231:IVT393231 JFO393231:JFP393231 JPK393231:JPL393231 JZG393231:JZH393231 KJC393231:KJD393231 KSY393231:KSZ393231 LCU393231:LCV393231 LMQ393231:LMR393231 LWM393231:LWN393231 MGI393231:MGJ393231 MQE393231:MQF393231 NAA393231:NAB393231 NJW393231:NJX393231 NTS393231:NTT393231 ODO393231:ODP393231 ONK393231:ONL393231 OXG393231:OXH393231 PHC393231:PHD393231 PQY393231:PQZ393231 QAU393231:QAV393231 QKQ393231:QKR393231 QUM393231:QUN393231 REI393231:REJ393231 ROE393231:ROF393231 RYA393231:RYB393231 SHW393231:SHX393231 SRS393231:SRT393231 TBO393231:TBP393231 TLK393231:TLL393231 TVG393231:TVH393231 UFC393231:UFD393231 UOY393231:UOZ393231 UYU393231:UYV393231 VIQ393231:VIR393231 VSM393231:VSN393231 WCI393231:WCJ393231 WME393231:WMF393231 WWA393231:WWB393231 S458767:T458767 JO458767:JP458767 TK458767:TL458767 ADG458767:ADH458767 ANC458767:AND458767 AWY458767:AWZ458767 BGU458767:BGV458767 BQQ458767:BQR458767 CAM458767:CAN458767 CKI458767:CKJ458767 CUE458767:CUF458767 DEA458767:DEB458767 DNW458767:DNX458767 DXS458767:DXT458767 EHO458767:EHP458767 ERK458767:ERL458767 FBG458767:FBH458767 FLC458767:FLD458767 FUY458767:FUZ458767 GEU458767:GEV458767 GOQ458767:GOR458767 GYM458767:GYN458767 HII458767:HIJ458767 HSE458767:HSF458767 ICA458767:ICB458767 ILW458767:ILX458767 IVS458767:IVT458767 JFO458767:JFP458767 JPK458767:JPL458767 JZG458767:JZH458767 KJC458767:KJD458767 KSY458767:KSZ458767 LCU458767:LCV458767 LMQ458767:LMR458767 LWM458767:LWN458767 MGI458767:MGJ458767 MQE458767:MQF458767 NAA458767:NAB458767 NJW458767:NJX458767 NTS458767:NTT458767 ODO458767:ODP458767 ONK458767:ONL458767 OXG458767:OXH458767 PHC458767:PHD458767 PQY458767:PQZ458767 QAU458767:QAV458767 QKQ458767:QKR458767 QUM458767:QUN458767 REI458767:REJ458767 ROE458767:ROF458767 RYA458767:RYB458767 SHW458767:SHX458767 SRS458767:SRT458767 TBO458767:TBP458767 TLK458767:TLL458767 TVG458767:TVH458767 UFC458767:UFD458767 UOY458767:UOZ458767 UYU458767:UYV458767 VIQ458767:VIR458767 VSM458767:VSN458767 WCI458767:WCJ458767 WME458767:WMF458767 WWA458767:WWB458767 S524303:T524303 JO524303:JP524303 TK524303:TL524303 ADG524303:ADH524303 ANC524303:AND524303 AWY524303:AWZ524303 BGU524303:BGV524303 BQQ524303:BQR524303 CAM524303:CAN524303 CKI524303:CKJ524303 CUE524303:CUF524303 DEA524303:DEB524303 DNW524303:DNX524303 DXS524303:DXT524303 EHO524303:EHP524303 ERK524303:ERL524303 FBG524303:FBH524303 FLC524303:FLD524303 FUY524303:FUZ524303 GEU524303:GEV524303 GOQ524303:GOR524303 GYM524303:GYN524303 HII524303:HIJ524303 HSE524303:HSF524303 ICA524303:ICB524303 ILW524303:ILX524303 IVS524303:IVT524303 JFO524303:JFP524303 JPK524303:JPL524303 JZG524303:JZH524303 KJC524303:KJD524303 KSY524303:KSZ524303 LCU524303:LCV524303 LMQ524303:LMR524303 LWM524303:LWN524303 MGI524303:MGJ524303 MQE524303:MQF524303 NAA524303:NAB524303 NJW524303:NJX524303 NTS524303:NTT524303 ODO524303:ODP524303 ONK524303:ONL524303 OXG524303:OXH524303 PHC524303:PHD524303 PQY524303:PQZ524303 QAU524303:QAV524303 QKQ524303:QKR524303 QUM524303:QUN524303 REI524303:REJ524303 ROE524303:ROF524303 RYA524303:RYB524303 SHW524303:SHX524303 SRS524303:SRT524303 TBO524303:TBP524303 TLK524303:TLL524303 TVG524303:TVH524303 UFC524303:UFD524303 UOY524303:UOZ524303 UYU524303:UYV524303 VIQ524303:VIR524303 VSM524303:VSN524303 WCI524303:WCJ524303 WME524303:WMF524303 WWA524303:WWB524303 S589839:T589839 JO589839:JP589839 TK589839:TL589839 ADG589839:ADH589839 ANC589839:AND589839 AWY589839:AWZ589839 BGU589839:BGV589839 BQQ589839:BQR589839 CAM589839:CAN589839 CKI589839:CKJ589839 CUE589839:CUF589839 DEA589839:DEB589839 DNW589839:DNX589839 DXS589839:DXT589839 EHO589839:EHP589839 ERK589839:ERL589839 FBG589839:FBH589839 FLC589839:FLD589839 FUY589839:FUZ589839 GEU589839:GEV589839 GOQ589839:GOR589839 GYM589839:GYN589839 HII589839:HIJ589839 HSE589839:HSF589839 ICA589839:ICB589839 ILW589839:ILX589839 IVS589839:IVT589839 JFO589839:JFP589839 JPK589839:JPL589839 JZG589839:JZH589839 KJC589839:KJD589839 KSY589839:KSZ589839 LCU589839:LCV589839 LMQ589839:LMR589839 LWM589839:LWN589839 MGI589839:MGJ589839 MQE589839:MQF589839 NAA589839:NAB589839 NJW589839:NJX589839 NTS589839:NTT589839 ODO589839:ODP589839 ONK589839:ONL589839 OXG589839:OXH589839 PHC589839:PHD589839 PQY589839:PQZ589839 QAU589839:QAV589839 QKQ589839:QKR589839 QUM589839:QUN589839 REI589839:REJ589839 ROE589839:ROF589839 RYA589839:RYB589839 SHW589839:SHX589839 SRS589839:SRT589839 TBO589839:TBP589839 TLK589839:TLL589839 TVG589839:TVH589839 UFC589839:UFD589839 UOY589839:UOZ589839 UYU589839:UYV589839 VIQ589839:VIR589839 VSM589839:VSN589839 WCI589839:WCJ589839 WME589839:WMF589839 WWA589839:WWB589839 S655375:T655375 JO655375:JP655375 TK655375:TL655375 ADG655375:ADH655375 ANC655375:AND655375 AWY655375:AWZ655375 BGU655375:BGV655375 BQQ655375:BQR655375 CAM655375:CAN655375 CKI655375:CKJ655375 CUE655375:CUF655375 DEA655375:DEB655375 DNW655375:DNX655375 DXS655375:DXT655375 EHO655375:EHP655375 ERK655375:ERL655375 FBG655375:FBH655375 FLC655375:FLD655375 FUY655375:FUZ655375 GEU655375:GEV655375 GOQ655375:GOR655375 GYM655375:GYN655375 HII655375:HIJ655375 HSE655375:HSF655375 ICA655375:ICB655375 ILW655375:ILX655375 IVS655375:IVT655375 JFO655375:JFP655375 JPK655375:JPL655375 JZG655375:JZH655375 KJC655375:KJD655375 KSY655375:KSZ655375 LCU655375:LCV655375 LMQ655375:LMR655375 LWM655375:LWN655375 MGI655375:MGJ655375 MQE655375:MQF655375 NAA655375:NAB655375 NJW655375:NJX655375 NTS655375:NTT655375 ODO655375:ODP655375 ONK655375:ONL655375 OXG655375:OXH655375 PHC655375:PHD655375 PQY655375:PQZ655375 QAU655375:QAV655375 QKQ655375:QKR655375 QUM655375:QUN655375 REI655375:REJ655375 ROE655375:ROF655375 RYA655375:RYB655375 SHW655375:SHX655375 SRS655375:SRT655375 TBO655375:TBP655375 TLK655375:TLL655375 TVG655375:TVH655375 UFC655375:UFD655375 UOY655375:UOZ655375 UYU655375:UYV655375 VIQ655375:VIR655375 VSM655375:VSN655375 WCI655375:WCJ655375 WME655375:WMF655375 WWA655375:WWB655375 S720911:T720911 JO720911:JP720911 TK720911:TL720911 ADG720911:ADH720911 ANC720911:AND720911 AWY720911:AWZ720911 BGU720911:BGV720911 BQQ720911:BQR720911 CAM720911:CAN720911 CKI720911:CKJ720911 CUE720911:CUF720911 DEA720911:DEB720911 DNW720911:DNX720911 DXS720911:DXT720911 EHO720911:EHP720911 ERK720911:ERL720911 FBG720911:FBH720911 FLC720911:FLD720911 FUY720911:FUZ720911 GEU720911:GEV720911 GOQ720911:GOR720911 GYM720911:GYN720911 HII720911:HIJ720911 HSE720911:HSF720911 ICA720911:ICB720911 ILW720911:ILX720911 IVS720911:IVT720911 JFO720911:JFP720911 JPK720911:JPL720911 JZG720911:JZH720911 KJC720911:KJD720911 KSY720911:KSZ720911 LCU720911:LCV720911 LMQ720911:LMR720911 LWM720911:LWN720911 MGI720911:MGJ720911 MQE720911:MQF720911 NAA720911:NAB720911 NJW720911:NJX720911 NTS720911:NTT720911 ODO720911:ODP720911 ONK720911:ONL720911 OXG720911:OXH720911 PHC720911:PHD720911 PQY720911:PQZ720911 QAU720911:QAV720911 QKQ720911:QKR720911 QUM720911:QUN720911 REI720911:REJ720911 ROE720911:ROF720911 RYA720911:RYB720911 SHW720911:SHX720911 SRS720911:SRT720911 TBO720911:TBP720911 TLK720911:TLL720911 TVG720911:TVH720911 UFC720911:UFD720911 UOY720911:UOZ720911 UYU720911:UYV720911 VIQ720911:VIR720911 VSM720911:VSN720911 WCI720911:WCJ720911 WME720911:WMF720911 WWA720911:WWB720911 S786447:T786447 JO786447:JP786447 TK786447:TL786447 ADG786447:ADH786447 ANC786447:AND786447 AWY786447:AWZ786447 BGU786447:BGV786447 BQQ786447:BQR786447 CAM786447:CAN786447 CKI786447:CKJ786447 CUE786447:CUF786447 DEA786447:DEB786447 DNW786447:DNX786447 DXS786447:DXT786447 EHO786447:EHP786447 ERK786447:ERL786447 FBG786447:FBH786447 FLC786447:FLD786447 FUY786447:FUZ786447 GEU786447:GEV786447 GOQ786447:GOR786447 GYM786447:GYN786447 HII786447:HIJ786447 HSE786447:HSF786447 ICA786447:ICB786447 ILW786447:ILX786447 IVS786447:IVT786447 JFO786447:JFP786447 JPK786447:JPL786447 JZG786447:JZH786447 KJC786447:KJD786447 KSY786447:KSZ786447 LCU786447:LCV786447 LMQ786447:LMR786447 LWM786447:LWN786447 MGI786447:MGJ786447 MQE786447:MQF786447 NAA786447:NAB786447 NJW786447:NJX786447 NTS786447:NTT786447 ODO786447:ODP786447 ONK786447:ONL786447 OXG786447:OXH786447 PHC786447:PHD786447 PQY786447:PQZ786447 QAU786447:QAV786447 QKQ786447:QKR786447 QUM786447:QUN786447 REI786447:REJ786447 ROE786447:ROF786447 RYA786447:RYB786447 SHW786447:SHX786447 SRS786447:SRT786447 TBO786447:TBP786447 TLK786447:TLL786447 TVG786447:TVH786447 UFC786447:UFD786447 UOY786447:UOZ786447 UYU786447:UYV786447 VIQ786447:VIR786447 VSM786447:VSN786447 WCI786447:WCJ786447 WME786447:WMF786447 WWA786447:WWB786447 S851983:T851983 JO851983:JP851983 TK851983:TL851983 ADG851983:ADH851983 ANC851983:AND851983 AWY851983:AWZ851983 BGU851983:BGV851983 BQQ851983:BQR851983 CAM851983:CAN851983 CKI851983:CKJ851983 CUE851983:CUF851983 DEA851983:DEB851983 DNW851983:DNX851983 DXS851983:DXT851983 EHO851983:EHP851983 ERK851983:ERL851983 FBG851983:FBH851983 FLC851983:FLD851983 FUY851983:FUZ851983 GEU851983:GEV851983 GOQ851983:GOR851983 GYM851983:GYN851983 HII851983:HIJ851983 HSE851983:HSF851983 ICA851983:ICB851983 ILW851983:ILX851983 IVS851983:IVT851983 JFO851983:JFP851983 JPK851983:JPL851983 JZG851983:JZH851983 KJC851983:KJD851983 KSY851983:KSZ851983 LCU851983:LCV851983 LMQ851983:LMR851983 LWM851983:LWN851983 MGI851983:MGJ851983 MQE851983:MQF851983 NAA851983:NAB851983 NJW851983:NJX851983 NTS851983:NTT851983 ODO851983:ODP851983 ONK851983:ONL851983 OXG851983:OXH851983 PHC851983:PHD851983 PQY851983:PQZ851983 QAU851983:QAV851983 QKQ851983:QKR851983 QUM851983:QUN851983 REI851983:REJ851983 ROE851983:ROF851983 RYA851983:RYB851983 SHW851983:SHX851983 SRS851983:SRT851983 TBO851983:TBP851983 TLK851983:TLL851983 TVG851983:TVH851983 UFC851983:UFD851983 UOY851983:UOZ851983 UYU851983:UYV851983 VIQ851983:VIR851983 VSM851983:VSN851983 WCI851983:WCJ851983 WME851983:WMF851983 WWA851983:WWB851983 S917519:T917519 JO917519:JP917519 TK917519:TL917519 ADG917519:ADH917519 ANC917519:AND917519 AWY917519:AWZ917519 BGU917519:BGV917519 BQQ917519:BQR917519 CAM917519:CAN917519 CKI917519:CKJ917519 CUE917519:CUF917519 DEA917519:DEB917519 DNW917519:DNX917519 DXS917519:DXT917519 EHO917519:EHP917519 ERK917519:ERL917519 FBG917519:FBH917519 FLC917519:FLD917519 FUY917519:FUZ917519 GEU917519:GEV917519 GOQ917519:GOR917519 GYM917519:GYN917519 HII917519:HIJ917519 HSE917519:HSF917519 ICA917519:ICB917519 ILW917519:ILX917519 IVS917519:IVT917519 JFO917519:JFP917519 JPK917519:JPL917519 JZG917519:JZH917519 KJC917519:KJD917519 KSY917519:KSZ917519 LCU917519:LCV917519 LMQ917519:LMR917519 LWM917519:LWN917519 MGI917519:MGJ917519 MQE917519:MQF917519 NAA917519:NAB917519 NJW917519:NJX917519 NTS917519:NTT917519 ODO917519:ODP917519 ONK917519:ONL917519 OXG917519:OXH917519 PHC917519:PHD917519 PQY917519:PQZ917519 QAU917519:QAV917519 QKQ917519:QKR917519 QUM917519:QUN917519 REI917519:REJ917519 ROE917519:ROF917519 RYA917519:RYB917519 SHW917519:SHX917519 SRS917519:SRT917519 TBO917519:TBP917519 TLK917519:TLL917519 TVG917519:TVH917519 UFC917519:UFD917519 UOY917519:UOZ917519 UYU917519:UYV917519 VIQ917519:VIR917519 VSM917519:VSN917519 WCI917519:WCJ917519 WME917519:WMF917519 WWA917519:WWB917519 S983055:T983055 JO983055:JP983055 TK983055:TL983055 ADG983055:ADH983055 ANC983055:AND983055 AWY983055:AWZ983055 BGU983055:BGV983055 BQQ983055:BQR983055 CAM983055:CAN983055 CKI983055:CKJ983055 CUE983055:CUF983055 DEA983055:DEB983055 DNW983055:DNX983055 DXS983055:DXT983055 EHO983055:EHP983055 ERK983055:ERL983055 FBG983055:FBH983055 FLC983055:FLD983055 FUY983055:FUZ983055 GEU983055:GEV983055 GOQ983055:GOR983055 GYM983055:GYN983055 HII983055:HIJ983055 HSE983055:HSF983055 ICA983055:ICB983055 ILW983055:ILX983055 IVS983055:IVT983055 JFO983055:JFP983055 JPK983055:JPL983055 JZG983055:JZH983055 KJC983055:KJD983055 KSY983055:KSZ983055 LCU983055:LCV983055 LMQ983055:LMR983055 LWM983055:LWN983055 MGI983055:MGJ983055 MQE983055:MQF983055 NAA983055:NAB983055 NJW983055:NJX983055 NTS983055:NTT983055 ODO983055:ODP983055 ONK983055:ONL983055 OXG983055:OXH983055 PHC983055:PHD983055 PQY983055:PQZ983055 QAU983055:QAV983055 QKQ983055:QKR983055 QUM983055:QUN983055 REI983055:REJ983055 ROE983055:ROF983055 RYA983055:RYB983055 SHW983055:SHX983055 SRS983055:SRT983055 TBO983055:TBP983055 TLK983055:TLL983055 TVG983055:TVH983055 UFC983055:UFD983055 UOY983055:UOZ983055 UYU983055:UYV983055 VIQ983055:VIR983055 VSM983055:VSN983055 WCI983055:WCJ983055 WME983055:WMF983055 WWA983055:WWB983055"/>
    <dataValidation errorStyle="information" allowBlank="1" showInputMessage="1" showErrorMessage="1" sqref="G25:R25 JC25:JN25 SY25:TJ25 ACU25:ADF25 AMQ25:ANB25 AWM25:AWX25 BGI25:BGT25 BQE25:BQP25 CAA25:CAL25 CJW25:CKH25 CTS25:CUD25 DDO25:DDZ25 DNK25:DNV25 DXG25:DXR25 EHC25:EHN25 EQY25:ERJ25 FAU25:FBF25 FKQ25:FLB25 FUM25:FUX25 GEI25:GET25 GOE25:GOP25 GYA25:GYL25 HHW25:HIH25 HRS25:HSD25 IBO25:IBZ25 ILK25:ILV25 IVG25:IVR25 JFC25:JFN25 JOY25:JPJ25 JYU25:JZF25 KIQ25:KJB25 KSM25:KSX25 LCI25:LCT25 LME25:LMP25 LWA25:LWL25 MFW25:MGH25 MPS25:MQD25 MZO25:MZZ25 NJK25:NJV25 NTG25:NTR25 ODC25:ODN25 OMY25:ONJ25 OWU25:OXF25 PGQ25:PHB25 PQM25:PQX25 QAI25:QAT25 QKE25:QKP25 QUA25:QUL25 RDW25:REH25 RNS25:ROD25 RXO25:RXZ25 SHK25:SHV25 SRG25:SRR25 TBC25:TBN25 TKY25:TLJ25 TUU25:TVF25 UEQ25:UFB25 UOM25:UOX25 UYI25:UYT25 VIE25:VIP25 VSA25:VSL25 WBW25:WCH25 WLS25:WMD25 WVO25:WVZ25 G65561:R65561 JC65561:JN65561 SY65561:TJ65561 ACU65561:ADF65561 AMQ65561:ANB65561 AWM65561:AWX65561 BGI65561:BGT65561 BQE65561:BQP65561 CAA65561:CAL65561 CJW65561:CKH65561 CTS65561:CUD65561 DDO65561:DDZ65561 DNK65561:DNV65561 DXG65561:DXR65561 EHC65561:EHN65561 EQY65561:ERJ65561 FAU65561:FBF65561 FKQ65561:FLB65561 FUM65561:FUX65561 GEI65561:GET65561 GOE65561:GOP65561 GYA65561:GYL65561 HHW65561:HIH65561 HRS65561:HSD65561 IBO65561:IBZ65561 ILK65561:ILV65561 IVG65561:IVR65561 JFC65561:JFN65561 JOY65561:JPJ65561 JYU65561:JZF65561 KIQ65561:KJB65561 KSM65561:KSX65561 LCI65561:LCT65561 LME65561:LMP65561 LWA65561:LWL65561 MFW65561:MGH65561 MPS65561:MQD65561 MZO65561:MZZ65561 NJK65561:NJV65561 NTG65561:NTR65561 ODC65561:ODN65561 OMY65561:ONJ65561 OWU65561:OXF65561 PGQ65561:PHB65561 PQM65561:PQX65561 QAI65561:QAT65561 QKE65561:QKP65561 QUA65561:QUL65561 RDW65561:REH65561 RNS65561:ROD65561 RXO65561:RXZ65561 SHK65561:SHV65561 SRG65561:SRR65561 TBC65561:TBN65561 TKY65561:TLJ65561 TUU65561:TVF65561 UEQ65561:UFB65561 UOM65561:UOX65561 UYI65561:UYT65561 VIE65561:VIP65561 VSA65561:VSL65561 WBW65561:WCH65561 WLS65561:WMD65561 WVO65561:WVZ65561 G131097:R131097 JC131097:JN131097 SY131097:TJ131097 ACU131097:ADF131097 AMQ131097:ANB131097 AWM131097:AWX131097 BGI131097:BGT131097 BQE131097:BQP131097 CAA131097:CAL131097 CJW131097:CKH131097 CTS131097:CUD131097 DDO131097:DDZ131097 DNK131097:DNV131097 DXG131097:DXR131097 EHC131097:EHN131097 EQY131097:ERJ131097 FAU131097:FBF131097 FKQ131097:FLB131097 FUM131097:FUX131097 GEI131097:GET131097 GOE131097:GOP131097 GYA131097:GYL131097 HHW131097:HIH131097 HRS131097:HSD131097 IBO131097:IBZ131097 ILK131097:ILV131097 IVG131097:IVR131097 JFC131097:JFN131097 JOY131097:JPJ131097 JYU131097:JZF131097 KIQ131097:KJB131097 KSM131097:KSX131097 LCI131097:LCT131097 LME131097:LMP131097 LWA131097:LWL131097 MFW131097:MGH131097 MPS131097:MQD131097 MZO131097:MZZ131097 NJK131097:NJV131097 NTG131097:NTR131097 ODC131097:ODN131097 OMY131097:ONJ131097 OWU131097:OXF131097 PGQ131097:PHB131097 PQM131097:PQX131097 QAI131097:QAT131097 QKE131097:QKP131097 QUA131097:QUL131097 RDW131097:REH131097 RNS131097:ROD131097 RXO131097:RXZ131097 SHK131097:SHV131097 SRG131097:SRR131097 TBC131097:TBN131097 TKY131097:TLJ131097 TUU131097:TVF131097 UEQ131097:UFB131097 UOM131097:UOX131097 UYI131097:UYT131097 VIE131097:VIP131097 VSA131097:VSL131097 WBW131097:WCH131097 WLS131097:WMD131097 WVO131097:WVZ131097 G196633:R196633 JC196633:JN196633 SY196633:TJ196633 ACU196633:ADF196633 AMQ196633:ANB196633 AWM196633:AWX196633 BGI196633:BGT196633 BQE196633:BQP196633 CAA196633:CAL196633 CJW196633:CKH196633 CTS196633:CUD196633 DDO196633:DDZ196633 DNK196633:DNV196633 DXG196633:DXR196633 EHC196633:EHN196633 EQY196633:ERJ196633 FAU196633:FBF196633 FKQ196633:FLB196633 FUM196633:FUX196633 GEI196633:GET196633 GOE196633:GOP196633 GYA196633:GYL196633 HHW196633:HIH196633 HRS196633:HSD196633 IBO196633:IBZ196633 ILK196633:ILV196633 IVG196633:IVR196633 JFC196633:JFN196633 JOY196633:JPJ196633 JYU196633:JZF196633 KIQ196633:KJB196633 KSM196633:KSX196633 LCI196633:LCT196633 LME196633:LMP196633 LWA196633:LWL196633 MFW196633:MGH196633 MPS196633:MQD196633 MZO196633:MZZ196633 NJK196633:NJV196633 NTG196633:NTR196633 ODC196633:ODN196633 OMY196633:ONJ196633 OWU196633:OXF196633 PGQ196633:PHB196633 PQM196633:PQX196633 QAI196633:QAT196633 QKE196633:QKP196633 QUA196633:QUL196633 RDW196633:REH196633 RNS196633:ROD196633 RXO196633:RXZ196633 SHK196633:SHV196633 SRG196633:SRR196633 TBC196633:TBN196633 TKY196633:TLJ196633 TUU196633:TVF196633 UEQ196633:UFB196633 UOM196633:UOX196633 UYI196633:UYT196633 VIE196633:VIP196633 VSA196633:VSL196633 WBW196633:WCH196633 WLS196633:WMD196633 WVO196633:WVZ196633 G262169:R262169 JC262169:JN262169 SY262169:TJ262169 ACU262169:ADF262169 AMQ262169:ANB262169 AWM262169:AWX262169 BGI262169:BGT262169 BQE262169:BQP262169 CAA262169:CAL262169 CJW262169:CKH262169 CTS262169:CUD262169 DDO262169:DDZ262169 DNK262169:DNV262169 DXG262169:DXR262169 EHC262169:EHN262169 EQY262169:ERJ262169 FAU262169:FBF262169 FKQ262169:FLB262169 FUM262169:FUX262169 GEI262169:GET262169 GOE262169:GOP262169 GYA262169:GYL262169 HHW262169:HIH262169 HRS262169:HSD262169 IBO262169:IBZ262169 ILK262169:ILV262169 IVG262169:IVR262169 JFC262169:JFN262169 JOY262169:JPJ262169 JYU262169:JZF262169 KIQ262169:KJB262169 KSM262169:KSX262169 LCI262169:LCT262169 LME262169:LMP262169 LWA262169:LWL262169 MFW262169:MGH262169 MPS262169:MQD262169 MZO262169:MZZ262169 NJK262169:NJV262169 NTG262169:NTR262169 ODC262169:ODN262169 OMY262169:ONJ262169 OWU262169:OXF262169 PGQ262169:PHB262169 PQM262169:PQX262169 QAI262169:QAT262169 QKE262169:QKP262169 QUA262169:QUL262169 RDW262169:REH262169 RNS262169:ROD262169 RXO262169:RXZ262169 SHK262169:SHV262169 SRG262169:SRR262169 TBC262169:TBN262169 TKY262169:TLJ262169 TUU262169:TVF262169 UEQ262169:UFB262169 UOM262169:UOX262169 UYI262169:UYT262169 VIE262169:VIP262169 VSA262169:VSL262169 WBW262169:WCH262169 WLS262169:WMD262169 WVO262169:WVZ262169 G327705:R327705 JC327705:JN327705 SY327705:TJ327705 ACU327705:ADF327705 AMQ327705:ANB327705 AWM327705:AWX327705 BGI327705:BGT327705 BQE327705:BQP327705 CAA327705:CAL327705 CJW327705:CKH327705 CTS327705:CUD327705 DDO327705:DDZ327705 DNK327705:DNV327705 DXG327705:DXR327705 EHC327705:EHN327705 EQY327705:ERJ327705 FAU327705:FBF327705 FKQ327705:FLB327705 FUM327705:FUX327705 GEI327705:GET327705 GOE327705:GOP327705 GYA327705:GYL327705 HHW327705:HIH327705 HRS327705:HSD327705 IBO327705:IBZ327705 ILK327705:ILV327705 IVG327705:IVR327705 JFC327705:JFN327705 JOY327705:JPJ327705 JYU327705:JZF327705 KIQ327705:KJB327705 KSM327705:KSX327705 LCI327705:LCT327705 LME327705:LMP327705 LWA327705:LWL327705 MFW327705:MGH327705 MPS327705:MQD327705 MZO327705:MZZ327705 NJK327705:NJV327705 NTG327705:NTR327705 ODC327705:ODN327705 OMY327705:ONJ327705 OWU327705:OXF327705 PGQ327705:PHB327705 PQM327705:PQX327705 QAI327705:QAT327705 QKE327705:QKP327705 QUA327705:QUL327705 RDW327705:REH327705 RNS327705:ROD327705 RXO327705:RXZ327705 SHK327705:SHV327705 SRG327705:SRR327705 TBC327705:TBN327705 TKY327705:TLJ327705 TUU327705:TVF327705 UEQ327705:UFB327705 UOM327705:UOX327705 UYI327705:UYT327705 VIE327705:VIP327705 VSA327705:VSL327705 WBW327705:WCH327705 WLS327705:WMD327705 WVO327705:WVZ327705 G393241:R393241 JC393241:JN393241 SY393241:TJ393241 ACU393241:ADF393241 AMQ393241:ANB393241 AWM393241:AWX393241 BGI393241:BGT393241 BQE393241:BQP393241 CAA393241:CAL393241 CJW393241:CKH393241 CTS393241:CUD393241 DDO393241:DDZ393241 DNK393241:DNV393241 DXG393241:DXR393241 EHC393241:EHN393241 EQY393241:ERJ393241 FAU393241:FBF393241 FKQ393241:FLB393241 FUM393241:FUX393241 GEI393241:GET393241 GOE393241:GOP393241 GYA393241:GYL393241 HHW393241:HIH393241 HRS393241:HSD393241 IBO393241:IBZ393241 ILK393241:ILV393241 IVG393241:IVR393241 JFC393241:JFN393241 JOY393241:JPJ393241 JYU393241:JZF393241 KIQ393241:KJB393241 KSM393241:KSX393241 LCI393241:LCT393241 LME393241:LMP393241 LWA393241:LWL393241 MFW393241:MGH393241 MPS393241:MQD393241 MZO393241:MZZ393241 NJK393241:NJV393241 NTG393241:NTR393241 ODC393241:ODN393241 OMY393241:ONJ393241 OWU393241:OXF393241 PGQ393241:PHB393241 PQM393241:PQX393241 QAI393241:QAT393241 QKE393241:QKP393241 QUA393241:QUL393241 RDW393241:REH393241 RNS393241:ROD393241 RXO393241:RXZ393241 SHK393241:SHV393241 SRG393241:SRR393241 TBC393241:TBN393241 TKY393241:TLJ393241 TUU393241:TVF393241 UEQ393241:UFB393241 UOM393241:UOX393241 UYI393241:UYT393241 VIE393241:VIP393241 VSA393241:VSL393241 WBW393241:WCH393241 WLS393241:WMD393241 WVO393241:WVZ393241 G458777:R458777 JC458777:JN458777 SY458777:TJ458777 ACU458777:ADF458777 AMQ458777:ANB458777 AWM458777:AWX458777 BGI458777:BGT458777 BQE458777:BQP458777 CAA458777:CAL458777 CJW458777:CKH458777 CTS458777:CUD458777 DDO458777:DDZ458777 DNK458777:DNV458777 DXG458777:DXR458777 EHC458777:EHN458777 EQY458777:ERJ458777 FAU458777:FBF458777 FKQ458777:FLB458777 FUM458777:FUX458777 GEI458777:GET458777 GOE458777:GOP458777 GYA458777:GYL458777 HHW458777:HIH458777 HRS458777:HSD458777 IBO458777:IBZ458777 ILK458777:ILV458777 IVG458777:IVR458777 JFC458777:JFN458777 JOY458777:JPJ458777 JYU458777:JZF458777 KIQ458777:KJB458777 KSM458777:KSX458777 LCI458777:LCT458777 LME458777:LMP458777 LWA458777:LWL458777 MFW458777:MGH458777 MPS458777:MQD458777 MZO458777:MZZ458777 NJK458777:NJV458777 NTG458777:NTR458777 ODC458777:ODN458777 OMY458777:ONJ458777 OWU458777:OXF458777 PGQ458777:PHB458777 PQM458777:PQX458777 QAI458777:QAT458777 QKE458777:QKP458777 QUA458777:QUL458777 RDW458777:REH458777 RNS458777:ROD458777 RXO458777:RXZ458777 SHK458777:SHV458777 SRG458777:SRR458777 TBC458777:TBN458777 TKY458777:TLJ458777 TUU458777:TVF458777 UEQ458777:UFB458777 UOM458777:UOX458777 UYI458777:UYT458777 VIE458777:VIP458777 VSA458777:VSL458777 WBW458777:WCH458777 WLS458777:WMD458777 WVO458777:WVZ458777 G524313:R524313 JC524313:JN524313 SY524313:TJ524313 ACU524313:ADF524313 AMQ524313:ANB524313 AWM524313:AWX524313 BGI524313:BGT524313 BQE524313:BQP524313 CAA524313:CAL524313 CJW524313:CKH524313 CTS524313:CUD524313 DDO524313:DDZ524313 DNK524313:DNV524313 DXG524313:DXR524313 EHC524313:EHN524313 EQY524313:ERJ524313 FAU524313:FBF524313 FKQ524313:FLB524313 FUM524313:FUX524313 GEI524313:GET524313 GOE524313:GOP524313 GYA524313:GYL524313 HHW524313:HIH524313 HRS524313:HSD524313 IBO524313:IBZ524313 ILK524313:ILV524313 IVG524313:IVR524313 JFC524313:JFN524313 JOY524313:JPJ524313 JYU524313:JZF524313 KIQ524313:KJB524313 KSM524313:KSX524313 LCI524313:LCT524313 LME524313:LMP524313 LWA524313:LWL524313 MFW524313:MGH524313 MPS524313:MQD524313 MZO524313:MZZ524313 NJK524313:NJV524313 NTG524313:NTR524313 ODC524313:ODN524313 OMY524313:ONJ524313 OWU524313:OXF524313 PGQ524313:PHB524313 PQM524313:PQX524313 QAI524313:QAT524313 QKE524313:QKP524313 QUA524313:QUL524313 RDW524313:REH524313 RNS524313:ROD524313 RXO524313:RXZ524313 SHK524313:SHV524313 SRG524313:SRR524313 TBC524313:TBN524313 TKY524313:TLJ524313 TUU524313:TVF524313 UEQ524313:UFB524313 UOM524313:UOX524313 UYI524313:UYT524313 VIE524313:VIP524313 VSA524313:VSL524313 WBW524313:WCH524313 WLS524313:WMD524313 WVO524313:WVZ524313 G589849:R589849 JC589849:JN589849 SY589849:TJ589849 ACU589849:ADF589849 AMQ589849:ANB589849 AWM589849:AWX589849 BGI589849:BGT589849 BQE589849:BQP589849 CAA589849:CAL589849 CJW589849:CKH589849 CTS589849:CUD589849 DDO589849:DDZ589849 DNK589849:DNV589849 DXG589849:DXR589849 EHC589849:EHN589849 EQY589849:ERJ589849 FAU589849:FBF589849 FKQ589849:FLB589849 FUM589849:FUX589849 GEI589849:GET589849 GOE589849:GOP589849 GYA589849:GYL589849 HHW589849:HIH589849 HRS589849:HSD589849 IBO589849:IBZ589849 ILK589849:ILV589849 IVG589849:IVR589849 JFC589849:JFN589849 JOY589849:JPJ589849 JYU589849:JZF589849 KIQ589849:KJB589849 KSM589849:KSX589849 LCI589849:LCT589849 LME589849:LMP589849 LWA589849:LWL589849 MFW589849:MGH589849 MPS589849:MQD589849 MZO589849:MZZ589849 NJK589849:NJV589849 NTG589849:NTR589849 ODC589849:ODN589849 OMY589849:ONJ589849 OWU589849:OXF589849 PGQ589849:PHB589849 PQM589849:PQX589849 QAI589849:QAT589849 QKE589849:QKP589849 QUA589849:QUL589849 RDW589849:REH589849 RNS589849:ROD589849 RXO589849:RXZ589849 SHK589849:SHV589849 SRG589849:SRR589849 TBC589849:TBN589849 TKY589849:TLJ589849 TUU589849:TVF589849 UEQ589849:UFB589849 UOM589849:UOX589849 UYI589849:UYT589849 VIE589849:VIP589849 VSA589849:VSL589849 WBW589849:WCH589849 WLS589849:WMD589849 WVO589849:WVZ589849 G655385:R655385 JC655385:JN655385 SY655385:TJ655385 ACU655385:ADF655385 AMQ655385:ANB655385 AWM655385:AWX655385 BGI655385:BGT655385 BQE655385:BQP655385 CAA655385:CAL655385 CJW655385:CKH655385 CTS655385:CUD655385 DDO655385:DDZ655385 DNK655385:DNV655385 DXG655385:DXR655385 EHC655385:EHN655385 EQY655385:ERJ655385 FAU655385:FBF655385 FKQ655385:FLB655385 FUM655385:FUX655385 GEI655385:GET655385 GOE655385:GOP655385 GYA655385:GYL655385 HHW655385:HIH655385 HRS655385:HSD655385 IBO655385:IBZ655385 ILK655385:ILV655385 IVG655385:IVR655385 JFC655385:JFN655385 JOY655385:JPJ655385 JYU655385:JZF655385 KIQ655385:KJB655385 KSM655385:KSX655385 LCI655385:LCT655385 LME655385:LMP655385 LWA655385:LWL655385 MFW655385:MGH655385 MPS655385:MQD655385 MZO655385:MZZ655385 NJK655385:NJV655385 NTG655385:NTR655385 ODC655385:ODN655385 OMY655385:ONJ655385 OWU655385:OXF655385 PGQ655385:PHB655385 PQM655385:PQX655385 QAI655385:QAT655385 QKE655385:QKP655385 QUA655385:QUL655385 RDW655385:REH655385 RNS655385:ROD655385 RXO655385:RXZ655385 SHK655385:SHV655385 SRG655385:SRR655385 TBC655385:TBN655385 TKY655385:TLJ655385 TUU655385:TVF655385 UEQ655385:UFB655385 UOM655385:UOX655385 UYI655385:UYT655385 VIE655385:VIP655385 VSA655385:VSL655385 WBW655385:WCH655385 WLS655385:WMD655385 WVO655385:WVZ655385 G720921:R720921 JC720921:JN720921 SY720921:TJ720921 ACU720921:ADF720921 AMQ720921:ANB720921 AWM720921:AWX720921 BGI720921:BGT720921 BQE720921:BQP720921 CAA720921:CAL720921 CJW720921:CKH720921 CTS720921:CUD720921 DDO720921:DDZ720921 DNK720921:DNV720921 DXG720921:DXR720921 EHC720921:EHN720921 EQY720921:ERJ720921 FAU720921:FBF720921 FKQ720921:FLB720921 FUM720921:FUX720921 GEI720921:GET720921 GOE720921:GOP720921 GYA720921:GYL720921 HHW720921:HIH720921 HRS720921:HSD720921 IBO720921:IBZ720921 ILK720921:ILV720921 IVG720921:IVR720921 JFC720921:JFN720921 JOY720921:JPJ720921 JYU720921:JZF720921 KIQ720921:KJB720921 KSM720921:KSX720921 LCI720921:LCT720921 LME720921:LMP720921 LWA720921:LWL720921 MFW720921:MGH720921 MPS720921:MQD720921 MZO720921:MZZ720921 NJK720921:NJV720921 NTG720921:NTR720921 ODC720921:ODN720921 OMY720921:ONJ720921 OWU720921:OXF720921 PGQ720921:PHB720921 PQM720921:PQX720921 QAI720921:QAT720921 QKE720921:QKP720921 QUA720921:QUL720921 RDW720921:REH720921 RNS720921:ROD720921 RXO720921:RXZ720921 SHK720921:SHV720921 SRG720921:SRR720921 TBC720921:TBN720921 TKY720921:TLJ720921 TUU720921:TVF720921 UEQ720921:UFB720921 UOM720921:UOX720921 UYI720921:UYT720921 VIE720921:VIP720921 VSA720921:VSL720921 WBW720921:WCH720921 WLS720921:WMD720921 WVO720921:WVZ720921 G786457:R786457 JC786457:JN786457 SY786457:TJ786457 ACU786457:ADF786457 AMQ786457:ANB786457 AWM786457:AWX786457 BGI786457:BGT786457 BQE786457:BQP786457 CAA786457:CAL786457 CJW786457:CKH786457 CTS786457:CUD786457 DDO786457:DDZ786457 DNK786457:DNV786457 DXG786457:DXR786457 EHC786457:EHN786457 EQY786457:ERJ786457 FAU786457:FBF786457 FKQ786457:FLB786457 FUM786457:FUX786457 GEI786457:GET786457 GOE786457:GOP786457 GYA786457:GYL786457 HHW786457:HIH786457 HRS786457:HSD786457 IBO786457:IBZ786457 ILK786457:ILV786457 IVG786457:IVR786457 JFC786457:JFN786457 JOY786457:JPJ786457 JYU786457:JZF786457 KIQ786457:KJB786457 KSM786457:KSX786457 LCI786457:LCT786457 LME786457:LMP786457 LWA786457:LWL786457 MFW786457:MGH786457 MPS786457:MQD786457 MZO786457:MZZ786457 NJK786457:NJV786457 NTG786457:NTR786457 ODC786457:ODN786457 OMY786457:ONJ786457 OWU786457:OXF786457 PGQ786457:PHB786457 PQM786457:PQX786457 QAI786457:QAT786457 QKE786457:QKP786457 QUA786457:QUL786457 RDW786457:REH786457 RNS786457:ROD786457 RXO786457:RXZ786457 SHK786457:SHV786457 SRG786457:SRR786457 TBC786457:TBN786457 TKY786457:TLJ786457 TUU786457:TVF786457 UEQ786457:UFB786457 UOM786457:UOX786457 UYI786457:UYT786457 VIE786457:VIP786457 VSA786457:VSL786457 WBW786457:WCH786457 WLS786457:WMD786457 WVO786457:WVZ786457 G851993:R851993 JC851993:JN851993 SY851993:TJ851993 ACU851993:ADF851993 AMQ851993:ANB851993 AWM851993:AWX851993 BGI851993:BGT851993 BQE851993:BQP851993 CAA851993:CAL851993 CJW851993:CKH851993 CTS851993:CUD851993 DDO851993:DDZ851993 DNK851993:DNV851993 DXG851993:DXR851993 EHC851993:EHN851993 EQY851993:ERJ851993 FAU851993:FBF851993 FKQ851993:FLB851993 FUM851993:FUX851993 GEI851993:GET851993 GOE851993:GOP851993 GYA851993:GYL851993 HHW851993:HIH851993 HRS851993:HSD851993 IBO851993:IBZ851993 ILK851993:ILV851993 IVG851993:IVR851993 JFC851993:JFN851993 JOY851993:JPJ851993 JYU851993:JZF851993 KIQ851993:KJB851993 KSM851993:KSX851993 LCI851993:LCT851993 LME851993:LMP851993 LWA851993:LWL851993 MFW851993:MGH851993 MPS851993:MQD851993 MZO851993:MZZ851993 NJK851993:NJV851993 NTG851993:NTR851993 ODC851993:ODN851993 OMY851993:ONJ851993 OWU851993:OXF851993 PGQ851993:PHB851993 PQM851993:PQX851993 QAI851993:QAT851993 QKE851993:QKP851993 QUA851993:QUL851993 RDW851993:REH851993 RNS851993:ROD851993 RXO851993:RXZ851993 SHK851993:SHV851993 SRG851993:SRR851993 TBC851993:TBN851993 TKY851993:TLJ851993 TUU851993:TVF851993 UEQ851993:UFB851993 UOM851993:UOX851993 UYI851993:UYT851993 VIE851993:VIP851993 VSA851993:VSL851993 WBW851993:WCH851993 WLS851993:WMD851993 WVO851993:WVZ851993 G917529:R917529 JC917529:JN917529 SY917529:TJ917529 ACU917529:ADF917529 AMQ917529:ANB917529 AWM917529:AWX917529 BGI917529:BGT917529 BQE917529:BQP917529 CAA917529:CAL917529 CJW917529:CKH917529 CTS917529:CUD917529 DDO917529:DDZ917529 DNK917529:DNV917529 DXG917529:DXR917529 EHC917529:EHN917529 EQY917529:ERJ917529 FAU917529:FBF917529 FKQ917529:FLB917529 FUM917529:FUX917529 GEI917529:GET917529 GOE917529:GOP917529 GYA917529:GYL917529 HHW917529:HIH917529 HRS917529:HSD917529 IBO917529:IBZ917529 ILK917529:ILV917529 IVG917529:IVR917529 JFC917529:JFN917529 JOY917529:JPJ917529 JYU917529:JZF917529 KIQ917529:KJB917529 KSM917529:KSX917529 LCI917529:LCT917529 LME917529:LMP917529 LWA917529:LWL917529 MFW917529:MGH917529 MPS917529:MQD917529 MZO917529:MZZ917529 NJK917529:NJV917529 NTG917529:NTR917529 ODC917529:ODN917529 OMY917529:ONJ917529 OWU917529:OXF917529 PGQ917529:PHB917529 PQM917529:PQX917529 QAI917529:QAT917529 QKE917529:QKP917529 QUA917529:QUL917529 RDW917529:REH917529 RNS917529:ROD917529 RXO917529:RXZ917529 SHK917529:SHV917529 SRG917529:SRR917529 TBC917529:TBN917529 TKY917529:TLJ917529 TUU917529:TVF917529 UEQ917529:UFB917529 UOM917529:UOX917529 UYI917529:UYT917529 VIE917529:VIP917529 VSA917529:VSL917529 WBW917529:WCH917529 WLS917529:WMD917529 WVO917529:WVZ917529 G983065:R983065 JC983065:JN983065 SY983065:TJ983065 ACU983065:ADF983065 AMQ983065:ANB983065 AWM983065:AWX983065 BGI983065:BGT983065 BQE983065:BQP983065 CAA983065:CAL983065 CJW983065:CKH983065 CTS983065:CUD983065 DDO983065:DDZ983065 DNK983065:DNV983065 DXG983065:DXR983065 EHC983065:EHN983065 EQY983065:ERJ983065 FAU983065:FBF983065 FKQ983065:FLB983065 FUM983065:FUX983065 GEI983065:GET983065 GOE983065:GOP983065 GYA983065:GYL983065 HHW983065:HIH983065 HRS983065:HSD983065 IBO983065:IBZ983065 ILK983065:ILV983065 IVG983065:IVR983065 JFC983065:JFN983065 JOY983065:JPJ983065 JYU983065:JZF983065 KIQ983065:KJB983065 KSM983065:KSX983065 LCI983065:LCT983065 LME983065:LMP983065 LWA983065:LWL983065 MFW983065:MGH983065 MPS983065:MQD983065 MZO983065:MZZ983065 NJK983065:NJV983065 NTG983065:NTR983065 ODC983065:ODN983065 OMY983065:ONJ983065 OWU983065:OXF983065 PGQ983065:PHB983065 PQM983065:PQX983065 QAI983065:QAT983065 QKE983065:QKP983065 QUA983065:QUL983065 RDW983065:REH983065 RNS983065:ROD983065 RXO983065:RXZ983065 SHK983065:SHV983065 SRG983065:SRR983065 TBC983065:TBN983065 TKY983065:TLJ983065 TUU983065:TVF983065 UEQ983065:UFB983065 UOM983065:UOX983065 UYI983065:UYT983065 VIE983065:VIP983065 VSA983065:VSL983065 WBW983065:WCH983065 WLS983065:WMD983065 WVO983065:WVZ983065 U27:V27 JQ27:JR27 TM27:TN27 ADI27:ADJ27 ANE27:ANF27 AXA27:AXB27 BGW27:BGX27 BQS27:BQT27 CAO27:CAP27 CKK27:CKL27 CUG27:CUH27 DEC27:DED27 DNY27:DNZ27 DXU27:DXV27 EHQ27:EHR27 ERM27:ERN27 FBI27:FBJ27 FLE27:FLF27 FVA27:FVB27 GEW27:GEX27 GOS27:GOT27 GYO27:GYP27 HIK27:HIL27 HSG27:HSH27 ICC27:ICD27 ILY27:ILZ27 IVU27:IVV27 JFQ27:JFR27 JPM27:JPN27 JZI27:JZJ27 KJE27:KJF27 KTA27:KTB27 LCW27:LCX27 LMS27:LMT27 LWO27:LWP27 MGK27:MGL27 MQG27:MQH27 NAC27:NAD27 NJY27:NJZ27 NTU27:NTV27 ODQ27:ODR27 ONM27:ONN27 OXI27:OXJ27 PHE27:PHF27 PRA27:PRB27 QAW27:QAX27 QKS27:QKT27 QUO27:QUP27 REK27:REL27 ROG27:ROH27 RYC27:RYD27 SHY27:SHZ27 SRU27:SRV27 TBQ27:TBR27 TLM27:TLN27 TVI27:TVJ27 UFE27:UFF27 UPA27:UPB27 UYW27:UYX27 VIS27:VIT27 VSO27:VSP27 WCK27:WCL27 WMG27:WMH27 WWC27:WWD27 U65563:V65563 JQ65563:JR65563 TM65563:TN65563 ADI65563:ADJ65563 ANE65563:ANF65563 AXA65563:AXB65563 BGW65563:BGX65563 BQS65563:BQT65563 CAO65563:CAP65563 CKK65563:CKL65563 CUG65563:CUH65563 DEC65563:DED65563 DNY65563:DNZ65563 DXU65563:DXV65563 EHQ65563:EHR65563 ERM65563:ERN65563 FBI65563:FBJ65563 FLE65563:FLF65563 FVA65563:FVB65563 GEW65563:GEX65563 GOS65563:GOT65563 GYO65563:GYP65563 HIK65563:HIL65563 HSG65563:HSH65563 ICC65563:ICD65563 ILY65563:ILZ65563 IVU65563:IVV65563 JFQ65563:JFR65563 JPM65563:JPN65563 JZI65563:JZJ65563 KJE65563:KJF65563 KTA65563:KTB65563 LCW65563:LCX65563 LMS65563:LMT65563 LWO65563:LWP65563 MGK65563:MGL65563 MQG65563:MQH65563 NAC65563:NAD65563 NJY65563:NJZ65563 NTU65563:NTV65563 ODQ65563:ODR65563 ONM65563:ONN65563 OXI65563:OXJ65563 PHE65563:PHF65563 PRA65563:PRB65563 QAW65563:QAX65563 QKS65563:QKT65563 QUO65563:QUP65563 REK65563:REL65563 ROG65563:ROH65563 RYC65563:RYD65563 SHY65563:SHZ65563 SRU65563:SRV65563 TBQ65563:TBR65563 TLM65563:TLN65563 TVI65563:TVJ65563 UFE65563:UFF65563 UPA65563:UPB65563 UYW65563:UYX65563 VIS65563:VIT65563 VSO65563:VSP65563 WCK65563:WCL65563 WMG65563:WMH65563 WWC65563:WWD65563 U131099:V131099 JQ131099:JR131099 TM131099:TN131099 ADI131099:ADJ131099 ANE131099:ANF131099 AXA131099:AXB131099 BGW131099:BGX131099 BQS131099:BQT131099 CAO131099:CAP131099 CKK131099:CKL131099 CUG131099:CUH131099 DEC131099:DED131099 DNY131099:DNZ131099 DXU131099:DXV131099 EHQ131099:EHR131099 ERM131099:ERN131099 FBI131099:FBJ131099 FLE131099:FLF131099 FVA131099:FVB131099 GEW131099:GEX131099 GOS131099:GOT131099 GYO131099:GYP131099 HIK131099:HIL131099 HSG131099:HSH131099 ICC131099:ICD131099 ILY131099:ILZ131099 IVU131099:IVV131099 JFQ131099:JFR131099 JPM131099:JPN131099 JZI131099:JZJ131099 KJE131099:KJF131099 KTA131099:KTB131099 LCW131099:LCX131099 LMS131099:LMT131099 LWO131099:LWP131099 MGK131099:MGL131099 MQG131099:MQH131099 NAC131099:NAD131099 NJY131099:NJZ131099 NTU131099:NTV131099 ODQ131099:ODR131099 ONM131099:ONN131099 OXI131099:OXJ131099 PHE131099:PHF131099 PRA131099:PRB131099 QAW131099:QAX131099 QKS131099:QKT131099 QUO131099:QUP131099 REK131099:REL131099 ROG131099:ROH131099 RYC131099:RYD131099 SHY131099:SHZ131099 SRU131099:SRV131099 TBQ131099:TBR131099 TLM131099:TLN131099 TVI131099:TVJ131099 UFE131099:UFF131099 UPA131099:UPB131099 UYW131099:UYX131099 VIS131099:VIT131099 VSO131099:VSP131099 WCK131099:WCL131099 WMG131099:WMH131099 WWC131099:WWD131099 U196635:V196635 JQ196635:JR196635 TM196635:TN196635 ADI196635:ADJ196635 ANE196635:ANF196635 AXA196635:AXB196635 BGW196635:BGX196635 BQS196635:BQT196635 CAO196635:CAP196635 CKK196635:CKL196635 CUG196635:CUH196635 DEC196635:DED196635 DNY196635:DNZ196635 DXU196635:DXV196635 EHQ196635:EHR196635 ERM196635:ERN196635 FBI196635:FBJ196635 FLE196635:FLF196635 FVA196635:FVB196635 GEW196635:GEX196635 GOS196635:GOT196635 GYO196635:GYP196635 HIK196635:HIL196635 HSG196635:HSH196635 ICC196635:ICD196635 ILY196635:ILZ196635 IVU196635:IVV196635 JFQ196635:JFR196635 JPM196635:JPN196635 JZI196635:JZJ196635 KJE196635:KJF196635 KTA196635:KTB196635 LCW196635:LCX196635 LMS196635:LMT196635 LWO196635:LWP196635 MGK196635:MGL196635 MQG196635:MQH196635 NAC196635:NAD196635 NJY196635:NJZ196635 NTU196635:NTV196635 ODQ196635:ODR196635 ONM196635:ONN196635 OXI196635:OXJ196635 PHE196635:PHF196635 PRA196635:PRB196635 QAW196635:QAX196635 QKS196635:QKT196635 QUO196635:QUP196635 REK196635:REL196635 ROG196635:ROH196635 RYC196635:RYD196635 SHY196635:SHZ196635 SRU196635:SRV196635 TBQ196635:TBR196635 TLM196635:TLN196635 TVI196635:TVJ196635 UFE196635:UFF196635 UPA196635:UPB196635 UYW196635:UYX196635 VIS196635:VIT196635 VSO196635:VSP196635 WCK196635:WCL196635 WMG196635:WMH196635 WWC196635:WWD196635 U262171:V262171 JQ262171:JR262171 TM262171:TN262171 ADI262171:ADJ262171 ANE262171:ANF262171 AXA262171:AXB262171 BGW262171:BGX262171 BQS262171:BQT262171 CAO262171:CAP262171 CKK262171:CKL262171 CUG262171:CUH262171 DEC262171:DED262171 DNY262171:DNZ262171 DXU262171:DXV262171 EHQ262171:EHR262171 ERM262171:ERN262171 FBI262171:FBJ262171 FLE262171:FLF262171 FVA262171:FVB262171 GEW262171:GEX262171 GOS262171:GOT262171 GYO262171:GYP262171 HIK262171:HIL262171 HSG262171:HSH262171 ICC262171:ICD262171 ILY262171:ILZ262171 IVU262171:IVV262171 JFQ262171:JFR262171 JPM262171:JPN262171 JZI262171:JZJ262171 KJE262171:KJF262171 KTA262171:KTB262171 LCW262171:LCX262171 LMS262171:LMT262171 LWO262171:LWP262171 MGK262171:MGL262171 MQG262171:MQH262171 NAC262171:NAD262171 NJY262171:NJZ262171 NTU262171:NTV262171 ODQ262171:ODR262171 ONM262171:ONN262171 OXI262171:OXJ262171 PHE262171:PHF262171 PRA262171:PRB262171 QAW262171:QAX262171 QKS262171:QKT262171 QUO262171:QUP262171 REK262171:REL262171 ROG262171:ROH262171 RYC262171:RYD262171 SHY262171:SHZ262171 SRU262171:SRV262171 TBQ262171:TBR262171 TLM262171:TLN262171 TVI262171:TVJ262171 UFE262171:UFF262171 UPA262171:UPB262171 UYW262171:UYX262171 VIS262171:VIT262171 VSO262171:VSP262171 WCK262171:WCL262171 WMG262171:WMH262171 WWC262171:WWD262171 U327707:V327707 JQ327707:JR327707 TM327707:TN327707 ADI327707:ADJ327707 ANE327707:ANF327707 AXA327707:AXB327707 BGW327707:BGX327707 BQS327707:BQT327707 CAO327707:CAP327707 CKK327707:CKL327707 CUG327707:CUH327707 DEC327707:DED327707 DNY327707:DNZ327707 DXU327707:DXV327707 EHQ327707:EHR327707 ERM327707:ERN327707 FBI327707:FBJ327707 FLE327707:FLF327707 FVA327707:FVB327707 GEW327707:GEX327707 GOS327707:GOT327707 GYO327707:GYP327707 HIK327707:HIL327707 HSG327707:HSH327707 ICC327707:ICD327707 ILY327707:ILZ327707 IVU327707:IVV327707 JFQ327707:JFR327707 JPM327707:JPN327707 JZI327707:JZJ327707 KJE327707:KJF327707 KTA327707:KTB327707 LCW327707:LCX327707 LMS327707:LMT327707 LWO327707:LWP327707 MGK327707:MGL327707 MQG327707:MQH327707 NAC327707:NAD327707 NJY327707:NJZ327707 NTU327707:NTV327707 ODQ327707:ODR327707 ONM327707:ONN327707 OXI327707:OXJ327707 PHE327707:PHF327707 PRA327707:PRB327707 QAW327707:QAX327707 QKS327707:QKT327707 QUO327707:QUP327707 REK327707:REL327707 ROG327707:ROH327707 RYC327707:RYD327707 SHY327707:SHZ327707 SRU327707:SRV327707 TBQ327707:TBR327707 TLM327707:TLN327707 TVI327707:TVJ327707 UFE327707:UFF327707 UPA327707:UPB327707 UYW327707:UYX327707 VIS327707:VIT327707 VSO327707:VSP327707 WCK327707:WCL327707 WMG327707:WMH327707 WWC327707:WWD327707 U393243:V393243 JQ393243:JR393243 TM393243:TN393243 ADI393243:ADJ393243 ANE393243:ANF393243 AXA393243:AXB393243 BGW393243:BGX393243 BQS393243:BQT393243 CAO393243:CAP393243 CKK393243:CKL393243 CUG393243:CUH393243 DEC393243:DED393243 DNY393243:DNZ393243 DXU393243:DXV393243 EHQ393243:EHR393243 ERM393243:ERN393243 FBI393243:FBJ393243 FLE393243:FLF393243 FVA393243:FVB393243 GEW393243:GEX393243 GOS393243:GOT393243 GYO393243:GYP393243 HIK393243:HIL393243 HSG393243:HSH393243 ICC393243:ICD393243 ILY393243:ILZ393243 IVU393243:IVV393243 JFQ393243:JFR393243 JPM393243:JPN393243 JZI393243:JZJ393243 KJE393243:KJF393243 KTA393243:KTB393243 LCW393243:LCX393243 LMS393243:LMT393243 LWO393243:LWP393243 MGK393243:MGL393243 MQG393243:MQH393243 NAC393243:NAD393243 NJY393243:NJZ393243 NTU393243:NTV393243 ODQ393243:ODR393243 ONM393243:ONN393243 OXI393243:OXJ393243 PHE393243:PHF393243 PRA393243:PRB393243 QAW393243:QAX393243 QKS393243:QKT393243 QUO393243:QUP393243 REK393243:REL393243 ROG393243:ROH393243 RYC393243:RYD393243 SHY393243:SHZ393243 SRU393243:SRV393243 TBQ393243:TBR393243 TLM393243:TLN393243 TVI393243:TVJ393243 UFE393243:UFF393243 UPA393243:UPB393243 UYW393243:UYX393243 VIS393243:VIT393243 VSO393243:VSP393243 WCK393243:WCL393243 WMG393243:WMH393243 WWC393243:WWD393243 U458779:V458779 JQ458779:JR458779 TM458779:TN458779 ADI458779:ADJ458779 ANE458779:ANF458779 AXA458779:AXB458779 BGW458779:BGX458779 BQS458779:BQT458779 CAO458779:CAP458779 CKK458779:CKL458779 CUG458779:CUH458779 DEC458779:DED458779 DNY458779:DNZ458779 DXU458779:DXV458779 EHQ458779:EHR458779 ERM458779:ERN458779 FBI458779:FBJ458779 FLE458779:FLF458779 FVA458779:FVB458779 GEW458779:GEX458779 GOS458779:GOT458779 GYO458779:GYP458779 HIK458779:HIL458779 HSG458779:HSH458779 ICC458779:ICD458779 ILY458779:ILZ458779 IVU458779:IVV458779 JFQ458779:JFR458779 JPM458779:JPN458779 JZI458779:JZJ458779 KJE458779:KJF458779 KTA458779:KTB458779 LCW458779:LCX458779 LMS458779:LMT458779 LWO458779:LWP458779 MGK458779:MGL458779 MQG458779:MQH458779 NAC458779:NAD458779 NJY458779:NJZ458779 NTU458779:NTV458779 ODQ458779:ODR458779 ONM458779:ONN458779 OXI458779:OXJ458779 PHE458779:PHF458779 PRA458779:PRB458779 QAW458779:QAX458779 QKS458779:QKT458779 QUO458779:QUP458779 REK458779:REL458779 ROG458779:ROH458779 RYC458779:RYD458779 SHY458779:SHZ458779 SRU458779:SRV458779 TBQ458779:TBR458779 TLM458779:TLN458779 TVI458779:TVJ458779 UFE458779:UFF458779 UPA458779:UPB458779 UYW458779:UYX458779 VIS458779:VIT458779 VSO458779:VSP458779 WCK458779:WCL458779 WMG458779:WMH458779 WWC458779:WWD458779 U524315:V524315 JQ524315:JR524315 TM524315:TN524315 ADI524315:ADJ524315 ANE524315:ANF524315 AXA524315:AXB524315 BGW524315:BGX524315 BQS524315:BQT524315 CAO524315:CAP524315 CKK524315:CKL524315 CUG524315:CUH524315 DEC524315:DED524315 DNY524315:DNZ524315 DXU524315:DXV524315 EHQ524315:EHR524315 ERM524315:ERN524315 FBI524315:FBJ524315 FLE524315:FLF524315 FVA524315:FVB524315 GEW524315:GEX524315 GOS524315:GOT524315 GYO524315:GYP524315 HIK524315:HIL524315 HSG524315:HSH524315 ICC524315:ICD524315 ILY524315:ILZ524315 IVU524315:IVV524315 JFQ524315:JFR524315 JPM524315:JPN524315 JZI524315:JZJ524315 KJE524315:KJF524315 KTA524315:KTB524315 LCW524315:LCX524315 LMS524315:LMT524315 LWO524315:LWP524315 MGK524315:MGL524315 MQG524315:MQH524315 NAC524315:NAD524315 NJY524315:NJZ524315 NTU524315:NTV524315 ODQ524315:ODR524315 ONM524315:ONN524315 OXI524315:OXJ524315 PHE524315:PHF524315 PRA524315:PRB524315 QAW524315:QAX524315 QKS524315:QKT524315 QUO524315:QUP524315 REK524315:REL524315 ROG524315:ROH524315 RYC524315:RYD524315 SHY524315:SHZ524315 SRU524315:SRV524315 TBQ524315:TBR524315 TLM524315:TLN524315 TVI524315:TVJ524315 UFE524315:UFF524315 UPA524315:UPB524315 UYW524315:UYX524315 VIS524315:VIT524315 VSO524315:VSP524315 WCK524315:WCL524315 WMG524315:WMH524315 WWC524315:WWD524315 U589851:V589851 JQ589851:JR589851 TM589851:TN589851 ADI589851:ADJ589851 ANE589851:ANF589851 AXA589851:AXB589851 BGW589851:BGX589851 BQS589851:BQT589851 CAO589851:CAP589851 CKK589851:CKL589851 CUG589851:CUH589851 DEC589851:DED589851 DNY589851:DNZ589851 DXU589851:DXV589851 EHQ589851:EHR589851 ERM589851:ERN589851 FBI589851:FBJ589851 FLE589851:FLF589851 FVA589851:FVB589851 GEW589851:GEX589851 GOS589851:GOT589851 GYO589851:GYP589851 HIK589851:HIL589851 HSG589851:HSH589851 ICC589851:ICD589851 ILY589851:ILZ589851 IVU589851:IVV589851 JFQ589851:JFR589851 JPM589851:JPN589851 JZI589851:JZJ589851 KJE589851:KJF589851 KTA589851:KTB589851 LCW589851:LCX589851 LMS589851:LMT589851 LWO589851:LWP589851 MGK589851:MGL589851 MQG589851:MQH589851 NAC589851:NAD589851 NJY589851:NJZ589851 NTU589851:NTV589851 ODQ589851:ODR589851 ONM589851:ONN589851 OXI589851:OXJ589851 PHE589851:PHF589851 PRA589851:PRB589851 QAW589851:QAX589851 QKS589851:QKT589851 QUO589851:QUP589851 REK589851:REL589851 ROG589851:ROH589851 RYC589851:RYD589851 SHY589851:SHZ589851 SRU589851:SRV589851 TBQ589851:TBR589851 TLM589851:TLN589851 TVI589851:TVJ589851 UFE589851:UFF589851 UPA589851:UPB589851 UYW589851:UYX589851 VIS589851:VIT589851 VSO589851:VSP589851 WCK589851:WCL589851 WMG589851:WMH589851 WWC589851:WWD589851 U655387:V655387 JQ655387:JR655387 TM655387:TN655387 ADI655387:ADJ655387 ANE655387:ANF655387 AXA655387:AXB655387 BGW655387:BGX655387 BQS655387:BQT655387 CAO655387:CAP655387 CKK655387:CKL655387 CUG655387:CUH655387 DEC655387:DED655387 DNY655387:DNZ655387 DXU655387:DXV655387 EHQ655387:EHR655387 ERM655387:ERN655387 FBI655387:FBJ655387 FLE655387:FLF655387 FVA655387:FVB655387 GEW655387:GEX655387 GOS655387:GOT655387 GYO655387:GYP655387 HIK655387:HIL655387 HSG655387:HSH655387 ICC655387:ICD655387 ILY655387:ILZ655387 IVU655387:IVV655387 JFQ655387:JFR655387 JPM655387:JPN655387 JZI655387:JZJ655387 KJE655387:KJF655387 KTA655387:KTB655387 LCW655387:LCX655387 LMS655387:LMT655387 LWO655387:LWP655387 MGK655387:MGL655387 MQG655387:MQH655387 NAC655387:NAD655387 NJY655387:NJZ655387 NTU655387:NTV655387 ODQ655387:ODR655387 ONM655387:ONN655387 OXI655387:OXJ655387 PHE655387:PHF655387 PRA655387:PRB655387 QAW655387:QAX655387 QKS655387:QKT655387 QUO655387:QUP655387 REK655387:REL655387 ROG655387:ROH655387 RYC655387:RYD655387 SHY655387:SHZ655387 SRU655387:SRV655387 TBQ655387:TBR655387 TLM655387:TLN655387 TVI655387:TVJ655387 UFE655387:UFF655387 UPA655387:UPB655387 UYW655387:UYX655387 VIS655387:VIT655387 VSO655387:VSP655387 WCK655387:WCL655387 WMG655387:WMH655387 WWC655387:WWD655387 U720923:V720923 JQ720923:JR720923 TM720923:TN720923 ADI720923:ADJ720923 ANE720923:ANF720923 AXA720923:AXB720923 BGW720923:BGX720923 BQS720923:BQT720923 CAO720923:CAP720923 CKK720923:CKL720923 CUG720923:CUH720923 DEC720923:DED720923 DNY720923:DNZ720923 DXU720923:DXV720923 EHQ720923:EHR720923 ERM720923:ERN720923 FBI720923:FBJ720923 FLE720923:FLF720923 FVA720923:FVB720923 GEW720923:GEX720923 GOS720923:GOT720923 GYO720923:GYP720923 HIK720923:HIL720923 HSG720923:HSH720923 ICC720923:ICD720923 ILY720923:ILZ720923 IVU720923:IVV720923 JFQ720923:JFR720923 JPM720923:JPN720923 JZI720923:JZJ720923 KJE720923:KJF720923 KTA720923:KTB720923 LCW720923:LCX720923 LMS720923:LMT720923 LWO720923:LWP720923 MGK720923:MGL720923 MQG720923:MQH720923 NAC720923:NAD720923 NJY720923:NJZ720923 NTU720923:NTV720923 ODQ720923:ODR720923 ONM720923:ONN720923 OXI720923:OXJ720923 PHE720923:PHF720923 PRA720923:PRB720923 QAW720923:QAX720923 QKS720923:QKT720923 QUO720923:QUP720923 REK720923:REL720923 ROG720923:ROH720923 RYC720923:RYD720923 SHY720923:SHZ720923 SRU720923:SRV720923 TBQ720923:TBR720923 TLM720923:TLN720923 TVI720923:TVJ720923 UFE720923:UFF720923 UPA720923:UPB720923 UYW720923:UYX720923 VIS720923:VIT720923 VSO720923:VSP720923 WCK720923:WCL720923 WMG720923:WMH720923 WWC720923:WWD720923 U786459:V786459 JQ786459:JR786459 TM786459:TN786459 ADI786459:ADJ786459 ANE786459:ANF786459 AXA786459:AXB786459 BGW786459:BGX786459 BQS786459:BQT786459 CAO786459:CAP786459 CKK786459:CKL786459 CUG786459:CUH786459 DEC786459:DED786459 DNY786459:DNZ786459 DXU786459:DXV786459 EHQ786459:EHR786459 ERM786459:ERN786459 FBI786459:FBJ786459 FLE786459:FLF786459 FVA786459:FVB786459 GEW786459:GEX786459 GOS786459:GOT786459 GYO786459:GYP786459 HIK786459:HIL786459 HSG786459:HSH786459 ICC786459:ICD786459 ILY786459:ILZ786459 IVU786459:IVV786459 JFQ786459:JFR786459 JPM786459:JPN786459 JZI786459:JZJ786459 KJE786459:KJF786459 KTA786459:KTB786459 LCW786459:LCX786459 LMS786459:LMT786459 LWO786459:LWP786459 MGK786459:MGL786459 MQG786459:MQH786459 NAC786459:NAD786459 NJY786459:NJZ786459 NTU786459:NTV786459 ODQ786459:ODR786459 ONM786459:ONN786459 OXI786459:OXJ786459 PHE786459:PHF786459 PRA786459:PRB786459 QAW786459:QAX786459 QKS786459:QKT786459 QUO786459:QUP786459 REK786459:REL786459 ROG786459:ROH786459 RYC786459:RYD786459 SHY786459:SHZ786459 SRU786459:SRV786459 TBQ786459:TBR786459 TLM786459:TLN786459 TVI786459:TVJ786459 UFE786459:UFF786459 UPA786459:UPB786459 UYW786459:UYX786459 VIS786459:VIT786459 VSO786459:VSP786459 WCK786459:WCL786459 WMG786459:WMH786459 WWC786459:WWD786459 U851995:V851995 JQ851995:JR851995 TM851995:TN851995 ADI851995:ADJ851995 ANE851995:ANF851995 AXA851995:AXB851995 BGW851995:BGX851995 BQS851995:BQT851995 CAO851995:CAP851995 CKK851995:CKL851995 CUG851995:CUH851995 DEC851995:DED851995 DNY851995:DNZ851995 DXU851995:DXV851995 EHQ851995:EHR851995 ERM851995:ERN851995 FBI851995:FBJ851995 FLE851995:FLF851995 FVA851995:FVB851995 GEW851995:GEX851995 GOS851995:GOT851995 GYO851995:GYP851995 HIK851995:HIL851995 HSG851995:HSH851995 ICC851995:ICD851995 ILY851995:ILZ851995 IVU851995:IVV851995 JFQ851995:JFR851995 JPM851995:JPN851995 JZI851995:JZJ851995 KJE851995:KJF851995 KTA851995:KTB851995 LCW851995:LCX851995 LMS851995:LMT851995 LWO851995:LWP851995 MGK851995:MGL851995 MQG851995:MQH851995 NAC851995:NAD851995 NJY851995:NJZ851995 NTU851995:NTV851995 ODQ851995:ODR851995 ONM851995:ONN851995 OXI851995:OXJ851995 PHE851995:PHF851995 PRA851995:PRB851995 QAW851995:QAX851995 QKS851995:QKT851995 QUO851995:QUP851995 REK851995:REL851995 ROG851995:ROH851995 RYC851995:RYD851995 SHY851995:SHZ851995 SRU851995:SRV851995 TBQ851995:TBR851995 TLM851995:TLN851995 TVI851995:TVJ851995 UFE851995:UFF851995 UPA851995:UPB851995 UYW851995:UYX851995 VIS851995:VIT851995 VSO851995:VSP851995 WCK851995:WCL851995 WMG851995:WMH851995 WWC851995:WWD851995 U917531:V917531 JQ917531:JR917531 TM917531:TN917531 ADI917531:ADJ917531 ANE917531:ANF917531 AXA917531:AXB917531 BGW917531:BGX917531 BQS917531:BQT917531 CAO917531:CAP917531 CKK917531:CKL917531 CUG917531:CUH917531 DEC917531:DED917531 DNY917531:DNZ917531 DXU917531:DXV917531 EHQ917531:EHR917531 ERM917531:ERN917531 FBI917531:FBJ917531 FLE917531:FLF917531 FVA917531:FVB917531 GEW917531:GEX917531 GOS917531:GOT917531 GYO917531:GYP917531 HIK917531:HIL917531 HSG917531:HSH917531 ICC917531:ICD917531 ILY917531:ILZ917531 IVU917531:IVV917531 JFQ917531:JFR917531 JPM917531:JPN917531 JZI917531:JZJ917531 KJE917531:KJF917531 KTA917531:KTB917531 LCW917531:LCX917531 LMS917531:LMT917531 LWO917531:LWP917531 MGK917531:MGL917531 MQG917531:MQH917531 NAC917531:NAD917531 NJY917531:NJZ917531 NTU917531:NTV917531 ODQ917531:ODR917531 ONM917531:ONN917531 OXI917531:OXJ917531 PHE917531:PHF917531 PRA917531:PRB917531 QAW917531:QAX917531 QKS917531:QKT917531 QUO917531:QUP917531 REK917531:REL917531 ROG917531:ROH917531 RYC917531:RYD917531 SHY917531:SHZ917531 SRU917531:SRV917531 TBQ917531:TBR917531 TLM917531:TLN917531 TVI917531:TVJ917531 UFE917531:UFF917531 UPA917531:UPB917531 UYW917531:UYX917531 VIS917531:VIT917531 VSO917531:VSP917531 WCK917531:WCL917531 WMG917531:WMH917531 WWC917531:WWD917531 U983067:V983067 JQ983067:JR983067 TM983067:TN983067 ADI983067:ADJ983067 ANE983067:ANF983067 AXA983067:AXB983067 BGW983067:BGX983067 BQS983067:BQT983067 CAO983067:CAP983067 CKK983067:CKL983067 CUG983067:CUH983067 DEC983067:DED983067 DNY983067:DNZ983067 DXU983067:DXV983067 EHQ983067:EHR983067 ERM983067:ERN983067 FBI983067:FBJ983067 FLE983067:FLF983067 FVA983067:FVB983067 GEW983067:GEX983067 GOS983067:GOT983067 GYO983067:GYP983067 HIK983067:HIL983067 HSG983067:HSH983067 ICC983067:ICD983067 ILY983067:ILZ983067 IVU983067:IVV983067 JFQ983067:JFR983067 JPM983067:JPN983067 JZI983067:JZJ983067 KJE983067:KJF983067 KTA983067:KTB983067 LCW983067:LCX983067 LMS983067:LMT983067 LWO983067:LWP983067 MGK983067:MGL983067 MQG983067:MQH983067 NAC983067:NAD983067 NJY983067:NJZ983067 NTU983067:NTV983067 ODQ983067:ODR983067 ONM983067:ONN983067 OXI983067:OXJ983067 PHE983067:PHF983067 PRA983067:PRB983067 QAW983067:QAX983067 QKS983067:QKT983067 QUO983067:QUP983067 REK983067:REL983067 ROG983067:ROH983067 RYC983067:RYD983067 SHY983067:SHZ983067 SRU983067:SRV983067 TBQ983067:TBR983067 TLM983067:TLN983067 TVI983067:TVJ983067 UFE983067:UFF983067 UPA983067:UPB983067 UYW983067:UYX983067 VIS983067:VIT983067 VSO983067:VSP983067 WCK983067:WCL983067 WMG983067:WMH983067 WWC983067:WWD983067 Q26:V26 JM26:JR26 TI26:TN26 ADE26:ADJ26 ANA26:ANF26 AWW26:AXB26 BGS26:BGX26 BQO26:BQT26 CAK26:CAP26 CKG26:CKL26 CUC26:CUH26 DDY26:DED26 DNU26:DNZ26 DXQ26:DXV26 EHM26:EHR26 ERI26:ERN26 FBE26:FBJ26 FLA26:FLF26 FUW26:FVB26 GES26:GEX26 GOO26:GOT26 GYK26:GYP26 HIG26:HIL26 HSC26:HSH26 IBY26:ICD26 ILU26:ILZ26 IVQ26:IVV26 JFM26:JFR26 JPI26:JPN26 JZE26:JZJ26 KJA26:KJF26 KSW26:KTB26 LCS26:LCX26 LMO26:LMT26 LWK26:LWP26 MGG26:MGL26 MQC26:MQH26 MZY26:NAD26 NJU26:NJZ26 NTQ26:NTV26 ODM26:ODR26 ONI26:ONN26 OXE26:OXJ26 PHA26:PHF26 PQW26:PRB26 QAS26:QAX26 QKO26:QKT26 QUK26:QUP26 REG26:REL26 ROC26:ROH26 RXY26:RYD26 SHU26:SHZ26 SRQ26:SRV26 TBM26:TBR26 TLI26:TLN26 TVE26:TVJ26 UFA26:UFF26 UOW26:UPB26 UYS26:UYX26 VIO26:VIT26 VSK26:VSP26 WCG26:WCL26 WMC26:WMH26 WVY26:WWD26 Q65562:V65562 JM65562:JR65562 TI65562:TN65562 ADE65562:ADJ65562 ANA65562:ANF65562 AWW65562:AXB65562 BGS65562:BGX65562 BQO65562:BQT65562 CAK65562:CAP65562 CKG65562:CKL65562 CUC65562:CUH65562 DDY65562:DED65562 DNU65562:DNZ65562 DXQ65562:DXV65562 EHM65562:EHR65562 ERI65562:ERN65562 FBE65562:FBJ65562 FLA65562:FLF65562 FUW65562:FVB65562 GES65562:GEX65562 GOO65562:GOT65562 GYK65562:GYP65562 HIG65562:HIL65562 HSC65562:HSH65562 IBY65562:ICD65562 ILU65562:ILZ65562 IVQ65562:IVV65562 JFM65562:JFR65562 JPI65562:JPN65562 JZE65562:JZJ65562 KJA65562:KJF65562 KSW65562:KTB65562 LCS65562:LCX65562 LMO65562:LMT65562 LWK65562:LWP65562 MGG65562:MGL65562 MQC65562:MQH65562 MZY65562:NAD65562 NJU65562:NJZ65562 NTQ65562:NTV65562 ODM65562:ODR65562 ONI65562:ONN65562 OXE65562:OXJ65562 PHA65562:PHF65562 PQW65562:PRB65562 QAS65562:QAX65562 QKO65562:QKT65562 QUK65562:QUP65562 REG65562:REL65562 ROC65562:ROH65562 RXY65562:RYD65562 SHU65562:SHZ65562 SRQ65562:SRV65562 TBM65562:TBR65562 TLI65562:TLN65562 TVE65562:TVJ65562 UFA65562:UFF65562 UOW65562:UPB65562 UYS65562:UYX65562 VIO65562:VIT65562 VSK65562:VSP65562 WCG65562:WCL65562 WMC65562:WMH65562 WVY65562:WWD65562 Q131098:V131098 JM131098:JR131098 TI131098:TN131098 ADE131098:ADJ131098 ANA131098:ANF131098 AWW131098:AXB131098 BGS131098:BGX131098 BQO131098:BQT131098 CAK131098:CAP131098 CKG131098:CKL131098 CUC131098:CUH131098 DDY131098:DED131098 DNU131098:DNZ131098 DXQ131098:DXV131098 EHM131098:EHR131098 ERI131098:ERN131098 FBE131098:FBJ131098 FLA131098:FLF131098 FUW131098:FVB131098 GES131098:GEX131098 GOO131098:GOT131098 GYK131098:GYP131098 HIG131098:HIL131098 HSC131098:HSH131098 IBY131098:ICD131098 ILU131098:ILZ131098 IVQ131098:IVV131098 JFM131098:JFR131098 JPI131098:JPN131098 JZE131098:JZJ131098 KJA131098:KJF131098 KSW131098:KTB131098 LCS131098:LCX131098 LMO131098:LMT131098 LWK131098:LWP131098 MGG131098:MGL131098 MQC131098:MQH131098 MZY131098:NAD131098 NJU131098:NJZ131098 NTQ131098:NTV131098 ODM131098:ODR131098 ONI131098:ONN131098 OXE131098:OXJ131098 PHA131098:PHF131098 PQW131098:PRB131098 QAS131098:QAX131098 QKO131098:QKT131098 QUK131098:QUP131098 REG131098:REL131098 ROC131098:ROH131098 RXY131098:RYD131098 SHU131098:SHZ131098 SRQ131098:SRV131098 TBM131098:TBR131098 TLI131098:TLN131098 TVE131098:TVJ131098 UFA131098:UFF131098 UOW131098:UPB131098 UYS131098:UYX131098 VIO131098:VIT131098 VSK131098:VSP131098 WCG131098:WCL131098 WMC131098:WMH131098 WVY131098:WWD131098 Q196634:V196634 JM196634:JR196634 TI196634:TN196634 ADE196634:ADJ196634 ANA196634:ANF196634 AWW196634:AXB196634 BGS196634:BGX196634 BQO196634:BQT196634 CAK196634:CAP196634 CKG196634:CKL196634 CUC196634:CUH196634 DDY196634:DED196634 DNU196634:DNZ196634 DXQ196634:DXV196634 EHM196634:EHR196634 ERI196634:ERN196634 FBE196634:FBJ196634 FLA196634:FLF196634 FUW196634:FVB196634 GES196634:GEX196634 GOO196634:GOT196634 GYK196634:GYP196634 HIG196634:HIL196634 HSC196634:HSH196634 IBY196634:ICD196634 ILU196634:ILZ196634 IVQ196634:IVV196634 JFM196634:JFR196634 JPI196634:JPN196634 JZE196634:JZJ196634 KJA196634:KJF196634 KSW196634:KTB196634 LCS196634:LCX196634 LMO196634:LMT196634 LWK196634:LWP196634 MGG196634:MGL196634 MQC196634:MQH196634 MZY196634:NAD196634 NJU196634:NJZ196634 NTQ196634:NTV196634 ODM196634:ODR196634 ONI196634:ONN196634 OXE196634:OXJ196634 PHA196634:PHF196634 PQW196634:PRB196634 QAS196634:QAX196634 QKO196634:QKT196634 QUK196634:QUP196634 REG196634:REL196634 ROC196634:ROH196634 RXY196634:RYD196634 SHU196634:SHZ196634 SRQ196634:SRV196634 TBM196634:TBR196634 TLI196634:TLN196634 TVE196634:TVJ196634 UFA196634:UFF196634 UOW196634:UPB196634 UYS196634:UYX196634 VIO196634:VIT196634 VSK196634:VSP196634 WCG196634:WCL196634 WMC196634:WMH196634 WVY196634:WWD196634 Q262170:V262170 JM262170:JR262170 TI262170:TN262170 ADE262170:ADJ262170 ANA262170:ANF262170 AWW262170:AXB262170 BGS262170:BGX262170 BQO262170:BQT262170 CAK262170:CAP262170 CKG262170:CKL262170 CUC262170:CUH262170 DDY262170:DED262170 DNU262170:DNZ262170 DXQ262170:DXV262170 EHM262170:EHR262170 ERI262170:ERN262170 FBE262170:FBJ262170 FLA262170:FLF262170 FUW262170:FVB262170 GES262170:GEX262170 GOO262170:GOT262170 GYK262170:GYP262170 HIG262170:HIL262170 HSC262170:HSH262170 IBY262170:ICD262170 ILU262170:ILZ262170 IVQ262170:IVV262170 JFM262170:JFR262170 JPI262170:JPN262170 JZE262170:JZJ262170 KJA262170:KJF262170 KSW262170:KTB262170 LCS262170:LCX262170 LMO262170:LMT262170 LWK262170:LWP262170 MGG262170:MGL262170 MQC262170:MQH262170 MZY262170:NAD262170 NJU262170:NJZ262170 NTQ262170:NTV262170 ODM262170:ODR262170 ONI262170:ONN262170 OXE262170:OXJ262170 PHA262170:PHF262170 PQW262170:PRB262170 QAS262170:QAX262170 QKO262170:QKT262170 QUK262170:QUP262170 REG262170:REL262170 ROC262170:ROH262170 RXY262170:RYD262170 SHU262170:SHZ262170 SRQ262170:SRV262170 TBM262170:TBR262170 TLI262170:TLN262170 TVE262170:TVJ262170 UFA262170:UFF262170 UOW262170:UPB262170 UYS262170:UYX262170 VIO262170:VIT262170 VSK262170:VSP262170 WCG262170:WCL262170 WMC262170:WMH262170 WVY262170:WWD262170 Q327706:V327706 JM327706:JR327706 TI327706:TN327706 ADE327706:ADJ327706 ANA327706:ANF327706 AWW327706:AXB327706 BGS327706:BGX327706 BQO327706:BQT327706 CAK327706:CAP327706 CKG327706:CKL327706 CUC327706:CUH327706 DDY327706:DED327706 DNU327706:DNZ327706 DXQ327706:DXV327706 EHM327706:EHR327706 ERI327706:ERN327706 FBE327706:FBJ327706 FLA327706:FLF327706 FUW327706:FVB327706 GES327706:GEX327706 GOO327706:GOT327706 GYK327706:GYP327706 HIG327706:HIL327706 HSC327706:HSH327706 IBY327706:ICD327706 ILU327706:ILZ327706 IVQ327706:IVV327706 JFM327706:JFR327706 JPI327706:JPN327706 JZE327706:JZJ327706 KJA327706:KJF327706 KSW327706:KTB327706 LCS327706:LCX327706 LMO327706:LMT327706 LWK327706:LWP327706 MGG327706:MGL327706 MQC327706:MQH327706 MZY327706:NAD327706 NJU327706:NJZ327706 NTQ327706:NTV327706 ODM327706:ODR327706 ONI327706:ONN327706 OXE327706:OXJ327706 PHA327706:PHF327706 PQW327706:PRB327706 QAS327706:QAX327706 QKO327706:QKT327706 QUK327706:QUP327706 REG327706:REL327706 ROC327706:ROH327706 RXY327706:RYD327706 SHU327706:SHZ327706 SRQ327706:SRV327706 TBM327706:TBR327706 TLI327706:TLN327706 TVE327706:TVJ327706 UFA327706:UFF327706 UOW327706:UPB327706 UYS327706:UYX327706 VIO327706:VIT327706 VSK327706:VSP327706 WCG327706:WCL327706 WMC327706:WMH327706 WVY327706:WWD327706 Q393242:V393242 JM393242:JR393242 TI393242:TN393242 ADE393242:ADJ393242 ANA393242:ANF393242 AWW393242:AXB393242 BGS393242:BGX393242 BQO393242:BQT393242 CAK393242:CAP393242 CKG393242:CKL393242 CUC393242:CUH393242 DDY393242:DED393242 DNU393242:DNZ393242 DXQ393242:DXV393242 EHM393242:EHR393242 ERI393242:ERN393242 FBE393242:FBJ393242 FLA393242:FLF393242 FUW393242:FVB393242 GES393242:GEX393242 GOO393242:GOT393242 GYK393242:GYP393242 HIG393242:HIL393242 HSC393242:HSH393242 IBY393242:ICD393242 ILU393242:ILZ393242 IVQ393242:IVV393242 JFM393242:JFR393242 JPI393242:JPN393242 JZE393242:JZJ393242 KJA393242:KJF393242 KSW393242:KTB393242 LCS393242:LCX393242 LMO393242:LMT393242 LWK393242:LWP393242 MGG393242:MGL393242 MQC393242:MQH393242 MZY393242:NAD393242 NJU393242:NJZ393242 NTQ393242:NTV393242 ODM393242:ODR393242 ONI393242:ONN393242 OXE393242:OXJ393242 PHA393242:PHF393242 PQW393242:PRB393242 QAS393242:QAX393242 QKO393242:QKT393242 QUK393242:QUP393242 REG393242:REL393242 ROC393242:ROH393242 RXY393242:RYD393242 SHU393242:SHZ393242 SRQ393242:SRV393242 TBM393242:TBR393242 TLI393242:TLN393242 TVE393242:TVJ393242 UFA393242:UFF393242 UOW393242:UPB393242 UYS393242:UYX393242 VIO393242:VIT393242 VSK393242:VSP393242 WCG393242:WCL393242 WMC393242:WMH393242 WVY393242:WWD393242 Q458778:V458778 JM458778:JR458778 TI458778:TN458778 ADE458778:ADJ458778 ANA458778:ANF458778 AWW458778:AXB458778 BGS458778:BGX458778 BQO458778:BQT458778 CAK458778:CAP458778 CKG458778:CKL458778 CUC458778:CUH458778 DDY458778:DED458778 DNU458778:DNZ458778 DXQ458778:DXV458778 EHM458778:EHR458778 ERI458778:ERN458778 FBE458778:FBJ458778 FLA458778:FLF458778 FUW458778:FVB458778 GES458778:GEX458778 GOO458778:GOT458778 GYK458778:GYP458778 HIG458778:HIL458778 HSC458778:HSH458778 IBY458778:ICD458778 ILU458778:ILZ458778 IVQ458778:IVV458778 JFM458778:JFR458778 JPI458778:JPN458778 JZE458778:JZJ458778 KJA458778:KJF458778 KSW458778:KTB458778 LCS458778:LCX458778 LMO458778:LMT458778 LWK458778:LWP458778 MGG458778:MGL458778 MQC458778:MQH458778 MZY458778:NAD458778 NJU458778:NJZ458778 NTQ458778:NTV458778 ODM458778:ODR458778 ONI458778:ONN458778 OXE458778:OXJ458778 PHA458778:PHF458778 PQW458778:PRB458778 QAS458778:QAX458778 QKO458778:QKT458778 QUK458778:QUP458778 REG458778:REL458778 ROC458778:ROH458778 RXY458778:RYD458778 SHU458778:SHZ458778 SRQ458778:SRV458778 TBM458778:TBR458778 TLI458778:TLN458778 TVE458778:TVJ458778 UFA458778:UFF458778 UOW458778:UPB458778 UYS458778:UYX458778 VIO458778:VIT458778 VSK458778:VSP458778 WCG458778:WCL458778 WMC458778:WMH458778 WVY458778:WWD458778 Q524314:V524314 JM524314:JR524314 TI524314:TN524314 ADE524314:ADJ524314 ANA524314:ANF524314 AWW524314:AXB524314 BGS524314:BGX524314 BQO524314:BQT524314 CAK524314:CAP524314 CKG524314:CKL524314 CUC524314:CUH524314 DDY524314:DED524314 DNU524314:DNZ524314 DXQ524314:DXV524314 EHM524314:EHR524314 ERI524314:ERN524314 FBE524314:FBJ524314 FLA524314:FLF524314 FUW524314:FVB524314 GES524314:GEX524314 GOO524314:GOT524314 GYK524314:GYP524314 HIG524314:HIL524314 HSC524314:HSH524314 IBY524314:ICD524314 ILU524314:ILZ524314 IVQ524314:IVV524314 JFM524314:JFR524314 JPI524314:JPN524314 JZE524314:JZJ524314 KJA524314:KJF524314 KSW524314:KTB524314 LCS524314:LCX524314 LMO524314:LMT524314 LWK524314:LWP524314 MGG524314:MGL524314 MQC524314:MQH524314 MZY524314:NAD524314 NJU524314:NJZ524314 NTQ524314:NTV524314 ODM524314:ODR524314 ONI524314:ONN524314 OXE524314:OXJ524314 PHA524314:PHF524314 PQW524314:PRB524314 QAS524314:QAX524314 QKO524314:QKT524314 QUK524314:QUP524314 REG524314:REL524314 ROC524314:ROH524314 RXY524314:RYD524314 SHU524314:SHZ524314 SRQ524314:SRV524314 TBM524314:TBR524314 TLI524314:TLN524314 TVE524314:TVJ524314 UFA524314:UFF524314 UOW524314:UPB524314 UYS524314:UYX524314 VIO524314:VIT524314 VSK524314:VSP524314 WCG524314:WCL524314 WMC524314:WMH524314 WVY524314:WWD524314 Q589850:V589850 JM589850:JR589850 TI589850:TN589850 ADE589850:ADJ589850 ANA589850:ANF589850 AWW589850:AXB589850 BGS589850:BGX589850 BQO589850:BQT589850 CAK589850:CAP589850 CKG589850:CKL589850 CUC589850:CUH589850 DDY589850:DED589850 DNU589850:DNZ589850 DXQ589850:DXV589850 EHM589850:EHR589850 ERI589850:ERN589850 FBE589850:FBJ589850 FLA589850:FLF589850 FUW589850:FVB589850 GES589850:GEX589850 GOO589850:GOT589850 GYK589850:GYP589850 HIG589850:HIL589850 HSC589850:HSH589850 IBY589850:ICD589850 ILU589850:ILZ589850 IVQ589850:IVV589850 JFM589850:JFR589850 JPI589850:JPN589850 JZE589850:JZJ589850 KJA589850:KJF589850 KSW589850:KTB589850 LCS589850:LCX589850 LMO589850:LMT589850 LWK589850:LWP589850 MGG589850:MGL589850 MQC589850:MQH589850 MZY589850:NAD589850 NJU589850:NJZ589850 NTQ589850:NTV589850 ODM589850:ODR589850 ONI589850:ONN589850 OXE589850:OXJ589850 PHA589850:PHF589850 PQW589850:PRB589850 QAS589850:QAX589850 QKO589850:QKT589850 QUK589850:QUP589850 REG589850:REL589850 ROC589850:ROH589850 RXY589850:RYD589850 SHU589850:SHZ589850 SRQ589850:SRV589850 TBM589850:TBR589850 TLI589850:TLN589850 TVE589850:TVJ589850 UFA589850:UFF589850 UOW589850:UPB589850 UYS589850:UYX589850 VIO589850:VIT589850 VSK589850:VSP589850 WCG589850:WCL589850 WMC589850:WMH589850 WVY589850:WWD589850 Q655386:V655386 JM655386:JR655386 TI655386:TN655386 ADE655386:ADJ655386 ANA655386:ANF655386 AWW655386:AXB655386 BGS655386:BGX655386 BQO655386:BQT655386 CAK655386:CAP655386 CKG655386:CKL655386 CUC655386:CUH655386 DDY655386:DED655386 DNU655386:DNZ655386 DXQ655386:DXV655386 EHM655386:EHR655386 ERI655386:ERN655386 FBE655386:FBJ655386 FLA655386:FLF655386 FUW655386:FVB655386 GES655386:GEX655386 GOO655386:GOT655386 GYK655386:GYP655386 HIG655386:HIL655386 HSC655386:HSH655386 IBY655386:ICD655386 ILU655386:ILZ655386 IVQ655386:IVV655386 JFM655386:JFR655386 JPI655386:JPN655386 JZE655386:JZJ655386 KJA655386:KJF655386 KSW655386:KTB655386 LCS655386:LCX655386 LMO655386:LMT655386 LWK655386:LWP655386 MGG655386:MGL655386 MQC655386:MQH655386 MZY655386:NAD655386 NJU655386:NJZ655386 NTQ655386:NTV655386 ODM655386:ODR655386 ONI655386:ONN655386 OXE655386:OXJ655386 PHA655386:PHF655386 PQW655386:PRB655386 QAS655386:QAX655386 QKO655386:QKT655386 QUK655386:QUP655386 REG655386:REL655386 ROC655386:ROH655386 RXY655386:RYD655386 SHU655386:SHZ655386 SRQ655386:SRV655386 TBM655386:TBR655386 TLI655386:TLN655386 TVE655386:TVJ655386 UFA655386:UFF655386 UOW655386:UPB655386 UYS655386:UYX655386 VIO655386:VIT655386 VSK655386:VSP655386 WCG655386:WCL655386 WMC655386:WMH655386 WVY655386:WWD655386 Q720922:V720922 JM720922:JR720922 TI720922:TN720922 ADE720922:ADJ720922 ANA720922:ANF720922 AWW720922:AXB720922 BGS720922:BGX720922 BQO720922:BQT720922 CAK720922:CAP720922 CKG720922:CKL720922 CUC720922:CUH720922 DDY720922:DED720922 DNU720922:DNZ720922 DXQ720922:DXV720922 EHM720922:EHR720922 ERI720922:ERN720922 FBE720922:FBJ720922 FLA720922:FLF720922 FUW720922:FVB720922 GES720922:GEX720922 GOO720922:GOT720922 GYK720922:GYP720922 HIG720922:HIL720922 HSC720922:HSH720922 IBY720922:ICD720922 ILU720922:ILZ720922 IVQ720922:IVV720922 JFM720922:JFR720922 JPI720922:JPN720922 JZE720922:JZJ720922 KJA720922:KJF720922 KSW720922:KTB720922 LCS720922:LCX720922 LMO720922:LMT720922 LWK720922:LWP720922 MGG720922:MGL720922 MQC720922:MQH720922 MZY720922:NAD720922 NJU720922:NJZ720922 NTQ720922:NTV720922 ODM720922:ODR720922 ONI720922:ONN720922 OXE720922:OXJ720922 PHA720922:PHF720922 PQW720922:PRB720922 QAS720922:QAX720922 QKO720922:QKT720922 QUK720922:QUP720922 REG720922:REL720922 ROC720922:ROH720922 RXY720922:RYD720922 SHU720922:SHZ720922 SRQ720922:SRV720922 TBM720922:TBR720922 TLI720922:TLN720922 TVE720922:TVJ720922 UFA720922:UFF720922 UOW720922:UPB720922 UYS720922:UYX720922 VIO720922:VIT720922 VSK720922:VSP720922 WCG720922:WCL720922 WMC720922:WMH720922 WVY720922:WWD720922 Q786458:V786458 JM786458:JR786458 TI786458:TN786458 ADE786458:ADJ786458 ANA786458:ANF786458 AWW786458:AXB786458 BGS786458:BGX786458 BQO786458:BQT786458 CAK786458:CAP786458 CKG786458:CKL786458 CUC786458:CUH786458 DDY786458:DED786458 DNU786458:DNZ786458 DXQ786458:DXV786458 EHM786458:EHR786458 ERI786458:ERN786458 FBE786458:FBJ786458 FLA786458:FLF786458 FUW786458:FVB786458 GES786458:GEX786458 GOO786458:GOT786458 GYK786458:GYP786458 HIG786458:HIL786458 HSC786458:HSH786458 IBY786458:ICD786458 ILU786458:ILZ786458 IVQ786458:IVV786458 JFM786458:JFR786458 JPI786458:JPN786458 JZE786458:JZJ786458 KJA786458:KJF786458 KSW786458:KTB786458 LCS786458:LCX786458 LMO786458:LMT786458 LWK786458:LWP786458 MGG786458:MGL786458 MQC786458:MQH786458 MZY786458:NAD786458 NJU786458:NJZ786458 NTQ786458:NTV786458 ODM786458:ODR786458 ONI786458:ONN786458 OXE786458:OXJ786458 PHA786458:PHF786458 PQW786458:PRB786458 QAS786458:QAX786458 QKO786458:QKT786458 QUK786458:QUP786458 REG786458:REL786458 ROC786458:ROH786458 RXY786458:RYD786458 SHU786458:SHZ786458 SRQ786458:SRV786458 TBM786458:TBR786458 TLI786458:TLN786458 TVE786458:TVJ786458 UFA786458:UFF786458 UOW786458:UPB786458 UYS786458:UYX786458 VIO786458:VIT786458 VSK786458:VSP786458 WCG786458:WCL786458 WMC786458:WMH786458 WVY786458:WWD786458 Q851994:V851994 JM851994:JR851994 TI851994:TN851994 ADE851994:ADJ851994 ANA851994:ANF851994 AWW851994:AXB851994 BGS851994:BGX851994 BQO851994:BQT851994 CAK851994:CAP851994 CKG851994:CKL851994 CUC851994:CUH851994 DDY851994:DED851994 DNU851994:DNZ851994 DXQ851994:DXV851994 EHM851994:EHR851994 ERI851994:ERN851994 FBE851994:FBJ851994 FLA851994:FLF851994 FUW851994:FVB851994 GES851994:GEX851994 GOO851994:GOT851994 GYK851994:GYP851994 HIG851994:HIL851994 HSC851994:HSH851994 IBY851994:ICD851994 ILU851994:ILZ851994 IVQ851994:IVV851994 JFM851994:JFR851994 JPI851994:JPN851994 JZE851994:JZJ851994 KJA851994:KJF851994 KSW851994:KTB851994 LCS851994:LCX851994 LMO851994:LMT851994 LWK851994:LWP851994 MGG851994:MGL851994 MQC851994:MQH851994 MZY851994:NAD851994 NJU851994:NJZ851994 NTQ851994:NTV851994 ODM851994:ODR851994 ONI851994:ONN851994 OXE851994:OXJ851994 PHA851994:PHF851994 PQW851994:PRB851994 QAS851994:QAX851994 QKO851994:QKT851994 QUK851994:QUP851994 REG851994:REL851994 ROC851994:ROH851994 RXY851994:RYD851994 SHU851994:SHZ851994 SRQ851994:SRV851994 TBM851994:TBR851994 TLI851994:TLN851994 TVE851994:TVJ851994 UFA851994:UFF851994 UOW851994:UPB851994 UYS851994:UYX851994 VIO851994:VIT851994 VSK851994:VSP851994 WCG851994:WCL851994 WMC851994:WMH851994 WVY851994:WWD851994 Q917530:V917530 JM917530:JR917530 TI917530:TN917530 ADE917530:ADJ917530 ANA917530:ANF917530 AWW917530:AXB917530 BGS917530:BGX917530 BQO917530:BQT917530 CAK917530:CAP917530 CKG917530:CKL917530 CUC917530:CUH917530 DDY917530:DED917530 DNU917530:DNZ917530 DXQ917530:DXV917530 EHM917530:EHR917530 ERI917530:ERN917530 FBE917530:FBJ917530 FLA917530:FLF917530 FUW917530:FVB917530 GES917530:GEX917530 GOO917530:GOT917530 GYK917530:GYP917530 HIG917530:HIL917530 HSC917530:HSH917530 IBY917530:ICD917530 ILU917530:ILZ917530 IVQ917530:IVV917530 JFM917530:JFR917530 JPI917530:JPN917530 JZE917530:JZJ917530 KJA917530:KJF917530 KSW917530:KTB917530 LCS917530:LCX917530 LMO917530:LMT917530 LWK917530:LWP917530 MGG917530:MGL917530 MQC917530:MQH917530 MZY917530:NAD917530 NJU917530:NJZ917530 NTQ917530:NTV917530 ODM917530:ODR917530 ONI917530:ONN917530 OXE917530:OXJ917530 PHA917530:PHF917530 PQW917530:PRB917530 QAS917530:QAX917530 QKO917530:QKT917530 QUK917530:QUP917530 REG917530:REL917530 ROC917530:ROH917530 RXY917530:RYD917530 SHU917530:SHZ917530 SRQ917530:SRV917530 TBM917530:TBR917530 TLI917530:TLN917530 TVE917530:TVJ917530 UFA917530:UFF917530 UOW917530:UPB917530 UYS917530:UYX917530 VIO917530:VIT917530 VSK917530:VSP917530 WCG917530:WCL917530 WMC917530:WMH917530 WVY917530:WWD917530 Q983066:V983066 JM983066:JR983066 TI983066:TN983066 ADE983066:ADJ983066 ANA983066:ANF983066 AWW983066:AXB983066 BGS983066:BGX983066 BQO983066:BQT983066 CAK983066:CAP983066 CKG983066:CKL983066 CUC983066:CUH983066 DDY983066:DED983066 DNU983066:DNZ983066 DXQ983066:DXV983066 EHM983066:EHR983066 ERI983066:ERN983066 FBE983066:FBJ983066 FLA983066:FLF983066 FUW983066:FVB983066 GES983066:GEX983066 GOO983066:GOT983066 GYK983066:GYP983066 HIG983066:HIL983066 HSC983066:HSH983066 IBY983066:ICD983066 ILU983066:ILZ983066 IVQ983066:IVV983066 JFM983066:JFR983066 JPI983066:JPN983066 JZE983066:JZJ983066 KJA983066:KJF983066 KSW983066:KTB983066 LCS983066:LCX983066 LMO983066:LMT983066 LWK983066:LWP983066 MGG983066:MGL983066 MQC983066:MQH983066 MZY983066:NAD983066 NJU983066:NJZ983066 NTQ983066:NTV983066 ODM983066:ODR983066 ONI983066:ONN983066 OXE983066:OXJ983066 PHA983066:PHF983066 PQW983066:PRB983066 QAS983066:QAX983066 QKO983066:QKT983066 QUK983066:QUP983066 REG983066:REL983066 ROC983066:ROH983066 RXY983066:RYD983066 SHU983066:SHZ983066 SRQ983066:SRV983066 TBM983066:TBR983066 TLI983066:TLN983066 TVE983066:TVJ983066 UFA983066:UFF983066 UOW983066:UPB983066 UYS983066:UYX983066 VIO983066:VIT983066 VSK983066:VSP983066 WCG983066:WCL983066 WMC983066:WMH983066 WVY983066:WWD983066 J26:N26 JF26:JJ26 TB26:TF26 ACX26:ADB26 AMT26:AMX26 AWP26:AWT26 BGL26:BGP26 BQH26:BQL26 CAD26:CAH26 CJZ26:CKD26 CTV26:CTZ26 DDR26:DDV26 DNN26:DNR26 DXJ26:DXN26 EHF26:EHJ26 ERB26:ERF26 FAX26:FBB26 FKT26:FKX26 FUP26:FUT26 GEL26:GEP26 GOH26:GOL26 GYD26:GYH26 HHZ26:HID26 HRV26:HRZ26 IBR26:IBV26 ILN26:ILR26 IVJ26:IVN26 JFF26:JFJ26 JPB26:JPF26 JYX26:JZB26 KIT26:KIX26 KSP26:KST26 LCL26:LCP26 LMH26:LML26 LWD26:LWH26 MFZ26:MGD26 MPV26:MPZ26 MZR26:MZV26 NJN26:NJR26 NTJ26:NTN26 ODF26:ODJ26 ONB26:ONF26 OWX26:OXB26 PGT26:PGX26 PQP26:PQT26 QAL26:QAP26 QKH26:QKL26 QUD26:QUH26 RDZ26:RED26 RNV26:RNZ26 RXR26:RXV26 SHN26:SHR26 SRJ26:SRN26 TBF26:TBJ26 TLB26:TLF26 TUX26:TVB26 UET26:UEX26 UOP26:UOT26 UYL26:UYP26 VIH26:VIL26 VSD26:VSH26 WBZ26:WCD26 WLV26:WLZ26 WVR26:WVV26 J65562:N65562 JF65562:JJ65562 TB65562:TF65562 ACX65562:ADB65562 AMT65562:AMX65562 AWP65562:AWT65562 BGL65562:BGP65562 BQH65562:BQL65562 CAD65562:CAH65562 CJZ65562:CKD65562 CTV65562:CTZ65562 DDR65562:DDV65562 DNN65562:DNR65562 DXJ65562:DXN65562 EHF65562:EHJ65562 ERB65562:ERF65562 FAX65562:FBB65562 FKT65562:FKX65562 FUP65562:FUT65562 GEL65562:GEP65562 GOH65562:GOL65562 GYD65562:GYH65562 HHZ65562:HID65562 HRV65562:HRZ65562 IBR65562:IBV65562 ILN65562:ILR65562 IVJ65562:IVN65562 JFF65562:JFJ65562 JPB65562:JPF65562 JYX65562:JZB65562 KIT65562:KIX65562 KSP65562:KST65562 LCL65562:LCP65562 LMH65562:LML65562 LWD65562:LWH65562 MFZ65562:MGD65562 MPV65562:MPZ65562 MZR65562:MZV65562 NJN65562:NJR65562 NTJ65562:NTN65562 ODF65562:ODJ65562 ONB65562:ONF65562 OWX65562:OXB65562 PGT65562:PGX65562 PQP65562:PQT65562 QAL65562:QAP65562 QKH65562:QKL65562 QUD65562:QUH65562 RDZ65562:RED65562 RNV65562:RNZ65562 RXR65562:RXV65562 SHN65562:SHR65562 SRJ65562:SRN65562 TBF65562:TBJ65562 TLB65562:TLF65562 TUX65562:TVB65562 UET65562:UEX65562 UOP65562:UOT65562 UYL65562:UYP65562 VIH65562:VIL65562 VSD65562:VSH65562 WBZ65562:WCD65562 WLV65562:WLZ65562 WVR65562:WVV65562 J131098:N131098 JF131098:JJ131098 TB131098:TF131098 ACX131098:ADB131098 AMT131098:AMX131098 AWP131098:AWT131098 BGL131098:BGP131098 BQH131098:BQL131098 CAD131098:CAH131098 CJZ131098:CKD131098 CTV131098:CTZ131098 DDR131098:DDV131098 DNN131098:DNR131098 DXJ131098:DXN131098 EHF131098:EHJ131098 ERB131098:ERF131098 FAX131098:FBB131098 FKT131098:FKX131098 FUP131098:FUT131098 GEL131098:GEP131098 GOH131098:GOL131098 GYD131098:GYH131098 HHZ131098:HID131098 HRV131098:HRZ131098 IBR131098:IBV131098 ILN131098:ILR131098 IVJ131098:IVN131098 JFF131098:JFJ131098 JPB131098:JPF131098 JYX131098:JZB131098 KIT131098:KIX131098 KSP131098:KST131098 LCL131098:LCP131098 LMH131098:LML131098 LWD131098:LWH131098 MFZ131098:MGD131098 MPV131098:MPZ131098 MZR131098:MZV131098 NJN131098:NJR131098 NTJ131098:NTN131098 ODF131098:ODJ131098 ONB131098:ONF131098 OWX131098:OXB131098 PGT131098:PGX131098 PQP131098:PQT131098 QAL131098:QAP131098 QKH131098:QKL131098 QUD131098:QUH131098 RDZ131098:RED131098 RNV131098:RNZ131098 RXR131098:RXV131098 SHN131098:SHR131098 SRJ131098:SRN131098 TBF131098:TBJ131098 TLB131098:TLF131098 TUX131098:TVB131098 UET131098:UEX131098 UOP131098:UOT131098 UYL131098:UYP131098 VIH131098:VIL131098 VSD131098:VSH131098 WBZ131098:WCD131098 WLV131098:WLZ131098 WVR131098:WVV131098 J196634:N196634 JF196634:JJ196634 TB196634:TF196634 ACX196634:ADB196634 AMT196634:AMX196634 AWP196634:AWT196634 BGL196634:BGP196634 BQH196634:BQL196634 CAD196634:CAH196634 CJZ196634:CKD196634 CTV196634:CTZ196634 DDR196634:DDV196634 DNN196634:DNR196634 DXJ196634:DXN196634 EHF196634:EHJ196634 ERB196634:ERF196634 FAX196634:FBB196634 FKT196634:FKX196634 FUP196634:FUT196634 GEL196634:GEP196634 GOH196634:GOL196634 GYD196634:GYH196634 HHZ196634:HID196634 HRV196634:HRZ196634 IBR196634:IBV196634 ILN196634:ILR196634 IVJ196634:IVN196634 JFF196634:JFJ196634 JPB196634:JPF196634 JYX196634:JZB196634 KIT196634:KIX196634 KSP196634:KST196634 LCL196634:LCP196634 LMH196634:LML196634 LWD196634:LWH196634 MFZ196634:MGD196634 MPV196634:MPZ196634 MZR196634:MZV196634 NJN196634:NJR196634 NTJ196634:NTN196634 ODF196634:ODJ196634 ONB196634:ONF196634 OWX196634:OXB196634 PGT196634:PGX196634 PQP196634:PQT196634 QAL196634:QAP196634 QKH196634:QKL196634 QUD196634:QUH196634 RDZ196634:RED196634 RNV196634:RNZ196634 RXR196634:RXV196634 SHN196634:SHR196634 SRJ196634:SRN196634 TBF196634:TBJ196634 TLB196634:TLF196634 TUX196634:TVB196634 UET196634:UEX196634 UOP196634:UOT196634 UYL196634:UYP196634 VIH196634:VIL196634 VSD196634:VSH196634 WBZ196634:WCD196634 WLV196634:WLZ196634 WVR196634:WVV196634 J262170:N262170 JF262170:JJ262170 TB262170:TF262170 ACX262170:ADB262170 AMT262170:AMX262170 AWP262170:AWT262170 BGL262170:BGP262170 BQH262170:BQL262170 CAD262170:CAH262170 CJZ262170:CKD262170 CTV262170:CTZ262170 DDR262170:DDV262170 DNN262170:DNR262170 DXJ262170:DXN262170 EHF262170:EHJ262170 ERB262170:ERF262170 FAX262170:FBB262170 FKT262170:FKX262170 FUP262170:FUT262170 GEL262170:GEP262170 GOH262170:GOL262170 GYD262170:GYH262170 HHZ262170:HID262170 HRV262170:HRZ262170 IBR262170:IBV262170 ILN262170:ILR262170 IVJ262170:IVN262170 JFF262170:JFJ262170 JPB262170:JPF262170 JYX262170:JZB262170 KIT262170:KIX262170 KSP262170:KST262170 LCL262170:LCP262170 LMH262170:LML262170 LWD262170:LWH262170 MFZ262170:MGD262170 MPV262170:MPZ262170 MZR262170:MZV262170 NJN262170:NJR262170 NTJ262170:NTN262170 ODF262170:ODJ262170 ONB262170:ONF262170 OWX262170:OXB262170 PGT262170:PGX262170 PQP262170:PQT262170 QAL262170:QAP262170 QKH262170:QKL262170 QUD262170:QUH262170 RDZ262170:RED262170 RNV262170:RNZ262170 RXR262170:RXV262170 SHN262170:SHR262170 SRJ262170:SRN262170 TBF262170:TBJ262170 TLB262170:TLF262170 TUX262170:TVB262170 UET262170:UEX262170 UOP262170:UOT262170 UYL262170:UYP262170 VIH262170:VIL262170 VSD262170:VSH262170 WBZ262170:WCD262170 WLV262170:WLZ262170 WVR262170:WVV262170 J327706:N327706 JF327706:JJ327706 TB327706:TF327706 ACX327706:ADB327706 AMT327706:AMX327706 AWP327706:AWT327706 BGL327706:BGP327706 BQH327706:BQL327706 CAD327706:CAH327706 CJZ327706:CKD327706 CTV327706:CTZ327706 DDR327706:DDV327706 DNN327706:DNR327706 DXJ327706:DXN327706 EHF327706:EHJ327706 ERB327706:ERF327706 FAX327706:FBB327706 FKT327706:FKX327706 FUP327706:FUT327706 GEL327706:GEP327706 GOH327706:GOL327706 GYD327706:GYH327706 HHZ327706:HID327706 HRV327706:HRZ327706 IBR327706:IBV327706 ILN327706:ILR327706 IVJ327706:IVN327706 JFF327706:JFJ327706 JPB327706:JPF327706 JYX327706:JZB327706 KIT327706:KIX327706 KSP327706:KST327706 LCL327706:LCP327706 LMH327706:LML327706 LWD327706:LWH327706 MFZ327706:MGD327706 MPV327706:MPZ327706 MZR327706:MZV327706 NJN327706:NJR327706 NTJ327706:NTN327706 ODF327706:ODJ327706 ONB327706:ONF327706 OWX327706:OXB327706 PGT327706:PGX327706 PQP327706:PQT327706 QAL327706:QAP327706 QKH327706:QKL327706 QUD327706:QUH327706 RDZ327706:RED327706 RNV327706:RNZ327706 RXR327706:RXV327706 SHN327706:SHR327706 SRJ327706:SRN327706 TBF327706:TBJ327706 TLB327706:TLF327706 TUX327706:TVB327706 UET327706:UEX327706 UOP327706:UOT327706 UYL327706:UYP327706 VIH327706:VIL327706 VSD327706:VSH327706 WBZ327706:WCD327706 WLV327706:WLZ327706 WVR327706:WVV327706 J393242:N393242 JF393242:JJ393242 TB393242:TF393242 ACX393242:ADB393242 AMT393242:AMX393242 AWP393242:AWT393242 BGL393242:BGP393242 BQH393242:BQL393242 CAD393242:CAH393242 CJZ393242:CKD393242 CTV393242:CTZ393242 DDR393242:DDV393242 DNN393242:DNR393242 DXJ393242:DXN393242 EHF393242:EHJ393242 ERB393242:ERF393242 FAX393242:FBB393242 FKT393242:FKX393242 FUP393242:FUT393242 GEL393242:GEP393242 GOH393242:GOL393242 GYD393242:GYH393242 HHZ393242:HID393242 HRV393242:HRZ393242 IBR393242:IBV393242 ILN393242:ILR393242 IVJ393242:IVN393242 JFF393242:JFJ393242 JPB393242:JPF393242 JYX393242:JZB393242 KIT393242:KIX393242 KSP393242:KST393242 LCL393242:LCP393242 LMH393242:LML393242 LWD393242:LWH393242 MFZ393242:MGD393242 MPV393242:MPZ393242 MZR393242:MZV393242 NJN393242:NJR393242 NTJ393242:NTN393242 ODF393242:ODJ393242 ONB393242:ONF393242 OWX393242:OXB393242 PGT393242:PGX393242 PQP393242:PQT393242 QAL393242:QAP393242 QKH393242:QKL393242 QUD393242:QUH393242 RDZ393242:RED393242 RNV393242:RNZ393242 RXR393242:RXV393242 SHN393242:SHR393242 SRJ393242:SRN393242 TBF393242:TBJ393242 TLB393242:TLF393242 TUX393242:TVB393242 UET393242:UEX393242 UOP393242:UOT393242 UYL393242:UYP393242 VIH393242:VIL393242 VSD393242:VSH393242 WBZ393242:WCD393242 WLV393242:WLZ393242 WVR393242:WVV393242 J458778:N458778 JF458778:JJ458778 TB458778:TF458778 ACX458778:ADB458778 AMT458778:AMX458778 AWP458778:AWT458778 BGL458778:BGP458778 BQH458778:BQL458778 CAD458778:CAH458778 CJZ458778:CKD458778 CTV458778:CTZ458778 DDR458778:DDV458778 DNN458778:DNR458778 DXJ458778:DXN458778 EHF458778:EHJ458778 ERB458778:ERF458778 FAX458778:FBB458778 FKT458778:FKX458778 FUP458778:FUT458778 GEL458778:GEP458778 GOH458778:GOL458778 GYD458778:GYH458778 HHZ458778:HID458778 HRV458778:HRZ458778 IBR458778:IBV458778 ILN458778:ILR458778 IVJ458778:IVN458778 JFF458778:JFJ458778 JPB458778:JPF458778 JYX458778:JZB458778 KIT458778:KIX458778 KSP458778:KST458778 LCL458778:LCP458778 LMH458778:LML458778 LWD458778:LWH458778 MFZ458778:MGD458778 MPV458778:MPZ458778 MZR458778:MZV458778 NJN458778:NJR458778 NTJ458778:NTN458778 ODF458778:ODJ458778 ONB458778:ONF458778 OWX458778:OXB458778 PGT458778:PGX458778 PQP458778:PQT458778 QAL458778:QAP458778 QKH458778:QKL458778 QUD458778:QUH458778 RDZ458778:RED458778 RNV458778:RNZ458778 RXR458778:RXV458778 SHN458778:SHR458778 SRJ458778:SRN458778 TBF458778:TBJ458778 TLB458778:TLF458778 TUX458778:TVB458778 UET458778:UEX458778 UOP458778:UOT458778 UYL458778:UYP458778 VIH458778:VIL458778 VSD458778:VSH458778 WBZ458778:WCD458778 WLV458778:WLZ458778 WVR458778:WVV458778 J524314:N524314 JF524314:JJ524314 TB524314:TF524314 ACX524314:ADB524314 AMT524314:AMX524314 AWP524314:AWT524314 BGL524314:BGP524314 BQH524314:BQL524314 CAD524314:CAH524314 CJZ524314:CKD524314 CTV524314:CTZ524314 DDR524314:DDV524314 DNN524314:DNR524314 DXJ524314:DXN524314 EHF524314:EHJ524314 ERB524314:ERF524314 FAX524314:FBB524314 FKT524314:FKX524314 FUP524314:FUT524314 GEL524314:GEP524314 GOH524314:GOL524314 GYD524314:GYH524314 HHZ524314:HID524314 HRV524314:HRZ524314 IBR524314:IBV524314 ILN524314:ILR524314 IVJ524314:IVN524314 JFF524314:JFJ524314 JPB524314:JPF524314 JYX524314:JZB524314 KIT524314:KIX524314 KSP524314:KST524314 LCL524314:LCP524314 LMH524314:LML524314 LWD524314:LWH524314 MFZ524314:MGD524314 MPV524314:MPZ524314 MZR524314:MZV524314 NJN524314:NJR524314 NTJ524314:NTN524314 ODF524314:ODJ524314 ONB524314:ONF524314 OWX524314:OXB524314 PGT524314:PGX524314 PQP524314:PQT524314 QAL524314:QAP524314 QKH524314:QKL524314 QUD524314:QUH524314 RDZ524314:RED524314 RNV524314:RNZ524314 RXR524314:RXV524314 SHN524314:SHR524314 SRJ524314:SRN524314 TBF524314:TBJ524314 TLB524314:TLF524314 TUX524314:TVB524314 UET524314:UEX524314 UOP524314:UOT524314 UYL524314:UYP524314 VIH524314:VIL524314 VSD524314:VSH524314 WBZ524314:WCD524314 WLV524314:WLZ524314 WVR524314:WVV524314 J589850:N589850 JF589850:JJ589850 TB589850:TF589850 ACX589850:ADB589850 AMT589850:AMX589850 AWP589850:AWT589850 BGL589850:BGP589850 BQH589850:BQL589850 CAD589850:CAH589850 CJZ589850:CKD589850 CTV589850:CTZ589850 DDR589850:DDV589850 DNN589850:DNR589850 DXJ589850:DXN589850 EHF589850:EHJ589850 ERB589850:ERF589850 FAX589850:FBB589850 FKT589850:FKX589850 FUP589850:FUT589850 GEL589850:GEP589850 GOH589850:GOL589850 GYD589850:GYH589850 HHZ589850:HID589850 HRV589850:HRZ589850 IBR589850:IBV589850 ILN589850:ILR589850 IVJ589850:IVN589850 JFF589850:JFJ589850 JPB589850:JPF589850 JYX589850:JZB589850 KIT589850:KIX589850 KSP589850:KST589850 LCL589850:LCP589850 LMH589850:LML589850 LWD589850:LWH589850 MFZ589850:MGD589850 MPV589850:MPZ589850 MZR589850:MZV589850 NJN589850:NJR589850 NTJ589850:NTN589850 ODF589850:ODJ589850 ONB589850:ONF589850 OWX589850:OXB589850 PGT589850:PGX589850 PQP589850:PQT589850 QAL589850:QAP589850 QKH589850:QKL589850 QUD589850:QUH589850 RDZ589850:RED589850 RNV589850:RNZ589850 RXR589850:RXV589850 SHN589850:SHR589850 SRJ589850:SRN589850 TBF589850:TBJ589850 TLB589850:TLF589850 TUX589850:TVB589850 UET589850:UEX589850 UOP589850:UOT589850 UYL589850:UYP589850 VIH589850:VIL589850 VSD589850:VSH589850 WBZ589850:WCD589850 WLV589850:WLZ589850 WVR589850:WVV589850 J655386:N655386 JF655386:JJ655386 TB655386:TF655386 ACX655386:ADB655386 AMT655386:AMX655386 AWP655386:AWT655386 BGL655386:BGP655386 BQH655386:BQL655386 CAD655386:CAH655386 CJZ655386:CKD655386 CTV655386:CTZ655386 DDR655386:DDV655386 DNN655386:DNR655386 DXJ655386:DXN655386 EHF655386:EHJ655386 ERB655386:ERF655386 FAX655386:FBB655386 FKT655386:FKX655386 FUP655386:FUT655386 GEL655386:GEP655386 GOH655386:GOL655386 GYD655386:GYH655386 HHZ655386:HID655386 HRV655386:HRZ655386 IBR655386:IBV655386 ILN655386:ILR655386 IVJ655386:IVN655386 JFF655386:JFJ655386 JPB655386:JPF655386 JYX655386:JZB655386 KIT655386:KIX655386 KSP655386:KST655386 LCL655386:LCP655386 LMH655386:LML655386 LWD655386:LWH655386 MFZ655386:MGD655386 MPV655386:MPZ655386 MZR655386:MZV655386 NJN655386:NJR655386 NTJ655386:NTN655386 ODF655386:ODJ655386 ONB655386:ONF655386 OWX655386:OXB655386 PGT655386:PGX655386 PQP655386:PQT655386 QAL655386:QAP655386 QKH655386:QKL655386 QUD655386:QUH655386 RDZ655386:RED655386 RNV655386:RNZ655386 RXR655386:RXV655386 SHN655386:SHR655386 SRJ655386:SRN655386 TBF655386:TBJ655386 TLB655386:TLF655386 TUX655386:TVB655386 UET655386:UEX655386 UOP655386:UOT655386 UYL655386:UYP655386 VIH655386:VIL655386 VSD655386:VSH655386 WBZ655386:WCD655386 WLV655386:WLZ655386 WVR655386:WVV655386 J720922:N720922 JF720922:JJ720922 TB720922:TF720922 ACX720922:ADB720922 AMT720922:AMX720922 AWP720922:AWT720922 BGL720922:BGP720922 BQH720922:BQL720922 CAD720922:CAH720922 CJZ720922:CKD720922 CTV720922:CTZ720922 DDR720922:DDV720922 DNN720922:DNR720922 DXJ720922:DXN720922 EHF720922:EHJ720922 ERB720922:ERF720922 FAX720922:FBB720922 FKT720922:FKX720922 FUP720922:FUT720922 GEL720922:GEP720922 GOH720922:GOL720922 GYD720922:GYH720922 HHZ720922:HID720922 HRV720922:HRZ720922 IBR720922:IBV720922 ILN720922:ILR720922 IVJ720922:IVN720922 JFF720922:JFJ720922 JPB720922:JPF720922 JYX720922:JZB720922 KIT720922:KIX720922 KSP720922:KST720922 LCL720922:LCP720922 LMH720922:LML720922 LWD720922:LWH720922 MFZ720922:MGD720922 MPV720922:MPZ720922 MZR720922:MZV720922 NJN720922:NJR720922 NTJ720922:NTN720922 ODF720922:ODJ720922 ONB720922:ONF720922 OWX720922:OXB720922 PGT720922:PGX720922 PQP720922:PQT720922 QAL720922:QAP720922 QKH720922:QKL720922 QUD720922:QUH720922 RDZ720922:RED720922 RNV720922:RNZ720922 RXR720922:RXV720922 SHN720922:SHR720922 SRJ720922:SRN720922 TBF720922:TBJ720922 TLB720922:TLF720922 TUX720922:TVB720922 UET720922:UEX720922 UOP720922:UOT720922 UYL720922:UYP720922 VIH720922:VIL720922 VSD720922:VSH720922 WBZ720922:WCD720922 WLV720922:WLZ720922 WVR720922:WVV720922 J786458:N786458 JF786458:JJ786458 TB786458:TF786458 ACX786458:ADB786458 AMT786458:AMX786458 AWP786458:AWT786458 BGL786458:BGP786458 BQH786458:BQL786458 CAD786458:CAH786458 CJZ786458:CKD786458 CTV786458:CTZ786458 DDR786458:DDV786458 DNN786458:DNR786458 DXJ786458:DXN786458 EHF786458:EHJ786458 ERB786458:ERF786458 FAX786458:FBB786458 FKT786458:FKX786458 FUP786458:FUT786458 GEL786458:GEP786458 GOH786458:GOL786458 GYD786458:GYH786458 HHZ786458:HID786458 HRV786458:HRZ786458 IBR786458:IBV786458 ILN786458:ILR786458 IVJ786458:IVN786458 JFF786458:JFJ786458 JPB786458:JPF786458 JYX786458:JZB786458 KIT786458:KIX786458 KSP786458:KST786458 LCL786458:LCP786458 LMH786458:LML786458 LWD786458:LWH786458 MFZ786458:MGD786458 MPV786458:MPZ786458 MZR786458:MZV786458 NJN786458:NJR786458 NTJ786458:NTN786458 ODF786458:ODJ786458 ONB786458:ONF786458 OWX786458:OXB786458 PGT786458:PGX786458 PQP786458:PQT786458 QAL786458:QAP786458 QKH786458:QKL786458 QUD786458:QUH786458 RDZ786458:RED786458 RNV786458:RNZ786458 RXR786458:RXV786458 SHN786458:SHR786458 SRJ786458:SRN786458 TBF786458:TBJ786458 TLB786458:TLF786458 TUX786458:TVB786458 UET786458:UEX786458 UOP786458:UOT786458 UYL786458:UYP786458 VIH786458:VIL786458 VSD786458:VSH786458 WBZ786458:WCD786458 WLV786458:WLZ786458 WVR786458:WVV786458 J851994:N851994 JF851994:JJ851994 TB851994:TF851994 ACX851994:ADB851994 AMT851994:AMX851994 AWP851994:AWT851994 BGL851994:BGP851994 BQH851994:BQL851994 CAD851994:CAH851994 CJZ851994:CKD851994 CTV851994:CTZ851994 DDR851994:DDV851994 DNN851994:DNR851994 DXJ851994:DXN851994 EHF851994:EHJ851994 ERB851994:ERF851994 FAX851994:FBB851994 FKT851994:FKX851994 FUP851994:FUT851994 GEL851994:GEP851994 GOH851994:GOL851994 GYD851994:GYH851994 HHZ851994:HID851994 HRV851994:HRZ851994 IBR851994:IBV851994 ILN851994:ILR851994 IVJ851994:IVN851994 JFF851994:JFJ851994 JPB851994:JPF851994 JYX851994:JZB851994 KIT851994:KIX851994 KSP851994:KST851994 LCL851994:LCP851994 LMH851994:LML851994 LWD851994:LWH851994 MFZ851994:MGD851994 MPV851994:MPZ851994 MZR851994:MZV851994 NJN851994:NJR851994 NTJ851994:NTN851994 ODF851994:ODJ851994 ONB851994:ONF851994 OWX851994:OXB851994 PGT851994:PGX851994 PQP851994:PQT851994 QAL851994:QAP851994 QKH851994:QKL851994 QUD851994:QUH851994 RDZ851994:RED851994 RNV851994:RNZ851994 RXR851994:RXV851994 SHN851994:SHR851994 SRJ851994:SRN851994 TBF851994:TBJ851994 TLB851994:TLF851994 TUX851994:TVB851994 UET851994:UEX851994 UOP851994:UOT851994 UYL851994:UYP851994 VIH851994:VIL851994 VSD851994:VSH851994 WBZ851994:WCD851994 WLV851994:WLZ851994 WVR851994:WVV851994 J917530:N917530 JF917530:JJ917530 TB917530:TF917530 ACX917530:ADB917530 AMT917530:AMX917530 AWP917530:AWT917530 BGL917530:BGP917530 BQH917530:BQL917530 CAD917530:CAH917530 CJZ917530:CKD917530 CTV917530:CTZ917530 DDR917530:DDV917530 DNN917530:DNR917530 DXJ917530:DXN917530 EHF917530:EHJ917530 ERB917530:ERF917530 FAX917530:FBB917530 FKT917530:FKX917530 FUP917530:FUT917530 GEL917530:GEP917530 GOH917530:GOL917530 GYD917530:GYH917530 HHZ917530:HID917530 HRV917530:HRZ917530 IBR917530:IBV917530 ILN917530:ILR917530 IVJ917530:IVN917530 JFF917530:JFJ917530 JPB917530:JPF917530 JYX917530:JZB917530 KIT917530:KIX917530 KSP917530:KST917530 LCL917530:LCP917530 LMH917530:LML917530 LWD917530:LWH917530 MFZ917530:MGD917530 MPV917530:MPZ917530 MZR917530:MZV917530 NJN917530:NJR917530 NTJ917530:NTN917530 ODF917530:ODJ917530 ONB917530:ONF917530 OWX917530:OXB917530 PGT917530:PGX917530 PQP917530:PQT917530 QAL917530:QAP917530 QKH917530:QKL917530 QUD917530:QUH917530 RDZ917530:RED917530 RNV917530:RNZ917530 RXR917530:RXV917530 SHN917530:SHR917530 SRJ917530:SRN917530 TBF917530:TBJ917530 TLB917530:TLF917530 TUX917530:TVB917530 UET917530:UEX917530 UOP917530:UOT917530 UYL917530:UYP917530 VIH917530:VIL917530 VSD917530:VSH917530 WBZ917530:WCD917530 WLV917530:WLZ917530 WVR917530:WVV917530 J983066:N983066 JF983066:JJ983066 TB983066:TF983066 ACX983066:ADB983066 AMT983066:AMX983066 AWP983066:AWT983066 BGL983066:BGP983066 BQH983066:BQL983066 CAD983066:CAH983066 CJZ983066:CKD983066 CTV983066:CTZ983066 DDR983066:DDV983066 DNN983066:DNR983066 DXJ983066:DXN983066 EHF983066:EHJ983066 ERB983066:ERF983066 FAX983066:FBB983066 FKT983066:FKX983066 FUP983066:FUT983066 GEL983066:GEP983066 GOH983066:GOL983066 GYD983066:GYH983066 HHZ983066:HID983066 HRV983066:HRZ983066 IBR983066:IBV983066 ILN983066:ILR983066 IVJ983066:IVN983066 JFF983066:JFJ983066 JPB983066:JPF983066 JYX983066:JZB983066 KIT983066:KIX983066 KSP983066:KST983066 LCL983066:LCP983066 LMH983066:LML983066 LWD983066:LWH983066 MFZ983066:MGD983066 MPV983066:MPZ983066 MZR983066:MZV983066 NJN983066:NJR983066 NTJ983066:NTN983066 ODF983066:ODJ983066 ONB983066:ONF983066 OWX983066:OXB983066 PGT983066:PGX983066 PQP983066:PQT983066 QAL983066:QAP983066 QKH983066:QKL983066 QUD983066:QUH983066 RDZ983066:RED983066 RNV983066:RNZ983066 RXR983066:RXV983066 SHN983066:SHR983066 SRJ983066:SRN983066 TBF983066:TBJ983066 TLB983066:TLF983066 TUX983066:TVB983066 UET983066:UEX983066 UOP983066:UOT983066 UYL983066:UYP983066 VIH983066:VIL983066 VSD983066:VSH983066 WBZ983066:WCD983066 WLV983066:WLZ983066 WVR983066:WVV983066 F26:G26 JB26:JC26 SX26:SY26 ACT26:ACU26 AMP26:AMQ26 AWL26:AWM26 BGH26:BGI26 BQD26:BQE26 BZZ26:CAA26 CJV26:CJW26 CTR26:CTS26 DDN26:DDO26 DNJ26:DNK26 DXF26:DXG26 EHB26:EHC26 EQX26:EQY26 FAT26:FAU26 FKP26:FKQ26 FUL26:FUM26 GEH26:GEI26 GOD26:GOE26 GXZ26:GYA26 HHV26:HHW26 HRR26:HRS26 IBN26:IBO26 ILJ26:ILK26 IVF26:IVG26 JFB26:JFC26 JOX26:JOY26 JYT26:JYU26 KIP26:KIQ26 KSL26:KSM26 LCH26:LCI26 LMD26:LME26 LVZ26:LWA26 MFV26:MFW26 MPR26:MPS26 MZN26:MZO26 NJJ26:NJK26 NTF26:NTG26 ODB26:ODC26 OMX26:OMY26 OWT26:OWU26 PGP26:PGQ26 PQL26:PQM26 QAH26:QAI26 QKD26:QKE26 QTZ26:QUA26 RDV26:RDW26 RNR26:RNS26 RXN26:RXO26 SHJ26:SHK26 SRF26:SRG26 TBB26:TBC26 TKX26:TKY26 TUT26:TUU26 UEP26:UEQ26 UOL26:UOM26 UYH26:UYI26 VID26:VIE26 VRZ26:VSA26 WBV26:WBW26 WLR26:WLS26 WVN26:WVO26 F65562:G65562 JB65562:JC65562 SX65562:SY65562 ACT65562:ACU65562 AMP65562:AMQ65562 AWL65562:AWM65562 BGH65562:BGI65562 BQD65562:BQE65562 BZZ65562:CAA65562 CJV65562:CJW65562 CTR65562:CTS65562 DDN65562:DDO65562 DNJ65562:DNK65562 DXF65562:DXG65562 EHB65562:EHC65562 EQX65562:EQY65562 FAT65562:FAU65562 FKP65562:FKQ65562 FUL65562:FUM65562 GEH65562:GEI65562 GOD65562:GOE65562 GXZ65562:GYA65562 HHV65562:HHW65562 HRR65562:HRS65562 IBN65562:IBO65562 ILJ65562:ILK65562 IVF65562:IVG65562 JFB65562:JFC65562 JOX65562:JOY65562 JYT65562:JYU65562 KIP65562:KIQ65562 KSL65562:KSM65562 LCH65562:LCI65562 LMD65562:LME65562 LVZ65562:LWA65562 MFV65562:MFW65562 MPR65562:MPS65562 MZN65562:MZO65562 NJJ65562:NJK65562 NTF65562:NTG65562 ODB65562:ODC65562 OMX65562:OMY65562 OWT65562:OWU65562 PGP65562:PGQ65562 PQL65562:PQM65562 QAH65562:QAI65562 QKD65562:QKE65562 QTZ65562:QUA65562 RDV65562:RDW65562 RNR65562:RNS65562 RXN65562:RXO65562 SHJ65562:SHK65562 SRF65562:SRG65562 TBB65562:TBC65562 TKX65562:TKY65562 TUT65562:TUU65562 UEP65562:UEQ65562 UOL65562:UOM65562 UYH65562:UYI65562 VID65562:VIE65562 VRZ65562:VSA65562 WBV65562:WBW65562 WLR65562:WLS65562 WVN65562:WVO65562 F131098:G131098 JB131098:JC131098 SX131098:SY131098 ACT131098:ACU131098 AMP131098:AMQ131098 AWL131098:AWM131098 BGH131098:BGI131098 BQD131098:BQE131098 BZZ131098:CAA131098 CJV131098:CJW131098 CTR131098:CTS131098 DDN131098:DDO131098 DNJ131098:DNK131098 DXF131098:DXG131098 EHB131098:EHC131098 EQX131098:EQY131098 FAT131098:FAU131098 FKP131098:FKQ131098 FUL131098:FUM131098 GEH131098:GEI131098 GOD131098:GOE131098 GXZ131098:GYA131098 HHV131098:HHW131098 HRR131098:HRS131098 IBN131098:IBO131098 ILJ131098:ILK131098 IVF131098:IVG131098 JFB131098:JFC131098 JOX131098:JOY131098 JYT131098:JYU131098 KIP131098:KIQ131098 KSL131098:KSM131098 LCH131098:LCI131098 LMD131098:LME131098 LVZ131098:LWA131098 MFV131098:MFW131098 MPR131098:MPS131098 MZN131098:MZO131098 NJJ131098:NJK131098 NTF131098:NTG131098 ODB131098:ODC131098 OMX131098:OMY131098 OWT131098:OWU131098 PGP131098:PGQ131098 PQL131098:PQM131098 QAH131098:QAI131098 QKD131098:QKE131098 QTZ131098:QUA131098 RDV131098:RDW131098 RNR131098:RNS131098 RXN131098:RXO131098 SHJ131098:SHK131098 SRF131098:SRG131098 TBB131098:TBC131098 TKX131098:TKY131098 TUT131098:TUU131098 UEP131098:UEQ131098 UOL131098:UOM131098 UYH131098:UYI131098 VID131098:VIE131098 VRZ131098:VSA131098 WBV131098:WBW131098 WLR131098:WLS131098 WVN131098:WVO131098 F196634:G196634 JB196634:JC196634 SX196634:SY196634 ACT196634:ACU196634 AMP196634:AMQ196634 AWL196634:AWM196634 BGH196634:BGI196634 BQD196634:BQE196634 BZZ196634:CAA196634 CJV196634:CJW196634 CTR196634:CTS196634 DDN196634:DDO196634 DNJ196634:DNK196634 DXF196634:DXG196634 EHB196634:EHC196634 EQX196634:EQY196634 FAT196634:FAU196634 FKP196634:FKQ196634 FUL196634:FUM196634 GEH196634:GEI196634 GOD196634:GOE196634 GXZ196634:GYA196634 HHV196634:HHW196634 HRR196634:HRS196634 IBN196634:IBO196634 ILJ196634:ILK196634 IVF196634:IVG196634 JFB196634:JFC196634 JOX196634:JOY196634 JYT196634:JYU196634 KIP196634:KIQ196634 KSL196634:KSM196634 LCH196634:LCI196634 LMD196634:LME196634 LVZ196634:LWA196634 MFV196634:MFW196634 MPR196634:MPS196634 MZN196634:MZO196634 NJJ196634:NJK196634 NTF196634:NTG196634 ODB196634:ODC196634 OMX196634:OMY196634 OWT196634:OWU196634 PGP196634:PGQ196634 PQL196634:PQM196634 QAH196634:QAI196634 QKD196634:QKE196634 QTZ196634:QUA196634 RDV196634:RDW196634 RNR196634:RNS196634 RXN196634:RXO196634 SHJ196634:SHK196634 SRF196634:SRG196634 TBB196634:TBC196634 TKX196634:TKY196634 TUT196634:TUU196634 UEP196634:UEQ196634 UOL196634:UOM196634 UYH196634:UYI196634 VID196634:VIE196634 VRZ196634:VSA196634 WBV196634:WBW196634 WLR196634:WLS196634 WVN196634:WVO196634 F262170:G262170 JB262170:JC262170 SX262170:SY262170 ACT262170:ACU262170 AMP262170:AMQ262170 AWL262170:AWM262170 BGH262170:BGI262170 BQD262170:BQE262170 BZZ262170:CAA262170 CJV262170:CJW262170 CTR262170:CTS262170 DDN262170:DDO262170 DNJ262170:DNK262170 DXF262170:DXG262170 EHB262170:EHC262170 EQX262170:EQY262170 FAT262170:FAU262170 FKP262170:FKQ262170 FUL262170:FUM262170 GEH262170:GEI262170 GOD262170:GOE262170 GXZ262170:GYA262170 HHV262170:HHW262170 HRR262170:HRS262170 IBN262170:IBO262170 ILJ262170:ILK262170 IVF262170:IVG262170 JFB262170:JFC262170 JOX262170:JOY262170 JYT262170:JYU262170 KIP262170:KIQ262170 KSL262170:KSM262170 LCH262170:LCI262170 LMD262170:LME262170 LVZ262170:LWA262170 MFV262170:MFW262170 MPR262170:MPS262170 MZN262170:MZO262170 NJJ262170:NJK262170 NTF262170:NTG262170 ODB262170:ODC262170 OMX262170:OMY262170 OWT262170:OWU262170 PGP262170:PGQ262170 PQL262170:PQM262170 QAH262170:QAI262170 QKD262170:QKE262170 QTZ262170:QUA262170 RDV262170:RDW262170 RNR262170:RNS262170 RXN262170:RXO262170 SHJ262170:SHK262170 SRF262170:SRG262170 TBB262170:TBC262170 TKX262170:TKY262170 TUT262170:TUU262170 UEP262170:UEQ262170 UOL262170:UOM262170 UYH262170:UYI262170 VID262170:VIE262170 VRZ262170:VSA262170 WBV262170:WBW262170 WLR262170:WLS262170 WVN262170:WVO262170 F327706:G327706 JB327706:JC327706 SX327706:SY327706 ACT327706:ACU327706 AMP327706:AMQ327706 AWL327706:AWM327706 BGH327706:BGI327706 BQD327706:BQE327706 BZZ327706:CAA327706 CJV327706:CJW327706 CTR327706:CTS327706 DDN327706:DDO327706 DNJ327706:DNK327706 DXF327706:DXG327706 EHB327706:EHC327706 EQX327706:EQY327706 FAT327706:FAU327706 FKP327706:FKQ327706 FUL327706:FUM327706 GEH327706:GEI327706 GOD327706:GOE327706 GXZ327706:GYA327706 HHV327706:HHW327706 HRR327706:HRS327706 IBN327706:IBO327706 ILJ327706:ILK327706 IVF327706:IVG327706 JFB327706:JFC327706 JOX327706:JOY327706 JYT327706:JYU327706 KIP327706:KIQ327706 KSL327706:KSM327706 LCH327706:LCI327706 LMD327706:LME327706 LVZ327706:LWA327706 MFV327706:MFW327706 MPR327706:MPS327706 MZN327706:MZO327706 NJJ327706:NJK327706 NTF327706:NTG327706 ODB327706:ODC327706 OMX327706:OMY327706 OWT327706:OWU327706 PGP327706:PGQ327706 PQL327706:PQM327706 QAH327706:QAI327706 QKD327706:QKE327706 QTZ327706:QUA327706 RDV327706:RDW327706 RNR327706:RNS327706 RXN327706:RXO327706 SHJ327706:SHK327706 SRF327706:SRG327706 TBB327706:TBC327706 TKX327706:TKY327706 TUT327706:TUU327706 UEP327706:UEQ327706 UOL327706:UOM327706 UYH327706:UYI327706 VID327706:VIE327706 VRZ327706:VSA327706 WBV327706:WBW327706 WLR327706:WLS327706 WVN327706:WVO327706 F393242:G393242 JB393242:JC393242 SX393242:SY393242 ACT393242:ACU393242 AMP393242:AMQ393242 AWL393242:AWM393242 BGH393242:BGI393242 BQD393242:BQE393242 BZZ393242:CAA393242 CJV393242:CJW393242 CTR393242:CTS393242 DDN393242:DDO393242 DNJ393242:DNK393242 DXF393242:DXG393242 EHB393242:EHC393242 EQX393242:EQY393242 FAT393242:FAU393242 FKP393242:FKQ393242 FUL393242:FUM393242 GEH393242:GEI393242 GOD393242:GOE393242 GXZ393242:GYA393242 HHV393242:HHW393242 HRR393242:HRS393242 IBN393242:IBO393242 ILJ393242:ILK393242 IVF393242:IVG393242 JFB393242:JFC393242 JOX393242:JOY393242 JYT393242:JYU393242 KIP393242:KIQ393242 KSL393242:KSM393242 LCH393242:LCI393242 LMD393242:LME393242 LVZ393242:LWA393242 MFV393242:MFW393242 MPR393242:MPS393242 MZN393242:MZO393242 NJJ393242:NJK393242 NTF393242:NTG393242 ODB393242:ODC393242 OMX393242:OMY393242 OWT393242:OWU393242 PGP393242:PGQ393242 PQL393242:PQM393242 QAH393242:QAI393242 QKD393242:QKE393242 QTZ393242:QUA393242 RDV393242:RDW393242 RNR393242:RNS393242 RXN393242:RXO393242 SHJ393242:SHK393242 SRF393242:SRG393242 TBB393242:TBC393242 TKX393242:TKY393242 TUT393242:TUU393242 UEP393242:UEQ393242 UOL393242:UOM393242 UYH393242:UYI393242 VID393242:VIE393242 VRZ393242:VSA393242 WBV393242:WBW393242 WLR393242:WLS393242 WVN393242:WVO393242 F458778:G458778 JB458778:JC458778 SX458778:SY458778 ACT458778:ACU458778 AMP458778:AMQ458778 AWL458778:AWM458778 BGH458778:BGI458778 BQD458778:BQE458778 BZZ458778:CAA458778 CJV458778:CJW458778 CTR458778:CTS458778 DDN458778:DDO458778 DNJ458778:DNK458778 DXF458778:DXG458778 EHB458778:EHC458778 EQX458778:EQY458778 FAT458778:FAU458778 FKP458778:FKQ458778 FUL458778:FUM458778 GEH458778:GEI458778 GOD458778:GOE458778 GXZ458778:GYA458778 HHV458778:HHW458778 HRR458778:HRS458778 IBN458778:IBO458778 ILJ458778:ILK458778 IVF458778:IVG458778 JFB458778:JFC458778 JOX458778:JOY458778 JYT458778:JYU458778 KIP458778:KIQ458778 KSL458778:KSM458778 LCH458778:LCI458778 LMD458778:LME458778 LVZ458778:LWA458778 MFV458778:MFW458778 MPR458778:MPS458778 MZN458778:MZO458778 NJJ458778:NJK458778 NTF458778:NTG458778 ODB458778:ODC458778 OMX458778:OMY458778 OWT458778:OWU458778 PGP458778:PGQ458778 PQL458778:PQM458778 QAH458778:QAI458778 QKD458778:QKE458778 QTZ458778:QUA458778 RDV458778:RDW458778 RNR458778:RNS458778 RXN458778:RXO458778 SHJ458778:SHK458778 SRF458778:SRG458778 TBB458778:TBC458778 TKX458778:TKY458778 TUT458778:TUU458778 UEP458778:UEQ458778 UOL458778:UOM458778 UYH458778:UYI458778 VID458778:VIE458778 VRZ458778:VSA458778 WBV458778:WBW458778 WLR458778:WLS458778 WVN458778:WVO458778 F524314:G524314 JB524314:JC524314 SX524314:SY524314 ACT524314:ACU524314 AMP524314:AMQ524314 AWL524314:AWM524314 BGH524314:BGI524314 BQD524314:BQE524314 BZZ524314:CAA524314 CJV524314:CJW524314 CTR524314:CTS524314 DDN524314:DDO524314 DNJ524314:DNK524314 DXF524314:DXG524314 EHB524314:EHC524314 EQX524314:EQY524314 FAT524314:FAU524314 FKP524314:FKQ524314 FUL524314:FUM524314 GEH524314:GEI524314 GOD524314:GOE524314 GXZ524314:GYA524314 HHV524314:HHW524314 HRR524314:HRS524314 IBN524314:IBO524314 ILJ524314:ILK524314 IVF524314:IVG524314 JFB524314:JFC524314 JOX524314:JOY524314 JYT524314:JYU524314 KIP524314:KIQ524314 KSL524314:KSM524314 LCH524314:LCI524314 LMD524314:LME524314 LVZ524314:LWA524314 MFV524314:MFW524314 MPR524314:MPS524314 MZN524314:MZO524314 NJJ524314:NJK524314 NTF524314:NTG524314 ODB524314:ODC524314 OMX524314:OMY524314 OWT524314:OWU524314 PGP524314:PGQ524314 PQL524314:PQM524314 QAH524314:QAI524314 QKD524314:QKE524314 QTZ524314:QUA524314 RDV524314:RDW524314 RNR524314:RNS524314 RXN524314:RXO524314 SHJ524314:SHK524314 SRF524314:SRG524314 TBB524314:TBC524314 TKX524314:TKY524314 TUT524314:TUU524314 UEP524314:UEQ524314 UOL524314:UOM524314 UYH524314:UYI524314 VID524314:VIE524314 VRZ524314:VSA524314 WBV524314:WBW524314 WLR524314:WLS524314 WVN524314:WVO524314 F589850:G589850 JB589850:JC589850 SX589850:SY589850 ACT589850:ACU589850 AMP589850:AMQ589850 AWL589850:AWM589850 BGH589850:BGI589850 BQD589850:BQE589850 BZZ589850:CAA589850 CJV589850:CJW589850 CTR589850:CTS589850 DDN589850:DDO589850 DNJ589850:DNK589850 DXF589850:DXG589850 EHB589850:EHC589850 EQX589850:EQY589850 FAT589850:FAU589850 FKP589850:FKQ589850 FUL589850:FUM589850 GEH589850:GEI589850 GOD589850:GOE589850 GXZ589850:GYA589850 HHV589850:HHW589850 HRR589850:HRS589850 IBN589850:IBO589850 ILJ589850:ILK589850 IVF589850:IVG589850 JFB589850:JFC589850 JOX589850:JOY589850 JYT589850:JYU589850 KIP589850:KIQ589850 KSL589850:KSM589850 LCH589850:LCI589850 LMD589850:LME589850 LVZ589850:LWA589850 MFV589850:MFW589850 MPR589850:MPS589850 MZN589850:MZO589850 NJJ589850:NJK589850 NTF589850:NTG589850 ODB589850:ODC589850 OMX589850:OMY589850 OWT589850:OWU589850 PGP589850:PGQ589850 PQL589850:PQM589850 QAH589850:QAI589850 QKD589850:QKE589850 QTZ589850:QUA589850 RDV589850:RDW589850 RNR589850:RNS589850 RXN589850:RXO589850 SHJ589850:SHK589850 SRF589850:SRG589850 TBB589850:TBC589850 TKX589850:TKY589850 TUT589850:TUU589850 UEP589850:UEQ589850 UOL589850:UOM589850 UYH589850:UYI589850 VID589850:VIE589850 VRZ589850:VSA589850 WBV589850:WBW589850 WLR589850:WLS589850 WVN589850:WVO589850 F655386:G655386 JB655386:JC655386 SX655386:SY655386 ACT655386:ACU655386 AMP655386:AMQ655386 AWL655386:AWM655386 BGH655386:BGI655386 BQD655386:BQE655386 BZZ655386:CAA655386 CJV655386:CJW655386 CTR655386:CTS655386 DDN655386:DDO655386 DNJ655386:DNK655386 DXF655386:DXG655386 EHB655386:EHC655386 EQX655386:EQY655386 FAT655386:FAU655386 FKP655386:FKQ655386 FUL655386:FUM655386 GEH655386:GEI655386 GOD655386:GOE655386 GXZ655386:GYA655386 HHV655386:HHW655386 HRR655386:HRS655386 IBN655386:IBO655386 ILJ655386:ILK655386 IVF655386:IVG655386 JFB655386:JFC655386 JOX655386:JOY655386 JYT655386:JYU655386 KIP655386:KIQ655386 KSL655386:KSM655386 LCH655386:LCI655386 LMD655386:LME655386 LVZ655386:LWA655386 MFV655386:MFW655386 MPR655386:MPS655386 MZN655386:MZO655386 NJJ655386:NJK655386 NTF655386:NTG655386 ODB655386:ODC655386 OMX655386:OMY655386 OWT655386:OWU655386 PGP655386:PGQ655386 PQL655386:PQM655386 QAH655386:QAI655386 QKD655386:QKE655386 QTZ655386:QUA655386 RDV655386:RDW655386 RNR655386:RNS655386 RXN655386:RXO655386 SHJ655386:SHK655386 SRF655386:SRG655386 TBB655386:TBC655386 TKX655386:TKY655386 TUT655386:TUU655386 UEP655386:UEQ655386 UOL655386:UOM655386 UYH655386:UYI655386 VID655386:VIE655386 VRZ655386:VSA655386 WBV655386:WBW655386 WLR655386:WLS655386 WVN655386:WVO655386 F720922:G720922 JB720922:JC720922 SX720922:SY720922 ACT720922:ACU720922 AMP720922:AMQ720922 AWL720922:AWM720922 BGH720922:BGI720922 BQD720922:BQE720922 BZZ720922:CAA720922 CJV720922:CJW720922 CTR720922:CTS720922 DDN720922:DDO720922 DNJ720922:DNK720922 DXF720922:DXG720922 EHB720922:EHC720922 EQX720922:EQY720922 FAT720922:FAU720922 FKP720922:FKQ720922 FUL720922:FUM720922 GEH720922:GEI720922 GOD720922:GOE720922 GXZ720922:GYA720922 HHV720922:HHW720922 HRR720922:HRS720922 IBN720922:IBO720922 ILJ720922:ILK720922 IVF720922:IVG720922 JFB720922:JFC720922 JOX720922:JOY720922 JYT720922:JYU720922 KIP720922:KIQ720922 KSL720922:KSM720922 LCH720922:LCI720922 LMD720922:LME720922 LVZ720922:LWA720922 MFV720922:MFW720922 MPR720922:MPS720922 MZN720922:MZO720922 NJJ720922:NJK720922 NTF720922:NTG720922 ODB720922:ODC720922 OMX720922:OMY720922 OWT720922:OWU720922 PGP720922:PGQ720922 PQL720922:PQM720922 QAH720922:QAI720922 QKD720922:QKE720922 QTZ720922:QUA720922 RDV720922:RDW720922 RNR720922:RNS720922 RXN720922:RXO720922 SHJ720922:SHK720922 SRF720922:SRG720922 TBB720922:TBC720922 TKX720922:TKY720922 TUT720922:TUU720922 UEP720922:UEQ720922 UOL720922:UOM720922 UYH720922:UYI720922 VID720922:VIE720922 VRZ720922:VSA720922 WBV720922:WBW720922 WLR720922:WLS720922 WVN720922:WVO720922 F786458:G786458 JB786458:JC786458 SX786458:SY786458 ACT786458:ACU786458 AMP786458:AMQ786458 AWL786458:AWM786458 BGH786458:BGI786458 BQD786458:BQE786458 BZZ786458:CAA786458 CJV786458:CJW786458 CTR786458:CTS786458 DDN786458:DDO786458 DNJ786458:DNK786458 DXF786458:DXG786458 EHB786458:EHC786458 EQX786458:EQY786458 FAT786458:FAU786458 FKP786458:FKQ786458 FUL786458:FUM786458 GEH786458:GEI786458 GOD786458:GOE786458 GXZ786458:GYA786458 HHV786458:HHW786458 HRR786458:HRS786458 IBN786458:IBO786458 ILJ786458:ILK786458 IVF786458:IVG786458 JFB786458:JFC786458 JOX786458:JOY786458 JYT786458:JYU786458 KIP786458:KIQ786458 KSL786458:KSM786458 LCH786458:LCI786458 LMD786458:LME786458 LVZ786458:LWA786458 MFV786458:MFW786458 MPR786458:MPS786458 MZN786458:MZO786458 NJJ786458:NJK786458 NTF786458:NTG786458 ODB786458:ODC786458 OMX786458:OMY786458 OWT786458:OWU786458 PGP786458:PGQ786458 PQL786458:PQM786458 QAH786458:QAI786458 QKD786458:QKE786458 QTZ786458:QUA786458 RDV786458:RDW786458 RNR786458:RNS786458 RXN786458:RXO786458 SHJ786458:SHK786458 SRF786458:SRG786458 TBB786458:TBC786458 TKX786458:TKY786458 TUT786458:TUU786458 UEP786458:UEQ786458 UOL786458:UOM786458 UYH786458:UYI786458 VID786458:VIE786458 VRZ786458:VSA786458 WBV786458:WBW786458 WLR786458:WLS786458 WVN786458:WVO786458 F851994:G851994 JB851994:JC851994 SX851994:SY851994 ACT851994:ACU851994 AMP851994:AMQ851994 AWL851994:AWM851994 BGH851994:BGI851994 BQD851994:BQE851994 BZZ851994:CAA851994 CJV851994:CJW851994 CTR851994:CTS851994 DDN851994:DDO851994 DNJ851994:DNK851994 DXF851994:DXG851994 EHB851994:EHC851994 EQX851994:EQY851994 FAT851994:FAU851994 FKP851994:FKQ851994 FUL851994:FUM851994 GEH851994:GEI851994 GOD851994:GOE851994 GXZ851994:GYA851994 HHV851994:HHW851994 HRR851994:HRS851994 IBN851994:IBO851994 ILJ851994:ILK851994 IVF851994:IVG851994 JFB851994:JFC851994 JOX851994:JOY851994 JYT851994:JYU851994 KIP851994:KIQ851994 KSL851994:KSM851994 LCH851994:LCI851994 LMD851994:LME851994 LVZ851994:LWA851994 MFV851994:MFW851994 MPR851994:MPS851994 MZN851994:MZO851994 NJJ851994:NJK851994 NTF851994:NTG851994 ODB851994:ODC851994 OMX851994:OMY851994 OWT851994:OWU851994 PGP851994:PGQ851994 PQL851994:PQM851994 QAH851994:QAI851994 QKD851994:QKE851994 QTZ851994:QUA851994 RDV851994:RDW851994 RNR851994:RNS851994 RXN851994:RXO851994 SHJ851994:SHK851994 SRF851994:SRG851994 TBB851994:TBC851994 TKX851994:TKY851994 TUT851994:TUU851994 UEP851994:UEQ851994 UOL851994:UOM851994 UYH851994:UYI851994 VID851994:VIE851994 VRZ851994:VSA851994 WBV851994:WBW851994 WLR851994:WLS851994 WVN851994:WVO851994 F917530:G917530 JB917530:JC917530 SX917530:SY917530 ACT917530:ACU917530 AMP917530:AMQ917530 AWL917530:AWM917530 BGH917530:BGI917530 BQD917530:BQE917530 BZZ917530:CAA917530 CJV917530:CJW917530 CTR917530:CTS917530 DDN917530:DDO917530 DNJ917530:DNK917530 DXF917530:DXG917530 EHB917530:EHC917530 EQX917530:EQY917530 FAT917530:FAU917530 FKP917530:FKQ917530 FUL917530:FUM917530 GEH917530:GEI917530 GOD917530:GOE917530 GXZ917530:GYA917530 HHV917530:HHW917530 HRR917530:HRS917530 IBN917530:IBO917530 ILJ917530:ILK917530 IVF917530:IVG917530 JFB917530:JFC917530 JOX917530:JOY917530 JYT917530:JYU917530 KIP917530:KIQ917530 KSL917530:KSM917530 LCH917530:LCI917530 LMD917530:LME917530 LVZ917530:LWA917530 MFV917530:MFW917530 MPR917530:MPS917530 MZN917530:MZO917530 NJJ917530:NJK917530 NTF917530:NTG917530 ODB917530:ODC917530 OMX917530:OMY917530 OWT917530:OWU917530 PGP917530:PGQ917530 PQL917530:PQM917530 QAH917530:QAI917530 QKD917530:QKE917530 QTZ917530:QUA917530 RDV917530:RDW917530 RNR917530:RNS917530 RXN917530:RXO917530 SHJ917530:SHK917530 SRF917530:SRG917530 TBB917530:TBC917530 TKX917530:TKY917530 TUT917530:TUU917530 UEP917530:UEQ917530 UOL917530:UOM917530 UYH917530:UYI917530 VID917530:VIE917530 VRZ917530:VSA917530 WBV917530:WBW917530 WLR917530:WLS917530 WVN917530:WVO917530 F983066:G983066 JB983066:JC983066 SX983066:SY983066 ACT983066:ACU983066 AMP983066:AMQ983066 AWL983066:AWM983066 BGH983066:BGI983066 BQD983066:BQE983066 BZZ983066:CAA983066 CJV983066:CJW983066 CTR983066:CTS983066 DDN983066:DDO983066 DNJ983066:DNK983066 DXF983066:DXG983066 EHB983066:EHC983066 EQX983066:EQY983066 FAT983066:FAU983066 FKP983066:FKQ983066 FUL983066:FUM983066 GEH983066:GEI983066 GOD983066:GOE983066 GXZ983066:GYA983066 HHV983066:HHW983066 HRR983066:HRS983066 IBN983066:IBO983066 ILJ983066:ILK983066 IVF983066:IVG983066 JFB983066:JFC983066 JOX983066:JOY983066 JYT983066:JYU983066 KIP983066:KIQ983066 KSL983066:KSM983066 LCH983066:LCI983066 LMD983066:LME983066 LVZ983066:LWA983066 MFV983066:MFW983066 MPR983066:MPS983066 MZN983066:MZO983066 NJJ983066:NJK983066 NTF983066:NTG983066 ODB983066:ODC983066 OMX983066:OMY983066 OWT983066:OWU983066 PGP983066:PGQ983066 PQL983066:PQM983066 QAH983066:QAI983066 QKD983066:QKE983066 QTZ983066:QUA983066 RDV983066:RDW983066 RNR983066:RNS983066 RXN983066:RXO983066 SHJ983066:SHK983066 SRF983066:SRG983066 TBB983066:TBC983066 TKX983066:TKY983066 TUT983066:TUU983066 UEP983066:UEQ983066 UOL983066:UOM983066 UYH983066:UYI983066 VID983066:VIE983066 VRZ983066:VSA983066 WBV983066:WBW983066 WLR983066:WLS983066 WVN983066:WVO983066 WWC983065:WWD983065 JQ25:JR25 TM25:TN25 ADI25:ADJ25 ANE25:ANF25 AXA25:AXB25 BGW25:BGX25 BQS25:BQT25 CAO25:CAP25 CKK25:CKL25 CUG25:CUH25 DEC25:DED25 DNY25:DNZ25 DXU25:DXV25 EHQ25:EHR25 ERM25:ERN25 FBI25:FBJ25 FLE25:FLF25 FVA25:FVB25 GEW25:GEX25 GOS25:GOT25 GYO25:GYP25 HIK25:HIL25 HSG25:HSH25 ICC25:ICD25 ILY25:ILZ25 IVU25:IVV25 JFQ25:JFR25 JPM25:JPN25 JZI25:JZJ25 KJE25:KJF25 KTA25:KTB25 LCW25:LCX25 LMS25:LMT25 LWO25:LWP25 MGK25:MGL25 MQG25:MQH25 NAC25:NAD25 NJY25:NJZ25 NTU25:NTV25 ODQ25:ODR25 ONM25:ONN25 OXI25:OXJ25 PHE25:PHF25 PRA25:PRB25 QAW25:QAX25 QKS25:QKT25 QUO25:QUP25 REK25:REL25 ROG25:ROH25 RYC25:RYD25 SHY25:SHZ25 SRU25:SRV25 TBQ25:TBR25 TLM25:TLN25 TVI25:TVJ25 UFE25:UFF25 UPA25:UPB25 UYW25:UYX25 VIS25:VIT25 VSO25:VSP25 WCK25:WCL25 WMG25:WMH25 WWC25:WWD25 U65561:V65561 JQ65561:JR65561 TM65561:TN65561 ADI65561:ADJ65561 ANE65561:ANF65561 AXA65561:AXB65561 BGW65561:BGX65561 BQS65561:BQT65561 CAO65561:CAP65561 CKK65561:CKL65561 CUG65561:CUH65561 DEC65561:DED65561 DNY65561:DNZ65561 DXU65561:DXV65561 EHQ65561:EHR65561 ERM65561:ERN65561 FBI65561:FBJ65561 FLE65561:FLF65561 FVA65561:FVB65561 GEW65561:GEX65561 GOS65561:GOT65561 GYO65561:GYP65561 HIK65561:HIL65561 HSG65561:HSH65561 ICC65561:ICD65561 ILY65561:ILZ65561 IVU65561:IVV65561 JFQ65561:JFR65561 JPM65561:JPN65561 JZI65561:JZJ65561 KJE65561:KJF65561 KTA65561:KTB65561 LCW65561:LCX65561 LMS65561:LMT65561 LWO65561:LWP65561 MGK65561:MGL65561 MQG65561:MQH65561 NAC65561:NAD65561 NJY65561:NJZ65561 NTU65561:NTV65561 ODQ65561:ODR65561 ONM65561:ONN65561 OXI65561:OXJ65561 PHE65561:PHF65561 PRA65561:PRB65561 QAW65561:QAX65561 QKS65561:QKT65561 QUO65561:QUP65561 REK65561:REL65561 ROG65561:ROH65561 RYC65561:RYD65561 SHY65561:SHZ65561 SRU65561:SRV65561 TBQ65561:TBR65561 TLM65561:TLN65561 TVI65561:TVJ65561 UFE65561:UFF65561 UPA65561:UPB65561 UYW65561:UYX65561 VIS65561:VIT65561 VSO65561:VSP65561 WCK65561:WCL65561 WMG65561:WMH65561 WWC65561:WWD65561 U131097:V131097 JQ131097:JR131097 TM131097:TN131097 ADI131097:ADJ131097 ANE131097:ANF131097 AXA131097:AXB131097 BGW131097:BGX131097 BQS131097:BQT131097 CAO131097:CAP131097 CKK131097:CKL131097 CUG131097:CUH131097 DEC131097:DED131097 DNY131097:DNZ131097 DXU131097:DXV131097 EHQ131097:EHR131097 ERM131097:ERN131097 FBI131097:FBJ131097 FLE131097:FLF131097 FVA131097:FVB131097 GEW131097:GEX131097 GOS131097:GOT131097 GYO131097:GYP131097 HIK131097:HIL131097 HSG131097:HSH131097 ICC131097:ICD131097 ILY131097:ILZ131097 IVU131097:IVV131097 JFQ131097:JFR131097 JPM131097:JPN131097 JZI131097:JZJ131097 KJE131097:KJF131097 KTA131097:KTB131097 LCW131097:LCX131097 LMS131097:LMT131097 LWO131097:LWP131097 MGK131097:MGL131097 MQG131097:MQH131097 NAC131097:NAD131097 NJY131097:NJZ131097 NTU131097:NTV131097 ODQ131097:ODR131097 ONM131097:ONN131097 OXI131097:OXJ131097 PHE131097:PHF131097 PRA131097:PRB131097 QAW131097:QAX131097 QKS131097:QKT131097 QUO131097:QUP131097 REK131097:REL131097 ROG131097:ROH131097 RYC131097:RYD131097 SHY131097:SHZ131097 SRU131097:SRV131097 TBQ131097:TBR131097 TLM131097:TLN131097 TVI131097:TVJ131097 UFE131097:UFF131097 UPA131097:UPB131097 UYW131097:UYX131097 VIS131097:VIT131097 VSO131097:VSP131097 WCK131097:WCL131097 WMG131097:WMH131097 WWC131097:WWD131097 U196633:V196633 JQ196633:JR196633 TM196633:TN196633 ADI196633:ADJ196633 ANE196633:ANF196633 AXA196633:AXB196633 BGW196633:BGX196633 BQS196633:BQT196633 CAO196633:CAP196633 CKK196633:CKL196633 CUG196633:CUH196633 DEC196633:DED196633 DNY196633:DNZ196633 DXU196633:DXV196633 EHQ196633:EHR196633 ERM196633:ERN196633 FBI196633:FBJ196633 FLE196633:FLF196633 FVA196633:FVB196633 GEW196633:GEX196633 GOS196633:GOT196633 GYO196633:GYP196633 HIK196633:HIL196633 HSG196633:HSH196633 ICC196633:ICD196633 ILY196633:ILZ196633 IVU196633:IVV196633 JFQ196633:JFR196633 JPM196633:JPN196633 JZI196633:JZJ196633 KJE196633:KJF196633 KTA196633:KTB196633 LCW196633:LCX196633 LMS196633:LMT196633 LWO196633:LWP196633 MGK196633:MGL196633 MQG196633:MQH196633 NAC196633:NAD196633 NJY196633:NJZ196633 NTU196633:NTV196633 ODQ196633:ODR196633 ONM196633:ONN196633 OXI196633:OXJ196633 PHE196633:PHF196633 PRA196633:PRB196633 QAW196633:QAX196633 QKS196633:QKT196633 QUO196633:QUP196633 REK196633:REL196633 ROG196633:ROH196633 RYC196633:RYD196633 SHY196633:SHZ196633 SRU196633:SRV196633 TBQ196633:TBR196633 TLM196633:TLN196633 TVI196633:TVJ196633 UFE196633:UFF196633 UPA196633:UPB196633 UYW196633:UYX196633 VIS196633:VIT196633 VSO196633:VSP196633 WCK196633:WCL196633 WMG196633:WMH196633 WWC196633:WWD196633 U262169:V262169 JQ262169:JR262169 TM262169:TN262169 ADI262169:ADJ262169 ANE262169:ANF262169 AXA262169:AXB262169 BGW262169:BGX262169 BQS262169:BQT262169 CAO262169:CAP262169 CKK262169:CKL262169 CUG262169:CUH262169 DEC262169:DED262169 DNY262169:DNZ262169 DXU262169:DXV262169 EHQ262169:EHR262169 ERM262169:ERN262169 FBI262169:FBJ262169 FLE262169:FLF262169 FVA262169:FVB262169 GEW262169:GEX262169 GOS262169:GOT262169 GYO262169:GYP262169 HIK262169:HIL262169 HSG262169:HSH262169 ICC262169:ICD262169 ILY262169:ILZ262169 IVU262169:IVV262169 JFQ262169:JFR262169 JPM262169:JPN262169 JZI262169:JZJ262169 KJE262169:KJF262169 KTA262169:KTB262169 LCW262169:LCX262169 LMS262169:LMT262169 LWO262169:LWP262169 MGK262169:MGL262169 MQG262169:MQH262169 NAC262169:NAD262169 NJY262169:NJZ262169 NTU262169:NTV262169 ODQ262169:ODR262169 ONM262169:ONN262169 OXI262169:OXJ262169 PHE262169:PHF262169 PRA262169:PRB262169 QAW262169:QAX262169 QKS262169:QKT262169 QUO262169:QUP262169 REK262169:REL262169 ROG262169:ROH262169 RYC262169:RYD262169 SHY262169:SHZ262169 SRU262169:SRV262169 TBQ262169:TBR262169 TLM262169:TLN262169 TVI262169:TVJ262169 UFE262169:UFF262169 UPA262169:UPB262169 UYW262169:UYX262169 VIS262169:VIT262169 VSO262169:VSP262169 WCK262169:WCL262169 WMG262169:WMH262169 WWC262169:WWD262169 U327705:V327705 JQ327705:JR327705 TM327705:TN327705 ADI327705:ADJ327705 ANE327705:ANF327705 AXA327705:AXB327705 BGW327705:BGX327705 BQS327705:BQT327705 CAO327705:CAP327705 CKK327705:CKL327705 CUG327705:CUH327705 DEC327705:DED327705 DNY327705:DNZ327705 DXU327705:DXV327705 EHQ327705:EHR327705 ERM327705:ERN327705 FBI327705:FBJ327705 FLE327705:FLF327705 FVA327705:FVB327705 GEW327705:GEX327705 GOS327705:GOT327705 GYO327705:GYP327705 HIK327705:HIL327705 HSG327705:HSH327705 ICC327705:ICD327705 ILY327705:ILZ327705 IVU327705:IVV327705 JFQ327705:JFR327705 JPM327705:JPN327705 JZI327705:JZJ327705 KJE327705:KJF327705 KTA327705:KTB327705 LCW327705:LCX327705 LMS327705:LMT327705 LWO327705:LWP327705 MGK327705:MGL327705 MQG327705:MQH327705 NAC327705:NAD327705 NJY327705:NJZ327705 NTU327705:NTV327705 ODQ327705:ODR327705 ONM327705:ONN327705 OXI327705:OXJ327705 PHE327705:PHF327705 PRA327705:PRB327705 QAW327705:QAX327705 QKS327705:QKT327705 QUO327705:QUP327705 REK327705:REL327705 ROG327705:ROH327705 RYC327705:RYD327705 SHY327705:SHZ327705 SRU327705:SRV327705 TBQ327705:TBR327705 TLM327705:TLN327705 TVI327705:TVJ327705 UFE327705:UFF327705 UPA327705:UPB327705 UYW327705:UYX327705 VIS327705:VIT327705 VSO327705:VSP327705 WCK327705:WCL327705 WMG327705:WMH327705 WWC327705:WWD327705 U393241:V393241 JQ393241:JR393241 TM393241:TN393241 ADI393241:ADJ393241 ANE393241:ANF393241 AXA393241:AXB393241 BGW393241:BGX393241 BQS393241:BQT393241 CAO393241:CAP393241 CKK393241:CKL393241 CUG393241:CUH393241 DEC393241:DED393241 DNY393241:DNZ393241 DXU393241:DXV393241 EHQ393241:EHR393241 ERM393241:ERN393241 FBI393241:FBJ393241 FLE393241:FLF393241 FVA393241:FVB393241 GEW393241:GEX393241 GOS393241:GOT393241 GYO393241:GYP393241 HIK393241:HIL393241 HSG393241:HSH393241 ICC393241:ICD393241 ILY393241:ILZ393241 IVU393241:IVV393241 JFQ393241:JFR393241 JPM393241:JPN393241 JZI393241:JZJ393241 KJE393241:KJF393241 KTA393241:KTB393241 LCW393241:LCX393241 LMS393241:LMT393241 LWO393241:LWP393241 MGK393241:MGL393241 MQG393241:MQH393241 NAC393241:NAD393241 NJY393241:NJZ393241 NTU393241:NTV393241 ODQ393241:ODR393241 ONM393241:ONN393241 OXI393241:OXJ393241 PHE393241:PHF393241 PRA393241:PRB393241 QAW393241:QAX393241 QKS393241:QKT393241 QUO393241:QUP393241 REK393241:REL393241 ROG393241:ROH393241 RYC393241:RYD393241 SHY393241:SHZ393241 SRU393241:SRV393241 TBQ393241:TBR393241 TLM393241:TLN393241 TVI393241:TVJ393241 UFE393241:UFF393241 UPA393241:UPB393241 UYW393241:UYX393241 VIS393241:VIT393241 VSO393241:VSP393241 WCK393241:WCL393241 WMG393241:WMH393241 WWC393241:WWD393241 U458777:V458777 JQ458777:JR458777 TM458777:TN458777 ADI458777:ADJ458777 ANE458777:ANF458777 AXA458777:AXB458777 BGW458777:BGX458777 BQS458777:BQT458777 CAO458777:CAP458777 CKK458777:CKL458777 CUG458777:CUH458777 DEC458777:DED458777 DNY458777:DNZ458777 DXU458777:DXV458777 EHQ458777:EHR458777 ERM458777:ERN458777 FBI458777:FBJ458777 FLE458777:FLF458777 FVA458777:FVB458777 GEW458777:GEX458777 GOS458777:GOT458777 GYO458777:GYP458777 HIK458777:HIL458777 HSG458777:HSH458777 ICC458777:ICD458777 ILY458777:ILZ458777 IVU458777:IVV458777 JFQ458777:JFR458777 JPM458777:JPN458777 JZI458777:JZJ458777 KJE458777:KJF458777 KTA458777:KTB458777 LCW458777:LCX458777 LMS458777:LMT458777 LWO458777:LWP458777 MGK458777:MGL458777 MQG458777:MQH458777 NAC458777:NAD458777 NJY458777:NJZ458777 NTU458777:NTV458777 ODQ458777:ODR458777 ONM458777:ONN458777 OXI458777:OXJ458777 PHE458777:PHF458777 PRA458777:PRB458777 QAW458777:QAX458777 QKS458777:QKT458777 QUO458777:QUP458777 REK458777:REL458777 ROG458777:ROH458777 RYC458777:RYD458777 SHY458777:SHZ458777 SRU458777:SRV458777 TBQ458777:TBR458777 TLM458777:TLN458777 TVI458777:TVJ458777 UFE458777:UFF458777 UPA458777:UPB458777 UYW458777:UYX458777 VIS458777:VIT458777 VSO458777:VSP458777 WCK458777:WCL458777 WMG458777:WMH458777 WWC458777:WWD458777 U524313:V524313 JQ524313:JR524313 TM524313:TN524313 ADI524313:ADJ524313 ANE524313:ANF524313 AXA524313:AXB524313 BGW524313:BGX524313 BQS524313:BQT524313 CAO524313:CAP524313 CKK524313:CKL524313 CUG524313:CUH524313 DEC524313:DED524313 DNY524313:DNZ524313 DXU524313:DXV524313 EHQ524313:EHR524313 ERM524313:ERN524313 FBI524313:FBJ524313 FLE524313:FLF524313 FVA524313:FVB524313 GEW524313:GEX524313 GOS524313:GOT524313 GYO524313:GYP524313 HIK524313:HIL524313 HSG524313:HSH524313 ICC524313:ICD524313 ILY524313:ILZ524313 IVU524313:IVV524313 JFQ524313:JFR524313 JPM524313:JPN524313 JZI524313:JZJ524313 KJE524313:KJF524313 KTA524313:KTB524313 LCW524313:LCX524313 LMS524313:LMT524313 LWO524313:LWP524313 MGK524313:MGL524313 MQG524313:MQH524313 NAC524313:NAD524313 NJY524313:NJZ524313 NTU524313:NTV524313 ODQ524313:ODR524313 ONM524313:ONN524313 OXI524313:OXJ524313 PHE524313:PHF524313 PRA524313:PRB524313 QAW524313:QAX524313 QKS524313:QKT524313 QUO524313:QUP524313 REK524313:REL524313 ROG524313:ROH524313 RYC524313:RYD524313 SHY524313:SHZ524313 SRU524313:SRV524313 TBQ524313:TBR524313 TLM524313:TLN524313 TVI524313:TVJ524313 UFE524313:UFF524313 UPA524313:UPB524313 UYW524313:UYX524313 VIS524313:VIT524313 VSO524313:VSP524313 WCK524313:WCL524313 WMG524313:WMH524313 WWC524313:WWD524313 U589849:V589849 JQ589849:JR589849 TM589849:TN589849 ADI589849:ADJ589849 ANE589849:ANF589849 AXA589849:AXB589849 BGW589849:BGX589849 BQS589849:BQT589849 CAO589849:CAP589849 CKK589849:CKL589849 CUG589849:CUH589849 DEC589849:DED589849 DNY589849:DNZ589849 DXU589849:DXV589849 EHQ589849:EHR589849 ERM589849:ERN589849 FBI589849:FBJ589849 FLE589849:FLF589849 FVA589849:FVB589849 GEW589849:GEX589849 GOS589849:GOT589849 GYO589849:GYP589849 HIK589849:HIL589849 HSG589849:HSH589849 ICC589849:ICD589849 ILY589849:ILZ589849 IVU589849:IVV589849 JFQ589849:JFR589849 JPM589849:JPN589849 JZI589849:JZJ589849 KJE589849:KJF589849 KTA589849:KTB589849 LCW589849:LCX589849 LMS589849:LMT589849 LWO589849:LWP589849 MGK589849:MGL589849 MQG589849:MQH589849 NAC589849:NAD589849 NJY589849:NJZ589849 NTU589849:NTV589849 ODQ589849:ODR589849 ONM589849:ONN589849 OXI589849:OXJ589849 PHE589849:PHF589849 PRA589849:PRB589849 QAW589849:QAX589849 QKS589849:QKT589849 QUO589849:QUP589849 REK589849:REL589849 ROG589849:ROH589849 RYC589849:RYD589849 SHY589849:SHZ589849 SRU589849:SRV589849 TBQ589849:TBR589849 TLM589849:TLN589849 TVI589849:TVJ589849 UFE589849:UFF589849 UPA589849:UPB589849 UYW589849:UYX589849 VIS589849:VIT589849 VSO589849:VSP589849 WCK589849:WCL589849 WMG589849:WMH589849 WWC589849:WWD589849 U655385:V655385 JQ655385:JR655385 TM655385:TN655385 ADI655385:ADJ655385 ANE655385:ANF655385 AXA655385:AXB655385 BGW655385:BGX655385 BQS655385:BQT655385 CAO655385:CAP655385 CKK655385:CKL655385 CUG655385:CUH655385 DEC655385:DED655385 DNY655385:DNZ655385 DXU655385:DXV655385 EHQ655385:EHR655385 ERM655385:ERN655385 FBI655385:FBJ655385 FLE655385:FLF655385 FVA655385:FVB655385 GEW655385:GEX655385 GOS655385:GOT655385 GYO655385:GYP655385 HIK655385:HIL655385 HSG655385:HSH655385 ICC655385:ICD655385 ILY655385:ILZ655385 IVU655385:IVV655385 JFQ655385:JFR655385 JPM655385:JPN655385 JZI655385:JZJ655385 KJE655385:KJF655385 KTA655385:KTB655385 LCW655385:LCX655385 LMS655385:LMT655385 LWO655385:LWP655385 MGK655385:MGL655385 MQG655385:MQH655385 NAC655385:NAD655385 NJY655385:NJZ655385 NTU655385:NTV655385 ODQ655385:ODR655385 ONM655385:ONN655385 OXI655385:OXJ655385 PHE655385:PHF655385 PRA655385:PRB655385 QAW655385:QAX655385 QKS655385:QKT655385 QUO655385:QUP655385 REK655385:REL655385 ROG655385:ROH655385 RYC655385:RYD655385 SHY655385:SHZ655385 SRU655385:SRV655385 TBQ655385:TBR655385 TLM655385:TLN655385 TVI655385:TVJ655385 UFE655385:UFF655385 UPA655385:UPB655385 UYW655385:UYX655385 VIS655385:VIT655385 VSO655385:VSP655385 WCK655385:WCL655385 WMG655385:WMH655385 WWC655385:WWD655385 U720921:V720921 JQ720921:JR720921 TM720921:TN720921 ADI720921:ADJ720921 ANE720921:ANF720921 AXA720921:AXB720921 BGW720921:BGX720921 BQS720921:BQT720921 CAO720921:CAP720921 CKK720921:CKL720921 CUG720921:CUH720921 DEC720921:DED720921 DNY720921:DNZ720921 DXU720921:DXV720921 EHQ720921:EHR720921 ERM720921:ERN720921 FBI720921:FBJ720921 FLE720921:FLF720921 FVA720921:FVB720921 GEW720921:GEX720921 GOS720921:GOT720921 GYO720921:GYP720921 HIK720921:HIL720921 HSG720921:HSH720921 ICC720921:ICD720921 ILY720921:ILZ720921 IVU720921:IVV720921 JFQ720921:JFR720921 JPM720921:JPN720921 JZI720921:JZJ720921 KJE720921:KJF720921 KTA720921:KTB720921 LCW720921:LCX720921 LMS720921:LMT720921 LWO720921:LWP720921 MGK720921:MGL720921 MQG720921:MQH720921 NAC720921:NAD720921 NJY720921:NJZ720921 NTU720921:NTV720921 ODQ720921:ODR720921 ONM720921:ONN720921 OXI720921:OXJ720921 PHE720921:PHF720921 PRA720921:PRB720921 QAW720921:QAX720921 QKS720921:QKT720921 QUO720921:QUP720921 REK720921:REL720921 ROG720921:ROH720921 RYC720921:RYD720921 SHY720921:SHZ720921 SRU720921:SRV720921 TBQ720921:TBR720921 TLM720921:TLN720921 TVI720921:TVJ720921 UFE720921:UFF720921 UPA720921:UPB720921 UYW720921:UYX720921 VIS720921:VIT720921 VSO720921:VSP720921 WCK720921:WCL720921 WMG720921:WMH720921 WWC720921:WWD720921 U786457:V786457 JQ786457:JR786457 TM786457:TN786457 ADI786457:ADJ786457 ANE786457:ANF786457 AXA786457:AXB786457 BGW786457:BGX786457 BQS786457:BQT786457 CAO786457:CAP786457 CKK786457:CKL786457 CUG786457:CUH786457 DEC786457:DED786457 DNY786457:DNZ786457 DXU786457:DXV786457 EHQ786457:EHR786457 ERM786457:ERN786457 FBI786457:FBJ786457 FLE786457:FLF786457 FVA786457:FVB786457 GEW786457:GEX786457 GOS786457:GOT786457 GYO786457:GYP786457 HIK786457:HIL786457 HSG786457:HSH786457 ICC786457:ICD786457 ILY786457:ILZ786457 IVU786457:IVV786457 JFQ786457:JFR786457 JPM786457:JPN786457 JZI786457:JZJ786457 KJE786457:KJF786457 KTA786457:KTB786457 LCW786457:LCX786457 LMS786457:LMT786457 LWO786457:LWP786457 MGK786457:MGL786457 MQG786457:MQH786457 NAC786457:NAD786457 NJY786457:NJZ786457 NTU786457:NTV786457 ODQ786457:ODR786457 ONM786457:ONN786457 OXI786457:OXJ786457 PHE786457:PHF786457 PRA786457:PRB786457 QAW786457:QAX786457 QKS786457:QKT786457 QUO786457:QUP786457 REK786457:REL786457 ROG786457:ROH786457 RYC786457:RYD786457 SHY786457:SHZ786457 SRU786457:SRV786457 TBQ786457:TBR786457 TLM786457:TLN786457 TVI786457:TVJ786457 UFE786457:UFF786457 UPA786457:UPB786457 UYW786457:UYX786457 VIS786457:VIT786457 VSO786457:VSP786457 WCK786457:WCL786457 WMG786457:WMH786457 WWC786457:WWD786457 U851993:V851993 JQ851993:JR851993 TM851993:TN851993 ADI851993:ADJ851993 ANE851993:ANF851993 AXA851993:AXB851993 BGW851993:BGX851993 BQS851993:BQT851993 CAO851993:CAP851993 CKK851993:CKL851993 CUG851993:CUH851993 DEC851993:DED851993 DNY851993:DNZ851993 DXU851993:DXV851993 EHQ851993:EHR851993 ERM851993:ERN851993 FBI851993:FBJ851993 FLE851993:FLF851993 FVA851993:FVB851993 GEW851993:GEX851993 GOS851993:GOT851993 GYO851993:GYP851993 HIK851993:HIL851993 HSG851993:HSH851993 ICC851993:ICD851993 ILY851993:ILZ851993 IVU851993:IVV851993 JFQ851993:JFR851993 JPM851993:JPN851993 JZI851993:JZJ851993 KJE851993:KJF851993 KTA851993:KTB851993 LCW851993:LCX851993 LMS851993:LMT851993 LWO851993:LWP851993 MGK851993:MGL851993 MQG851993:MQH851993 NAC851993:NAD851993 NJY851993:NJZ851993 NTU851993:NTV851993 ODQ851993:ODR851993 ONM851993:ONN851993 OXI851993:OXJ851993 PHE851993:PHF851993 PRA851993:PRB851993 QAW851993:QAX851993 QKS851993:QKT851993 QUO851993:QUP851993 REK851993:REL851993 ROG851993:ROH851993 RYC851993:RYD851993 SHY851993:SHZ851993 SRU851993:SRV851993 TBQ851993:TBR851993 TLM851993:TLN851993 TVI851993:TVJ851993 UFE851993:UFF851993 UPA851993:UPB851993 UYW851993:UYX851993 VIS851993:VIT851993 VSO851993:VSP851993 WCK851993:WCL851993 WMG851993:WMH851993 WWC851993:WWD851993 U917529:V917529 JQ917529:JR917529 TM917529:TN917529 ADI917529:ADJ917529 ANE917529:ANF917529 AXA917529:AXB917529 BGW917529:BGX917529 BQS917529:BQT917529 CAO917529:CAP917529 CKK917529:CKL917529 CUG917529:CUH917529 DEC917529:DED917529 DNY917529:DNZ917529 DXU917529:DXV917529 EHQ917529:EHR917529 ERM917529:ERN917529 FBI917529:FBJ917529 FLE917529:FLF917529 FVA917529:FVB917529 GEW917529:GEX917529 GOS917529:GOT917529 GYO917529:GYP917529 HIK917529:HIL917529 HSG917529:HSH917529 ICC917529:ICD917529 ILY917529:ILZ917529 IVU917529:IVV917529 JFQ917529:JFR917529 JPM917529:JPN917529 JZI917529:JZJ917529 KJE917529:KJF917529 KTA917529:KTB917529 LCW917529:LCX917529 LMS917529:LMT917529 LWO917529:LWP917529 MGK917529:MGL917529 MQG917529:MQH917529 NAC917529:NAD917529 NJY917529:NJZ917529 NTU917529:NTV917529 ODQ917529:ODR917529 ONM917529:ONN917529 OXI917529:OXJ917529 PHE917529:PHF917529 PRA917529:PRB917529 QAW917529:QAX917529 QKS917529:QKT917529 QUO917529:QUP917529 REK917529:REL917529 ROG917529:ROH917529 RYC917529:RYD917529 SHY917529:SHZ917529 SRU917529:SRV917529 TBQ917529:TBR917529 TLM917529:TLN917529 TVI917529:TVJ917529 UFE917529:UFF917529 UPA917529:UPB917529 UYW917529:UYX917529 VIS917529:VIT917529 VSO917529:VSP917529 WCK917529:WCL917529 WMG917529:WMH917529 WWC917529:WWD917529 U983065:V983065 JQ983065:JR983065 TM983065:TN983065 ADI983065:ADJ983065 ANE983065:ANF983065 AXA983065:AXB983065 BGW983065:BGX983065 BQS983065:BQT983065 CAO983065:CAP983065 CKK983065:CKL983065 CUG983065:CUH983065 DEC983065:DED983065 DNY983065:DNZ983065 DXU983065:DXV983065 EHQ983065:EHR983065 ERM983065:ERN983065 FBI983065:FBJ983065 FLE983065:FLF983065 FVA983065:FVB983065 GEW983065:GEX983065 GOS983065:GOT983065 GYO983065:GYP983065 HIK983065:HIL983065 HSG983065:HSH983065 ICC983065:ICD983065 ILY983065:ILZ983065 IVU983065:IVV983065 JFQ983065:JFR983065 JPM983065:JPN983065 JZI983065:JZJ983065 KJE983065:KJF983065 KTA983065:KTB983065 LCW983065:LCX983065 LMS983065:LMT983065 LWO983065:LWP983065 MGK983065:MGL983065 MQG983065:MQH983065 NAC983065:NAD983065 NJY983065:NJZ983065 NTU983065:NTV983065 ODQ983065:ODR983065 ONM983065:ONN983065 OXI983065:OXJ983065 PHE983065:PHF983065 PRA983065:PRB983065 QAW983065:QAX983065 QKS983065:QKT983065 QUO983065:QUP983065 REK983065:REL983065 ROG983065:ROH983065 RYC983065:RYD983065 SHY983065:SHZ983065 SRU983065:SRV983065 TBQ983065:TBR983065 TLM983065:TLN983065 TVI983065:TVJ983065 UFE983065:UFF983065 UPA983065:UPB983065 UYW983065:UYX983065 VIS983065:VIT983065 VSO983065:VSP983065 WCK983065:WCL983065 WMG983065:WMH983065 U25:V25"/>
    <dataValidation allowBlank="1" showInputMessage="1" showErrorMessage="1" error="Obras de até  R$ 3.000.000,00" sqref="H37:I37 JD37:JE37 SZ37:TA37 ACV37:ACW37 AMR37:AMS37 AWN37:AWO37 BGJ37:BGK37 BQF37:BQG37 CAB37:CAC37 CJX37:CJY37 CTT37:CTU37 DDP37:DDQ37 DNL37:DNM37 DXH37:DXI37 EHD37:EHE37 EQZ37:ERA37 FAV37:FAW37 FKR37:FKS37 FUN37:FUO37 GEJ37:GEK37 GOF37:GOG37 GYB37:GYC37 HHX37:HHY37 HRT37:HRU37 IBP37:IBQ37 ILL37:ILM37 IVH37:IVI37 JFD37:JFE37 JOZ37:JPA37 JYV37:JYW37 KIR37:KIS37 KSN37:KSO37 LCJ37:LCK37 LMF37:LMG37 LWB37:LWC37 MFX37:MFY37 MPT37:MPU37 MZP37:MZQ37 NJL37:NJM37 NTH37:NTI37 ODD37:ODE37 OMZ37:ONA37 OWV37:OWW37 PGR37:PGS37 PQN37:PQO37 QAJ37:QAK37 QKF37:QKG37 QUB37:QUC37 RDX37:RDY37 RNT37:RNU37 RXP37:RXQ37 SHL37:SHM37 SRH37:SRI37 TBD37:TBE37 TKZ37:TLA37 TUV37:TUW37 UER37:UES37 UON37:UOO37 UYJ37:UYK37 VIF37:VIG37 VSB37:VSC37 WBX37:WBY37 WLT37:WLU37 WVP37:WVQ37 H65573:I65573 JD65573:JE65573 SZ65573:TA65573 ACV65573:ACW65573 AMR65573:AMS65573 AWN65573:AWO65573 BGJ65573:BGK65573 BQF65573:BQG65573 CAB65573:CAC65573 CJX65573:CJY65573 CTT65573:CTU65573 DDP65573:DDQ65573 DNL65573:DNM65573 DXH65573:DXI65573 EHD65573:EHE65573 EQZ65573:ERA65573 FAV65573:FAW65573 FKR65573:FKS65573 FUN65573:FUO65573 GEJ65573:GEK65573 GOF65573:GOG65573 GYB65573:GYC65573 HHX65573:HHY65573 HRT65573:HRU65573 IBP65573:IBQ65573 ILL65573:ILM65573 IVH65573:IVI65573 JFD65573:JFE65573 JOZ65573:JPA65573 JYV65573:JYW65573 KIR65573:KIS65573 KSN65573:KSO65573 LCJ65573:LCK65573 LMF65573:LMG65573 LWB65573:LWC65573 MFX65573:MFY65573 MPT65573:MPU65573 MZP65573:MZQ65573 NJL65573:NJM65573 NTH65573:NTI65573 ODD65573:ODE65573 OMZ65573:ONA65573 OWV65573:OWW65573 PGR65573:PGS65573 PQN65573:PQO65573 QAJ65573:QAK65573 QKF65573:QKG65573 QUB65573:QUC65573 RDX65573:RDY65573 RNT65573:RNU65573 RXP65573:RXQ65573 SHL65573:SHM65573 SRH65573:SRI65573 TBD65573:TBE65573 TKZ65573:TLA65573 TUV65573:TUW65573 UER65573:UES65573 UON65573:UOO65573 UYJ65573:UYK65573 VIF65573:VIG65573 VSB65573:VSC65573 WBX65573:WBY65573 WLT65573:WLU65573 WVP65573:WVQ65573 H131109:I131109 JD131109:JE131109 SZ131109:TA131109 ACV131109:ACW131109 AMR131109:AMS131109 AWN131109:AWO131109 BGJ131109:BGK131109 BQF131109:BQG131109 CAB131109:CAC131109 CJX131109:CJY131109 CTT131109:CTU131109 DDP131109:DDQ131109 DNL131109:DNM131109 DXH131109:DXI131109 EHD131109:EHE131109 EQZ131109:ERA131109 FAV131109:FAW131109 FKR131109:FKS131109 FUN131109:FUO131109 GEJ131109:GEK131109 GOF131109:GOG131109 GYB131109:GYC131109 HHX131109:HHY131109 HRT131109:HRU131109 IBP131109:IBQ131109 ILL131109:ILM131109 IVH131109:IVI131109 JFD131109:JFE131109 JOZ131109:JPA131109 JYV131109:JYW131109 KIR131109:KIS131109 KSN131109:KSO131109 LCJ131109:LCK131109 LMF131109:LMG131109 LWB131109:LWC131109 MFX131109:MFY131109 MPT131109:MPU131109 MZP131109:MZQ131109 NJL131109:NJM131109 NTH131109:NTI131109 ODD131109:ODE131109 OMZ131109:ONA131109 OWV131109:OWW131109 PGR131109:PGS131109 PQN131109:PQO131109 QAJ131109:QAK131109 QKF131109:QKG131109 QUB131109:QUC131109 RDX131109:RDY131109 RNT131109:RNU131109 RXP131109:RXQ131109 SHL131109:SHM131109 SRH131109:SRI131109 TBD131109:TBE131109 TKZ131109:TLA131109 TUV131109:TUW131109 UER131109:UES131109 UON131109:UOO131109 UYJ131109:UYK131109 VIF131109:VIG131109 VSB131109:VSC131109 WBX131109:WBY131109 WLT131109:WLU131109 WVP131109:WVQ131109 H196645:I196645 JD196645:JE196645 SZ196645:TA196645 ACV196645:ACW196645 AMR196645:AMS196645 AWN196645:AWO196645 BGJ196645:BGK196645 BQF196645:BQG196645 CAB196645:CAC196645 CJX196645:CJY196645 CTT196645:CTU196645 DDP196645:DDQ196645 DNL196645:DNM196645 DXH196645:DXI196645 EHD196645:EHE196645 EQZ196645:ERA196645 FAV196645:FAW196645 FKR196645:FKS196645 FUN196645:FUO196645 GEJ196645:GEK196645 GOF196645:GOG196645 GYB196645:GYC196645 HHX196645:HHY196645 HRT196645:HRU196645 IBP196645:IBQ196645 ILL196645:ILM196645 IVH196645:IVI196645 JFD196645:JFE196645 JOZ196645:JPA196645 JYV196645:JYW196645 KIR196645:KIS196645 KSN196645:KSO196645 LCJ196645:LCK196645 LMF196645:LMG196645 LWB196645:LWC196645 MFX196645:MFY196645 MPT196645:MPU196645 MZP196645:MZQ196645 NJL196645:NJM196645 NTH196645:NTI196645 ODD196645:ODE196645 OMZ196645:ONA196645 OWV196645:OWW196645 PGR196645:PGS196645 PQN196645:PQO196645 QAJ196645:QAK196645 QKF196645:QKG196645 QUB196645:QUC196645 RDX196645:RDY196645 RNT196645:RNU196645 RXP196645:RXQ196645 SHL196645:SHM196645 SRH196645:SRI196645 TBD196645:TBE196645 TKZ196645:TLA196645 TUV196645:TUW196645 UER196645:UES196645 UON196645:UOO196645 UYJ196645:UYK196645 VIF196645:VIG196645 VSB196645:VSC196645 WBX196645:WBY196645 WLT196645:WLU196645 WVP196645:WVQ196645 H262181:I262181 JD262181:JE262181 SZ262181:TA262181 ACV262181:ACW262181 AMR262181:AMS262181 AWN262181:AWO262181 BGJ262181:BGK262181 BQF262181:BQG262181 CAB262181:CAC262181 CJX262181:CJY262181 CTT262181:CTU262181 DDP262181:DDQ262181 DNL262181:DNM262181 DXH262181:DXI262181 EHD262181:EHE262181 EQZ262181:ERA262181 FAV262181:FAW262181 FKR262181:FKS262181 FUN262181:FUO262181 GEJ262181:GEK262181 GOF262181:GOG262181 GYB262181:GYC262181 HHX262181:HHY262181 HRT262181:HRU262181 IBP262181:IBQ262181 ILL262181:ILM262181 IVH262181:IVI262181 JFD262181:JFE262181 JOZ262181:JPA262181 JYV262181:JYW262181 KIR262181:KIS262181 KSN262181:KSO262181 LCJ262181:LCK262181 LMF262181:LMG262181 LWB262181:LWC262181 MFX262181:MFY262181 MPT262181:MPU262181 MZP262181:MZQ262181 NJL262181:NJM262181 NTH262181:NTI262181 ODD262181:ODE262181 OMZ262181:ONA262181 OWV262181:OWW262181 PGR262181:PGS262181 PQN262181:PQO262181 QAJ262181:QAK262181 QKF262181:QKG262181 QUB262181:QUC262181 RDX262181:RDY262181 RNT262181:RNU262181 RXP262181:RXQ262181 SHL262181:SHM262181 SRH262181:SRI262181 TBD262181:TBE262181 TKZ262181:TLA262181 TUV262181:TUW262181 UER262181:UES262181 UON262181:UOO262181 UYJ262181:UYK262181 VIF262181:VIG262181 VSB262181:VSC262181 WBX262181:WBY262181 WLT262181:WLU262181 WVP262181:WVQ262181 H327717:I327717 JD327717:JE327717 SZ327717:TA327717 ACV327717:ACW327717 AMR327717:AMS327717 AWN327717:AWO327717 BGJ327717:BGK327717 BQF327717:BQG327717 CAB327717:CAC327717 CJX327717:CJY327717 CTT327717:CTU327717 DDP327717:DDQ327717 DNL327717:DNM327717 DXH327717:DXI327717 EHD327717:EHE327717 EQZ327717:ERA327717 FAV327717:FAW327717 FKR327717:FKS327717 FUN327717:FUO327717 GEJ327717:GEK327717 GOF327717:GOG327717 GYB327717:GYC327717 HHX327717:HHY327717 HRT327717:HRU327717 IBP327717:IBQ327717 ILL327717:ILM327717 IVH327717:IVI327717 JFD327717:JFE327717 JOZ327717:JPA327717 JYV327717:JYW327717 KIR327717:KIS327717 KSN327717:KSO327717 LCJ327717:LCK327717 LMF327717:LMG327717 LWB327717:LWC327717 MFX327717:MFY327717 MPT327717:MPU327717 MZP327717:MZQ327717 NJL327717:NJM327717 NTH327717:NTI327717 ODD327717:ODE327717 OMZ327717:ONA327717 OWV327717:OWW327717 PGR327717:PGS327717 PQN327717:PQO327717 QAJ327717:QAK327717 QKF327717:QKG327717 QUB327717:QUC327717 RDX327717:RDY327717 RNT327717:RNU327717 RXP327717:RXQ327717 SHL327717:SHM327717 SRH327717:SRI327717 TBD327717:TBE327717 TKZ327717:TLA327717 TUV327717:TUW327717 UER327717:UES327717 UON327717:UOO327717 UYJ327717:UYK327717 VIF327717:VIG327717 VSB327717:VSC327717 WBX327717:WBY327717 WLT327717:WLU327717 WVP327717:WVQ327717 H393253:I393253 JD393253:JE393253 SZ393253:TA393253 ACV393253:ACW393253 AMR393253:AMS393253 AWN393253:AWO393253 BGJ393253:BGK393253 BQF393253:BQG393253 CAB393253:CAC393253 CJX393253:CJY393253 CTT393253:CTU393253 DDP393253:DDQ393253 DNL393253:DNM393253 DXH393253:DXI393253 EHD393253:EHE393253 EQZ393253:ERA393253 FAV393253:FAW393253 FKR393253:FKS393253 FUN393253:FUO393253 GEJ393253:GEK393253 GOF393253:GOG393253 GYB393253:GYC393253 HHX393253:HHY393253 HRT393253:HRU393253 IBP393253:IBQ393253 ILL393253:ILM393253 IVH393253:IVI393253 JFD393253:JFE393253 JOZ393253:JPA393253 JYV393253:JYW393253 KIR393253:KIS393253 KSN393253:KSO393253 LCJ393253:LCK393253 LMF393253:LMG393253 LWB393253:LWC393253 MFX393253:MFY393253 MPT393253:MPU393253 MZP393253:MZQ393253 NJL393253:NJM393253 NTH393253:NTI393253 ODD393253:ODE393253 OMZ393253:ONA393253 OWV393253:OWW393253 PGR393253:PGS393253 PQN393253:PQO393253 QAJ393253:QAK393253 QKF393253:QKG393253 QUB393253:QUC393253 RDX393253:RDY393253 RNT393253:RNU393253 RXP393253:RXQ393253 SHL393253:SHM393253 SRH393253:SRI393253 TBD393253:TBE393253 TKZ393253:TLA393253 TUV393253:TUW393253 UER393253:UES393253 UON393253:UOO393253 UYJ393253:UYK393253 VIF393253:VIG393253 VSB393253:VSC393253 WBX393253:WBY393253 WLT393253:WLU393253 WVP393253:WVQ393253 H458789:I458789 JD458789:JE458789 SZ458789:TA458789 ACV458789:ACW458789 AMR458789:AMS458789 AWN458789:AWO458789 BGJ458789:BGK458789 BQF458789:BQG458789 CAB458789:CAC458789 CJX458789:CJY458789 CTT458789:CTU458789 DDP458789:DDQ458789 DNL458789:DNM458789 DXH458789:DXI458789 EHD458789:EHE458789 EQZ458789:ERA458789 FAV458789:FAW458789 FKR458789:FKS458789 FUN458789:FUO458789 GEJ458789:GEK458789 GOF458789:GOG458789 GYB458789:GYC458789 HHX458789:HHY458789 HRT458789:HRU458789 IBP458789:IBQ458789 ILL458789:ILM458789 IVH458789:IVI458789 JFD458789:JFE458789 JOZ458789:JPA458789 JYV458789:JYW458789 KIR458789:KIS458789 KSN458789:KSO458789 LCJ458789:LCK458789 LMF458789:LMG458789 LWB458789:LWC458789 MFX458789:MFY458789 MPT458789:MPU458789 MZP458789:MZQ458789 NJL458789:NJM458789 NTH458789:NTI458789 ODD458789:ODE458789 OMZ458789:ONA458789 OWV458789:OWW458789 PGR458789:PGS458789 PQN458789:PQO458789 QAJ458789:QAK458789 QKF458789:QKG458789 QUB458789:QUC458789 RDX458789:RDY458789 RNT458789:RNU458789 RXP458789:RXQ458789 SHL458789:SHM458789 SRH458789:SRI458789 TBD458789:TBE458789 TKZ458789:TLA458789 TUV458789:TUW458789 UER458789:UES458789 UON458789:UOO458789 UYJ458789:UYK458789 VIF458789:VIG458789 VSB458789:VSC458789 WBX458789:WBY458789 WLT458789:WLU458789 WVP458789:WVQ458789 H524325:I524325 JD524325:JE524325 SZ524325:TA524325 ACV524325:ACW524325 AMR524325:AMS524325 AWN524325:AWO524325 BGJ524325:BGK524325 BQF524325:BQG524325 CAB524325:CAC524325 CJX524325:CJY524325 CTT524325:CTU524325 DDP524325:DDQ524325 DNL524325:DNM524325 DXH524325:DXI524325 EHD524325:EHE524325 EQZ524325:ERA524325 FAV524325:FAW524325 FKR524325:FKS524325 FUN524325:FUO524325 GEJ524325:GEK524325 GOF524325:GOG524325 GYB524325:GYC524325 HHX524325:HHY524325 HRT524325:HRU524325 IBP524325:IBQ524325 ILL524325:ILM524325 IVH524325:IVI524325 JFD524325:JFE524325 JOZ524325:JPA524325 JYV524325:JYW524325 KIR524325:KIS524325 KSN524325:KSO524325 LCJ524325:LCK524325 LMF524325:LMG524325 LWB524325:LWC524325 MFX524325:MFY524325 MPT524325:MPU524325 MZP524325:MZQ524325 NJL524325:NJM524325 NTH524325:NTI524325 ODD524325:ODE524325 OMZ524325:ONA524325 OWV524325:OWW524325 PGR524325:PGS524325 PQN524325:PQO524325 QAJ524325:QAK524325 QKF524325:QKG524325 QUB524325:QUC524325 RDX524325:RDY524325 RNT524325:RNU524325 RXP524325:RXQ524325 SHL524325:SHM524325 SRH524325:SRI524325 TBD524325:TBE524325 TKZ524325:TLA524325 TUV524325:TUW524325 UER524325:UES524325 UON524325:UOO524325 UYJ524325:UYK524325 VIF524325:VIG524325 VSB524325:VSC524325 WBX524325:WBY524325 WLT524325:WLU524325 WVP524325:WVQ524325 H589861:I589861 JD589861:JE589861 SZ589861:TA589861 ACV589861:ACW589861 AMR589861:AMS589861 AWN589861:AWO589861 BGJ589861:BGK589861 BQF589861:BQG589861 CAB589861:CAC589861 CJX589861:CJY589861 CTT589861:CTU589861 DDP589861:DDQ589861 DNL589861:DNM589861 DXH589861:DXI589861 EHD589861:EHE589861 EQZ589861:ERA589861 FAV589861:FAW589861 FKR589861:FKS589861 FUN589861:FUO589861 GEJ589861:GEK589861 GOF589861:GOG589861 GYB589861:GYC589861 HHX589861:HHY589861 HRT589861:HRU589861 IBP589861:IBQ589861 ILL589861:ILM589861 IVH589861:IVI589861 JFD589861:JFE589861 JOZ589861:JPA589861 JYV589861:JYW589861 KIR589861:KIS589861 KSN589861:KSO589861 LCJ589861:LCK589861 LMF589861:LMG589861 LWB589861:LWC589861 MFX589861:MFY589861 MPT589861:MPU589861 MZP589861:MZQ589861 NJL589861:NJM589861 NTH589861:NTI589861 ODD589861:ODE589861 OMZ589861:ONA589861 OWV589861:OWW589861 PGR589861:PGS589861 PQN589861:PQO589861 QAJ589861:QAK589861 QKF589861:QKG589861 QUB589861:QUC589861 RDX589861:RDY589861 RNT589861:RNU589861 RXP589861:RXQ589861 SHL589861:SHM589861 SRH589861:SRI589861 TBD589861:TBE589861 TKZ589861:TLA589861 TUV589861:TUW589861 UER589861:UES589861 UON589861:UOO589861 UYJ589861:UYK589861 VIF589861:VIG589861 VSB589861:VSC589861 WBX589861:WBY589861 WLT589861:WLU589861 WVP589861:WVQ589861 H655397:I655397 JD655397:JE655397 SZ655397:TA655397 ACV655397:ACW655397 AMR655397:AMS655397 AWN655397:AWO655397 BGJ655397:BGK655397 BQF655397:BQG655397 CAB655397:CAC655397 CJX655397:CJY655397 CTT655397:CTU655397 DDP655397:DDQ655397 DNL655397:DNM655397 DXH655397:DXI655397 EHD655397:EHE655397 EQZ655397:ERA655397 FAV655397:FAW655397 FKR655397:FKS655397 FUN655397:FUO655397 GEJ655397:GEK655397 GOF655397:GOG655397 GYB655397:GYC655397 HHX655397:HHY655397 HRT655397:HRU655397 IBP655397:IBQ655397 ILL655397:ILM655397 IVH655397:IVI655397 JFD655397:JFE655397 JOZ655397:JPA655397 JYV655397:JYW655397 KIR655397:KIS655397 KSN655397:KSO655397 LCJ655397:LCK655397 LMF655397:LMG655397 LWB655397:LWC655397 MFX655397:MFY655397 MPT655397:MPU655397 MZP655397:MZQ655397 NJL655397:NJM655397 NTH655397:NTI655397 ODD655397:ODE655397 OMZ655397:ONA655397 OWV655397:OWW655397 PGR655397:PGS655397 PQN655397:PQO655397 QAJ655397:QAK655397 QKF655397:QKG655397 QUB655397:QUC655397 RDX655397:RDY655397 RNT655397:RNU655397 RXP655397:RXQ655397 SHL655397:SHM655397 SRH655397:SRI655397 TBD655397:TBE655397 TKZ655397:TLA655397 TUV655397:TUW655397 UER655397:UES655397 UON655397:UOO655397 UYJ655397:UYK655397 VIF655397:VIG655397 VSB655397:VSC655397 WBX655397:WBY655397 WLT655397:WLU655397 WVP655397:WVQ655397 H720933:I720933 JD720933:JE720933 SZ720933:TA720933 ACV720933:ACW720933 AMR720933:AMS720933 AWN720933:AWO720933 BGJ720933:BGK720933 BQF720933:BQG720933 CAB720933:CAC720933 CJX720933:CJY720933 CTT720933:CTU720933 DDP720933:DDQ720933 DNL720933:DNM720933 DXH720933:DXI720933 EHD720933:EHE720933 EQZ720933:ERA720933 FAV720933:FAW720933 FKR720933:FKS720933 FUN720933:FUO720933 GEJ720933:GEK720933 GOF720933:GOG720933 GYB720933:GYC720933 HHX720933:HHY720933 HRT720933:HRU720933 IBP720933:IBQ720933 ILL720933:ILM720933 IVH720933:IVI720933 JFD720933:JFE720933 JOZ720933:JPA720933 JYV720933:JYW720933 KIR720933:KIS720933 KSN720933:KSO720933 LCJ720933:LCK720933 LMF720933:LMG720933 LWB720933:LWC720933 MFX720933:MFY720933 MPT720933:MPU720933 MZP720933:MZQ720933 NJL720933:NJM720933 NTH720933:NTI720933 ODD720933:ODE720933 OMZ720933:ONA720933 OWV720933:OWW720933 PGR720933:PGS720933 PQN720933:PQO720933 QAJ720933:QAK720933 QKF720933:QKG720933 QUB720933:QUC720933 RDX720933:RDY720933 RNT720933:RNU720933 RXP720933:RXQ720933 SHL720933:SHM720933 SRH720933:SRI720933 TBD720933:TBE720933 TKZ720933:TLA720933 TUV720933:TUW720933 UER720933:UES720933 UON720933:UOO720933 UYJ720933:UYK720933 VIF720933:VIG720933 VSB720933:VSC720933 WBX720933:WBY720933 WLT720933:WLU720933 WVP720933:WVQ720933 H786469:I786469 JD786469:JE786469 SZ786469:TA786469 ACV786469:ACW786469 AMR786469:AMS786469 AWN786469:AWO786469 BGJ786469:BGK786469 BQF786469:BQG786469 CAB786469:CAC786469 CJX786469:CJY786469 CTT786469:CTU786469 DDP786469:DDQ786469 DNL786469:DNM786469 DXH786469:DXI786469 EHD786469:EHE786469 EQZ786469:ERA786469 FAV786469:FAW786469 FKR786469:FKS786469 FUN786469:FUO786469 GEJ786469:GEK786469 GOF786469:GOG786469 GYB786469:GYC786469 HHX786469:HHY786469 HRT786469:HRU786469 IBP786469:IBQ786469 ILL786469:ILM786469 IVH786469:IVI786469 JFD786469:JFE786469 JOZ786469:JPA786469 JYV786469:JYW786469 KIR786469:KIS786469 KSN786469:KSO786469 LCJ786469:LCK786469 LMF786469:LMG786469 LWB786469:LWC786469 MFX786469:MFY786469 MPT786469:MPU786469 MZP786469:MZQ786469 NJL786469:NJM786469 NTH786469:NTI786469 ODD786469:ODE786469 OMZ786469:ONA786469 OWV786469:OWW786469 PGR786469:PGS786469 PQN786469:PQO786469 QAJ786469:QAK786469 QKF786469:QKG786469 QUB786469:QUC786469 RDX786469:RDY786469 RNT786469:RNU786469 RXP786469:RXQ786469 SHL786469:SHM786469 SRH786469:SRI786469 TBD786469:TBE786469 TKZ786469:TLA786469 TUV786469:TUW786469 UER786469:UES786469 UON786469:UOO786469 UYJ786469:UYK786469 VIF786469:VIG786469 VSB786469:VSC786469 WBX786469:WBY786469 WLT786469:WLU786469 WVP786469:WVQ786469 H852005:I852005 JD852005:JE852005 SZ852005:TA852005 ACV852005:ACW852005 AMR852005:AMS852005 AWN852005:AWO852005 BGJ852005:BGK852005 BQF852005:BQG852005 CAB852005:CAC852005 CJX852005:CJY852005 CTT852005:CTU852005 DDP852005:DDQ852005 DNL852005:DNM852005 DXH852005:DXI852005 EHD852005:EHE852005 EQZ852005:ERA852005 FAV852005:FAW852005 FKR852005:FKS852005 FUN852005:FUO852005 GEJ852005:GEK852005 GOF852005:GOG852005 GYB852005:GYC852005 HHX852005:HHY852005 HRT852005:HRU852005 IBP852005:IBQ852005 ILL852005:ILM852005 IVH852005:IVI852005 JFD852005:JFE852005 JOZ852005:JPA852005 JYV852005:JYW852005 KIR852005:KIS852005 KSN852005:KSO852005 LCJ852005:LCK852005 LMF852005:LMG852005 LWB852005:LWC852005 MFX852005:MFY852005 MPT852005:MPU852005 MZP852005:MZQ852005 NJL852005:NJM852005 NTH852005:NTI852005 ODD852005:ODE852005 OMZ852005:ONA852005 OWV852005:OWW852005 PGR852005:PGS852005 PQN852005:PQO852005 QAJ852005:QAK852005 QKF852005:QKG852005 QUB852005:QUC852005 RDX852005:RDY852005 RNT852005:RNU852005 RXP852005:RXQ852005 SHL852005:SHM852005 SRH852005:SRI852005 TBD852005:TBE852005 TKZ852005:TLA852005 TUV852005:TUW852005 UER852005:UES852005 UON852005:UOO852005 UYJ852005:UYK852005 VIF852005:VIG852005 VSB852005:VSC852005 WBX852005:WBY852005 WLT852005:WLU852005 WVP852005:WVQ852005 H917541:I917541 JD917541:JE917541 SZ917541:TA917541 ACV917541:ACW917541 AMR917541:AMS917541 AWN917541:AWO917541 BGJ917541:BGK917541 BQF917541:BQG917541 CAB917541:CAC917541 CJX917541:CJY917541 CTT917541:CTU917541 DDP917541:DDQ917541 DNL917541:DNM917541 DXH917541:DXI917541 EHD917541:EHE917541 EQZ917541:ERA917541 FAV917541:FAW917541 FKR917541:FKS917541 FUN917541:FUO917541 GEJ917541:GEK917541 GOF917541:GOG917541 GYB917541:GYC917541 HHX917541:HHY917541 HRT917541:HRU917541 IBP917541:IBQ917541 ILL917541:ILM917541 IVH917541:IVI917541 JFD917541:JFE917541 JOZ917541:JPA917541 JYV917541:JYW917541 KIR917541:KIS917541 KSN917541:KSO917541 LCJ917541:LCK917541 LMF917541:LMG917541 LWB917541:LWC917541 MFX917541:MFY917541 MPT917541:MPU917541 MZP917541:MZQ917541 NJL917541:NJM917541 NTH917541:NTI917541 ODD917541:ODE917541 OMZ917541:ONA917541 OWV917541:OWW917541 PGR917541:PGS917541 PQN917541:PQO917541 QAJ917541:QAK917541 QKF917541:QKG917541 QUB917541:QUC917541 RDX917541:RDY917541 RNT917541:RNU917541 RXP917541:RXQ917541 SHL917541:SHM917541 SRH917541:SRI917541 TBD917541:TBE917541 TKZ917541:TLA917541 TUV917541:TUW917541 UER917541:UES917541 UON917541:UOO917541 UYJ917541:UYK917541 VIF917541:VIG917541 VSB917541:VSC917541 WBX917541:WBY917541 WLT917541:WLU917541 WVP917541:WVQ917541 H983077:I983077 JD983077:JE983077 SZ983077:TA983077 ACV983077:ACW983077 AMR983077:AMS983077 AWN983077:AWO983077 BGJ983077:BGK983077 BQF983077:BQG983077 CAB983077:CAC983077 CJX983077:CJY983077 CTT983077:CTU983077 DDP983077:DDQ983077 DNL983077:DNM983077 DXH983077:DXI983077 EHD983077:EHE983077 EQZ983077:ERA983077 FAV983077:FAW983077 FKR983077:FKS983077 FUN983077:FUO983077 GEJ983077:GEK983077 GOF983077:GOG983077 GYB983077:GYC983077 HHX983077:HHY983077 HRT983077:HRU983077 IBP983077:IBQ983077 ILL983077:ILM983077 IVH983077:IVI983077 JFD983077:JFE983077 JOZ983077:JPA983077 JYV983077:JYW983077 KIR983077:KIS983077 KSN983077:KSO983077 LCJ983077:LCK983077 LMF983077:LMG983077 LWB983077:LWC983077 MFX983077:MFY983077 MPT983077:MPU983077 MZP983077:MZQ983077 NJL983077:NJM983077 NTH983077:NTI983077 ODD983077:ODE983077 OMZ983077:ONA983077 OWV983077:OWW983077 PGR983077:PGS983077 PQN983077:PQO983077 QAJ983077:QAK983077 QKF983077:QKG983077 QUB983077:QUC983077 RDX983077:RDY983077 RNT983077:RNU983077 RXP983077:RXQ983077 SHL983077:SHM983077 SRH983077:SRI983077 TBD983077:TBE983077 TKZ983077:TLA983077 TUV983077:TUW983077 UER983077:UES983077 UON983077:UOO983077 UYJ983077:UYK983077 VIF983077:VIG983077 VSB983077:VSC983077 WBX983077:WBY983077 WLT983077:WLU983077 WVP983077:WVQ983077"/>
    <dataValidation type="whole" allowBlank="1" showInputMessage="1" showErrorMessage="1" error="PRAZO MAXIMO DE 48 MESES" sqref="L10:N10 JH10:JJ10 TD10:TF10 ACZ10:ADB10 AMV10:AMX10 AWR10:AWT10 BGN10:BGP10 BQJ10:BQL10 CAF10:CAH10 CKB10:CKD10 CTX10:CTZ10 DDT10:DDV10 DNP10:DNR10 DXL10:DXN10 EHH10:EHJ10 ERD10:ERF10 FAZ10:FBB10 FKV10:FKX10 FUR10:FUT10 GEN10:GEP10 GOJ10:GOL10 GYF10:GYH10 HIB10:HID10 HRX10:HRZ10 IBT10:IBV10 ILP10:ILR10 IVL10:IVN10 JFH10:JFJ10 JPD10:JPF10 JYZ10:JZB10 KIV10:KIX10 KSR10:KST10 LCN10:LCP10 LMJ10:LML10 LWF10:LWH10 MGB10:MGD10 MPX10:MPZ10 MZT10:MZV10 NJP10:NJR10 NTL10:NTN10 ODH10:ODJ10 OND10:ONF10 OWZ10:OXB10 PGV10:PGX10 PQR10:PQT10 QAN10:QAP10 QKJ10:QKL10 QUF10:QUH10 REB10:RED10 RNX10:RNZ10 RXT10:RXV10 SHP10:SHR10 SRL10:SRN10 TBH10:TBJ10 TLD10:TLF10 TUZ10:TVB10 UEV10:UEX10 UOR10:UOT10 UYN10:UYP10 VIJ10:VIL10 VSF10:VSH10 WCB10:WCD10 WLX10:WLZ10 WVT10:WVV10 L65546:N65546 JH65546:JJ65546 TD65546:TF65546 ACZ65546:ADB65546 AMV65546:AMX65546 AWR65546:AWT65546 BGN65546:BGP65546 BQJ65546:BQL65546 CAF65546:CAH65546 CKB65546:CKD65546 CTX65546:CTZ65546 DDT65546:DDV65546 DNP65546:DNR65546 DXL65546:DXN65546 EHH65546:EHJ65546 ERD65546:ERF65546 FAZ65546:FBB65546 FKV65546:FKX65546 FUR65546:FUT65546 GEN65546:GEP65546 GOJ65546:GOL65546 GYF65546:GYH65546 HIB65546:HID65546 HRX65546:HRZ65546 IBT65546:IBV65546 ILP65546:ILR65546 IVL65546:IVN65546 JFH65546:JFJ65546 JPD65546:JPF65546 JYZ65546:JZB65546 KIV65546:KIX65546 KSR65546:KST65546 LCN65546:LCP65546 LMJ65546:LML65546 LWF65546:LWH65546 MGB65546:MGD65546 MPX65546:MPZ65546 MZT65546:MZV65546 NJP65546:NJR65546 NTL65546:NTN65546 ODH65546:ODJ65546 OND65546:ONF65546 OWZ65546:OXB65546 PGV65546:PGX65546 PQR65546:PQT65546 QAN65546:QAP65546 QKJ65546:QKL65546 QUF65546:QUH65546 REB65546:RED65546 RNX65546:RNZ65546 RXT65546:RXV65546 SHP65546:SHR65546 SRL65546:SRN65546 TBH65546:TBJ65546 TLD65546:TLF65546 TUZ65546:TVB65546 UEV65546:UEX65546 UOR65546:UOT65546 UYN65546:UYP65546 VIJ65546:VIL65546 VSF65546:VSH65546 WCB65546:WCD65546 WLX65546:WLZ65546 WVT65546:WVV65546 L131082:N131082 JH131082:JJ131082 TD131082:TF131082 ACZ131082:ADB131082 AMV131082:AMX131082 AWR131082:AWT131082 BGN131082:BGP131082 BQJ131082:BQL131082 CAF131082:CAH131082 CKB131082:CKD131082 CTX131082:CTZ131082 DDT131082:DDV131082 DNP131082:DNR131082 DXL131082:DXN131082 EHH131082:EHJ131082 ERD131082:ERF131082 FAZ131082:FBB131082 FKV131082:FKX131082 FUR131082:FUT131082 GEN131082:GEP131082 GOJ131082:GOL131082 GYF131082:GYH131082 HIB131082:HID131082 HRX131082:HRZ131082 IBT131082:IBV131082 ILP131082:ILR131082 IVL131082:IVN131082 JFH131082:JFJ131082 JPD131082:JPF131082 JYZ131082:JZB131082 KIV131082:KIX131082 KSR131082:KST131082 LCN131082:LCP131082 LMJ131082:LML131082 LWF131082:LWH131082 MGB131082:MGD131082 MPX131082:MPZ131082 MZT131082:MZV131082 NJP131082:NJR131082 NTL131082:NTN131082 ODH131082:ODJ131082 OND131082:ONF131082 OWZ131082:OXB131082 PGV131082:PGX131082 PQR131082:PQT131082 QAN131082:QAP131082 QKJ131082:QKL131082 QUF131082:QUH131082 REB131082:RED131082 RNX131082:RNZ131082 RXT131082:RXV131082 SHP131082:SHR131082 SRL131082:SRN131082 TBH131082:TBJ131082 TLD131082:TLF131082 TUZ131082:TVB131082 UEV131082:UEX131082 UOR131082:UOT131082 UYN131082:UYP131082 VIJ131082:VIL131082 VSF131082:VSH131082 WCB131082:WCD131082 WLX131082:WLZ131082 WVT131082:WVV131082 L196618:N196618 JH196618:JJ196618 TD196618:TF196618 ACZ196618:ADB196618 AMV196618:AMX196618 AWR196618:AWT196618 BGN196618:BGP196618 BQJ196618:BQL196618 CAF196618:CAH196618 CKB196618:CKD196618 CTX196618:CTZ196618 DDT196618:DDV196618 DNP196618:DNR196618 DXL196618:DXN196618 EHH196618:EHJ196618 ERD196618:ERF196618 FAZ196618:FBB196618 FKV196618:FKX196618 FUR196618:FUT196618 GEN196618:GEP196618 GOJ196618:GOL196618 GYF196618:GYH196618 HIB196618:HID196618 HRX196618:HRZ196618 IBT196618:IBV196618 ILP196618:ILR196618 IVL196618:IVN196618 JFH196618:JFJ196618 JPD196618:JPF196618 JYZ196618:JZB196618 KIV196618:KIX196618 KSR196618:KST196618 LCN196618:LCP196618 LMJ196618:LML196618 LWF196618:LWH196618 MGB196618:MGD196618 MPX196618:MPZ196618 MZT196618:MZV196618 NJP196618:NJR196618 NTL196618:NTN196618 ODH196618:ODJ196618 OND196618:ONF196618 OWZ196618:OXB196618 PGV196618:PGX196618 PQR196618:PQT196618 QAN196618:QAP196618 QKJ196618:QKL196618 QUF196618:QUH196618 REB196618:RED196618 RNX196618:RNZ196618 RXT196618:RXV196618 SHP196618:SHR196618 SRL196618:SRN196618 TBH196618:TBJ196618 TLD196618:TLF196618 TUZ196618:TVB196618 UEV196618:UEX196618 UOR196618:UOT196618 UYN196618:UYP196618 VIJ196618:VIL196618 VSF196618:VSH196618 WCB196618:WCD196618 WLX196618:WLZ196618 WVT196618:WVV196618 L262154:N262154 JH262154:JJ262154 TD262154:TF262154 ACZ262154:ADB262154 AMV262154:AMX262154 AWR262154:AWT262154 BGN262154:BGP262154 BQJ262154:BQL262154 CAF262154:CAH262154 CKB262154:CKD262154 CTX262154:CTZ262154 DDT262154:DDV262154 DNP262154:DNR262154 DXL262154:DXN262154 EHH262154:EHJ262154 ERD262154:ERF262154 FAZ262154:FBB262154 FKV262154:FKX262154 FUR262154:FUT262154 GEN262154:GEP262154 GOJ262154:GOL262154 GYF262154:GYH262154 HIB262154:HID262154 HRX262154:HRZ262154 IBT262154:IBV262154 ILP262154:ILR262154 IVL262154:IVN262154 JFH262154:JFJ262154 JPD262154:JPF262154 JYZ262154:JZB262154 KIV262154:KIX262154 KSR262154:KST262154 LCN262154:LCP262154 LMJ262154:LML262154 LWF262154:LWH262154 MGB262154:MGD262154 MPX262154:MPZ262154 MZT262154:MZV262154 NJP262154:NJR262154 NTL262154:NTN262154 ODH262154:ODJ262154 OND262154:ONF262154 OWZ262154:OXB262154 PGV262154:PGX262154 PQR262154:PQT262154 QAN262154:QAP262154 QKJ262154:QKL262154 QUF262154:QUH262154 REB262154:RED262154 RNX262154:RNZ262154 RXT262154:RXV262154 SHP262154:SHR262154 SRL262154:SRN262154 TBH262154:TBJ262154 TLD262154:TLF262154 TUZ262154:TVB262154 UEV262154:UEX262154 UOR262154:UOT262154 UYN262154:UYP262154 VIJ262154:VIL262154 VSF262154:VSH262154 WCB262154:WCD262154 WLX262154:WLZ262154 WVT262154:WVV262154 L327690:N327690 JH327690:JJ327690 TD327690:TF327690 ACZ327690:ADB327690 AMV327690:AMX327690 AWR327690:AWT327690 BGN327690:BGP327690 BQJ327690:BQL327690 CAF327690:CAH327690 CKB327690:CKD327690 CTX327690:CTZ327690 DDT327690:DDV327690 DNP327690:DNR327690 DXL327690:DXN327690 EHH327690:EHJ327690 ERD327690:ERF327690 FAZ327690:FBB327690 FKV327690:FKX327690 FUR327690:FUT327690 GEN327690:GEP327690 GOJ327690:GOL327690 GYF327690:GYH327690 HIB327690:HID327690 HRX327690:HRZ327690 IBT327690:IBV327690 ILP327690:ILR327690 IVL327690:IVN327690 JFH327690:JFJ327690 JPD327690:JPF327690 JYZ327690:JZB327690 KIV327690:KIX327690 KSR327690:KST327690 LCN327690:LCP327690 LMJ327690:LML327690 LWF327690:LWH327690 MGB327690:MGD327690 MPX327690:MPZ327690 MZT327690:MZV327690 NJP327690:NJR327690 NTL327690:NTN327690 ODH327690:ODJ327690 OND327690:ONF327690 OWZ327690:OXB327690 PGV327690:PGX327690 PQR327690:PQT327690 QAN327690:QAP327690 QKJ327690:QKL327690 QUF327690:QUH327690 REB327690:RED327690 RNX327690:RNZ327690 RXT327690:RXV327690 SHP327690:SHR327690 SRL327690:SRN327690 TBH327690:TBJ327690 TLD327690:TLF327690 TUZ327690:TVB327690 UEV327690:UEX327690 UOR327690:UOT327690 UYN327690:UYP327690 VIJ327690:VIL327690 VSF327690:VSH327690 WCB327690:WCD327690 WLX327690:WLZ327690 WVT327690:WVV327690 L393226:N393226 JH393226:JJ393226 TD393226:TF393226 ACZ393226:ADB393226 AMV393226:AMX393226 AWR393226:AWT393226 BGN393226:BGP393226 BQJ393226:BQL393226 CAF393226:CAH393226 CKB393226:CKD393226 CTX393226:CTZ393226 DDT393226:DDV393226 DNP393226:DNR393226 DXL393226:DXN393226 EHH393226:EHJ393226 ERD393226:ERF393226 FAZ393226:FBB393226 FKV393226:FKX393226 FUR393226:FUT393226 GEN393226:GEP393226 GOJ393226:GOL393226 GYF393226:GYH393226 HIB393226:HID393226 HRX393226:HRZ393226 IBT393226:IBV393226 ILP393226:ILR393226 IVL393226:IVN393226 JFH393226:JFJ393226 JPD393226:JPF393226 JYZ393226:JZB393226 KIV393226:KIX393226 KSR393226:KST393226 LCN393226:LCP393226 LMJ393226:LML393226 LWF393226:LWH393226 MGB393226:MGD393226 MPX393226:MPZ393226 MZT393226:MZV393226 NJP393226:NJR393226 NTL393226:NTN393226 ODH393226:ODJ393226 OND393226:ONF393226 OWZ393226:OXB393226 PGV393226:PGX393226 PQR393226:PQT393226 QAN393226:QAP393226 QKJ393226:QKL393226 QUF393226:QUH393226 REB393226:RED393226 RNX393226:RNZ393226 RXT393226:RXV393226 SHP393226:SHR393226 SRL393226:SRN393226 TBH393226:TBJ393226 TLD393226:TLF393226 TUZ393226:TVB393226 UEV393226:UEX393226 UOR393226:UOT393226 UYN393226:UYP393226 VIJ393226:VIL393226 VSF393226:VSH393226 WCB393226:WCD393226 WLX393226:WLZ393226 WVT393226:WVV393226 L458762:N458762 JH458762:JJ458762 TD458762:TF458762 ACZ458762:ADB458762 AMV458762:AMX458762 AWR458762:AWT458762 BGN458762:BGP458762 BQJ458762:BQL458762 CAF458762:CAH458762 CKB458762:CKD458762 CTX458762:CTZ458762 DDT458762:DDV458762 DNP458762:DNR458762 DXL458762:DXN458762 EHH458762:EHJ458762 ERD458762:ERF458762 FAZ458762:FBB458762 FKV458762:FKX458762 FUR458762:FUT458762 GEN458762:GEP458762 GOJ458762:GOL458762 GYF458762:GYH458762 HIB458762:HID458762 HRX458762:HRZ458762 IBT458762:IBV458762 ILP458762:ILR458762 IVL458762:IVN458762 JFH458762:JFJ458762 JPD458762:JPF458762 JYZ458762:JZB458762 KIV458762:KIX458762 KSR458762:KST458762 LCN458762:LCP458762 LMJ458762:LML458762 LWF458762:LWH458762 MGB458762:MGD458762 MPX458762:MPZ458762 MZT458762:MZV458762 NJP458762:NJR458762 NTL458762:NTN458762 ODH458762:ODJ458762 OND458762:ONF458762 OWZ458762:OXB458762 PGV458762:PGX458762 PQR458762:PQT458762 QAN458762:QAP458762 QKJ458762:QKL458762 QUF458762:QUH458762 REB458762:RED458762 RNX458762:RNZ458762 RXT458762:RXV458762 SHP458762:SHR458762 SRL458762:SRN458762 TBH458762:TBJ458762 TLD458762:TLF458762 TUZ458762:TVB458762 UEV458762:UEX458762 UOR458762:UOT458762 UYN458762:UYP458762 VIJ458762:VIL458762 VSF458762:VSH458762 WCB458762:WCD458762 WLX458762:WLZ458762 WVT458762:WVV458762 L524298:N524298 JH524298:JJ524298 TD524298:TF524298 ACZ524298:ADB524298 AMV524298:AMX524298 AWR524298:AWT524298 BGN524298:BGP524298 BQJ524298:BQL524298 CAF524298:CAH524298 CKB524298:CKD524298 CTX524298:CTZ524298 DDT524298:DDV524298 DNP524298:DNR524298 DXL524298:DXN524298 EHH524298:EHJ524298 ERD524298:ERF524298 FAZ524298:FBB524298 FKV524298:FKX524298 FUR524298:FUT524298 GEN524298:GEP524298 GOJ524298:GOL524298 GYF524298:GYH524298 HIB524298:HID524298 HRX524298:HRZ524298 IBT524298:IBV524298 ILP524298:ILR524298 IVL524298:IVN524298 JFH524298:JFJ524298 JPD524298:JPF524298 JYZ524298:JZB524298 KIV524298:KIX524298 KSR524298:KST524298 LCN524298:LCP524298 LMJ524298:LML524298 LWF524298:LWH524298 MGB524298:MGD524298 MPX524298:MPZ524298 MZT524298:MZV524298 NJP524298:NJR524298 NTL524298:NTN524298 ODH524298:ODJ524298 OND524298:ONF524298 OWZ524298:OXB524298 PGV524298:PGX524298 PQR524298:PQT524298 QAN524298:QAP524298 QKJ524298:QKL524298 QUF524298:QUH524298 REB524298:RED524298 RNX524298:RNZ524298 RXT524298:RXV524298 SHP524298:SHR524298 SRL524298:SRN524298 TBH524298:TBJ524298 TLD524298:TLF524298 TUZ524298:TVB524298 UEV524298:UEX524298 UOR524298:UOT524298 UYN524298:UYP524298 VIJ524298:VIL524298 VSF524298:VSH524298 WCB524298:WCD524298 WLX524298:WLZ524298 WVT524298:WVV524298 L589834:N589834 JH589834:JJ589834 TD589834:TF589834 ACZ589834:ADB589834 AMV589834:AMX589834 AWR589834:AWT589834 BGN589834:BGP589834 BQJ589834:BQL589834 CAF589834:CAH589834 CKB589834:CKD589834 CTX589834:CTZ589834 DDT589834:DDV589834 DNP589834:DNR589834 DXL589834:DXN589834 EHH589834:EHJ589834 ERD589834:ERF589834 FAZ589834:FBB589834 FKV589834:FKX589834 FUR589834:FUT589834 GEN589834:GEP589834 GOJ589834:GOL589834 GYF589834:GYH589834 HIB589834:HID589834 HRX589834:HRZ589834 IBT589834:IBV589834 ILP589834:ILR589834 IVL589834:IVN589834 JFH589834:JFJ589834 JPD589834:JPF589834 JYZ589834:JZB589834 KIV589834:KIX589834 KSR589834:KST589834 LCN589834:LCP589834 LMJ589834:LML589834 LWF589834:LWH589834 MGB589834:MGD589834 MPX589834:MPZ589834 MZT589834:MZV589834 NJP589834:NJR589834 NTL589834:NTN589834 ODH589834:ODJ589834 OND589834:ONF589834 OWZ589834:OXB589834 PGV589834:PGX589834 PQR589834:PQT589834 QAN589834:QAP589834 QKJ589834:QKL589834 QUF589834:QUH589834 REB589834:RED589834 RNX589834:RNZ589834 RXT589834:RXV589834 SHP589834:SHR589834 SRL589834:SRN589834 TBH589834:TBJ589834 TLD589834:TLF589834 TUZ589834:TVB589834 UEV589834:UEX589834 UOR589834:UOT589834 UYN589834:UYP589834 VIJ589834:VIL589834 VSF589834:VSH589834 WCB589834:WCD589834 WLX589834:WLZ589834 WVT589834:WVV589834 L655370:N655370 JH655370:JJ655370 TD655370:TF655370 ACZ655370:ADB655370 AMV655370:AMX655370 AWR655370:AWT655370 BGN655370:BGP655370 BQJ655370:BQL655370 CAF655370:CAH655370 CKB655370:CKD655370 CTX655370:CTZ655370 DDT655370:DDV655370 DNP655370:DNR655370 DXL655370:DXN655370 EHH655370:EHJ655370 ERD655370:ERF655370 FAZ655370:FBB655370 FKV655370:FKX655370 FUR655370:FUT655370 GEN655370:GEP655370 GOJ655370:GOL655370 GYF655370:GYH655370 HIB655370:HID655370 HRX655370:HRZ655370 IBT655370:IBV655370 ILP655370:ILR655370 IVL655370:IVN655370 JFH655370:JFJ655370 JPD655370:JPF655370 JYZ655370:JZB655370 KIV655370:KIX655370 KSR655370:KST655370 LCN655370:LCP655370 LMJ655370:LML655370 LWF655370:LWH655370 MGB655370:MGD655370 MPX655370:MPZ655370 MZT655370:MZV655370 NJP655370:NJR655370 NTL655370:NTN655370 ODH655370:ODJ655370 OND655370:ONF655370 OWZ655370:OXB655370 PGV655370:PGX655370 PQR655370:PQT655370 QAN655370:QAP655370 QKJ655370:QKL655370 QUF655370:QUH655370 REB655370:RED655370 RNX655370:RNZ655370 RXT655370:RXV655370 SHP655370:SHR655370 SRL655370:SRN655370 TBH655370:TBJ655370 TLD655370:TLF655370 TUZ655370:TVB655370 UEV655370:UEX655370 UOR655370:UOT655370 UYN655370:UYP655370 VIJ655370:VIL655370 VSF655370:VSH655370 WCB655370:WCD655370 WLX655370:WLZ655370 WVT655370:WVV655370 L720906:N720906 JH720906:JJ720906 TD720906:TF720906 ACZ720906:ADB720906 AMV720906:AMX720906 AWR720906:AWT720906 BGN720906:BGP720906 BQJ720906:BQL720906 CAF720906:CAH720906 CKB720906:CKD720906 CTX720906:CTZ720906 DDT720906:DDV720906 DNP720906:DNR720906 DXL720906:DXN720906 EHH720906:EHJ720906 ERD720906:ERF720906 FAZ720906:FBB720906 FKV720906:FKX720906 FUR720906:FUT720906 GEN720906:GEP720906 GOJ720906:GOL720906 GYF720906:GYH720906 HIB720906:HID720906 HRX720906:HRZ720906 IBT720906:IBV720906 ILP720906:ILR720906 IVL720906:IVN720906 JFH720906:JFJ720906 JPD720906:JPF720906 JYZ720906:JZB720906 KIV720906:KIX720906 KSR720906:KST720906 LCN720906:LCP720906 LMJ720906:LML720906 LWF720906:LWH720906 MGB720906:MGD720906 MPX720906:MPZ720906 MZT720906:MZV720906 NJP720906:NJR720906 NTL720906:NTN720906 ODH720906:ODJ720906 OND720906:ONF720906 OWZ720906:OXB720906 PGV720906:PGX720906 PQR720906:PQT720906 QAN720906:QAP720906 QKJ720906:QKL720906 QUF720906:QUH720906 REB720906:RED720906 RNX720906:RNZ720906 RXT720906:RXV720906 SHP720906:SHR720906 SRL720906:SRN720906 TBH720906:TBJ720906 TLD720906:TLF720906 TUZ720906:TVB720906 UEV720906:UEX720906 UOR720906:UOT720906 UYN720906:UYP720906 VIJ720906:VIL720906 VSF720906:VSH720906 WCB720906:WCD720906 WLX720906:WLZ720906 WVT720906:WVV720906 L786442:N786442 JH786442:JJ786442 TD786442:TF786442 ACZ786442:ADB786442 AMV786442:AMX786442 AWR786442:AWT786442 BGN786442:BGP786442 BQJ786442:BQL786442 CAF786442:CAH786442 CKB786442:CKD786442 CTX786442:CTZ786442 DDT786442:DDV786442 DNP786442:DNR786442 DXL786442:DXN786442 EHH786442:EHJ786442 ERD786442:ERF786442 FAZ786442:FBB786442 FKV786442:FKX786442 FUR786442:FUT786442 GEN786442:GEP786442 GOJ786442:GOL786442 GYF786442:GYH786442 HIB786442:HID786442 HRX786442:HRZ786442 IBT786442:IBV786442 ILP786442:ILR786442 IVL786442:IVN786442 JFH786442:JFJ786442 JPD786442:JPF786442 JYZ786442:JZB786442 KIV786442:KIX786442 KSR786442:KST786442 LCN786442:LCP786442 LMJ786442:LML786442 LWF786442:LWH786442 MGB786442:MGD786442 MPX786442:MPZ786442 MZT786442:MZV786442 NJP786442:NJR786442 NTL786442:NTN786442 ODH786442:ODJ786442 OND786442:ONF786442 OWZ786442:OXB786442 PGV786442:PGX786442 PQR786442:PQT786442 QAN786442:QAP786442 QKJ786442:QKL786442 QUF786442:QUH786442 REB786442:RED786442 RNX786442:RNZ786442 RXT786442:RXV786442 SHP786442:SHR786442 SRL786442:SRN786442 TBH786442:TBJ786442 TLD786442:TLF786442 TUZ786442:TVB786442 UEV786442:UEX786442 UOR786442:UOT786442 UYN786442:UYP786442 VIJ786442:VIL786442 VSF786442:VSH786442 WCB786442:WCD786442 WLX786442:WLZ786442 WVT786442:WVV786442 L851978:N851978 JH851978:JJ851978 TD851978:TF851978 ACZ851978:ADB851978 AMV851978:AMX851978 AWR851978:AWT851978 BGN851978:BGP851978 BQJ851978:BQL851978 CAF851978:CAH851978 CKB851978:CKD851978 CTX851978:CTZ851978 DDT851978:DDV851978 DNP851978:DNR851978 DXL851978:DXN851978 EHH851978:EHJ851978 ERD851978:ERF851978 FAZ851978:FBB851978 FKV851978:FKX851978 FUR851978:FUT851978 GEN851978:GEP851978 GOJ851978:GOL851978 GYF851978:GYH851978 HIB851978:HID851978 HRX851978:HRZ851978 IBT851978:IBV851978 ILP851978:ILR851978 IVL851978:IVN851978 JFH851978:JFJ851978 JPD851978:JPF851978 JYZ851978:JZB851978 KIV851978:KIX851978 KSR851978:KST851978 LCN851978:LCP851978 LMJ851978:LML851978 LWF851978:LWH851978 MGB851978:MGD851978 MPX851978:MPZ851978 MZT851978:MZV851978 NJP851978:NJR851978 NTL851978:NTN851978 ODH851978:ODJ851978 OND851978:ONF851978 OWZ851978:OXB851978 PGV851978:PGX851978 PQR851978:PQT851978 QAN851978:QAP851978 QKJ851978:QKL851978 QUF851978:QUH851978 REB851978:RED851978 RNX851978:RNZ851978 RXT851978:RXV851978 SHP851978:SHR851978 SRL851978:SRN851978 TBH851978:TBJ851978 TLD851978:TLF851978 TUZ851978:TVB851978 UEV851978:UEX851978 UOR851978:UOT851978 UYN851978:UYP851978 VIJ851978:VIL851978 VSF851978:VSH851978 WCB851978:WCD851978 WLX851978:WLZ851978 WVT851978:WVV851978 L917514:N917514 JH917514:JJ917514 TD917514:TF917514 ACZ917514:ADB917514 AMV917514:AMX917514 AWR917514:AWT917514 BGN917514:BGP917514 BQJ917514:BQL917514 CAF917514:CAH917514 CKB917514:CKD917514 CTX917514:CTZ917514 DDT917514:DDV917514 DNP917514:DNR917514 DXL917514:DXN917514 EHH917514:EHJ917514 ERD917514:ERF917514 FAZ917514:FBB917514 FKV917514:FKX917514 FUR917514:FUT917514 GEN917514:GEP917514 GOJ917514:GOL917514 GYF917514:GYH917514 HIB917514:HID917514 HRX917514:HRZ917514 IBT917514:IBV917514 ILP917514:ILR917514 IVL917514:IVN917514 JFH917514:JFJ917514 JPD917514:JPF917514 JYZ917514:JZB917514 KIV917514:KIX917514 KSR917514:KST917514 LCN917514:LCP917514 LMJ917514:LML917514 LWF917514:LWH917514 MGB917514:MGD917514 MPX917514:MPZ917514 MZT917514:MZV917514 NJP917514:NJR917514 NTL917514:NTN917514 ODH917514:ODJ917514 OND917514:ONF917514 OWZ917514:OXB917514 PGV917514:PGX917514 PQR917514:PQT917514 QAN917514:QAP917514 QKJ917514:QKL917514 QUF917514:QUH917514 REB917514:RED917514 RNX917514:RNZ917514 RXT917514:RXV917514 SHP917514:SHR917514 SRL917514:SRN917514 TBH917514:TBJ917514 TLD917514:TLF917514 TUZ917514:TVB917514 UEV917514:UEX917514 UOR917514:UOT917514 UYN917514:UYP917514 VIJ917514:VIL917514 VSF917514:VSH917514 WCB917514:WCD917514 WLX917514:WLZ917514 WVT917514:WVV917514 L983050:N983050 JH983050:JJ983050 TD983050:TF983050 ACZ983050:ADB983050 AMV983050:AMX983050 AWR983050:AWT983050 BGN983050:BGP983050 BQJ983050:BQL983050 CAF983050:CAH983050 CKB983050:CKD983050 CTX983050:CTZ983050 DDT983050:DDV983050 DNP983050:DNR983050 DXL983050:DXN983050 EHH983050:EHJ983050 ERD983050:ERF983050 FAZ983050:FBB983050 FKV983050:FKX983050 FUR983050:FUT983050 GEN983050:GEP983050 GOJ983050:GOL983050 GYF983050:GYH983050 HIB983050:HID983050 HRX983050:HRZ983050 IBT983050:IBV983050 ILP983050:ILR983050 IVL983050:IVN983050 JFH983050:JFJ983050 JPD983050:JPF983050 JYZ983050:JZB983050 KIV983050:KIX983050 KSR983050:KST983050 LCN983050:LCP983050 LMJ983050:LML983050 LWF983050:LWH983050 MGB983050:MGD983050 MPX983050:MPZ983050 MZT983050:MZV983050 NJP983050:NJR983050 NTL983050:NTN983050 ODH983050:ODJ983050 OND983050:ONF983050 OWZ983050:OXB983050 PGV983050:PGX983050 PQR983050:PQT983050 QAN983050:QAP983050 QKJ983050:QKL983050 QUF983050:QUH983050 REB983050:RED983050 RNX983050:RNZ983050 RXT983050:RXV983050 SHP983050:SHR983050 SRL983050:SRN983050 TBH983050:TBJ983050 TLD983050:TLF983050 TUZ983050:TVB983050 UEV983050:UEX983050 UOR983050:UOT983050 UYN983050:UYP983050 VIJ983050:VIL983050 VSF983050:VSH983050 WCB983050:WCD983050 WLX983050:WLZ983050 WVT983050:WVV983050">
      <formula1>1</formula1>
      <formula2>48</formula2>
    </dataValidation>
    <dataValidation allowBlank="1" showInputMessage="1" showErrorMessage="1" prompt="Limitado a 100% da IS da Básica" sqref="AS43 KO43 UK43 AEG43 AOC43 AXY43 BHU43 BRQ43 CBM43 CLI43 CVE43 DFA43 DOW43 DYS43 EIO43 ESK43 FCG43 FMC43 FVY43 GFU43 GPQ43 GZM43 HJI43 HTE43 IDA43 IMW43 IWS43 JGO43 JQK43 KAG43 KKC43 KTY43 LDU43 LNQ43 LXM43 MHI43 MRE43 NBA43 NKW43 NUS43 OEO43 OOK43 OYG43 PIC43 PRY43 QBU43 QLQ43 QVM43 RFI43 RPE43 RZA43 SIW43 SSS43 TCO43 TMK43 TWG43 UGC43 UPY43 UZU43 VJQ43 VTM43 WDI43 WNE43 WXA43 AS65579 KO65579 UK65579 AEG65579 AOC65579 AXY65579 BHU65579 BRQ65579 CBM65579 CLI65579 CVE65579 DFA65579 DOW65579 DYS65579 EIO65579 ESK65579 FCG65579 FMC65579 FVY65579 GFU65579 GPQ65579 GZM65579 HJI65579 HTE65579 IDA65579 IMW65579 IWS65579 JGO65579 JQK65579 KAG65579 KKC65579 KTY65579 LDU65579 LNQ65579 LXM65579 MHI65579 MRE65579 NBA65579 NKW65579 NUS65579 OEO65579 OOK65579 OYG65579 PIC65579 PRY65579 QBU65579 QLQ65579 QVM65579 RFI65579 RPE65579 RZA65579 SIW65579 SSS65579 TCO65579 TMK65579 TWG65579 UGC65579 UPY65579 UZU65579 VJQ65579 VTM65579 WDI65579 WNE65579 WXA65579 AS131115 KO131115 UK131115 AEG131115 AOC131115 AXY131115 BHU131115 BRQ131115 CBM131115 CLI131115 CVE131115 DFA131115 DOW131115 DYS131115 EIO131115 ESK131115 FCG131115 FMC131115 FVY131115 GFU131115 GPQ131115 GZM131115 HJI131115 HTE131115 IDA131115 IMW131115 IWS131115 JGO131115 JQK131115 KAG131115 KKC131115 KTY131115 LDU131115 LNQ131115 LXM131115 MHI131115 MRE131115 NBA131115 NKW131115 NUS131115 OEO131115 OOK131115 OYG131115 PIC131115 PRY131115 QBU131115 QLQ131115 QVM131115 RFI131115 RPE131115 RZA131115 SIW131115 SSS131115 TCO131115 TMK131115 TWG131115 UGC131115 UPY131115 UZU131115 VJQ131115 VTM131115 WDI131115 WNE131115 WXA131115 AS196651 KO196651 UK196651 AEG196651 AOC196651 AXY196651 BHU196651 BRQ196651 CBM196651 CLI196651 CVE196651 DFA196651 DOW196651 DYS196651 EIO196651 ESK196651 FCG196651 FMC196651 FVY196651 GFU196651 GPQ196651 GZM196651 HJI196651 HTE196651 IDA196651 IMW196651 IWS196651 JGO196651 JQK196651 KAG196651 KKC196651 KTY196651 LDU196651 LNQ196651 LXM196651 MHI196651 MRE196651 NBA196651 NKW196651 NUS196651 OEO196651 OOK196651 OYG196651 PIC196651 PRY196651 QBU196651 QLQ196651 QVM196651 RFI196651 RPE196651 RZA196651 SIW196651 SSS196651 TCO196651 TMK196651 TWG196651 UGC196651 UPY196651 UZU196651 VJQ196651 VTM196651 WDI196651 WNE196651 WXA196651 AS262187 KO262187 UK262187 AEG262187 AOC262187 AXY262187 BHU262187 BRQ262187 CBM262187 CLI262187 CVE262187 DFA262187 DOW262187 DYS262187 EIO262187 ESK262187 FCG262187 FMC262187 FVY262187 GFU262187 GPQ262187 GZM262187 HJI262187 HTE262187 IDA262187 IMW262187 IWS262187 JGO262187 JQK262187 KAG262187 KKC262187 KTY262187 LDU262187 LNQ262187 LXM262187 MHI262187 MRE262187 NBA262187 NKW262187 NUS262187 OEO262187 OOK262187 OYG262187 PIC262187 PRY262187 QBU262187 QLQ262187 QVM262187 RFI262187 RPE262187 RZA262187 SIW262187 SSS262187 TCO262187 TMK262187 TWG262187 UGC262187 UPY262187 UZU262187 VJQ262187 VTM262187 WDI262187 WNE262187 WXA262187 AS327723 KO327723 UK327723 AEG327723 AOC327723 AXY327723 BHU327723 BRQ327723 CBM327723 CLI327723 CVE327723 DFA327723 DOW327723 DYS327723 EIO327723 ESK327723 FCG327723 FMC327723 FVY327723 GFU327723 GPQ327723 GZM327723 HJI327723 HTE327723 IDA327723 IMW327723 IWS327723 JGO327723 JQK327723 KAG327723 KKC327723 KTY327723 LDU327723 LNQ327723 LXM327723 MHI327723 MRE327723 NBA327723 NKW327723 NUS327723 OEO327723 OOK327723 OYG327723 PIC327723 PRY327723 QBU327723 QLQ327723 QVM327723 RFI327723 RPE327723 RZA327723 SIW327723 SSS327723 TCO327723 TMK327723 TWG327723 UGC327723 UPY327723 UZU327723 VJQ327723 VTM327723 WDI327723 WNE327723 WXA327723 AS393259 KO393259 UK393259 AEG393259 AOC393259 AXY393259 BHU393259 BRQ393259 CBM393259 CLI393259 CVE393259 DFA393259 DOW393259 DYS393259 EIO393259 ESK393259 FCG393259 FMC393259 FVY393259 GFU393259 GPQ393259 GZM393259 HJI393259 HTE393259 IDA393259 IMW393259 IWS393259 JGO393259 JQK393259 KAG393259 KKC393259 KTY393259 LDU393259 LNQ393259 LXM393259 MHI393259 MRE393259 NBA393259 NKW393259 NUS393259 OEO393259 OOK393259 OYG393259 PIC393259 PRY393259 QBU393259 QLQ393259 QVM393259 RFI393259 RPE393259 RZA393259 SIW393259 SSS393259 TCO393259 TMK393259 TWG393259 UGC393259 UPY393259 UZU393259 VJQ393259 VTM393259 WDI393259 WNE393259 WXA393259 AS458795 KO458795 UK458795 AEG458795 AOC458795 AXY458795 BHU458795 BRQ458795 CBM458795 CLI458795 CVE458795 DFA458795 DOW458795 DYS458795 EIO458795 ESK458795 FCG458795 FMC458795 FVY458795 GFU458795 GPQ458795 GZM458795 HJI458795 HTE458795 IDA458795 IMW458795 IWS458795 JGO458795 JQK458795 KAG458795 KKC458795 KTY458795 LDU458795 LNQ458795 LXM458795 MHI458795 MRE458795 NBA458795 NKW458795 NUS458795 OEO458795 OOK458795 OYG458795 PIC458795 PRY458795 QBU458795 QLQ458795 QVM458795 RFI458795 RPE458795 RZA458795 SIW458795 SSS458795 TCO458795 TMK458795 TWG458795 UGC458795 UPY458795 UZU458795 VJQ458795 VTM458795 WDI458795 WNE458795 WXA458795 AS524331 KO524331 UK524331 AEG524331 AOC524331 AXY524331 BHU524331 BRQ524331 CBM524331 CLI524331 CVE524331 DFA524331 DOW524331 DYS524331 EIO524331 ESK524331 FCG524331 FMC524331 FVY524331 GFU524331 GPQ524331 GZM524331 HJI524331 HTE524331 IDA524331 IMW524331 IWS524331 JGO524331 JQK524331 KAG524331 KKC524331 KTY524331 LDU524331 LNQ524331 LXM524331 MHI524331 MRE524331 NBA524331 NKW524331 NUS524331 OEO524331 OOK524331 OYG524331 PIC524331 PRY524331 QBU524331 QLQ524331 QVM524331 RFI524331 RPE524331 RZA524331 SIW524331 SSS524331 TCO524331 TMK524331 TWG524331 UGC524331 UPY524331 UZU524331 VJQ524331 VTM524331 WDI524331 WNE524331 WXA524331 AS589867 KO589867 UK589867 AEG589867 AOC589867 AXY589867 BHU589867 BRQ589867 CBM589867 CLI589867 CVE589867 DFA589867 DOW589867 DYS589867 EIO589867 ESK589867 FCG589867 FMC589867 FVY589867 GFU589867 GPQ589867 GZM589867 HJI589867 HTE589867 IDA589867 IMW589867 IWS589867 JGO589867 JQK589867 KAG589867 KKC589867 KTY589867 LDU589867 LNQ589867 LXM589867 MHI589867 MRE589867 NBA589867 NKW589867 NUS589867 OEO589867 OOK589867 OYG589867 PIC589867 PRY589867 QBU589867 QLQ589867 QVM589867 RFI589867 RPE589867 RZA589867 SIW589867 SSS589867 TCO589867 TMK589867 TWG589867 UGC589867 UPY589867 UZU589867 VJQ589867 VTM589867 WDI589867 WNE589867 WXA589867 AS655403 KO655403 UK655403 AEG655403 AOC655403 AXY655403 BHU655403 BRQ655403 CBM655403 CLI655403 CVE655403 DFA655403 DOW655403 DYS655403 EIO655403 ESK655403 FCG655403 FMC655403 FVY655403 GFU655403 GPQ655403 GZM655403 HJI655403 HTE655403 IDA655403 IMW655403 IWS655403 JGO655403 JQK655403 KAG655403 KKC655403 KTY655403 LDU655403 LNQ655403 LXM655403 MHI655403 MRE655403 NBA655403 NKW655403 NUS655403 OEO655403 OOK655403 OYG655403 PIC655403 PRY655403 QBU655403 QLQ655403 QVM655403 RFI655403 RPE655403 RZA655403 SIW655403 SSS655403 TCO655403 TMK655403 TWG655403 UGC655403 UPY655403 UZU655403 VJQ655403 VTM655403 WDI655403 WNE655403 WXA655403 AS720939 KO720939 UK720939 AEG720939 AOC720939 AXY720939 BHU720939 BRQ720939 CBM720939 CLI720939 CVE720939 DFA720939 DOW720939 DYS720939 EIO720939 ESK720939 FCG720939 FMC720939 FVY720939 GFU720939 GPQ720939 GZM720939 HJI720939 HTE720939 IDA720939 IMW720939 IWS720939 JGO720939 JQK720939 KAG720939 KKC720939 KTY720939 LDU720939 LNQ720939 LXM720939 MHI720939 MRE720939 NBA720939 NKW720939 NUS720939 OEO720939 OOK720939 OYG720939 PIC720939 PRY720939 QBU720939 QLQ720939 QVM720939 RFI720939 RPE720939 RZA720939 SIW720939 SSS720939 TCO720939 TMK720939 TWG720939 UGC720939 UPY720939 UZU720939 VJQ720939 VTM720939 WDI720939 WNE720939 WXA720939 AS786475 KO786475 UK786475 AEG786475 AOC786475 AXY786475 BHU786475 BRQ786475 CBM786475 CLI786475 CVE786475 DFA786475 DOW786475 DYS786475 EIO786475 ESK786475 FCG786475 FMC786475 FVY786475 GFU786475 GPQ786475 GZM786475 HJI786475 HTE786475 IDA786475 IMW786475 IWS786475 JGO786475 JQK786475 KAG786475 KKC786475 KTY786475 LDU786475 LNQ786475 LXM786475 MHI786475 MRE786475 NBA786475 NKW786475 NUS786475 OEO786475 OOK786475 OYG786475 PIC786475 PRY786475 QBU786475 QLQ786475 QVM786475 RFI786475 RPE786475 RZA786475 SIW786475 SSS786475 TCO786475 TMK786475 TWG786475 UGC786475 UPY786475 UZU786475 VJQ786475 VTM786475 WDI786475 WNE786475 WXA786475 AS852011 KO852011 UK852011 AEG852011 AOC852011 AXY852011 BHU852011 BRQ852011 CBM852011 CLI852011 CVE852011 DFA852011 DOW852011 DYS852011 EIO852011 ESK852011 FCG852011 FMC852011 FVY852011 GFU852011 GPQ852011 GZM852011 HJI852011 HTE852011 IDA852011 IMW852011 IWS852011 JGO852011 JQK852011 KAG852011 KKC852011 KTY852011 LDU852011 LNQ852011 LXM852011 MHI852011 MRE852011 NBA852011 NKW852011 NUS852011 OEO852011 OOK852011 OYG852011 PIC852011 PRY852011 QBU852011 QLQ852011 QVM852011 RFI852011 RPE852011 RZA852011 SIW852011 SSS852011 TCO852011 TMK852011 TWG852011 UGC852011 UPY852011 UZU852011 VJQ852011 VTM852011 WDI852011 WNE852011 WXA852011 AS917547 KO917547 UK917547 AEG917547 AOC917547 AXY917547 BHU917547 BRQ917547 CBM917547 CLI917547 CVE917547 DFA917547 DOW917547 DYS917547 EIO917547 ESK917547 FCG917547 FMC917547 FVY917547 GFU917547 GPQ917547 GZM917547 HJI917547 HTE917547 IDA917547 IMW917547 IWS917547 JGO917547 JQK917547 KAG917547 KKC917547 KTY917547 LDU917547 LNQ917547 LXM917547 MHI917547 MRE917547 NBA917547 NKW917547 NUS917547 OEO917547 OOK917547 OYG917547 PIC917547 PRY917547 QBU917547 QLQ917547 QVM917547 RFI917547 RPE917547 RZA917547 SIW917547 SSS917547 TCO917547 TMK917547 TWG917547 UGC917547 UPY917547 UZU917547 VJQ917547 VTM917547 WDI917547 WNE917547 WXA917547 AS983083 KO983083 UK983083 AEG983083 AOC983083 AXY983083 BHU983083 BRQ983083 CBM983083 CLI983083 CVE983083 DFA983083 DOW983083 DYS983083 EIO983083 ESK983083 FCG983083 FMC983083 FVY983083 GFU983083 GPQ983083 GZM983083 HJI983083 HTE983083 IDA983083 IMW983083 IWS983083 JGO983083 JQK983083 KAG983083 KKC983083 KTY983083 LDU983083 LNQ983083 LXM983083 MHI983083 MRE983083 NBA983083 NKW983083 NUS983083 OEO983083 OOK983083 OYG983083 PIC983083 PRY983083 QBU983083 QLQ983083 QVM983083 RFI983083 RPE983083 RZA983083 SIW983083 SSS983083 TCO983083 TMK983083 TWG983083 UGC983083 UPY983083 UZU983083 VJQ983083 VTM983083 WDI983083 WNE983083 WXA983083 AS81 KO81 UK81 AEG81 AOC81 AXY81 BHU81 BRQ81 CBM81 CLI81 CVE81 DFA81 DOW81 DYS81 EIO81 ESK81 FCG81 FMC81 FVY81 GFU81 GPQ81 GZM81 HJI81 HTE81 IDA81 IMW81 IWS81 JGO81 JQK81 KAG81 KKC81 KTY81 LDU81 LNQ81 LXM81 MHI81 MRE81 NBA81 NKW81 NUS81 OEO81 OOK81 OYG81 PIC81 PRY81 QBU81 QLQ81 QVM81 RFI81 RPE81 RZA81 SIW81 SSS81 TCO81 TMK81 TWG81 UGC81 UPY81 UZU81 VJQ81 VTM81 WDI81 WNE81 WXA81 AS65617 KO65617 UK65617 AEG65617 AOC65617 AXY65617 BHU65617 BRQ65617 CBM65617 CLI65617 CVE65617 DFA65617 DOW65617 DYS65617 EIO65617 ESK65617 FCG65617 FMC65617 FVY65617 GFU65617 GPQ65617 GZM65617 HJI65617 HTE65617 IDA65617 IMW65617 IWS65617 JGO65617 JQK65617 KAG65617 KKC65617 KTY65617 LDU65617 LNQ65617 LXM65617 MHI65617 MRE65617 NBA65617 NKW65617 NUS65617 OEO65617 OOK65617 OYG65617 PIC65617 PRY65617 QBU65617 QLQ65617 QVM65617 RFI65617 RPE65617 RZA65617 SIW65617 SSS65617 TCO65617 TMK65617 TWG65617 UGC65617 UPY65617 UZU65617 VJQ65617 VTM65617 WDI65617 WNE65617 WXA65617 AS131153 KO131153 UK131153 AEG131153 AOC131153 AXY131153 BHU131153 BRQ131153 CBM131153 CLI131153 CVE131153 DFA131153 DOW131153 DYS131153 EIO131153 ESK131153 FCG131153 FMC131153 FVY131153 GFU131153 GPQ131153 GZM131153 HJI131153 HTE131153 IDA131153 IMW131153 IWS131153 JGO131153 JQK131153 KAG131153 KKC131153 KTY131153 LDU131153 LNQ131153 LXM131153 MHI131153 MRE131153 NBA131153 NKW131153 NUS131153 OEO131153 OOK131153 OYG131153 PIC131153 PRY131153 QBU131153 QLQ131153 QVM131153 RFI131153 RPE131153 RZA131153 SIW131153 SSS131153 TCO131153 TMK131153 TWG131153 UGC131153 UPY131153 UZU131153 VJQ131153 VTM131153 WDI131153 WNE131153 WXA131153 AS196689 KO196689 UK196689 AEG196689 AOC196689 AXY196689 BHU196689 BRQ196689 CBM196689 CLI196689 CVE196689 DFA196689 DOW196689 DYS196689 EIO196689 ESK196689 FCG196689 FMC196689 FVY196689 GFU196689 GPQ196689 GZM196689 HJI196689 HTE196689 IDA196689 IMW196689 IWS196689 JGO196689 JQK196689 KAG196689 KKC196689 KTY196689 LDU196689 LNQ196689 LXM196689 MHI196689 MRE196689 NBA196689 NKW196689 NUS196689 OEO196689 OOK196689 OYG196689 PIC196689 PRY196689 QBU196689 QLQ196689 QVM196689 RFI196689 RPE196689 RZA196689 SIW196689 SSS196689 TCO196689 TMK196689 TWG196689 UGC196689 UPY196689 UZU196689 VJQ196689 VTM196689 WDI196689 WNE196689 WXA196689 AS262225 KO262225 UK262225 AEG262225 AOC262225 AXY262225 BHU262225 BRQ262225 CBM262225 CLI262225 CVE262225 DFA262225 DOW262225 DYS262225 EIO262225 ESK262225 FCG262225 FMC262225 FVY262225 GFU262225 GPQ262225 GZM262225 HJI262225 HTE262225 IDA262225 IMW262225 IWS262225 JGO262225 JQK262225 KAG262225 KKC262225 KTY262225 LDU262225 LNQ262225 LXM262225 MHI262225 MRE262225 NBA262225 NKW262225 NUS262225 OEO262225 OOK262225 OYG262225 PIC262225 PRY262225 QBU262225 QLQ262225 QVM262225 RFI262225 RPE262225 RZA262225 SIW262225 SSS262225 TCO262225 TMK262225 TWG262225 UGC262225 UPY262225 UZU262225 VJQ262225 VTM262225 WDI262225 WNE262225 WXA262225 AS327761 KO327761 UK327761 AEG327761 AOC327761 AXY327761 BHU327761 BRQ327761 CBM327761 CLI327761 CVE327761 DFA327761 DOW327761 DYS327761 EIO327761 ESK327761 FCG327761 FMC327761 FVY327761 GFU327761 GPQ327761 GZM327761 HJI327761 HTE327761 IDA327761 IMW327761 IWS327761 JGO327761 JQK327761 KAG327761 KKC327761 KTY327761 LDU327761 LNQ327761 LXM327761 MHI327761 MRE327761 NBA327761 NKW327761 NUS327761 OEO327761 OOK327761 OYG327761 PIC327761 PRY327761 QBU327761 QLQ327761 QVM327761 RFI327761 RPE327761 RZA327761 SIW327761 SSS327761 TCO327761 TMK327761 TWG327761 UGC327761 UPY327761 UZU327761 VJQ327761 VTM327761 WDI327761 WNE327761 WXA327761 AS393297 KO393297 UK393297 AEG393297 AOC393297 AXY393297 BHU393297 BRQ393297 CBM393297 CLI393297 CVE393297 DFA393297 DOW393297 DYS393297 EIO393297 ESK393297 FCG393297 FMC393297 FVY393297 GFU393297 GPQ393297 GZM393297 HJI393297 HTE393297 IDA393297 IMW393297 IWS393297 JGO393297 JQK393297 KAG393297 KKC393297 KTY393297 LDU393297 LNQ393297 LXM393297 MHI393297 MRE393297 NBA393297 NKW393297 NUS393297 OEO393297 OOK393297 OYG393297 PIC393297 PRY393297 QBU393297 QLQ393297 QVM393297 RFI393297 RPE393297 RZA393297 SIW393297 SSS393297 TCO393297 TMK393297 TWG393297 UGC393297 UPY393297 UZU393297 VJQ393297 VTM393297 WDI393297 WNE393297 WXA393297 AS458833 KO458833 UK458833 AEG458833 AOC458833 AXY458833 BHU458833 BRQ458833 CBM458833 CLI458833 CVE458833 DFA458833 DOW458833 DYS458833 EIO458833 ESK458833 FCG458833 FMC458833 FVY458833 GFU458833 GPQ458833 GZM458833 HJI458833 HTE458833 IDA458833 IMW458833 IWS458833 JGO458833 JQK458833 KAG458833 KKC458833 KTY458833 LDU458833 LNQ458833 LXM458833 MHI458833 MRE458833 NBA458833 NKW458833 NUS458833 OEO458833 OOK458833 OYG458833 PIC458833 PRY458833 QBU458833 QLQ458833 QVM458833 RFI458833 RPE458833 RZA458833 SIW458833 SSS458833 TCO458833 TMK458833 TWG458833 UGC458833 UPY458833 UZU458833 VJQ458833 VTM458833 WDI458833 WNE458833 WXA458833 AS524369 KO524369 UK524369 AEG524369 AOC524369 AXY524369 BHU524369 BRQ524369 CBM524369 CLI524369 CVE524369 DFA524369 DOW524369 DYS524369 EIO524369 ESK524369 FCG524369 FMC524369 FVY524369 GFU524369 GPQ524369 GZM524369 HJI524369 HTE524369 IDA524369 IMW524369 IWS524369 JGO524369 JQK524369 KAG524369 KKC524369 KTY524369 LDU524369 LNQ524369 LXM524369 MHI524369 MRE524369 NBA524369 NKW524369 NUS524369 OEO524369 OOK524369 OYG524369 PIC524369 PRY524369 QBU524369 QLQ524369 QVM524369 RFI524369 RPE524369 RZA524369 SIW524369 SSS524369 TCO524369 TMK524369 TWG524369 UGC524369 UPY524369 UZU524369 VJQ524369 VTM524369 WDI524369 WNE524369 WXA524369 AS589905 KO589905 UK589905 AEG589905 AOC589905 AXY589905 BHU589905 BRQ589905 CBM589905 CLI589905 CVE589905 DFA589905 DOW589905 DYS589905 EIO589905 ESK589905 FCG589905 FMC589905 FVY589905 GFU589905 GPQ589905 GZM589905 HJI589905 HTE589905 IDA589905 IMW589905 IWS589905 JGO589905 JQK589905 KAG589905 KKC589905 KTY589905 LDU589905 LNQ589905 LXM589905 MHI589905 MRE589905 NBA589905 NKW589905 NUS589905 OEO589905 OOK589905 OYG589905 PIC589905 PRY589905 QBU589905 QLQ589905 QVM589905 RFI589905 RPE589905 RZA589905 SIW589905 SSS589905 TCO589905 TMK589905 TWG589905 UGC589905 UPY589905 UZU589905 VJQ589905 VTM589905 WDI589905 WNE589905 WXA589905 AS655441 KO655441 UK655441 AEG655441 AOC655441 AXY655441 BHU655441 BRQ655441 CBM655441 CLI655441 CVE655441 DFA655441 DOW655441 DYS655441 EIO655441 ESK655441 FCG655441 FMC655441 FVY655441 GFU655441 GPQ655441 GZM655441 HJI655441 HTE655441 IDA655441 IMW655441 IWS655441 JGO655441 JQK655441 KAG655441 KKC655441 KTY655441 LDU655441 LNQ655441 LXM655441 MHI655441 MRE655441 NBA655441 NKW655441 NUS655441 OEO655441 OOK655441 OYG655441 PIC655441 PRY655441 QBU655441 QLQ655441 QVM655441 RFI655441 RPE655441 RZA655441 SIW655441 SSS655441 TCO655441 TMK655441 TWG655441 UGC655441 UPY655441 UZU655441 VJQ655441 VTM655441 WDI655441 WNE655441 WXA655441 AS720977 KO720977 UK720977 AEG720977 AOC720977 AXY720977 BHU720977 BRQ720977 CBM720977 CLI720977 CVE720977 DFA720977 DOW720977 DYS720977 EIO720977 ESK720977 FCG720977 FMC720977 FVY720977 GFU720977 GPQ720977 GZM720977 HJI720977 HTE720977 IDA720977 IMW720977 IWS720977 JGO720977 JQK720977 KAG720977 KKC720977 KTY720977 LDU720977 LNQ720977 LXM720977 MHI720977 MRE720977 NBA720977 NKW720977 NUS720977 OEO720977 OOK720977 OYG720977 PIC720977 PRY720977 QBU720977 QLQ720977 QVM720977 RFI720977 RPE720977 RZA720977 SIW720977 SSS720977 TCO720977 TMK720977 TWG720977 UGC720977 UPY720977 UZU720977 VJQ720977 VTM720977 WDI720977 WNE720977 WXA720977 AS786513 KO786513 UK786513 AEG786513 AOC786513 AXY786513 BHU786513 BRQ786513 CBM786513 CLI786513 CVE786513 DFA786513 DOW786513 DYS786513 EIO786513 ESK786513 FCG786513 FMC786513 FVY786513 GFU786513 GPQ786513 GZM786513 HJI786513 HTE786513 IDA786513 IMW786513 IWS786513 JGO786513 JQK786513 KAG786513 KKC786513 KTY786513 LDU786513 LNQ786513 LXM786513 MHI786513 MRE786513 NBA786513 NKW786513 NUS786513 OEO786513 OOK786513 OYG786513 PIC786513 PRY786513 QBU786513 QLQ786513 QVM786513 RFI786513 RPE786513 RZA786513 SIW786513 SSS786513 TCO786513 TMK786513 TWG786513 UGC786513 UPY786513 UZU786513 VJQ786513 VTM786513 WDI786513 WNE786513 WXA786513 AS852049 KO852049 UK852049 AEG852049 AOC852049 AXY852049 BHU852049 BRQ852049 CBM852049 CLI852049 CVE852049 DFA852049 DOW852049 DYS852049 EIO852049 ESK852049 FCG852049 FMC852049 FVY852049 GFU852049 GPQ852049 GZM852049 HJI852049 HTE852049 IDA852049 IMW852049 IWS852049 JGO852049 JQK852049 KAG852049 KKC852049 KTY852049 LDU852049 LNQ852049 LXM852049 MHI852049 MRE852049 NBA852049 NKW852049 NUS852049 OEO852049 OOK852049 OYG852049 PIC852049 PRY852049 QBU852049 QLQ852049 QVM852049 RFI852049 RPE852049 RZA852049 SIW852049 SSS852049 TCO852049 TMK852049 TWG852049 UGC852049 UPY852049 UZU852049 VJQ852049 VTM852049 WDI852049 WNE852049 WXA852049 AS917585 KO917585 UK917585 AEG917585 AOC917585 AXY917585 BHU917585 BRQ917585 CBM917585 CLI917585 CVE917585 DFA917585 DOW917585 DYS917585 EIO917585 ESK917585 FCG917585 FMC917585 FVY917585 GFU917585 GPQ917585 GZM917585 HJI917585 HTE917585 IDA917585 IMW917585 IWS917585 JGO917585 JQK917585 KAG917585 KKC917585 KTY917585 LDU917585 LNQ917585 LXM917585 MHI917585 MRE917585 NBA917585 NKW917585 NUS917585 OEO917585 OOK917585 OYG917585 PIC917585 PRY917585 QBU917585 QLQ917585 QVM917585 RFI917585 RPE917585 RZA917585 SIW917585 SSS917585 TCO917585 TMK917585 TWG917585 UGC917585 UPY917585 UZU917585 VJQ917585 VTM917585 WDI917585 WNE917585 WXA917585 AS983121 KO983121 UK983121 AEG983121 AOC983121 AXY983121 BHU983121 BRQ983121 CBM983121 CLI983121 CVE983121 DFA983121 DOW983121 DYS983121 EIO983121 ESK983121 FCG983121 FMC983121 FVY983121 GFU983121 GPQ983121 GZM983121 HJI983121 HTE983121 IDA983121 IMW983121 IWS983121 JGO983121 JQK983121 KAG983121 KKC983121 KTY983121 LDU983121 LNQ983121 LXM983121 MHI983121 MRE983121 NBA983121 NKW983121 NUS983121 OEO983121 OOK983121 OYG983121 PIC983121 PRY983121 QBU983121 QLQ983121 QVM983121 RFI983121 RPE983121 RZA983121 SIW983121 SSS983121 TCO983121 TMK983121 TWG983121 UGC983121 UPY983121 UZU983121 VJQ983121 VTM983121 WDI983121 WNE983121 WXA983121 AS74 KO74 UK74 AEG74 AOC74 AXY74 BHU74 BRQ74 CBM74 CLI74 CVE74 DFA74 DOW74 DYS74 EIO74 ESK74 FCG74 FMC74 FVY74 GFU74 GPQ74 GZM74 HJI74 HTE74 IDA74 IMW74 IWS74 JGO74 JQK74 KAG74 KKC74 KTY74 LDU74 LNQ74 LXM74 MHI74 MRE74 NBA74 NKW74 NUS74 OEO74 OOK74 OYG74 PIC74 PRY74 QBU74 QLQ74 QVM74 RFI74 RPE74 RZA74 SIW74 SSS74 TCO74 TMK74 TWG74 UGC74 UPY74 UZU74 VJQ74 VTM74 WDI74 WNE74 WXA74 AS65610 KO65610 UK65610 AEG65610 AOC65610 AXY65610 BHU65610 BRQ65610 CBM65610 CLI65610 CVE65610 DFA65610 DOW65610 DYS65610 EIO65610 ESK65610 FCG65610 FMC65610 FVY65610 GFU65610 GPQ65610 GZM65610 HJI65610 HTE65610 IDA65610 IMW65610 IWS65610 JGO65610 JQK65610 KAG65610 KKC65610 KTY65610 LDU65610 LNQ65610 LXM65610 MHI65610 MRE65610 NBA65610 NKW65610 NUS65610 OEO65610 OOK65610 OYG65610 PIC65610 PRY65610 QBU65610 QLQ65610 QVM65610 RFI65610 RPE65610 RZA65610 SIW65610 SSS65610 TCO65610 TMK65610 TWG65610 UGC65610 UPY65610 UZU65610 VJQ65610 VTM65610 WDI65610 WNE65610 WXA65610 AS131146 KO131146 UK131146 AEG131146 AOC131146 AXY131146 BHU131146 BRQ131146 CBM131146 CLI131146 CVE131146 DFA131146 DOW131146 DYS131146 EIO131146 ESK131146 FCG131146 FMC131146 FVY131146 GFU131146 GPQ131146 GZM131146 HJI131146 HTE131146 IDA131146 IMW131146 IWS131146 JGO131146 JQK131146 KAG131146 KKC131146 KTY131146 LDU131146 LNQ131146 LXM131146 MHI131146 MRE131146 NBA131146 NKW131146 NUS131146 OEO131146 OOK131146 OYG131146 PIC131146 PRY131146 QBU131146 QLQ131146 QVM131146 RFI131146 RPE131146 RZA131146 SIW131146 SSS131146 TCO131146 TMK131146 TWG131146 UGC131146 UPY131146 UZU131146 VJQ131146 VTM131146 WDI131146 WNE131146 WXA131146 AS196682 KO196682 UK196682 AEG196682 AOC196682 AXY196682 BHU196682 BRQ196682 CBM196682 CLI196682 CVE196682 DFA196682 DOW196682 DYS196682 EIO196682 ESK196682 FCG196682 FMC196682 FVY196682 GFU196682 GPQ196682 GZM196682 HJI196682 HTE196682 IDA196682 IMW196682 IWS196682 JGO196682 JQK196682 KAG196682 KKC196682 KTY196682 LDU196682 LNQ196682 LXM196682 MHI196682 MRE196682 NBA196682 NKW196682 NUS196682 OEO196682 OOK196682 OYG196682 PIC196682 PRY196682 QBU196682 QLQ196682 QVM196682 RFI196682 RPE196682 RZA196682 SIW196682 SSS196682 TCO196682 TMK196682 TWG196682 UGC196682 UPY196682 UZU196682 VJQ196682 VTM196682 WDI196682 WNE196682 WXA196682 AS262218 KO262218 UK262218 AEG262218 AOC262218 AXY262218 BHU262218 BRQ262218 CBM262218 CLI262218 CVE262218 DFA262218 DOW262218 DYS262218 EIO262218 ESK262218 FCG262218 FMC262218 FVY262218 GFU262218 GPQ262218 GZM262218 HJI262218 HTE262218 IDA262218 IMW262218 IWS262218 JGO262218 JQK262218 KAG262218 KKC262218 KTY262218 LDU262218 LNQ262218 LXM262218 MHI262218 MRE262218 NBA262218 NKW262218 NUS262218 OEO262218 OOK262218 OYG262218 PIC262218 PRY262218 QBU262218 QLQ262218 QVM262218 RFI262218 RPE262218 RZA262218 SIW262218 SSS262218 TCO262218 TMK262218 TWG262218 UGC262218 UPY262218 UZU262218 VJQ262218 VTM262218 WDI262218 WNE262218 WXA262218 AS327754 KO327754 UK327754 AEG327754 AOC327754 AXY327754 BHU327754 BRQ327754 CBM327754 CLI327754 CVE327754 DFA327754 DOW327754 DYS327754 EIO327754 ESK327754 FCG327754 FMC327754 FVY327754 GFU327754 GPQ327754 GZM327754 HJI327754 HTE327754 IDA327754 IMW327754 IWS327754 JGO327754 JQK327754 KAG327754 KKC327754 KTY327754 LDU327754 LNQ327754 LXM327754 MHI327754 MRE327754 NBA327754 NKW327754 NUS327754 OEO327754 OOK327754 OYG327754 PIC327754 PRY327754 QBU327754 QLQ327754 QVM327754 RFI327754 RPE327754 RZA327754 SIW327754 SSS327754 TCO327754 TMK327754 TWG327754 UGC327754 UPY327754 UZU327754 VJQ327754 VTM327754 WDI327754 WNE327754 WXA327754 AS393290 KO393290 UK393290 AEG393290 AOC393290 AXY393290 BHU393290 BRQ393290 CBM393290 CLI393290 CVE393290 DFA393290 DOW393290 DYS393290 EIO393290 ESK393290 FCG393290 FMC393290 FVY393290 GFU393290 GPQ393290 GZM393290 HJI393290 HTE393290 IDA393290 IMW393290 IWS393290 JGO393290 JQK393290 KAG393290 KKC393290 KTY393290 LDU393290 LNQ393290 LXM393290 MHI393290 MRE393290 NBA393290 NKW393290 NUS393290 OEO393290 OOK393290 OYG393290 PIC393290 PRY393290 QBU393290 QLQ393290 QVM393290 RFI393290 RPE393290 RZA393290 SIW393290 SSS393290 TCO393290 TMK393290 TWG393290 UGC393290 UPY393290 UZU393290 VJQ393290 VTM393290 WDI393290 WNE393290 WXA393290 AS458826 KO458826 UK458826 AEG458826 AOC458826 AXY458826 BHU458826 BRQ458826 CBM458826 CLI458826 CVE458826 DFA458826 DOW458826 DYS458826 EIO458826 ESK458826 FCG458826 FMC458826 FVY458826 GFU458826 GPQ458826 GZM458826 HJI458826 HTE458826 IDA458826 IMW458826 IWS458826 JGO458826 JQK458826 KAG458826 KKC458826 KTY458826 LDU458826 LNQ458826 LXM458826 MHI458826 MRE458826 NBA458826 NKW458826 NUS458826 OEO458826 OOK458826 OYG458826 PIC458826 PRY458826 QBU458826 QLQ458826 QVM458826 RFI458826 RPE458826 RZA458826 SIW458826 SSS458826 TCO458826 TMK458826 TWG458826 UGC458826 UPY458826 UZU458826 VJQ458826 VTM458826 WDI458826 WNE458826 WXA458826 AS524362 KO524362 UK524362 AEG524362 AOC524362 AXY524362 BHU524362 BRQ524362 CBM524362 CLI524362 CVE524362 DFA524362 DOW524362 DYS524362 EIO524362 ESK524362 FCG524362 FMC524362 FVY524362 GFU524362 GPQ524362 GZM524362 HJI524362 HTE524362 IDA524362 IMW524362 IWS524362 JGO524362 JQK524362 KAG524362 KKC524362 KTY524362 LDU524362 LNQ524362 LXM524362 MHI524362 MRE524362 NBA524362 NKW524362 NUS524362 OEO524362 OOK524362 OYG524362 PIC524362 PRY524362 QBU524362 QLQ524362 QVM524362 RFI524362 RPE524362 RZA524362 SIW524362 SSS524362 TCO524362 TMK524362 TWG524362 UGC524362 UPY524362 UZU524362 VJQ524362 VTM524362 WDI524362 WNE524362 WXA524362 AS589898 KO589898 UK589898 AEG589898 AOC589898 AXY589898 BHU589898 BRQ589898 CBM589898 CLI589898 CVE589898 DFA589898 DOW589898 DYS589898 EIO589898 ESK589898 FCG589898 FMC589898 FVY589898 GFU589898 GPQ589898 GZM589898 HJI589898 HTE589898 IDA589898 IMW589898 IWS589898 JGO589898 JQK589898 KAG589898 KKC589898 KTY589898 LDU589898 LNQ589898 LXM589898 MHI589898 MRE589898 NBA589898 NKW589898 NUS589898 OEO589898 OOK589898 OYG589898 PIC589898 PRY589898 QBU589898 QLQ589898 QVM589898 RFI589898 RPE589898 RZA589898 SIW589898 SSS589898 TCO589898 TMK589898 TWG589898 UGC589898 UPY589898 UZU589898 VJQ589898 VTM589898 WDI589898 WNE589898 WXA589898 AS655434 KO655434 UK655434 AEG655434 AOC655434 AXY655434 BHU655434 BRQ655434 CBM655434 CLI655434 CVE655434 DFA655434 DOW655434 DYS655434 EIO655434 ESK655434 FCG655434 FMC655434 FVY655434 GFU655434 GPQ655434 GZM655434 HJI655434 HTE655434 IDA655434 IMW655434 IWS655434 JGO655434 JQK655434 KAG655434 KKC655434 KTY655434 LDU655434 LNQ655434 LXM655434 MHI655434 MRE655434 NBA655434 NKW655434 NUS655434 OEO655434 OOK655434 OYG655434 PIC655434 PRY655434 QBU655434 QLQ655434 QVM655434 RFI655434 RPE655434 RZA655434 SIW655434 SSS655434 TCO655434 TMK655434 TWG655434 UGC655434 UPY655434 UZU655434 VJQ655434 VTM655434 WDI655434 WNE655434 WXA655434 AS720970 KO720970 UK720970 AEG720970 AOC720970 AXY720970 BHU720970 BRQ720970 CBM720970 CLI720970 CVE720970 DFA720970 DOW720970 DYS720970 EIO720970 ESK720970 FCG720970 FMC720970 FVY720970 GFU720970 GPQ720970 GZM720970 HJI720970 HTE720970 IDA720970 IMW720970 IWS720970 JGO720970 JQK720970 KAG720970 KKC720970 KTY720970 LDU720970 LNQ720970 LXM720970 MHI720970 MRE720970 NBA720970 NKW720970 NUS720970 OEO720970 OOK720970 OYG720970 PIC720970 PRY720970 QBU720970 QLQ720970 QVM720970 RFI720970 RPE720970 RZA720970 SIW720970 SSS720970 TCO720970 TMK720970 TWG720970 UGC720970 UPY720970 UZU720970 VJQ720970 VTM720970 WDI720970 WNE720970 WXA720970 AS786506 KO786506 UK786506 AEG786506 AOC786506 AXY786506 BHU786506 BRQ786506 CBM786506 CLI786506 CVE786506 DFA786506 DOW786506 DYS786506 EIO786506 ESK786506 FCG786506 FMC786506 FVY786506 GFU786506 GPQ786506 GZM786506 HJI786506 HTE786506 IDA786506 IMW786506 IWS786506 JGO786506 JQK786506 KAG786506 KKC786506 KTY786506 LDU786506 LNQ786506 LXM786506 MHI786506 MRE786506 NBA786506 NKW786506 NUS786506 OEO786506 OOK786506 OYG786506 PIC786506 PRY786506 QBU786506 QLQ786506 QVM786506 RFI786506 RPE786506 RZA786506 SIW786506 SSS786506 TCO786506 TMK786506 TWG786506 UGC786506 UPY786506 UZU786506 VJQ786506 VTM786506 WDI786506 WNE786506 WXA786506 AS852042 KO852042 UK852042 AEG852042 AOC852042 AXY852042 BHU852042 BRQ852042 CBM852042 CLI852042 CVE852042 DFA852042 DOW852042 DYS852042 EIO852042 ESK852042 FCG852042 FMC852042 FVY852042 GFU852042 GPQ852042 GZM852042 HJI852042 HTE852042 IDA852042 IMW852042 IWS852042 JGO852042 JQK852042 KAG852042 KKC852042 KTY852042 LDU852042 LNQ852042 LXM852042 MHI852042 MRE852042 NBA852042 NKW852042 NUS852042 OEO852042 OOK852042 OYG852042 PIC852042 PRY852042 QBU852042 QLQ852042 QVM852042 RFI852042 RPE852042 RZA852042 SIW852042 SSS852042 TCO852042 TMK852042 TWG852042 UGC852042 UPY852042 UZU852042 VJQ852042 VTM852042 WDI852042 WNE852042 WXA852042 AS917578 KO917578 UK917578 AEG917578 AOC917578 AXY917578 BHU917578 BRQ917578 CBM917578 CLI917578 CVE917578 DFA917578 DOW917578 DYS917578 EIO917578 ESK917578 FCG917578 FMC917578 FVY917578 GFU917578 GPQ917578 GZM917578 HJI917578 HTE917578 IDA917578 IMW917578 IWS917578 JGO917578 JQK917578 KAG917578 KKC917578 KTY917578 LDU917578 LNQ917578 LXM917578 MHI917578 MRE917578 NBA917578 NKW917578 NUS917578 OEO917578 OOK917578 OYG917578 PIC917578 PRY917578 QBU917578 QLQ917578 QVM917578 RFI917578 RPE917578 RZA917578 SIW917578 SSS917578 TCO917578 TMK917578 TWG917578 UGC917578 UPY917578 UZU917578 VJQ917578 VTM917578 WDI917578 WNE917578 WXA917578 AS983114 KO983114 UK983114 AEG983114 AOC983114 AXY983114 BHU983114 BRQ983114 CBM983114 CLI983114 CVE983114 DFA983114 DOW983114 DYS983114 EIO983114 ESK983114 FCG983114 FMC983114 FVY983114 GFU983114 GPQ983114 GZM983114 HJI983114 HTE983114 IDA983114 IMW983114 IWS983114 JGO983114 JQK983114 KAG983114 KKC983114 KTY983114 LDU983114 LNQ983114 LXM983114 MHI983114 MRE983114 NBA983114 NKW983114 NUS983114 OEO983114 OOK983114 OYG983114 PIC983114 PRY983114 QBU983114 QLQ983114 QVM983114 RFI983114 RPE983114 RZA983114 SIW983114 SSS983114 TCO983114 TMK983114 TWG983114 UGC983114 UPY983114 UZU983114 VJQ983114 VTM983114 WDI983114 WNE983114 WXA983114"/>
    <dataValidation allowBlank="1" showInputMessage="1" showErrorMessage="1" errorTitle="Valor inválido" error="IS máxima de R$ 7.000.000,00" promptTitle="valor?" sqref="AH23:AI23 KD23:KE23 TZ23:UA23 ADV23:ADW23 ANR23:ANS23 AXN23:AXO23 BHJ23:BHK23 BRF23:BRG23 CBB23:CBC23 CKX23:CKY23 CUT23:CUU23 DEP23:DEQ23 DOL23:DOM23 DYH23:DYI23 EID23:EIE23 ERZ23:ESA23 FBV23:FBW23 FLR23:FLS23 FVN23:FVO23 GFJ23:GFK23 GPF23:GPG23 GZB23:GZC23 HIX23:HIY23 HST23:HSU23 ICP23:ICQ23 IML23:IMM23 IWH23:IWI23 JGD23:JGE23 JPZ23:JQA23 JZV23:JZW23 KJR23:KJS23 KTN23:KTO23 LDJ23:LDK23 LNF23:LNG23 LXB23:LXC23 MGX23:MGY23 MQT23:MQU23 NAP23:NAQ23 NKL23:NKM23 NUH23:NUI23 OED23:OEE23 ONZ23:OOA23 OXV23:OXW23 PHR23:PHS23 PRN23:PRO23 QBJ23:QBK23 QLF23:QLG23 QVB23:QVC23 REX23:REY23 ROT23:ROU23 RYP23:RYQ23 SIL23:SIM23 SSH23:SSI23 TCD23:TCE23 TLZ23:TMA23 TVV23:TVW23 UFR23:UFS23 UPN23:UPO23 UZJ23:UZK23 VJF23:VJG23 VTB23:VTC23 WCX23:WCY23 WMT23:WMU23 WWP23:WWQ23 AH65559:AI65559 KD65559:KE65559 TZ65559:UA65559 ADV65559:ADW65559 ANR65559:ANS65559 AXN65559:AXO65559 BHJ65559:BHK65559 BRF65559:BRG65559 CBB65559:CBC65559 CKX65559:CKY65559 CUT65559:CUU65559 DEP65559:DEQ65559 DOL65559:DOM65559 DYH65559:DYI65559 EID65559:EIE65559 ERZ65559:ESA65559 FBV65559:FBW65559 FLR65559:FLS65559 FVN65559:FVO65559 GFJ65559:GFK65559 GPF65559:GPG65559 GZB65559:GZC65559 HIX65559:HIY65559 HST65559:HSU65559 ICP65559:ICQ65559 IML65559:IMM65559 IWH65559:IWI65559 JGD65559:JGE65559 JPZ65559:JQA65559 JZV65559:JZW65559 KJR65559:KJS65559 KTN65559:KTO65559 LDJ65559:LDK65559 LNF65559:LNG65559 LXB65559:LXC65559 MGX65559:MGY65559 MQT65559:MQU65559 NAP65559:NAQ65559 NKL65559:NKM65559 NUH65559:NUI65559 OED65559:OEE65559 ONZ65559:OOA65559 OXV65559:OXW65559 PHR65559:PHS65559 PRN65559:PRO65559 QBJ65559:QBK65559 QLF65559:QLG65559 QVB65559:QVC65559 REX65559:REY65559 ROT65559:ROU65559 RYP65559:RYQ65559 SIL65559:SIM65559 SSH65559:SSI65559 TCD65559:TCE65559 TLZ65559:TMA65559 TVV65559:TVW65559 UFR65559:UFS65559 UPN65559:UPO65559 UZJ65559:UZK65559 VJF65559:VJG65559 VTB65559:VTC65559 WCX65559:WCY65559 WMT65559:WMU65559 WWP65559:WWQ65559 AH131095:AI131095 KD131095:KE131095 TZ131095:UA131095 ADV131095:ADW131095 ANR131095:ANS131095 AXN131095:AXO131095 BHJ131095:BHK131095 BRF131095:BRG131095 CBB131095:CBC131095 CKX131095:CKY131095 CUT131095:CUU131095 DEP131095:DEQ131095 DOL131095:DOM131095 DYH131095:DYI131095 EID131095:EIE131095 ERZ131095:ESA131095 FBV131095:FBW131095 FLR131095:FLS131095 FVN131095:FVO131095 GFJ131095:GFK131095 GPF131095:GPG131095 GZB131095:GZC131095 HIX131095:HIY131095 HST131095:HSU131095 ICP131095:ICQ131095 IML131095:IMM131095 IWH131095:IWI131095 JGD131095:JGE131095 JPZ131095:JQA131095 JZV131095:JZW131095 KJR131095:KJS131095 KTN131095:KTO131095 LDJ131095:LDK131095 LNF131095:LNG131095 LXB131095:LXC131095 MGX131095:MGY131095 MQT131095:MQU131095 NAP131095:NAQ131095 NKL131095:NKM131095 NUH131095:NUI131095 OED131095:OEE131095 ONZ131095:OOA131095 OXV131095:OXW131095 PHR131095:PHS131095 PRN131095:PRO131095 QBJ131095:QBK131095 QLF131095:QLG131095 QVB131095:QVC131095 REX131095:REY131095 ROT131095:ROU131095 RYP131095:RYQ131095 SIL131095:SIM131095 SSH131095:SSI131095 TCD131095:TCE131095 TLZ131095:TMA131095 TVV131095:TVW131095 UFR131095:UFS131095 UPN131095:UPO131095 UZJ131095:UZK131095 VJF131095:VJG131095 VTB131095:VTC131095 WCX131095:WCY131095 WMT131095:WMU131095 WWP131095:WWQ131095 AH196631:AI196631 KD196631:KE196631 TZ196631:UA196631 ADV196631:ADW196631 ANR196631:ANS196631 AXN196631:AXO196631 BHJ196631:BHK196631 BRF196631:BRG196631 CBB196631:CBC196631 CKX196631:CKY196631 CUT196631:CUU196631 DEP196631:DEQ196631 DOL196631:DOM196631 DYH196631:DYI196631 EID196631:EIE196631 ERZ196631:ESA196631 FBV196631:FBW196631 FLR196631:FLS196631 FVN196631:FVO196631 GFJ196631:GFK196631 GPF196631:GPG196631 GZB196631:GZC196631 HIX196631:HIY196631 HST196631:HSU196631 ICP196631:ICQ196631 IML196631:IMM196631 IWH196631:IWI196631 JGD196631:JGE196631 JPZ196631:JQA196631 JZV196631:JZW196631 KJR196631:KJS196631 KTN196631:KTO196631 LDJ196631:LDK196631 LNF196631:LNG196631 LXB196631:LXC196631 MGX196631:MGY196631 MQT196631:MQU196631 NAP196631:NAQ196631 NKL196631:NKM196631 NUH196631:NUI196631 OED196631:OEE196631 ONZ196631:OOA196631 OXV196631:OXW196631 PHR196631:PHS196631 PRN196631:PRO196631 QBJ196631:QBK196631 QLF196631:QLG196631 QVB196631:QVC196631 REX196631:REY196631 ROT196631:ROU196631 RYP196631:RYQ196631 SIL196631:SIM196631 SSH196631:SSI196631 TCD196631:TCE196631 TLZ196631:TMA196631 TVV196631:TVW196631 UFR196631:UFS196631 UPN196631:UPO196631 UZJ196631:UZK196631 VJF196631:VJG196631 VTB196631:VTC196631 WCX196631:WCY196631 WMT196631:WMU196631 WWP196631:WWQ196631 AH262167:AI262167 KD262167:KE262167 TZ262167:UA262167 ADV262167:ADW262167 ANR262167:ANS262167 AXN262167:AXO262167 BHJ262167:BHK262167 BRF262167:BRG262167 CBB262167:CBC262167 CKX262167:CKY262167 CUT262167:CUU262167 DEP262167:DEQ262167 DOL262167:DOM262167 DYH262167:DYI262167 EID262167:EIE262167 ERZ262167:ESA262167 FBV262167:FBW262167 FLR262167:FLS262167 FVN262167:FVO262167 GFJ262167:GFK262167 GPF262167:GPG262167 GZB262167:GZC262167 HIX262167:HIY262167 HST262167:HSU262167 ICP262167:ICQ262167 IML262167:IMM262167 IWH262167:IWI262167 JGD262167:JGE262167 JPZ262167:JQA262167 JZV262167:JZW262167 KJR262167:KJS262167 KTN262167:KTO262167 LDJ262167:LDK262167 LNF262167:LNG262167 LXB262167:LXC262167 MGX262167:MGY262167 MQT262167:MQU262167 NAP262167:NAQ262167 NKL262167:NKM262167 NUH262167:NUI262167 OED262167:OEE262167 ONZ262167:OOA262167 OXV262167:OXW262167 PHR262167:PHS262167 PRN262167:PRO262167 QBJ262167:QBK262167 QLF262167:QLG262167 QVB262167:QVC262167 REX262167:REY262167 ROT262167:ROU262167 RYP262167:RYQ262167 SIL262167:SIM262167 SSH262167:SSI262167 TCD262167:TCE262167 TLZ262167:TMA262167 TVV262167:TVW262167 UFR262167:UFS262167 UPN262167:UPO262167 UZJ262167:UZK262167 VJF262167:VJG262167 VTB262167:VTC262167 WCX262167:WCY262167 WMT262167:WMU262167 WWP262167:WWQ262167 AH327703:AI327703 KD327703:KE327703 TZ327703:UA327703 ADV327703:ADW327703 ANR327703:ANS327703 AXN327703:AXO327703 BHJ327703:BHK327703 BRF327703:BRG327703 CBB327703:CBC327703 CKX327703:CKY327703 CUT327703:CUU327703 DEP327703:DEQ327703 DOL327703:DOM327703 DYH327703:DYI327703 EID327703:EIE327703 ERZ327703:ESA327703 FBV327703:FBW327703 FLR327703:FLS327703 FVN327703:FVO327703 GFJ327703:GFK327703 GPF327703:GPG327703 GZB327703:GZC327703 HIX327703:HIY327703 HST327703:HSU327703 ICP327703:ICQ327703 IML327703:IMM327703 IWH327703:IWI327703 JGD327703:JGE327703 JPZ327703:JQA327703 JZV327703:JZW327703 KJR327703:KJS327703 KTN327703:KTO327703 LDJ327703:LDK327703 LNF327703:LNG327703 LXB327703:LXC327703 MGX327703:MGY327703 MQT327703:MQU327703 NAP327703:NAQ327703 NKL327703:NKM327703 NUH327703:NUI327703 OED327703:OEE327703 ONZ327703:OOA327703 OXV327703:OXW327703 PHR327703:PHS327703 PRN327703:PRO327703 QBJ327703:QBK327703 QLF327703:QLG327703 QVB327703:QVC327703 REX327703:REY327703 ROT327703:ROU327703 RYP327703:RYQ327703 SIL327703:SIM327703 SSH327703:SSI327703 TCD327703:TCE327703 TLZ327703:TMA327703 TVV327703:TVW327703 UFR327703:UFS327703 UPN327703:UPO327703 UZJ327703:UZK327703 VJF327703:VJG327703 VTB327703:VTC327703 WCX327703:WCY327703 WMT327703:WMU327703 WWP327703:WWQ327703 AH393239:AI393239 KD393239:KE393239 TZ393239:UA393239 ADV393239:ADW393239 ANR393239:ANS393239 AXN393239:AXO393239 BHJ393239:BHK393239 BRF393239:BRG393239 CBB393239:CBC393239 CKX393239:CKY393239 CUT393239:CUU393239 DEP393239:DEQ393239 DOL393239:DOM393239 DYH393239:DYI393239 EID393239:EIE393239 ERZ393239:ESA393239 FBV393239:FBW393239 FLR393239:FLS393239 FVN393239:FVO393239 GFJ393239:GFK393239 GPF393239:GPG393239 GZB393239:GZC393239 HIX393239:HIY393239 HST393239:HSU393239 ICP393239:ICQ393239 IML393239:IMM393239 IWH393239:IWI393239 JGD393239:JGE393239 JPZ393239:JQA393239 JZV393239:JZW393239 KJR393239:KJS393239 KTN393239:KTO393239 LDJ393239:LDK393239 LNF393239:LNG393239 LXB393239:LXC393239 MGX393239:MGY393239 MQT393239:MQU393239 NAP393239:NAQ393239 NKL393239:NKM393239 NUH393239:NUI393239 OED393239:OEE393239 ONZ393239:OOA393239 OXV393239:OXW393239 PHR393239:PHS393239 PRN393239:PRO393239 QBJ393239:QBK393239 QLF393239:QLG393239 QVB393239:QVC393239 REX393239:REY393239 ROT393239:ROU393239 RYP393239:RYQ393239 SIL393239:SIM393239 SSH393239:SSI393239 TCD393239:TCE393239 TLZ393239:TMA393239 TVV393239:TVW393239 UFR393239:UFS393239 UPN393239:UPO393239 UZJ393239:UZK393239 VJF393239:VJG393239 VTB393239:VTC393239 WCX393239:WCY393239 WMT393239:WMU393239 WWP393239:WWQ393239 AH458775:AI458775 KD458775:KE458775 TZ458775:UA458775 ADV458775:ADW458775 ANR458775:ANS458775 AXN458775:AXO458775 BHJ458775:BHK458775 BRF458775:BRG458775 CBB458775:CBC458775 CKX458775:CKY458775 CUT458775:CUU458775 DEP458775:DEQ458775 DOL458775:DOM458775 DYH458775:DYI458775 EID458775:EIE458775 ERZ458775:ESA458775 FBV458775:FBW458775 FLR458775:FLS458775 FVN458775:FVO458775 GFJ458775:GFK458775 GPF458775:GPG458775 GZB458775:GZC458775 HIX458775:HIY458775 HST458775:HSU458775 ICP458775:ICQ458775 IML458775:IMM458775 IWH458775:IWI458775 JGD458775:JGE458775 JPZ458775:JQA458775 JZV458775:JZW458775 KJR458775:KJS458775 KTN458775:KTO458775 LDJ458775:LDK458775 LNF458775:LNG458775 LXB458775:LXC458775 MGX458775:MGY458775 MQT458775:MQU458775 NAP458775:NAQ458775 NKL458775:NKM458775 NUH458775:NUI458775 OED458775:OEE458775 ONZ458775:OOA458775 OXV458775:OXW458775 PHR458775:PHS458775 PRN458775:PRO458775 QBJ458775:QBK458775 QLF458775:QLG458775 QVB458775:QVC458775 REX458775:REY458775 ROT458775:ROU458775 RYP458775:RYQ458775 SIL458775:SIM458775 SSH458775:SSI458775 TCD458775:TCE458775 TLZ458775:TMA458775 TVV458775:TVW458775 UFR458775:UFS458775 UPN458775:UPO458775 UZJ458775:UZK458775 VJF458775:VJG458775 VTB458775:VTC458775 WCX458775:WCY458775 WMT458775:WMU458775 WWP458775:WWQ458775 AH524311:AI524311 KD524311:KE524311 TZ524311:UA524311 ADV524311:ADW524311 ANR524311:ANS524311 AXN524311:AXO524311 BHJ524311:BHK524311 BRF524311:BRG524311 CBB524311:CBC524311 CKX524311:CKY524311 CUT524311:CUU524311 DEP524311:DEQ524311 DOL524311:DOM524311 DYH524311:DYI524311 EID524311:EIE524311 ERZ524311:ESA524311 FBV524311:FBW524311 FLR524311:FLS524311 FVN524311:FVO524311 GFJ524311:GFK524311 GPF524311:GPG524311 GZB524311:GZC524311 HIX524311:HIY524311 HST524311:HSU524311 ICP524311:ICQ524311 IML524311:IMM524311 IWH524311:IWI524311 JGD524311:JGE524311 JPZ524311:JQA524311 JZV524311:JZW524311 KJR524311:KJS524311 KTN524311:KTO524311 LDJ524311:LDK524311 LNF524311:LNG524311 LXB524311:LXC524311 MGX524311:MGY524311 MQT524311:MQU524311 NAP524311:NAQ524311 NKL524311:NKM524311 NUH524311:NUI524311 OED524311:OEE524311 ONZ524311:OOA524311 OXV524311:OXW524311 PHR524311:PHS524311 PRN524311:PRO524311 QBJ524311:QBK524311 QLF524311:QLG524311 QVB524311:QVC524311 REX524311:REY524311 ROT524311:ROU524311 RYP524311:RYQ524311 SIL524311:SIM524311 SSH524311:SSI524311 TCD524311:TCE524311 TLZ524311:TMA524311 TVV524311:TVW524311 UFR524311:UFS524311 UPN524311:UPO524311 UZJ524311:UZK524311 VJF524311:VJG524311 VTB524311:VTC524311 WCX524311:WCY524311 WMT524311:WMU524311 WWP524311:WWQ524311 AH589847:AI589847 KD589847:KE589847 TZ589847:UA589847 ADV589847:ADW589847 ANR589847:ANS589847 AXN589847:AXO589847 BHJ589847:BHK589847 BRF589847:BRG589847 CBB589847:CBC589847 CKX589847:CKY589847 CUT589847:CUU589847 DEP589847:DEQ589847 DOL589847:DOM589847 DYH589847:DYI589847 EID589847:EIE589847 ERZ589847:ESA589847 FBV589847:FBW589847 FLR589847:FLS589847 FVN589847:FVO589847 GFJ589847:GFK589847 GPF589847:GPG589847 GZB589847:GZC589847 HIX589847:HIY589847 HST589847:HSU589847 ICP589847:ICQ589847 IML589847:IMM589847 IWH589847:IWI589847 JGD589847:JGE589847 JPZ589847:JQA589847 JZV589847:JZW589847 KJR589847:KJS589847 KTN589847:KTO589847 LDJ589847:LDK589847 LNF589847:LNG589847 LXB589847:LXC589847 MGX589847:MGY589847 MQT589847:MQU589847 NAP589847:NAQ589847 NKL589847:NKM589847 NUH589847:NUI589847 OED589847:OEE589847 ONZ589847:OOA589847 OXV589847:OXW589847 PHR589847:PHS589847 PRN589847:PRO589847 QBJ589847:QBK589847 QLF589847:QLG589847 QVB589847:QVC589847 REX589847:REY589847 ROT589847:ROU589847 RYP589847:RYQ589847 SIL589847:SIM589847 SSH589847:SSI589847 TCD589847:TCE589847 TLZ589847:TMA589847 TVV589847:TVW589847 UFR589847:UFS589847 UPN589847:UPO589847 UZJ589847:UZK589847 VJF589847:VJG589847 VTB589847:VTC589847 WCX589847:WCY589847 WMT589847:WMU589847 WWP589847:WWQ589847 AH655383:AI655383 KD655383:KE655383 TZ655383:UA655383 ADV655383:ADW655383 ANR655383:ANS655383 AXN655383:AXO655383 BHJ655383:BHK655383 BRF655383:BRG655383 CBB655383:CBC655383 CKX655383:CKY655383 CUT655383:CUU655383 DEP655383:DEQ655383 DOL655383:DOM655383 DYH655383:DYI655383 EID655383:EIE655383 ERZ655383:ESA655383 FBV655383:FBW655383 FLR655383:FLS655383 FVN655383:FVO655383 GFJ655383:GFK655383 GPF655383:GPG655383 GZB655383:GZC655383 HIX655383:HIY655383 HST655383:HSU655383 ICP655383:ICQ655383 IML655383:IMM655383 IWH655383:IWI655383 JGD655383:JGE655383 JPZ655383:JQA655383 JZV655383:JZW655383 KJR655383:KJS655383 KTN655383:KTO655383 LDJ655383:LDK655383 LNF655383:LNG655383 LXB655383:LXC655383 MGX655383:MGY655383 MQT655383:MQU655383 NAP655383:NAQ655383 NKL655383:NKM655383 NUH655383:NUI655383 OED655383:OEE655383 ONZ655383:OOA655383 OXV655383:OXW655383 PHR655383:PHS655383 PRN655383:PRO655383 QBJ655383:QBK655383 QLF655383:QLG655383 QVB655383:QVC655383 REX655383:REY655383 ROT655383:ROU655383 RYP655383:RYQ655383 SIL655383:SIM655383 SSH655383:SSI655383 TCD655383:TCE655383 TLZ655383:TMA655383 TVV655383:TVW655383 UFR655383:UFS655383 UPN655383:UPO655383 UZJ655383:UZK655383 VJF655383:VJG655383 VTB655383:VTC655383 WCX655383:WCY655383 WMT655383:WMU655383 WWP655383:WWQ655383 AH720919:AI720919 KD720919:KE720919 TZ720919:UA720919 ADV720919:ADW720919 ANR720919:ANS720919 AXN720919:AXO720919 BHJ720919:BHK720919 BRF720919:BRG720919 CBB720919:CBC720919 CKX720919:CKY720919 CUT720919:CUU720919 DEP720919:DEQ720919 DOL720919:DOM720919 DYH720919:DYI720919 EID720919:EIE720919 ERZ720919:ESA720919 FBV720919:FBW720919 FLR720919:FLS720919 FVN720919:FVO720919 GFJ720919:GFK720919 GPF720919:GPG720919 GZB720919:GZC720919 HIX720919:HIY720919 HST720919:HSU720919 ICP720919:ICQ720919 IML720919:IMM720919 IWH720919:IWI720919 JGD720919:JGE720919 JPZ720919:JQA720919 JZV720919:JZW720919 KJR720919:KJS720919 KTN720919:KTO720919 LDJ720919:LDK720919 LNF720919:LNG720919 LXB720919:LXC720919 MGX720919:MGY720919 MQT720919:MQU720919 NAP720919:NAQ720919 NKL720919:NKM720919 NUH720919:NUI720919 OED720919:OEE720919 ONZ720919:OOA720919 OXV720919:OXW720919 PHR720919:PHS720919 PRN720919:PRO720919 QBJ720919:QBK720919 QLF720919:QLG720919 QVB720919:QVC720919 REX720919:REY720919 ROT720919:ROU720919 RYP720919:RYQ720919 SIL720919:SIM720919 SSH720919:SSI720919 TCD720919:TCE720919 TLZ720919:TMA720919 TVV720919:TVW720919 UFR720919:UFS720919 UPN720919:UPO720919 UZJ720919:UZK720919 VJF720919:VJG720919 VTB720919:VTC720919 WCX720919:WCY720919 WMT720919:WMU720919 WWP720919:WWQ720919 AH786455:AI786455 KD786455:KE786455 TZ786455:UA786455 ADV786455:ADW786455 ANR786455:ANS786455 AXN786455:AXO786455 BHJ786455:BHK786455 BRF786455:BRG786455 CBB786455:CBC786455 CKX786455:CKY786455 CUT786455:CUU786455 DEP786455:DEQ786455 DOL786455:DOM786455 DYH786455:DYI786455 EID786455:EIE786455 ERZ786455:ESA786455 FBV786455:FBW786455 FLR786455:FLS786455 FVN786455:FVO786455 GFJ786455:GFK786455 GPF786455:GPG786455 GZB786455:GZC786455 HIX786455:HIY786455 HST786455:HSU786455 ICP786455:ICQ786455 IML786455:IMM786455 IWH786455:IWI786455 JGD786455:JGE786455 JPZ786455:JQA786455 JZV786455:JZW786455 KJR786455:KJS786455 KTN786455:KTO786455 LDJ786455:LDK786455 LNF786455:LNG786455 LXB786455:LXC786455 MGX786455:MGY786455 MQT786455:MQU786455 NAP786455:NAQ786455 NKL786455:NKM786455 NUH786455:NUI786455 OED786455:OEE786455 ONZ786455:OOA786455 OXV786455:OXW786455 PHR786455:PHS786455 PRN786455:PRO786455 QBJ786455:QBK786455 QLF786455:QLG786455 QVB786455:QVC786455 REX786455:REY786455 ROT786455:ROU786455 RYP786455:RYQ786455 SIL786455:SIM786455 SSH786455:SSI786455 TCD786455:TCE786455 TLZ786455:TMA786455 TVV786455:TVW786455 UFR786455:UFS786455 UPN786455:UPO786455 UZJ786455:UZK786455 VJF786455:VJG786455 VTB786455:VTC786455 WCX786455:WCY786455 WMT786455:WMU786455 WWP786455:WWQ786455 AH851991:AI851991 KD851991:KE851991 TZ851991:UA851991 ADV851991:ADW851991 ANR851991:ANS851991 AXN851991:AXO851991 BHJ851991:BHK851991 BRF851991:BRG851991 CBB851991:CBC851991 CKX851991:CKY851991 CUT851991:CUU851991 DEP851991:DEQ851991 DOL851991:DOM851991 DYH851991:DYI851991 EID851991:EIE851991 ERZ851991:ESA851991 FBV851991:FBW851991 FLR851991:FLS851991 FVN851991:FVO851991 GFJ851991:GFK851991 GPF851991:GPG851991 GZB851991:GZC851991 HIX851991:HIY851991 HST851991:HSU851991 ICP851991:ICQ851991 IML851991:IMM851991 IWH851991:IWI851991 JGD851991:JGE851991 JPZ851991:JQA851991 JZV851991:JZW851991 KJR851991:KJS851991 KTN851991:KTO851991 LDJ851991:LDK851991 LNF851991:LNG851991 LXB851991:LXC851991 MGX851991:MGY851991 MQT851991:MQU851991 NAP851991:NAQ851991 NKL851991:NKM851991 NUH851991:NUI851991 OED851991:OEE851991 ONZ851991:OOA851991 OXV851991:OXW851991 PHR851991:PHS851991 PRN851991:PRO851991 QBJ851991:QBK851991 QLF851991:QLG851991 QVB851991:QVC851991 REX851991:REY851991 ROT851991:ROU851991 RYP851991:RYQ851991 SIL851991:SIM851991 SSH851991:SSI851991 TCD851991:TCE851991 TLZ851991:TMA851991 TVV851991:TVW851991 UFR851991:UFS851991 UPN851991:UPO851991 UZJ851991:UZK851991 VJF851991:VJG851991 VTB851991:VTC851991 WCX851991:WCY851991 WMT851991:WMU851991 WWP851991:WWQ851991 AH917527:AI917527 KD917527:KE917527 TZ917527:UA917527 ADV917527:ADW917527 ANR917527:ANS917527 AXN917527:AXO917527 BHJ917527:BHK917527 BRF917527:BRG917527 CBB917527:CBC917527 CKX917527:CKY917527 CUT917527:CUU917527 DEP917527:DEQ917527 DOL917527:DOM917527 DYH917527:DYI917527 EID917527:EIE917527 ERZ917527:ESA917527 FBV917527:FBW917527 FLR917527:FLS917527 FVN917527:FVO917527 GFJ917527:GFK917527 GPF917527:GPG917527 GZB917527:GZC917527 HIX917527:HIY917527 HST917527:HSU917527 ICP917527:ICQ917527 IML917527:IMM917527 IWH917527:IWI917527 JGD917527:JGE917527 JPZ917527:JQA917527 JZV917527:JZW917527 KJR917527:KJS917527 KTN917527:KTO917527 LDJ917527:LDK917527 LNF917527:LNG917527 LXB917527:LXC917527 MGX917527:MGY917527 MQT917527:MQU917527 NAP917527:NAQ917527 NKL917527:NKM917527 NUH917527:NUI917527 OED917527:OEE917527 ONZ917527:OOA917527 OXV917527:OXW917527 PHR917527:PHS917527 PRN917527:PRO917527 QBJ917527:QBK917527 QLF917527:QLG917527 QVB917527:QVC917527 REX917527:REY917527 ROT917527:ROU917527 RYP917527:RYQ917527 SIL917527:SIM917527 SSH917527:SSI917527 TCD917527:TCE917527 TLZ917527:TMA917527 TVV917527:TVW917527 UFR917527:UFS917527 UPN917527:UPO917527 UZJ917527:UZK917527 VJF917527:VJG917527 VTB917527:VTC917527 WCX917527:WCY917527 WMT917527:WMU917527 WWP917527:WWQ917527 AH983063:AI983063 KD983063:KE983063 TZ983063:UA983063 ADV983063:ADW983063 ANR983063:ANS983063 AXN983063:AXO983063 BHJ983063:BHK983063 BRF983063:BRG983063 CBB983063:CBC983063 CKX983063:CKY983063 CUT983063:CUU983063 DEP983063:DEQ983063 DOL983063:DOM983063 DYH983063:DYI983063 EID983063:EIE983063 ERZ983063:ESA983063 FBV983063:FBW983063 FLR983063:FLS983063 FVN983063:FVO983063 GFJ983063:GFK983063 GPF983063:GPG983063 GZB983063:GZC983063 HIX983063:HIY983063 HST983063:HSU983063 ICP983063:ICQ983063 IML983063:IMM983063 IWH983063:IWI983063 JGD983063:JGE983063 JPZ983063:JQA983063 JZV983063:JZW983063 KJR983063:KJS983063 KTN983063:KTO983063 LDJ983063:LDK983063 LNF983063:LNG983063 LXB983063:LXC983063 MGX983063:MGY983063 MQT983063:MQU983063 NAP983063:NAQ983063 NKL983063:NKM983063 NUH983063:NUI983063 OED983063:OEE983063 ONZ983063:OOA983063 OXV983063:OXW983063 PHR983063:PHS983063 PRN983063:PRO983063 QBJ983063:QBK983063 QLF983063:QLG983063 QVB983063:QVC983063 REX983063:REY983063 ROT983063:ROU983063 RYP983063:RYQ983063 SIL983063:SIM983063 SSH983063:SSI983063 TCD983063:TCE983063 TLZ983063:TMA983063 TVV983063:TVW983063 UFR983063:UFS983063 UPN983063:UPO983063 UZJ983063:UZK983063 VJF983063:VJG983063 VTB983063:VTC983063 WCX983063:WCY983063 WMT983063:WMU983063 WWP983063:WWQ983063 AH27:AI28 KD27:KE28 TZ27:UA28 ADV27:ADW28 ANR27:ANS28 AXN27:AXO28 BHJ27:BHK28 BRF27:BRG28 CBB27:CBC28 CKX27:CKY28 CUT27:CUU28 DEP27:DEQ28 DOL27:DOM28 DYH27:DYI28 EID27:EIE28 ERZ27:ESA28 FBV27:FBW28 FLR27:FLS28 FVN27:FVO28 GFJ27:GFK28 GPF27:GPG28 GZB27:GZC28 HIX27:HIY28 HST27:HSU28 ICP27:ICQ28 IML27:IMM28 IWH27:IWI28 JGD27:JGE28 JPZ27:JQA28 JZV27:JZW28 KJR27:KJS28 KTN27:KTO28 LDJ27:LDK28 LNF27:LNG28 LXB27:LXC28 MGX27:MGY28 MQT27:MQU28 NAP27:NAQ28 NKL27:NKM28 NUH27:NUI28 OED27:OEE28 ONZ27:OOA28 OXV27:OXW28 PHR27:PHS28 PRN27:PRO28 QBJ27:QBK28 QLF27:QLG28 QVB27:QVC28 REX27:REY28 ROT27:ROU28 RYP27:RYQ28 SIL27:SIM28 SSH27:SSI28 TCD27:TCE28 TLZ27:TMA28 TVV27:TVW28 UFR27:UFS28 UPN27:UPO28 UZJ27:UZK28 VJF27:VJG28 VTB27:VTC28 WCX27:WCY28 WMT27:WMU28 WWP27:WWQ28 AH65563:AI65564 KD65563:KE65564 TZ65563:UA65564 ADV65563:ADW65564 ANR65563:ANS65564 AXN65563:AXO65564 BHJ65563:BHK65564 BRF65563:BRG65564 CBB65563:CBC65564 CKX65563:CKY65564 CUT65563:CUU65564 DEP65563:DEQ65564 DOL65563:DOM65564 DYH65563:DYI65564 EID65563:EIE65564 ERZ65563:ESA65564 FBV65563:FBW65564 FLR65563:FLS65564 FVN65563:FVO65564 GFJ65563:GFK65564 GPF65563:GPG65564 GZB65563:GZC65564 HIX65563:HIY65564 HST65563:HSU65564 ICP65563:ICQ65564 IML65563:IMM65564 IWH65563:IWI65564 JGD65563:JGE65564 JPZ65563:JQA65564 JZV65563:JZW65564 KJR65563:KJS65564 KTN65563:KTO65564 LDJ65563:LDK65564 LNF65563:LNG65564 LXB65563:LXC65564 MGX65563:MGY65564 MQT65563:MQU65564 NAP65563:NAQ65564 NKL65563:NKM65564 NUH65563:NUI65564 OED65563:OEE65564 ONZ65563:OOA65564 OXV65563:OXW65564 PHR65563:PHS65564 PRN65563:PRO65564 QBJ65563:QBK65564 QLF65563:QLG65564 QVB65563:QVC65564 REX65563:REY65564 ROT65563:ROU65564 RYP65563:RYQ65564 SIL65563:SIM65564 SSH65563:SSI65564 TCD65563:TCE65564 TLZ65563:TMA65564 TVV65563:TVW65564 UFR65563:UFS65564 UPN65563:UPO65564 UZJ65563:UZK65564 VJF65563:VJG65564 VTB65563:VTC65564 WCX65563:WCY65564 WMT65563:WMU65564 WWP65563:WWQ65564 AH131099:AI131100 KD131099:KE131100 TZ131099:UA131100 ADV131099:ADW131100 ANR131099:ANS131100 AXN131099:AXO131100 BHJ131099:BHK131100 BRF131099:BRG131100 CBB131099:CBC131100 CKX131099:CKY131100 CUT131099:CUU131100 DEP131099:DEQ131100 DOL131099:DOM131100 DYH131099:DYI131100 EID131099:EIE131100 ERZ131099:ESA131100 FBV131099:FBW131100 FLR131099:FLS131100 FVN131099:FVO131100 GFJ131099:GFK131100 GPF131099:GPG131100 GZB131099:GZC131100 HIX131099:HIY131100 HST131099:HSU131100 ICP131099:ICQ131100 IML131099:IMM131100 IWH131099:IWI131100 JGD131099:JGE131100 JPZ131099:JQA131100 JZV131099:JZW131100 KJR131099:KJS131100 KTN131099:KTO131100 LDJ131099:LDK131100 LNF131099:LNG131100 LXB131099:LXC131100 MGX131099:MGY131100 MQT131099:MQU131100 NAP131099:NAQ131100 NKL131099:NKM131100 NUH131099:NUI131100 OED131099:OEE131100 ONZ131099:OOA131100 OXV131099:OXW131100 PHR131099:PHS131100 PRN131099:PRO131100 QBJ131099:QBK131100 QLF131099:QLG131100 QVB131099:QVC131100 REX131099:REY131100 ROT131099:ROU131100 RYP131099:RYQ131100 SIL131099:SIM131100 SSH131099:SSI131100 TCD131099:TCE131100 TLZ131099:TMA131100 TVV131099:TVW131100 UFR131099:UFS131100 UPN131099:UPO131100 UZJ131099:UZK131100 VJF131099:VJG131100 VTB131099:VTC131100 WCX131099:WCY131100 WMT131099:WMU131100 WWP131099:WWQ131100 AH196635:AI196636 KD196635:KE196636 TZ196635:UA196636 ADV196635:ADW196636 ANR196635:ANS196636 AXN196635:AXO196636 BHJ196635:BHK196636 BRF196635:BRG196636 CBB196635:CBC196636 CKX196635:CKY196636 CUT196635:CUU196636 DEP196635:DEQ196636 DOL196635:DOM196636 DYH196635:DYI196636 EID196635:EIE196636 ERZ196635:ESA196636 FBV196635:FBW196636 FLR196635:FLS196636 FVN196635:FVO196636 GFJ196635:GFK196636 GPF196635:GPG196636 GZB196635:GZC196636 HIX196635:HIY196636 HST196635:HSU196636 ICP196635:ICQ196636 IML196635:IMM196636 IWH196635:IWI196636 JGD196635:JGE196636 JPZ196635:JQA196636 JZV196635:JZW196636 KJR196635:KJS196636 KTN196635:KTO196636 LDJ196635:LDK196636 LNF196635:LNG196636 LXB196635:LXC196636 MGX196635:MGY196636 MQT196635:MQU196636 NAP196635:NAQ196636 NKL196635:NKM196636 NUH196635:NUI196636 OED196635:OEE196636 ONZ196635:OOA196636 OXV196635:OXW196636 PHR196635:PHS196636 PRN196635:PRO196636 QBJ196635:QBK196636 QLF196635:QLG196636 QVB196635:QVC196636 REX196635:REY196636 ROT196635:ROU196636 RYP196635:RYQ196636 SIL196635:SIM196636 SSH196635:SSI196636 TCD196635:TCE196636 TLZ196635:TMA196636 TVV196635:TVW196636 UFR196635:UFS196636 UPN196635:UPO196636 UZJ196635:UZK196636 VJF196635:VJG196636 VTB196635:VTC196636 WCX196635:WCY196636 WMT196635:WMU196636 WWP196635:WWQ196636 AH262171:AI262172 KD262171:KE262172 TZ262171:UA262172 ADV262171:ADW262172 ANR262171:ANS262172 AXN262171:AXO262172 BHJ262171:BHK262172 BRF262171:BRG262172 CBB262171:CBC262172 CKX262171:CKY262172 CUT262171:CUU262172 DEP262171:DEQ262172 DOL262171:DOM262172 DYH262171:DYI262172 EID262171:EIE262172 ERZ262171:ESA262172 FBV262171:FBW262172 FLR262171:FLS262172 FVN262171:FVO262172 GFJ262171:GFK262172 GPF262171:GPG262172 GZB262171:GZC262172 HIX262171:HIY262172 HST262171:HSU262172 ICP262171:ICQ262172 IML262171:IMM262172 IWH262171:IWI262172 JGD262171:JGE262172 JPZ262171:JQA262172 JZV262171:JZW262172 KJR262171:KJS262172 KTN262171:KTO262172 LDJ262171:LDK262172 LNF262171:LNG262172 LXB262171:LXC262172 MGX262171:MGY262172 MQT262171:MQU262172 NAP262171:NAQ262172 NKL262171:NKM262172 NUH262171:NUI262172 OED262171:OEE262172 ONZ262171:OOA262172 OXV262171:OXW262172 PHR262171:PHS262172 PRN262171:PRO262172 QBJ262171:QBK262172 QLF262171:QLG262172 QVB262171:QVC262172 REX262171:REY262172 ROT262171:ROU262172 RYP262171:RYQ262172 SIL262171:SIM262172 SSH262171:SSI262172 TCD262171:TCE262172 TLZ262171:TMA262172 TVV262171:TVW262172 UFR262171:UFS262172 UPN262171:UPO262172 UZJ262171:UZK262172 VJF262171:VJG262172 VTB262171:VTC262172 WCX262171:WCY262172 WMT262171:WMU262172 WWP262171:WWQ262172 AH327707:AI327708 KD327707:KE327708 TZ327707:UA327708 ADV327707:ADW327708 ANR327707:ANS327708 AXN327707:AXO327708 BHJ327707:BHK327708 BRF327707:BRG327708 CBB327707:CBC327708 CKX327707:CKY327708 CUT327707:CUU327708 DEP327707:DEQ327708 DOL327707:DOM327708 DYH327707:DYI327708 EID327707:EIE327708 ERZ327707:ESA327708 FBV327707:FBW327708 FLR327707:FLS327708 FVN327707:FVO327708 GFJ327707:GFK327708 GPF327707:GPG327708 GZB327707:GZC327708 HIX327707:HIY327708 HST327707:HSU327708 ICP327707:ICQ327708 IML327707:IMM327708 IWH327707:IWI327708 JGD327707:JGE327708 JPZ327707:JQA327708 JZV327707:JZW327708 KJR327707:KJS327708 KTN327707:KTO327708 LDJ327707:LDK327708 LNF327707:LNG327708 LXB327707:LXC327708 MGX327707:MGY327708 MQT327707:MQU327708 NAP327707:NAQ327708 NKL327707:NKM327708 NUH327707:NUI327708 OED327707:OEE327708 ONZ327707:OOA327708 OXV327707:OXW327708 PHR327707:PHS327708 PRN327707:PRO327708 QBJ327707:QBK327708 QLF327707:QLG327708 QVB327707:QVC327708 REX327707:REY327708 ROT327707:ROU327708 RYP327707:RYQ327708 SIL327707:SIM327708 SSH327707:SSI327708 TCD327707:TCE327708 TLZ327707:TMA327708 TVV327707:TVW327708 UFR327707:UFS327708 UPN327707:UPO327708 UZJ327707:UZK327708 VJF327707:VJG327708 VTB327707:VTC327708 WCX327707:WCY327708 WMT327707:WMU327708 WWP327707:WWQ327708 AH393243:AI393244 KD393243:KE393244 TZ393243:UA393244 ADV393243:ADW393244 ANR393243:ANS393244 AXN393243:AXO393244 BHJ393243:BHK393244 BRF393243:BRG393244 CBB393243:CBC393244 CKX393243:CKY393244 CUT393243:CUU393244 DEP393243:DEQ393244 DOL393243:DOM393244 DYH393243:DYI393244 EID393243:EIE393244 ERZ393243:ESA393244 FBV393243:FBW393244 FLR393243:FLS393244 FVN393243:FVO393244 GFJ393243:GFK393244 GPF393243:GPG393244 GZB393243:GZC393244 HIX393243:HIY393244 HST393243:HSU393244 ICP393243:ICQ393244 IML393243:IMM393244 IWH393243:IWI393244 JGD393243:JGE393244 JPZ393243:JQA393244 JZV393243:JZW393244 KJR393243:KJS393244 KTN393243:KTO393244 LDJ393243:LDK393244 LNF393243:LNG393244 LXB393243:LXC393244 MGX393243:MGY393244 MQT393243:MQU393244 NAP393243:NAQ393244 NKL393243:NKM393244 NUH393243:NUI393244 OED393243:OEE393244 ONZ393243:OOA393244 OXV393243:OXW393244 PHR393243:PHS393244 PRN393243:PRO393244 QBJ393243:QBK393244 QLF393243:QLG393244 QVB393243:QVC393244 REX393243:REY393244 ROT393243:ROU393244 RYP393243:RYQ393244 SIL393243:SIM393244 SSH393243:SSI393244 TCD393243:TCE393244 TLZ393243:TMA393244 TVV393243:TVW393244 UFR393243:UFS393244 UPN393243:UPO393244 UZJ393243:UZK393244 VJF393243:VJG393244 VTB393243:VTC393244 WCX393243:WCY393244 WMT393243:WMU393244 WWP393243:WWQ393244 AH458779:AI458780 KD458779:KE458780 TZ458779:UA458780 ADV458779:ADW458780 ANR458779:ANS458780 AXN458779:AXO458780 BHJ458779:BHK458780 BRF458779:BRG458780 CBB458779:CBC458780 CKX458779:CKY458780 CUT458779:CUU458780 DEP458779:DEQ458780 DOL458779:DOM458780 DYH458779:DYI458780 EID458779:EIE458780 ERZ458779:ESA458780 FBV458779:FBW458780 FLR458779:FLS458780 FVN458779:FVO458780 GFJ458779:GFK458780 GPF458779:GPG458780 GZB458779:GZC458780 HIX458779:HIY458780 HST458779:HSU458780 ICP458779:ICQ458780 IML458779:IMM458780 IWH458779:IWI458780 JGD458779:JGE458780 JPZ458779:JQA458780 JZV458779:JZW458780 KJR458779:KJS458780 KTN458779:KTO458780 LDJ458779:LDK458780 LNF458779:LNG458780 LXB458779:LXC458780 MGX458779:MGY458780 MQT458779:MQU458780 NAP458779:NAQ458780 NKL458779:NKM458780 NUH458779:NUI458780 OED458779:OEE458780 ONZ458779:OOA458780 OXV458779:OXW458780 PHR458779:PHS458780 PRN458779:PRO458780 QBJ458779:QBK458780 QLF458779:QLG458780 QVB458779:QVC458780 REX458779:REY458780 ROT458779:ROU458780 RYP458779:RYQ458780 SIL458779:SIM458780 SSH458779:SSI458780 TCD458779:TCE458780 TLZ458779:TMA458780 TVV458779:TVW458780 UFR458779:UFS458780 UPN458779:UPO458780 UZJ458779:UZK458780 VJF458779:VJG458780 VTB458779:VTC458780 WCX458779:WCY458780 WMT458779:WMU458780 WWP458779:WWQ458780 AH524315:AI524316 KD524315:KE524316 TZ524315:UA524316 ADV524315:ADW524316 ANR524315:ANS524316 AXN524315:AXO524316 BHJ524315:BHK524316 BRF524315:BRG524316 CBB524315:CBC524316 CKX524315:CKY524316 CUT524315:CUU524316 DEP524315:DEQ524316 DOL524315:DOM524316 DYH524315:DYI524316 EID524315:EIE524316 ERZ524315:ESA524316 FBV524315:FBW524316 FLR524315:FLS524316 FVN524315:FVO524316 GFJ524315:GFK524316 GPF524315:GPG524316 GZB524315:GZC524316 HIX524315:HIY524316 HST524315:HSU524316 ICP524315:ICQ524316 IML524315:IMM524316 IWH524315:IWI524316 JGD524315:JGE524316 JPZ524315:JQA524316 JZV524315:JZW524316 KJR524315:KJS524316 KTN524315:KTO524316 LDJ524315:LDK524316 LNF524315:LNG524316 LXB524315:LXC524316 MGX524315:MGY524316 MQT524315:MQU524316 NAP524315:NAQ524316 NKL524315:NKM524316 NUH524315:NUI524316 OED524315:OEE524316 ONZ524315:OOA524316 OXV524315:OXW524316 PHR524315:PHS524316 PRN524315:PRO524316 QBJ524315:QBK524316 QLF524315:QLG524316 QVB524315:QVC524316 REX524315:REY524316 ROT524315:ROU524316 RYP524315:RYQ524316 SIL524315:SIM524316 SSH524315:SSI524316 TCD524315:TCE524316 TLZ524315:TMA524316 TVV524315:TVW524316 UFR524315:UFS524316 UPN524315:UPO524316 UZJ524315:UZK524316 VJF524315:VJG524316 VTB524315:VTC524316 WCX524315:WCY524316 WMT524315:WMU524316 WWP524315:WWQ524316 AH589851:AI589852 KD589851:KE589852 TZ589851:UA589852 ADV589851:ADW589852 ANR589851:ANS589852 AXN589851:AXO589852 BHJ589851:BHK589852 BRF589851:BRG589852 CBB589851:CBC589852 CKX589851:CKY589852 CUT589851:CUU589852 DEP589851:DEQ589852 DOL589851:DOM589852 DYH589851:DYI589852 EID589851:EIE589852 ERZ589851:ESA589852 FBV589851:FBW589852 FLR589851:FLS589852 FVN589851:FVO589852 GFJ589851:GFK589852 GPF589851:GPG589852 GZB589851:GZC589852 HIX589851:HIY589852 HST589851:HSU589852 ICP589851:ICQ589852 IML589851:IMM589852 IWH589851:IWI589852 JGD589851:JGE589852 JPZ589851:JQA589852 JZV589851:JZW589852 KJR589851:KJS589852 KTN589851:KTO589852 LDJ589851:LDK589852 LNF589851:LNG589852 LXB589851:LXC589852 MGX589851:MGY589852 MQT589851:MQU589852 NAP589851:NAQ589852 NKL589851:NKM589852 NUH589851:NUI589852 OED589851:OEE589852 ONZ589851:OOA589852 OXV589851:OXW589852 PHR589851:PHS589852 PRN589851:PRO589852 QBJ589851:QBK589852 QLF589851:QLG589852 QVB589851:QVC589852 REX589851:REY589852 ROT589851:ROU589852 RYP589851:RYQ589852 SIL589851:SIM589852 SSH589851:SSI589852 TCD589851:TCE589852 TLZ589851:TMA589852 TVV589851:TVW589852 UFR589851:UFS589852 UPN589851:UPO589852 UZJ589851:UZK589852 VJF589851:VJG589852 VTB589851:VTC589852 WCX589851:WCY589852 WMT589851:WMU589852 WWP589851:WWQ589852 AH655387:AI655388 KD655387:KE655388 TZ655387:UA655388 ADV655387:ADW655388 ANR655387:ANS655388 AXN655387:AXO655388 BHJ655387:BHK655388 BRF655387:BRG655388 CBB655387:CBC655388 CKX655387:CKY655388 CUT655387:CUU655388 DEP655387:DEQ655388 DOL655387:DOM655388 DYH655387:DYI655388 EID655387:EIE655388 ERZ655387:ESA655388 FBV655387:FBW655388 FLR655387:FLS655388 FVN655387:FVO655388 GFJ655387:GFK655388 GPF655387:GPG655388 GZB655387:GZC655388 HIX655387:HIY655388 HST655387:HSU655388 ICP655387:ICQ655388 IML655387:IMM655388 IWH655387:IWI655388 JGD655387:JGE655388 JPZ655387:JQA655388 JZV655387:JZW655388 KJR655387:KJS655388 KTN655387:KTO655388 LDJ655387:LDK655388 LNF655387:LNG655388 LXB655387:LXC655388 MGX655387:MGY655388 MQT655387:MQU655388 NAP655387:NAQ655388 NKL655387:NKM655388 NUH655387:NUI655388 OED655387:OEE655388 ONZ655387:OOA655388 OXV655387:OXW655388 PHR655387:PHS655388 PRN655387:PRO655388 QBJ655387:QBK655388 QLF655387:QLG655388 QVB655387:QVC655388 REX655387:REY655388 ROT655387:ROU655388 RYP655387:RYQ655388 SIL655387:SIM655388 SSH655387:SSI655388 TCD655387:TCE655388 TLZ655387:TMA655388 TVV655387:TVW655388 UFR655387:UFS655388 UPN655387:UPO655388 UZJ655387:UZK655388 VJF655387:VJG655388 VTB655387:VTC655388 WCX655387:WCY655388 WMT655387:WMU655388 WWP655387:WWQ655388 AH720923:AI720924 KD720923:KE720924 TZ720923:UA720924 ADV720923:ADW720924 ANR720923:ANS720924 AXN720923:AXO720924 BHJ720923:BHK720924 BRF720923:BRG720924 CBB720923:CBC720924 CKX720923:CKY720924 CUT720923:CUU720924 DEP720923:DEQ720924 DOL720923:DOM720924 DYH720923:DYI720924 EID720923:EIE720924 ERZ720923:ESA720924 FBV720923:FBW720924 FLR720923:FLS720924 FVN720923:FVO720924 GFJ720923:GFK720924 GPF720923:GPG720924 GZB720923:GZC720924 HIX720923:HIY720924 HST720923:HSU720924 ICP720923:ICQ720924 IML720923:IMM720924 IWH720923:IWI720924 JGD720923:JGE720924 JPZ720923:JQA720924 JZV720923:JZW720924 KJR720923:KJS720924 KTN720923:KTO720924 LDJ720923:LDK720924 LNF720923:LNG720924 LXB720923:LXC720924 MGX720923:MGY720924 MQT720923:MQU720924 NAP720923:NAQ720924 NKL720923:NKM720924 NUH720923:NUI720924 OED720923:OEE720924 ONZ720923:OOA720924 OXV720923:OXW720924 PHR720923:PHS720924 PRN720923:PRO720924 QBJ720923:QBK720924 QLF720923:QLG720924 QVB720923:QVC720924 REX720923:REY720924 ROT720923:ROU720924 RYP720923:RYQ720924 SIL720923:SIM720924 SSH720923:SSI720924 TCD720923:TCE720924 TLZ720923:TMA720924 TVV720923:TVW720924 UFR720923:UFS720924 UPN720923:UPO720924 UZJ720923:UZK720924 VJF720923:VJG720924 VTB720923:VTC720924 WCX720923:WCY720924 WMT720923:WMU720924 WWP720923:WWQ720924 AH786459:AI786460 KD786459:KE786460 TZ786459:UA786460 ADV786459:ADW786460 ANR786459:ANS786460 AXN786459:AXO786460 BHJ786459:BHK786460 BRF786459:BRG786460 CBB786459:CBC786460 CKX786459:CKY786460 CUT786459:CUU786460 DEP786459:DEQ786460 DOL786459:DOM786460 DYH786459:DYI786460 EID786459:EIE786460 ERZ786459:ESA786460 FBV786459:FBW786460 FLR786459:FLS786460 FVN786459:FVO786460 GFJ786459:GFK786460 GPF786459:GPG786460 GZB786459:GZC786460 HIX786459:HIY786460 HST786459:HSU786460 ICP786459:ICQ786460 IML786459:IMM786460 IWH786459:IWI786460 JGD786459:JGE786460 JPZ786459:JQA786460 JZV786459:JZW786460 KJR786459:KJS786460 KTN786459:KTO786460 LDJ786459:LDK786460 LNF786459:LNG786460 LXB786459:LXC786460 MGX786459:MGY786460 MQT786459:MQU786460 NAP786459:NAQ786460 NKL786459:NKM786460 NUH786459:NUI786460 OED786459:OEE786460 ONZ786459:OOA786460 OXV786459:OXW786460 PHR786459:PHS786460 PRN786459:PRO786460 QBJ786459:QBK786460 QLF786459:QLG786460 QVB786459:QVC786460 REX786459:REY786460 ROT786459:ROU786460 RYP786459:RYQ786460 SIL786459:SIM786460 SSH786459:SSI786460 TCD786459:TCE786460 TLZ786459:TMA786460 TVV786459:TVW786460 UFR786459:UFS786460 UPN786459:UPO786460 UZJ786459:UZK786460 VJF786459:VJG786460 VTB786459:VTC786460 WCX786459:WCY786460 WMT786459:WMU786460 WWP786459:WWQ786460 AH851995:AI851996 KD851995:KE851996 TZ851995:UA851996 ADV851995:ADW851996 ANR851995:ANS851996 AXN851995:AXO851996 BHJ851995:BHK851996 BRF851995:BRG851996 CBB851995:CBC851996 CKX851995:CKY851996 CUT851995:CUU851996 DEP851995:DEQ851996 DOL851995:DOM851996 DYH851995:DYI851996 EID851995:EIE851996 ERZ851995:ESA851996 FBV851995:FBW851996 FLR851995:FLS851996 FVN851995:FVO851996 GFJ851995:GFK851996 GPF851995:GPG851996 GZB851995:GZC851996 HIX851995:HIY851996 HST851995:HSU851996 ICP851995:ICQ851996 IML851995:IMM851996 IWH851995:IWI851996 JGD851995:JGE851996 JPZ851995:JQA851996 JZV851995:JZW851996 KJR851995:KJS851996 KTN851995:KTO851996 LDJ851995:LDK851996 LNF851995:LNG851996 LXB851995:LXC851996 MGX851995:MGY851996 MQT851995:MQU851996 NAP851995:NAQ851996 NKL851995:NKM851996 NUH851995:NUI851996 OED851995:OEE851996 ONZ851995:OOA851996 OXV851995:OXW851996 PHR851995:PHS851996 PRN851995:PRO851996 QBJ851995:QBK851996 QLF851995:QLG851996 QVB851995:QVC851996 REX851995:REY851996 ROT851995:ROU851996 RYP851995:RYQ851996 SIL851995:SIM851996 SSH851995:SSI851996 TCD851995:TCE851996 TLZ851995:TMA851996 TVV851995:TVW851996 UFR851995:UFS851996 UPN851995:UPO851996 UZJ851995:UZK851996 VJF851995:VJG851996 VTB851995:VTC851996 WCX851995:WCY851996 WMT851995:WMU851996 WWP851995:WWQ851996 AH917531:AI917532 KD917531:KE917532 TZ917531:UA917532 ADV917531:ADW917532 ANR917531:ANS917532 AXN917531:AXO917532 BHJ917531:BHK917532 BRF917531:BRG917532 CBB917531:CBC917532 CKX917531:CKY917532 CUT917531:CUU917532 DEP917531:DEQ917532 DOL917531:DOM917532 DYH917531:DYI917532 EID917531:EIE917532 ERZ917531:ESA917532 FBV917531:FBW917532 FLR917531:FLS917532 FVN917531:FVO917532 GFJ917531:GFK917532 GPF917531:GPG917532 GZB917531:GZC917532 HIX917531:HIY917532 HST917531:HSU917532 ICP917531:ICQ917532 IML917531:IMM917532 IWH917531:IWI917532 JGD917531:JGE917532 JPZ917531:JQA917532 JZV917531:JZW917532 KJR917531:KJS917532 KTN917531:KTO917532 LDJ917531:LDK917532 LNF917531:LNG917532 LXB917531:LXC917532 MGX917531:MGY917532 MQT917531:MQU917532 NAP917531:NAQ917532 NKL917531:NKM917532 NUH917531:NUI917532 OED917531:OEE917532 ONZ917531:OOA917532 OXV917531:OXW917532 PHR917531:PHS917532 PRN917531:PRO917532 QBJ917531:QBK917532 QLF917531:QLG917532 QVB917531:QVC917532 REX917531:REY917532 ROT917531:ROU917532 RYP917531:RYQ917532 SIL917531:SIM917532 SSH917531:SSI917532 TCD917531:TCE917532 TLZ917531:TMA917532 TVV917531:TVW917532 UFR917531:UFS917532 UPN917531:UPO917532 UZJ917531:UZK917532 VJF917531:VJG917532 VTB917531:VTC917532 WCX917531:WCY917532 WMT917531:WMU917532 WWP917531:WWQ917532 AH983067:AI983068 KD983067:KE983068 TZ983067:UA983068 ADV983067:ADW983068 ANR983067:ANS983068 AXN983067:AXO983068 BHJ983067:BHK983068 BRF983067:BRG983068 CBB983067:CBC983068 CKX983067:CKY983068 CUT983067:CUU983068 DEP983067:DEQ983068 DOL983067:DOM983068 DYH983067:DYI983068 EID983067:EIE983068 ERZ983067:ESA983068 FBV983067:FBW983068 FLR983067:FLS983068 FVN983067:FVO983068 GFJ983067:GFK983068 GPF983067:GPG983068 GZB983067:GZC983068 HIX983067:HIY983068 HST983067:HSU983068 ICP983067:ICQ983068 IML983067:IMM983068 IWH983067:IWI983068 JGD983067:JGE983068 JPZ983067:JQA983068 JZV983067:JZW983068 KJR983067:KJS983068 KTN983067:KTO983068 LDJ983067:LDK983068 LNF983067:LNG983068 LXB983067:LXC983068 MGX983067:MGY983068 MQT983067:MQU983068 NAP983067:NAQ983068 NKL983067:NKM983068 NUH983067:NUI983068 OED983067:OEE983068 ONZ983067:OOA983068 OXV983067:OXW983068 PHR983067:PHS983068 PRN983067:PRO983068 QBJ983067:QBK983068 QLF983067:QLG983068 QVB983067:QVC983068 REX983067:REY983068 ROT983067:ROU983068 RYP983067:RYQ983068 SIL983067:SIM983068 SSH983067:SSI983068 TCD983067:TCE983068 TLZ983067:TMA983068 TVV983067:TVW983068 UFR983067:UFS983068 UPN983067:UPO983068 UZJ983067:UZK983068 VJF983067:VJG983068 VTB983067:VTC983068 WCX983067:WCY983068 WMT983067:WMU983068 WWP983067:WWQ983068"/>
    <dataValidation allowBlank="1" showInputMessage="1" error=" " sqref="AK6:AK8 KG6:KG8 UC6:UC8 ADY6:ADY8 ANU6:ANU8 AXQ6:AXQ8 BHM6:BHM8 BRI6:BRI8 CBE6:CBE8 CLA6:CLA8 CUW6:CUW8 DES6:DES8 DOO6:DOO8 DYK6:DYK8 EIG6:EIG8 ESC6:ESC8 FBY6:FBY8 FLU6:FLU8 FVQ6:FVQ8 GFM6:GFM8 GPI6:GPI8 GZE6:GZE8 HJA6:HJA8 HSW6:HSW8 ICS6:ICS8 IMO6:IMO8 IWK6:IWK8 JGG6:JGG8 JQC6:JQC8 JZY6:JZY8 KJU6:KJU8 KTQ6:KTQ8 LDM6:LDM8 LNI6:LNI8 LXE6:LXE8 MHA6:MHA8 MQW6:MQW8 NAS6:NAS8 NKO6:NKO8 NUK6:NUK8 OEG6:OEG8 OOC6:OOC8 OXY6:OXY8 PHU6:PHU8 PRQ6:PRQ8 QBM6:QBM8 QLI6:QLI8 QVE6:QVE8 RFA6:RFA8 ROW6:ROW8 RYS6:RYS8 SIO6:SIO8 SSK6:SSK8 TCG6:TCG8 TMC6:TMC8 TVY6:TVY8 UFU6:UFU8 UPQ6:UPQ8 UZM6:UZM8 VJI6:VJI8 VTE6:VTE8 WDA6:WDA8 WMW6:WMW8 WWS6:WWS8 AK65542:AK65544 KG65542:KG65544 UC65542:UC65544 ADY65542:ADY65544 ANU65542:ANU65544 AXQ65542:AXQ65544 BHM65542:BHM65544 BRI65542:BRI65544 CBE65542:CBE65544 CLA65542:CLA65544 CUW65542:CUW65544 DES65542:DES65544 DOO65542:DOO65544 DYK65542:DYK65544 EIG65542:EIG65544 ESC65542:ESC65544 FBY65542:FBY65544 FLU65542:FLU65544 FVQ65542:FVQ65544 GFM65542:GFM65544 GPI65542:GPI65544 GZE65542:GZE65544 HJA65542:HJA65544 HSW65542:HSW65544 ICS65542:ICS65544 IMO65542:IMO65544 IWK65542:IWK65544 JGG65542:JGG65544 JQC65542:JQC65544 JZY65542:JZY65544 KJU65542:KJU65544 KTQ65542:KTQ65544 LDM65542:LDM65544 LNI65542:LNI65544 LXE65542:LXE65544 MHA65542:MHA65544 MQW65542:MQW65544 NAS65542:NAS65544 NKO65542:NKO65544 NUK65542:NUK65544 OEG65542:OEG65544 OOC65542:OOC65544 OXY65542:OXY65544 PHU65542:PHU65544 PRQ65542:PRQ65544 QBM65542:QBM65544 QLI65542:QLI65544 QVE65542:QVE65544 RFA65542:RFA65544 ROW65542:ROW65544 RYS65542:RYS65544 SIO65542:SIO65544 SSK65542:SSK65544 TCG65542:TCG65544 TMC65542:TMC65544 TVY65542:TVY65544 UFU65542:UFU65544 UPQ65542:UPQ65544 UZM65542:UZM65544 VJI65542:VJI65544 VTE65542:VTE65544 WDA65542:WDA65544 WMW65542:WMW65544 WWS65542:WWS65544 AK131078:AK131080 KG131078:KG131080 UC131078:UC131080 ADY131078:ADY131080 ANU131078:ANU131080 AXQ131078:AXQ131080 BHM131078:BHM131080 BRI131078:BRI131080 CBE131078:CBE131080 CLA131078:CLA131080 CUW131078:CUW131080 DES131078:DES131080 DOO131078:DOO131080 DYK131078:DYK131080 EIG131078:EIG131080 ESC131078:ESC131080 FBY131078:FBY131080 FLU131078:FLU131080 FVQ131078:FVQ131080 GFM131078:GFM131080 GPI131078:GPI131080 GZE131078:GZE131080 HJA131078:HJA131080 HSW131078:HSW131080 ICS131078:ICS131080 IMO131078:IMO131080 IWK131078:IWK131080 JGG131078:JGG131080 JQC131078:JQC131080 JZY131078:JZY131080 KJU131078:KJU131080 KTQ131078:KTQ131080 LDM131078:LDM131080 LNI131078:LNI131080 LXE131078:LXE131080 MHA131078:MHA131080 MQW131078:MQW131080 NAS131078:NAS131080 NKO131078:NKO131080 NUK131078:NUK131080 OEG131078:OEG131080 OOC131078:OOC131080 OXY131078:OXY131080 PHU131078:PHU131080 PRQ131078:PRQ131080 QBM131078:QBM131080 QLI131078:QLI131080 QVE131078:QVE131080 RFA131078:RFA131080 ROW131078:ROW131080 RYS131078:RYS131080 SIO131078:SIO131080 SSK131078:SSK131080 TCG131078:TCG131080 TMC131078:TMC131080 TVY131078:TVY131080 UFU131078:UFU131080 UPQ131078:UPQ131080 UZM131078:UZM131080 VJI131078:VJI131080 VTE131078:VTE131080 WDA131078:WDA131080 WMW131078:WMW131080 WWS131078:WWS131080 AK196614:AK196616 KG196614:KG196616 UC196614:UC196616 ADY196614:ADY196616 ANU196614:ANU196616 AXQ196614:AXQ196616 BHM196614:BHM196616 BRI196614:BRI196616 CBE196614:CBE196616 CLA196614:CLA196616 CUW196614:CUW196616 DES196614:DES196616 DOO196614:DOO196616 DYK196614:DYK196616 EIG196614:EIG196616 ESC196614:ESC196616 FBY196614:FBY196616 FLU196614:FLU196616 FVQ196614:FVQ196616 GFM196614:GFM196616 GPI196614:GPI196616 GZE196614:GZE196616 HJA196614:HJA196616 HSW196614:HSW196616 ICS196614:ICS196616 IMO196614:IMO196616 IWK196614:IWK196616 JGG196614:JGG196616 JQC196614:JQC196616 JZY196614:JZY196616 KJU196614:KJU196616 KTQ196614:KTQ196616 LDM196614:LDM196616 LNI196614:LNI196616 LXE196614:LXE196616 MHA196614:MHA196616 MQW196614:MQW196616 NAS196614:NAS196616 NKO196614:NKO196616 NUK196614:NUK196616 OEG196614:OEG196616 OOC196614:OOC196616 OXY196614:OXY196616 PHU196614:PHU196616 PRQ196614:PRQ196616 QBM196614:QBM196616 QLI196614:QLI196616 QVE196614:QVE196616 RFA196614:RFA196616 ROW196614:ROW196616 RYS196614:RYS196616 SIO196614:SIO196616 SSK196614:SSK196616 TCG196614:TCG196616 TMC196614:TMC196616 TVY196614:TVY196616 UFU196614:UFU196616 UPQ196614:UPQ196616 UZM196614:UZM196616 VJI196614:VJI196616 VTE196614:VTE196616 WDA196614:WDA196616 WMW196614:WMW196616 WWS196614:WWS196616 AK262150:AK262152 KG262150:KG262152 UC262150:UC262152 ADY262150:ADY262152 ANU262150:ANU262152 AXQ262150:AXQ262152 BHM262150:BHM262152 BRI262150:BRI262152 CBE262150:CBE262152 CLA262150:CLA262152 CUW262150:CUW262152 DES262150:DES262152 DOO262150:DOO262152 DYK262150:DYK262152 EIG262150:EIG262152 ESC262150:ESC262152 FBY262150:FBY262152 FLU262150:FLU262152 FVQ262150:FVQ262152 GFM262150:GFM262152 GPI262150:GPI262152 GZE262150:GZE262152 HJA262150:HJA262152 HSW262150:HSW262152 ICS262150:ICS262152 IMO262150:IMO262152 IWK262150:IWK262152 JGG262150:JGG262152 JQC262150:JQC262152 JZY262150:JZY262152 KJU262150:KJU262152 KTQ262150:KTQ262152 LDM262150:LDM262152 LNI262150:LNI262152 LXE262150:LXE262152 MHA262150:MHA262152 MQW262150:MQW262152 NAS262150:NAS262152 NKO262150:NKO262152 NUK262150:NUK262152 OEG262150:OEG262152 OOC262150:OOC262152 OXY262150:OXY262152 PHU262150:PHU262152 PRQ262150:PRQ262152 QBM262150:QBM262152 QLI262150:QLI262152 QVE262150:QVE262152 RFA262150:RFA262152 ROW262150:ROW262152 RYS262150:RYS262152 SIO262150:SIO262152 SSK262150:SSK262152 TCG262150:TCG262152 TMC262150:TMC262152 TVY262150:TVY262152 UFU262150:UFU262152 UPQ262150:UPQ262152 UZM262150:UZM262152 VJI262150:VJI262152 VTE262150:VTE262152 WDA262150:WDA262152 WMW262150:WMW262152 WWS262150:WWS262152 AK327686:AK327688 KG327686:KG327688 UC327686:UC327688 ADY327686:ADY327688 ANU327686:ANU327688 AXQ327686:AXQ327688 BHM327686:BHM327688 BRI327686:BRI327688 CBE327686:CBE327688 CLA327686:CLA327688 CUW327686:CUW327688 DES327686:DES327688 DOO327686:DOO327688 DYK327686:DYK327688 EIG327686:EIG327688 ESC327686:ESC327688 FBY327686:FBY327688 FLU327686:FLU327688 FVQ327686:FVQ327688 GFM327686:GFM327688 GPI327686:GPI327688 GZE327686:GZE327688 HJA327686:HJA327688 HSW327686:HSW327688 ICS327686:ICS327688 IMO327686:IMO327688 IWK327686:IWK327688 JGG327686:JGG327688 JQC327686:JQC327688 JZY327686:JZY327688 KJU327686:KJU327688 KTQ327686:KTQ327688 LDM327686:LDM327688 LNI327686:LNI327688 LXE327686:LXE327688 MHA327686:MHA327688 MQW327686:MQW327688 NAS327686:NAS327688 NKO327686:NKO327688 NUK327686:NUK327688 OEG327686:OEG327688 OOC327686:OOC327688 OXY327686:OXY327688 PHU327686:PHU327688 PRQ327686:PRQ327688 QBM327686:QBM327688 QLI327686:QLI327688 QVE327686:QVE327688 RFA327686:RFA327688 ROW327686:ROW327688 RYS327686:RYS327688 SIO327686:SIO327688 SSK327686:SSK327688 TCG327686:TCG327688 TMC327686:TMC327688 TVY327686:TVY327688 UFU327686:UFU327688 UPQ327686:UPQ327688 UZM327686:UZM327688 VJI327686:VJI327688 VTE327686:VTE327688 WDA327686:WDA327688 WMW327686:WMW327688 WWS327686:WWS327688 AK393222:AK393224 KG393222:KG393224 UC393222:UC393224 ADY393222:ADY393224 ANU393222:ANU393224 AXQ393222:AXQ393224 BHM393222:BHM393224 BRI393222:BRI393224 CBE393222:CBE393224 CLA393222:CLA393224 CUW393222:CUW393224 DES393222:DES393224 DOO393222:DOO393224 DYK393222:DYK393224 EIG393222:EIG393224 ESC393222:ESC393224 FBY393222:FBY393224 FLU393222:FLU393224 FVQ393222:FVQ393224 GFM393222:GFM393224 GPI393222:GPI393224 GZE393222:GZE393224 HJA393222:HJA393224 HSW393222:HSW393224 ICS393222:ICS393224 IMO393222:IMO393224 IWK393222:IWK393224 JGG393222:JGG393224 JQC393222:JQC393224 JZY393222:JZY393224 KJU393222:KJU393224 KTQ393222:KTQ393224 LDM393222:LDM393224 LNI393222:LNI393224 LXE393222:LXE393224 MHA393222:MHA393224 MQW393222:MQW393224 NAS393222:NAS393224 NKO393222:NKO393224 NUK393222:NUK393224 OEG393222:OEG393224 OOC393222:OOC393224 OXY393222:OXY393224 PHU393222:PHU393224 PRQ393222:PRQ393224 QBM393222:QBM393224 QLI393222:QLI393224 QVE393222:QVE393224 RFA393222:RFA393224 ROW393222:ROW393224 RYS393222:RYS393224 SIO393222:SIO393224 SSK393222:SSK393224 TCG393222:TCG393224 TMC393222:TMC393224 TVY393222:TVY393224 UFU393222:UFU393224 UPQ393222:UPQ393224 UZM393222:UZM393224 VJI393222:VJI393224 VTE393222:VTE393224 WDA393222:WDA393224 WMW393222:WMW393224 WWS393222:WWS393224 AK458758:AK458760 KG458758:KG458760 UC458758:UC458760 ADY458758:ADY458760 ANU458758:ANU458760 AXQ458758:AXQ458760 BHM458758:BHM458760 BRI458758:BRI458760 CBE458758:CBE458760 CLA458758:CLA458760 CUW458758:CUW458760 DES458758:DES458760 DOO458758:DOO458760 DYK458758:DYK458760 EIG458758:EIG458760 ESC458758:ESC458760 FBY458758:FBY458760 FLU458758:FLU458760 FVQ458758:FVQ458760 GFM458758:GFM458760 GPI458758:GPI458760 GZE458758:GZE458760 HJA458758:HJA458760 HSW458758:HSW458760 ICS458758:ICS458760 IMO458758:IMO458760 IWK458758:IWK458760 JGG458758:JGG458760 JQC458758:JQC458760 JZY458758:JZY458760 KJU458758:KJU458760 KTQ458758:KTQ458760 LDM458758:LDM458760 LNI458758:LNI458760 LXE458758:LXE458760 MHA458758:MHA458760 MQW458758:MQW458760 NAS458758:NAS458760 NKO458758:NKO458760 NUK458758:NUK458760 OEG458758:OEG458760 OOC458758:OOC458760 OXY458758:OXY458760 PHU458758:PHU458760 PRQ458758:PRQ458760 QBM458758:QBM458760 QLI458758:QLI458760 QVE458758:QVE458760 RFA458758:RFA458760 ROW458758:ROW458760 RYS458758:RYS458760 SIO458758:SIO458760 SSK458758:SSK458760 TCG458758:TCG458760 TMC458758:TMC458760 TVY458758:TVY458760 UFU458758:UFU458760 UPQ458758:UPQ458760 UZM458758:UZM458760 VJI458758:VJI458760 VTE458758:VTE458760 WDA458758:WDA458760 WMW458758:WMW458760 WWS458758:WWS458760 AK524294:AK524296 KG524294:KG524296 UC524294:UC524296 ADY524294:ADY524296 ANU524294:ANU524296 AXQ524294:AXQ524296 BHM524294:BHM524296 BRI524294:BRI524296 CBE524294:CBE524296 CLA524294:CLA524296 CUW524294:CUW524296 DES524294:DES524296 DOO524294:DOO524296 DYK524294:DYK524296 EIG524294:EIG524296 ESC524294:ESC524296 FBY524294:FBY524296 FLU524294:FLU524296 FVQ524294:FVQ524296 GFM524294:GFM524296 GPI524294:GPI524296 GZE524294:GZE524296 HJA524294:HJA524296 HSW524294:HSW524296 ICS524294:ICS524296 IMO524294:IMO524296 IWK524294:IWK524296 JGG524294:JGG524296 JQC524294:JQC524296 JZY524294:JZY524296 KJU524294:KJU524296 KTQ524294:KTQ524296 LDM524294:LDM524296 LNI524294:LNI524296 LXE524294:LXE524296 MHA524294:MHA524296 MQW524294:MQW524296 NAS524294:NAS524296 NKO524294:NKO524296 NUK524294:NUK524296 OEG524294:OEG524296 OOC524294:OOC524296 OXY524294:OXY524296 PHU524294:PHU524296 PRQ524294:PRQ524296 QBM524294:QBM524296 QLI524294:QLI524296 QVE524294:QVE524296 RFA524294:RFA524296 ROW524294:ROW524296 RYS524294:RYS524296 SIO524294:SIO524296 SSK524294:SSK524296 TCG524294:TCG524296 TMC524294:TMC524296 TVY524294:TVY524296 UFU524294:UFU524296 UPQ524294:UPQ524296 UZM524294:UZM524296 VJI524294:VJI524296 VTE524294:VTE524296 WDA524294:WDA524296 WMW524294:WMW524296 WWS524294:WWS524296 AK589830:AK589832 KG589830:KG589832 UC589830:UC589832 ADY589830:ADY589832 ANU589830:ANU589832 AXQ589830:AXQ589832 BHM589830:BHM589832 BRI589830:BRI589832 CBE589830:CBE589832 CLA589830:CLA589832 CUW589830:CUW589832 DES589830:DES589832 DOO589830:DOO589832 DYK589830:DYK589832 EIG589830:EIG589832 ESC589830:ESC589832 FBY589830:FBY589832 FLU589830:FLU589832 FVQ589830:FVQ589832 GFM589830:GFM589832 GPI589830:GPI589832 GZE589830:GZE589832 HJA589830:HJA589832 HSW589830:HSW589832 ICS589830:ICS589832 IMO589830:IMO589832 IWK589830:IWK589832 JGG589830:JGG589832 JQC589830:JQC589832 JZY589830:JZY589832 KJU589830:KJU589832 KTQ589830:KTQ589832 LDM589830:LDM589832 LNI589830:LNI589832 LXE589830:LXE589832 MHA589830:MHA589832 MQW589830:MQW589832 NAS589830:NAS589832 NKO589830:NKO589832 NUK589830:NUK589832 OEG589830:OEG589832 OOC589830:OOC589832 OXY589830:OXY589832 PHU589830:PHU589832 PRQ589830:PRQ589832 QBM589830:QBM589832 QLI589830:QLI589832 QVE589830:QVE589832 RFA589830:RFA589832 ROW589830:ROW589832 RYS589830:RYS589832 SIO589830:SIO589832 SSK589830:SSK589832 TCG589830:TCG589832 TMC589830:TMC589832 TVY589830:TVY589832 UFU589830:UFU589832 UPQ589830:UPQ589832 UZM589830:UZM589832 VJI589830:VJI589832 VTE589830:VTE589832 WDA589830:WDA589832 WMW589830:WMW589832 WWS589830:WWS589832 AK655366:AK655368 KG655366:KG655368 UC655366:UC655368 ADY655366:ADY655368 ANU655366:ANU655368 AXQ655366:AXQ655368 BHM655366:BHM655368 BRI655366:BRI655368 CBE655366:CBE655368 CLA655366:CLA655368 CUW655366:CUW655368 DES655366:DES655368 DOO655366:DOO655368 DYK655366:DYK655368 EIG655366:EIG655368 ESC655366:ESC655368 FBY655366:FBY655368 FLU655366:FLU655368 FVQ655366:FVQ655368 GFM655366:GFM655368 GPI655366:GPI655368 GZE655366:GZE655368 HJA655366:HJA655368 HSW655366:HSW655368 ICS655366:ICS655368 IMO655366:IMO655368 IWK655366:IWK655368 JGG655366:JGG655368 JQC655366:JQC655368 JZY655366:JZY655368 KJU655366:KJU655368 KTQ655366:KTQ655368 LDM655366:LDM655368 LNI655366:LNI655368 LXE655366:LXE655368 MHA655366:MHA655368 MQW655366:MQW655368 NAS655366:NAS655368 NKO655366:NKO655368 NUK655366:NUK655368 OEG655366:OEG655368 OOC655366:OOC655368 OXY655366:OXY655368 PHU655366:PHU655368 PRQ655366:PRQ655368 QBM655366:QBM655368 QLI655366:QLI655368 QVE655366:QVE655368 RFA655366:RFA655368 ROW655366:ROW655368 RYS655366:RYS655368 SIO655366:SIO655368 SSK655366:SSK655368 TCG655366:TCG655368 TMC655366:TMC655368 TVY655366:TVY655368 UFU655366:UFU655368 UPQ655366:UPQ655368 UZM655366:UZM655368 VJI655366:VJI655368 VTE655366:VTE655368 WDA655366:WDA655368 WMW655366:WMW655368 WWS655366:WWS655368 AK720902:AK720904 KG720902:KG720904 UC720902:UC720904 ADY720902:ADY720904 ANU720902:ANU720904 AXQ720902:AXQ720904 BHM720902:BHM720904 BRI720902:BRI720904 CBE720902:CBE720904 CLA720902:CLA720904 CUW720902:CUW720904 DES720902:DES720904 DOO720902:DOO720904 DYK720902:DYK720904 EIG720902:EIG720904 ESC720902:ESC720904 FBY720902:FBY720904 FLU720902:FLU720904 FVQ720902:FVQ720904 GFM720902:GFM720904 GPI720902:GPI720904 GZE720902:GZE720904 HJA720902:HJA720904 HSW720902:HSW720904 ICS720902:ICS720904 IMO720902:IMO720904 IWK720902:IWK720904 JGG720902:JGG720904 JQC720902:JQC720904 JZY720902:JZY720904 KJU720902:KJU720904 KTQ720902:KTQ720904 LDM720902:LDM720904 LNI720902:LNI720904 LXE720902:LXE720904 MHA720902:MHA720904 MQW720902:MQW720904 NAS720902:NAS720904 NKO720902:NKO720904 NUK720902:NUK720904 OEG720902:OEG720904 OOC720902:OOC720904 OXY720902:OXY720904 PHU720902:PHU720904 PRQ720902:PRQ720904 QBM720902:QBM720904 QLI720902:QLI720904 QVE720902:QVE720904 RFA720902:RFA720904 ROW720902:ROW720904 RYS720902:RYS720904 SIO720902:SIO720904 SSK720902:SSK720904 TCG720902:TCG720904 TMC720902:TMC720904 TVY720902:TVY720904 UFU720902:UFU720904 UPQ720902:UPQ720904 UZM720902:UZM720904 VJI720902:VJI720904 VTE720902:VTE720904 WDA720902:WDA720904 WMW720902:WMW720904 WWS720902:WWS720904 AK786438:AK786440 KG786438:KG786440 UC786438:UC786440 ADY786438:ADY786440 ANU786438:ANU786440 AXQ786438:AXQ786440 BHM786438:BHM786440 BRI786438:BRI786440 CBE786438:CBE786440 CLA786438:CLA786440 CUW786438:CUW786440 DES786438:DES786440 DOO786438:DOO786440 DYK786438:DYK786440 EIG786438:EIG786440 ESC786438:ESC786440 FBY786438:FBY786440 FLU786438:FLU786440 FVQ786438:FVQ786440 GFM786438:GFM786440 GPI786438:GPI786440 GZE786438:GZE786440 HJA786438:HJA786440 HSW786438:HSW786440 ICS786438:ICS786440 IMO786438:IMO786440 IWK786438:IWK786440 JGG786438:JGG786440 JQC786438:JQC786440 JZY786438:JZY786440 KJU786438:KJU786440 KTQ786438:KTQ786440 LDM786438:LDM786440 LNI786438:LNI786440 LXE786438:LXE786440 MHA786438:MHA786440 MQW786438:MQW786440 NAS786438:NAS786440 NKO786438:NKO786440 NUK786438:NUK786440 OEG786438:OEG786440 OOC786438:OOC786440 OXY786438:OXY786440 PHU786438:PHU786440 PRQ786438:PRQ786440 QBM786438:QBM786440 QLI786438:QLI786440 QVE786438:QVE786440 RFA786438:RFA786440 ROW786438:ROW786440 RYS786438:RYS786440 SIO786438:SIO786440 SSK786438:SSK786440 TCG786438:TCG786440 TMC786438:TMC786440 TVY786438:TVY786440 UFU786438:UFU786440 UPQ786438:UPQ786440 UZM786438:UZM786440 VJI786438:VJI786440 VTE786438:VTE786440 WDA786438:WDA786440 WMW786438:WMW786440 WWS786438:WWS786440 AK851974:AK851976 KG851974:KG851976 UC851974:UC851976 ADY851974:ADY851976 ANU851974:ANU851976 AXQ851974:AXQ851976 BHM851974:BHM851976 BRI851974:BRI851976 CBE851974:CBE851976 CLA851974:CLA851976 CUW851974:CUW851976 DES851974:DES851976 DOO851974:DOO851976 DYK851974:DYK851976 EIG851974:EIG851976 ESC851974:ESC851976 FBY851974:FBY851976 FLU851974:FLU851976 FVQ851974:FVQ851976 GFM851974:GFM851976 GPI851974:GPI851976 GZE851974:GZE851976 HJA851974:HJA851976 HSW851974:HSW851976 ICS851974:ICS851976 IMO851974:IMO851976 IWK851974:IWK851976 JGG851974:JGG851976 JQC851974:JQC851976 JZY851974:JZY851976 KJU851974:KJU851976 KTQ851974:KTQ851976 LDM851974:LDM851976 LNI851974:LNI851976 LXE851974:LXE851976 MHA851974:MHA851976 MQW851974:MQW851976 NAS851974:NAS851976 NKO851974:NKO851976 NUK851974:NUK851976 OEG851974:OEG851976 OOC851974:OOC851976 OXY851974:OXY851976 PHU851974:PHU851976 PRQ851974:PRQ851976 QBM851974:QBM851976 QLI851974:QLI851976 QVE851974:QVE851976 RFA851974:RFA851976 ROW851974:ROW851976 RYS851974:RYS851976 SIO851974:SIO851976 SSK851974:SSK851976 TCG851974:TCG851976 TMC851974:TMC851976 TVY851974:TVY851976 UFU851974:UFU851976 UPQ851974:UPQ851976 UZM851974:UZM851976 VJI851974:VJI851976 VTE851974:VTE851976 WDA851974:WDA851976 WMW851974:WMW851976 WWS851974:WWS851976 AK917510:AK917512 KG917510:KG917512 UC917510:UC917512 ADY917510:ADY917512 ANU917510:ANU917512 AXQ917510:AXQ917512 BHM917510:BHM917512 BRI917510:BRI917512 CBE917510:CBE917512 CLA917510:CLA917512 CUW917510:CUW917512 DES917510:DES917512 DOO917510:DOO917512 DYK917510:DYK917512 EIG917510:EIG917512 ESC917510:ESC917512 FBY917510:FBY917512 FLU917510:FLU917512 FVQ917510:FVQ917512 GFM917510:GFM917512 GPI917510:GPI917512 GZE917510:GZE917512 HJA917510:HJA917512 HSW917510:HSW917512 ICS917510:ICS917512 IMO917510:IMO917512 IWK917510:IWK917512 JGG917510:JGG917512 JQC917510:JQC917512 JZY917510:JZY917512 KJU917510:KJU917512 KTQ917510:KTQ917512 LDM917510:LDM917512 LNI917510:LNI917512 LXE917510:LXE917512 MHA917510:MHA917512 MQW917510:MQW917512 NAS917510:NAS917512 NKO917510:NKO917512 NUK917510:NUK917512 OEG917510:OEG917512 OOC917510:OOC917512 OXY917510:OXY917512 PHU917510:PHU917512 PRQ917510:PRQ917512 QBM917510:QBM917512 QLI917510:QLI917512 QVE917510:QVE917512 RFA917510:RFA917512 ROW917510:ROW917512 RYS917510:RYS917512 SIO917510:SIO917512 SSK917510:SSK917512 TCG917510:TCG917512 TMC917510:TMC917512 TVY917510:TVY917512 UFU917510:UFU917512 UPQ917510:UPQ917512 UZM917510:UZM917512 VJI917510:VJI917512 VTE917510:VTE917512 WDA917510:WDA917512 WMW917510:WMW917512 WWS917510:WWS917512 AK983046:AK983048 KG983046:KG983048 UC983046:UC983048 ADY983046:ADY983048 ANU983046:ANU983048 AXQ983046:AXQ983048 BHM983046:BHM983048 BRI983046:BRI983048 CBE983046:CBE983048 CLA983046:CLA983048 CUW983046:CUW983048 DES983046:DES983048 DOO983046:DOO983048 DYK983046:DYK983048 EIG983046:EIG983048 ESC983046:ESC983048 FBY983046:FBY983048 FLU983046:FLU983048 FVQ983046:FVQ983048 GFM983046:GFM983048 GPI983046:GPI983048 GZE983046:GZE983048 HJA983046:HJA983048 HSW983046:HSW983048 ICS983046:ICS983048 IMO983046:IMO983048 IWK983046:IWK983048 JGG983046:JGG983048 JQC983046:JQC983048 JZY983046:JZY983048 KJU983046:KJU983048 KTQ983046:KTQ983048 LDM983046:LDM983048 LNI983046:LNI983048 LXE983046:LXE983048 MHA983046:MHA983048 MQW983046:MQW983048 NAS983046:NAS983048 NKO983046:NKO983048 NUK983046:NUK983048 OEG983046:OEG983048 OOC983046:OOC983048 OXY983046:OXY983048 PHU983046:PHU983048 PRQ983046:PRQ983048 QBM983046:QBM983048 QLI983046:QLI983048 QVE983046:QVE983048 RFA983046:RFA983048 ROW983046:ROW983048 RYS983046:RYS983048 SIO983046:SIO983048 SSK983046:SSK983048 TCG983046:TCG983048 TMC983046:TMC983048 TVY983046:TVY983048 UFU983046:UFU983048 UPQ983046:UPQ983048 UZM983046:UZM983048 VJI983046:VJI983048 VTE983046:VTE983048 WDA983046:WDA983048 WMW983046:WMW983048 WWS983046:WWS983048"/>
    <dataValidation type="whole" allowBlank="1" showInputMessage="1" showErrorMessage="1" prompt="Limitado a 5% da IS da Básica" sqref="AH44:AH45 KD44:KD45 TZ44:TZ45 ADV44:ADV45 ANR44:ANR45 AXN44:AXN45 BHJ44:BHJ45 BRF44:BRF45 CBB44:CBB45 CKX44:CKX45 CUT44:CUT45 DEP44:DEP45 DOL44:DOL45 DYH44:DYH45 EID44:EID45 ERZ44:ERZ45 FBV44:FBV45 FLR44:FLR45 FVN44:FVN45 GFJ44:GFJ45 GPF44:GPF45 GZB44:GZB45 HIX44:HIX45 HST44:HST45 ICP44:ICP45 IML44:IML45 IWH44:IWH45 JGD44:JGD45 JPZ44:JPZ45 JZV44:JZV45 KJR44:KJR45 KTN44:KTN45 LDJ44:LDJ45 LNF44:LNF45 LXB44:LXB45 MGX44:MGX45 MQT44:MQT45 NAP44:NAP45 NKL44:NKL45 NUH44:NUH45 OED44:OED45 ONZ44:ONZ45 OXV44:OXV45 PHR44:PHR45 PRN44:PRN45 QBJ44:QBJ45 QLF44:QLF45 QVB44:QVB45 REX44:REX45 ROT44:ROT45 RYP44:RYP45 SIL44:SIL45 SSH44:SSH45 TCD44:TCD45 TLZ44:TLZ45 TVV44:TVV45 UFR44:UFR45 UPN44:UPN45 UZJ44:UZJ45 VJF44:VJF45 VTB44:VTB45 WCX44:WCX45 WMT44:WMT45 WWP44:WWP45 AH65580:AH65581 KD65580:KD65581 TZ65580:TZ65581 ADV65580:ADV65581 ANR65580:ANR65581 AXN65580:AXN65581 BHJ65580:BHJ65581 BRF65580:BRF65581 CBB65580:CBB65581 CKX65580:CKX65581 CUT65580:CUT65581 DEP65580:DEP65581 DOL65580:DOL65581 DYH65580:DYH65581 EID65580:EID65581 ERZ65580:ERZ65581 FBV65580:FBV65581 FLR65580:FLR65581 FVN65580:FVN65581 GFJ65580:GFJ65581 GPF65580:GPF65581 GZB65580:GZB65581 HIX65580:HIX65581 HST65580:HST65581 ICP65580:ICP65581 IML65580:IML65581 IWH65580:IWH65581 JGD65580:JGD65581 JPZ65580:JPZ65581 JZV65580:JZV65581 KJR65580:KJR65581 KTN65580:KTN65581 LDJ65580:LDJ65581 LNF65580:LNF65581 LXB65580:LXB65581 MGX65580:MGX65581 MQT65580:MQT65581 NAP65580:NAP65581 NKL65580:NKL65581 NUH65580:NUH65581 OED65580:OED65581 ONZ65580:ONZ65581 OXV65580:OXV65581 PHR65580:PHR65581 PRN65580:PRN65581 QBJ65580:QBJ65581 QLF65580:QLF65581 QVB65580:QVB65581 REX65580:REX65581 ROT65580:ROT65581 RYP65580:RYP65581 SIL65580:SIL65581 SSH65580:SSH65581 TCD65580:TCD65581 TLZ65580:TLZ65581 TVV65580:TVV65581 UFR65580:UFR65581 UPN65580:UPN65581 UZJ65580:UZJ65581 VJF65580:VJF65581 VTB65580:VTB65581 WCX65580:WCX65581 WMT65580:WMT65581 WWP65580:WWP65581 AH131116:AH131117 KD131116:KD131117 TZ131116:TZ131117 ADV131116:ADV131117 ANR131116:ANR131117 AXN131116:AXN131117 BHJ131116:BHJ131117 BRF131116:BRF131117 CBB131116:CBB131117 CKX131116:CKX131117 CUT131116:CUT131117 DEP131116:DEP131117 DOL131116:DOL131117 DYH131116:DYH131117 EID131116:EID131117 ERZ131116:ERZ131117 FBV131116:FBV131117 FLR131116:FLR131117 FVN131116:FVN131117 GFJ131116:GFJ131117 GPF131116:GPF131117 GZB131116:GZB131117 HIX131116:HIX131117 HST131116:HST131117 ICP131116:ICP131117 IML131116:IML131117 IWH131116:IWH131117 JGD131116:JGD131117 JPZ131116:JPZ131117 JZV131116:JZV131117 KJR131116:KJR131117 KTN131116:KTN131117 LDJ131116:LDJ131117 LNF131116:LNF131117 LXB131116:LXB131117 MGX131116:MGX131117 MQT131116:MQT131117 NAP131116:NAP131117 NKL131116:NKL131117 NUH131116:NUH131117 OED131116:OED131117 ONZ131116:ONZ131117 OXV131116:OXV131117 PHR131116:PHR131117 PRN131116:PRN131117 QBJ131116:QBJ131117 QLF131116:QLF131117 QVB131116:QVB131117 REX131116:REX131117 ROT131116:ROT131117 RYP131116:RYP131117 SIL131116:SIL131117 SSH131116:SSH131117 TCD131116:TCD131117 TLZ131116:TLZ131117 TVV131116:TVV131117 UFR131116:UFR131117 UPN131116:UPN131117 UZJ131116:UZJ131117 VJF131116:VJF131117 VTB131116:VTB131117 WCX131116:WCX131117 WMT131116:WMT131117 WWP131116:WWP131117 AH196652:AH196653 KD196652:KD196653 TZ196652:TZ196653 ADV196652:ADV196653 ANR196652:ANR196653 AXN196652:AXN196653 BHJ196652:BHJ196653 BRF196652:BRF196653 CBB196652:CBB196653 CKX196652:CKX196653 CUT196652:CUT196653 DEP196652:DEP196653 DOL196652:DOL196653 DYH196652:DYH196653 EID196652:EID196653 ERZ196652:ERZ196653 FBV196652:FBV196653 FLR196652:FLR196653 FVN196652:FVN196653 GFJ196652:GFJ196653 GPF196652:GPF196653 GZB196652:GZB196653 HIX196652:HIX196653 HST196652:HST196653 ICP196652:ICP196653 IML196652:IML196653 IWH196652:IWH196653 JGD196652:JGD196653 JPZ196652:JPZ196653 JZV196652:JZV196653 KJR196652:KJR196653 KTN196652:KTN196653 LDJ196652:LDJ196653 LNF196652:LNF196653 LXB196652:LXB196653 MGX196652:MGX196653 MQT196652:MQT196653 NAP196652:NAP196653 NKL196652:NKL196653 NUH196652:NUH196653 OED196652:OED196653 ONZ196652:ONZ196653 OXV196652:OXV196653 PHR196652:PHR196653 PRN196652:PRN196653 QBJ196652:QBJ196653 QLF196652:QLF196653 QVB196652:QVB196653 REX196652:REX196653 ROT196652:ROT196653 RYP196652:RYP196653 SIL196652:SIL196653 SSH196652:SSH196653 TCD196652:TCD196653 TLZ196652:TLZ196653 TVV196652:TVV196653 UFR196652:UFR196653 UPN196652:UPN196653 UZJ196652:UZJ196653 VJF196652:VJF196653 VTB196652:VTB196653 WCX196652:WCX196653 WMT196652:WMT196653 WWP196652:WWP196653 AH262188:AH262189 KD262188:KD262189 TZ262188:TZ262189 ADV262188:ADV262189 ANR262188:ANR262189 AXN262188:AXN262189 BHJ262188:BHJ262189 BRF262188:BRF262189 CBB262188:CBB262189 CKX262188:CKX262189 CUT262188:CUT262189 DEP262188:DEP262189 DOL262188:DOL262189 DYH262188:DYH262189 EID262188:EID262189 ERZ262188:ERZ262189 FBV262188:FBV262189 FLR262188:FLR262189 FVN262188:FVN262189 GFJ262188:GFJ262189 GPF262188:GPF262189 GZB262188:GZB262189 HIX262188:HIX262189 HST262188:HST262189 ICP262188:ICP262189 IML262188:IML262189 IWH262188:IWH262189 JGD262188:JGD262189 JPZ262188:JPZ262189 JZV262188:JZV262189 KJR262188:KJR262189 KTN262188:KTN262189 LDJ262188:LDJ262189 LNF262188:LNF262189 LXB262188:LXB262189 MGX262188:MGX262189 MQT262188:MQT262189 NAP262188:NAP262189 NKL262188:NKL262189 NUH262188:NUH262189 OED262188:OED262189 ONZ262188:ONZ262189 OXV262188:OXV262189 PHR262188:PHR262189 PRN262188:PRN262189 QBJ262188:QBJ262189 QLF262188:QLF262189 QVB262188:QVB262189 REX262188:REX262189 ROT262188:ROT262189 RYP262188:RYP262189 SIL262188:SIL262189 SSH262188:SSH262189 TCD262188:TCD262189 TLZ262188:TLZ262189 TVV262188:TVV262189 UFR262188:UFR262189 UPN262188:UPN262189 UZJ262188:UZJ262189 VJF262188:VJF262189 VTB262188:VTB262189 WCX262188:WCX262189 WMT262188:WMT262189 WWP262188:WWP262189 AH327724:AH327725 KD327724:KD327725 TZ327724:TZ327725 ADV327724:ADV327725 ANR327724:ANR327725 AXN327724:AXN327725 BHJ327724:BHJ327725 BRF327724:BRF327725 CBB327724:CBB327725 CKX327724:CKX327725 CUT327724:CUT327725 DEP327724:DEP327725 DOL327724:DOL327725 DYH327724:DYH327725 EID327724:EID327725 ERZ327724:ERZ327725 FBV327724:FBV327725 FLR327724:FLR327725 FVN327724:FVN327725 GFJ327724:GFJ327725 GPF327724:GPF327725 GZB327724:GZB327725 HIX327724:HIX327725 HST327724:HST327725 ICP327724:ICP327725 IML327724:IML327725 IWH327724:IWH327725 JGD327724:JGD327725 JPZ327724:JPZ327725 JZV327724:JZV327725 KJR327724:KJR327725 KTN327724:KTN327725 LDJ327724:LDJ327725 LNF327724:LNF327725 LXB327724:LXB327725 MGX327724:MGX327725 MQT327724:MQT327725 NAP327724:NAP327725 NKL327724:NKL327725 NUH327724:NUH327725 OED327724:OED327725 ONZ327724:ONZ327725 OXV327724:OXV327725 PHR327724:PHR327725 PRN327724:PRN327725 QBJ327724:QBJ327725 QLF327724:QLF327725 QVB327724:QVB327725 REX327724:REX327725 ROT327724:ROT327725 RYP327724:RYP327725 SIL327724:SIL327725 SSH327724:SSH327725 TCD327724:TCD327725 TLZ327724:TLZ327725 TVV327724:TVV327725 UFR327724:UFR327725 UPN327724:UPN327725 UZJ327724:UZJ327725 VJF327724:VJF327725 VTB327724:VTB327725 WCX327724:WCX327725 WMT327724:WMT327725 WWP327724:WWP327725 AH393260:AH393261 KD393260:KD393261 TZ393260:TZ393261 ADV393260:ADV393261 ANR393260:ANR393261 AXN393260:AXN393261 BHJ393260:BHJ393261 BRF393260:BRF393261 CBB393260:CBB393261 CKX393260:CKX393261 CUT393260:CUT393261 DEP393260:DEP393261 DOL393260:DOL393261 DYH393260:DYH393261 EID393260:EID393261 ERZ393260:ERZ393261 FBV393260:FBV393261 FLR393260:FLR393261 FVN393260:FVN393261 GFJ393260:GFJ393261 GPF393260:GPF393261 GZB393260:GZB393261 HIX393260:HIX393261 HST393260:HST393261 ICP393260:ICP393261 IML393260:IML393261 IWH393260:IWH393261 JGD393260:JGD393261 JPZ393260:JPZ393261 JZV393260:JZV393261 KJR393260:KJR393261 KTN393260:KTN393261 LDJ393260:LDJ393261 LNF393260:LNF393261 LXB393260:LXB393261 MGX393260:MGX393261 MQT393260:MQT393261 NAP393260:NAP393261 NKL393260:NKL393261 NUH393260:NUH393261 OED393260:OED393261 ONZ393260:ONZ393261 OXV393260:OXV393261 PHR393260:PHR393261 PRN393260:PRN393261 QBJ393260:QBJ393261 QLF393260:QLF393261 QVB393260:QVB393261 REX393260:REX393261 ROT393260:ROT393261 RYP393260:RYP393261 SIL393260:SIL393261 SSH393260:SSH393261 TCD393260:TCD393261 TLZ393260:TLZ393261 TVV393260:TVV393261 UFR393260:UFR393261 UPN393260:UPN393261 UZJ393260:UZJ393261 VJF393260:VJF393261 VTB393260:VTB393261 WCX393260:WCX393261 WMT393260:WMT393261 WWP393260:WWP393261 AH458796:AH458797 KD458796:KD458797 TZ458796:TZ458797 ADV458796:ADV458797 ANR458796:ANR458797 AXN458796:AXN458797 BHJ458796:BHJ458797 BRF458796:BRF458797 CBB458796:CBB458797 CKX458796:CKX458797 CUT458796:CUT458797 DEP458796:DEP458797 DOL458796:DOL458797 DYH458796:DYH458797 EID458796:EID458797 ERZ458796:ERZ458797 FBV458796:FBV458797 FLR458796:FLR458797 FVN458796:FVN458797 GFJ458796:GFJ458797 GPF458796:GPF458797 GZB458796:GZB458797 HIX458796:HIX458797 HST458796:HST458797 ICP458796:ICP458797 IML458796:IML458797 IWH458796:IWH458797 JGD458796:JGD458797 JPZ458796:JPZ458797 JZV458796:JZV458797 KJR458796:KJR458797 KTN458796:KTN458797 LDJ458796:LDJ458797 LNF458796:LNF458797 LXB458796:LXB458797 MGX458796:MGX458797 MQT458796:MQT458797 NAP458796:NAP458797 NKL458796:NKL458797 NUH458796:NUH458797 OED458796:OED458797 ONZ458796:ONZ458797 OXV458796:OXV458797 PHR458796:PHR458797 PRN458796:PRN458797 QBJ458796:QBJ458797 QLF458796:QLF458797 QVB458796:QVB458797 REX458796:REX458797 ROT458796:ROT458797 RYP458796:RYP458797 SIL458796:SIL458797 SSH458796:SSH458797 TCD458796:TCD458797 TLZ458796:TLZ458797 TVV458796:TVV458797 UFR458796:UFR458797 UPN458796:UPN458797 UZJ458796:UZJ458797 VJF458796:VJF458797 VTB458796:VTB458797 WCX458796:WCX458797 WMT458796:WMT458797 WWP458796:WWP458797 AH524332:AH524333 KD524332:KD524333 TZ524332:TZ524333 ADV524332:ADV524333 ANR524332:ANR524333 AXN524332:AXN524333 BHJ524332:BHJ524333 BRF524332:BRF524333 CBB524332:CBB524333 CKX524332:CKX524333 CUT524332:CUT524333 DEP524332:DEP524333 DOL524332:DOL524333 DYH524332:DYH524333 EID524332:EID524333 ERZ524332:ERZ524333 FBV524332:FBV524333 FLR524332:FLR524333 FVN524332:FVN524333 GFJ524332:GFJ524333 GPF524332:GPF524333 GZB524332:GZB524333 HIX524332:HIX524333 HST524332:HST524333 ICP524332:ICP524333 IML524332:IML524333 IWH524332:IWH524333 JGD524332:JGD524333 JPZ524332:JPZ524333 JZV524332:JZV524333 KJR524332:KJR524333 KTN524332:KTN524333 LDJ524332:LDJ524333 LNF524332:LNF524333 LXB524332:LXB524333 MGX524332:MGX524333 MQT524332:MQT524333 NAP524332:NAP524333 NKL524332:NKL524333 NUH524332:NUH524333 OED524332:OED524333 ONZ524332:ONZ524333 OXV524332:OXV524333 PHR524332:PHR524333 PRN524332:PRN524333 QBJ524332:QBJ524333 QLF524332:QLF524333 QVB524332:QVB524333 REX524332:REX524333 ROT524332:ROT524333 RYP524332:RYP524333 SIL524332:SIL524333 SSH524332:SSH524333 TCD524332:TCD524333 TLZ524332:TLZ524333 TVV524332:TVV524333 UFR524332:UFR524333 UPN524332:UPN524333 UZJ524332:UZJ524333 VJF524332:VJF524333 VTB524332:VTB524333 WCX524332:WCX524333 WMT524332:WMT524333 WWP524332:WWP524333 AH589868:AH589869 KD589868:KD589869 TZ589868:TZ589869 ADV589868:ADV589869 ANR589868:ANR589869 AXN589868:AXN589869 BHJ589868:BHJ589869 BRF589868:BRF589869 CBB589868:CBB589869 CKX589868:CKX589869 CUT589868:CUT589869 DEP589868:DEP589869 DOL589868:DOL589869 DYH589868:DYH589869 EID589868:EID589869 ERZ589868:ERZ589869 FBV589868:FBV589869 FLR589868:FLR589869 FVN589868:FVN589869 GFJ589868:GFJ589869 GPF589868:GPF589869 GZB589868:GZB589869 HIX589868:HIX589869 HST589868:HST589869 ICP589868:ICP589869 IML589868:IML589869 IWH589868:IWH589869 JGD589868:JGD589869 JPZ589868:JPZ589869 JZV589868:JZV589869 KJR589868:KJR589869 KTN589868:KTN589869 LDJ589868:LDJ589869 LNF589868:LNF589869 LXB589868:LXB589869 MGX589868:MGX589869 MQT589868:MQT589869 NAP589868:NAP589869 NKL589868:NKL589869 NUH589868:NUH589869 OED589868:OED589869 ONZ589868:ONZ589869 OXV589868:OXV589869 PHR589868:PHR589869 PRN589868:PRN589869 QBJ589868:QBJ589869 QLF589868:QLF589869 QVB589868:QVB589869 REX589868:REX589869 ROT589868:ROT589869 RYP589868:RYP589869 SIL589868:SIL589869 SSH589868:SSH589869 TCD589868:TCD589869 TLZ589868:TLZ589869 TVV589868:TVV589869 UFR589868:UFR589869 UPN589868:UPN589869 UZJ589868:UZJ589869 VJF589868:VJF589869 VTB589868:VTB589869 WCX589868:WCX589869 WMT589868:WMT589869 WWP589868:WWP589869 AH655404:AH655405 KD655404:KD655405 TZ655404:TZ655405 ADV655404:ADV655405 ANR655404:ANR655405 AXN655404:AXN655405 BHJ655404:BHJ655405 BRF655404:BRF655405 CBB655404:CBB655405 CKX655404:CKX655405 CUT655404:CUT655405 DEP655404:DEP655405 DOL655404:DOL655405 DYH655404:DYH655405 EID655404:EID655405 ERZ655404:ERZ655405 FBV655404:FBV655405 FLR655404:FLR655405 FVN655404:FVN655405 GFJ655404:GFJ655405 GPF655404:GPF655405 GZB655404:GZB655405 HIX655404:HIX655405 HST655404:HST655405 ICP655404:ICP655405 IML655404:IML655405 IWH655404:IWH655405 JGD655404:JGD655405 JPZ655404:JPZ655405 JZV655404:JZV655405 KJR655404:KJR655405 KTN655404:KTN655405 LDJ655404:LDJ655405 LNF655404:LNF655405 LXB655404:LXB655405 MGX655404:MGX655405 MQT655404:MQT655405 NAP655404:NAP655405 NKL655404:NKL655405 NUH655404:NUH655405 OED655404:OED655405 ONZ655404:ONZ655405 OXV655404:OXV655405 PHR655404:PHR655405 PRN655404:PRN655405 QBJ655404:QBJ655405 QLF655404:QLF655405 QVB655404:QVB655405 REX655404:REX655405 ROT655404:ROT655405 RYP655404:RYP655405 SIL655404:SIL655405 SSH655404:SSH655405 TCD655404:TCD655405 TLZ655404:TLZ655405 TVV655404:TVV655405 UFR655404:UFR655405 UPN655404:UPN655405 UZJ655404:UZJ655405 VJF655404:VJF655405 VTB655404:VTB655405 WCX655404:WCX655405 WMT655404:WMT655405 WWP655404:WWP655405 AH720940:AH720941 KD720940:KD720941 TZ720940:TZ720941 ADV720940:ADV720941 ANR720940:ANR720941 AXN720940:AXN720941 BHJ720940:BHJ720941 BRF720940:BRF720941 CBB720940:CBB720941 CKX720940:CKX720941 CUT720940:CUT720941 DEP720940:DEP720941 DOL720940:DOL720941 DYH720940:DYH720941 EID720940:EID720941 ERZ720940:ERZ720941 FBV720940:FBV720941 FLR720940:FLR720941 FVN720940:FVN720941 GFJ720940:GFJ720941 GPF720940:GPF720941 GZB720940:GZB720941 HIX720940:HIX720941 HST720940:HST720941 ICP720940:ICP720941 IML720940:IML720941 IWH720940:IWH720941 JGD720940:JGD720941 JPZ720940:JPZ720941 JZV720940:JZV720941 KJR720940:KJR720941 KTN720940:KTN720941 LDJ720940:LDJ720941 LNF720940:LNF720941 LXB720940:LXB720941 MGX720940:MGX720941 MQT720940:MQT720941 NAP720940:NAP720941 NKL720940:NKL720941 NUH720940:NUH720941 OED720940:OED720941 ONZ720940:ONZ720941 OXV720940:OXV720941 PHR720940:PHR720941 PRN720940:PRN720941 QBJ720940:QBJ720941 QLF720940:QLF720941 QVB720940:QVB720941 REX720940:REX720941 ROT720940:ROT720941 RYP720940:RYP720941 SIL720940:SIL720941 SSH720940:SSH720941 TCD720940:TCD720941 TLZ720940:TLZ720941 TVV720940:TVV720941 UFR720940:UFR720941 UPN720940:UPN720941 UZJ720940:UZJ720941 VJF720940:VJF720941 VTB720940:VTB720941 WCX720940:WCX720941 WMT720940:WMT720941 WWP720940:WWP720941 AH786476:AH786477 KD786476:KD786477 TZ786476:TZ786477 ADV786476:ADV786477 ANR786476:ANR786477 AXN786476:AXN786477 BHJ786476:BHJ786477 BRF786476:BRF786477 CBB786476:CBB786477 CKX786476:CKX786477 CUT786476:CUT786477 DEP786476:DEP786477 DOL786476:DOL786477 DYH786476:DYH786477 EID786476:EID786477 ERZ786476:ERZ786477 FBV786476:FBV786477 FLR786476:FLR786477 FVN786476:FVN786477 GFJ786476:GFJ786477 GPF786476:GPF786477 GZB786476:GZB786477 HIX786476:HIX786477 HST786476:HST786477 ICP786476:ICP786477 IML786476:IML786477 IWH786476:IWH786477 JGD786476:JGD786477 JPZ786476:JPZ786477 JZV786476:JZV786477 KJR786476:KJR786477 KTN786476:KTN786477 LDJ786476:LDJ786477 LNF786476:LNF786477 LXB786476:LXB786477 MGX786476:MGX786477 MQT786476:MQT786477 NAP786476:NAP786477 NKL786476:NKL786477 NUH786476:NUH786477 OED786476:OED786477 ONZ786476:ONZ786477 OXV786476:OXV786477 PHR786476:PHR786477 PRN786476:PRN786477 QBJ786476:QBJ786477 QLF786476:QLF786477 QVB786476:QVB786477 REX786476:REX786477 ROT786476:ROT786477 RYP786476:RYP786477 SIL786476:SIL786477 SSH786476:SSH786477 TCD786476:TCD786477 TLZ786476:TLZ786477 TVV786476:TVV786477 UFR786476:UFR786477 UPN786476:UPN786477 UZJ786476:UZJ786477 VJF786476:VJF786477 VTB786476:VTB786477 WCX786476:WCX786477 WMT786476:WMT786477 WWP786476:WWP786477 AH852012:AH852013 KD852012:KD852013 TZ852012:TZ852013 ADV852012:ADV852013 ANR852012:ANR852013 AXN852012:AXN852013 BHJ852012:BHJ852013 BRF852012:BRF852013 CBB852012:CBB852013 CKX852012:CKX852013 CUT852012:CUT852013 DEP852012:DEP852013 DOL852012:DOL852013 DYH852012:DYH852013 EID852012:EID852013 ERZ852012:ERZ852013 FBV852012:FBV852013 FLR852012:FLR852013 FVN852012:FVN852013 GFJ852012:GFJ852013 GPF852012:GPF852013 GZB852012:GZB852013 HIX852012:HIX852013 HST852012:HST852013 ICP852012:ICP852013 IML852012:IML852013 IWH852012:IWH852013 JGD852012:JGD852013 JPZ852012:JPZ852013 JZV852012:JZV852013 KJR852012:KJR852013 KTN852012:KTN852013 LDJ852012:LDJ852013 LNF852012:LNF852013 LXB852012:LXB852013 MGX852012:MGX852013 MQT852012:MQT852013 NAP852012:NAP852013 NKL852012:NKL852013 NUH852012:NUH852013 OED852012:OED852013 ONZ852012:ONZ852013 OXV852012:OXV852013 PHR852012:PHR852013 PRN852012:PRN852013 QBJ852012:QBJ852013 QLF852012:QLF852013 QVB852012:QVB852013 REX852012:REX852013 ROT852012:ROT852013 RYP852012:RYP852013 SIL852012:SIL852013 SSH852012:SSH852013 TCD852012:TCD852013 TLZ852012:TLZ852013 TVV852012:TVV852013 UFR852012:UFR852013 UPN852012:UPN852013 UZJ852012:UZJ852013 VJF852012:VJF852013 VTB852012:VTB852013 WCX852012:WCX852013 WMT852012:WMT852013 WWP852012:WWP852013 AH917548:AH917549 KD917548:KD917549 TZ917548:TZ917549 ADV917548:ADV917549 ANR917548:ANR917549 AXN917548:AXN917549 BHJ917548:BHJ917549 BRF917548:BRF917549 CBB917548:CBB917549 CKX917548:CKX917549 CUT917548:CUT917549 DEP917548:DEP917549 DOL917548:DOL917549 DYH917548:DYH917549 EID917548:EID917549 ERZ917548:ERZ917549 FBV917548:FBV917549 FLR917548:FLR917549 FVN917548:FVN917549 GFJ917548:GFJ917549 GPF917548:GPF917549 GZB917548:GZB917549 HIX917548:HIX917549 HST917548:HST917549 ICP917548:ICP917549 IML917548:IML917549 IWH917548:IWH917549 JGD917548:JGD917549 JPZ917548:JPZ917549 JZV917548:JZV917549 KJR917548:KJR917549 KTN917548:KTN917549 LDJ917548:LDJ917549 LNF917548:LNF917549 LXB917548:LXB917549 MGX917548:MGX917549 MQT917548:MQT917549 NAP917548:NAP917549 NKL917548:NKL917549 NUH917548:NUH917549 OED917548:OED917549 ONZ917548:ONZ917549 OXV917548:OXV917549 PHR917548:PHR917549 PRN917548:PRN917549 QBJ917548:QBJ917549 QLF917548:QLF917549 QVB917548:QVB917549 REX917548:REX917549 ROT917548:ROT917549 RYP917548:RYP917549 SIL917548:SIL917549 SSH917548:SSH917549 TCD917548:TCD917549 TLZ917548:TLZ917549 TVV917548:TVV917549 UFR917548:UFR917549 UPN917548:UPN917549 UZJ917548:UZJ917549 VJF917548:VJF917549 VTB917548:VTB917549 WCX917548:WCX917549 WMT917548:WMT917549 WWP917548:WWP917549 AH983084:AH983085 KD983084:KD983085 TZ983084:TZ983085 ADV983084:ADV983085 ANR983084:ANR983085 AXN983084:AXN983085 BHJ983084:BHJ983085 BRF983084:BRF983085 CBB983084:CBB983085 CKX983084:CKX983085 CUT983084:CUT983085 DEP983084:DEP983085 DOL983084:DOL983085 DYH983084:DYH983085 EID983084:EID983085 ERZ983084:ERZ983085 FBV983084:FBV983085 FLR983084:FLR983085 FVN983084:FVN983085 GFJ983084:GFJ983085 GPF983084:GPF983085 GZB983084:GZB983085 HIX983084:HIX983085 HST983084:HST983085 ICP983084:ICP983085 IML983084:IML983085 IWH983084:IWH983085 JGD983084:JGD983085 JPZ983084:JPZ983085 JZV983084:JZV983085 KJR983084:KJR983085 KTN983084:KTN983085 LDJ983084:LDJ983085 LNF983084:LNF983085 LXB983084:LXB983085 MGX983084:MGX983085 MQT983084:MQT983085 NAP983084:NAP983085 NKL983084:NKL983085 NUH983084:NUH983085 OED983084:OED983085 ONZ983084:ONZ983085 OXV983084:OXV983085 PHR983084:PHR983085 PRN983084:PRN983085 QBJ983084:QBJ983085 QLF983084:QLF983085 QVB983084:QVB983085 REX983084:REX983085 ROT983084:ROT983085 RYP983084:RYP983085 SIL983084:SIL983085 SSH983084:SSH983085 TCD983084:TCD983085 TLZ983084:TLZ983085 TVV983084:TVV983085 UFR983084:UFR983085 UPN983084:UPN983085 UZJ983084:UZJ983085 VJF983084:VJF983085 VTB983084:VTB983085 WCX983084:WCX983085 WMT983084:WMT983085 WWP983084:WWP983085">
      <formula1>0</formula1>
      <formula2>100000</formula2>
    </dataValidation>
    <dataValidation type="whole" allowBlank="1" showInputMessage="1" showErrorMessage="1" prompt="Limitado a 50% da IS da Básica" sqref="AF42 KB42 TX42 ADT42 ANP42 AXL42 BHH42 BRD42 CAZ42 CKV42 CUR42 DEN42 DOJ42 DYF42 EIB42 ERX42 FBT42 FLP42 FVL42 GFH42 GPD42 GYZ42 HIV42 HSR42 ICN42 IMJ42 IWF42 JGB42 JPX42 JZT42 KJP42 KTL42 LDH42 LND42 LWZ42 MGV42 MQR42 NAN42 NKJ42 NUF42 OEB42 ONX42 OXT42 PHP42 PRL42 QBH42 QLD42 QUZ42 REV42 ROR42 RYN42 SIJ42 SSF42 TCB42 TLX42 TVT42 UFP42 UPL42 UZH42 VJD42 VSZ42 WCV42 WMR42 WWN42 AF65578 KB65578 TX65578 ADT65578 ANP65578 AXL65578 BHH65578 BRD65578 CAZ65578 CKV65578 CUR65578 DEN65578 DOJ65578 DYF65578 EIB65578 ERX65578 FBT65578 FLP65578 FVL65578 GFH65578 GPD65578 GYZ65578 HIV65578 HSR65578 ICN65578 IMJ65578 IWF65578 JGB65578 JPX65578 JZT65578 KJP65578 KTL65578 LDH65578 LND65578 LWZ65578 MGV65578 MQR65578 NAN65578 NKJ65578 NUF65578 OEB65578 ONX65578 OXT65578 PHP65578 PRL65578 QBH65578 QLD65578 QUZ65578 REV65578 ROR65578 RYN65578 SIJ65578 SSF65578 TCB65578 TLX65578 TVT65578 UFP65578 UPL65578 UZH65578 VJD65578 VSZ65578 WCV65578 WMR65578 WWN65578 AF131114 KB131114 TX131114 ADT131114 ANP131114 AXL131114 BHH131114 BRD131114 CAZ131114 CKV131114 CUR131114 DEN131114 DOJ131114 DYF131114 EIB131114 ERX131114 FBT131114 FLP131114 FVL131114 GFH131114 GPD131114 GYZ131114 HIV131114 HSR131114 ICN131114 IMJ131114 IWF131114 JGB131114 JPX131114 JZT131114 KJP131114 KTL131114 LDH131114 LND131114 LWZ131114 MGV131114 MQR131114 NAN131114 NKJ131114 NUF131114 OEB131114 ONX131114 OXT131114 PHP131114 PRL131114 QBH131114 QLD131114 QUZ131114 REV131114 ROR131114 RYN131114 SIJ131114 SSF131114 TCB131114 TLX131114 TVT131114 UFP131114 UPL131114 UZH131114 VJD131114 VSZ131114 WCV131114 WMR131114 WWN131114 AF196650 KB196650 TX196650 ADT196650 ANP196650 AXL196650 BHH196650 BRD196650 CAZ196650 CKV196650 CUR196650 DEN196650 DOJ196650 DYF196650 EIB196650 ERX196650 FBT196650 FLP196650 FVL196650 GFH196650 GPD196650 GYZ196650 HIV196650 HSR196650 ICN196650 IMJ196650 IWF196650 JGB196650 JPX196650 JZT196650 KJP196650 KTL196650 LDH196650 LND196650 LWZ196650 MGV196650 MQR196650 NAN196650 NKJ196650 NUF196650 OEB196650 ONX196650 OXT196650 PHP196650 PRL196650 QBH196650 QLD196650 QUZ196650 REV196650 ROR196650 RYN196650 SIJ196650 SSF196650 TCB196650 TLX196650 TVT196650 UFP196650 UPL196650 UZH196650 VJD196650 VSZ196650 WCV196650 WMR196650 WWN196650 AF262186 KB262186 TX262186 ADT262186 ANP262186 AXL262186 BHH262186 BRD262186 CAZ262186 CKV262186 CUR262186 DEN262186 DOJ262186 DYF262186 EIB262186 ERX262186 FBT262186 FLP262186 FVL262186 GFH262186 GPD262186 GYZ262186 HIV262186 HSR262186 ICN262186 IMJ262186 IWF262186 JGB262186 JPX262186 JZT262186 KJP262186 KTL262186 LDH262186 LND262186 LWZ262186 MGV262186 MQR262186 NAN262186 NKJ262186 NUF262186 OEB262186 ONX262186 OXT262186 PHP262186 PRL262186 QBH262186 QLD262186 QUZ262186 REV262186 ROR262186 RYN262186 SIJ262186 SSF262186 TCB262186 TLX262186 TVT262186 UFP262186 UPL262186 UZH262186 VJD262186 VSZ262186 WCV262186 WMR262186 WWN262186 AF327722 KB327722 TX327722 ADT327722 ANP327722 AXL327722 BHH327722 BRD327722 CAZ327722 CKV327722 CUR327722 DEN327722 DOJ327722 DYF327722 EIB327722 ERX327722 FBT327722 FLP327722 FVL327722 GFH327722 GPD327722 GYZ327722 HIV327722 HSR327722 ICN327722 IMJ327722 IWF327722 JGB327722 JPX327722 JZT327722 KJP327722 KTL327722 LDH327722 LND327722 LWZ327722 MGV327722 MQR327722 NAN327722 NKJ327722 NUF327722 OEB327722 ONX327722 OXT327722 PHP327722 PRL327722 QBH327722 QLD327722 QUZ327722 REV327722 ROR327722 RYN327722 SIJ327722 SSF327722 TCB327722 TLX327722 TVT327722 UFP327722 UPL327722 UZH327722 VJD327722 VSZ327722 WCV327722 WMR327722 WWN327722 AF393258 KB393258 TX393258 ADT393258 ANP393258 AXL393258 BHH393258 BRD393258 CAZ393258 CKV393258 CUR393258 DEN393258 DOJ393258 DYF393258 EIB393258 ERX393258 FBT393258 FLP393258 FVL393258 GFH393258 GPD393258 GYZ393258 HIV393258 HSR393258 ICN393258 IMJ393258 IWF393258 JGB393258 JPX393258 JZT393258 KJP393258 KTL393258 LDH393258 LND393258 LWZ393258 MGV393258 MQR393258 NAN393258 NKJ393258 NUF393258 OEB393258 ONX393258 OXT393258 PHP393258 PRL393258 QBH393258 QLD393258 QUZ393258 REV393258 ROR393258 RYN393258 SIJ393258 SSF393258 TCB393258 TLX393258 TVT393258 UFP393258 UPL393258 UZH393258 VJD393258 VSZ393258 WCV393258 WMR393258 WWN393258 AF458794 KB458794 TX458794 ADT458794 ANP458794 AXL458794 BHH458794 BRD458794 CAZ458794 CKV458794 CUR458794 DEN458794 DOJ458794 DYF458794 EIB458794 ERX458794 FBT458794 FLP458794 FVL458794 GFH458794 GPD458794 GYZ458794 HIV458794 HSR458794 ICN458794 IMJ458794 IWF458794 JGB458794 JPX458794 JZT458794 KJP458794 KTL458794 LDH458794 LND458794 LWZ458794 MGV458794 MQR458794 NAN458794 NKJ458794 NUF458794 OEB458794 ONX458794 OXT458794 PHP458794 PRL458794 QBH458794 QLD458794 QUZ458794 REV458794 ROR458794 RYN458794 SIJ458794 SSF458794 TCB458794 TLX458794 TVT458794 UFP458794 UPL458794 UZH458794 VJD458794 VSZ458794 WCV458794 WMR458794 WWN458794 AF524330 KB524330 TX524330 ADT524330 ANP524330 AXL524330 BHH524330 BRD524330 CAZ524330 CKV524330 CUR524330 DEN524330 DOJ524330 DYF524330 EIB524330 ERX524330 FBT524330 FLP524330 FVL524330 GFH524330 GPD524330 GYZ524330 HIV524330 HSR524330 ICN524330 IMJ524330 IWF524330 JGB524330 JPX524330 JZT524330 KJP524330 KTL524330 LDH524330 LND524330 LWZ524330 MGV524330 MQR524330 NAN524330 NKJ524330 NUF524330 OEB524330 ONX524330 OXT524330 PHP524330 PRL524330 QBH524330 QLD524330 QUZ524330 REV524330 ROR524330 RYN524330 SIJ524330 SSF524330 TCB524330 TLX524330 TVT524330 UFP524330 UPL524330 UZH524330 VJD524330 VSZ524330 WCV524330 WMR524330 WWN524330 AF589866 KB589866 TX589866 ADT589866 ANP589866 AXL589866 BHH589866 BRD589866 CAZ589866 CKV589866 CUR589866 DEN589866 DOJ589866 DYF589866 EIB589866 ERX589866 FBT589866 FLP589866 FVL589866 GFH589866 GPD589866 GYZ589866 HIV589866 HSR589866 ICN589866 IMJ589866 IWF589866 JGB589866 JPX589866 JZT589866 KJP589866 KTL589866 LDH589866 LND589866 LWZ589866 MGV589866 MQR589866 NAN589866 NKJ589866 NUF589866 OEB589866 ONX589866 OXT589866 PHP589866 PRL589866 QBH589866 QLD589866 QUZ589866 REV589866 ROR589866 RYN589866 SIJ589866 SSF589866 TCB589866 TLX589866 TVT589866 UFP589866 UPL589866 UZH589866 VJD589866 VSZ589866 WCV589866 WMR589866 WWN589866 AF655402 KB655402 TX655402 ADT655402 ANP655402 AXL655402 BHH655402 BRD655402 CAZ655402 CKV655402 CUR655402 DEN655402 DOJ655402 DYF655402 EIB655402 ERX655402 FBT655402 FLP655402 FVL655402 GFH655402 GPD655402 GYZ655402 HIV655402 HSR655402 ICN655402 IMJ655402 IWF655402 JGB655402 JPX655402 JZT655402 KJP655402 KTL655402 LDH655402 LND655402 LWZ655402 MGV655402 MQR655402 NAN655402 NKJ655402 NUF655402 OEB655402 ONX655402 OXT655402 PHP655402 PRL655402 QBH655402 QLD655402 QUZ655402 REV655402 ROR655402 RYN655402 SIJ655402 SSF655402 TCB655402 TLX655402 TVT655402 UFP655402 UPL655402 UZH655402 VJD655402 VSZ655402 WCV655402 WMR655402 WWN655402 AF720938 KB720938 TX720938 ADT720938 ANP720938 AXL720938 BHH720938 BRD720938 CAZ720938 CKV720938 CUR720938 DEN720938 DOJ720938 DYF720938 EIB720938 ERX720938 FBT720938 FLP720938 FVL720938 GFH720938 GPD720938 GYZ720938 HIV720938 HSR720938 ICN720938 IMJ720938 IWF720938 JGB720938 JPX720938 JZT720938 KJP720938 KTL720938 LDH720938 LND720938 LWZ720938 MGV720938 MQR720938 NAN720938 NKJ720938 NUF720938 OEB720938 ONX720938 OXT720938 PHP720938 PRL720938 QBH720938 QLD720938 QUZ720938 REV720938 ROR720938 RYN720938 SIJ720938 SSF720938 TCB720938 TLX720938 TVT720938 UFP720938 UPL720938 UZH720938 VJD720938 VSZ720938 WCV720938 WMR720938 WWN720938 AF786474 KB786474 TX786474 ADT786474 ANP786474 AXL786474 BHH786474 BRD786474 CAZ786474 CKV786474 CUR786474 DEN786474 DOJ786474 DYF786474 EIB786474 ERX786474 FBT786474 FLP786474 FVL786474 GFH786474 GPD786474 GYZ786474 HIV786474 HSR786474 ICN786474 IMJ786474 IWF786474 JGB786474 JPX786474 JZT786474 KJP786474 KTL786474 LDH786474 LND786474 LWZ786474 MGV786474 MQR786474 NAN786474 NKJ786474 NUF786474 OEB786474 ONX786474 OXT786474 PHP786474 PRL786474 QBH786474 QLD786474 QUZ786474 REV786474 ROR786474 RYN786474 SIJ786474 SSF786474 TCB786474 TLX786474 TVT786474 UFP786474 UPL786474 UZH786474 VJD786474 VSZ786474 WCV786474 WMR786474 WWN786474 AF852010 KB852010 TX852010 ADT852010 ANP852010 AXL852010 BHH852010 BRD852010 CAZ852010 CKV852010 CUR852010 DEN852010 DOJ852010 DYF852010 EIB852010 ERX852010 FBT852010 FLP852010 FVL852010 GFH852010 GPD852010 GYZ852010 HIV852010 HSR852010 ICN852010 IMJ852010 IWF852010 JGB852010 JPX852010 JZT852010 KJP852010 KTL852010 LDH852010 LND852010 LWZ852010 MGV852010 MQR852010 NAN852010 NKJ852010 NUF852010 OEB852010 ONX852010 OXT852010 PHP852010 PRL852010 QBH852010 QLD852010 QUZ852010 REV852010 ROR852010 RYN852010 SIJ852010 SSF852010 TCB852010 TLX852010 TVT852010 UFP852010 UPL852010 UZH852010 VJD852010 VSZ852010 WCV852010 WMR852010 WWN852010 AF917546 KB917546 TX917546 ADT917546 ANP917546 AXL917546 BHH917546 BRD917546 CAZ917546 CKV917546 CUR917546 DEN917546 DOJ917546 DYF917546 EIB917546 ERX917546 FBT917546 FLP917546 FVL917546 GFH917546 GPD917546 GYZ917546 HIV917546 HSR917546 ICN917546 IMJ917546 IWF917546 JGB917546 JPX917546 JZT917546 KJP917546 KTL917546 LDH917546 LND917546 LWZ917546 MGV917546 MQR917546 NAN917546 NKJ917546 NUF917546 OEB917546 ONX917546 OXT917546 PHP917546 PRL917546 QBH917546 QLD917546 QUZ917546 REV917546 ROR917546 RYN917546 SIJ917546 SSF917546 TCB917546 TLX917546 TVT917546 UFP917546 UPL917546 UZH917546 VJD917546 VSZ917546 WCV917546 WMR917546 WWN917546 AF983082 KB983082 TX983082 ADT983082 ANP983082 AXL983082 BHH983082 BRD983082 CAZ983082 CKV983082 CUR983082 DEN983082 DOJ983082 DYF983082 EIB983082 ERX983082 FBT983082 FLP983082 FVL983082 GFH983082 GPD983082 GYZ983082 HIV983082 HSR983082 ICN983082 IMJ983082 IWF983082 JGB983082 JPX983082 JZT983082 KJP983082 KTL983082 LDH983082 LND983082 LWZ983082 MGV983082 MQR983082 NAN983082 NKJ983082 NUF983082 OEB983082 ONX983082 OXT983082 PHP983082 PRL983082 QBH983082 QLD983082 QUZ983082 REV983082 ROR983082 RYN983082 SIJ983082 SSF983082 TCB983082 TLX983082 TVT983082 UFP983082 UPL983082 UZH983082 VJD983082 VSZ983082 WCV983082 WMR983082 WWN983082">
      <formula1>0</formula1>
      <formula2>1000000</formula2>
    </dataValidation>
    <dataValidation allowBlank="1" showInputMessage="1" showErrorMessage="1" error="Valor nao permitido" sqref="AK34 KG34 UC34 ADY34 ANU34 AXQ34 BHM34 BRI34 CBE34 CLA34 CUW34 DES34 DOO34 DYK34 EIG34 ESC34 FBY34 FLU34 FVQ34 GFM34 GPI34 GZE34 HJA34 HSW34 ICS34 IMO34 IWK34 JGG34 JQC34 JZY34 KJU34 KTQ34 LDM34 LNI34 LXE34 MHA34 MQW34 NAS34 NKO34 NUK34 OEG34 OOC34 OXY34 PHU34 PRQ34 QBM34 QLI34 QVE34 RFA34 ROW34 RYS34 SIO34 SSK34 TCG34 TMC34 TVY34 UFU34 UPQ34 UZM34 VJI34 VTE34 WDA34 WMW34 WWS34 AK65570 KG65570 UC65570 ADY65570 ANU65570 AXQ65570 BHM65570 BRI65570 CBE65570 CLA65570 CUW65570 DES65570 DOO65570 DYK65570 EIG65570 ESC65570 FBY65570 FLU65570 FVQ65570 GFM65570 GPI65570 GZE65570 HJA65570 HSW65570 ICS65570 IMO65570 IWK65570 JGG65570 JQC65570 JZY65570 KJU65570 KTQ65570 LDM65570 LNI65570 LXE65570 MHA65570 MQW65570 NAS65570 NKO65570 NUK65570 OEG65570 OOC65570 OXY65570 PHU65570 PRQ65570 QBM65570 QLI65570 QVE65570 RFA65570 ROW65570 RYS65570 SIO65570 SSK65570 TCG65570 TMC65570 TVY65570 UFU65570 UPQ65570 UZM65570 VJI65570 VTE65570 WDA65570 WMW65570 WWS65570 AK131106 KG131106 UC131106 ADY131106 ANU131106 AXQ131106 BHM131106 BRI131106 CBE131106 CLA131106 CUW131106 DES131106 DOO131106 DYK131106 EIG131106 ESC131106 FBY131106 FLU131106 FVQ131106 GFM131106 GPI131106 GZE131106 HJA131106 HSW131106 ICS131106 IMO131106 IWK131106 JGG131106 JQC131106 JZY131106 KJU131106 KTQ131106 LDM131106 LNI131106 LXE131106 MHA131106 MQW131106 NAS131106 NKO131106 NUK131106 OEG131106 OOC131106 OXY131106 PHU131106 PRQ131106 QBM131106 QLI131106 QVE131106 RFA131106 ROW131106 RYS131106 SIO131106 SSK131106 TCG131106 TMC131106 TVY131106 UFU131106 UPQ131106 UZM131106 VJI131106 VTE131106 WDA131106 WMW131106 WWS131106 AK196642 KG196642 UC196642 ADY196642 ANU196642 AXQ196642 BHM196642 BRI196642 CBE196642 CLA196642 CUW196642 DES196642 DOO196642 DYK196642 EIG196642 ESC196642 FBY196642 FLU196642 FVQ196642 GFM196642 GPI196642 GZE196642 HJA196642 HSW196642 ICS196642 IMO196642 IWK196642 JGG196642 JQC196642 JZY196642 KJU196642 KTQ196642 LDM196642 LNI196642 LXE196642 MHA196642 MQW196642 NAS196642 NKO196642 NUK196642 OEG196642 OOC196642 OXY196642 PHU196642 PRQ196642 QBM196642 QLI196642 QVE196642 RFA196642 ROW196642 RYS196642 SIO196642 SSK196642 TCG196642 TMC196642 TVY196642 UFU196642 UPQ196642 UZM196642 VJI196642 VTE196642 WDA196642 WMW196642 WWS196642 AK262178 KG262178 UC262178 ADY262178 ANU262178 AXQ262178 BHM262178 BRI262178 CBE262178 CLA262178 CUW262178 DES262178 DOO262178 DYK262178 EIG262178 ESC262178 FBY262178 FLU262178 FVQ262178 GFM262178 GPI262178 GZE262178 HJA262178 HSW262178 ICS262178 IMO262178 IWK262178 JGG262178 JQC262178 JZY262178 KJU262178 KTQ262178 LDM262178 LNI262178 LXE262178 MHA262178 MQW262178 NAS262178 NKO262178 NUK262178 OEG262178 OOC262178 OXY262178 PHU262178 PRQ262178 QBM262178 QLI262178 QVE262178 RFA262178 ROW262178 RYS262178 SIO262178 SSK262178 TCG262178 TMC262178 TVY262178 UFU262178 UPQ262178 UZM262178 VJI262178 VTE262178 WDA262178 WMW262178 WWS262178 AK327714 KG327714 UC327714 ADY327714 ANU327714 AXQ327714 BHM327714 BRI327714 CBE327714 CLA327714 CUW327714 DES327714 DOO327714 DYK327714 EIG327714 ESC327714 FBY327714 FLU327714 FVQ327714 GFM327714 GPI327714 GZE327714 HJA327714 HSW327714 ICS327714 IMO327714 IWK327714 JGG327714 JQC327714 JZY327714 KJU327714 KTQ327714 LDM327714 LNI327714 LXE327714 MHA327714 MQW327714 NAS327714 NKO327714 NUK327714 OEG327714 OOC327714 OXY327714 PHU327714 PRQ327714 QBM327714 QLI327714 QVE327714 RFA327714 ROW327714 RYS327714 SIO327714 SSK327714 TCG327714 TMC327714 TVY327714 UFU327714 UPQ327714 UZM327714 VJI327714 VTE327714 WDA327714 WMW327714 WWS327714 AK393250 KG393250 UC393250 ADY393250 ANU393250 AXQ393250 BHM393250 BRI393250 CBE393250 CLA393250 CUW393250 DES393250 DOO393250 DYK393250 EIG393250 ESC393250 FBY393250 FLU393250 FVQ393250 GFM393250 GPI393250 GZE393250 HJA393250 HSW393250 ICS393250 IMO393250 IWK393250 JGG393250 JQC393250 JZY393250 KJU393250 KTQ393250 LDM393250 LNI393250 LXE393250 MHA393250 MQW393250 NAS393250 NKO393250 NUK393250 OEG393250 OOC393250 OXY393250 PHU393250 PRQ393250 QBM393250 QLI393250 QVE393250 RFA393250 ROW393250 RYS393250 SIO393250 SSK393250 TCG393250 TMC393250 TVY393250 UFU393250 UPQ393250 UZM393250 VJI393250 VTE393250 WDA393250 WMW393250 WWS393250 AK458786 KG458786 UC458786 ADY458786 ANU458786 AXQ458786 BHM458786 BRI458786 CBE458786 CLA458786 CUW458786 DES458786 DOO458786 DYK458786 EIG458786 ESC458786 FBY458786 FLU458786 FVQ458786 GFM458786 GPI458786 GZE458786 HJA458786 HSW458786 ICS458786 IMO458786 IWK458786 JGG458786 JQC458786 JZY458786 KJU458786 KTQ458786 LDM458786 LNI458786 LXE458786 MHA458786 MQW458786 NAS458786 NKO458786 NUK458786 OEG458786 OOC458786 OXY458786 PHU458786 PRQ458786 QBM458786 QLI458786 QVE458786 RFA458786 ROW458786 RYS458786 SIO458786 SSK458786 TCG458786 TMC458786 TVY458786 UFU458786 UPQ458786 UZM458786 VJI458786 VTE458786 WDA458786 WMW458786 WWS458786 AK524322 KG524322 UC524322 ADY524322 ANU524322 AXQ524322 BHM524322 BRI524322 CBE524322 CLA524322 CUW524322 DES524322 DOO524322 DYK524322 EIG524322 ESC524322 FBY524322 FLU524322 FVQ524322 GFM524322 GPI524322 GZE524322 HJA524322 HSW524322 ICS524322 IMO524322 IWK524322 JGG524322 JQC524322 JZY524322 KJU524322 KTQ524322 LDM524322 LNI524322 LXE524322 MHA524322 MQW524322 NAS524322 NKO524322 NUK524322 OEG524322 OOC524322 OXY524322 PHU524322 PRQ524322 QBM524322 QLI524322 QVE524322 RFA524322 ROW524322 RYS524322 SIO524322 SSK524322 TCG524322 TMC524322 TVY524322 UFU524322 UPQ524322 UZM524322 VJI524322 VTE524322 WDA524322 WMW524322 WWS524322 AK589858 KG589858 UC589858 ADY589858 ANU589858 AXQ589858 BHM589858 BRI589858 CBE589858 CLA589858 CUW589858 DES589858 DOO589858 DYK589858 EIG589858 ESC589858 FBY589858 FLU589858 FVQ589858 GFM589858 GPI589858 GZE589858 HJA589858 HSW589858 ICS589858 IMO589858 IWK589858 JGG589858 JQC589858 JZY589858 KJU589858 KTQ589858 LDM589858 LNI589858 LXE589858 MHA589858 MQW589858 NAS589858 NKO589858 NUK589858 OEG589858 OOC589858 OXY589858 PHU589858 PRQ589858 QBM589858 QLI589858 QVE589858 RFA589858 ROW589858 RYS589858 SIO589858 SSK589858 TCG589858 TMC589858 TVY589858 UFU589858 UPQ589858 UZM589858 VJI589858 VTE589858 WDA589858 WMW589858 WWS589858 AK655394 KG655394 UC655394 ADY655394 ANU655394 AXQ655394 BHM655394 BRI655394 CBE655394 CLA655394 CUW655394 DES655394 DOO655394 DYK655394 EIG655394 ESC655394 FBY655394 FLU655394 FVQ655394 GFM655394 GPI655394 GZE655394 HJA655394 HSW655394 ICS655394 IMO655394 IWK655394 JGG655394 JQC655394 JZY655394 KJU655394 KTQ655394 LDM655394 LNI655394 LXE655394 MHA655394 MQW655394 NAS655394 NKO655394 NUK655394 OEG655394 OOC655394 OXY655394 PHU655394 PRQ655394 QBM655394 QLI655394 QVE655394 RFA655394 ROW655394 RYS655394 SIO655394 SSK655394 TCG655394 TMC655394 TVY655394 UFU655394 UPQ655394 UZM655394 VJI655394 VTE655394 WDA655394 WMW655394 WWS655394 AK720930 KG720930 UC720930 ADY720930 ANU720930 AXQ720930 BHM720930 BRI720930 CBE720930 CLA720930 CUW720930 DES720930 DOO720930 DYK720930 EIG720930 ESC720930 FBY720930 FLU720930 FVQ720930 GFM720930 GPI720930 GZE720930 HJA720930 HSW720930 ICS720930 IMO720930 IWK720930 JGG720930 JQC720930 JZY720930 KJU720930 KTQ720930 LDM720930 LNI720930 LXE720930 MHA720930 MQW720930 NAS720930 NKO720930 NUK720930 OEG720930 OOC720930 OXY720930 PHU720930 PRQ720930 QBM720930 QLI720930 QVE720930 RFA720930 ROW720930 RYS720930 SIO720930 SSK720930 TCG720930 TMC720930 TVY720930 UFU720930 UPQ720930 UZM720930 VJI720930 VTE720930 WDA720930 WMW720930 WWS720930 AK786466 KG786466 UC786466 ADY786466 ANU786466 AXQ786466 BHM786466 BRI786466 CBE786466 CLA786466 CUW786466 DES786466 DOO786466 DYK786466 EIG786466 ESC786466 FBY786466 FLU786466 FVQ786466 GFM786466 GPI786466 GZE786466 HJA786466 HSW786466 ICS786466 IMO786466 IWK786466 JGG786466 JQC786466 JZY786466 KJU786466 KTQ786466 LDM786466 LNI786466 LXE786466 MHA786466 MQW786466 NAS786466 NKO786466 NUK786466 OEG786466 OOC786466 OXY786466 PHU786466 PRQ786466 QBM786466 QLI786466 QVE786466 RFA786466 ROW786466 RYS786466 SIO786466 SSK786466 TCG786466 TMC786466 TVY786466 UFU786466 UPQ786466 UZM786466 VJI786466 VTE786466 WDA786466 WMW786466 WWS786466 AK852002 KG852002 UC852002 ADY852002 ANU852002 AXQ852002 BHM852002 BRI852002 CBE852002 CLA852002 CUW852002 DES852002 DOO852002 DYK852002 EIG852002 ESC852002 FBY852002 FLU852002 FVQ852002 GFM852002 GPI852002 GZE852002 HJA852002 HSW852002 ICS852002 IMO852002 IWK852002 JGG852002 JQC852002 JZY852002 KJU852002 KTQ852002 LDM852002 LNI852002 LXE852002 MHA852002 MQW852002 NAS852002 NKO852002 NUK852002 OEG852002 OOC852002 OXY852002 PHU852002 PRQ852002 QBM852002 QLI852002 QVE852002 RFA852002 ROW852002 RYS852002 SIO852002 SSK852002 TCG852002 TMC852002 TVY852002 UFU852002 UPQ852002 UZM852002 VJI852002 VTE852002 WDA852002 WMW852002 WWS852002 AK917538 KG917538 UC917538 ADY917538 ANU917538 AXQ917538 BHM917538 BRI917538 CBE917538 CLA917538 CUW917538 DES917538 DOO917538 DYK917538 EIG917538 ESC917538 FBY917538 FLU917538 FVQ917538 GFM917538 GPI917538 GZE917538 HJA917538 HSW917538 ICS917538 IMO917538 IWK917538 JGG917538 JQC917538 JZY917538 KJU917538 KTQ917538 LDM917538 LNI917538 LXE917538 MHA917538 MQW917538 NAS917538 NKO917538 NUK917538 OEG917538 OOC917538 OXY917538 PHU917538 PRQ917538 QBM917538 QLI917538 QVE917538 RFA917538 ROW917538 RYS917538 SIO917538 SSK917538 TCG917538 TMC917538 TVY917538 UFU917538 UPQ917538 UZM917538 VJI917538 VTE917538 WDA917538 WMW917538 WWS917538 AK983074 KG983074 UC983074 ADY983074 ANU983074 AXQ983074 BHM983074 BRI983074 CBE983074 CLA983074 CUW983074 DES983074 DOO983074 DYK983074 EIG983074 ESC983074 FBY983074 FLU983074 FVQ983074 GFM983074 GPI983074 GZE983074 HJA983074 HSW983074 ICS983074 IMO983074 IWK983074 JGG983074 JQC983074 JZY983074 KJU983074 KTQ983074 LDM983074 LNI983074 LXE983074 MHA983074 MQW983074 NAS983074 NKO983074 NUK983074 OEG983074 OOC983074 OXY983074 PHU983074 PRQ983074 QBM983074 QLI983074 QVE983074 RFA983074 ROW983074 RYS983074 SIO983074 SSK983074 TCG983074 TMC983074 TVY983074 UFU983074 UPQ983074 UZM983074 VJI983074 VTE983074 WDA983074 WMW983074 WWS983074"/>
    <dataValidation allowBlank="1" showErrorMessage="1" error="Prazo maximo permitido 60_x000a_meses" sqref="AH25 KD25 TZ25 ADV25 ANR25 AXN25 BHJ25 BRF25 CBB25 CKX25 CUT25 DEP25 DOL25 DYH25 EID25 ERZ25 FBV25 FLR25 FVN25 GFJ25 GPF25 GZB25 HIX25 HST25 ICP25 IML25 IWH25 JGD25 JPZ25 JZV25 KJR25 KTN25 LDJ25 LNF25 LXB25 MGX25 MQT25 NAP25 NKL25 NUH25 OED25 ONZ25 OXV25 PHR25 PRN25 QBJ25 QLF25 QVB25 REX25 ROT25 RYP25 SIL25 SSH25 TCD25 TLZ25 TVV25 UFR25 UPN25 UZJ25 VJF25 VTB25 WCX25 WMT25 WWP25 AH65561 KD65561 TZ65561 ADV65561 ANR65561 AXN65561 BHJ65561 BRF65561 CBB65561 CKX65561 CUT65561 DEP65561 DOL65561 DYH65561 EID65561 ERZ65561 FBV65561 FLR65561 FVN65561 GFJ65561 GPF65561 GZB65561 HIX65561 HST65561 ICP65561 IML65561 IWH65561 JGD65561 JPZ65561 JZV65561 KJR65561 KTN65561 LDJ65561 LNF65561 LXB65561 MGX65561 MQT65561 NAP65561 NKL65561 NUH65561 OED65561 ONZ65561 OXV65561 PHR65561 PRN65561 QBJ65561 QLF65561 QVB65561 REX65561 ROT65561 RYP65561 SIL65561 SSH65561 TCD65561 TLZ65561 TVV65561 UFR65561 UPN65561 UZJ65561 VJF65561 VTB65561 WCX65561 WMT65561 WWP65561 AH131097 KD131097 TZ131097 ADV131097 ANR131097 AXN131097 BHJ131097 BRF131097 CBB131097 CKX131097 CUT131097 DEP131097 DOL131097 DYH131097 EID131097 ERZ131097 FBV131097 FLR131097 FVN131097 GFJ131097 GPF131097 GZB131097 HIX131097 HST131097 ICP131097 IML131097 IWH131097 JGD131097 JPZ131097 JZV131097 KJR131097 KTN131097 LDJ131097 LNF131097 LXB131097 MGX131097 MQT131097 NAP131097 NKL131097 NUH131097 OED131097 ONZ131097 OXV131097 PHR131097 PRN131097 QBJ131097 QLF131097 QVB131097 REX131097 ROT131097 RYP131097 SIL131097 SSH131097 TCD131097 TLZ131097 TVV131097 UFR131097 UPN131097 UZJ131097 VJF131097 VTB131097 WCX131097 WMT131097 WWP131097 AH196633 KD196633 TZ196633 ADV196633 ANR196633 AXN196633 BHJ196633 BRF196633 CBB196633 CKX196633 CUT196633 DEP196633 DOL196633 DYH196633 EID196633 ERZ196633 FBV196633 FLR196633 FVN196633 GFJ196633 GPF196633 GZB196633 HIX196633 HST196633 ICP196633 IML196633 IWH196633 JGD196633 JPZ196633 JZV196633 KJR196633 KTN196633 LDJ196633 LNF196633 LXB196633 MGX196633 MQT196633 NAP196633 NKL196633 NUH196633 OED196633 ONZ196633 OXV196633 PHR196633 PRN196633 QBJ196633 QLF196633 QVB196633 REX196633 ROT196633 RYP196633 SIL196633 SSH196633 TCD196633 TLZ196633 TVV196633 UFR196633 UPN196633 UZJ196633 VJF196633 VTB196633 WCX196633 WMT196633 WWP196633 AH262169 KD262169 TZ262169 ADV262169 ANR262169 AXN262169 BHJ262169 BRF262169 CBB262169 CKX262169 CUT262169 DEP262169 DOL262169 DYH262169 EID262169 ERZ262169 FBV262169 FLR262169 FVN262169 GFJ262169 GPF262169 GZB262169 HIX262169 HST262169 ICP262169 IML262169 IWH262169 JGD262169 JPZ262169 JZV262169 KJR262169 KTN262169 LDJ262169 LNF262169 LXB262169 MGX262169 MQT262169 NAP262169 NKL262169 NUH262169 OED262169 ONZ262169 OXV262169 PHR262169 PRN262169 QBJ262169 QLF262169 QVB262169 REX262169 ROT262169 RYP262169 SIL262169 SSH262169 TCD262169 TLZ262169 TVV262169 UFR262169 UPN262169 UZJ262169 VJF262169 VTB262169 WCX262169 WMT262169 WWP262169 AH327705 KD327705 TZ327705 ADV327705 ANR327705 AXN327705 BHJ327705 BRF327705 CBB327705 CKX327705 CUT327705 DEP327705 DOL327705 DYH327705 EID327705 ERZ327705 FBV327705 FLR327705 FVN327705 GFJ327705 GPF327705 GZB327705 HIX327705 HST327705 ICP327705 IML327705 IWH327705 JGD327705 JPZ327705 JZV327705 KJR327705 KTN327705 LDJ327705 LNF327705 LXB327705 MGX327705 MQT327705 NAP327705 NKL327705 NUH327705 OED327705 ONZ327705 OXV327705 PHR327705 PRN327705 QBJ327705 QLF327705 QVB327705 REX327705 ROT327705 RYP327705 SIL327705 SSH327705 TCD327705 TLZ327705 TVV327705 UFR327705 UPN327705 UZJ327705 VJF327705 VTB327705 WCX327705 WMT327705 WWP327705 AH393241 KD393241 TZ393241 ADV393241 ANR393241 AXN393241 BHJ393241 BRF393241 CBB393241 CKX393241 CUT393241 DEP393241 DOL393241 DYH393241 EID393241 ERZ393241 FBV393241 FLR393241 FVN393241 GFJ393241 GPF393241 GZB393241 HIX393241 HST393241 ICP393241 IML393241 IWH393241 JGD393241 JPZ393241 JZV393241 KJR393241 KTN393241 LDJ393241 LNF393241 LXB393241 MGX393241 MQT393241 NAP393241 NKL393241 NUH393241 OED393241 ONZ393241 OXV393241 PHR393241 PRN393241 QBJ393241 QLF393241 QVB393241 REX393241 ROT393241 RYP393241 SIL393241 SSH393241 TCD393241 TLZ393241 TVV393241 UFR393241 UPN393241 UZJ393241 VJF393241 VTB393241 WCX393241 WMT393241 WWP393241 AH458777 KD458777 TZ458777 ADV458777 ANR458777 AXN458777 BHJ458777 BRF458777 CBB458777 CKX458777 CUT458777 DEP458777 DOL458777 DYH458777 EID458777 ERZ458777 FBV458777 FLR458777 FVN458777 GFJ458777 GPF458777 GZB458777 HIX458777 HST458777 ICP458777 IML458777 IWH458777 JGD458777 JPZ458777 JZV458777 KJR458777 KTN458777 LDJ458777 LNF458777 LXB458777 MGX458777 MQT458777 NAP458777 NKL458777 NUH458777 OED458777 ONZ458777 OXV458777 PHR458777 PRN458777 QBJ458777 QLF458777 QVB458777 REX458777 ROT458777 RYP458777 SIL458777 SSH458777 TCD458777 TLZ458777 TVV458777 UFR458777 UPN458777 UZJ458777 VJF458777 VTB458777 WCX458777 WMT458777 WWP458777 AH524313 KD524313 TZ524313 ADV524313 ANR524313 AXN524313 BHJ524313 BRF524313 CBB524313 CKX524313 CUT524313 DEP524313 DOL524313 DYH524313 EID524313 ERZ524313 FBV524313 FLR524313 FVN524313 GFJ524313 GPF524313 GZB524313 HIX524313 HST524313 ICP524313 IML524313 IWH524313 JGD524313 JPZ524313 JZV524313 KJR524313 KTN524313 LDJ524313 LNF524313 LXB524313 MGX524313 MQT524313 NAP524313 NKL524313 NUH524313 OED524313 ONZ524313 OXV524313 PHR524313 PRN524313 QBJ524313 QLF524313 QVB524313 REX524313 ROT524313 RYP524313 SIL524313 SSH524313 TCD524313 TLZ524313 TVV524313 UFR524313 UPN524313 UZJ524313 VJF524313 VTB524313 WCX524313 WMT524313 WWP524313 AH589849 KD589849 TZ589849 ADV589849 ANR589849 AXN589849 BHJ589849 BRF589849 CBB589849 CKX589849 CUT589849 DEP589849 DOL589849 DYH589849 EID589849 ERZ589849 FBV589849 FLR589849 FVN589849 GFJ589849 GPF589849 GZB589849 HIX589849 HST589849 ICP589849 IML589849 IWH589849 JGD589849 JPZ589849 JZV589849 KJR589849 KTN589849 LDJ589849 LNF589849 LXB589849 MGX589849 MQT589849 NAP589849 NKL589849 NUH589849 OED589849 ONZ589849 OXV589849 PHR589849 PRN589849 QBJ589849 QLF589849 QVB589849 REX589849 ROT589849 RYP589849 SIL589849 SSH589849 TCD589849 TLZ589849 TVV589849 UFR589849 UPN589849 UZJ589849 VJF589849 VTB589849 WCX589849 WMT589849 WWP589849 AH655385 KD655385 TZ655385 ADV655385 ANR655385 AXN655385 BHJ655385 BRF655385 CBB655385 CKX655385 CUT655385 DEP655385 DOL655385 DYH655385 EID655385 ERZ655385 FBV655385 FLR655385 FVN655385 GFJ655385 GPF655385 GZB655385 HIX655385 HST655385 ICP655385 IML655385 IWH655385 JGD655385 JPZ655385 JZV655385 KJR655385 KTN655385 LDJ655385 LNF655385 LXB655385 MGX655385 MQT655385 NAP655385 NKL655385 NUH655385 OED655385 ONZ655385 OXV655385 PHR655385 PRN655385 QBJ655385 QLF655385 QVB655385 REX655385 ROT655385 RYP655385 SIL655385 SSH655385 TCD655385 TLZ655385 TVV655385 UFR655385 UPN655385 UZJ655385 VJF655385 VTB655385 WCX655385 WMT655385 WWP655385 AH720921 KD720921 TZ720921 ADV720921 ANR720921 AXN720921 BHJ720921 BRF720921 CBB720921 CKX720921 CUT720921 DEP720921 DOL720921 DYH720921 EID720921 ERZ720921 FBV720921 FLR720921 FVN720921 GFJ720921 GPF720921 GZB720921 HIX720921 HST720921 ICP720921 IML720921 IWH720921 JGD720921 JPZ720921 JZV720921 KJR720921 KTN720921 LDJ720921 LNF720921 LXB720921 MGX720921 MQT720921 NAP720921 NKL720921 NUH720921 OED720921 ONZ720921 OXV720921 PHR720921 PRN720921 QBJ720921 QLF720921 QVB720921 REX720921 ROT720921 RYP720921 SIL720921 SSH720921 TCD720921 TLZ720921 TVV720921 UFR720921 UPN720921 UZJ720921 VJF720921 VTB720921 WCX720921 WMT720921 WWP720921 AH786457 KD786457 TZ786457 ADV786457 ANR786457 AXN786457 BHJ786457 BRF786457 CBB786457 CKX786457 CUT786457 DEP786457 DOL786457 DYH786457 EID786457 ERZ786457 FBV786457 FLR786457 FVN786457 GFJ786457 GPF786457 GZB786457 HIX786457 HST786457 ICP786457 IML786457 IWH786457 JGD786457 JPZ786457 JZV786457 KJR786457 KTN786457 LDJ786457 LNF786457 LXB786457 MGX786457 MQT786457 NAP786457 NKL786457 NUH786457 OED786457 ONZ786457 OXV786457 PHR786457 PRN786457 QBJ786457 QLF786457 QVB786457 REX786457 ROT786457 RYP786457 SIL786457 SSH786457 TCD786457 TLZ786457 TVV786457 UFR786457 UPN786457 UZJ786457 VJF786457 VTB786457 WCX786457 WMT786457 WWP786457 AH851993 KD851993 TZ851993 ADV851993 ANR851993 AXN851993 BHJ851993 BRF851993 CBB851993 CKX851993 CUT851993 DEP851993 DOL851993 DYH851993 EID851993 ERZ851993 FBV851993 FLR851993 FVN851993 GFJ851993 GPF851993 GZB851993 HIX851993 HST851993 ICP851993 IML851993 IWH851993 JGD851993 JPZ851993 JZV851993 KJR851993 KTN851993 LDJ851993 LNF851993 LXB851993 MGX851993 MQT851993 NAP851993 NKL851993 NUH851993 OED851993 ONZ851993 OXV851993 PHR851993 PRN851993 QBJ851993 QLF851993 QVB851993 REX851993 ROT851993 RYP851993 SIL851993 SSH851993 TCD851993 TLZ851993 TVV851993 UFR851993 UPN851993 UZJ851993 VJF851993 VTB851993 WCX851993 WMT851993 WWP851993 AH917529 KD917529 TZ917529 ADV917529 ANR917529 AXN917529 BHJ917529 BRF917529 CBB917529 CKX917529 CUT917529 DEP917529 DOL917529 DYH917529 EID917529 ERZ917529 FBV917529 FLR917529 FVN917529 GFJ917529 GPF917529 GZB917529 HIX917529 HST917529 ICP917529 IML917529 IWH917529 JGD917529 JPZ917529 JZV917529 KJR917529 KTN917529 LDJ917529 LNF917529 LXB917529 MGX917529 MQT917529 NAP917529 NKL917529 NUH917529 OED917529 ONZ917529 OXV917529 PHR917529 PRN917529 QBJ917529 QLF917529 QVB917529 REX917529 ROT917529 RYP917529 SIL917529 SSH917529 TCD917529 TLZ917529 TVV917529 UFR917529 UPN917529 UZJ917529 VJF917529 VTB917529 WCX917529 WMT917529 WWP917529 AH983065 KD983065 TZ983065 ADV983065 ANR983065 AXN983065 BHJ983065 BRF983065 CBB983065 CKX983065 CUT983065 DEP983065 DOL983065 DYH983065 EID983065 ERZ983065 FBV983065 FLR983065 FVN983065 GFJ983065 GPF983065 GZB983065 HIX983065 HST983065 ICP983065 IML983065 IWH983065 JGD983065 JPZ983065 JZV983065 KJR983065 KTN983065 LDJ983065 LNF983065 LXB983065 MGX983065 MQT983065 NAP983065 NKL983065 NUH983065 OED983065 ONZ983065 OXV983065 PHR983065 PRN983065 QBJ983065 QLF983065 QVB983065 REX983065 ROT983065 RYP983065 SIL983065 SSH983065 TCD983065 TLZ983065 TVV983065 UFR983065 UPN983065 UZJ983065 VJF983065 VTB983065 WCX983065 WMT983065 WWP983065"/>
    <dataValidation type="whole" allowBlank="1" showErrorMessage="1" prompt="Limitado a 50% da IS da Básica" sqref="AF34 KB34 TX34 ADT34 ANP34 AXL34 BHH34 BRD34 CAZ34 CKV34 CUR34 DEN34 DOJ34 DYF34 EIB34 ERX34 FBT34 FLP34 FVL34 GFH34 GPD34 GYZ34 HIV34 HSR34 ICN34 IMJ34 IWF34 JGB34 JPX34 JZT34 KJP34 KTL34 LDH34 LND34 LWZ34 MGV34 MQR34 NAN34 NKJ34 NUF34 OEB34 ONX34 OXT34 PHP34 PRL34 QBH34 QLD34 QUZ34 REV34 ROR34 RYN34 SIJ34 SSF34 TCB34 TLX34 TVT34 UFP34 UPL34 UZH34 VJD34 VSZ34 WCV34 WMR34 WWN34 AF65570 KB65570 TX65570 ADT65570 ANP65570 AXL65570 BHH65570 BRD65570 CAZ65570 CKV65570 CUR65570 DEN65570 DOJ65570 DYF65570 EIB65570 ERX65570 FBT65570 FLP65570 FVL65570 GFH65570 GPD65570 GYZ65570 HIV65570 HSR65570 ICN65570 IMJ65570 IWF65570 JGB65570 JPX65570 JZT65570 KJP65570 KTL65570 LDH65570 LND65570 LWZ65570 MGV65570 MQR65570 NAN65570 NKJ65570 NUF65570 OEB65570 ONX65570 OXT65570 PHP65570 PRL65570 QBH65570 QLD65570 QUZ65570 REV65570 ROR65570 RYN65570 SIJ65570 SSF65570 TCB65570 TLX65570 TVT65570 UFP65570 UPL65570 UZH65570 VJD65570 VSZ65570 WCV65570 WMR65570 WWN65570 AF131106 KB131106 TX131106 ADT131106 ANP131106 AXL131106 BHH131106 BRD131106 CAZ131106 CKV131106 CUR131106 DEN131106 DOJ131106 DYF131106 EIB131106 ERX131106 FBT131106 FLP131106 FVL131106 GFH131106 GPD131106 GYZ131106 HIV131106 HSR131106 ICN131106 IMJ131106 IWF131106 JGB131106 JPX131106 JZT131106 KJP131106 KTL131106 LDH131106 LND131106 LWZ131106 MGV131106 MQR131106 NAN131106 NKJ131106 NUF131106 OEB131106 ONX131106 OXT131106 PHP131106 PRL131106 QBH131106 QLD131106 QUZ131106 REV131106 ROR131106 RYN131106 SIJ131106 SSF131106 TCB131106 TLX131106 TVT131106 UFP131106 UPL131106 UZH131106 VJD131106 VSZ131106 WCV131106 WMR131106 WWN131106 AF196642 KB196642 TX196642 ADT196642 ANP196642 AXL196642 BHH196642 BRD196642 CAZ196642 CKV196642 CUR196642 DEN196642 DOJ196642 DYF196642 EIB196642 ERX196642 FBT196642 FLP196642 FVL196642 GFH196642 GPD196642 GYZ196642 HIV196642 HSR196642 ICN196642 IMJ196642 IWF196642 JGB196642 JPX196642 JZT196642 KJP196642 KTL196642 LDH196642 LND196642 LWZ196642 MGV196642 MQR196642 NAN196642 NKJ196642 NUF196642 OEB196642 ONX196642 OXT196642 PHP196642 PRL196642 QBH196642 QLD196642 QUZ196642 REV196642 ROR196642 RYN196642 SIJ196642 SSF196642 TCB196642 TLX196642 TVT196642 UFP196642 UPL196642 UZH196642 VJD196642 VSZ196642 WCV196642 WMR196642 WWN196642 AF262178 KB262178 TX262178 ADT262178 ANP262178 AXL262178 BHH262178 BRD262178 CAZ262178 CKV262178 CUR262178 DEN262178 DOJ262178 DYF262178 EIB262178 ERX262178 FBT262178 FLP262178 FVL262178 GFH262178 GPD262178 GYZ262178 HIV262178 HSR262178 ICN262178 IMJ262178 IWF262178 JGB262178 JPX262178 JZT262178 KJP262178 KTL262178 LDH262178 LND262178 LWZ262178 MGV262178 MQR262178 NAN262178 NKJ262178 NUF262178 OEB262178 ONX262178 OXT262178 PHP262178 PRL262178 QBH262178 QLD262178 QUZ262178 REV262178 ROR262178 RYN262178 SIJ262178 SSF262178 TCB262178 TLX262178 TVT262178 UFP262178 UPL262178 UZH262178 VJD262178 VSZ262178 WCV262178 WMR262178 WWN262178 AF327714 KB327714 TX327714 ADT327714 ANP327714 AXL327714 BHH327714 BRD327714 CAZ327714 CKV327714 CUR327714 DEN327714 DOJ327714 DYF327714 EIB327714 ERX327714 FBT327714 FLP327714 FVL327714 GFH327714 GPD327714 GYZ327714 HIV327714 HSR327714 ICN327714 IMJ327714 IWF327714 JGB327714 JPX327714 JZT327714 KJP327714 KTL327714 LDH327714 LND327714 LWZ327714 MGV327714 MQR327714 NAN327714 NKJ327714 NUF327714 OEB327714 ONX327714 OXT327714 PHP327714 PRL327714 QBH327714 QLD327714 QUZ327714 REV327714 ROR327714 RYN327714 SIJ327714 SSF327714 TCB327714 TLX327714 TVT327714 UFP327714 UPL327714 UZH327714 VJD327714 VSZ327714 WCV327714 WMR327714 WWN327714 AF393250 KB393250 TX393250 ADT393250 ANP393250 AXL393250 BHH393250 BRD393250 CAZ393250 CKV393250 CUR393250 DEN393250 DOJ393250 DYF393250 EIB393250 ERX393250 FBT393250 FLP393250 FVL393250 GFH393250 GPD393250 GYZ393250 HIV393250 HSR393250 ICN393250 IMJ393250 IWF393250 JGB393250 JPX393250 JZT393250 KJP393250 KTL393250 LDH393250 LND393250 LWZ393250 MGV393250 MQR393250 NAN393250 NKJ393250 NUF393250 OEB393250 ONX393250 OXT393250 PHP393250 PRL393250 QBH393250 QLD393250 QUZ393250 REV393250 ROR393250 RYN393250 SIJ393250 SSF393250 TCB393250 TLX393250 TVT393250 UFP393250 UPL393250 UZH393250 VJD393250 VSZ393250 WCV393250 WMR393250 WWN393250 AF458786 KB458786 TX458786 ADT458786 ANP458786 AXL458786 BHH458786 BRD458786 CAZ458786 CKV458786 CUR458786 DEN458786 DOJ458786 DYF458786 EIB458786 ERX458786 FBT458786 FLP458786 FVL458786 GFH458786 GPD458786 GYZ458786 HIV458786 HSR458786 ICN458786 IMJ458786 IWF458786 JGB458786 JPX458786 JZT458786 KJP458786 KTL458786 LDH458786 LND458786 LWZ458786 MGV458786 MQR458786 NAN458786 NKJ458786 NUF458786 OEB458786 ONX458786 OXT458786 PHP458786 PRL458786 QBH458786 QLD458786 QUZ458786 REV458786 ROR458786 RYN458786 SIJ458786 SSF458786 TCB458786 TLX458786 TVT458786 UFP458786 UPL458786 UZH458786 VJD458786 VSZ458786 WCV458786 WMR458786 WWN458786 AF524322 KB524322 TX524322 ADT524322 ANP524322 AXL524322 BHH524322 BRD524322 CAZ524322 CKV524322 CUR524322 DEN524322 DOJ524322 DYF524322 EIB524322 ERX524322 FBT524322 FLP524322 FVL524322 GFH524322 GPD524322 GYZ524322 HIV524322 HSR524322 ICN524322 IMJ524322 IWF524322 JGB524322 JPX524322 JZT524322 KJP524322 KTL524322 LDH524322 LND524322 LWZ524322 MGV524322 MQR524322 NAN524322 NKJ524322 NUF524322 OEB524322 ONX524322 OXT524322 PHP524322 PRL524322 QBH524322 QLD524322 QUZ524322 REV524322 ROR524322 RYN524322 SIJ524322 SSF524322 TCB524322 TLX524322 TVT524322 UFP524322 UPL524322 UZH524322 VJD524322 VSZ524322 WCV524322 WMR524322 WWN524322 AF589858 KB589858 TX589858 ADT589858 ANP589858 AXL589858 BHH589858 BRD589858 CAZ589858 CKV589858 CUR589858 DEN589858 DOJ589858 DYF589858 EIB589858 ERX589858 FBT589858 FLP589858 FVL589858 GFH589858 GPD589858 GYZ589858 HIV589858 HSR589858 ICN589858 IMJ589858 IWF589858 JGB589858 JPX589858 JZT589858 KJP589858 KTL589858 LDH589858 LND589858 LWZ589858 MGV589858 MQR589858 NAN589858 NKJ589858 NUF589858 OEB589858 ONX589858 OXT589858 PHP589858 PRL589858 QBH589858 QLD589858 QUZ589858 REV589858 ROR589858 RYN589858 SIJ589858 SSF589858 TCB589858 TLX589858 TVT589858 UFP589858 UPL589858 UZH589858 VJD589858 VSZ589858 WCV589858 WMR589858 WWN589858 AF655394 KB655394 TX655394 ADT655394 ANP655394 AXL655394 BHH655394 BRD655394 CAZ655394 CKV655394 CUR655394 DEN655394 DOJ655394 DYF655394 EIB655394 ERX655394 FBT655394 FLP655394 FVL655394 GFH655394 GPD655394 GYZ655394 HIV655394 HSR655394 ICN655394 IMJ655394 IWF655394 JGB655394 JPX655394 JZT655394 KJP655394 KTL655394 LDH655394 LND655394 LWZ655394 MGV655394 MQR655394 NAN655394 NKJ655394 NUF655394 OEB655394 ONX655394 OXT655394 PHP655394 PRL655394 QBH655394 QLD655394 QUZ655394 REV655394 ROR655394 RYN655394 SIJ655394 SSF655394 TCB655394 TLX655394 TVT655394 UFP655394 UPL655394 UZH655394 VJD655394 VSZ655394 WCV655394 WMR655394 WWN655394 AF720930 KB720930 TX720930 ADT720930 ANP720930 AXL720930 BHH720930 BRD720930 CAZ720930 CKV720930 CUR720930 DEN720930 DOJ720930 DYF720930 EIB720930 ERX720930 FBT720930 FLP720930 FVL720930 GFH720930 GPD720930 GYZ720930 HIV720930 HSR720930 ICN720930 IMJ720930 IWF720930 JGB720930 JPX720930 JZT720930 KJP720930 KTL720930 LDH720930 LND720930 LWZ720930 MGV720930 MQR720930 NAN720930 NKJ720930 NUF720930 OEB720930 ONX720930 OXT720930 PHP720930 PRL720930 QBH720930 QLD720930 QUZ720930 REV720930 ROR720930 RYN720930 SIJ720930 SSF720930 TCB720930 TLX720930 TVT720930 UFP720930 UPL720930 UZH720930 VJD720930 VSZ720930 WCV720930 WMR720930 WWN720930 AF786466 KB786466 TX786466 ADT786466 ANP786466 AXL786466 BHH786466 BRD786466 CAZ786466 CKV786466 CUR786466 DEN786466 DOJ786466 DYF786466 EIB786466 ERX786466 FBT786466 FLP786466 FVL786466 GFH786466 GPD786466 GYZ786466 HIV786466 HSR786466 ICN786466 IMJ786466 IWF786466 JGB786466 JPX786466 JZT786466 KJP786466 KTL786466 LDH786466 LND786466 LWZ786466 MGV786466 MQR786466 NAN786466 NKJ786466 NUF786466 OEB786466 ONX786466 OXT786466 PHP786466 PRL786466 QBH786466 QLD786466 QUZ786466 REV786466 ROR786466 RYN786466 SIJ786466 SSF786466 TCB786466 TLX786466 TVT786466 UFP786466 UPL786466 UZH786466 VJD786466 VSZ786466 WCV786466 WMR786466 WWN786466 AF852002 KB852002 TX852002 ADT852002 ANP852002 AXL852002 BHH852002 BRD852002 CAZ852002 CKV852002 CUR852002 DEN852002 DOJ852002 DYF852002 EIB852002 ERX852002 FBT852002 FLP852002 FVL852002 GFH852002 GPD852002 GYZ852002 HIV852002 HSR852002 ICN852002 IMJ852002 IWF852002 JGB852002 JPX852002 JZT852002 KJP852002 KTL852002 LDH852002 LND852002 LWZ852002 MGV852002 MQR852002 NAN852002 NKJ852002 NUF852002 OEB852002 ONX852002 OXT852002 PHP852002 PRL852002 QBH852002 QLD852002 QUZ852002 REV852002 ROR852002 RYN852002 SIJ852002 SSF852002 TCB852002 TLX852002 TVT852002 UFP852002 UPL852002 UZH852002 VJD852002 VSZ852002 WCV852002 WMR852002 WWN852002 AF917538 KB917538 TX917538 ADT917538 ANP917538 AXL917538 BHH917538 BRD917538 CAZ917538 CKV917538 CUR917538 DEN917538 DOJ917538 DYF917538 EIB917538 ERX917538 FBT917538 FLP917538 FVL917538 GFH917538 GPD917538 GYZ917538 HIV917538 HSR917538 ICN917538 IMJ917538 IWF917538 JGB917538 JPX917538 JZT917538 KJP917538 KTL917538 LDH917538 LND917538 LWZ917538 MGV917538 MQR917538 NAN917538 NKJ917538 NUF917538 OEB917538 ONX917538 OXT917538 PHP917538 PRL917538 QBH917538 QLD917538 QUZ917538 REV917538 ROR917538 RYN917538 SIJ917538 SSF917538 TCB917538 TLX917538 TVT917538 UFP917538 UPL917538 UZH917538 VJD917538 VSZ917538 WCV917538 WMR917538 WWN917538 AF983074 KB983074 TX983074 ADT983074 ANP983074 AXL983074 BHH983074 BRD983074 CAZ983074 CKV983074 CUR983074 DEN983074 DOJ983074 DYF983074 EIB983074 ERX983074 FBT983074 FLP983074 FVL983074 GFH983074 GPD983074 GYZ983074 HIV983074 HSR983074 ICN983074 IMJ983074 IWF983074 JGB983074 JPX983074 JZT983074 KJP983074 KTL983074 LDH983074 LND983074 LWZ983074 MGV983074 MQR983074 NAN983074 NKJ983074 NUF983074 OEB983074 ONX983074 OXT983074 PHP983074 PRL983074 QBH983074 QLD983074 QUZ983074 REV983074 ROR983074 RYN983074 SIJ983074 SSF983074 TCB983074 TLX983074 TVT983074 UFP983074 UPL983074 UZH983074 VJD983074 VSZ983074 WCV983074 WMR983074 WWN983074">
      <formula1>0</formula1>
      <formula2>1000000</formula2>
    </dataValidation>
    <dataValidation type="whole" allowBlank="1" showErrorMessage="1" prompt=" " sqref="AH52 KD52 TZ52 ADV52 ANR52 AXN52 BHJ52 BRF52 CBB52 CKX52 CUT52 DEP52 DOL52 DYH52 EID52 ERZ52 FBV52 FLR52 FVN52 GFJ52 GPF52 GZB52 HIX52 HST52 ICP52 IML52 IWH52 JGD52 JPZ52 JZV52 KJR52 KTN52 LDJ52 LNF52 LXB52 MGX52 MQT52 NAP52 NKL52 NUH52 OED52 ONZ52 OXV52 PHR52 PRN52 QBJ52 QLF52 QVB52 REX52 ROT52 RYP52 SIL52 SSH52 TCD52 TLZ52 TVV52 UFR52 UPN52 UZJ52 VJF52 VTB52 WCX52 WMT52 WWP52 AH65588 KD65588 TZ65588 ADV65588 ANR65588 AXN65588 BHJ65588 BRF65588 CBB65588 CKX65588 CUT65588 DEP65588 DOL65588 DYH65588 EID65588 ERZ65588 FBV65588 FLR65588 FVN65588 GFJ65588 GPF65588 GZB65588 HIX65588 HST65588 ICP65588 IML65588 IWH65588 JGD65588 JPZ65588 JZV65588 KJR65588 KTN65588 LDJ65588 LNF65588 LXB65588 MGX65588 MQT65588 NAP65588 NKL65588 NUH65588 OED65588 ONZ65588 OXV65588 PHR65588 PRN65588 QBJ65588 QLF65588 QVB65588 REX65588 ROT65588 RYP65588 SIL65588 SSH65588 TCD65588 TLZ65588 TVV65588 UFR65588 UPN65588 UZJ65588 VJF65588 VTB65588 WCX65588 WMT65588 WWP65588 AH131124 KD131124 TZ131124 ADV131124 ANR131124 AXN131124 BHJ131124 BRF131124 CBB131124 CKX131124 CUT131124 DEP131124 DOL131124 DYH131124 EID131124 ERZ131124 FBV131124 FLR131124 FVN131124 GFJ131124 GPF131124 GZB131124 HIX131124 HST131124 ICP131124 IML131124 IWH131124 JGD131124 JPZ131124 JZV131124 KJR131124 KTN131124 LDJ131124 LNF131124 LXB131124 MGX131124 MQT131124 NAP131124 NKL131124 NUH131124 OED131124 ONZ131124 OXV131124 PHR131124 PRN131124 QBJ131124 QLF131124 QVB131124 REX131124 ROT131124 RYP131124 SIL131124 SSH131124 TCD131124 TLZ131124 TVV131124 UFR131124 UPN131124 UZJ131124 VJF131124 VTB131124 WCX131124 WMT131124 WWP131124 AH196660 KD196660 TZ196660 ADV196660 ANR196660 AXN196660 BHJ196660 BRF196660 CBB196660 CKX196660 CUT196660 DEP196660 DOL196660 DYH196660 EID196660 ERZ196660 FBV196660 FLR196660 FVN196660 GFJ196660 GPF196660 GZB196660 HIX196660 HST196660 ICP196660 IML196660 IWH196660 JGD196660 JPZ196660 JZV196660 KJR196660 KTN196660 LDJ196660 LNF196660 LXB196660 MGX196660 MQT196660 NAP196660 NKL196660 NUH196660 OED196660 ONZ196660 OXV196660 PHR196660 PRN196660 QBJ196660 QLF196660 QVB196660 REX196660 ROT196660 RYP196660 SIL196660 SSH196660 TCD196660 TLZ196660 TVV196660 UFR196660 UPN196660 UZJ196660 VJF196660 VTB196660 WCX196660 WMT196660 WWP196660 AH262196 KD262196 TZ262196 ADV262196 ANR262196 AXN262196 BHJ262196 BRF262196 CBB262196 CKX262196 CUT262196 DEP262196 DOL262196 DYH262196 EID262196 ERZ262196 FBV262196 FLR262196 FVN262196 GFJ262196 GPF262196 GZB262196 HIX262196 HST262196 ICP262196 IML262196 IWH262196 JGD262196 JPZ262196 JZV262196 KJR262196 KTN262196 LDJ262196 LNF262196 LXB262196 MGX262196 MQT262196 NAP262196 NKL262196 NUH262196 OED262196 ONZ262196 OXV262196 PHR262196 PRN262196 QBJ262196 QLF262196 QVB262196 REX262196 ROT262196 RYP262196 SIL262196 SSH262196 TCD262196 TLZ262196 TVV262196 UFR262196 UPN262196 UZJ262196 VJF262196 VTB262196 WCX262196 WMT262196 WWP262196 AH327732 KD327732 TZ327732 ADV327732 ANR327732 AXN327732 BHJ327732 BRF327732 CBB327732 CKX327732 CUT327732 DEP327732 DOL327732 DYH327732 EID327732 ERZ327732 FBV327732 FLR327732 FVN327732 GFJ327732 GPF327732 GZB327732 HIX327732 HST327732 ICP327732 IML327732 IWH327732 JGD327732 JPZ327732 JZV327732 KJR327732 KTN327732 LDJ327732 LNF327732 LXB327732 MGX327732 MQT327732 NAP327732 NKL327732 NUH327732 OED327732 ONZ327732 OXV327732 PHR327732 PRN327732 QBJ327732 QLF327732 QVB327732 REX327732 ROT327732 RYP327732 SIL327732 SSH327732 TCD327732 TLZ327732 TVV327732 UFR327732 UPN327732 UZJ327732 VJF327732 VTB327732 WCX327732 WMT327732 WWP327732 AH393268 KD393268 TZ393268 ADV393268 ANR393268 AXN393268 BHJ393268 BRF393268 CBB393268 CKX393268 CUT393268 DEP393268 DOL393268 DYH393268 EID393268 ERZ393268 FBV393268 FLR393268 FVN393268 GFJ393268 GPF393268 GZB393268 HIX393268 HST393268 ICP393268 IML393268 IWH393268 JGD393268 JPZ393268 JZV393268 KJR393268 KTN393268 LDJ393268 LNF393268 LXB393268 MGX393268 MQT393268 NAP393268 NKL393268 NUH393268 OED393268 ONZ393268 OXV393268 PHR393268 PRN393268 QBJ393268 QLF393268 QVB393268 REX393268 ROT393268 RYP393268 SIL393268 SSH393268 TCD393268 TLZ393268 TVV393268 UFR393268 UPN393268 UZJ393268 VJF393268 VTB393268 WCX393268 WMT393268 WWP393268 AH458804 KD458804 TZ458804 ADV458804 ANR458804 AXN458804 BHJ458804 BRF458804 CBB458804 CKX458804 CUT458804 DEP458804 DOL458804 DYH458804 EID458804 ERZ458804 FBV458804 FLR458804 FVN458804 GFJ458804 GPF458804 GZB458804 HIX458804 HST458804 ICP458804 IML458804 IWH458804 JGD458804 JPZ458804 JZV458804 KJR458804 KTN458804 LDJ458804 LNF458804 LXB458804 MGX458804 MQT458804 NAP458804 NKL458804 NUH458804 OED458804 ONZ458804 OXV458804 PHR458804 PRN458804 QBJ458804 QLF458804 QVB458804 REX458804 ROT458804 RYP458804 SIL458804 SSH458804 TCD458804 TLZ458804 TVV458804 UFR458804 UPN458804 UZJ458804 VJF458804 VTB458804 WCX458804 WMT458804 WWP458804 AH524340 KD524340 TZ524340 ADV524340 ANR524340 AXN524340 BHJ524340 BRF524340 CBB524340 CKX524340 CUT524340 DEP524340 DOL524340 DYH524340 EID524340 ERZ524340 FBV524340 FLR524340 FVN524340 GFJ524340 GPF524340 GZB524340 HIX524340 HST524340 ICP524340 IML524340 IWH524340 JGD524340 JPZ524340 JZV524340 KJR524340 KTN524340 LDJ524340 LNF524340 LXB524340 MGX524340 MQT524340 NAP524340 NKL524340 NUH524340 OED524340 ONZ524340 OXV524340 PHR524340 PRN524340 QBJ524340 QLF524340 QVB524340 REX524340 ROT524340 RYP524340 SIL524340 SSH524340 TCD524340 TLZ524340 TVV524340 UFR524340 UPN524340 UZJ524340 VJF524340 VTB524340 WCX524340 WMT524340 WWP524340 AH589876 KD589876 TZ589876 ADV589876 ANR589876 AXN589876 BHJ589876 BRF589876 CBB589876 CKX589876 CUT589876 DEP589876 DOL589876 DYH589876 EID589876 ERZ589876 FBV589876 FLR589876 FVN589876 GFJ589876 GPF589876 GZB589876 HIX589876 HST589876 ICP589876 IML589876 IWH589876 JGD589876 JPZ589876 JZV589876 KJR589876 KTN589876 LDJ589876 LNF589876 LXB589876 MGX589876 MQT589876 NAP589876 NKL589876 NUH589876 OED589876 ONZ589876 OXV589876 PHR589876 PRN589876 QBJ589876 QLF589876 QVB589876 REX589876 ROT589876 RYP589876 SIL589876 SSH589876 TCD589876 TLZ589876 TVV589876 UFR589876 UPN589876 UZJ589876 VJF589876 VTB589876 WCX589876 WMT589876 WWP589876 AH655412 KD655412 TZ655412 ADV655412 ANR655412 AXN655412 BHJ655412 BRF655412 CBB655412 CKX655412 CUT655412 DEP655412 DOL655412 DYH655412 EID655412 ERZ655412 FBV655412 FLR655412 FVN655412 GFJ655412 GPF655412 GZB655412 HIX655412 HST655412 ICP655412 IML655412 IWH655412 JGD655412 JPZ655412 JZV655412 KJR655412 KTN655412 LDJ655412 LNF655412 LXB655412 MGX655412 MQT655412 NAP655412 NKL655412 NUH655412 OED655412 ONZ655412 OXV655412 PHR655412 PRN655412 QBJ655412 QLF655412 QVB655412 REX655412 ROT655412 RYP655412 SIL655412 SSH655412 TCD655412 TLZ655412 TVV655412 UFR655412 UPN655412 UZJ655412 VJF655412 VTB655412 WCX655412 WMT655412 WWP655412 AH720948 KD720948 TZ720948 ADV720948 ANR720948 AXN720948 BHJ720948 BRF720948 CBB720948 CKX720948 CUT720948 DEP720948 DOL720948 DYH720948 EID720948 ERZ720948 FBV720948 FLR720948 FVN720948 GFJ720948 GPF720948 GZB720948 HIX720948 HST720948 ICP720948 IML720948 IWH720948 JGD720948 JPZ720948 JZV720948 KJR720948 KTN720948 LDJ720948 LNF720948 LXB720948 MGX720948 MQT720948 NAP720948 NKL720948 NUH720948 OED720948 ONZ720948 OXV720948 PHR720948 PRN720948 QBJ720948 QLF720948 QVB720948 REX720948 ROT720948 RYP720948 SIL720948 SSH720948 TCD720948 TLZ720948 TVV720948 UFR720948 UPN720948 UZJ720948 VJF720948 VTB720948 WCX720948 WMT720948 WWP720948 AH786484 KD786484 TZ786484 ADV786484 ANR786484 AXN786484 BHJ786484 BRF786484 CBB786484 CKX786484 CUT786484 DEP786484 DOL786484 DYH786484 EID786484 ERZ786484 FBV786484 FLR786484 FVN786484 GFJ786484 GPF786484 GZB786484 HIX786484 HST786484 ICP786484 IML786484 IWH786484 JGD786484 JPZ786484 JZV786484 KJR786484 KTN786484 LDJ786484 LNF786484 LXB786484 MGX786484 MQT786484 NAP786484 NKL786484 NUH786484 OED786484 ONZ786484 OXV786484 PHR786484 PRN786484 QBJ786484 QLF786484 QVB786484 REX786484 ROT786484 RYP786484 SIL786484 SSH786484 TCD786484 TLZ786484 TVV786484 UFR786484 UPN786484 UZJ786484 VJF786484 VTB786484 WCX786484 WMT786484 WWP786484 AH852020 KD852020 TZ852020 ADV852020 ANR852020 AXN852020 BHJ852020 BRF852020 CBB852020 CKX852020 CUT852020 DEP852020 DOL852020 DYH852020 EID852020 ERZ852020 FBV852020 FLR852020 FVN852020 GFJ852020 GPF852020 GZB852020 HIX852020 HST852020 ICP852020 IML852020 IWH852020 JGD852020 JPZ852020 JZV852020 KJR852020 KTN852020 LDJ852020 LNF852020 LXB852020 MGX852020 MQT852020 NAP852020 NKL852020 NUH852020 OED852020 ONZ852020 OXV852020 PHR852020 PRN852020 QBJ852020 QLF852020 QVB852020 REX852020 ROT852020 RYP852020 SIL852020 SSH852020 TCD852020 TLZ852020 TVV852020 UFR852020 UPN852020 UZJ852020 VJF852020 VTB852020 WCX852020 WMT852020 WWP852020 AH917556 KD917556 TZ917556 ADV917556 ANR917556 AXN917556 BHJ917556 BRF917556 CBB917556 CKX917556 CUT917556 DEP917556 DOL917556 DYH917556 EID917556 ERZ917556 FBV917556 FLR917556 FVN917556 GFJ917556 GPF917556 GZB917556 HIX917556 HST917556 ICP917556 IML917556 IWH917556 JGD917556 JPZ917556 JZV917556 KJR917556 KTN917556 LDJ917556 LNF917556 LXB917556 MGX917556 MQT917556 NAP917556 NKL917556 NUH917556 OED917556 ONZ917556 OXV917556 PHR917556 PRN917556 QBJ917556 QLF917556 QVB917556 REX917556 ROT917556 RYP917556 SIL917556 SSH917556 TCD917556 TLZ917556 TVV917556 UFR917556 UPN917556 UZJ917556 VJF917556 VTB917556 WCX917556 WMT917556 WWP917556 AH983092 KD983092 TZ983092 ADV983092 ANR983092 AXN983092 BHJ983092 BRF983092 CBB983092 CKX983092 CUT983092 DEP983092 DOL983092 DYH983092 EID983092 ERZ983092 FBV983092 FLR983092 FVN983092 GFJ983092 GPF983092 GZB983092 HIX983092 HST983092 ICP983092 IML983092 IWH983092 JGD983092 JPZ983092 JZV983092 KJR983092 KTN983092 LDJ983092 LNF983092 LXB983092 MGX983092 MQT983092 NAP983092 NKL983092 NUH983092 OED983092 ONZ983092 OXV983092 PHR983092 PRN983092 QBJ983092 QLF983092 QVB983092 REX983092 ROT983092 RYP983092 SIL983092 SSH983092 TCD983092 TLZ983092 TVV983092 UFR983092 UPN983092 UZJ983092 VJF983092 VTB983092 WCX983092 WMT983092 WWP983092">
      <formula1>0</formula1>
      <formula2>100000</formula2>
    </dataValidation>
    <dataValidation type="whole" allowBlank="1" showInputMessage="1" showErrorMessage="1" error="Valor inválido" sqref="AO169 KK169 UG169 AEC169 ANY169 AXU169 BHQ169 BRM169 CBI169 CLE169 CVA169 DEW169 DOS169 DYO169 EIK169 ESG169 FCC169 FLY169 FVU169 GFQ169 GPM169 GZI169 HJE169 HTA169 ICW169 IMS169 IWO169 JGK169 JQG169 KAC169 KJY169 KTU169 LDQ169 LNM169 LXI169 MHE169 MRA169 NAW169 NKS169 NUO169 OEK169 OOG169 OYC169 PHY169 PRU169 QBQ169 QLM169 QVI169 RFE169 RPA169 RYW169 SIS169 SSO169 TCK169 TMG169 TWC169 UFY169 UPU169 UZQ169 VJM169 VTI169 WDE169 WNA169 WWW169 AO65705 KK65705 UG65705 AEC65705 ANY65705 AXU65705 BHQ65705 BRM65705 CBI65705 CLE65705 CVA65705 DEW65705 DOS65705 DYO65705 EIK65705 ESG65705 FCC65705 FLY65705 FVU65705 GFQ65705 GPM65705 GZI65705 HJE65705 HTA65705 ICW65705 IMS65705 IWO65705 JGK65705 JQG65705 KAC65705 KJY65705 KTU65705 LDQ65705 LNM65705 LXI65705 MHE65705 MRA65705 NAW65705 NKS65705 NUO65705 OEK65705 OOG65705 OYC65705 PHY65705 PRU65705 QBQ65705 QLM65705 QVI65705 RFE65705 RPA65705 RYW65705 SIS65705 SSO65705 TCK65705 TMG65705 TWC65705 UFY65705 UPU65705 UZQ65705 VJM65705 VTI65705 WDE65705 WNA65705 WWW65705 AO131241 KK131241 UG131241 AEC131241 ANY131241 AXU131241 BHQ131241 BRM131241 CBI131241 CLE131241 CVA131241 DEW131241 DOS131241 DYO131241 EIK131241 ESG131241 FCC131241 FLY131241 FVU131241 GFQ131241 GPM131241 GZI131241 HJE131241 HTA131241 ICW131241 IMS131241 IWO131241 JGK131241 JQG131241 KAC131241 KJY131241 KTU131241 LDQ131241 LNM131241 LXI131241 MHE131241 MRA131241 NAW131241 NKS131241 NUO131241 OEK131241 OOG131241 OYC131241 PHY131241 PRU131241 QBQ131241 QLM131241 QVI131241 RFE131241 RPA131241 RYW131241 SIS131241 SSO131241 TCK131241 TMG131241 TWC131241 UFY131241 UPU131241 UZQ131241 VJM131241 VTI131241 WDE131241 WNA131241 WWW131241 AO196777 KK196777 UG196777 AEC196777 ANY196777 AXU196777 BHQ196777 BRM196777 CBI196777 CLE196777 CVA196777 DEW196777 DOS196777 DYO196777 EIK196777 ESG196777 FCC196777 FLY196777 FVU196777 GFQ196777 GPM196777 GZI196777 HJE196777 HTA196777 ICW196777 IMS196777 IWO196777 JGK196777 JQG196777 KAC196777 KJY196777 KTU196777 LDQ196777 LNM196777 LXI196777 MHE196777 MRA196777 NAW196777 NKS196777 NUO196777 OEK196777 OOG196777 OYC196777 PHY196777 PRU196777 QBQ196777 QLM196777 QVI196777 RFE196777 RPA196777 RYW196777 SIS196777 SSO196777 TCK196777 TMG196777 TWC196777 UFY196777 UPU196777 UZQ196777 VJM196777 VTI196777 WDE196777 WNA196777 WWW196777 AO262313 KK262313 UG262313 AEC262313 ANY262313 AXU262313 BHQ262313 BRM262313 CBI262313 CLE262313 CVA262313 DEW262313 DOS262313 DYO262313 EIK262313 ESG262313 FCC262313 FLY262313 FVU262313 GFQ262313 GPM262313 GZI262313 HJE262313 HTA262313 ICW262313 IMS262313 IWO262313 JGK262313 JQG262313 KAC262313 KJY262313 KTU262313 LDQ262313 LNM262313 LXI262313 MHE262313 MRA262313 NAW262313 NKS262313 NUO262313 OEK262313 OOG262313 OYC262313 PHY262313 PRU262313 QBQ262313 QLM262313 QVI262313 RFE262313 RPA262313 RYW262313 SIS262313 SSO262313 TCK262313 TMG262313 TWC262313 UFY262313 UPU262313 UZQ262313 VJM262313 VTI262313 WDE262313 WNA262313 WWW262313 AO327849 KK327849 UG327849 AEC327849 ANY327849 AXU327849 BHQ327849 BRM327849 CBI327849 CLE327849 CVA327849 DEW327849 DOS327849 DYO327849 EIK327849 ESG327849 FCC327849 FLY327849 FVU327849 GFQ327849 GPM327849 GZI327849 HJE327849 HTA327849 ICW327849 IMS327849 IWO327849 JGK327849 JQG327849 KAC327849 KJY327849 KTU327849 LDQ327849 LNM327849 LXI327849 MHE327849 MRA327849 NAW327849 NKS327849 NUO327849 OEK327849 OOG327849 OYC327849 PHY327849 PRU327849 QBQ327849 QLM327849 QVI327849 RFE327849 RPA327849 RYW327849 SIS327849 SSO327849 TCK327849 TMG327849 TWC327849 UFY327849 UPU327849 UZQ327849 VJM327849 VTI327849 WDE327849 WNA327849 WWW327849 AO393385 KK393385 UG393385 AEC393385 ANY393385 AXU393385 BHQ393385 BRM393385 CBI393385 CLE393385 CVA393385 DEW393385 DOS393385 DYO393385 EIK393385 ESG393385 FCC393385 FLY393385 FVU393385 GFQ393385 GPM393385 GZI393385 HJE393385 HTA393385 ICW393385 IMS393385 IWO393385 JGK393385 JQG393385 KAC393385 KJY393385 KTU393385 LDQ393385 LNM393385 LXI393385 MHE393385 MRA393385 NAW393385 NKS393385 NUO393385 OEK393385 OOG393385 OYC393385 PHY393385 PRU393385 QBQ393385 QLM393385 QVI393385 RFE393385 RPA393385 RYW393385 SIS393385 SSO393385 TCK393385 TMG393385 TWC393385 UFY393385 UPU393385 UZQ393385 VJM393385 VTI393385 WDE393385 WNA393385 WWW393385 AO458921 KK458921 UG458921 AEC458921 ANY458921 AXU458921 BHQ458921 BRM458921 CBI458921 CLE458921 CVA458921 DEW458921 DOS458921 DYO458921 EIK458921 ESG458921 FCC458921 FLY458921 FVU458921 GFQ458921 GPM458921 GZI458921 HJE458921 HTA458921 ICW458921 IMS458921 IWO458921 JGK458921 JQG458921 KAC458921 KJY458921 KTU458921 LDQ458921 LNM458921 LXI458921 MHE458921 MRA458921 NAW458921 NKS458921 NUO458921 OEK458921 OOG458921 OYC458921 PHY458921 PRU458921 QBQ458921 QLM458921 QVI458921 RFE458921 RPA458921 RYW458921 SIS458921 SSO458921 TCK458921 TMG458921 TWC458921 UFY458921 UPU458921 UZQ458921 VJM458921 VTI458921 WDE458921 WNA458921 WWW458921 AO524457 KK524457 UG524457 AEC524457 ANY524457 AXU524457 BHQ524457 BRM524457 CBI524457 CLE524457 CVA524457 DEW524457 DOS524457 DYO524457 EIK524457 ESG524457 FCC524457 FLY524457 FVU524457 GFQ524457 GPM524457 GZI524457 HJE524457 HTA524457 ICW524457 IMS524457 IWO524457 JGK524457 JQG524457 KAC524457 KJY524457 KTU524457 LDQ524457 LNM524457 LXI524457 MHE524457 MRA524457 NAW524457 NKS524457 NUO524457 OEK524457 OOG524457 OYC524457 PHY524457 PRU524457 QBQ524457 QLM524457 QVI524457 RFE524457 RPA524457 RYW524457 SIS524457 SSO524457 TCK524457 TMG524457 TWC524457 UFY524457 UPU524457 UZQ524457 VJM524457 VTI524457 WDE524457 WNA524457 WWW524457 AO589993 KK589993 UG589993 AEC589993 ANY589993 AXU589993 BHQ589993 BRM589993 CBI589993 CLE589993 CVA589993 DEW589993 DOS589993 DYO589993 EIK589993 ESG589993 FCC589993 FLY589993 FVU589993 GFQ589993 GPM589993 GZI589993 HJE589993 HTA589993 ICW589993 IMS589993 IWO589993 JGK589993 JQG589993 KAC589993 KJY589993 KTU589993 LDQ589993 LNM589993 LXI589993 MHE589993 MRA589993 NAW589993 NKS589993 NUO589993 OEK589993 OOG589993 OYC589993 PHY589993 PRU589993 QBQ589993 QLM589993 QVI589993 RFE589993 RPA589993 RYW589993 SIS589993 SSO589993 TCK589993 TMG589993 TWC589993 UFY589993 UPU589993 UZQ589993 VJM589993 VTI589993 WDE589993 WNA589993 WWW589993 AO655529 KK655529 UG655529 AEC655529 ANY655529 AXU655529 BHQ655529 BRM655529 CBI655529 CLE655529 CVA655529 DEW655529 DOS655529 DYO655529 EIK655529 ESG655529 FCC655529 FLY655529 FVU655529 GFQ655529 GPM655529 GZI655529 HJE655529 HTA655529 ICW655529 IMS655529 IWO655529 JGK655529 JQG655529 KAC655529 KJY655529 KTU655529 LDQ655529 LNM655529 LXI655529 MHE655529 MRA655529 NAW655529 NKS655529 NUO655529 OEK655529 OOG655529 OYC655529 PHY655529 PRU655529 QBQ655529 QLM655529 QVI655529 RFE655529 RPA655529 RYW655529 SIS655529 SSO655529 TCK655529 TMG655529 TWC655529 UFY655529 UPU655529 UZQ655529 VJM655529 VTI655529 WDE655529 WNA655529 WWW655529 AO721065 KK721065 UG721065 AEC721065 ANY721065 AXU721065 BHQ721065 BRM721065 CBI721065 CLE721065 CVA721065 DEW721065 DOS721065 DYO721065 EIK721065 ESG721065 FCC721065 FLY721065 FVU721065 GFQ721065 GPM721065 GZI721065 HJE721065 HTA721065 ICW721065 IMS721065 IWO721065 JGK721065 JQG721065 KAC721065 KJY721065 KTU721065 LDQ721065 LNM721065 LXI721065 MHE721065 MRA721065 NAW721065 NKS721065 NUO721065 OEK721065 OOG721065 OYC721065 PHY721065 PRU721065 QBQ721065 QLM721065 QVI721065 RFE721065 RPA721065 RYW721065 SIS721065 SSO721065 TCK721065 TMG721065 TWC721065 UFY721065 UPU721065 UZQ721065 VJM721065 VTI721065 WDE721065 WNA721065 WWW721065 AO786601 KK786601 UG786601 AEC786601 ANY786601 AXU786601 BHQ786601 BRM786601 CBI786601 CLE786601 CVA786601 DEW786601 DOS786601 DYO786601 EIK786601 ESG786601 FCC786601 FLY786601 FVU786601 GFQ786601 GPM786601 GZI786601 HJE786601 HTA786601 ICW786601 IMS786601 IWO786601 JGK786601 JQG786601 KAC786601 KJY786601 KTU786601 LDQ786601 LNM786601 LXI786601 MHE786601 MRA786601 NAW786601 NKS786601 NUO786601 OEK786601 OOG786601 OYC786601 PHY786601 PRU786601 QBQ786601 QLM786601 QVI786601 RFE786601 RPA786601 RYW786601 SIS786601 SSO786601 TCK786601 TMG786601 TWC786601 UFY786601 UPU786601 UZQ786601 VJM786601 VTI786601 WDE786601 WNA786601 WWW786601 AO852137 KK852137 UG852137 AEC852137 ANY852137 AXU852137 BHQ852137 BRM852137 CBI852137 CLE852137 CVA852137 DEW852137 DOS852137 DYO852137 EIK852137 ESG852137 FCC852137 FLY852137 FVU852137 GFQ852137 GPM852137 GZI852137 HJE852137 HTA852137 ICW852137 IMS852137 IWO852137 JGK852137 JQG852137 KAC852137 KJY852137 KTU852137 LDQ852137 LNM852137 LXI852137 MHE852137 MRA852137 NAW852137 NKS852137 NUO852137 OEK852137 OOG852137 OYC852137 PHY852137 PRU852137 QBQ852137 QLM852137 QVI852137 RFE852137 RPA852137 RYW852137 SIS852137 SSO852137 TCK852137 TMG852137 TWC852137 UFY852137 UPU852137 UZQ852137 VJM852137 VTI852137 WDE852137 WNA852137 WWW852137 AO917673 KK917673 UG917673 AEC917673 ANY917673 AXU917673 BHQ917673 BRM917673 CBI917673 CLE917673 CVA917673 DEW917673 DOS917673 DYO917673 EIK917673 ESG917673 FCC917673 FLY917673 FVU917673 GFQ917673 GPM917673 GZI917673 HJE917673 HTA917673 ICW917673 IMS917673 IWO917673 JGK917673 JQG917673 KAC917673 KJY917673 KTU917673 LDQ917673 LNM917673 LXI917673 MHE917673 MRA917673 NAW917673 NKS917673 NUO917673 OEK917673 OOG917673 OYC917673 PHY917673 PRU917673 QBQ917673 QLM917673 QVI917673 RFE917673 RPA917673 RYW917673 SIS917673 SSO917673 TCK917673 TMG917673 TWC917673 UFY917673 UPU917673 UZQ917673 VJM917673 VTI917673 WDE917673 WNA917673 WWW917673 AO983209 KK983209 UG983209 AEC983209 ANY983209 AXU983209 BHQ983209 BRM983209 CBI983209 CLE983209 CVA983209 DEW983209 DOS983209 DYO983209 EIK983209 ESG983209 FCC983209 FLY983209 FVU983209 GFQ983209 GPM983209 GZI983209 HJE983209 HTA983209 ICW983209 IMS983209 IWO983209 JGK983209 JQG983209 KAC983209 KJY983209 KTU983209 LDQ983209 LNM983209 LXI983209 MHE983209 MRA983209 NAW983209 NKS983209 NUO983209 OEK983209 OOG983209 OYC983209 PHY983209 PRU983209 QBQ983209 QLM983209 QVI983209 RFE983209 RPA983209 RYW983209 SIS983209 SSO983209 TCK983209 TMG983209 TWC983209 UFY983209 UPU983209 UZQ983209 VJM983209 VTI983209 WDE983209 WNA983209 WWW983209 AO188 KK188 UG188 AEC188 ANY188 AXU188 BHQ188 BRM188 CBI188 CLE188 CVA188 DEW188 DOS188 DYO188 EIK188 ESG188 FCC188 FLY188 FVU188 GFQ188 GPM188 GZI188 HJE188 HTA188 ICW188 IMS188 IWO188 JGK188 JQG188 KAC188 KJY188 KTU188 LDQ188 LNM188 LXI188 MHE188 MRA188 NAW188 NKS188 NUO188 OEK188 OOG188 OYC188 PHY188 PRU188 QBQ188 QLM188 QVI188 RFE188 RPA188 RYW188 SIS188 SSO188 TCK188 TMG188 TWC188 UFY188 UPU188 UZQ188 VJM188 VTI188 WDE188 WNA188 WWW188 AO65724 KK65724 UG65724 AEC65724 ANY65724 AXU65724 BHQ65724 BRM65724 CBI65724 CLE65724 CVA65724 DEW65724 DOS65724 DYO65724 EIK65724 ESG65724 FCC65724 FLY65724 FVU65724 GFQ65724 GPM65724 GZI65724 HJE65724 HTA65724 ICW65724 IMS65724 IWO65724 JGK65724 JQG65724 KAC65724 KJY65724 KTU65724 LDQ65724 LNM65724 LXI65724 MHE65724 MRA65724 NAW65724 NKS65724 NUO65724 OEK65724 OOG65724 OYC65724 PHY65724 PRU65724 QBQ65724 QLM65724 QVI65724 RFE65724 RPA65724 RYW65724 SIS65724 SSO65724 TCK65724 TMG65724 TWC65724 UFY65724 UPU65724 UZQ65724 VJM65724 VTI65724 WDE65724 WNA65724 WWW65724 AO131260 KK131260 UG131260 AEC131260 ANY131260 AXU131260 BHQ131260 BRM131260 CBI131260 CLE131260 CVA131260 DEW131260 DOS131260 DYO131260 EIK131260 ESG131260 FCC131260 FLY131260 FVU131260 GFQ131260 GPM131260 GZI131260 HJE131260 HTA131260 ICW131260 IMS131260 IWO131260 JGK131260 JQG131260 KAC131260 KJY131260 KTU131260 LDQ131260 LNM131260 LXI131260 MHE131260 MRA131260 NAW131260 NKS131260 NUO131260 OEK131260 OOG131260 OYC131260 PHY131260 PRU131260 QBQ131260 QLM131260 QVI131260 RFE131260 RPA131260 RYW131260 SIS131260 SSO131260 TCK131260 TMG131260 TWC131260 UFY131260 UPU131260 UZQ131260 VJM131260 VTI131260 WDE131260 WNA131260 WWW131260 AO196796 KK196796 UG196796 AEC196796 ANY196796 AXU196796 BHQ196796 BRM196796 CBI196796 CLE196796 CVA196796 DEW196796 DOS196796 DYO196796 EIK196796 ESG196796 FCC196796 FLY196796 FVU196796 GFQ196796 GPM196796 GZI196796 HJE196796 HTA196796 ICW196796 IMS196796 IWO196796 JGK196796 JQG196796 KAC196796 KJY196796 KTU196796 LDQ196796 LNM196796 LXI196796 MHE196796 MRA196796 NAW196796 NKS196796 NUO196796 OEK196796 OOG196796 OYC196796 PHY196796 PRU196796 QBQ196796 QLM196796 QVI196796 RFE196796 RPA196796 RYW196796 SIS196796 SSO196796 TCK196796 TMG196796 TWC196796 UFY196796 UPU196796 UZQ196796 VJM196796 VTI196796 WDE196796 WNA196796 WWW196796 AO262332 KK262332 UG262332 AEC262332 ANY262332 AXU262332 BHQ262332 BRM262332 CBI262332 CLE262332 CVA262332 DEW262332 DOS262332 DYO262332 EIK262332 ESG262332 FCC262332 FLY262332 FVU262332 GFQ262332 GPM262332 GZI262332 HJE262332 HTA262332 ICW262332 IMS262332 IWO262332 JGK262332 JQG262332 KAC262332 KJY262332 KTU262332 LDQ262332 LNM262332 LXI262332 MHE262332 MRA262332 NAW262332 NKS262332 NUO262332 OEK262332 OOG262332 OYC262332 PHY262332 PRU262332 QBQ262332 QLM262332 QVI262332 RFE262332 RPA262332 RYW262332 SIS262332 SSO262332 TCK262332 TMG262332 TWC262332 UFY262332 UPU262332 UZQ262332 VJM262332 VTI262332 WDE262332 WNA262332 WWW262332 AO327868 KK327868 UG327868 AEC327868 ANY327868 AXU327868 BHQ327868 BRM327868 CBI327868 CLE327868 CVA327868 DEW327868 DOS327868 DYO327868 EIK327868 ESG327868 FCC327868 FLY327868 FVU327868 GFQ327868 GPM327868 GZI327868 HJE327868 HTA327868 ICW327868 IMS327868 IWO327868 JGK327868 JQG327868 KAC327868 KJY327868 KTU327868 LDQ327868 LNM327868 LXI327868 MHE327868 MRA327868 NAW327868 NKS327868 NUO327868 OEK327868 OOG327868 OYC327868 PHY327868 PRU327868 QBQ327868 QLM327868 QVI327868 RFE327868 RPA327868 RYW327868 SIS327868 SSO327868 TCK327868 TMG327868 TWC327868 UFY327868 UPU327868 UZQ327868 VJM327868 VTI327868 WDE327868 WNA327868 WWW327868 AO393404 KK393404 UG393404 AEC393404 ANY393404 AXU393404 BHQ393404 BRM393404 CBI393404 CLE393404 CVA393404 DEW393404 DOS393404 DYO393404 EIK393404 ESG393404 FCC393404 FLY393404 FVU393404 GFQ393404 GPM393404 GZI393404 HJE393404 HTA393404 ICW393404 IMS393404 IWO393404 JGK393404 JQG393404 KAC393404 KJY393404 KTU393404 LDQ393404 LNM393404 LXI393404 MHE393404 MRA393404 NAW393404 NKS393404 NUO393404 OEK393404 OOG393404 OYC393404 PHY393404 PRU393404 QBQ393404 QLM393404 QVI393404 RFE393404 RPA393404 RYW393404 SIS393404 SSO393404 TCK393404 TMG393404 TWC393404 UFY393404 UPU393404 UZQ393404 VJM393404 VTI393404 WDE393404 WNA393404 WWW393404 AO458940 KK458940 UG458940 AEC458940 ANY458940 AXU458940 BHQ458940 BRM458940 CBI458940 CLE458940 CVA458940 DEW458940 DOS458940 DYO458940 EIK458940 ESG458940 FCC458940 FLY458940 FVU458940 GFQ458940 GPM458940 GZI458940 HJE458940 HTA458940 ICW458940 IMS458940 IWO458940 JGK458940 JQG458940 KAC458940 KJY458940 KTU458940 LDQ458940 LNM458940 LXI458940 MHE458940 MRA458940 NAW458940 NKS458940 NUO458940 OEK458940 OOG458940 OYC458940 PHY458940 PRU458940 QBQ458940 QLM458940 QVI458940 RFE458940 RPA458940 RYW458940 SIS458940 SSO458940 TCK458940 TMG458940 TWC458940 UFY458940 UPU458940 UZQ458940 VJM458940 VTI458940 WDE458940 WNA458940 WWW458940 AO524476 KK524476 UG524476 AEC524476 ANY524476 AXU524476 BHQ524476 BRM524476 CBI524476 CLE524476 CVA524476 DEW524476 DOS524476 DYO524476 EIK524476 ESG524476 FCC524476 FLY524476 FVU524476 GFQ524476 GPM524476 GZI524476 HJE524476 HTA524476 ICW524476 IMS524476 IWO524476 JGK524476 JQG524476 KAC524476 KJY524476 KTU524476 LDQ524476 LNM524476 LXI524476 MHE524476 MRA524476 NAW524476 NKS524476 NUO524476 OEK524476 OOG524476 OYC524476 PHY524476 PRU524476 QBQ524476 QLM524476 QVI524476 RFE524476 RPA524476 RYW524476 SIS524476 SSO524476 TCK524476 TMG524476 TWC524476 UFY524476 UPU524476 UZQ524476 VJM524476 VTI524476 WDE524476 WNA524476 WWW524476 AO590012 KK590012 UG590012 AEC590012 ANY590012 AXU590012 BHQ590012 BRM590012 CBI590012 CLE590012 CVA590012 DEW590012 DOS590012 DYO590012 EIK590012 ESG590012 FCC590012 FLY590012 FVU590012 GFQ590012 GPM590012 GZI590012 HJE590012 HTA590012 ICW590012 IMS590012 IWO590012 JGK590012 JQG590012 KAC590012 KJY590012 KTU590012 LDQ590012 LNM590012 LXI590012 MHE590012 MRA590012 NAW590012 NKS590012 NUO590012 OEK590012 OOG590012 OYC590012 PHY590012 PRU590012 QBQ590012 QLM590012 QVI590012 RFE590012 RPA590012 RYW590012 SIS590012 SSO590012 TCK590012 TMG590012 TWC590012 UFY590012 UPU590012 UZQ590012 VJM590012 VTI590012 WDE590012 WNA590012 WWW590012 AO655548 KK655548 UG655548 AEC655548 ANY655548 AXU655548 BHQ655548 BRM655548 CBI655548 CLE655548 CVA655548 DEW655548 DOS655548 DYO655548 EIK655548 ESG655548 FCC655548 FLY655548 FVU655548 GFQ655548 GPM655548 GZI655548 HJE655548 HTA655548 ICW655548 IMS655548 IWO655548 JGK655548 JQG655548 KAC655548 KJY655548 KTU655548 LDQ655548 LNM655548 LXI655548 MHE655548 MRA655548 NAW655548 NKS655548 NUO655548 OEK655548 OOG655548 OYC655548 PHY655548 PRU655548 QBQ655548 QLM655548 QVI655548 RFE655548 RPA655548 RYW655548 SIS655548 SSO655548 TCK655548 TMG655548 TWC655548 UFY655548 UPU655548 UZQ655548 VJM655548 VTI655548 WDE655548 WNA655548 WWW655548 AO721084 KK721084 UG721084 AEC721084 ANY721084 AXU721084 BHQ721084 BRM721084 CBI721084 CLE721084 CVA721084 DEW721084 DOS721084 DYO721084 EIK721084 ESG721084 FCC721084 FLY721084 FVU721084 GFQ721084 GPM721084 GZI721084 HJE721084 HTA721084 ICW721084 IMS721084 IWO721084 JGK721084 JQG721084 KAC721084 KJY721084 KTU721084 LDQ721084 LNM721084 LXI721084 MHE721084 MRA721084 NAW721084 NKS721084 NUO721084 OEK721084 OOG721084 OYC721084 PHY721084 PRU721084 QBQ721084 QLM721084 QVI721084 RFE721084 RPA721084 RYW721084 SIS721084 SSO721084 TCK721084 TMG721084 TWC721084 UFY721084 UPU721084 UZQ721084 VJM721084 VTI721084 WDE721084 WNA721084 WWW721084 AO786620 KK786620 UG786620 AEC786620 ANY786620 AXU786620 BHQ786620 BRM786620 CBI786620 CLE786620 CVA786620 DEW786620 DOS786620 DYO786620 EIK786620 ESG786620 FCC786620 FLY786620 FVU786620 GFQ786620 GPM786620 GZI786620 HJE786620 HTA786620 ICW786620 IMS786620 IWO786620 JGK786620 JQG786620 KAC786620 KJY786620 KTU786620 LDQ786620 LNM786620 LXI786620 MHE786620 MRA786620 NAW786620 NKS786620 NUO786620 OEK786620 OOG786620 OYC786620 PHY786620 PRU786620 QBQ786620 QLM786620 QVI786620 RFE786620 RPA786620 RYW786620 SIS786620 SSO786620 TCK786620 TMG786620 TWC786620 UFY786620 UPU786620 UZQ786620 VJM786620 VTI786620 WDE786620 WNA786620 WWW786620 AO852156 KK852156 UG852156 AEC852156 ANY852156 AXU852156 BHQ852156 BRM852156 CBI852156 CLE852156 CVA852156 DEW852156 DOS852156 DYO852156 EIK852156 ESG852156 FCC852156 FLY852156 FVU852156 GFQ852156 GPM852156 GZI852156 HJE852156 HTA852156 ICW852156 IMS852156 IWO852156 JGK852156 JQG852156 KAC852156 KJY852156 KTU852156 LDQ852156 LNM852156 LXI852156 MHE852156 MRA852156 NAW852156 NKS852156 NUO852156 OEK852156 OOG852156 OYC852156 PHY852156 PRU852156 QBQ852156 QLM852156 QVI852156 RFE852156 RPA852156 RYW852156 SIS852156 SSO852156 TCK852156 TMG852156 TWC852156 UFY852156 UPU852156 UZQ852156 VJM852156 VTI852156 WDE852156 WNA852156 WWW852156 AO917692 KK917692 UG917692 AEC917692 ANY917692 AXU917692 BHQ917692 BRM917692 CBI917692 CLE917692 CVA917692 DEW917692 DOS917692 DYO917692 EIK917692 ESG917692 FCC917692 FLY917692 FVU917692 GFQ917692 GPM917692 GZI917692 HJE917692 HTA917692 ICW917692 IMS917692 IWO917692 JGK917692 JQG917692 KAC917692 KJY917692 KTU917692 LDQ917692 LNM917692 LXI917692 MHE917692 MRA917692 NAW917692 NKS917692 NUO917692 OEK917692 OOG917692 OYC917692 PHY917692 PRU917692 QBQ917692 QLM917692 QVI917692 RFE917692 RPA917692 RYW917692 SIS917692 SSO917692 TCK917692 TMG917692 TWC917692 UFY917692 UPU917692 UZQ917692 VJM917692 VTI917692 WDE917692 WNA917692 WWW917692 AO983228 KK983228 UG983228 AEC983228 ANY983228 AXU983228 BHQ983228 BRM983228 CBI983228 CLE983228 CVA983228 DEW983228 DOS983228 DYO983228 EIK983228 ESG983228 FCC983228 FLY983228 FVU983228 GFQ983228 GPM983228 GZI983228 HJE983228 HTA983228 ICW983228 IMS983228 IWO983228 JGK983228 JQG983228 KAC983228 KJY983228 KTU983228 LDQ983228 LNM983228 LXI983228 MHE983228 MRA983228 NAW983228 NKS983228 NUO983228 OEK983228 OOG983228 OYC983228 PHY983228 PRU983228 QBQ983228 QLM983228 QVI983228 RFE983228 RPA983228 RYW983228 SIS983228 SSO983228 TCK983228 TMG983228 TWC983228 UFY983228 UPU983228 UZQ983228 VJM983228 VTI983228 WDE983228 WNA983228 WWW983228">
      <formula1>0</formula1>
      <formula2>100000</formula2>
    </dataValidation>
    <dataValidation allowBlank="1" showInputMessage="1" showErrorMessage="1" error="Valor inválido" sqref="AT169 KP169 UL169 AEH169 AOD169 AXZ169 BHV169 BRR169 CBN169 CLJ169 CVF169 DFB169 DOX169 DYT169 EIP169 ESL169 FCH169 FMD169 FVZ169 GFV169 GPR169 GZN169 HJJ169 HTF169 IDB169 IMX169 IWT169 JGP169 JQL169 KAH169 KKD169 KTZ169 LDV169 LNR169 LXN169 MHJ169 MRF169 NBB169 NKX169 NUT169 OEP169 OOL169 OYH169 PID169 PRZ169 QBV169 QLR169 QVN169 RFJ169 RPF169 RZB169 SIX169 SST169 TCP169 TML169 TWH169 UGD169 UPZ169 UZV169 VJR169 VTN169 WDJ169 WNF169 WXB169 AT65705 KP65705 UL65705 AEH65705 AOD65705 AXZ65705 BHV65705 BRR65705 CBN65705 CLJ65705 CVF65705 DFB65705 DOX65705 DYT65705 EIP65705 ESL65705 FCH65705 FMD65705 FVZ65705 GFV65705 GPR65705 GZN65705 HJJ65705 HTF65705 IDB65705 IMX65705 IWT65705 JGP65705 JQL65705 KAH65705 KKD65705 KTZ65705 LDV65705 LNR65705 LXN65705 MHJ65705 MRF65705 NBB65705 NKX65705 NUT65705 OEP65705 OOL65705 OYH65705 PID65705 PRZ65705 QBV65705 QLR65705 QVN65705 RFJ65705 RPF65705 RZB65705 SIX65705 SST65705 TCP65705 TML65705 TWH65705 UGD65705 UPZ65705 UZV65705 VJR65705 VTN65705 WDJ65705 WNF65705 WXB65705 AT131241 KP131241 UL131241 AEH131241 AOD131241 AXZ131241 BHV131241 BRR131241 CBN131241 CLJ131241 CVF131241 DFB131241 DOX131241 DYT131241 EIP131241 ESL131241 FCH131241 FMD131241 FVZ131241 GFV131241 GPR131241 GZN131241 HJJ131241 HTF131241 IDB131241 IMX131241 IWT131241 JGP131241 JQL131241 KAH131241 KKD131241 KTZ131241 LDV131241 LNR131241 LXN131241 MHJ131241 MRF131241 NBB131241 NKX131241 NUT131241 OEP131241 OOL131241 OYH131241 PID131241 PRZ131241 QBV131241 QLR131241 QVN131241 RFJ131241 RPF131241 RZB131241 SIX131241 SST131241 TCP131241 TML131241 TWH131241 UGD131241 UPZ131241 UZV131241 VJR131241 VTN131241 WDJ131241 WNF131241 WXB131241 AT196777 KP196777 UL196777 AEH196777 AOD196777 AXZ196777 BHV196777 BRR196777 CBN196777 CLJ196777 CVF196777 DFB196777 DOX196777 DYT196777 EIP196777 ESL196777 FCH196777 FMD196777 FVZ196777 GFV196777 GPR196777 GZN196777 HJJ196777 HTF196777 IDB196777 IMX196777 IWT196777 JGP196777 JQL196777 KAH196777 KKD196777 KTZ196777 LDV196777 LNR196777 LXN196777 MHJ196777 MRF196777 NBB196777 NKX196777 NUT196777 OEP196777 OOL196777 OYH196777 PID196777 PRZ196777 QBV196777 QLR196777 QVN196777 RFJ196777 RPF196777 RZB196777 SIX196777 SST196777 TCP196777 TML196777 TWH196777 UGD196777 UPZ196777 UZV196777 VJR196777 VTN196777 WDJ196777 WNF196777 WXB196777 AT262313 KP262313 UL262313 AEH262313 AOD262313 AXZ262313 BHV262313 BRR262313 CBN262313 CLJ262313 CVF262313 DFB262313 DOX262313 DYT262313 EIP262313 ESL262313 FCH262313 FMD262313 FVZ262313 GFV262313 GPR262313 GZN262313 HJJ262313 HTF262313 IDB262313 IMX262313 IWT262313 JGP262313 JQL262313 KAH262313 KKD262313 KTZ262313 LDV262313 LNR262313 LXN262313 MHJ262313 MRF262313 NBB262313 NKX262313 NUT262313 OEP262313 OOL262313 OYH262313 PID262313 PRZ262313 QBV262313 QLR262313 QVN262313 RFJ262313 RPF262313 RZB262313 SIX262313 SST262313 TCP262313 TML262313 TWH262313 UGD262313 UPZ262313 UZV262313 VJR262313 VTN262313 WDJ262313 WNF262313 WXB262313 AT327849 KP327849 UL327849 AEH327849 AOD327849 AXZ327849 BHV327849 BRR327849 CBN327849 CLJ327849 CVF327849 DFB327849 DOX327849 DYT327849 EIP327849 ESL327849 FCH327849 FMD327849 FVZ327849 GFV327849 GPR327849 GZN327849 HJJ327849 HTF327849 IDB327849 IMX327849 IWT327849 JGP327849 JQL327849 KAH327849 KKD327849 KTZ327849 LDV327849 LNR327849 LXN327849 MHJ327849 MRF327849 NBB327849 NKX327849 NUT327849 OEP327849 OOL327849 OYH327849 PID327849 PRZ327849 QBV327849 QLR327849 QVN327849 RFJ327849 RPF327849 RZB327849 SIX327849 SST327849 TCP327849 TML327849 TWH327849 UGD327849 UPZ327849 UZV327849 VJR327849 VTN327849 WDJ327849 WNF327849 WXB327849 AT393385 KP393385 UL393385 AEH393385 AOD393385 AXZ393385 BHV393385 BRR393385 CBN393385 CLJ393385 CVF393385 DFB393385 DOX393385 DYT393385 EIP393385 ESL393385 FCH393385 FMD393385 FVZ393385 GFV393385 GPR393385 GZN393385 HJJ393385 HTF393385 IDB393385 IMX393385 IWT393385 JGP393385 JQL393385 KAH393385 KKD393385 KTZ393385 LDV393385 LNR393385 LXN393385 MHJ393385 MRF393385 NBB393385 NKX393385 NUT393385 OEP393385 OOL393385 OYH393385 PID393385 PRZ393385 QBV393385 QLR393385 QVN393385 RFJ393385 RPF393385 RZB393385 SIX393385 SST393385 TCP393385 TML393385 TWH393385 UGD393385 UPZ393385 UZV393385 VJR393385 VTN393385 WDJ393385 WNF393385 WXB393385 AT458921 KP458921 UL458921 AEH458921 AOD458921 AXZ458921 BHV458921 BRR458921 CBN458921 CLJ458921 CVF458921 DFB458921 DOX458921 DYT458921 EIP458921 ESL458921 FCH458921 FMD458921 FVZ458921 GFV458921 GPR458921 GZN458921 HJJ458921 HTF458921 IDB458921 IMX458921 IWT458921 JGP458921 JQL458921 KAH458921 KKD458921 KTZ458921 LDV458921 LNR458921 LXN458921 MHJ458921 MRF458921 NBB458921 NKX458921 NUT458921 OEP458921 OOL458921 OYH458921 PID458921 PRZ458921 QBV458921 QLR458921 QVN458921 RFJ458921 RPF458921 RZB458921 SIX458921 SST458921 TCP458921 TML458921 TWH458921 UGD458921 UPZ458921 UZV458921 VJR458921 VTN458921 WDJ458921 WNF458921 WXB458921 AT524457 KP524457 UL524457 AEH524457 AOD524457 AXZ524457 BHV524457 BRR524457 CBN524457 CLJ524457 CVF524457 DFB524457 DOX524457 DYT524457 EIP524457 ESL524457 FCH524457 FMD524457 FVZ524457 GFV524457 GPR524457 GZN524457 HJJ524457 HTF524457 IDB524457 IMX524457 IWT524457 JGP524457 JQL524457 KAH524457 KKD524457 KTZ524457 LDV524457 LNR524457 LXN524457 MHJ524457 MRF524457 NBB524457 NKX524457 NUT524457 OEP524457 OOL524457 OYH524457 PID524457 PRZ524457 QBV524457 QLR524457 QVN524457 RFJ524457 RPF524457 RZB524457 SIX524457 SST524457 TCP524457 TML524457 TWH524457 UGD524457 UPZ524457 UZV524457 VJR524457 VTN524457 WDJ524457 WNF524457 WXB524457 AT589993 KP589993 UL589993 AEH589993 AOD589993 AXZ589993 BHV589993 BRR589993 CBN589993 CLJ589993 CVF589993 DFB589993 DOX589993 DYT589993 EIP589993 ESL589993 FCH589993 FMD589993 FVZ589993 GFV589993 GPR589993 GZN589993 HJJ589993 HTF589993 IDB589993 IMX589993 IWT589993 JGP589993 JQL589993 KAH589993 KKD589993 KTZ589993 LDV589993 LNR589993 LXN589993 MHJ589993 MRF589993 NBB589993 NKX589993 NUT589993 OEP589993 OOL589993 OYH589993 PID589993 PRZ589993 QBV589993 QLR589993 QVN589993 RFJ589993 RPF589993 RZB589993 SIX589993 SST589993 TCP589993 TML589993 TWH589993 UGD589993 UPZ589993 UZV589993 VJR589993 VTN589993 WDJ589993 WNF589993 WXB589993 AT655529 KP655529 UL655529 AEH655529 AOD655529 AXZ655529 BHV655529 BRR655529 CBN655529 CLJ655529 CVF655529 DFB655529 DOX655529 DYT655529 EIP655529 ESL655529 FCH655529 FMD655529 FVZ655529 GFV655529 GPR655529 GZN655529 HJJ655529 HTF655529 IDB655529 IMX655529 IWT655529 JGP655529 JQL655529 KAH655529 KKD655529 KTZ655529 LDV655529 LNR655529 LXN655529 MHJ655529 MRF655529 NBB655529 NKX655529 NUT655529 OEP655529 OOL655529 OYH655529 PID655529 PRZ655529 QBV655529 QLR655529 QVN655529 RFJ655529 RPF655529 RZB655529 SIX655529 SST655529 TCP655529 TML655529 TWH655529 UGD655529 UPZ655529 UZV655529 VJR655529 VTN655529 WDJ655529 WNF655529 WXB655529 AT721065 KP721065 UL721065 AEH721065 AOD721065 AXZ721065 BHV721065 BRR721065 CBN721065 CLJ721065 CVF721065 DFB721065 DOX721065 DYT721065 EIP721065 ESL721065 FCH721065 FMD721065 FVZ721065 GFV721065 GPR721065 GZN721065 HJJ721065 HTF721065 IDB721065 IMX721065 IWT721065 JGP721065 JQL721065 KAH721065 KKD721065 KTZ721065 LDV721065 LNR721065 LXN721065 MHJ721065 MRF721065 NBB721065 NKX721065 NUT721065 OEP721065 OOL721065 OYH721065 PID721065 PRZ721065 QBV721065 QLR721065 QVN721065 RFJ721065 RPF721065 RZB721065 SIX721065 SST721065 TCP721065 TML721065 TWH721065 UGD721065 UPZ721065 UZV721065 VJR721065 VTN721065 WDJ721065 WNF721065 WXB721065 AT786601 KP786601 UL786601 AEH786601 AOD786601 AXZ786601 BHV786601 BRR786601 CBN786601 CLJ786601 CVF786601 DFB786601 DOX786601 DYT786601 EIP786601 ESL786601 FCH786601 FMD786601 FVZ786601 GFV786601 GPR786601 GZN786601 HJJ786601 HTF786601 IDB786601 IMX786601 IWT786601 JGP786601 JQL786601 KAH786601 KKD786601 KTZ786601 LDV786601 LNR786601 LXN786601 MHJ786601 MRF786601 NBB786601 NKX786601 NUT786601 OEP786601 OOL786601 OYH786601 PID786601 PRZ786601 QBV786601 QLR786601 QVN786601 RFJ786601 RPF786601 RZB786601 SIX786601 SST786601 TCP786601 TML786601 TWH786601 UGD786601 UPZ786601 UZV786601 VJR786601 VTN786601 WDJ786601 WNF786601 WXB786601 AT852137 KP852137 UL852137 AEH852137 AOD852137 AXZ852137 BHV852137 BRR852137 CBN852137 CLJ852137 CVF852137 DFB852137 DOX852137 DYT852137 EIP852137 ESL852137 FCH852137 FMD852137 FVZ852137 GFV852137 GPR852137 GZN852137 HJJ852137 HTF852137 IDB852137 IMX852137 IWT852137 JGP852137 JQL852137 KAH852137 KKD852137 KTZ852137 LDV852137 LNR852137 LXN852137 MHJ852137 MRF852137 NBB852137 NKX852137 NUT852137 OEP852137 OOL852137 OYH852137 PID852137 PRZ852137 QBV852137 QLR852137 QVN852137 RFJ852137 RPF852137 RZB852137 SIX852137 SST852137 TCP852137 TML852137 TWH852137 UGD852137 UPZ852137 UZV852137 VJR852137 VTN852137 WDJ852137 WNF852137 WXB852137 AT917673 KP917673 UL917673 AEH917673 AOD917673 AXZ917673 BHV917673 BRR917673 CBN917673 CLJ917673 CVF917673 DFB917673 DOX917673 DYT917673 EIP917673 ESL917673 FCH917673 FMD917673 FVZ917673 GFV917673 GPR917673 GZN917673 HJJ917673 HTF917673 IDB917673 IMX917673 IWT917673 JGP917673 JQL917673 KAH917673 KKD917673 KTZ917673 LDV917673 LNR917673 LXN917673 MHJ917673 MRF917673 NBB917673 NKX917673 NUT917673 OEP917673 OOL917673 OYH917673 PID917673 PRZ917673 QBV917673 QLR917673 QVN917673 RFJ917673 RPF917673 RZB917673 SIX917673 SST917673 TCP917673 TML917673 TWH917673 UGD917673 UPZ917673 UZV917673 VJR917673 VTN917673 WDJ917673 WNF917673 WXB917673 AT983209 KP983209 UL983209 AEH983209 AOD983209 AXZ983209 BHV983209 BRR983209 CBN983209 CLJ983209 CVF983209 DFB983209 DOX983209 DYT983209 EIP983209 ESL983209 FCH983209 FMD983209 FVZ983209 GFV983209 GPR983209 GZN983209 HJJ983209 HTF983209 IDB983209 IMX983209 IWT983209 JGP983209 JQL983209 KAH983209 KKD983209 KTZ983209 LDV983209 LNR983209 LXN983209 MHJ983209 MRF983209 NBB983209 NKX983209 NUT983209 OEP983209 OOL983209 OYH983209 PID983209 PRZ983209 QBV983209 QLR983209 QVN983209 RFJ983209 RPF983209 RZB983209 SIX983209 SST983209 TCP983209 TML983209 TWH983209 UGD983209 UPZ983209 UZV983209 VJR983209 VTN983209 WDJ983209 WNF983209 WXB983209 AT188 KP188 UL188 AEH188 AOD188 AXZ188 BHV188 BRR188 CBN188 CLJ188 CVF188 DFB188 DOX188 DYT188 EIP188 ESL188 FCH188 FMD188 FVZ188 GFV188 GPR188 GZN188 HJJ188 HTF188 IDB188 IMX188 IWT188 JGP188 JQL188 KAH188 KKD188 KTZ188 LDV188 LNR188 LXN188 MHJ188 MRF188 NBB188 NKX188 NUT188 OEP188 OOL188 OYH188 PID188 PRZ188 QBV188 QLR188 QVN188 RFJ188 RPF188 RZB188 SIX188 SST188 TCP188 TML188 TWH188 UGD188 UPZ188 UZV188 VJR188 VTN188 WDJ188 WNF188 WXB188 AT65724 KP65724 UL65724 AEH65724 AOD65724 AXZ65724 BHV65724 BRR65724 CBN65724 CLJ65724 CVF65724 DFB65724 DOX65724 DYT65724 EIP65724 ESL65724 FCH65724 FMD65724 FVZ65724 GFV65724 GPR65724 GZN65724 HJJ65724 HTF65724 IDB65724 IMX65724 IWT65724 JGP65724 JQL65724 KAH65724 KKD65724 KTZ65724 LDV65724 LNR65724 LXN65724 MHJ65724 MRF65724 NBB65724 NKX65724 NUT65724 OEP65724 OOL65724 OYH65724 PID65724 PRZ65724 QBV65724 QLR65724 QVN65724 RFJ65724 RPF65724 RZB65724 SIX65724 SST65724 TCP65724 TML65724 TWH65724 UGD65724 UPZ65724 UZV65724 VJR65724 VTN65724 WDJ65724 WNF65724 WXB65724 AT131260 KP131260 UL131260 AEH131260 AOD131260 AXZ131260 BHV131260 BRR131260 CBN131260 CLJ131260 CVF131260 DFB131260 DOX131260 DYT131260 EIP131260 ESL131260 FCH131260 FMD131260 FVZ131260 GFV131260 GPR131260 GZN131260 HJJ131260 HTF131260 IDB131260 IMX131260 IWT131260 JGP131260 JQL131260 KAH131260 KKD131260 KTZ131260 LDV131260 LNR131260 LXN131260 MHJ131260 MRF131260 NBB131260 NKX131260 NUT131260 OEP131260 OOL131260 OYH131260 PID131260 PRZ131260 QBV131260 QLR131260 QVN131260 RFJ131260 RPF131260 RZB131260 SIX131260 SST131260 TCP131260 TML131260 TWH131260 UGD131260 UPZ131260 UZV131260 VJR131260 VTN131260 WDJ131260 WNF131260 WXB131260 AT196796 KP196796 UL196796 AEH196796 AOD196796 AXZ196796 BHV196796 BRR196796 CBN196796 CLJ196796 CVF196796 DFB196796 DOX196796 DYT196796 EIP196796 ESL196796 FCH196796 FMD196796 FVZ196796 GFV196796 GPR196796 GZN196796 HJJ196796 HTF196796 IDB196796 IMX196796 IWT196796 JGP196796 JQL196796 KAH196796 KKD196796 KTZ196796 LDV196796 LNR196796 LXN196796 MHJ196796 MRF196796 NBB196796 NKX196796 NUT196796 OEP196796 OOL196796 OYH196796 PID196796 PRZ196796 QBV196796 QLR196796 QVN196796 RFJ196796 RPF196796 RZB196796 SIX196796 SST196796 TCP196796 TML196796 TWH196796 UGD196796 UPZ196796 UZV196796 VJR196796 VTN196796 WDJ196796 WNF196796 WXB196796 AT262332 KP262332 UL262332 AEH262332 AOD262332 AXZ262332 BHV262332 BRR262332 CBN262332 CLJ262332 CVF262332 DFB262332 DOX262332 DYT262332 EIP262332 ESL262332 FCH262332 FMD262332 FVZ262332 GFV262332 GPR262332 GZN262332 HJJ262332 HTF262332 IDB262332 IMX262332 IWT262332 JGP262332 JQL262332 KAH262332 KKD262332 KTZ262332 LDV262332 LNR262332 LXN262332 MHJ262332 MRF262332 NBB262332 NKX262332 NUT262332 OEP262332 OOL262332 OYH262332 PID262332 PRZ262332 QBV262332 QLR262332 QVN262332 RFJ262332 RPF262332 RZB262332 SIX262332 SST262332 TCP262332 TML262332 TWH262332 UGD262332 UPZ262332 UZV262332 VJR262332 VTN262332 WDJ262332 WNF262332 WXB262332 AT327868 KP327868 UL327868 AEH327868 AOD327868 AXZ327868 BHV327868 BRR327868 CBN327868 CLJ327868 CVF327868 DFB327868 DOX327868 DYT327868 EIP327868 ESL327868 FCH327868 FMD327868 FVZ327868 GFV327868 GPR327868 GZN327868 HJJ327868 HTF327868 IDB327868 IMX327868 IWT327868 JGP327868 JQL327868 KAH327868 KKD327868 KTZ327868 LDV327868 LNR327868 LXN327868 MHJ327868 MRF327868 NBB327868 NKX327868 NUT327868 OEP327868 OOL327868 OYH327868 PID327868 PRZ327868 QBV327868 QLR327868 QVN327868 RFJ327868 RPF327868 RZB327868 SIX327868 SST327868 TCP327868 TML327868 TWH327868 UGD327868 UPZ327868 UZV327868 VJR327868 VTN327868 WDJ327868 WNF327868 WXB327868 AT393404 KP393404 UL393404 AEH393404 AOD393404 AXZ393404 BHV393404 BRR393404 CBN393404 CLJ393404 CVF393404 DFB393404 DOX393404 DYT393404 EIP393404 ESL393404 FCH393404 FMD393404 FVZ393404 GFV393404 GPR393404 GZN393404 HJJ393404 HTF393404 IDB393404 IMX393404 IWT393404 JGP393404 JQL393404 KAH393404 KKD393404 KTZ393404 LDV393404 LNR393404 LXN393404 MHJ393404 MRF393404 NBB393404 NKX393404 NUT393404 OEP393404 OOL393404 OYH393404 PID393404 PRZ393404 QBV393404 QLR393404 QVN393404 RFJ393404 RPF393404 RZB393404 SIX393404 SST393404 TCP393404 TML393404 TWH393404 UGD393404 UPZ393404 UZV393404 VJR393404 VTN393404 WDJ393404 WNF393404 WXB393404 AT458940 KP458940 UL458940 AEH458940 AOD458940 AXZ458940 BHV458940 BRR458940 CBN458940 CLJ458940 CVF458940 DFB458940 DOX458940 DYT458940 EIP458940 ESL458940 FCH458940 FMD458940 FVZ458940 GFV458940 GPR458940 GZN458940 HJJ458940 HTF458940 IDB458940 IMX458940 IWT458940 JGP458940 JQL458940 KAH458940 KKD458940 KTZ458940 LDV458940 LNR458940 LXN458940 MHJ458940 MRF458940 NBB458940 NKX458940 NUT458940 OEP458940 OOL458940 OYH458940 PID458940 PRZ458940 QBV458940 QLR458940 QVN458940 RFJ458940 RPF458940 RZB458940 SIX458940 SST458940 TCP458940 TML458940 TWH458940 UGD458940 UPZ458940 UZV458940 VJR458940 VTN458940 WDJ458940 WNF458940 WXB458940 AT524476 KP524476 UL524476 AEH524476 AOD524476 AXZ524476 BHV524476 BRR524476 CBN524476 CLJ524476 CVF524476 DFB524476 DOX524476 DYT524476 EIP524476 ESL524476 FCH524476 FMD524476 FVZ524476 GFV524476 GPR524476 GZN524476 HJJ524476 HTF524476 IDB524476 IMX524476 IWT524476 JGP524476 JQL524476 KAH524476 KKD524476 KTZ524476 LDV524476 LNR524476 LXN524476 MHJ524476 MRF524476 NBB524476 NKX524476 NUT524476 OEP524476 OOL524476 OYH524476 PID524476 PRZ524476 QBV524476 QLR524476 QVN524476 RFJ524476 RPF524476 RZB524476 SIX524476 SST524476 TCP524476 TML524476 TWH524476 UGD524476 UPZ524476 UZV524476 VJR524476 VTN524476 WDJ524476 WNF524476 WXB524476 AT590012 KP590012 UL590012 AEH590012 AOD590012 AXZ590012 BHV590012 BRR590012 CBN590012 CLJ590012 CVF590012 DFB590012 DOX590012 DYT590012 EIP590012 ESL590012 FCH590012 FMD590012 FVZ590012 GFV590012 GPR590012 GZN590012 HJJ590012 HTF590012 IDB590012 IMX590012 IWT590012 JGP590012 JQL590012 KAH590012 KKD590012 KTZ590012 LDV590012 LNR590012 LXN590012 MHJ590012 MRF590012 NBB590012 NKX590012 NUT590012 OEP590012 OOL590012 OYH590012 PID590012 PRZ590012 QBV590012 QLR590012 QVN590012 RFJ590012 RPF590012 RZB590012 SIX590012 SST590012 TCP590012 TML590012 TWH590012 UGD590012 UPZ590012 UZV590012 VJR590012 VTN590012 WDJ590012 WNF590012 WXB590012 AT655548 KP655548 UL655548 AEH655548 AOD655548 AXZ655548 BHV655548 BRR655548 CBN655548 CLJ655548 CVF655548 DFB655548 DOX655548 DYT655548 EIP655548 ESL655548 FCH655548 FMD655548 FVZ655548 GFV655548 GPR655548 GZN655548 HJJ655548 HTF655548 IDB655548 IMX655548 IWT655548 JGP655548 JQL655548 KAH655548 KKD655548 KTZ655548 LDV655548 LNR655548 LXN655548 MHJ655548 MRF655548 NBB655548 NKX655548 NUT655548 OEP655548 OOL655548 OYH655548 PID655548 PRZ655548 QBV655548 QLR655548 QVN655548 RFJ655548 RPF655548 RZB655548 SIX655548 SST655548 TCP655548 TML655548 TWH655548 UGD655548 UPZ655548 UZV655548 VJR655548 VTN655548 WDJ655548 WNF655548 WXB655548 AT721084 KP721084 UL721084 AEH721084 AOD721084 AXZ721084 BHV721084 BRR721084 CBN721084 CLJ721084 CVF721084 DFB721084 DOX721084 DYT721084 EIP721084 ESL721084 FCH721084 FMD721084 FVZ721084 GFV721084 GPR721084 GZN721084 HJJ721084 HTF721084 IDB721084 IMX721084 IWT721084 JGP721084 JQL721084 KAH721084 KKD721084 KTZ721084 LDV721084 LNR721084 LXN721084 MHJ721084 MRF721084 NBB721084 NKX721084 NUT721084 OEP721084 OOL721084 OYH721084 PID721084 PRZ721084 QBV721084 QLR721084 QVN721084 RFJ721084 RPF721084 RZB721084 SIX721084 SST721084 TCP721084 TML721084 TWH721084 UGD721084 UPZ721084 UZV721084 VJR721084 VTN721084 WDJ721084 WNF721084 WXB721084 AT786620 KP786620 UL786620 AEH786620 AOD786620 AXZ786620 BHV786620 BRR786620 CBN786620 CLJ786620 CVF786620 DFB786620 DOX786620 DYT786620 EIP786620 ESL786620 FCH786620 FMD786620 FVZ786620 GFV786620 GPR786620 GZN786620 HJJ786620 HTF786620 IDB786620 IMX786620 IWT786620 JGP786620 JQL786620 KAH786620 KKD786620 KTZ786620 LDV786620 LNR786620 LXN786620 MHJ786620 MRF786620 NBB786620 NKX786620 NUT786620 OEP786620 OOL786620 OYH786620 PID786620 PRZ786620 QBV786620 QLR786620 QVN786620 RFJ786620 RPF786620 RZB786620 SIX786620 SST786620 TCP786620 TML786620 TWH786620 UGD786620 UPZ786620 UZV786620 VJR786620 VTN786620 WDJ786620 WNF786620 WXB786620 AT852156 KP852156 UL852156 AEH852156 AOD852156 AXZ852156 BHV852156 BRR852156 CBN852156 CLJ852156 CVF852156 DFB852156 DOX852156 DYT852156 EIP852156 ESL852156 FCH852156 FMD852156 FVZ852156 GFV852156 GPR852156 GZN852156 HJJ852156 HTF852156 IDB852156 IMX852156 IWT852156 JGP852156 JQL852156 KAH852156 KKD852156 KTZ852156 LDV852156 LNR852156 LXN852156 MHJ852156 MRF852156 NBB852156 NKX852156 NUT852156 OEP852156 OOL852156 OYH852156 PID852156 PRZ852156 QBV852156 QLR852156 QVN852156 RFJ852156 RPF852156 RZB852156 SIX852156 SST852156 TCP852156 TML852156 TWH852156 UGD852156 UPZ852156 UZV852156 VJR852156 VTN852156 WDJ852156 WNF852156 WXB852156 AT917692 KP917692 UL917692 AEH917692 AOD917692 AXZ917692 BHV917692 BRR917692 CBN917692 CLJ917692 CVF917692 DFB917692 DOX917692 DYT917692 EIP917692 ESL917692 FCH917692 FMD917692 FVZ917692 GFV917692 GPR917692 GZN917692 HJJ917692 HTF917692 IDB917692 IMX917692 IWT917692 JGP917692 JQL917692 KAH917692 KKD917692 KTZ917692 LDV917692 LNR917692 LXN917692 MHJ917692 MRF917692 NBB917692 NKX917692 NUT917692 OEP917692 OOL917692 OYH917692 PID917692 PRZ917692 QBV917692 QLR917692 QVN917692 RFJ917692 RPF917692 RZB917692 SIX917692 SST917692 TCP917692 TML917692 TWH917692 UGD917692 UPZ917692 UZV917692 VJR917692 VTN917692 WDJ917692 WNF917692 WXB917692 AT983228 KP983228 UL983228 AEH983228 AOD983228 AXZ983228 BHV983228 BRR983228 CBN983228 CLJ983228 CVF983228 DFB983228 DOX983228 DYT983228 EIP983228 ESL983228 FCH983228 FMD983228 FVZ983228 GFV983228 GPR983228 GZN983228 HJJ983228 HTF983228 IDB983228 IMX983228 IWT983228 JGP983228 JQL983228 KAH983228 KKD983228 KTZ983228 LDV983228 LNR983228 LXN983228 MHJ983228 MRF983228 NBB983228 NKX983228 NUT983228 OEP983228 OOL983228 OYH983228 PID983228 PRZ983228 QBV983228 QLR983228 QVN983228 RFJ983228 RPF983228 RZB983228 SIX983228 SST983228 TCP983228 TML983228 TWH983228 UGD983228 UPZ983228 UZV983228 VJR983228 VTN983228 WDJ983228 WNF983228 WXB983228"/>
    <dataValidation type="list" allowBlank="1" showInputMessage="1" showErrorMessage="1" sqref="AF188 KB188 TX188 ADT188 ANP188 AXL188 BHH188 BRD188 CAZ188 CKV188 CUR188 DEN188 DOJ188 DYF188 EIB188 ERX188 FBT188 FLP188 FVL188 GFH188 GPD188 GYZ188 HIV188 HSR188 ICN188 IMJ188 IWF188 JGB188 JPX188 JZT188 KJP188 KTL188 LDH188 LND188 LWZ188 MGV188 MQR188 NAN188 NKJ188 NUF188 OEB188 ONX188 OXT188 PHP188 PRL188 QBH188 QLD188 QUZ188 REV188 ROR188 RYN188 SIJ188 SSF188 TCB188 TLX188 TVT188 UFP188 UPL188 UZH188 VJD188 VSZ188 WCV188 WMR188 WWN188 AF65724 KB65724 TX65724 ADT65724 ANP65724 AXL65724 BHH65724 BRD65724 CAZ65724 CKV65724 CUR65724 DEN65724 DOJ65724 DYF65724 EIB65724 ERX65724 FBT65724 FLP65724 FVL65724 GFH65724 GPD65724 GYZ65724 HIV65724 HSR65724 ICN65724 IMJ65724 IWF65724 JGB65724 JPX65724 JZT65724 KJP65724 KTL65724 LDH65724 LND65724 LWZ65724 MGV65724 MQR65724 NAN65724 NKJ65724 NUF65724 OEB65724 ONX65724 OXT65724 PHP65724 PRL65724 QBH65724 QLD65724 QUZ65724 REV65724 ROR65724 RYN65724 SIJ65724 SSF65724 TCB65724 TLX65724 TVT65724 UFP65724 UPL65724 UZH65724 VJD65724 VSZ65724 WCV65724 WMR65724 WWN65724 AF131260 KB131260 TX131260 ADT131260 ANP131260 AXL131260 BHH131260 BRD131260 CAZ131260 CKV131260 CUR131260 DEN131260 DOJ131260 DYF131260 EIB131260 ERX131260 FBT131260 FLP131260 FVL131260 GFH131260 GPD131260 GYZ131260 HIV131260 HSR131260 ICN131260 IMJ131260 IWF131260 JGB131260 JPX131260 JZT131260 KJP131260 KTL131260 LDH131260 LND131260 LWZ131260 MGV131260 MQR131260 NAN131260 NKJ131260 NUF131260 OEB131260 ONX131260 OXT131260 PHP131260 PRL131260 QBH131260 QLD131260 QUZ131260 REV131260 ROR131260 RYN131260 SIJ131260 SSF131260 TCB131260 TLX131260 TVT131260 UFP131260 UPL131260 UZH131260 VJD131260 VSZ131260 WCV131260 WMR131260 WWN131260 AF196796 KB196796 TX196796 ADT196796 ANP196796 AXL196796 BHH196796 BRD196796 CAZ196796 CKV196796 CUR196796 DEN196796 DOJ196796 DYF196796 EIB196796 ERX196796 FBT196796 FLP196796 FVL196796 GFH196796 GPD196796 GYZ196796 HIV196796 HSR196796 ICN196796 IMJ196796 IWF196796 JGB196796 JPX196796 JZT196796 KJP196796 KTL196796 LDH196796 LND196796 LWZ196796 MGV196796 MQR196796 NAN196796 NKJ196796 NUF196796 OEB196796 ONX196796 OXT196796 PHP196796 PRL196796 QBH196796 QLD196796 QUZ196796 REV196796 ROR196796 RYN196796 SIJ196796 SSF196796 TCB196796 TLX196796 TVT196796 UFP196796 UPL196796 UZH196796 VJD196796 VSZ196796 WCV196796 WMR196796 WWN196796 AF262332 KB262332 TX262332 ADT262332 ANP262332 AXL262332 BHH262332 BRD262332 CAZ262332 CKV262332 CUR262332 DEN262332 DOJ262332 DYF262332 EIB262332 ERX262332 FBT262332 FLP262332 FVL262332 GFH262332 GPD262332 GYZ262332 HIV262332 HSR262332 ICN262332 IMJ262332 IWF262332 JGB262332 JPX262332 JZT262332 KJP262332 KTL262332 LDH262332 LND262332 LWZ262332 MGV262332 MQR262332 NAN262332 NKJ262332 NUF262332 OEB262332 ONX262332 OXT262332 PHP262332 PRL262332 QBH262332 QLD262332 QUZ262332 REV262332 ROR262332 RYN262332 SIJ262332 SSF262332 TCB262332 TLX262332 TVT262332 UFP262332 UPL262332 UZH262332 VJD262332 VSZ262332 WCV262332 WMR262332 WWN262332 AF327868 KB327868 TX327868 ADT327868 ANP327868 AXL327868 BHH327868 BRD327868 CAZ327868 CKV327868 CUR327868 DEN327868 DOJ327868 DYF327868 EIB327868 ERX327868 FBT327868 FLP327868 FVL327868 GFH327868 GPD327868 GYZ327868 HIV327868 HSR327868 ICN327868 IMJ327868 IWF327868 JGB327868 JPX327868 JZT327868 KJP327868 KTL327868 LDH327868 LND327868 LWZ327868 MGV327868 MQR327868 NAN327868 NKJ327868 NUF327868 OEB327868 ONX327868 OXT327868 PHP327868 PRL327868 QBH327868 QLD327868 QUZ327868 REV327868 ROR327868 RYN327868 SIJ327868 SSF327868 TCB327868 TLX327868 TVT327868 UFP327868 UPL327868 UZH327868 VJD327868 VSZ327868 WCV327868 WMR327868 WWN327868 AF393404 KB393404 TX393404 ADT393404 ANP393404 AXL393404 BHH393404 BRD393404 CAZ393404 CKV393404 CUR393404 DEN393404 DOJ393404 DYF393404 EIB393404 ERX393404 FBT393404 FLP393404 FVL393404 GFH393404 GPD393404 GYZ393404 HIV393404 HSR393404 ICN393404 IMJ393404 IWF393404 JGB393404 JPX393404 JZT393404 KJP393404 KTL393404 LDH393404 LND393404 LWZ393404 MGV393404 MQR393404 NAN393404 NKJ393404 NUF393404 OEB393404 ONX393404 OXT393404 PHP393404 PRL393404 QBH393404 QLD393404 QUZ393404 REV393404 ROR393404 RYN393404 SIJ393404 SSF393404 TCB393404 TLX393404 TVT393404 UFP393404 UPL393404 UZH393404 VJD393404 VSZ393404 WCV393404 WMR393404 WWN393404 AF458940 KB458940 TX458940 ADT458940 ANP458940 AXL458940 BHH458940 BRD458940 CAZ458940 CKV458940 CUR458940 DEN458940 DOJ458940 DYF458940 EIB458940 ERX458940 FBT458940 FLP458940 FVL458940 GFH458940 GPD458940 GYZ458940 HIV458940 HSR458940 ICN458940 IMJ458940 IWF458940 JGB458940 JPX458940 JZT458940 KJP458940 KTL458940 LDH458940 LND458940 LWZ458940 MGV458940 MQR458940 NAN458940 NKJ458940 NUF458940 OEB458940 ONX458940 OXT458940 PHP458940 PRL458940 QBH458940 QLD458940 QUZ458940 REV458940 ROR458940 RYN458940 SIJ458940 SSF458940 TCB458940 TLX458940 TVT458940 UFP458940 UPL458940 UZH458940 VJD458940 VSZ458940 WCV458940 WMR458940 WWN458940 AF524476 KB524476 TX524476 ADT524476 ANP524476 AXL524476 BHH524476 BRD524476 CAZ524476 CKV524476 CUR524476 DEN524476 DOJ524476 DYF524476 EIB524476 ERX524476 FBT524476 FLP524476 FVL524476 GFH524476 GPD524476 GYZ524476 HIV524476 HSR524476 ICN524476 IMJ524476 IWF524476 JGB524476 JPX524476 JZT524476 KJP524476 KTL524476 LDH524476 LND524476 LWZ524476 MGV524476 MQR524476 NAN524476 NKJ524476 NUF524476 OEB524476 ONX524476 OXT524476 PHP524476 PRL524476 QBH524476 QLD524476 QUZ524476 REV524476 ROR524476 RYN524476 SIJ524476 SSF524476 TCB524476 TLX524476 TVT524476 UFP524476 UPL524476 UZH524476 VJD524476 VSZ524476 WCV524476 WMR524476 WWN524476 AF590012 KB590012 TX590012 ADT590012 ANP590012 AXL590012 BHH590012 BRD590012 CAZ590012 CKV590012 CUR590012 DEN590012 DOJ590012 DYF590012 EIB590012 ERX590012 FBT590012 FLP590012 FVL590012 GFH590012 GPD590012 GYZ590012 HIV590012 HSR590012 ICN590012 IMJ590012 IWF590012 JGB590012 JPX590012 JZT590012 KJP590012 KTL590012 LDH590012 LND590012 LWZ590012 MGV590012 MQR590012 NAN590012 NKJ590012 NUF590012 OEB590012 ONX590012 OXT590012 PHP590012 PRL590012 QBH590012 QLD590012 QUZ590012 REV590012 ROR590012 RYN590012 SIJ590012 SSF590012 TCB590012 TLX590012 TVT590012 UFP590012 UPL590012 UZH590012 VJD590012 VSZ590012 WCV590012 WMR590012 WWN590012 AF655548 KB655548 TX655548 ADT655548 ANP655548 AXL655548 BHH655548 BRD655548 CAZ655548 CKV655548 CUR655548 DEN655548 DOJ655548 DYF655548 EIB655548 ERX655548 FBT655548 FLP655548 FVL655548 GFH655548 GPD655548 GYZ655548 HIV655548 HSR655548 ICN655548 IMJ655548 IWF655548 JGB655548 JPX655548 JZT655548 KJP655548 KTL655548 LDH655548 LND655548 LWZ655548 MGV655548 MQR655548 NAN655548 NKJ655548 NUF655548 OEB655548 ONX655548 OXT655548 PHP655548 PRL655548 QBH655548 QLD655548 QUZ655548 REV655548 ROR655548 RYN655548 SIJ655548 SSF655548 TCB655548 TLX655548 TVT655548 UFP655548 UPL655548 UZH655548 VJD655548 VSZ655548 WCV655548 WMR655548 WWN655548 AF721084 KB721084 TX721084 ADT721084 ANP721084 AXL721084 BHH721084 BRD721084 CAZ721084 CKV721084 CUR721084 DEN721084 DOJ721084 DYF721084 EIB721084 ERX721084 FBT721084 FLP721084 FVL721084 GFH721084 GPD721084 GYZ721084 HIV721084 HSR721084 ICN721084 IMJ721084 IWF721084 JGB721084 JPX721084 JZT721084 KJP721084 KTL721084 LDH721084 LND721084 LWZ721084 MGV721084 MQR721084 NAN721084 NKJ721084 NUF721084 OEB721084 ONX721084 OXT721084 PHP721084 PRL721084 QBH721084 QLD721084 QUZ721084 REV721084 ROR721084 RYN721084 SIJ721084 SSF721084 TCB721084 TLX721084 TVT721084 UFP721084 UPL721084 UZH721084 VJD721084 VSZ721084 WCV721084 WMR721084 WWN721084 AF786620 KB786620 TX786620 ADT786620 ANP786620 AXL786620 BHH786620 BRD786620 CAZ786620 CKV786620 CUR786620 DEN786620 DOJ786620 DYF786620 EIB786620 ERX786620 FBT786620 FLP786620 FVL786620 GFH786620 GPD786620 GYZ786620 HIV786620 HSR786620 ICN786620 IMJ786620 IWF786620 JGB786620 JPX786620 JZT786620 KJP786620 KTL786620 LDH786620 LND786620 LWZ786620 MGV786620 MQR786620 NAN786620 NKJ786620 NUF786620 OEB786620 ONX786620 OXT786620 PHP786620 PRL786620 QBH786620 QLD786620 QUZ786620 REV786620 ROR786620 RYN786620 SIJ786620 SSF786620 TCB786620 TLX786620 TVT786620 UFP786620 UPL786620 UZH786620 VJD786620 VSZ786620 WCV786620 WMR786620 WWN786620 AF852156 KB852156 TX852156 ADT852156 ANP852156 AXL852156 BHH852156 BRD852156 CAZ852156 CKV852156 CUR852156 DEN852156 DOJ852156 DYF852156 EIB852156 ERX852156 FBT852156 FLP852156 FVL852156 GFH852156 GPD852156 GYZ852156 HIV852156 HSR852156 ICN852156 IMJ852156 IWF852156 JGB852156 JPX852156 JZT852156 KJP852156 KTL852156 LDH852156 LND852156 LWZ852156 MGV852156 MQR852156 NAN852156 NKJ852156 NUF852156 OEB852156 ONX852156 OXT852156 PHP852156 PRL852156 QBH852156 QLD852156 QUZ852156 REV852156 ROR852156 RYN852156 SIJ852156 SSF852156 TCB852156 TLX852156 TVT852156 UFP852156 UPL852156 UZH852156 VJD852156 VSZ852156 WCV852156 WMR852156 WWN852156 AF917692 KB917692 TX917692 ADT917692 ANP917692 AXL917692 BHH917692 BRD917692 CAZ917692 CKV917692 CUR917692 DEN917692 DOJ917692 DYF917692 EIB917692 ERX917692 FBT917692 FLP917692 FVL917692 GFH917692 GPD917692 GYZ917692 HIV917692 HSR917692 ICN917692 IMJ917692 IWF917692 JGB917692 JPX917692 JZT917692 KJP917692 KTL917692 LDH917692 LND917692 LWZ917692 MGV917692 MQR917692 NAN917692 NKJ917692 NUF917692 OEB917692 ONX917692 OXT917692 PHP917692 PRL917692 QBH917692 QLD917692 QUZ917692 REV917692 ROR917692 RYN917692 SIJ917692 SSF917692 TCB917692 TLX917692 TVT917692 UFP917692 UPL917692 UZH917692 VJD917692 VSZ917692 WCV917692 WMR917692 WWN917692 AF983228 KB983228 TX983228 ADT983228 ANP983228 AXL983228 BHH983228 BRD983228 CAZ983228 CKV983228 CUR983228 DEN983228 DOJ983228 DYF983228 EIB983228 ERX983228 FBT983228 FLP983228 FVL983228 GFH983228 GPD983228 GYZ983228 HIV983228 HSR983228 ICN983228 IMJ983228 IWF983228 JGB983228 JPX983228 JZT983228 KJP983228 KTL983228 LDH983228 LND983228 LWZ983228 MGV983228 MQR983228 NAN983228 NKJ983228 NUF983228 OEB983228 ONX983228 OXT983228 PHP983228 PRL983228 QBH983228 QLD983228 QUZ983228 REV983228 ROR983228 RYN983228 SIJ983228 SSF983228 TCB983228 TLX983228 TVT983228 UFP983228 UPL983228 UZH983228 VJD983228 VSZ983228 WCV983228 WMR983228 WWN983228">
      <formula1>$AG$183:$AG$184</formula1>
    </dataValidation>
    <dataValidation type="whole" allowBlank="1" showInputMessage="1" showErrorMessage="1" error="Comissao acima da permitida._x000a_" sqref="U12 JQ12 TM12 ADI12 ANE12 AXA12 BGW12 BQS12 CAO12 CKK12 CUG12 DEC12 DNY12 DXU12 EHQ12 ERM12 FBI12 FLE12 FVA12 GEW12 GOS12 GYO12 HIK12 HSG12 ICC12 ILY12 IVU12 JFQ12 JPM12 JZI12 KJE12 KTA12 LCW12 LMS12 LWO12 MGK12 MQG12 NAC12 NJY12 NTU12 ODQ12 ONM12 OXI12 PHE12 PRA12 QAW12 QKS12 QUO12 REK12 ROG12 RYC12 SHY12 SRU12 TBQ12 TLM12 TVI12 UFE12 UPA12 UYW12 VIS12 VSO12 WCK12 WMG12 WWC12 U65548 JQ65548 TM65548 ADI65548 ANE65548 AXA65548 BGW65548 BQS65548 CAO65548 CKK65548 CUG65548 DEC65548 DNY65548 DXU65548 EHQ65548 ERM65548 FBI65548 FLE65548 FVA65548 GEW65548 GOS65548 GYO65548 HIK65548 HSG65548 ICC65548 ILY65548 IVU65548 JFQ65548 JPM65548 JZI65548 KJE65548 KTA65548 LCW65548 LMS65548 LWO65548 MGK65548 MQG65548 NAC65548 NJY65548 NTU65548 ODQ65548 ONM65548 OXI65548 PHE65548 PRA65548 QAW65548 QKS65548 QUO65548 REK65548 ROG65548 RYC65548 SHY65548 SRU65548 TBQ65548 TLM65548 TVI65548 UFE65548 UPA65548 UYW65548 VIS65548 VSO65548 WCK65548 WMG65548 WWC65548 U131084 JQ131084 TM131084 ADI131084 ANE131084 AXA131084 BGW131084 BQS131084 CAO131084 CKK131084 CUG131084 DEC131084 DNY131084 DXU131084 EHQ131084 ERM131084 FBI131084 FLE131084 FVA131084 GEW131084 GOS131084 GYO131084 HIK131084 HSG131084 ICC131084 ILY131084 IVU131084 JFQ131084 JPM131084 JZI131084 KJE131084 KTA131084 LCW131084 LMS131084 LWO131084 MGK131084 MQG131084 NAC131084 NJY131084 NTU131084 ODQ131084 ONM131084 OXI131084 PHE131084 PRA131084 QAW131084 QKS131084 QUO131084 REK131084 ROG131084 RYC131084 SHY131084 SRU131084 TBQ131084 TLM131084 TVI131084 UFE131084 UPA131084 UYW131084 VIS131084 VSO131084 WCK131084 WMG131084 WWC131084 U196620 JQ196620 TM196620 ADI196620 ANE196620 AXA196620 BGW196620 BQS196620 CAO196620 CKK196620 CUG196620 DEC196620 DNY196620 DXU196620 EHQ196620 ERM196620 FBI196620 FLE196620 FVA196620 GEW196620 GOS196620 GYO196620 HIK196620 HSG196620 ICC196620 ILY196620 IVU196620 JFQ196620 JPM196620 JZI196620 KJE196620 KTA196620 LCW196620 LMS196620 LWO196620 MGK196620 MQG196620 NAC196620 NJY196620 NTU196620 ODQ196620 ONM196620 OXI196620 PHE196620 PRA196620 QAW196620 QKS196620 QUO196620 REK196620 ROG196620 RYC196620 SHY196620 SRU196620 TBQ196620 TLM196620 TVI196620 UFE196620 UPA196620 UYW196620 VIS196620 VSO196620 WCK196620 WMG196620 WWC196620 U262156 JQ262156 TM262156 ADI262156 ANE262156 AXA262156 BGW262156 BQS262156 CAO262156 CKK262156 CUG262156 DEC262156 DNY262156 DXU262156 EHQ262156 ERM262156 FBI262156 FLE262156 FVA262156 GEW262156 GOS262156 GYO262156 HIK262156 HSG262156 ICC262156 ILY262156 IVU262156 JFQ262156 JPM262156 JZI262156 KJE262156 KTA262156 LCW262156 LMS262156 LWO262156 MGK262156 MQG262156 NAC262156 NJY262156 NTU262156 ODQ262156 ONM262156 OXI262156 PHE262156 PRA262156 QAW262156 QKS262156 QUO262156 REK262156 ROG262156 RYC262156 SHY262156 SRU262156 TBQ262156 TLM262156 TVI262156 UFE262156 UPA262156 UYW262156 VIS262156 VSO262156 WCK262156 WMG262156 WWC262156 U327692 JQ327692 TM327692 ADI327692 ANE327692 AXA327692 BGW327692 BQS327692 CAO327692 CKK327692 CUG327692 DEC327692 DNY327692 DXU327692 EHQ327692 ERM327692 FBI327692 FLE327692 FVA327692 GEW327692 GOS327692 GYO327692 HIK327692 HSG327692 ICC327692 ILY327692 IVU327692 JFQ327692 JPM327692 JZI327692 KJE327692 KTA327692 LCW327692 LMS327692 LWO327692 MGK327692 MQG327692 NAC327692 NJY327692 NTU327692 ODQ327692 ONM327692 OXI327692 PHE327692 PRA327692 QAW327692 QKS327692 QUO327692 REK327692 ROG327692 RYC327692 SHY327692 SRU327692 TBQ327692 TLM327692 TVI327692 UFE327692 UPA327692 UYW327692 VIS327692 VSO327692 WCK327692 WMG327692 WWC327692 U393228 JQ393228 TM393228 ADI393228 ANE393228 AXA393228 BGW393228 BQS393228 CAO393228 CKK393228 CUG393228 DEC393228 DNY393228 DXU393228 EHQ393228 ERM393228 FBI393228 FLE393228 FVA393228 GEW393228 GOS393228 GYO393228 HIK393228 HSG393228 ICC393228 ILY393228 IVU393228 JFQ393228 JPM393228 JZI393228 KJE393228 KTA393228 LCW393228 LMS393228 LWO393228 MGK393228 MQG393228 NAC393228 NJY393228 NTU393228 ODQ393228 ONM393228 OXI393228 PHE393228 PRA393228 QAW393228 QKS393228 QUO393228 REK393228 ROG393228 RYC393228 SHY393228 SRU393228 TBQ393228 TLM393228 TVI393228 UFE393228 UPA393228 UYW393228 VIS393228 VSO393228 WCK393228 WMG393228 WWC393228 U458764 JQ458764 TM458764 ADI458764 ANE458764 AXA458764 BGW458764 BQS458764 CAO458764 CKK458764 CUG458764 DEC458764 DNY458764 DXU458764 EHQ458764 ERM458764 FBI458764 FLE458764 FVA458764 GEW458764 GOS458764 GYO458764 HIK458764 HSG458764 ICC458764 ILY458764 IVU458764 JFQ458764 JPM458764 JZI458764 KJE458764 KTA458764 LCW458764 LMS458764 LWO458764 MGK458764 MQG458764 NAC458764 NJY458764 NTU458764 ODQ458764 ONM458764 OXI458764 PHE458764 PRA458764 QAW458764 QKS458764 QUO458764 REK458764 ROG458764 RYC458764 SHY458764 SRU458764 TBQ458764 TLM458764 TVI458764 UFE458764 UPA458764 UYW458764 VIS458764 VSO458764 WCK458764 WMG458764 WWC458764 U524300 JQ524300 TM524300 ADI524300 ANE524300 AXA524300 BGW524300 BQS524300 CAO524300 CKK524300 CUG524300 DEC524300 DNY524300 DXU524300 EHQ524300 ERM524300 FBI524300 FLE524300 FVA524300 GEW524300 GOS524300 GYO524300 HIK524300 HSG524300 ICC524300 ILY524300 IVU524300 JFQ524300 JPM524300 JZI524300 KJE524300 KTA524300 LCW524300 LMS524300 LWO524300 MGK524300 MQG524300 NAC524300 NJY524300 NTU524300 ODQ524300 ONM524300 OXI524300 PHE524300 PRA524300 QAW524300 QKS524300 QUO524300 REK524300 ROG524300 RYC524300 SHY524300 SRU524300 TBQ524300 TLM524300 TVI524300 UFE524300 UPA524300 UYW524300 VIS524300 VSO524300 WCK524300 WMG524300 WWC524300 U589836 JQ589836 TM589836 ADI589836 ANE589836 AXA589836 BGW589836 BQS589836 CAO589836 CKK589836 CUG589836 DEC589836 DNY589836 DXU589836 EHQ589836 ERM589836 FBI589836 FLE589836 FVA589836 GEW589836 GOS589836 GYO589836 HIK589836 HSG589836 ICC589836 ILY589836 IVU589836 JFQ589836 JPM589836 JZI589836 KJE589836 KTA589836 LCW589836 LMS589836 LWO589836 MGK589836 MQG589836 NAC589836 NJY589836 NTU589836 ODQ589836 ONM589836 OXI589836 PHE589836 PRA589836 QAW589836 QKS589836 QUO589836 REK589836 ROG589836 RYC589836 SHY589836 SRU589836 TBQ589836 TLM589836 TVI589836 UFE589836 UPA589836 UYW589836 VIS589836 VSO589836 WCK589836 WMG589836 WWC589836 U655372 JQ655372 TM655372 ADI655372 ANE655372 AXA655372 BGW655372 BQS655372 CAO655372 CKK655372 CUG655372 DEC655372 DNY655372 DXU655372 EHQ655372 ERM655372 FBI655372 FLE655372 FVA655372 GEW655372 GOS655372 GYO655372 HIK655372 HSG655372 ICC655372 ILY655372 IVU655372 JFQ655372 JPM655372 JZI655372 KJE655372 KTA655372 LCW655372 LMS655372 LWO655372 MGK655372 MQG655372 NAC655372 NJY655372 NTU655372 ODQ655372 ONM655372 OXI655372 PHE655372 PRA655372 QAW655372 QKS655372 QUO655372 REK655372 ROG655372 RYC655372 SHY655372 SRU655372 TBQ655372 TLM655372 TVI655372 UFE655372 UPA655372 UYW655372 VIS655372 VSO655372 WCK655372 WMG655372 WWC655372 U720908 JQ720908 TM720908 ADI720908 ANE720908 AXA720908 BGW720908 BQS720908 CAO720908 CKK720908 CUG720908 DEC720908 DNY720908 DXU720908 EHQ720908 ERM720908 FBI720908 FLE720908 FVA720908 GEW720908 GOS720908 GYO720908 HIK720908 HSG720908 ICC720908 ILY720908 IVU720908 JFQ720908 JPM720908 JZI720908 KJE720908 KTA720908 LCW720908 LMS720908 LWO720908 MGK720908 MQG720908 NAC720908 NJY720908 NTU720908 ODQ720908 ONM720908 OXI720908 PHE720908 PRA720908 QAW720908 QKS720908 QUO720908 REK720908 ROG720908 RYC720908 SHY720908 SRU720908 TBQ720908 TLM720908 TVI720908 UFE720908 UPA720908 UYW720908 VIS720908 VSO720908 WCK720908 WMG720908 WWC720908 U786444 JQ786444 TM786444 ADI786444 ANE786444 AXA786444 BGW786444 BQS786444 CAO786444 CKK786444 CUG786444 DEC786444 DNY786444 DXU786444 EHQ786444 ERM786444 FBI786444 FLE786444 FVA786444 GEW786444 GOS786444 GYO786444 HIK786444 HSG786444 ICC786444 ILY786444 IVU786444 JFQ786444 JPM786444 JZI786444 KJE786444 KTA786444 LCW786444 LMS786444 LWO786444 MGK786444 MQG786444 NAC786444 NJY786444 NTU786444 ODQ786444 ONM786444 OXI786444 PHE786444 PRA786444 QAW786444 QKS786444 QUO786444 REK786444 ROG786444 RYC786444 SHY786444 SRU786444 TBQ786444 TLM786444 TVI786444 UFE786444 UPA786444 UYW786444 VIS786444 VSO786444 WCK786444 WMG786444 WWC786444 U851980 JQ851980 TM851980 ADI851980 ANE851980 AXA851980 BGW851980 BQS851980 CAO851980 CKK851980 CUG851980 DEC851980 DNY851980 DXU851980 EHQ851980 ERM851980 FBI851980 FLE851980 FVA851980 GEW851980 GOS851980 GYO851980 HIK851980 HSG851980 ICC851980 ILY851980 IVU851980 JFQ851980 JPM851980 JZI851980 KJE851980 KTA851980 LCW851980 LMS851980 LWO851980 MGK851980 MQG851980 NAC851980 NJY851980 NTU851980 ODQ851980 ONM851980 OXI851980 PHE851980 PRA851980 QAW851980 QKS851980 QUO851980 REK851980 ROG851980 RYC851980 SHY851980 SRU851980 TBQ851980 TLM851980 TVI851980 UFE851980 UPA851980 UYW851980 VIS851980 VSO851980 WCK851980 WMG851980 WWC851980 U917516 JQ917516 TM917516 ADI917516 ANE917516 AXA917516 BGW917516 BQS917516 CAO917516 CKK917516 CUG917516 DEC917516 DNY917516 DXU917516 EHQ917516 ERM917516 FBI917516 FLE917516 FVA917516 GEW917516 GOS917516 GYO917516 HIK917516 HSG917516 ICC917516 ILY917516 IVU917516 JFQ917516 JPM917516 JZI917516 KJE917516 KTA917516 LCW917516 LMS917516 LWO917516 MGK917516 MQG917516 NAC917516 NJY917516 NTU917516 ODQ917516 ONM917516 OXI917516 PHE917516 PRA917516 QAW917516 QKS917516 QUO917516 REK917516 ROG917516 RYC917516 SHY917516 SRU917516 TBQ917516 TLM917516 TVI917516 UFE917516 UPA917516 UYW917516 VIS917516 VSO917516 WCK917516 WMG917516 WWC917516 U983052 JQ983052 TM983052 ADI983052 ANE983052 AXA983052 BGW983052 BQS983052 CAO983052 CKK983052 CUG983052 DEC983052 DNY983052 DXU983052 EHQ983052 ERM983052 FBI983052 FLE983052 FVA983052 GEW983052 GOS983052 GYO983052 HIK983052 HSG983052 ICC983052 ILY983052 IVU983052 JFQ983052 JPM983052 JZI983052 KJE983052 KTA983052 LCW983052 LMS983052 LWO983052 MGK983052 MQG983052 NAC983052 NJY983052 NTU983052 ODQ983052 ONM983052 OXI983052 PHE983052 PRA983052 QAW983052 QKS983052 QUO983052 REK983052 ROG983052 RYC983052 SHY983052 SRU983052 TBQ983052 TLM983052 TVI983052 UFE983052 UPA983052 UYW983052 VIS983052 VSO983052 WCK983052 WMG983052 WWC983052">
      <formula1>0</formula1>
      <formula2>25</formula2>
    </dataValidation>
    <dataValidation type="decimal" allowBlank="1" showInputMessage="1" showErrorMessage="1" sqref="G30:I30 JC30:JE30 SY30:TA30 ACU30:ACW30 AMQ30:AMS30 AWM30:AWO30 BGI30:BGK30 BQE30:BQG30 CAA30:CAC30 CJW30:CJY30 CTS30:CTU30 DDO30:DDQ30 DNK30:DNM30 DXG30:DXI30 EHC30:EHE30 EQY30:ERA30 FAU30:FAW30 FKQ30:FKS30 FUM30:FUO30 GEI30:GEK30 GOE30:GOG30 GYA30:GYC30 HHW30:HHY30 HRS30:HRU30 IBO30:IBQ30 ILK30:ILM30 IVG30:IVI30 JFC30:JFE30 JOY30:JPA30 JYU30:JYW30 KIQ30:KIS30 KSM30:KSO30 LCI30:LCK30 LME30:LMG30 LWA30:LWC30 MFW30:MFY30 MPS30:MPU30 MZO30:MZQ30 NJK30:NJM30 NTG30:NTI30 ODC30:ODE30 OMY30:ONA30 OWU30:OWW30 PGQ30:PGS30 PQM30:PQO30 QAI30:QAK30 QKE30:QKG30 QUA30:QUC30 RDW30:RDY30 RNS30:RNU30 RXO30:RXQ30 SHK30:SHM30 SRG30:SRI30 TBC30:TBE30 TKY30:TLA30 TUU30:TUW30 UEQ30:UES30 UOM30:UOO30 UYI30:UYK30 VIE30:VIG30 VSA30:VSC30 WBW30:WBY30 WLS30:WLU30 WVO30:WVQ30 G65566:I65566 JC65566:JE65566 SY65566:TA65566 ACU65566:ACW65566 AMQ65566:AMS65566 AWM65566:AWO65566 BGI65566:BGK65566 BQE65566:BQG65566 CAA65566:CAC65566 CJW65566:CJY65566 CTS65566:CTU65566 DDO65566:DDQ65566 DNK65566:DNM65566 DXG65566:DXI65566 EHC65566:EHE65566 EQY65566:ERA65566 FAU65566:FAW65566 FKQ65566:FKS65566 FUM65566:FUO65566 GEI65566:GEK65566 GOE65566:GOG65566 GYA65566:GYC65566 HHW65566:HHY65566 HRS65566:HRU65566 IBO65566:IBQ65566 ILK65566:ILM65566 IVG65566:IVI65566 JFC65566:JFE65566 JOY65566:JPA65566 JYU65566:JYW65566 KIQ65566:KIS65566 KSM65566:KSO65566 LCI65566:LCK65566 LME65566:LMG65566 LWA65566:LWC65566 MFW65566:MFY65566 MPS65566:MPU65566 MZO65566:MZQ65566 NJK65566:NJM65566 NTG65566:NTI65566 ODC65566:ODE65566 OMY65566:ONA65566 OWU65566:OWW65566 PGQ65566:PGS65566 PQM65566:PQO65566 QAI65566:QAK65566 QKE65566:QKG65566 QUA65566:QUC65566 RDW65566:RDY65566 RNS65566:RNU65566 RXO65566:RXQ65566 SHK65566:SHM65566 SRG65566:SRI65566 TBC65566:TBE65566 TKY65566:TLA65566 TUU65566:TUW65566 UEQ65566:UES65566 UOM65566:UOO65566 UYI65566:UYK65566 VIE65566:VIG65566 VSA65566:VSC65566 WBW65566:WBY65566 WLS65566:WLU65566 WVO65566:WVQ65566 G131102:I131102 JC131102:JE131102 SY131102:TA131102 ACU131102:ACW131102 AMQ131102:AMS131102 AWM131102:AWO131102 BGI131102:BGK131102 BQE131102:BQG131102 CAA131102:CAC131102 CJW131102:CJY131102 CTS131102:CTU131102 DDO131102:DDQ131102 DNK131102:DNM131102 DXG131102:DXI131102 EHC131102:EHE131102 EQY131102:ERA131102 FAU131102:FAW131102 FKQ131102:FKS131102 FUM131102:FUO131102 GEI131102:GEK131102 GOE131102:GOG131102 GYA131102:GYC131102 HHW131102:HHY131102 HRS131102:HRU131102 IBO131102:IBQ131102 ILK131102:ILM131102 IVG131102:IVI131102 JFC131102:JFE131102 JOY131102:JPA131102 JYU131102:JYW131102 KIQ131102:KIS131102 KSM131102:KSO131102 LCI131102:LCK131102 LME131102:LMG131102 LWA131102:LWC131102 MFW131102:MFY131102 MPS131102:MPU131102 MZO131102:MZQ131102 NJK131102:NJM131102 NTG131102:NTI131102 ODC131102:ODE131102 OMY131102:ONA131102 OWU131102:OWW131102 PGQ131102:PGS131102 PQM131102:PQO131102 QAI131102:QAK131102 QKE131102:QKG131102 QUA131102:QUC131102 RDW131102:RDY131102 RNS131102:RNU131102 RXO131102:RXQ131102 SHK131102:SHM131102 SRG131102:SRI131102 TBC131102:TBE131102 TKY131102:TLA131102 TUU131102:TUW131102 UEQ131102:UES131102 UOM131102:UOO131102 UYI131102:UYK131102 VIE131102:VIG131102 VSA131102:VSC131102 WBW131102:WBY131102 WLS131102:WLU131102 WVO131102:WVQ131102 G196638:I196638 JC196638:JE196638 SY196638:TA196638 ACU196638:ACW196638 AMQ196638:AMS196638 AWM196638:AWO196638 BGI196638:BGK196638 BQE196638:BQG196638 CAA196638:CAC196638 CJW196638:CJY196638 CTS196638:CTU196638 DDO196638:DDQ196638 DNK196638:DNM196638 DXG196638:DXI196638 EHC196638:EHE196638 EQY196638:ERA196638 FAU196638:FAW196638 FKQ196638:FKS196638 FUM196638:FUO196638 GEI196638:GEK196638 GOE196638:GOG196638 GYA196638:GYC196638 HHW196638:HHY196638 HRS196638:HRU196638 IBO196638:IBQ196638 ILK196638:ILM196638 IVG196638:IVI196638 JFC196638:JFE196638 JOY196638:JPA196638 JYU196638:JYW196638 KIQ196638:KIS196638 KSM196638:KSO196638 LCI196638:LCK196638 LME196638:LMG196638 LWA196638:LWC196638 MFW196638:MFY196638 MPS196638:MPU196638 MZO196638:MZQ196638 NJK196638:NJM196638 NTG196638:NTI196638 ODC196638:ODE196638 OMY196638:ONA196638 OWU196638:OWW196638 PGQ196638:PGS196638 PQM196638:PQO196638 QAI196638:QAK196638 QKE196638:QKG196638 QUA196638:QUC196638 RDW196638:RDY196638 RNS196638:RNU196638 RXO196638:RXQ196638 SHK196638:SHM196638 SRG196638:SRI196638 TBC196638:TBE196638 TKY196638:TLA196638 TUU196638:TUW196638 UEQ196638:UES196638 UOM196638:UOO196638 UYI196638:UYK196638 VIE196638:VIG196638 VSA196638:VSC196638 WBW196638:WBY196638 WLS196638:WLU196638 WVO196638:WVQ196638 G262174:I262174 JC262174:JE262174 SY262174:TA262174 ACU262174:ACW262174 AMQ262174:AMS262174 AWM262174:AWO262174 BGI262174:BGK262174 BQE262174:BQG262174 CAA262174:CAC262174 CJW262174:CJY262174 CTS262174:CTU262174 DDO262174:DDQ262174 DNK262174:DNM262174 DXG262174:DXI262174 EHC262174:EHE262174 EQY262174:ERA262174 FAU262174:FAW262174 FKQ262174:FKS262174 FUM262174:FUO262174 GEI262174:GEK262174 GOE262174:GOG262174 GYA262174:GYC262174 HHW262174:HHY262174 HRS262174:HRU262174 IBO262174:IBQ262174 ILK262174:ILM262174 IVG262174:IVI262174 JFC262174:JFE262174 JOY262174:JPA262174 JYU262174:JYW262174 KIQ262174:KIS262174 KSM262174:KSO262174 LCI262174:LCK262174 LME262174:LMG262174 LWA262174:LWC262174 MFW262174:MFY262174 MPS262174:MPU262174 MZO262174:MZQ262174 NJK262174:NJM262174 NTG262174:NTI262174 ODC262174:ODE262174 OMY262174:ONA262174 OWU262174:OWW262174 PGQ262174:PGS262174 PQM262174:PQO262174 QAI262174:QAK262174 QKE262174:QKG262174 QUA262174:QUC262174 RDW262174:RDY262174 RNS262174:RNU262174 RXO262174:RXQ262174 SHK262174:SHM262174 SRG262174:SRI262174 TBC262174:TBE262174 TKY262174:TLA262174 TUU262174:TUW262174 UEQ262174:UES262174 UOM262174:UOO262174 UYI262174:UYK262174 VIE262174:VIG262174 VSA262174:VSC262174 WBW262174:WBY262174 WLS262174:WLU262174 WVO262174:WVQ262174 G327710:I327710 JC327710:JE327710 SY327710:TA327710 ACU327710:ACW327710 AMQ327710:AMS327710 AWM327710:AWO327710 BGI327710:BGK327710 BQE327710:BQG327710 CAA327710:CAC327710 CJW327710:CJY327710 CTS327710:CTU327710 DDO327710:DDQ327710 DNK327710:DNM327710 DXG327710:DXI327710 EHC327710:EHE327710 EQY327710:ERA327710 FAU327710:FAW327710 FKQ327710:FKS327710 FUM327710:FUO327710 GEI327710:GEK327710 GOE327710:GOG327710 GYA327710:GYC327710 HHW327710:HHY327710 HRS327710:HRU327710 IBO327710:IBQ327710 ILK327710:ILM327710 IVG327710:IVI327710 JFC327710:JFE327710 JOY327710:JPA327710 JYU327710:JYW327710 KIQ327710:KIS327710 KSM327710:KSO327710 LCI327710:LCK327710 LME327710:LMG327710 LWA327710:LWC327710 MFW327710:MFY327710 MPS327710:MPU327710 MZO327710:MZQ327710 NJK327710:NJM327710 NTG327710:NTI327710 ODC327710:ODE327710 OMY327710:ONA327710 OWU327710:OWW327710 PGQ327710:PGS327710 PQM327710:PQO327710 QAI327710:QAK327710 QKE327710:QKG327710 QUA327710:QUC327710 RDW327710:RDY327710 RNS327710:RNU327710 RXO327710:RXQ327710 SHK327710:SHM327710 SRG327710:SRI327710 TBC327710:TBE327710 TKY327710:TLA327710 TUU327710:TUW327710 UEQ327710:UES327710 UOM327710:UOO327710 UYI327710:UYK327710 VIE327710:VIG327710 VSA327710:VSC327710 WBW327710:WBY327710 WLS327710:WLU327710 WVO327710:WVQ327710 G393246:I393246 JC393246:JE393246 SY393246:TA393246 ACU393246:ACW393246 AMQ393246:AMS393246 AWM393246:AWO393246 BGI393246:BGK393246 BQE393246:BQG393246 CAA393246:CAC393246 CJW393246:CJY393246 CTS393246:CTU393246 DDO393246:DDQ393246 DNK393246:DNM393246 DXG393246:DXI393246 EHC393246:EHE393246 EQY393246:ERA393246 FAU393246:FAW393246 FKQ393246:FKS393246 FUM393246:FUO393246 GEI393246:GEK393246 GOE393246:GOG393246 GYA393246:GYC393246 HHW393246:HHY393246 HRS393246:HRU393246 IBO393246:IBQ393246 ILK393246:ILM393246 IVG393246:IVI393246 JFC393246:JFE393246 JOY393246:JPA393246 JYU393246:JYW393246 KIQ393246:KIS393246 KSM393246:KSO393246 LCI393246:LCK393246 LME393246:LMG393246 LWA393246:LWC393246 MFW393246:MFY393246 MPS393246:MPU393246 MZO393246:MZQ393246 NJK393246:NJM393246 NTG393246:NTI393246 ODC393246:ODE393246 OMY393246:ONA393246 OWU393246:OWW393246 PGQ393246:PGS393246 PQM393246:PQO393246 QAI393246:QAK393246 QKE393246:QKG393246 QUA393246:QUC393246 RDW393246:RDY393246 RNS393246:RNU393246 RXO393246:RXQ393246 SHK393246:SHM393246 SRG393246:SRI393246 TBC393246:TBE393246 TKY393246:TLA393246 TUU393246:TUW393246 UEQ393246:UES393246 UOM393246:UOO393246 UYI393246:UYK393246 VIE393246:VIG393246 VSA393246:VSC393246 WBW393246:WBY393246 WLS393246:WLU393246 WVO393246:WVQ393246 G458782:I458782 JC458782:JE458782 SY458782:TA458782 ACU458782:ACW458782 AMQ458782:AMS458782 AWM458782:AWO458782 BGI458782:BGK458782 BQE458782:BQG458782 CAA458782:CAC458782 CJW458782:CJY458782 CTS458782:CTU458782 DDO458782:DDQ458782 DNK458782:DNM458782 DXG458782:DXI458782 EHC458782:EHE458782 EQY458782:ERA458782 FAU458782:FAW458782 FKQ458782:FKS458782 FUM458782:FUO458782 GEI458782:GEK458782 GOE458782:GOG458782 GYA458782:GYC458782 HHW458782:HHY458782 HRS458782:HRU458782 IBO458782:IBQ458782 ILK458782:ILM458782 IVG458782:IVI458782 JFC458782:JFE458782 JOY458782:JPA458782 JYU458782:JYW458782 KIQ458782:KIS458782 KSM458782:KSO458782 LCI458782:LCK458782 LME458782:LMG458782 LWA458782:LWC458782 MFW458782:MFY458782 MPS458782:MPU458782 MZO458782:MZQ458782 NJK458782:NJM458782 NTG458782:NTI458782 ODC458782:ODE458782 OMY458782:ONA458782 OWU458782:OWW458782 PGQ458782:PGS458782 PQM458782:PQO458782 QAI458782:QAK458782 QKE458782:QKG458782 QUA458782:QUC458782 RDW458782:RDY458782 RNS458782:RNU458782 RXO458782:RXQ458782 SHK458782:SHM458782 SRG458782:SRI458782 TBC458782:TBE458782 TKY458782:TLA458782 TUU458782:TUW458782 UEQ458782:UES458782 UOM458782:UOO458782 UYI458782:UYK458782 VIE458782:VIG458782 VSA458782:VSC458782 WBW458782:WBY458782 WLS458782:WLU458782 WVO458782:WVQ458782 G524318:I524318 JC524318:JE524318 SY524318:TA524318 ACU524318:ACW524318 AMQ524318:AMS524318 AWM524318:AWO524318 BGI524318:BGK524318 BQE524318:BQG524318 CAA524318:CAC524318 CJW524318:CJY524318 CTS524318:CTU524318 DDO524318:DDQ524318 DNK524318:DNM524318 DXG524318:DXI524318 EHC524318:EHE524318 EQY524318:ERA524318 FAU524318:FAW524318 FKQ524318:FKS524318 FUM524318:FUO524318 GEI524318:GEK524318 GOE524318:GOG524318 GYA524318:GYC524318 HHW524318:HHY524318 HRS524318:HRU524318 IBO524318:IBQ524318 ILK524318:ILM524318 IVG524318:IVI524318 JFC524318:JFE524318 JOY524318:JPA524318 JYU524318:JYW524318 KIQ524318:KIS524318 KSM524318:KSO524318 LCI524318:LCK524318 LME524318:LMG524318 LWA524318:LWC524318 MFW524318:MFY524318 MPS524318:MPU524318 MZO524318:MZQ524318 NJK524318:NJM524318 NTG524318:NTI524318 ODC524318:ODE524318 OMY524318:ONA524318 OWU524318:OWW524318 PGQ524318:PGS524318 PQM524318:PQO524318 QAI524318:QAK524318 QKE524318:QKG524318 QUA524318:QUC524318 RDW524318:RDY524318 RNS524318:RNU524318 RXO524318:RXQ524318 SHK524318:SHM524318 SRG524318:SRI524318 TBC524318:TBE524318 TKY524318:TLA524318 TUU524318:TUW524318 UEQ524318:UES524318 UOM524318:UOO524318 UYI524318:UYK524318 VIE524318:VIG524318 VSA524318:VSC524318 WBW524318:WBY524318 WLS524318:WLU524318 WVO524318:WVQ524318 G589854:I589854 JC589854:JE589854 SY589854:TA589854 ACU589854:ACW589854 AMQ589854:AMS589854 AWM589854:AWO589854 BGI589854:BGK589854 BQE589854:BQG589854 CAA589854:CAC589854 CJW589854:CJY589854 CTS589854:CTU589854 DDO589854:DDQ589854 DNK589854:DNM589854 DXG589854:DXI589854 EHC589854:EHE589854 EQY589854:ERA589854 FAU589854:FAW589854 FKQ589854:FKS589854 FUM589854:FUO589854 GEI589854:GEK589854 GOE589854:GOG589854 GYA589854:GYC589854 HHW589854:HHY589854 HRS589854:HRU589854 IBO589854:IBQ589854 ILK589854:ILM589854 IVG589854:IVI589854 JFC589854:JFE589854 JOY589854:JPA589854 JYU589854:JYW589854 KIQ589854:KIS589854 KSM589854:KSO589854 LCI589854:LCK589854 LME589854:LMG589854 LWA589854:LWC589854 MFW589854:MFY589854 MPS589854:MPU589854 MZO589854:MZQ589854 NJK589854:NJM589854 NTG589854:NTI589854 ODC589854:ODE589854 OMY589854:ONA589854 OWU589854:OWW589854 PGQ589854:PGS589854 PQM589854:PQO589854 QAI589854:QAK589854 QKE589854:QKG589854 QUA589854:QUC589854 RDW589854:RDY589854 RNS589854:RNU589854 RXO589854:RXQ589854 SHK589854:SHM589854 SRG589854:SRI589854 TBC589854:TBE589854 TKY589854:TLA589854 TUU589854:TUW589854 UEQ589854:UES589854 UOM589854:UOO589854 UYI589854:UYK589854 VIE589854:VIG589854 VSA589854:VSC589854 WBW589854:WBY589854 WLS589854:WLU589854 WVO589854:WVQ589854 G655390:I655390 JC655390:JE655390 SY655390:TA655390 ACU655390:ACW655390 AMQ655390:AMS655390 AWM655390:AWO655390 BGI655390:BGK655390 BQE655390:BQG655390 CAA655390:CAC655390 CJW655390:CJY655390 CTS655390:CTU655390 DDO655390:DDQ655390 DNK655390:DNM655390 DXG655390:DXI655390 EHC655390:EHE655390 EQY655390:ERA655390 FAU655390:FAW655390 FKQ655390:FKS655390 FUM655390:FUO655390 GEI655390:GEK655390 GOE655390:GOG655390 GYA655390:GYC655390 HHW655390:HHY655390 HRS655390:HRU655390 IBO655390:IBQ655390 ILK655390:ILM655390 IVG655390:IVI655390 JFC655390:JFE655390 JOY655390:JPA655390 JYU655390:JYW655390 KIQ655390:KIS655390 KSM655390:KSO655390 LCI655390:LCK655390 LME655390:LMG655390 LWA655390:LWC655390 MFW655390:MFY655390 MPS655390:MPU655390 MZO655390:MZQ655390 NJK655390:NJM655390 NTG655390:NTI655390 ODC655390:ODE655390 OMY655390:ONA655390 OWU655390:OWW655390 PGQ655390:PGS655390 PQM655390:PQO655390 QAI655390:QAK655390 QKE655390:QKG655390 QUA655390:QUC655390 RDW655390:RDY655390 RNS655390:RNU655390 RXO655390:RXQ655390 SHK655390:SHM655390 SRG655390:SRI655390 TBC655390:TBE655390 TKY655390:TLA655390 TUU655390:TUW655390 UEQ655390:UES655390 UOM655390:UOO655390 UYI655390:UYK655390 VIE655390:VIG655390 VSA655390:VSC655390 WBW655390:WBY655390 WLS655390:WLU655390 WVO655390:WVQ655390 G720926:I720926 JC720926:JE720926 SY720926:TA720926 ACU720926:ACW720926 AMQ720926:AMS720926 AWM720926:AWO720926 BGI720926:BGK720926 BQE720926:BQG720926 CAA720926:CAC720926 CJW720926:CJY720926 CTS720926:CTU720926 DDO720926:DDQ720926 DNK720926:DNM720926 DXG720926:DXI720926 EHC720926:EHE720926 EQY720926:ERA720926 FAU720926:FAW720926 FKQ720926:FKS720926 FUM720926:FUO720926 GEI720926:GEK720926 GOE720926:GOG720926 GYA720926:GYC720926 HHW720926:HHY720926 HRS720926:HRU720926 IBO720926:IBQ720926 ILK720926:ILM720926 IVG720926:IVI720926 JFC720926:JFE720926 JOY720926:JPA720926 JYU720926:JYW720926 KIQ720926:KIS720926 KSM720926:KSO720926 LCI720926:LCK720926 LME720926:LMG720926 LWA720926:LWC720926 MFW720926:MFY720926 MPS720926:MPU720926 MZO720926:MZQ720926 NJK720926:NJM720926 NTG720926:NTI720926 ODC720926:ODE720926 OMY720926:ONA720926 OWU720926:OWW720926 PGQ720926:PGS720926 PQM720926:PQO720926 QAI720926:QAK720926 QKE720926:QKG720926 QUA720926:QUC720926 RDW720926:RDY720926 RNS720926:RNU720926 RXO720926:RXQ720926 SHK720926:SHM720926 SRG720926:SRI720926 TBC720926:TBE720926 TKY720926:TLA720926 TUU720926:TUW720926 UEQ720926:UES720926 UOM720926:UOO720926 UYI720926:UYK720926 VIE720926:VIG720926 VSA720926:VSC720926 WBW720926:WBY720926 WLS720926:WLU720926 WVO720926:WVQ720926 G786462:I786462 JC786462:JE786462 SY786462:TA786462 ACU786462:ACW786462 AMQ786462:AMS786462 AWM786462:AWO786462 BGI786462:BGK786462 BQE786462:BQG786462 CAA786462:CAC786462 CJW786462:CJY786462 CTS786462:CTU786462 DDO786462:DDQ786462 DNK786462:DNM786462 DXG786462:DXI786462 EHC786462:EHE786462 EQY786462:ERA786462 FAU786462:FAW786462 FKQ786462:FKS786462 FUM786462:FUO786462 GEI786462:GEK786462 GOE786462:GOG786462 GYA786462:GYC786462 HHW786462:HHY786462 HRS786462:HRU786462 IBO786462:IBQ786462 ILK786462:ILM786462 IVG786462:IVI786462 JFC786462:JFE786462 JOY786462:JPA786462 JYU786462:JYW786462 KIQ786462:KIS786462 KSM786462:KSO786462 LCI786462:LCK786462 LME786462:LMG786462 LWA786462:LWC786462 MFW786462:MFY786462 MPS786462:MPU786462 MZO786462:MZQ786462 NJK786462:NJM786462 NTG786462:NTI786462 ODC786462:ODE786462 OMY786462:ONA786462 OWU786462:OWW786462 PGQ786462:PGS786462 PQM786462:PQO786462 QAI786462:QAK786462 QKE786462:QKG786462 QUA786462:QUC786462 RDW786462:RDY786462 RNS786462:RNU786462 RXO786462:RXQ786462 SHK786462:SHM786462 SRG786462:SRI786462 TBC786462:TBE786462 TKY786462:TLA786462 TUU786462:TUW786462 UEQ786462:UES786462 UOM786462:UOO786462 UYI786462:UYK786462 VIE786462:VIG786462 VSA786462:VSC786462 WBW786462:WBY786462 WLS786462:WLU786462 WVO786462:WVQ786462 G851998:I851998 JC851998:JE851998 SY851998:TA851998 ACU851998:ACW851998 AMQ851998:AMS851998 AWM851998:AWO851998 BGI851998:BGK851998 BQE851998:BQG851998 CAA851998:CAC851998 CJW851998:CJY851998 CTS851998:CTU851998 DDO851998:DDQ851998 DNK851998:DNM851998 DXG851998:DXI851998 EHC851998:EHE851998 EQY851998:ERA851998 FAU851998:FAW851998 FKQ851998:FKS851998 FUM851998:FUO851998 GEI851998:GEK851998 GOE851998:GOG851998 GYA851998:GYC851998 HHW851998:HHY851998 HRS851998:HRU851998 IBO851998:IBQ851998 ILK851998:ILM851998 IVG851998:IVI851998 JFC851998:JFE851998 JOY851998:JPA851998 JYU851998:JYW851998 KIQ851998:KIS851998 KSM851998:KSO851998 LCI851998:LCK851998 LME851998:LMG851998 LWA851998:LWC851998 MFW851998:MFY851998 MPS851998:MPU851998 MZO851998:MZQ851998 NJK851998:NJM851998 NTG851998:NTI851998 ODC851998:ODE851998 OMY851998:ONA851998 OWU851998:OWW851998 PGQ851998:PGS851998 PQM851998:PQO851998 QAI851998:QAK851998 QKE851998:QKG851998 QUA851998:QUC851998 RDW851998:RDY851998 RNS851998:RNU851998 RXO851998:RXQ851998 SHK851998:SHM851998 SRG851998:SRI851998 TBC851998:TBE851998 TKY851998:TLA851998 TUU851998:TUW851998 UEQ851998:UES851998 UOM851998:UOO851998 UYI851998:UYK851998 VIE851998:VIG851998 VSA851998:VSC851998 WBW851998:WBY851998 WLS851998:WLU851998 WVO851998:WVQ851998 G917534:I917534 JC917534:JE917534 SY917534:TA917534 ACU917534:ACW917534 AMQ917534:AMS917534 AWM917534:AWO917534 BGI917534:BGK917534 BQE917534:BQG917534 CAA917534:CAC917534 CJW917534:CJY917534 CTS917534:CTU917534 DDO917534:DDQ917534 DNK917534:DNM917534 DXG917534:DXI917534 EHC917534:EHE917534 EQY917534:ERA917534 FAU917534:FAW917534 FKQ917534:FKS917534 FUM917534:FUO917534 GEI917534:GEK917534 GOE917534:GOG917534 GYA917534:GYC917534 HHW917534:HHY917534 HRS917534:HRU917534 IBO917534:IBQ917534 ILK917534:ILM917534 IVG917534:IVI917534 JFC917534:JFE917534 JOY917534:JPA917534 JYU917534:JYW917534 KIQ917534:KIS917534 KSM917534:KSO917534 LCI917534:LCK917534 LME917534:LMG917534 LWA917534:LWC917534 MFW917534:MFY917534 MPS917534:MPU917534 MZO917534:MZQ917534 NJK917534:NJM917534 NTG917534:NTI917534 ODC917534:ODE917534 OMY917534:ONA917534 OWU917534:OWW917534 PGQ917534:PGS917534 PQM917534:PQO917534 QAI917534:QAK917534 QKE917534:QKG917534 QUA917534:QUC917534 RDW917534:RDY917534 RNS917534:RNU917534 RXO917534:RXQ917534 SHK917534:SHM917534 SRG917534:SRI917534 TBC917534:TBE917534 TKY917534:TLA917534 TUU917534:TUW917534 UEQ917534:UES917534 UOM917534:UOO917534 UYI917534:UYK917534 VIE917534:VIG917534 VSA917534:VSC917534 WBW917534:WBY917534 WLS917534:WLU917534 WVO917534:WVQ917534 G983070:I983070 JC983070:JE983070 SY983070:TA983070 ACU983070:ACW983070 AMQ983070:AMS983070 AWM983070:AWO983070 BGI983070:BGK983070 BQE983070:BQG983070 CAA983070:CAC983070 CJW983070:CJY983070 CTS983070:CTU983070 DDO983070:DDQ983070 DNK983070:DNM983070 DXG983070:DXI983070 EHC983070:EHE983070 EQY983070:ERA983070 FAU983070:FAW983070 FKQ983070:FKS983070 FUM983070:FUO983070 GEI983070:GEK983070 GOE983070:GOG983070 GYA983070:GYC983070 HHW983070:HHY983070 HRS983070:HRU983070 IBO983070:IBQ983070 ILK983070:ILM983070 IVG983070:IVI983070 JFC983070:JFE983070 JOY983070:JPA983070 JYU983070:JYW983070 KIQ983070:KIS983070 KSM983070:KSO983070 LCI983070:LCK983070 LME983070:LMG983070 LWA983070:LWC983070 MFW983070:MFY983070 MPS983070:MPU983070 MZO983070:MZQ983070 NJK983070:NJM983070 NTG983070:NTI983070 ODC983070:ODE983070 OMY983070:ONA983070 OWU983070:OWW983070 PGQ983070:PGS983070 PQM983070:PQO983070 QAI983070:QAK983070 QKE983070:QKG983070 QUA983070:QUC983070 RDW983070:RDY983070 RNS983070:RNU983070 RXO983070:RXQ983070 SHK983070:SHM983070 SRG983070:SRI983070 TBC983070:TBE983070 TKY983070:TLA983070 TUU983070:TUW983070 UEQ983070:UES983070 UOM983070:UOO983070 UYI983070:UYK983070 VIE983070:VIG983070 VSA983070:VSC983070 WBW983070:WBY983070 WLS983070:WLU983070 WVO983070:WVQ983070">
      <formula1>1</formula1>
      <formula2>2000000</formula2>
    </dataValidation>
    <dataValidation allowBlank="1" showInputMessage="1" showErrorMessage="1" error="Comissao acima da permitida._x000a_" sqref="N14 JJ14 TF14 ADB14 AMX14 AWT14 BGP14 BQL14 CAH14 CKD14 CTZ14 DDV14 DNR14 DXN14 EHJ14 ERF14 FBB14 FKX14 FUT14 GEP14 GOL14 GYH14 HID14 HRZ14 IBV14 ILR14 IVN14 JFJ14 JPF14 JZB14 KIX14 KST14 LCP14 LML14 LWH14 MGD14 MPZ14 MZV14 NJR14 NTN14 ODJ14 ONF14 OXB14 PGX14 PQT14 QAP14 QKL14 QUH14 RED14 RNZ14 RXV14 SHR14 SRN14 TBJ14 TLF14 TVB14 UEX14 UOT14 UYP14 VIL14 VSH14 WCD14 WLZ14 WVV14 N65550 JJ65550 TF65550 ADB65550 AMX65550 AWT65550 BGP65550 BQL65550 CAH65550 CKD65550 CTZ65550 DDV65550 DNR65550 DXN65550 EHJ65550 ERF65550 FBB65550 FKX65550 FUT65550 GEP65550 GOL65550 GYH65550 HID65550 HRZ65550 IBV65550 ILR65550 IVN65550 JFJ65550 JPF65550 JZB65550 KIX65550 KST65550 LCP65550 LML65550 LWH65550 MGD65550 MPZ65550 MZV65550 NJR65550 NTN65550 ODJ65550 ONF65550 OXB65550 PGX65550 PQT65550 QAP65550 QKL65550 QUH65550 RED65550 RNZ65550 RXV65550 SHR65550 SRN65550 TBJ65550 TLF65550 TVB65550 UEX65550 UOT65550 UYP65550 VIL65550 VSH65550 WCD65550 WLZ65550 WVV65550 N131086 JJ131086 TF131086 ADB131086 AMX131086 AWT131086 BGP131086 BQL131086 CAH131086 CKD131086 CTZ131086 DDV131086 DNR131086 DXN131086 EHJ131086 ERF131086 FBB131086 FKX131086 FUT131086 GEP131086 GOL131086 GYH131086 HID131086 HRZ131086 IBV131086 ILR131086 IVN131086 JFJ131086 JPF131086 JZB131086 KIX131086 KST131086 LCP131086 LML131086 LWH131086 MGD131086 MPZ131086 MZV131086 NJR131086 NTN131086 ODJ131086 ONF131086 OXB131086 PGX131086 PQT131086 QAP131086 QKL131086 QUH131086 RED131086 RNZ131086 RXV131086 SHR131086 SRN131086 TBJ131086 TLF131086 TVB131086 UEX131086 UOT131086 UYP131086 VIL131086 VSH131086 WCD131086 WLZ131086 WVV131086 N196622 JJ196622 TF196622 ADB196622 AMX196622 AWT196622 BGP196622 BQL196622 CAH196622 CKD196622 CTZ196622 DDV196622 DNR196622 DXN196622 EHJ196622 ERF196622 FBB196622 FKX196622 FUT196622 GEP196622 GOL196622 GYH196622 HID196622 HRZ196622 IBV196622 ILR196622 IVN196622 JFJ196622 JPF196622 JZB196622 KIX196622 KST196622 LCP196622 LML196622 LWH196622 MGD196622 MPZ196622 MZV196622 NJR196622 NTN196622 ODJ196622 ONF196622 OXB196622 PGX196622 PQT196622 QAP196622 QKL196622 QUH196622 RED196622 RNZ196622 RXV196622 SHR196622 SRN196622 TBJ196622 TLF196622 TVB196622 UEX196622 UOT196622 UYP196622 VIL196622 VSH196622 WCD196622 WLZ196622 WVV196622 N262158 JJ262158 TF262158 ADB262158 AMX262158 AWT262158 BGP262158 BQL262158 CAH262158 CKD262158 CTZ262158 DDV262158 DNR262158 DXN262158 EHJ262158 ERF262158 FBB262158 FKX262158 FUT262158 GEP262158 GOL262158 GYH262158 HID262158 HRZ262158 IBV262158 ILR262158 IVN262158 JFJ262158 JPF262158 JZB262158 KIX262158 KST262158 LCP262158 LML262158 LWH262158 MGD262158 MPZ262158 MZV262158 NJR262158 NTN262158 ODJ262158 ONF262158 OXB262158 PGX262158 PQT262158 QAP262158 QKL262158 QUH262158 RED262158 RNZ262158 RXV262158 SHR262158 SRN262158 TBJ262158 TLF262158 TVB262158 UEX262158 UOT262158 UYP262158 VIL262158 VSH262158 WCD262158 WLZ262158 WVV262158 N327694 JJ327694 TF327694 ADB327694 AMX327694 AWT327694 BGP327694 BQL327694 CAH327694 CKD327694 CTZ327694 DDV327694 DNR327694 DXN327694 EHJ327694 ERF327694 FBB327694 FKX327694 FUT327694 GEP327694 GOL327694 GYH327694 HID327694 HRZ327694 IBV327694 ILR327694 IVN327694 JFJ327694 JPF327694 JZB327694 KIX327694 KST327694 LCP327694 LML327694 LWH327694 MGD327694 MPZ327694 MZV327694 NJR327694 NTN327694 ODJ327694 ONF327694 OXB327694 PGX327694 PQT327694 QAP327694 QKL327694 QUH327694 RED327694 RNZ327694 RXV327694 SHR327694 SRN327694 TBJ327694 TLF327694 TVB327694 UEX327694 UOT327694 UYP327694 VIL327694 VSH327694 WCD327694 WLZ327694 WVV327694 N393230 JJ393230 TF393230 ADB393230 AMX393230 AWT393230 BGP393230 BQL393230 CAH393230 CKD393230 CTZ393230 DDV393230 DNR393230 DXN393230 EHJ393230 ERF393230 FBB393230 FKX393230 FUT393230 GEP393230 GOL393230 GYH393230 HID393230 HRZ393230 IBV393230 ILR393230 IVN393230 JFJ393230 JPF393230 JZB393230 KIX393230 KST393230 LCP393230 LML393230 LWH393230 MGD393230 MPZ393230 MZV393230 NJR393230 NTN393230 ODJ393230 ONF393230 OXB393230 PGX393230 PQT393230 QAP393230 QKL393230 QUH393230 RED393230 RNZ393230 RXV393230 SHR393230 SRN393230 TBJ393230 TLF393230 TVB393230 UEX393230 UOT393230 UYP393230 VIL393230 VSH393230 WCD393230 WLZ393230 WVV393230 N458766 JJ458766 TF458766 ADB458766 AMX458766 AWT458766 BGP458766 BQL458766 CAH458766 CKD458766 CTZ458766 DDV458766 DNR458766 DXN458766 EHJ458766 ERF458766 FBB458766 FKX458766 FUT458766 GEP458766 GOL458766 GYH458766 HID458766 HRZ458766 IBV458766 ILR458766 IVN458766 JFJ458766 JPF458766 JZB458766 KIX458766 KST458766 LCP458766 LML458766 LWH458766 MGD458766 MPZ458766 MZV458766 NJR458766 NTN458766 ODJ458766 ONF458766 OXB458766 PGX458766 PQT458766 QAP458766 QKL458766 QUH458766 RED458766 RNZ458766 RXV458766 SHR458766 SRN458766 TBJ458766 TLF458766 TVB458766 UEX458766 UOT458766 UYP458766 VIL458766 VSH458766 WCD458766 WLZ458766 WVV458766 N524302 JJ524302 TF524302 ADB524302 AMX524302 AWT524302 BGP524302 BQL524302 CAH524302 CKD524302 CTZ524302 DDV524302 DNR524302 DXN524302 EHJ524302 ERF524302 FBB524302 FKX524302 FUT524302 GEP524302 GOL524302 GYH524302 HID524302 HRZ524302 IBV524302 ILR524302 IVN524302 JFJ524302 JPF524302 JZB524302 KIX524302 KST524302 LCP524302 LML524302 LWH524302 MGD524302 MPZ524302 MZV524302 NJR524302 NTN524302 ODJ524302 ONF524302 OXB524302 PGX524302 PQT524302 QAP524302 QKL524302 QUH524302 RED524302 RNZ524302 RXV524302 SHR524302 SRN524302 TBJ524302 TLF524302 TVB524302 UEX524302 UOT524302 UYP524302 VIL524302 VSH524302 WCD524302 WLZ524302 WVV524302 N589838 JJ589838 TF589838 ADB589838 AMX589838 AWT589838 BGP589838 BQL589838 CAH589838 CKD589838 CTZ589838 DDV589838 DNR589838 DXN589838 EHJ589838 ERF589838 FBB589838 FKX589838 FUT589838 GEP589838 GOL589838 GYH589838 HID589838 HRZ589838 IBV589838 ILR589838 IVN589838 JFJ589838 JPF589838 JZB589838 KIX589838 KST589838 LCP589838 LML589838 LWH589838 MGD589838 MPZ589838 MZV589838 NJR589838 NTN589838 ODJ589838 ONF589838 OXB589838 PGX589838 PQT589838 QAP589838 QKL589838 QUH589838 RED589838 RNZ589838 RXV589838 SHR589838 SRN589838 TBJ589838 TLF589838 TVB589838 UEX589838 UOT589838 UYP589838 VIL589838 VSH589838 WCD589838 WLZ589838 WVV589838 N655374 JJ655374 TF655374 ADB655374 AMX655374 AWT655374 BGP655374 BQL655374 CAH655374 CKD655374 CTZ655374 DDV655374 DNR655374 DXN655374 EHJ655374 ERF655374 FBB655374 FKX655374 FUT655374 GEP655374 GOL655374 GYH655374 HID655374 HRZ655374 IBV655374 ILR655374 IVN655374 JFJ655374 JPF655374 JZB655374 KIX655374 KST655374 LCP655374 LML655374 LWH655374 MGD655374 MPZ655374 MZV655374 NJR655374 NTN655374 ODJ655374 ONF655374 OXB655374 PGX655374 PQT655374 QAP655374 QKL655374 QUH655374 RED655374 RNZ655374 RXV655374 SHR655374 SRN655374 TBJ655374 TLF655374 TVB655374 UEX655374 UOT655374 UYP655374 VIL655374 VSH655374 WCD655374 WLZ655374 WVV655374 N720910 JJ720910 TF720910 ADB720910 AMX720910 AWT720910 BGP720910 BQL720910 CAH720910 CKD720910 CTZ720910 DDV720910 DNR720910 DXN720910 EHJ720910 ERF720910 FBB720910 FKX720910 FUT720910 GEP720910 GOL720910 GYH720910 HID720910 HRZ720910 IBV720910 ILR720910 IVN720910 JFJ720910 JPF720910 JZB720910 KIX720910 KST720910 LCP720910 LML720910 LWH720910 MGD720910 MPZ720910 MZV720910 NJR720910 NTN720910 ODJ720910 ONF720910 OXB720910 PGX720910 PQT720910 QAP720910 QKL720910 QUH720910 RED720910 RNZ720910 RXV720910 SHR720910 SRN720910 TBJ720910 TLF720910 TVB720910 UEX720910 UOT720910 UYP720910 VIL720910 VSH720910 WCD720910 WLZ720910 WVV720910 N786446 JJ786446 TF786446 ADB786446 AMX786446 AWT786446 BGP786446 BQL786446 CAH786446 CKD786446 CTZ786446 DDV786446 DNR786446 DXN786446 EHJ786446 ERF786446 FBB786446 FKX786446 FUT786446 GEP786446 GOL786446 GYH786446 HID786446 HRZ786446 IBV786446 ILR786446 IVN786446 JFJ786446 JPF786446 JZB786446 KIX786446 KST786446 LCP786446 LML786446 LWH786446 MGD786446 MPZ786446 MZV786446 NJR786446 NTN786446 ODJ786446 ONF786446 OXB786446 PGX786446 PQT786446 QAP786446 QKL786446 QUH786446 RED786446 RNZ786446 RXV786446 SHR786446 SRN786446 TBJ786446 TLF786446 TVB786446 UEX786446 UOT786446 UYP786446 VIL786446 VSH786446 WCD786446 WLZ786446 WVV786446 N851982 JJ851982 TF851982 ADB851982 AMX851982 AWT851982 BGP851982 BQL851982 CAH851982 CKD851982 CTZ851982 DDV851982 DNR851982 DXN851982 EHJ851982 ERF851982 FBB851982 FKX851982 FUT851982 GEP851982 GOL851982 GYH851982 HID851982 HRZ851982 IBV851982 ILR851982 IVN851982 JFJ851982 JPF851982 JZB851982 KIX851982 KST851982 LCP851982 LML851982 LWH851982 MGD851982 MPZ851982 MZV851982 NJR851982 NTN851982 ODJ851982 ONF851982 OXB851982 PGX851982 PQT851982 QAP851982 QKL851982 QUH851982 RED851982 RNZ851982 RXV851982 SHR851982 SRN851982 TBJ851982 TLF851982 TVB851982 UEX851982 UOT851982 UYP851982 VIL851982 VSH851982 WCD851982 WLZ851982 WVV851982 N917518 JJ917518 TF917518 ADB917518 AMX917518 AWT917518 BGP917518 BQL917518 CAH917518 CKD917518 CTZ917518 DDV917518 DNR917518 DXN917518 EHJ917518 ERF917518 FBB917518 FKX917518 FUT917518 GEP917518 GOL917518 GYH917518 HID917518 HRZ917518 IBV917518 ILR917518 IVN917518 JFJ917518 JPF917518 JZB917518 KIX917518 KST917518 LCP917518 LML917518 LWH917518 MGD917518 MPZ917518 MZV917518 NJR917518 NTN917518 ODJ917518 ONF917518 OXB917518 PGX917518 PQT917518 QAP917518 QKL917518 QUH917518 RED917518 RNZ917518 RXV917518 SHR917518 SRN917518 TBJ917518 TLF917518 TVB917518 UEX917518 UOT917518 UYP917518 VIL917518 VSH917518 WCD917518 WLZ917518 WVV917518 N983054 JJ983054 TF983054 ADB983054 AMX983054 AWT983054 BGP983054 BQL983054 CAH983054 CKD983054 CTZ983054 DDV983054 DNR983054 DXN983054 EHJ983054 ERF983054 FBB983054 FKX983054 FUT983054 GEP983054 GOL983054 GYH983054 HID983054 HRZ983054 IBV983054 ILR983054 IVN983054 JFJ983054 JPF983054 JZB983054 KIX983054 KST983054 LCP983054 LML983054 LWH983054 MGD983054 MPZ983054 MZV983054 NJR983054 NTN983054 ODJ983054 ONF983054 OXB983054 PGX983054 PQT983054 QAP983054 QKL983054 QUH983054 RED983054 RNZ983054 RXV983054 SHR983054 SRN983054 TBJ983054 TLF983054 TVB983054 UEX983054 UOT983054 UYP983054 VIL983054 VSH983054 WCD983054 WLZ983054 WVV983054"/>
    <dataValidation type="decimal" allowBlank="1" showInputMessage="1" showErrorMessage="1" error="valor acima do permitido" sqref="M56:N56 JI56:JJ56 TE56:TF56 ADA56:ADB56 AMW56:AMX56 AWS56:AWT56 BGO56:BGP56 BQK56:BQL56 CAG56:CAH56 CKC56:CKD56 CTY56:CTZ56 DDU56:DDV56 DNQ56:DNR56 DXM56:DXN56 EHI56:EHJ56 ERE56:ERF56 FBA56:FBB56 FKW56:FKX56 FUS56:FUT56 GEO56:GEP56 GOK56:GOL56 GYG56:GYH56 HIC56:HID56 HRY56:HRZ56 IBU56:IBV56 ILQ56:ILR56 IVM56:IVN56 JFI56:JFJ56 JPE56:JPF56 JZA56:JZB56 KIW56:KIX56 KSS56:KST56 LCO56:LCP56 LMK56:LML56 LWG56:LWH56 MGC56:MGD56 MPY56:MPZ56 MZU56:MZV56 NJQ56:NJR56 NTM56:NTN56 ODI56:ODJ56 ONE56:ONF56 OXA56:OXB56 PGW56:PGX56 PQS56:PQT56 QAO56:QAP56 QKK56:QKL56 QUG56:QUH56 REC56:RED56 RNY56:RNZ56 RXU56:RXV56 SHQ56:SHR56 SRM56:SRN56 TBI56:TBJ56 TLE56:TLF56 TVA56:TVB56 UEW56:UEX56 UOS56:UOT56 UYO56:UYP56 VIK56:VIL56 VSG56:VSH56 WCC56:WCD56 WLY56:WLZ56 WVU56:WVV56 M65592:N65592 JI65592:JJ65592 TE65592:TF65592 ADA65592:ADB65592 AMW65592:AMX65592 AWS65592:AWT65592 BGO65592:BGP65592 BQK65592:BQL65592 CAG65592:CAH65592 CKC65592:CKD65592 CTY65592:CTZ65592 DDU65592:DDV65592 DNQ65592:DNR65592 DXM65592:DXN65592 EHI65592:EHJ65592 ERE65592:ERF65592 FBA65592:FBB65592 FKW65592:FKX65592 FUS65592:FUT65592 GEO65592:GEP65592 GOK65592:GOL65592 GYG65592:GYH65592 HIC65592:HID65592 HRY65592:HRZ65592 IBU65592:IBV65592 ILQ65592:ILR65592 IVM65592:IVN65592 JFI65592:JFJ65592 JPE65592:JPF65592 JZA65592:JZB65592 KIW65592:KIX65592 KSS65592:KST65592 LCO65592:LCP65592 LMK65592:LML65592 LWG65592:LWH65592 MGC65592:MGD65592 MPY65592:MPZ65592 MZU65592:MZV65592 NJQ65592:NJR65592 NTM65592:NTN65592 ODI65592:ODJ65592 ONE65592:ONF65592 OXA65592:OXB65592 PGW65592:PGX65592 PQS65592:PQT65592 QAO65592:QAP65592 QKK65592:QKL65592 QUG65592:QUH65592 REC65592:RED65592 RNY65592:RNZ65592 RXU65592:RXV65592 SHQ65592:SHR65592 SRM65592:SRN65592 TBI65592:TBJ65592 TLE65592:TLF65592 TVA65592:TVB65592 UEW65592:UEX65592 UOS65592:UOT65592 UYO65592:UYP65592 VIK65592:VIL65592 VSG65592:VSH65592 WCC65592:WCD65592 WLY65592:WLZ65592 WVU65592:WVV65592 M131128:N131128 JI131128:JJ131128 TE131128:TF131128 ADA131128:ADB131128 AMW131128:AMX131128 AWS131128:AWT131128 BGO131128:BGP131128 BQK131128:BQL131128 CAG131128:CAH131128 CKC131128:CKD131128 CTY131128:CTZ131128 DDU131128:DDV131128 DNQ131128:DNR131128 DXM131128:DXN131128 EHI131128:EHJ131128 ERE131128:ERF131128 FBA131128:FBB131128 FKW131128:FKX131128 FUS131128:FUT131128 GEO131128:GEP131128 GOK131128:GOL131128 GYG131128:GYH131128 HIC131128:HID131128 HRY131128:HRZ131128 IBU131128:IBV131128 ILQ131128:ILR131128 IVM131128:IVN131128 JFI131128:JFJ131128 JPE131128:JPF131128 JZA131128:JZB131128 KIW131128:KIX131128 KSS131128:KST131128 LCO131128:LCP131128 LMK131128:LML131128 LWG131128:LWH131128 MGC131128:MGD131128 MPY131128:MPZ131128 MZU131128:MZV131128 NJQ131128:NJR131128 NTM131128:NTN131128 ODI131128:ODJ131128 ONE131128:ONF131128 OXA131128:OXB131128 PGW131128:PGX131128 PQS131128:PQT131128 QAO131128:QAP131128 QKK131128:QKL131128 QUG131128:QUH131128 REC131128:RED131128 RNY131128:RNZ131128 RXU131128:RXV131128 SHQ131128:SHR131128 SRM131128:SRN131128 TBI131128:TBJ131128 TLE131128:TLF131128 TVA131128:TVB131128 UEW131128:UEX131128 UOS131128:UOT131128 UYO131128:UYP131128 VIK131128:VIL131128 VSG131128:VSH131128 WCC131128:WCD131128 WLY131128:WLZ131128 WVU131128:WVV131128 M196664:N196664 JI196664:JJ196664 TE196664:TF196664 ADA196664:ADB196664 AMW196664:AMX196664 AWS196664:AWT196664 BGO196664:BGP196664 BQK196664:BQL196664 CAG196664:CAH196664 CKC196664:CKD196664 CTY196664:CTZ196664 DDU196664:DDV196664 DNQ196664:DNR196664 DXM196664:DXN196664 EHI196664:EHJ196664 ERE196664:ERF196664 FBA196664:FBB196664 FKW196664:FKX196664 FUS196664:FUT196664 GEO196664:GEP196664 GOK196664:GOL196664 GYG196664:GYH196664 HIC196664:HID196664 HRY196664:HRZ196664 IBU196664:IBV196664 ILQ196664:ILR196664 IVM196664:IVN196664 JFI196664:JFJ196664 JPE196664:JPF196664 JZA196664:JZB196664 KIW196664:KIX196664 KSS196664:KST196664 LCO196664:LCP196664 LMK196664:LML196664 LWG196664:LWH196664 MGC196664:MGD196664 MPY196664:MPZ196664 MZU196664:MZV196664 NJQ196664:NJR196664 NTM196664:NTN196664 ODI196664:ODJ196664 ONE196664:ONF196664 OXA196664:OXB196664 PGW196664:PGX196664 PQS196664:PQT196664 QAO196664:QAP196664 QKK196664:QKL196664 QUG196664:QUH196664 REC196664:RED196664 RNY196664:RNZ196664 RXU196664:RXV196664 SHQ196664:SHR196664 SRM196664:SRN196664 TBI196664:TBJ196664 TLE196664:TLF196664 TVA196664:TVB196664 UEW196664:UEX196664 UOS196664:UOT196664 UYO196664:UYP196664 VIK196664:VIL196664 VSG196664:VSH196664 WCC196664:WCD196664 WLY196664:WLZ196664 WVU196664:WVV196664 M262200:N262200 JI262200:JJ262200 TE262200:TF262200 ADA262200:ADB262200 AMW262200:AMX262200 AWS262200:AWT262200 BGO262200:BGP262200 BQK262200:BQL262200 CAG262200:CAH262200 CKC262200:CKD262200 CTY262200:CTZ262200 DDU262200:DDV262200 DNQ262200:DNR262200 DXM262200:DXN262200 EHI262200:EHJ262200 ERE262200:ERF262200 FBA262200:FBB262200 FKW262200:FKX262200 FUS262200:FUT262200 GEO262200:GEP262200 GOK262200:GOL262200 GYG262200:GYH262200 HIC262200:HID262200 HRY262200:HRZ262200 IBU262200:IBV262200 ILQ262200:ILR262200 IVM262200:IVN262200 JFI262200:JFJ262200 JPE262200:JPF262200 JZA262200:JZB262200 KIW262200:KIX262200 KSS262200:KST262200 LCO262200:LCP262200 LMK262200:LML262200 LWG262200:LWH262200 MGC262200:MGD262200 MPY262200:MPZ262200 MZU262200:MZV262200 NJQ262200:NJR262200 NTM262200:NTN262200 ODI262200:ODJ262200 ONE262200:ONF262200 OXA262200:OXB262200 PGW262200:PGX262200 PQS262200:PQT262200 QAO262200:QAP262200 QKK262200:QKL262200 QUG262200:QUH262200 REC262200:RED262200 RNY262200:RNZ262200 RXU262200:RXV262200 SHQ262200:SHR262200 SRM262200:SRN262200 TBI262200:TBJ262200 TLE262200:TLF262200 TVA262200:TVB262200 UEW262200:UEX262200 UOS262200:UOT262200 UYO262200:UYP262200 VIK262200:VIL262200 VSG262200:VSH262200 WCC262200:WCD262200 WLY262200:WLZ262200 WVU262200:WVV262200 M327736:N327736 JI327736:JJ327736 TE327736:TF327736 ADA327736:ADB327736 AMW327736:AMX327736 AWS327736:AWT327736 BGO327736:BGP327736 BQK327736:BQL327736 CAG327736:CAH327736 CKC327736:CKD327736 CTY327736:CTZ327736 DDU327736:DDV327736 DNQ327736:DNR327736 DXM327736:DXN327736 EHI327736:EHJ327736 ERE327736:ERF327736 FBA327736:FBB327736 FKW327736:FKX327736 FUS327736:FUT327736 GEO327736:GEP327736 GOK327736:GOL327736 GYG327736:GYH327736 HIC327736:HID327736 HRY327736:HRZ327736 IBU327736:IBV327736 ILQ327736:ILR327736 IVM327736:IVN327736 JFI327736:JFJ327736 JPE327736:JPF327736 JZA327736:JZB327736 KIW327736:KIX327736 KSS327736:KST327736 LCO327736:LCP327736 LMK327736:LML327736 LWG327736:LWH327736 MGC327736:MGD327736 MPY327736:MPZ327736 MZU327736:MZV327736 NJQ327736:NJR327736 NTM327736:NTN327736 ODI327736:ODJ327736 ONE327736:ONF327736 OXA327736:OXB327736 PGW327736:PGX327736 PQS327736:PQT327736 QAO327736:QAP327736 QKK327736:QKL327736 QUG327736:QUH327736 REC327736:RED327736 RNY327736:RNZ327736 RXU327736:RXV327736 SHQ327736:SHR327736 SRM327736:SRN327736 TBI327736:TBJ327736 TLE327736:TLF327736 TVA327736:TVB327736 UEW327736:UEX327736 UOS327736:UOT327736 UYO327736:UYP327736 VIK327736:VIL327736 VSG327736:VSH327736 WCC327736:WCD327736 WLY327736:WLZ327736 WVU327736:WVV327736 M393272:N393272 JI393272:JJ393272 TE393272:TF393272 ADA393272:ADB393272 AMW393272:AMX393272 AWS393272:AWT393272 BGO393272:BGP393272 BQK393272:BQL393272 CAG393272:CAH393272 CKC393272:CKD393272 CTY393272:CTZ393272 DDU393272:DDV393272 DNQ393272:DNR393272 DXM393272:DXN393272 EHI393272:EHJ393272 ERE393272:ERF393272 FBA393272:FBB393272 FKW393272:FKX393272 FUS393272:FUT393272 GEO393272:GEP393272 GOK393272:GOL393272 GYG393272:GYH393272 HIC393272:HID393272 HRY393272:HRZ393272 IBU393272:IBV393272 ILQ393272:ILR393272 IVM393272:IVN393272 JFI393272:JFJ393272 JPE393272:JPF393272 JZA393272:JZB393272 KIW393272:KIX393272 KSS393272:KST393272 LCO393272:LCP393272 LMK393272:LML393272 LWG393272:LWH393272 MGC393272:MGD393272 MPY393272:MPZ393272 MZU393272:MZV393272 NJQ393272:NJR393272 NTM393272:NTN393272 ODI393272:ODJ393272 ONE393272:ONF393272 OXA393272:OXB393272 PGW393272:PGX393272 PQS393272:PQT393272 QAO393272:QAP393272 QKK393272:QKL393272 QUG393272:QUH393272 REC393272:RED393272 RNY393272:RNZ393272 RXU393272:RXV393272 SHQ393272:SHR393272 SRM393272:SRN393272 TBI393272:TBJ393272 TLE393272:TLF393272 TVA393272:TVB393272 UEW393272:UEX393272 UOS393272:UOT393272 UYO393272:UYP393272 VIK393272:VIL393272 VSG393272:VSH393272 WCC393272:WCD393272 WLY393272:WLZ393272 WVU393272:WVV393272 M458808:N458808 JI458808:JJ458808 TE458808:TF458808 ADA458808:ADB458808 AMW458808:AMX458808 AWS458808:AWT458808 BGO458808:BGP458808 BQK458808:BQL458808 CAG458808:CAH458808 CKC458808:CKD458808 CTY458808:CTZ458808 DDU458808:DDV458808 DNQ458808:DNR458808 DXM458808:DXN458808 EHI458808:EHJ458808 ERE458808:ERF458808 FBA458808:FBB458808 FKW458808:FKX458808 FUS458808:FUT458808 GEO458808:GEP458808 GOK458808:GOL458808 GYG458808:GYH458808 HIC458808:HID458808 HRY458808:HRZ458808 IBU458808:IBV458808 ILQ458808:ILR458808 IVM458808:IVN458808 JFI458808:JFJ458808 JPE458808:JPF458808 JZA458808:JZB458808 KIW458808:KIX458808 KSS458808:KST458808 LCO458808:LCP458808 LMK458808:LML458808 LWG458808:LWH458808 MGC458808:MGD458808 MPY458808:MPZ458808 MZU458808:MZV458808 NJQ458808:NJR458808 NTM458808:NTN458808 ODI458808:ODJ458808 ONE458808:ONF458808 OXA458808:OXB458808 PGW458808:PGX458808 PQS458808:PQT458808 QAO458808:QAP458808 QKK458808:QKL458808 QUG458808:QUH458808 REC458808:RED458808 RNY458808:RNZ458808 RXU458808:RXV458808 SHQ458808:SHR458808 SRM458808:SRN458808 TBI458808:TBJ458808 TLE458808:TLF458808 TVA458808:TVB458808 UEW458808:UEX458808 UOS458808:UOT458808 UYO458808:UYP458808 VIK458808:VIL458808 VSG458808:VSH458808 WCC458808:WCD458808 WLY458808:WLZ458808 WVU458808:WVV458808 M524344:N524344 JI524344:JJ524344 TE524344:TF524344 ADA524344:ADB524344 AMW524344:AMX524344 AWS524344:AWT524344 BGO524344:BGP524344 BQK524344:BQL524344 CAG524344:CAH524344 CKC524344:CKD524344 CTY524344:CTZ524344 DDU524344:DDV524344 DNQ524344:DNR524344 DXM524344:DXN524344 EHI524344:EHJ524344 ERE524344:ERF524344 FBA524344:FBB524344 FKW524344:FKX524344 FUS524344:FUT524344 GEO524344:GEP524344 GOK524344:GOL524344 GYG524344:GYH524344 HIC524344:HID524344 HRY524344:HRZ524344 IBU524344:IBV524344 ILQ524344:ILR524344 IVM524344:IVN524344 JFI524344:JFJ524344 JPE524344:JPF524344 JZA524344:JZB524344 KIW524344:KIX524344 KSS524344:KST524344 LCO524344:LCP524344 LMK524344:LML524344 LWG524344:LWH524344 MGC524344:MGD524344 MPY524344:MPZ524344 MZU524344:MZV524344 NJQ524344:NJR524344 NTM524344:NTN524344 ODI524344:ODJ524344 ONE524344:ONF524344 OXA524344:OXB524344 PGW524344:PGX524344 PQS524344:PQT524344 QAO524344:QAP524344 QKK524344:QKL524344 QUG524344:QUH524344 REC524344:RED524344 RNY524344:RNZ524344 RXU524344:RXV524344 SHQ524344:SHR524344 SRM524344:SRN524344 TBI524344:TBJ524344 TLE524344:TLF524344 TVA524344:TVB524344 UEW524344:UEX524344 UOS524344:UOT524344 UYO524344:UYP524344 VIK524344:VIL524344 VSG524344:VSH524344 WCC524344:WCD524344 WLY524344:WLZ524344 WVU524344:WVV524344 M589880:N589880 JI589880:JJ589880 TE589880:TF589880 ADA589880:ADB589880 AMW589880:AMX589880 AWS589880:AWT589880 BGO589880:BGP589880 BQK589880:BQL589880 CAG589880:CAH589880 CKC589880:CKD589880 CTY589880:CTZ589880 DDU589880:DDV589880 DNQ589880:DNR589880 DXM589880:DXN589880 EHI589880:EHJ589880 ERE589880:ERF589880 FBA589880:FBB589880 FKW589880:FKX589880 FUS589880:FUT589880 GEO589880:GEP589880 GOK589880:GOL589880 GYG589880:GYH589880 HIC589880:HID589880 HRY589880:HRZ589880 IBU589880:IBV589880 ILQ589880:ILR589880 IVM589880:IVN589880 JFI589880:JFJ589880 JPE589880:JPF589880 JZA589880:JZB589880 KIW589880:KIX589880 KSS589880:KST589880 LCO589880:LCP589880 LMK589880:LML589880 LWG589880:LWH589880 MGC589880:MGD589880 MPY589880:MPZ589880 MZU589880:MZV589880 NJQ589880:NJR589880 NTM589880:NTN589880 ODI589880:ODJ589880 ONE589880:ONF589880 OXA589880:OXB589880 PGW589880:PGX589880 PQS589880:PQT589880 QAO589880:QAP589880 QKK589880:QKL589880 QUG589880:QUH589880 REC589880:RED589880 RNY589880:RNZ589880 RXU589880:RXV589880 SHQ589880:SHR589880 SRM589880:SRN589880 TBI589880:TBJ589880 TLE589880:TLF589880 TVA589880:TVB589880 UEW589880:UEX589880 UOS589880:UOT589880 UYO589880:UYP589880 VIK589880:VIL589880 VSG589880:VSH589880 WCC589880:WCD589880 WLY589880:WLZ589880 WVU589880:WVV589880 M655416:N655416 JI655416:JJ655416 TE655416:TF655416 ADA655416:ADB655416 AMW655416:AMX655416 AWS655416:AWT655416 BGO655416:BGP655416 BQK655416:BQL655416 CAG655416:CAH655416 CKC655416:CKD655416 CTY655416:CTZ655416 DDU655416:DDV655416 DNQ655416:DNR655416 DXM655416:DXN655416 EHI655416:EHJ655416 ERE655416:ERF655416 FBA655416:FBB655416 FKW655416:FKX655416 FUS655416:FUT655416 GEO655416:GEP655416 GOK655416:GOL655416 GYG655416:GYH655416 HIC655416:HID655416 HRY655416:HRZ655416 IBU655416:IBV655416 ILQ655416:ILR655416 IVM655416:IVN655416 JFI655416:JFJ655416 JPE655416:JPF655416 JZA655416:JZB655416 KIW655416:KIX655416 KSS655416:KST655416 LCO655416:LCP655416 LMK655416:LML655416 LWG655416:LWH655416 MGC655416:MGD655416 MPY655416:MPZ655416 MZU655416:MZV655416 NJQ655416:NJR655416 NTM655416:NTN655416 ODI655416:ODJ655416 ONE655416:ONF655416 OXA655416:OXB655416 PGW655416:PGX655416 PQS655416:PQT655416 QAO655416:QAP655416 QKK655416:QKL655416 QUG655416:QUH655416 REC655416:RED655416 RNY655416:RNZ655416 RXU655416:RXV655416 SHQ655416:SHR655416 SRM655416:SRN655416 TBI655416:TBJ655416 TLE655416:TLF655416 TVA655416:TVB655416 UEW655416:UEX655416 UOS655416:UOT655416 UYO655416:UYP655416 VIK655416:VIL655416 VSG655416:VSH655416 WCC655416:WCD655416 WLY655416:WLZ655416 WVU655416:WVV655416 M720952:N720952 JI720952:JJ720952 TE720952:TF720952 ADA720952:ADB720952 AMW720952:AMX720952 AWS720952:AWT720952 BGO720952:BGP720952 BQK720952:BQL720952 CAG720952:CAH720952 CKC720952:CKD720952 CTY720952:CTZ720952 DDU720952:DDV720952 DNQ720952:DNR720952 DXM720952:DXN720952 EHI720952:EHJ720952 ERE720952:ERF720952 FBA720952:FBB720952 FKW720952:FKX720952 FUS720952:FUT720952 GEO720952:GEP720952 GOK720952:GOL720952 GYG720952:GYH720952 HIC720952:HID720952 HRY720952:HRZ720952 IBU720952:IBV720952 ILQ720952:ILR720952 IVM720952:IVN720952 JFI720952:JFJ720952 JPE720952:JPF720952 JZA720952:JZB720952 KIW720952:KIX720952 KSS720952:KST720952 LCO720952:LCP720952 LMK720952:LML720952 LWG720952:LWH720952 MGC720952:MGD720952 MPY720952:MPZ720952 MZU720952:MZV720952 NJQ720952:NJR720952 NTM720952:NTN720952 ODI720952:ODJ720952 ONE720952:ONF720952 OXA720952:OXB720952 PGW720952:PGX720952 PQS720952:PQT720952 QAO720952:QAP720952 QKK720952:QKL720952 QUG720952:QUH720952 REC720952:RED720952 RNY720952:RNZ720952 RXU720952:RXV720952 SHQ720952:SHR720952 SRM720952:SRN720952 TBI720952:TBJ720952 TLE720952:TLF720952 TVA720952:TVB720952 UEW720952:UEX720952 UOS720952:UOT720952 UYO720952:UYP720952 VIK720952:VIL720952 VSG720952:VSH720952 WCC720952:WCD720952 WLY720952:WLZ720952 WVU720952:WVV720952 M786488:N786488 JI786488:JJ786488 TE786488:TF786488 ADA786488:ADB786488 AMW786488:AMX786488 AWS786488:AWT786488 BGO786488:BGP786488 BQK786488:BQL786488 CAG786488:CAH786488 CKC786488:CKD786488 CTY786488:CTZ786488 DDU786488:DDV786488 DNQ786488:DNR786488 DXM786488:DXN786488 EHI786488:EHJ786488 ERE786488:ERF786488 FBA786488:FBB786488 FKW786488:FKX786488 FUS786488:FUT786488 GEO786488:GEP786488 GOK786488:GOL786488 GYG786488:GYH786488 HIC786488:HID786488 HRY786488:HRZ786488 IBU786488:IBV786488 ILQ786488:ILR786488 IVM786488:IVN786488 JFI786488:JFJ786488 JPE786488:JPF786488 JZA786488:JZB786488 KIW786488:KIX786488 KSS786488:KST786488 LCO786488:LCP786488 LMK786488:LML786488 LWG786488:LWH786488 MGC786488:MGD786488 MPY786488:MPZ786488 MZU786488:MZV786488 NJQ786488:NJR786488 NTM786488:NTN786488 ODI786488:ODJ786488 ONE786488:ONF786488 OXA786488:OXB786488 PGW786488:PGX786488 PQS786488:PQT786488 QAO786488:QAP786488 QKK786488:QKL786488 QUG786488:QUH786488 REC786488:RED786488 RNY786488:RNZ786488 RXU786488:RXV786488 SHQ786488:SHR786488 SRM786488:SRN786488 TBI786488:TBJ786488 TLE786488:TLF786488 TVA786488:TVB786488 UEW786488:UEX786488 UOS786488:UOT786488 UYO786488:UYP786488 VIK786488:VIL786488 VSG786488:VSH786488 WCC786488:WCD786488 WLY786488:WLZ786488 WVU786488:WVV786488 M852024:N852024 JI852024:JJ852024 TE852024:TF852024 ADA852024:ADB852024 AMW852024:AMX852024 AWS852024:AWT852024 BGO852024:BGP852024 BQK852024:BQL852024 CAG852024:CAH852024 CKC852024:CKD852024 CTY852024:CTZ852024 DDU852024:DDV852024 DNQ852024:DNR852024 DXM852024:DXN852024 EHI852024:EHJ852024 ERE852024:ERF852024 FBA852024:FBB852024 FKW852024:FKX852024 FUS852024:FUT852024 GEO852024:GEP852024 GOK852024:GOL852024 GYG852024:GYH852024 HIC852024:HID852024 HRY852024:HRZ852024 IBU852024:IBV852024 ILQ852024:ILR852024 IVM852024:IVN852024 JFI852024:JFJ852024 JPE852024:JPF852024 JZA852024:JZB852024 KIW852024:KIX852024 KSS852024:KST852024 LCO852024:LCP852024 LMK852024:LML852024 LWG852024:LWH852024 MGC852024:MGD852024 MPY852024:MPZ852024 MZU852024:MZV852024 NJQ852024:NJR852024 NTM852024:NTN852024 ODI852024:ODJ852024 ONE852024:ONF852024 OXA852024:OXB852024 PGW852024:PGX852024 PQS852024:PQT852024 QAO852024:QAP852024 QKK852024:QKL852024 QUG852024:QUH852024 REC852024:RED852024 RNY852024:RNZ852024 RXU852024:RXV852024 SHQ852024:SHR852024 SRM852024:SRN852024 TBI852024:TBJ852024 TLE852024:TLF852024 TVA852024:TVB852024 UEW852024:UEX852024 UOS852024:UOT852024 UYO852024:UYP852024 VIK852024:VIL852024 VSG852024:VSH852024 WCC852024:WCD852024 WLY852024:WLZ852024 WVU852024:WVV852024 M917560:N917560 JI917560:JJ917560 TE917560:TF917560 ADA917560:ADB917560 AMW917560:AMX917560 AWS917560:AWT917560 BGO917560:BGP917560 BQK917560:BQL917560 CAG917560:CAH917560 CKC917560:CKD917560 CTY917560:CTZ917560 DDU917560:DDV917560 DNQ917560:DNR917560 DXM917560:DXN917560 EHI917560:EHJ917560 ERE917560:ERF917560 FBA917560:FBB917560 FKW917560:FKX917560 FUS917560:FUT917560 GEO917560:GEP917560 GOK917560:GOL917560 GYG917560:GYH917560 HIC917560:HID917560 HRY917560:HRZ917560 IBU917560:IBV917560 ILQ917560:ILR917560 IVM917560:IVN917560 JFI917560:JFJ917560 JPE917560:JPF917560 JZA917560:JZB917560 KIW917560:KIX917560 KSS917560:KST917560 LCO917560:LCP917560 LMK917560:LML917560 LWG917560:LWH917560 MGC917560:MGD917560 MPY917560:MPZ917560 MZU917560:MZV917560 NJQ917560:NJR917560 NTM917560:NTN917560 ODI917560:ODJ917560 ONE917560:ONF917560 OXA917560:OXB917560 PGW917560:PGX917560 PQS917560:PQT917560 QAO917560:QAP917560 QKK917560:QKL917560 QUG917560:QUH917560 REC917560:RED917560 RNY917560:RNZ917560 RXU917560:RXV917560 SHQ917560:SHR917560 SRM917560:SRN917560 TBI917560:TBJ917560 TLE917560:TLF917560 TVA917560:TVB917560 UEW917560:UEX917560 UOS917560:UOT917560 UYO917560:UYP917560 VIK917560:VIL917560 VSG917560:VSH917560 WCC917560:WCD917560 WLY917560:WLZ917560 WVU917560:WVV917560 M983096:N983096 JI983096:JJ983096 TE983096:TF983096 ADA983096:ADB983096 AMW983096:AMX983096 AWS983096:AWT983096 BGO983096:BGP983096 BQK983096:BQL983096 CAG983096:CAH983096 CKC983096:CKD983096 CTY983096:CTZ983096 DDU983096:DDV983096 DNQ983096:DNR983096 DXM983096:DXN983096 EHI983096:EHJ983096 ERE983096:ERF983096 FBA983096:FBB983096 FKW983096:FKX983096 FUS983096:FUT983096 GEO983096:GEP983096 GOK983096:GOL983096 GYG983096:GYH983096 HIC983096:HID983096 HRY983096:HRZ983096 IBU983096:IBV983096 ILQ983096:ILR983096 IVM983096:IVN983096 JFI983096:JFJ983096 JPE983096:JPF983096 JZA983096:JZB983096 KIW983096:KIX983096 KSS983096:KST983096 LCO983096:LCP983096 LMK983096:LML983096 LWG983096:LWH983096 MGC983096:MGD983096 MPY983096:MPZ983096 MZU983096:MZV983096 NJQ983096:NJR983096 NTM983096:NTN983096 ODI983096:ODJ983096 ONE983096:ONF983096 OXA983096:OXB983096 PGW983096:PGX983096 PQS983096:PQT983096 QAO983096:QAP983096 QKK983096:QKL983096 QUG983096:QUH983096 REC983096:RED983096 RNY983096:RNZ983096 RXU983096:RXV983096 SHQ983096:SHR983096 SRM983096:SRN983096 TBI983096:TBJ983096 TLE983096:TLF983096 TVA983096:TVB983096 UEW983096:UEX983096 UOS983096:UOT983096 UYO983096:UYP983096 VIK983096:VIL983096 VSG983096:VSH983096 WCC983096:WCD983096 WLY983096:WLZ983096 WVU983096:WVV983096">
      <formula1>0</formula1>
      <formula2>M51</formula2>
    </dataValidation>
    <dataValidation type="decimal" allowBlank="1" showInputMessage="1" showErrorMessage="1" error="acima do permitido" sqref="M55:N55 JI55:JJ55 TE55:TF55 ADA55:ADB55 AMW55:AMX55 AWS55:AWT55 BGO55:BGP55 BQK55:BQL55 CAG55:CAH55 CKC55:CKD55 CTY55:CTZ55 DDU55:DDV55 DNQ55:DNR55 DXM55:DXN55 EHI55:EHJ55 ERE55:ERF55 FBA55:FBB55 FKW55:FKX55 FUS55:FUT55 GEO55:GEP55 GOK55:GOL55 GYG55:GYH55 HIC55:HID55 HRY55:HRZ55 IBU55:IBV55 ILQ55:ILR55 IVM55:IVN55 JFI55:JFJ55 JPE55:JPF55 JZA55:JZB55 KIW55:KIX55 KSS55:KST55 LCO55:LCP55 LMK55:LML55 LWG55:LWH55 MGC55:MGD55 MPY55:MPZ55 MZU55:MZV55 NJQ55:NJR55 NTM55:NTN55 ODI55:ODJ55 ONE55:ONF55 OXA55:OXB55 PGW55:PGX55 PQS55:PQT55 QAO55:QAP55 QKK55:QKL55 QUG55:QUH55 REC55:RED55 RNY55:RNZ55 RXU55:RXV55 SHQ55:SHR55 SRM55:SRN55 TBI55:TBJ55 TLE55:TLF55 TVA55:TVB55 UEW55:UEX55 UOS55:UOT55 UYO55:UYP55 VIK55:VIL55 VSG55:VSH55 WCC55:WCD55 WLY55:WLZ55 WVU55:WVV55 M65591:N65591 JI65591:JJ65591 TE65591:TF65591 ADA65591:ADB65591 AMW65591:AMX65591 AWS65591:AWT65591 BGO65591:BGP65591 BQK65591:BQL65591 CAG65591:CAH65591 CKC65591:CKD65591 CTY65591:CTZ65591 DDU65591:DDV65591 DNQ65591:DNR65591 DXM65591:DXN65591 EHI65591:EHJ65591 ERE65591:ERF65591 FBA65591:FBB65591 FKW65591:FKX65591 FUS65591:FUT65591 GEO65591:GEP65591 GOK65591:GOL65591 GYG65591:GYH65591 HIC65591:HID65591 HRY65591:HRZ65591 IBU65591:IBV65591 ILQ65591:ILR65591 IVM65591:IVN65591 JFI65591:JFJ65591 JPE65591:JPF65591 JZA65591:JZB65591 KIW65591:KIX65591 KSS65591:KST65591 LCO65591:LCP65591 LMK65591:LML65591 LWG65591:LWH65591 MGC65591:MGD65591 MPY65591:MPZ65591 MZU65591:MZV65591 NJQ65591:NJR65591 NTM65591:NTN65591 ODI65591:ODJ65591 ONE65591:ONF65591 OXA65591:OXB65591 PGW65591:PGX65591 PQS65591:PQT65591 QAO65591:QAP65591 QKK65591:QKL65591 QUG65591:QUH65591 REC65591:RED65591 RNY65591:RNZ65591 RXU65591:RXV65591 SHQ65591:SHR65591 SRM65591:SRN65591 TBI65591:TBJ65591 TLE65591:TLF65591 TVA65591:TVB65591 UEW65591:UEX65591 UOS65591:UOT65591 UYO65591:UYP65591 VIK65591:VIL65591 VSG65591:VSH65591 WCC65591:WCD65591 WLY65591:WLZ65591 WVU65591:WVV65591 M131127:N131127 JI131127:JJ131127 TE131127:TF131127 ADA131127:ADB131127 AMW131127:AMX131127 AWS131127:AWT131127 BGO131127:BGP131127 BQK131127:BQL131127 CAG131127:CAH131127 CKC131127:CKD131127 CTY131127:CTZ131127 DDU131127:DDV131127 DNQ131127:DNR131127 DXM131127:DXN131127 EHI131127:EHJ131127 ERE131127:ERF131127 FBA131127:FBB131127 FKW131127:FKX131127 FUS131127:FUT131127 GEO131127:GEP131127 GOK131127:GOL131127 GYG131127:GYH131127 HIC131127:HID131127 HRY131127:HRZ131127 IBU131127:IBV131127 ILQ131127:ILR131127 IVM131127:IVN131127 JFI131127:JFJ131127 JPE131127:JPF131127 JZA131127:JZB131127 KIW131127:KIX131127 KSS131127:KST131127 LCO131127:LCP131127 LMK131127:LML131127 LWG131127:LWH131127 MGC131127:MGD131127 MPY131127:MPZ131127 MZU131127:MZV131127 NJQ131127:NJR131127 NTM131127:NTN131127 ODI131127:ODJ131127 ONE131127:ONF131127 OXA131127:OXB131127 PGW131127:PGX131127 PQS131127:PQT131127 QAO131127:QAP131127 QKK131127:QKL131127 QUG131127:QUH131127 REC131127:RED131127 RNY131127:RNZ131127 RXU131127:RXV131127 SHQ131127:SHR131127 SRM131127:SRN131127 TBI131127:TBJ131127 TLE131127:TLF131127 TVA131127:TVB131127 UEW131127:UEX131127 UOS131127:UOT131127 UYO131127:UYP131127 VIK131127:VIL131127 VSG131127:VSH131127 WCC131127:WCD131127 WLY131127:WLZ131127 WVU131127:WVV131127 M196663:N196663 JI196663:JJ196663 TE196663:TF196663 ADA196663:ADB196663 AMW196663:AMX196663 AWS196663:AWT196663 BGO196663:BGP196663 BQK196663:BQL196663 CAG196663:CAH196663 CKC196663:CKD196663 CTY196663:CTZ196663 DDU196663:DDV196663 DNQ196663:DNR196663 DXM196663:DXN196663 EHI196663:EHJ196663 ERE196663:ERF196663 FBA196663:FBB196663 FKW196663:FKX196663 FUS196663:FUT196663 GEO196663:GEP196663 GOK196663:GOL196663 GYG196663:GYH196663 HIC196663:HID196663 HRY196663:HRZ196663 IBU196663:IBV196663 ILQ196663:ILR196663 IVM196663:IVN196663 JFI196663:JFJ196663 JPE196663:JPF196663 JZA196663:JZB196663 KIW196663:KIX196663 KSS196663:KST196663 LCO196663:LCP196663 LMK196663:LML196663 LWG196663:LWH196663 MGC196663:MGD196663 MPY196663:MPZ196663 MZU196663:MZV196663 NJQ196663:NJR196663 NTM196663:NTN196663 ODI196663:ODJ196663 ONE196663:ONF196663 OXA196663:OXB196663 PGW196663:PGX196663 PQS196663:PQT196663 QAO196663:QAP196663 QKK196663:QKL196663 QUG196663:QUH196663 REC196663:RED196663 RNY196663:RNZ196663 RXU196663:RXV196663 SHQ196663:SHR196663 SRM196663:SRN196663 TBI196663:TBJ196663 TLE196663:TLF196663 TVA196663:TVB196663 UEW196663:UEX196663 UOS196663:UOT196663 UYO196663:UYP196663 VIK196663:VIL196663 VSG196663:VSH196663 WCC196663:WCD196663 WLY196663:WLZ196663 WVU196663:WVV196663 M262199:N262199 JI262199:JJ262199 TE262199:TF262199 ADA262199:ADB262199 AMW262199:AMX262199 AWS262199:AWT262199 BGO262199:BGP262199 BQK262199:BQL262199 CAG262199:CAH262199 CKC262199:CKD262199 CTY262199:CTZ262199 DDU262199:DDV262199 DNQ262199:DNR262199 DXM262199:DXN262199 EHI262199:EHJ262199 ERE262199:ERF262199 FBA262199:FBB262199 FKW262199:FKX262199 FUS262199:FUT262199 GEO262199:GEP262199 GOK262199:GOL262199 GYG262199:GYH262199 HIC262199:HID262199 HRY262199:HRZ262199 IBU262199:IBV262199 ILQ262199:ILR262199 IVM262199:IVN262199 JFI262199:JFJ262199 JPE262199:JPF262199 JZA262199:JZB262199 KIW262199:KIX262199 KSS262199:KST262199 LCO262199:LCP262199 LMK262199:LML262199 LWG262199:LWH262199 MGC262199:MGD262199 MPY262199:MPZ262199 MZU262199:MZV262199 NJQ262199:NJR262199 NTM262199:NTN262199 ODI262199:ODJ262199 ONE262199:ONF262199 OXA262199:OXB262199 PGW262199:PGX262199 PQS262199:PQT262199 QAO262199:QAP262199 QKK262199:QKL262199 QUG262199:QUH262199 REC262199:RED262199 RNY262199:RNZ262199 RXU262199:RXV262199 SHQ262199:SHR262199 SRM262199:SRN262199 TBI262199:TBJ262199 TLE262199:TLF262199 TVA262199:TVB262199 UEW262199:UEX262199 UOS262199:UOT262199 UYO262199:UYP262199 VIK262199:VIL262199 VSG262199:VSH262199 WCC262199:WCD262199 WLY262199:WLZ262199 WVU262199:WVV262199 M327735:N327735 JI327735:JJ327735 TE327735:TF327735 ADA327735:ADB327735 AMW327735:AMX327735 AWS327735:AWT327735 BGO327735:BGP327735 BQK327735:BQL327735 CAG327735:CAH327735 CKC327735:CKD327735 CTY327735:CTZ327735 DDU327735:DDV327735 DNQ327735:DNR327735 DXM327735:DXN327735 EHI327735:EHJ327735 ERE327735:ERF327735 FBA327735:FBB327735 FKW327735:FKX327735 FUS327735:FUT327735 GEO327735:GEP327735 GOK327735:GOL327735 GYG327735:GYH327735 HIC327735:HID327735 HRY327735:HRZ327735 IBU327735:IBV327735 ILQ327735:ILR327735 IVM327735:IVN327735 JFI327735:JFJ327735 JPE327735:JPF327735 JZA327735:JZB327735 KIW327735:KIX327735 KSS327735:KST327735 LCO327735:LCP327735 LMK327735:LML327735 LWG327735:LWH327735 MGC327735:MGD327735 MPY327735:MPZ327735 MZU327735:MZV327735 NJQ327735:NJR327735 NTM327735:NTN327735 ODI327735:ODJ327735 ONE327735:ONF327735 OXA327735:OXB327735 PGW327735:PGX327735 PQS327735:PQT327735 QAO327735:QAP327735 QKK327735:QKL327735 QUG327735:QUH327735 REC327735:RED327735 RNY327735:RNZ327735 RXU327735:RXV327735 SHQ327735:SHR327735 SRM327735:SRN327735 TBI327735:TBJ327735 TLE327735:TLF327735 TVA327735:TVB327735 UEW327735:UEX327735 UOS327735:UOT327735 UYO327735:UYP327735 VIK327735:VIL327735 VSG327735:VSH327735 WCC327735:WCD327735 WLY327735:WLZ327735 WVU327735:WVV327735 M393271:N393271 JI393271:JJ393271 TE393271:TF393271 ADA393271:ADB393271 AMW393271:AMX393271 AWS393271:AWT393271 BGO393271:BGP393271 BQK393271:BQL393271 CAG393271:CAH393271 CKC393271:CKD393271 CTY393271:CTZ393271 DDU393271:DDV393271 DNQ393271:DNR393271 DXM393271:DXN393271 EHI393271:EHJ393271 ERE393271:ERF393271 FBA393271:FBB393271 FKW393271:FKX393271 FUS393271:FUT393271 GEO393271:GEP393271 GOK393271:GOL393271 GYG393271:GYH393271 HIC393271:HID393271 HRY393271:HRZ393271 IBU393271:IBV393271 ILQ393271:ILR393271 IVM393271:IVN393271 JFI393271:JFJ393271 JPE393271:JPF393271 JZA393271:JZB393271 KIW393271:KIX393271 KSS393271:KST393271 LCO393271:LCP393271 LMK393271:LML393271 LWG393271:LWH393271 MGC393271:MGD393271 MPY393271:MPZ393271 MZU393271:MZV393271 NJQ393271:NJR393271 NTM393271:NTN393271 ODI393271:ODJ393271 ONE393271:ONF393271 OXA393271:OXB393271 PGW393271:PGX393271 PQS393271:PQT393271 QAO393271:QAP393271 QKK393271:QKL393271 QUG393271:QUH393271 REC393271:RED393271 RNY393271:RNZ393271 RXU393271:RXV393271 SHQ393271:SHR393271 SRM393271:SRN393271 TBI393271:TBJ393271 TLE393271:TLF393271 TVA393271:TVB393271 UEW393271:UEX393271 UOS393271:UOT393271 UYO393271:UYP393271 VIK393271:VIL393271 VSG393271:VSH393271 WCC393271:WCD393271 WLY393271:WLZ393271 WVU393271:WVV393271 M458807:N458807 JI458807:JJ458807 TE458807:TF458807 ADA458807:ADB458807 AMW458807:AMX458807 AWS458807:AWT458807 BGO458807:BGP458807 BQK458807:BQL458807 CAG458807:CAH458807 CKC458807:CKD458807 CTY458807:CTZ458807 DDU458807:DDV458807 DNQ458807:DNR458807 DXM458807:DXN458807 EHI458807:EHJ458807 ERE458807:ERF458807 FBA458807:FBB458807 FKW458807:FKX458807 FUS458807:FUT458807 GEO458807:GEP458807 GOK458807:GOL458807 GYG458807:GYH458807 HIC458807:HID458807 HRY458807:HRZ458807 IBU458807:IBV458807 ILQ458807:ILR458807 IVM458807:IVN458807 JFI458807:JFJ458807 JPE458807:JPF458807 JZA458807:JZB458807 KIW458807:KIX458807 KSS458807:KST458807 LCO458807:LCP458807 LMK458807:LML458807 LWG458807:LWH458807 MGC458807:MGD458807 MPY458807:MPZ458807 MZU458807:MZV458807 NJQ458807:NJR458807 NTM458807:NTN458807 ODI458807:ODJ458807 ONE458807:ONF458807 OXA458807:OXB458807 PGW458807:PGX458807 PQS458807:PQT458807 QAO458807:QAP458807 QKK458807:QKL458807 QUG458807:QUH458807 REC458807:RED458807 RNY458807:RNZ458807 RXU458807:RXV458807 SHQ458807:SHR458807 SRM458807:SRN458807 TBI458807:TBJ458807 TLE458807:TLF458807 TVA458807:TVB458807 UEW458807:UEX458807 UOS458807:UOT458807 UYO458807:UYP458807 VIK458807:VIL458807 VSG458807:VSH458807 WCC458807:WCD458807 WLY458807:WLZ458807 WVU458807:WVV458807 M524343:N524343 JI524343:JJ524343 TE524343:TF524343 ADA524343:ADB524343 AMW524343:AMX524343 AWS524343:AWT524343 BGO524343:BGP524343 BQK524343:BQL524343 CAG524343:CAH524343 CKC524343:CKD524343 CTY524343:CTZ524343 DDU524343:DDV524343 DNQ524343:DNR524343 DXM524343:DXN524343 EHI524343:EHJ524343 ERE524343:ERF524343 FBA524343:FBB524343 FKW524343:FKX524343 FUS524343:FUT524343 GEO524343:GEP524343 GOK524343:GOL524343 GYG524343:GYH524343 HIC524343:HID524343 HRY524343:HRZ524343 IBU524343:IBV524343 ILQ524343:ILR524343 IVM524343:IVN524343 JFI524343:JFJ524343 JPE524343:JPF524343 JZA524343:JZB524343 KIW524343:KIX524343 KSS524343:KST524343 LCO524343:LCP524343 LMK524343:LML524343 LWG524343:LWH524343 MGC524343:MGD524343 MPY524343:MPZ524343 MZU524343:MZV524343 NJQ524343:NJR524343 NTM524343:NTN524343 ODI524343:ODJ524343 ONE524343:ONF524343 OXA524343:OXB524343 PGW524343:PGX524343 PQS524343:PQT524343 QAO524343:QAP524343 QKK524343:QKL524343 QUG524343:QUH524343 REC524343:RED524343 RNY524343:RNZ524343 RXU524343:RXV524343 SHQ524343:SHR524343 SRM524343:SRN524343 TBI524343:TBJ524343 TLE524343:TLF524343 TVA524343:TVB524343 UEW524343:UEX524343 UOS524343:UOT524343 UYO524343:UYP524343 VIK524343:VIL524343 VSG524343:VSH524343 WCC524343:WCD524343 WLY524343:WLZ524343 WVU524343:WVV524343 M589879:N589879 JI589879:JJ589879 TE589879:TF589879 ADA589879:ADB589879 AMW589879:AMX589879 AWS589879:AWT589879 BGO589879:BGP589879 BQK589879:BQL589879 CAG589879:CAH589879 CKC589879:CKD589879 CTY589879:CTZ589879 DDU589879:DDV589879 DNQ589879:DNR589879 DXM589879:DXN589879 EHI589879:EHJ589879 ERE589879:ERF589879 FBA589879:FBB589879 FKW589879:FKX589879 FUS589879:FUT589879 GEO589879:GEP589879 GOK589879:GOL589879 GYG589879:GYH589879 HIC589879:HID589879 HRY589879:HRZ589879 IBU589879:IBV589879 ILQ589879:ILR589879 IVM589879:IVN589879 JFI589879:JFJ589879 JPE589879:JPF589879 JZA589879:JZB589879 KIW589879:KIX589879 KSS589879:KST589879 LCO589879:LCP589879 LMK589879:LML589879 LWG589879:LWH589879 MGC589879:MGD589879 MPY589879:MPZ589879 MZU589879:MZV589879 NJQ589879:NJR589879 NTM589879:NTN589879 ODI589879:ODJ589879 ONE589879:ONF589879 OXA589879:OXB589879 PGW589879:PGX589879 PQS589879:PQT589879 QAO589879:QAP589879 QKK589879:QKL589879 QUG589879:QUH589879 REC589879:RED589879 RNY589879:RNZ589879 RXU589879:RXV589879 SHQ589879:SHR589879 SRM589879:SRN589879 TBI589879:TBJ589879 TLE589879:TLF589879 TVA589879:TVB589879 UEW589879:UEX589879 UOS589879:UOT589879 UYO589879:UYP589879 VIK589879:VIL589879 VSG589879:VSH589879 WCC589879:WCD589879 WLY589879:WLZ589879 WVU589879:WVV589879 M655415:N655415 JI655415:JJ655415 TE655415:TF655415 ADA655415:ADB655415 AMW655415:AMX655415 AWS655415:AWT655415 BGO655415:BGP655415 BQK655415:BQL655415 CAG655415:CAH655415 CKC655415:CKD655415 CTY655415:CTZ655415 DDU655415:DDV655415 DNQ655415:DNR655415 DXM655415:DXN655415 EHI655415:EHJ655415 ERE655415:ERF655415 FBA655415:FBB655415 FKW655415:FKX655415 FUS655415:FUT655415 GEO655415:GEP655415 GOK655415:GOL655415 GYG655415:GYH655415 HIC655415:HID655415 HRY655415:HRZ655415 IBU655415:IBV655415 ILQ655415:ILR655415 IVM655415:IVN655415 JFI655415:JFJ655415 JPE655415:JPF655415 JZA655415:JZB655415 KIW655415:KIX655415 KSS655415:KST655415 LCO655415:LCP655415 LMK655415:LML655415 LWG655415:LWH655415 MGC655415:MGD655415 MPY655415:MPZ655415 MZU655415:MZV655415 NJQ655415:NJR655415 NTM655415:NTN655415 ODI655415:ODJ655415 ONE655415:ONF655415 OXA655415:OXB655415 PGW655415:PGX655415 PQS655415:PQT655415 QAO655415:QAP655415 QKK655415:QKL655415 QUG655415:QUH655415 REC655415:RED655415 RNY655415:RNZ655415 RXU655415:RXV655415 SHQ655415:SHR655415 SRM655415:SRN655415 TBI655415:TBJ655415 TLE655415:TLF655415 TVA655415:TVB655415 UEW655415:UEX655415 UOS655415:UOT655415 UYO655415:UYP655415 VIK655415:VIL655415 VSG655415:VSH655415 WCC655415:WCD655415 WLY655415:WLZ655415 WVU655415:WVV655415 M720951:N720951 JI720951:JJ720951 TE720951:TF720951 ADA720951:ADB720951 AMW720951:AMX720951 AWS720951:AWT720951 BGO720951:BGP720951 BQK720951:BQL720951 CAG720951:CAH720951 CKC720951:CKD720951 CTY720951:CTZ720951 DDU720951:DDV720951 DNQ720951:DNR720951 DXM720951:DXN720951 EHI720951:EHJ720951 ERE720951:ERF720951 FBA720951:FBB720951 FKW720951:FKX720951 FUS720951:FUT720951 GEO720951:GEP720951 GOK720951:GOL720951 GYG720951:GYH720951 HIC720951:HID720951 HRY720951:HRZ720951 IBU720951:IBV720951 ILQ720951:ILR720951 IVM720951:IVN720951 JFI720951:JFJ720951 JPE720951:JPF720951 JZA720951:JZB720951 KIW720951:KIX720951 KSS720951:KST720951 LCO720951:LCP720951 LMK720951:LML720951 LWG720951:LWH720951 MGC720951:MGD720951 MPY720951:MPZ720951 MZU720951:MZV720951 NJQ720951:NJR720951 NTM720951:NTN720951 ODI720951:ODJ720951 ONE720951:ONF720951 OXA720951:OXB720951 PGW720951:PGX720951 PQS720951:PQT720951 QAO720951:QAP720951 QKK720951:QKL720951 QUG720951:QUH720951 REC720951:RED720951 RNY720951:RNZ720951 RXU720951:RXV720951 SHQ720951:SHR720951 SRM720951:SRN720951 TBI720951:TBJ720951 TLE720951:TLF720951 TVA720951:TVB720951 UEW720951:UEX720951 UOS720951:UOT720951 UYO720951:UYP720951 VIK720951:VIL720951 VSG720951:VSH720951 WCC720951:WCD720951 WLY720951:WLZ720951 WVU720951:WVV720951 M786487:N786487 JI786487:JJ786487 TE786487:TF786487 ADA786487:ADB786487 AMW786487:AMX786487 AWS786487:AWT786487 BGO786487:BGP786487 BQK786487:BQL786487 CAG786487:CAH786487 CKC786487:CKD786487 CTY786487:CTZ786487 DDU786487:DDV786487 DNQ786487:DNR786487 DXM786487:DXN786487 EHI786487:EHJ786487 ERE786487:ERF786487 FBA786487:FBB786487 FKW786487:FKX786487 FUS786487:FUT786487 GEO786487:GEP786487 GOK786487:GOL786487 GYG786487:GYH786487 HIC786487:HID786487 HRY786487:HRZ786487 IBU786487:IBV786487 ILQ786487:ILR786487 IVM786487:IVN786487 JFI786487:JFJ786487 JPE786487:JPF786487 JZA786487:JZB786487 KIW786487:KIX786487 KSS786487:KST786487 LCO786487:LCP786487 LMK786487:LML786487 LWG786487:LWH786487 MGC786487:MGD786487 MPY786487:MPZ786487 MZU786487:MZV786487 NJQ786487:NJR786487 NTM786487:NTN786487 ODI786487:ODJ786487 ONE786487:ONF786487 OXA786487:OXB786487 PGW786487:PGX786487 PQS786487:PQT786487 QAO786487:QAP786487 QKK786487:QKL786487 QUG786487:QUH786487 REC786487:RED786487 RNY786487:RNZ786487 RXU786487:RXV786487 SHQ786487:SHR786487 SRM786487:SRN786487 TBI786487:TBJ786487 TLE786487:TLF786487 TVA786487:TVB786487 UEW786487:UEX786487 UOS786487:UOT786487 UYO786487:UYP786487 VIK786487:VIL786487 VSG786487:VSH786487 WCC786487:WCD786487 WLY786487:WLZ786487 WVU786487:WVV786487 M852023:N852023 JI852023:JJ852023 TE852023:TF852023 ADA852023:ADB852023 AMW852023:AMX852023 AWS852023:AWT852023 BGO852023:BGP852023 BQK852023:BQL852023 CAG852023:CAH852023 CKC852023:CKD852023 CTY852023:CTZ852023 DDU852023:DDV852023 DNQ852023:DNR852023 DXM852023:DXN852023 EHI852023:EHJ852023 ERE852023:ERF852023 FBA852023:FBB852023 FKW852023:FKX852023 FUS852023:FUT852023 GEO852023:GEP852023 GOK852023:GOL852023 GYG852023:GYH852023 HIC852023:HID852023 HRY852023:HRZ852023 IBU852023:IBV852023 ILQ852023:ILR852023 IVM852023:IVN852023 JFI852023:JFJ852023 JPE852023:JPF852023 JZA852023:JZB852023 KIW852023:KIX852023 KSS852023:KST852023 LCO852023:LCP852023 LMK852023:LML852023 LWG852023:LWH852023 MGC852023:MGD852023 MPY852023:MPZ852023 MZU852023:MZV852023 NJQ852023:NJR852023 NTM852023:NTN852023 ODI852023:ODJ852023 ONE852023:ONF852023 OXA852023:OXB852023 PGW852023:PGX852023 PQS852023:PQT852023 QAO852023:QAP852023 QKK852023:QKL852023 QUG852023:QUH852023 REC852023:RED852023 RNY852023:RNZ852023 RXU852023:RXV852023 SHQ852023:SHR852023 SRM852023:SRN852023 TBI852023:TBJ852023 TLE852023:TLF852023 TVA852023:TVB852023 UEW852023:UEX852023 UOS852023:UOT852023 UYO852023:UYP852023 VIK852023:VIL852023 VSG852023:VSH852023 WCC852023:WCD852023 WLY852023:WLZ852023 WVU852023:WVV852023 M917559:N917559 JI917559:JJ917559 TE917559:TF917559 ADA917559:ADB917559 AMW917559:AMX917559 AWS917559:AWT917559 BGO917559:BGP917559 BQK917559:BQL917559 CAG917559:CAH917559 CKC917559:CKD917559 CTY917559:CTZ917559 DDU917559:DDV917559 DNQ917559:DNR917559 DXM917559:DXN917559 EHI917559:EHJ917559 ERE917559:ERF917559 FBA917559:FBB917559 FKW917559:FKX917559 FUS917559:FUT917559 GEO917559:GEP917559 GOK917559:GOL917559 GYG917559:GYH917559 HIC917559:HID917559 HRY917559:HRZ917559 IBU917559:IBV917559 ILQ917559:ILR917559 IVM917559:IVN917559 JFI917559:JFJ917559 JPE917559:JPF917559 JZA917559:JZB917559 KIW917559:KIX917559 KSS917559:KST917559 LCO917559:LCP917559 LMK917559:LML917559 LWG917559:LWH917559 MGC917559:MGD917559 MPY917559:MPZ917559 MZU917559:MZV917559 NJQ917559:NJR917559 NTM917559:NTN917559 ODI917559:ODJ917559 ONE917559:ONF917559 OXA917559:OXB917559 PGW917559:PGX917559 PQS917559:PQT917559 QAO917559:QAP917559 QKK917559:QKL917559 QUG917559:QUH917559 REC917559:RED917559 RNY917559:RNZ917559 RXU917559:RXV917559 SHQ917559:SHR917559 SRM917559:SRN917559 TBI917559:TBJ917559 TLE917559:TLF917559 TVA917559:TVB917559 UEW917559:UEX917559 UOS917559:UOT917559 UYO917559:UYP917559 VIK917559:VIL917559 VSG917559:VSH917559 WCC917559:WCD917559 WLY917559:WLZ917559 WVU917559:WVV917559 M983095:N983095 JI983095:JJ983095 TE983095:TF983095 ADA983095:ADB983095 AMW983095:AMX983095 AWS983095:AWT983095 BGO983095:BGP983095 BQK983095:BQL983095 CAG983095:CAH983095 CKC983095:CKD983095 CTY983095:CTZ983095 DDU983095:DDV983095 DNQ983095:DNR983095 DXM983095:DXN983095 EHI983095:EHJ983095 ERE983095:ERF983095 FBA983095:FBB983095 FKW983095:FKX983095 FUS983095:FUT983095 GEO983095:GEP983095 GOK983095:GOL983095 GYG983095:GYH983095 HIC983095:HID983095 HRY983095:HRZ983095 IBU983095:IBV983095 ILQ983095:ILR983095 IVM983095:IVN983095 JFI983095:JFJ983095 JPE983095:JPF983095 JZA983095:JZB983095 KIW983095:KIX983095 KSS983095:KST983095 LCO983095:LCP983095 LMK983095:LML983095 LWG983095:LWH983095 MGC983095:MGD983095 MPY983095:MPZ983095 MZU983095:MZV983095 NJQ983095:NJR983095 NTM983095:NTN983095 ODI983095:ODJ983095 ONE983095:ONF983095 OXA983095:OXB983095 PGW983095:PGX983095 PQS983095:PQT983095 QAO983095:QAP983095 QKK983095:QKL983095 QUG983095:QUH983095 REC983095:RED983095 RNY983095:RNZ983095 RXU983095:RXV983095 SHQ983095:SHR983095 SRM983095:SRN983095 TBI983095:TBJ983095 TLE983095:TLF983095 TVA983095:TVB983095 UEW983095:UEX983095 UOS983095:UOT983095 UYO983095:UYP983095 VIK983095:VIL983095 VSG983095:VSH983095 WCC983095:WCD983095 WLY983095:WLZ983095 WVU983095:WVV983095">
      <formula1>0</formula1>
      <formula2>M51</formula2>
    </dataValidation>
    <dataValidation type="decimal" allowBlank="1" showInputMessage="1" showErrorMessage="1" error="valor acima do permitido" sqref="M54:N54 JI54:JJ54 TE54:TF54 ADA54:ADB54 AMW54:AMX54 AWS54:AWT54 BGO54:BGP54 BQK54:BQL54 CAG54:CAH54 CKC54:CKD54 CTY54:CTZ54 DDU54:DDV54 DNQ54:DNR54 DXM54:DXN54 EHI54:EHJ54 ERE54:ERF54 FBA54:FBB54 FKW54:FKX54 FUS54:FUT54 GEO54:GEP54 GOK54:GOL54 GYG54:GYH54 HIC54:HID54 HRY54:HRZ54 IBU54:IBV54 ILQ54:ILR54 IVM54:IVN54 JFI54:JFJ54 JPE54:JPF54 JZA54:JZB54 KIW54:KIX54 KSS54:KST54 LCO54:LCP54 LMK54:LML54 LWG54:LWH54 MGC54:MGD54 MPY54:MPZ54 MZU54:MZV54 NJQ54:NJR54 NTM54:NTN54 ODI54:ODJ54 ONE54:ONF54 OXA54:OXB54 PGW54:PGX54 PQS54:PQT54 QAO54:QAP54 QKK54:QKL54 QUG54:QUH54 REC54:RED54 RNY54:RNZ54 RXU54:RXV54 SHQ54:SHR54 SRM54:SRN54 TBI54:TBJ54 TLE54:TLF54 TVA54:TVB54 UEW54:UEX54 UOS54:UOT54 UYO54:UYP54 VIK54:VIL54 VSG54:VSH54 WCC54:WCD54 WLY54:WLZ54 WVU54:WVV54 M65590:N65590 JI65590:JJ65590 TE65590:TF65590 ADA65590:ADB65590 AMW65590:AMX65590 AWS65590:AWT65590 BGO65590:BGP65590 BQK65590:BQL65590 CAG65590:CAH65590 CKC65590:CKD65590 CTY65590:CTZ65590 DDU65590:DDV65590 DNQ65590:DNR65590 DXM65590:DXN65590 EHI65590:EHJ65590 ERE65590:ERF65590 FBA65590:FBB65590 FKW65590:FKX65590 FUS65590:FUT65590 GEO65590:GEP65590 GOK65590:GOL65590 GYG65590:GYH65590 HIC65590:HID65590 HRY65590:HRZ65590 IBU65590:IBV65590 ILQ65590:ILR65590 IVM65590:IVN65590 JFI65590:JFJ65590 JPE65590:JPF65590 JZA65590:JZB65590 KIW65590:KIX65590 KSS65590:KST65590 LCO65590:LCP65590 LMK65590:LML65590 LWG65590:LWH65590 MGC65590:MGD65590 MPY65590:MPZ65590 MZU65590:MZV65590 NJQ65590:NJR65590 NTM65590:NTN65590 ODI65590:ODJ65590 ONE65590:ONF65590 OXA65590:OXB65590 PGW65590:PGX65590 PQS65590:PQT65590 QAO65590:QAP65590 QKK65590:QKL65590 QUG65590:QUH65590 REC65590:RED65590 RNY65590:RNZ65590 RXU65590:RXV65590 SHQ65590:SHR65590 SRM65590:SRN65590 TBI65590:TBJ65590 TLE65590:TLF65590 TVA65590:TVB65590 UEW65590:UEX65590 UOS65590:UOT65590 UYO65590:UYP65590 VIK65590:VIL65590 VSG65590:VSH65590 WCC65590:WCD65590 WLY65590:WLZ65590 WVU65590:WVV65590 M131126:N131126 JI131126:JJ131126 TE131126:TF131126 ADA131126:ADB131126 AMW131126:AMX131126 AWS131126:AWT131126 BGO131126:BGP131126 BQK131126:BQL131126 CAG131126:CAH131126 CKC131126:CKD131126 CTY131126:CTZ131126 DDU131126:DDV131126 DNQ131126:DNR131126 DXM131126:DXN131126 EHI131126:EHJ131126 ERE131126:ERF131126 FBA131126:FBB131126 FKW131126:FKX131126 FUS131126:FUT131126 GEO131126:GEP131126 GOK131126:GOL131126 GYG131126:GYH131126 HIC131126:HID131126 HRY131126:HRZ131126 IBU131126:IBV131126 ILQ131126:ILR131126 IVM131126:IVN131126 JFI131126:JFJ131126 JPE131126:JPF131126 JZA131126:JZB131126 KIW131126:KIX131126 KSS131126:KST131126 LCO131126:LCP131126 LMK131126:LML131126 LWG131126:LWH131126 MGC131126:MGD131126 MPY131126:MPZ131126 MZU131126:MZV131126 NJQ131126:NJR131126 NTM131126:NTN131126 ODI131126:ODJ131126 ONE131126:ONF131126 OXA131126:OXB131126 PGW131126:PGX131126 PQS131126:PQT131126 QAO131126:QAP131126 QKK131126:QKL131126 QUG131126:QUH131126 REC131126:RED131126 RNY131126:RNZ131126 RXU131126:RXV131126 SHQ131126:SHR131126 SRM131126:SRN131126 TBI131126:TBJ131126 TLE131126:TLF131126 TVA131126:TVB131126 UEW131126:UEX131126 UOS131126:UOT131126 UYO131126:UYP131126 VIK131126:VIL131126 VSG131126:VSH131126 WCC131126:WCD131126 WLY131126:WLZ131126 WVU131126:WVV131126 M196662:N196662 JI196662:JJ196662 TE196662:TF196662 ADA196662:ADB196662 AMW196662:AMX196662 AWS196662:AWT196662 BGO196662:BGP196662 BQK196662:BQL196662 CAG196662:CAH196662 CKC196662:CKD196662 CTY196662:CTZ196662 DDU196662:DDV196662 DNQ196662:DNR196662 DXM196662:DXN196662 EHI196662:EHJ196662 ERE196662:ERF196662 FBA196662:FBB196662 FKW196662:FKX196662 FUS196662:FUT196662 GEO196662:GEP196662 GOK196662:GOL196662 GYG196662:GYH196662 HIC196662:HID196662 HRY196662:HRZ196662 IBU196662:IBV196662 ILQ196662:ILR196662 IVM196662:IVN196662 JFI196662:JFJ196662 JPE196662:JPF196662 JZA196662:JZB196662 KIW196662:KIX196662 KSS196662:KST196662 LCO196662:LCP196662 LMK196662:LML196662 LWG196662:LWH196662 MGC196662:MGD196662 MPY196662:MPZ196662 MZU196662:MZV196662 NJQ196662:NJR196662 NTM196662:NTN196662 ODI196662:ODJ196662 ONE196662:ONF196662 OXA196662:OXB196662 PGW196662:PGX196662 PQS196662:PQT196662 QAO196662:QAP196662 QKK196662:QKL196662 QUG196662:QUH196662 REC196662:RED196662 RNY196662:RNZ196662 RXU196662:RXV196662 SHQ196662:SHR196662 SRM196662:SRN196662 TBI196662:TBJ196662 TLE196662:TLF196662 TVA196662:TVB196662 UEW196662:UEX196662 UOS196662:UOT196662 UYO196662:UYP196662 VIK196662:VIL196662 VSG196662:VSH196662 WCC196662:WCD196662 WLY196662:WLZ196662 WVU196662:WVV196662 M262198:N262198 JI262198:JJ262198 TE262198:TF262198 ADA262198:ADB262198 AMW262198:AMX262198 AWS262198:AWT262198 BGO262198:BGP262198 BQK262198:BQL262198 CAG262198:CAH262198 CKC262198:CKD262198 CTY262198:CTZ262198 DDU262198:DDV262198 DNQ262198:DNR262198 DXM262198:DXN262198 EHI262198:EHJ262198 ERE262198:ERF262198 FBA262198:FBB262198 FKW262198:FKX262198 FUS262198:FUT262198 GEO262198:GEP262198 GOK262198:GOL262198 GYG262198:GYH262198 HIC262198:HID262198 HRY262198:HRZ262198 IBU262198:IBV262198 ILQ262198:ILR262198 IVM262198:IVN262198 JFI262198:JFJ262198 JPE262198:JPF262198 JZA262198:JZB262198 KIW262198:KIX262198 KSS262198:KST262198 LCO262198:LCP262198 LMK262198:LML262198 LWG262198:LWH262198 MGC262198:MGD262198 MPY262198:MPZ262198 MZU262198:MZV262198 NJQ262198:NJR262198 NTM262198:NTN262198 ODI262198:ODJ262198 ONE262198:ONF262198 OXA262198:OXB262198 PGW262198:PGX262198 PQS262198:PQT262198 QAO262198:QAP262198 QKK262198:QKL262198 QUG262198:QUH262198 REC262198:RED262198 RNY262198:RNZ262198 RXU262198:RXV262198 SHQ262198:SHR262198 SRM262198:SRN262198 TBI262198:TBJ262198 TLE262198:TLF262198 TVA262198:TVB262198 UEW262198:UEX262198 UOS262198:UOT262198 UYO262198:UYP262198 VIK262198:VIL262198 VSG262198:VSH262198 WCC262198:WCD262198 WLY262198:WLZ262198 WVU262198:WVV262198 M327734:N327734 JI327734:JJ327734 TE327734:TF327734 ADA327734:ADB327734 AMW327734:AMX327734 AWS327734:AWT327734 BGO327734:BGP327734 BQK327734:BQL327734 CAG327734:CAH327734 CKC327734:CKD327734 CTY327734:CTZ327734 DDU327734:DDV327734 DNQ327734:DNR327734 DXM327734:DXN327734 EHI327734:EHJ327734 ERE327734:ERF327734 FBA327734:FBB327734 FKW327734:FKX327734 FUS327734:FUT327734 GEO327734:GEP327734 GOK327734:GOL327734 GYG327734:GYH327734 HIC327734:HID327734 HRY327734:HRZ327734 IBU327734:IBV327734 ILQ327734:ILR327734 IVM327734:IVN327734 JFI327734:JFJ327734 JPE327734:JPF327734 JZA327734:JZB327734 KIW327734:KIX327734 KSS327734:KST327734 LCO327734:LCP327734 LMK327734:LML327734 LWG327734:LWH327734 MGC327734:MGD327734 MPY327734:MPZ327734 MZU327734:MZV327734 NJQ327734:NJR327734 NTM327734:NTN327734 ODI327734:ODJ327734 ONE327734:ONF327734 OXA327734:OXB327734 PGW327734:PGX327734 PQS327734:PQT327734 QAO327734:QAP327734 QKK327734:QKL327734 QUG327734:QUH327734 REC327734:RED327734 RNY327734:RNZ327734 RXU327734:RXV327734 SHQ327734:SHR327734 SRM327734:SRN327734 TBI327734:TBJ327734 TLE327734:TLF327734 TVA327734:TVB327734 UEW327734:UEX327734 UOS327734:UOT327734 UYO327734:UYP327734 VIK327734:VIL327734 VSG327734:VSH327734 WCC327734:WCD327734 WLY327734:WLZ327734 WVU327734:WVV327734 M393270:N393270 JI393270:JJ393270 TE393270:TF393270 ADA393270:ADB393270 AMW393270:AMX393270 AWS393270:AWT393270 BGO393270:BGP393270 BQK393270:BQL393270 CAG393270:CAH393270 CKC393270:CKD393270 CTY393270:CTZ393270 DDU393270:DDV393270 DNQ393270:DNR393270 DXM393270:DXN393270 EHI393270:EHJ393270 ERE393270:ERF393270 FBA393270:FBB393270 FKW393270:FKX393270 FUS393270:FUT393270 GEO393270:GEP393270 GOK393270:GOL393270 GYG393270:GYH393270 HIC393270:HID393270 HRY393270:HRZ393270 IBU393270:IBV393270 ILQ393270:ILR393270 IVM393270:IVN393270 JFI393270:JFJ393270 JPE393270:JPF393270 JZA393270:JZB393270 KIW393270:KIX393270 KSS393270:KST393270 LCO393270:LCP393270 LMK393270:LML393270 LWG393270:LWH393270 MGC393270:MGD393270 MPY393270:MPZ393270 MZU393270:MZV393270 NJQ393270:NJR393270 NTM393270:NTN393270 ODI393270:ODJ393270 ONE393270:ONF393270 OXA393270:OXB393270 PGW393270:PGX393270 PQS393270:PQT393270 QAO393270:QAP393270 QKK393270:QKL393270 QUG393270:QUH393270 REC393270:RED393270 RNY393270:RNZ393270 RXU393270:RXV393270 SHQ393270:SHR393270 SRM393270:SRN393270 TBI393270:TBJ393270 TLE393270:TLF393270 TVA393270:TVB393270 UEW393270:UEX393270 UOS393270:UOT393270 UYO393270:UYP393270 VIK393270:VIL393270 VSG393270:VSH393270 WCC393270:WCD393270 WLY393270:WLZ393270 WVU393270:WVV393270 M458806:N458806 JI458806:JJ458806 TE458806:TF458806 ADA458806:ADB458806 AMW458806:AMX458806 AWS458806:AWT458806 BGO458806:BGP458806 BQK458806:BQL458806 CAG458806:CAH458806 CKC458806:CKD458806 CTY458806:CTZ458806 DDU458806:DDV458806 DNQ458806:DNR458806 DXM458806:DXN458806 EHI458806:EHJ458806 ERE458806:ERF458806 FBA458806:FBB458806 FKW458806:FKX458806 FUS458806:FUT458806 GEO458806:GEP458806 GOK458806:GOL458806 GYG458806:GYH458806 HIC458806:HID458806 HRY458806:HRZ458806 IBU458806:IBV458806 ILQ458806:ILR458806 IVM458806:IVN458806 JFI458806:JFJ458806 JPE458806:JPF458806 JZA458806:JZB458806 KIW458806:KIX458806 KSS458806:KST458806 LCO458806:LCP458806 LMK458806:LML458806 LWG458806:LWH458806 MGC458806:MGD458806 MPY458806:MPZ458806 MZU458806:MZV458806 NJQ458806:NJR458806 NTM458806:NTN458806 ODI458806:ODJ458806 ONE458806:ONF458806 OXA458806:OXB458806 PGW458806:PGX458806 PQS458806:PQT458806 QAO458806:QAP458806 QKK458806:QKL458806 QUG458806:QUH458806 REC458806:RED458806 RNY458806:RNZ458806 RXU458806:RXV458806 SHQ458806:SHR458806 SRM458806:SRN458806 TBI458806:TBJ458806 TLE458806:TLF458806 TVA458806:TVB458806 UEW458806:UEX458806 UOS458806:UOT458806 UYO458806:UYP458806 VIK458806:VIL458806 VSG458806:VSH458806 WCC458806:WCD458806 WLY458806:WLZ458806 WVU458806:WVV458806 M524342:N524342 JI524342:JJ524342 TE524342:TF524342 ADA524342:ADB524342 AMW524342:AMX524342 AWS524342:AWT524342 BGO524342:BGP524342 BQK524342:BQL524342 CAG524342:CAH524342 CKC524342:CKD524342 CTY524342:CTZ524342 DDU524342:DDV524342 DNQ524342:DNR524342 DXM524342:DXN524342 EHI524342:EHJ524342 ERE524342:ERF524342 FBA524342:FBB524342 FKW524342:FKX524342 FUS524342:FUT524342 GEO524342:GEP524342 GOK524342:GOL524342 GYG524342:GYH524342 HIC524342:HID524342 HRY524342:HRZ524342 IBU524342:IBV524342 ILQ524342:ILR524342 IVM524342:IVN524342 JFI524342:JFJ524342 JPE524342:JPF524342 JZA524342:JZB524342 KIW524342:KIX524342 KSS524342:KST524342 LCO524342:LCP524342 LMK524342:LML524342 LWG524342:LWH524342 MGC524342:MGD524342 MPY524342:MPZ524342 MZU524342:MZV524342 NJQ524342:NJR524342 NTM524342:NTN524342 ODI524342:ODJ524342 ONE524342:ONF524342 OXA524342:OXB524342 PGW524342:PGX524342 PQS524342:PQT524342 QAO524342:QAP524342 QKK524342:QKL524342 QUG524342:QUH524342 REC524342:RED524342 RNY524342:RNZ524342 RXU524342:RXV524342 SHQ524342:SHR524342 SRM524342:SRN524342 TBI524342:TBJ524342 TLE524342:TLF524342 TVA524342:TVB524342 UEW524342:UEX524342 UOS524342:UOT524342 UYO524342:UYP524342 VIK524342:VIL524342 VSG524342:VSH524342 WCC524342:WCD524342 WLY524342:WLZ524342 WVU524342:WVV524342 M589878:N589878 JI589878:JJ589878 TE589878:TF589878 ADA589878:ADB589878 AMW589878:AMX589878 AWS589878:AWT589878 BGO589878:BGP589878 BQK589878:BQL589878 CAG589878:CAH589878 CKC589878:CKD589878 CTY589878:CTZ589878 DDU589878:DDV589878 DNQ589878:DNR589878 DXM589878:DXN589878 EHI589878:EHJ589878 ERE589878:ERF589878 FBA589878:FBB589878 FKW589878:FKX589878 FUS589878:FUT589878 GEO589878:GEP589878 GOK589878:GOL589878 GYG589878:GYH589878 HIC589878:HID589878 HRY589878:HRZ589878 IBU589878:IBV589878 ILQ589878:ILR589878 IVM589878:IVN589878 JFI589878:JFJ589878 JPE589878:JPF589878 JZA589878:JZB589878 KIW589878:KIX589878 KSS589878:KST589878 LCO589878:LCP589878 LMK589878:LML589878 LWG589878:LWH589878 MGC589878:MGD589878 MPY589878:MPZ589878 MZU589878:MZV589878 NJQ589878:NJR589878 NTM589878:NTN589878 ODI589878:ODJ589878 ONE589878:ONF589878 OXA589878:OXB589878 PGW589878:PGX589878 PQS589878:PQT589878 QAO589878:QAP589878 QKK589878:QKL589878 QUG589878:QUH589878 REC589878:RED589878 RNY589878:RNZ589878 RXU589878:RXV589878 SHQ589878:SHR589878 SRM589878:SRN589878 TBI589878:TBJ589878 TLE589878:TLF589878 TVA589878:TVB589878 UEW589878:UEX589878 UOS589878:UOT589878 UYO589878:UYP589878 VIK589878:VIL589878 VSG589878:VSH589878 WCC589878:WCD589878 WLY589878:WLZ589878 WVU589878:WVV589878 M655414:N655414 JI655414:JJ655414 TE655414:TF655414 ADA655414:ADB655414 AMW655414:AMX655414 AWS655414:AWT655414 BGO655414:BGP655414 BQK655414:BQL655414 CAG655414:CAH655414 CKC655414:CKD655414 CTY655414:CTZ655414 DDU655414:DDV655414 DNQ655414:DNR655414 DXM655414:DXN655414 EHI655414:EHJ655414 ERE655414:ERF655414 FBA655414:FBB655414 FKW655414:FKX655414 FUS655414:FUT655414 GEO655414:GEP655414 GOK655414:GOL655414 GYG655414:GYH655414 HIC655414:HID655414 HRY655414:HRZ655414 IBU655414:IBV655414 ILQ655414:ILR655414 IVM655414:IVN655414 JFI655414:JFJ655414 JPE655414:JPF655414 JZA655414:JZB655414 KIW655414:KIX655414 KSS655414:KST655414 LCO655414:LCP655414 LMK655414:LML655414 LWG655414:LWH655414 MGC655414:MGD655414 MPY655414:MPZ655414 MZU655414:MZV655414 NJQ655414:NJR655414 NTM655414:NTN655414 ODI655414:ODJ655414 ONE655414:ONF655414 OXA655414:OXB655414 PGW655414:PGX655414 PQS655414:PQT655414 QAO655414:QAP655414 QKK655414:QKL655414 QUG655414:QUH655414 REC655414:RED655414 RNY655414:RNZ655414 RXU655414:RXV655414 SHQ655414:SHR655414 SRM655414:SRN655414 TBI655414:TBJ655414 TLE655414:TLF655414 TVA655414:TVB655414 UEW655414:UEX655414 UOS655414:UOT655414 UYO655414:UYP655414 VIK655414:VIL655414 VSG655414:VSH655414 WCC655414:WCD655414 WLY655414:WLZ655414 WVU655414:WVV655414 M720950:N720950 JI720950:JJ720950 TE720950:TF720950 ADA720950:ADB720950 AMW720950:AMX720950 AWS720950:AWT720950 BGO720950:BGP720950 BQK720950:BQL720950 CAG720950:CAH720950 CKC720950:CKD720950 CTY720950:CTZ720950 DDU720950:DDV720950 DNQ720950:DNR720950 DXM720950:DXN720950 EHI720950:EHJ720950 ERE720950:ERF720950 FBA720950:FBB720950 FKW720950:FKX720950 FUS720950:FUT720950 GEO720950:GEP720950 GOK720950:GOL720950 GYG720950:GYH720950 HIC720950:HID720950 HRY720950:HRZ720950 IBU720950:IBV720950 ILQ720950:ILR720950 IVM720950:IVN720950 JFI720950:JFJ720950 JPE720950:JPF720950 JZA720950:JZB720950 KIW720950:KIX720950 KSS720950:KST720950 LCO720950:LCP720950 LMK720950:LML720950 LWG720950:LWH720950 MGC720950:MGD720950 MPY720950:MPZ720950 MZU720950:MZV720950 NJQ720950:NJR720950 NTM720950:NTN720950 ODI720950:ODJ720950 ONE720950:ONF720950 OXA720950:OXB720950 PGW720950:PGX720950 PQS720950:PQT720950 QAO720950:QAP720950 QKK720950:QKL720950 QUG720950:QUH720950 REC720950:RED720950 RNY720950:RNZ720950 RXU720950:RXV720950 SHQ720950:SHR720950 SRM720950:SRN720950 TBI720950:TBJ720950 TLE720950:TLF720950 TVA720950:TVB720950 UEW720950:UEX720950 UOS720950:UOT720950 UYO720950:UYP720950 VIK720950:VIL720950 VSG720950:VSH720950 WCC720950:WCD720950 WLY720950:WLZ720950 WVU720950:WVV720950 M786486:N786486 JI786486:JJ786486 TE786486:TF786486 ADA786486:ADB786486 AMW786486:AMX786486 AWS786486:AWT786486 BGO786486:BGP786486 BQK786486:BQL786486 CAG786486:CAH786486 CKC786486:CKD786486 CTY786486:CTZ786486 DDU786486:DDV786486 DNQ786486:DNR786486 DXM786486:DXN786486 EHI786486:EHJ786486 ERE786486:ERF786486 FBA786486:FBB786486 FKW786486:FKX786486 FUS786486:FUT786486 GEO786486:GEP786486 GOK786486:GOL786486 GYG786486:GYH786486 HIC786486:HID786486 HRY786486:HRZ786486 IBU786486:IBV786486 ILQ786486:ILR786486 IVM786486:IVN786486 JFI786486:JFJ786486 JPE786486:JPF786486 JZA786486:JZB786486 KIW786486:KIX786486 KSS786486:KST786486 LCO786486:LCP786486 LMK786486:LML786486 LWG786486:LWH786486 MGC786486:MGD786486 MPY786486:MPZ786486 MZU786486:MZV786486 NJQ786486:NJR786486 NTM786486:NTN786486 ODI786486:ODJ786486 ONE786486:ONF786486 OXA786486:OXB786486 PGW786486:PGX786486 PQS786486:PQT786486 QAO786486:QAP786486 QKK786486:QKL786486 QUG786486:QUH786486 REC786486:RED786486 RNY786486:RNZ786486 RXU786486:RXV786486 SHQ786486:SHR786486 SRM786486:SRN786486 TBI786486:TBJ786486 TLE786486:TLF786486 TVA786486:TVB786486 UEW786486:UEX786486 UOS786486:UOT786486 UYO786486:UYP786486 VIK786486:VIL786486 VSG786486:VSH786486 WCC786486:WCD786486 WLY786486:WLZ786486 WVU786486:WVV786486 M852022:N852022 JI852022:JJ852022 TE852022:TF852022 ADA852022:ADB852022 AMW852022:AMX852022 AWS852022:AWT852022 BGO852022:BGP852022 BQK852022:BQL852022 CAG852022:CAH852022 CKC852022:CKD852022 CTY852022:CTZ852022 DDU852022:DDV852022 DNQ852022:DNR852022 DXM852022:DXN852022 EHI852022:EHJ852022 ERE852022:ERF852022 FBA852022:FBB852022 FKW852022:FKX852022 FUS852022:FUT852022 GEO852022:GEP852022 GOK852022:GOL852022 GYG852022:GYH852022 HIC852022:HID852022 HRY852022:HRZ852022 IBU852022:IBV852022 ILQ852022:ILR852022 IVM852022:IVN852022 JFI852022:JFJ852022 JPE852022:JPF852022 JZA852022:JZB852022 KIW852022:KIX852022 KSS852022:KST852022 LCO852022:LCP852022 LMK852022:LML852022 LWG852022:LWH852022 MGC852022:MGD852022 MPY852022:MPZ852022 MZU852022:MZV852022 NJQ852022:NJR852022 NTM852022:NTN852022 ODI852022:ODJ852022 ONE852022:ONF852022 OXA852022:OXB852022 PGW852022:PGX852022 PQS852022:PQT852022 QAO852022:QAP852022 QKK852022:QKL852022 QUG852022:QUH852022 REC852022:RED852022 RNY852022:RNZ852022 RXU852022:RXV852022 SHQ852022:SHR852022 SRM852022:SRN852022 TBI852022:TBJ852022 TLE852022:TLF852022 TVA852022:TVB852022 UEW852022:UEX852022 UOS852022:UOT852022 UYO852022:UYP852022 VIK852022:VIL852022 VSG852022:VSH852022 WCC852022:WCD852022 WLY852022:WLZ852022 WVU852022:WVV852022 M917558:N917558 JI917558:JJ917558 TE917558:TF917558 ADA917558:ADB917558 AMW917558:AMX917558 AWS917558:AWT917558 BGO917558:BGP917558 BQK917558:BQL917558 CAG917558:CAH917558 CKC917558:CKD917558 CTY917558:CTZ917558 DDU917558:DDV917558 DNQ917558:DNR917558 DXM917558:DXN917558 EHI917558:EHJ917558 ERE917558:ERF917558 FBA917558:FBB917558 FKW917558:FKX917558 FUS917558:FUT917558 GEO917558:GEP917558 GOK917558:GOL917558 GYG917558:GYH917558 HIC917558:HID917558 HRY917558:HRZ917558 IBU917558:IBV917558 ILQ917558:ILR917558 IVM917558:IVN917558 JFI917558:JFJ917558 JPE917558:JPF917558 JZA917558:JZB917558 KIW917558:KIX917558 KSS917558:KST917558 LCO917558:LCP917558 LMK917558:LML917558 LWG917558:LWH917558 MGC917558:MGD917558 MPY917558:MPZ917558 MZU917558:MZV917558 NJQ917558:NJR917558 NTM917558:NTN917558 ODI917558:ODJ917558 ONE917558:ONF917558 OXA917558:OXB917558 PGW917558:PGX917558 PQS917558:PQT917558 QAO917558:QAP917558 QKK917558:QKL917558 QUG917558:QUH917558 REC917558:RED917558 RNY917558:RNZ917558 RXU917558:RXV917558 SHQ917558:SHR917558 SRM917558:SRN917558 TBI917558:TBJ917558 TLE917558:TLF917558 TVA917558:TVB917558 UEW917558:UEX917558 UOS917558:UOT917558 UYO917558:UYP917558 VIK917558:VIL917558 VSG917558:VSH917558 WCC917558:WCD917558 WLY917558:WLZ917558 WVU917558:WVV917558 M983094:N983094 JI983094:JJ983094 TE983094:TF983094 ADA983094:ADB983094 AMW983094:AMX983094 AWS983094:AWT983094 BGO983094:BGP983094 BQK983094:BQL983094 CAG983094:CAH983094 CKC983094:CKD983094 CTY983094:CTZ983094 DDU983094:DDV983094 DNQ983094:DNR983094 DXM983094:DXN983094 EHI983094:EHJ983094 ERE983094:ERF983094 FBA983094:FBB983094 FKW983094:FKX983094 FUS983094:FUT983094 GEO983094:GEP983094 GOK983094:GOL983094 GYG983094:GYH983094 HIC983094:HID983094 HRY983094:HRZ983094 IBU983094:IBV983094 ILQ983094:ILR983094 IVM983094:IVN983094 JFI983094:JFJ983094 JPE983094:JPF983094 JZA983094:JZB983094 KIW983094:KIX983094 KSS983094:KST983094 LCO983094:LCP983094 LMK983094:LML983094 LWG983094:LWH983094 MGC983094:MGD983094 MPY983094:MPZ983094 MZU983094:MZV983094 NJQ983094:NJR983094 NTM983094:NTN983094 ODI983094:ODJ983094 ONE983094:ONF983094 OXA983094:OXB983094 PGW983094:PGX983094 PQS983094:PQT983094 QAO983094:QAP983094 QKK983094:QKL983094 QUG983094:QUH983094 REC983094:RED983094 RNY983094:RNZ983094 RXU983094:RXV983094 SHQ983094:SHR983094 SRM983094:SRN983094 TBI983094:TBJ983094 TLE983094:TLF983094 TVA983094:TVB983094 UEW983094:UEX983094 UOS983094:UOT983094 UYO983094:UYP983094 VIK983094:VIL983094 VSG983094:VSH983094 WCC983094:WCD983094 WLY983094:WLZ983094 WVU983094:WVV983094">
      <formula1>0</formula1>
      <formula2>50%*M51</formula2>
    </dataValidation>
    <dataValidation type="decimal" allowBlank="1" showInputMessage="1" showErrorMessage="1" error="valor acima do permitido" sqref="M62:N62 JI62:JJ62 TE62:TF62 ADA62:ADB62 AMW62:AMX62 AWS62:AWT62 BGO62:BGP62 BQK62:BQL62 CAG62:CAH62 CKC62:CKD62 CTY62:CTZ62 DDU62:DDV62 DNQ62:DNR62 DXM62:DXN62 EHI62:EHJ62 ERE62:ERF62 FBA62:FBB62 FKW62:FKX62 FUS62:FUT62 GEO62:GEP62 GOK62:GOL62 GYG62:GYH62 HIC62:HID62 HRY62:HRZ62 IBU62:IBV62 ILQ62:ILR62 IVM62:IVN62 JFI62:JFJ62 JPE62:JPF62 JZA62:JZB62 KIW62:KIX62 KSS62:KST62 LCO62:LCP62 LMK62:LML62 LWG62:LWH62 MGC62:MGD62 MPY62:MPZ62 MZU62:MZV62 NJQ62:NJR62 NTM62:NTN62 ODI62:ODJ62 ONE62:ONF62 OXA62:OXB62 PGW62:PGX62 PQS62:PQT62 QAO62:QAP62 QKK62:QKL62 QUG62:QUH62 REC62:RED62 RNY62:RNZ62 RXU62:RXV62 SHQ62:SHR62 SRM62:SRN62 TBI62:TBJ62 TLE62:TLF62 TVA62:TVB62 UEW62:UEX62 UOS62:UOT62 UYO62:UYP62 VIK62:VIL62 VSG62:VSH62 WCC62:WCD62 WLY62:WLZ62 WVU62:WVV62 M65598:N65598 JI65598:JJ65598 TE65598:TF65598 ADA65598:ADB65598 AMW65598:AMX65598 AWS65598:AWT65598 BGO65598:BGP65598 BQK65598:BQL65598 CAG65598:CAH65598 CKC65598:CKD65598 CTY65598:CTZ65598 DDU65598:DDV65598 DNQ65598:DNR65598 DXM65598:DXN65598 EHI65598:EHJ65598 ERE65598:ERF65598 FBA65598:FBB65598 FKW65598:FKX65598 FUS65598:FUT65598 GEO65598:GEP65598 GOK65598:GOL65598 GYG65598:GYH65598 HIC65598:HID65598 HRY65598:HRZ65598 IBU65598:IBV65598 ILQ65598:ILR65598 IVM65598:IVN65598 JFI65598:JFJ65598 JPE65598:JPF65598 JZA65598:JZB65598 KIW65598:KIX65598 KSS65598:KST65598 LCO65598:LCP65598 LMK65598:LML65598 LWG65598:LWH65598 MGC65598:MGD65598 MPY65598:MPZ65598 MZU65598:MZV65598 NJQ65598:NJR65598 NTM65598:NTN65598 ODI65598:ODJ65598 ONE65598:ONF65598 OXA65598:OXB65598 PGW65598:PGX65598 PQS65598:PQT65598 QAO65598:QAP65598 QKK65598:QKL65598 QUG65598:QUH65598 REC65598:RED65598 RNY65598:RNZ65598 RXU65598:RXV65598 SHQ65598:SHR65598 SRM65598:SRN65598 TBI65598:TBJ65598 TLE65598:TLF65598 TVA65598:TVB65598 UEW65598:UEX65598 UOS65598:UOT65598 UYO65598:UYP65598 VIK65598:VIL65598 VSG65598:VSH65598 WCC65598:WCD65598 WLY65598:WLZ65598 WVU65598:WVV65598 M131134:N131134 JI131134:JJ131134 TE131134:TF131134 ADA131134:ADB131134 AMW131134:AMX131134 AWS131134:AWT131134 BGO131134:BGP131134 BQK131134:BQL131134 CAG131134:CAH131134 CKC131134:CKD131134 CTY131134:CTZ131134 DDU131134:DDV131134 DNQ131134:DNR131134 DXM131134:DXN131134 EHI131134:EHJ131134 ERE131134:ERF131134 FBA131134:FBB131134 FKW131134:FKX131134 FUS131134:FUT131134 GEO131134:GEP131134 GOK131134:GOL131134 GYG131134:GYH131134 HIC131134:HID131134 HRY131134:HRZ131134 IBU131134:IBV131134 ILQ131134:ILR131134 IVM131134:IVN131134 JFI131134:JFJ131134 JPE131134:JPF131134 JZA131134:JZB131134 KIW131134:KIX131134 KSS131134:KST131134 LCO131134:LCP131134 LMK131134:LML131134 LWG131134:LWH131134 MGC131134:MGD131134 MPY131134:MPZ131134 MZU131134:MZV131134 NJQ131134:NJR131134 NTM131134:NTN131134 ODI131134:ODJ131134 ONE131134:ONF131134 OXA131134:OXB131134 PGW131134:PGX131134 PQS131134:PQT131134 QAO131134:QAP131134 QKK131134:QKL131134 QUG131134:QUH131134 REC131134:RED131134 RNY131134:RNZ131134 RXU131134:RXV131134 SHQ131134:SHR131134 SRM131134:SRN131134 TBI131134:TBJ131134 TLE131134:TLF131134 TVA131134:TVB131134 UEW131134:UEX131134 UOS131134:UOT131134 UYO131134:UYP131134 VIK131134:VIL131134 VSG131134:VSH131134 WCC131134:WCD131134 WLY131134:WLZ131134 WVU131134:WVV131134 M196670:N196670 JI196670:JJ196670 TE196670:TF196670 ADA196670:ADB196670 AMW196670:AMX196670 AWS196670:AWT196670 BGO196670:BGP196670 BQK196670:BQL196670 CAG196670:CAH196670 CKC196670:CKD196670 CTY196670:CTZ196670 DDU196670:DDV196670 DNQ196670:DNR196670 DXM196670:DXN196670 EHI196670:EHJ196670 ERE196670:ERF196670 FBA196670:FBB196670 FKW196670:FKX196670 FUS196670:FUT196670 GEO196670:GEP196670 GOK196670:GOL196670 GYG196670:GYH196670 HIC196670:HID196670 HRY196670:HRZ196670 IBU196670:IBV196670 ILQ196670:ILR196670 IVM196670:IVN196670 JFI196670:JFJ196670 JPE196670:JPF196670 JZA196670:JZB196670 KIW196670:KIX196670 KSS196670:KST196670 LCO196670:LCP196670 LMK196670:LML196670 LWG196670:LWH196670 MGC196670:MGD196670 MPY196670:MPZ196670 MZU196670:MZV196670 NJQ196670:NJR196670 NTM196670:NTN196670 ODI196670:ODJ196670 ONE196670:ONF196670 OXA196670:OXB196670 PGW196670:PGX196670 PQS196670:PQT196670 QAO196670:QAP196670 QKK196670:QKL196670 QUG196670:QUH196670 REC196670:RED196670 RNY196670:RNZ196670 RXU196670:RXV196670 SHQ196670:SHR196670 SRM196670:SRN196670 TBI196670:TBJ196670 TLE196670:TLF196670 TVA196670:TVB196670 UEW196670:UEX196670 UOS196670:UOT196670 UYO196670:UYP196670 VIK196670:VIL196670 VSG196670:VSH196670 WCC196670:WCD196670 WLY196670:WLZ196670 WVU196670:WVV196670 M262206:N262206 JI262206:JJ262206 TE262206:TF262206 ADA262206:ADB262206 AMW262206:AMX262206 AWS262206:AWT262206 BGO262206:BGP262206 BQK262206:BQL262206 CAG262206:CAH262206 CKC262206:CKD262206 CTY262206:CTZ262206 DDU262206:DDV262206 DNQ262206:DNR262206 DXM262206:DXN262206 EHI262206:EHJ262206 ERE262206:ERF262206 FBA262206:FBB262206 FKW262206:FKX262206 FUS262206:FUT262206 GEO262206:GEP262206 GOK262206:GOL262206 GYG262206:GYH262206 HIC262206:HID262206 HRY262206:HRZ262206 IBU262206:IBV262206 ILQ262206:ILR262206 IVM262206:IVN262206 JFI262206:JFJ262206 JPE262206:JPF262206 JZA262206:JZB262206 KIW262206:KIX262206 KSS262206:KST262206 LCO262206:LCP262206 LMK262206:LML262206 LWG262206:LWH262206 MGC262206:MGD262206 MPY262206:MPZ262206 MZU262206:MZV262206 NJQ262206:NJR262206 NTM262206:NTN262206 ODI262206:ODJ262206 ONE262206:ONF262206 OXA262206:OXB262206 PGW262206:PGX262206 PQS262206:PQT262206 QAO262206:QAP262206 QKK262206:QKL262206 QUG262206:QUH262206 REC262206:RED262206 RNY262206:RNZ262206 RXU262206:RXV262206 SHQ262206:SHR262206 SRM262206:SRN262206 TBI262206:TBJ262206 TLE262206:TLF262206 TVA262206:TVB262206 UEW262206:UEX262206 UOS262206:UOT262206 UYO262206:UYP262206 VIK262206:VIL262206 VSG262206:VSH262206 WCC262206:WCD262206 WLY262206:WLZ262206 WVU262206:WVV262206 M327742:N327742 JI327742:JJ327742 TE327742:TF327742 ADA327742:ADB327742 AMW327742:AMX327742 AWS327742:AWT327742 BGO327742:BGP327742 BQK327742:BQL327742 CAG327742:CAH327742 CKC327742:CKD327742 CTY327742:CTZ327742 DDU327742:DDV327742 DNQ327742:DNR327742 DXM327742:DXN327742 EHI327742:EHJ327742 ERE327742:ERF327742 FBA327742:FBB327742 FKW327742:FKX327742 FUS327742:FUT327742 GEO327742:GEP327742 GOK327742:GOL327742 GYG327742:GYH327742 HIC327742:HID327742 HRY327742:HRZ327742 IBU327742:IBV327742 ILQ327742:ILR327742 IVM327742:IVN327742 JFI327742:JFJ327742 JPE327742:JPF327742 JZA327742:JZB327742 KIW327742:KIX327742 KSS327742:KST327742 LCO327742:LCP327742 LMK327742:LML327742 LWG327742:LWH327742 MGC327742:MGD327742 MPY327742:MPZ327742 MZU327742:MZV327742 NJQ327742:NJR327742 NTM327742:NTN327742 ODI327742:ODJ327742 ONE327742:ONF327742 OXA327742:OXB327742 PGW327742:PGX327742 PQS327742:PQT327742 QAO327742:QAP327742 QKK327742:QKL327742 QUG327742:QUH327742 REC327742:RED327742 RNY327742:RNZ327742 RXU327742:RXV327742 SHQ327742:SHR327742 SRM327742:SRN327742 TBI327742:TBJ327742 TLE327742:TLF327742 TVA327742:TVB327742 UEW327742:UEX327742 UOS327742:UOT327742 UYO327742:UYP327742 VIK327742:VIL327742 VSG327742:VSH327742 WCC327742:WCD327742 WLY327742:WLZ327742 WVU327742:WVV327742 M393278:N393278 JI393278:JJ393278 TE393278:TF393278 ADA393278:ADB393278 AMW393278:AMX393278 AWS393278:AWT393278 BGO393278:BGP393278 BQK393278:BQL393278 CAG393278:CAH393278 CKC393278:CKD393278 CTY393278:CTZ393278 DDU393278:DDV393278 DNQ393278:DNR393278 DXM393278:DXN393278 EHI393278:EHJ393278 ERE393278:ERF393278 FBA393278:FBB393278 FKW393278:FKX393278 FUS393278:FUT393278 GEO393278:GEP393278 GOK393278:GOL393278 GYG393278:GYH393278 HIC393278:HID393278 HRY393278:HRZ393278 IBU393278:IBV393278 ILQ393278:ILR393278 IVM393278:IVN393278 JFI393278:JFJ393278 JPE393278:JPF393278 JZA393278:JZB393278 KIW393278:KIX393278 KSS393278:KST393278 LCO393278:LCP393278 LMK393278:LML393278 LWG393278:LWH393278 MGC393278:MGD393278 MPY393278:MPZ393278 MZU393278:MZV393278 NJQ393278:NJR393278 NTM393278:NTN393278 ODI393278:ODJ393278 ONE393278:ONF393278 OXA393278:OXB393278 PGW393278:PGX393278 PQS393278:PQT393278 QAO393278:QAP393278 QKK393278:QKL393278 QUG393278:QUH393278 REC393278:RED393278 RNY393278:RNZ393278 RXU393278:RXV393278 SHQ393278:SHR393278 SRM393278:SRN393278 TBI393278:TBJ393278 TLE393278:TLF393278 TVA393278:TVB393278 UEW393278:UEX393278 UOS393278:UOT393278 UYO393278:UYP393278 VIK393278:VIL393278 VSG393278:VSH393278 WCC393278:WCD393278 WLY393278:WLZ393278 WVU393278:WVV393278 M458814:N458814 JI458814:JJ458814 TE458814:TF458814 ADA458814:ADB458814 AMW458814:AMX458814 AWS458814:AWT458814 BGO458814:BGP458814 BQK458814:BQL458814 CAG458814:CAH458814 CKC458814:CKD458814 CTY458814:CTZ458814 DDU458814:DDV458814 DNQ458814:DNR458814 DXM458814:DXN458814 EHI458814:EHJ458814 ERE458814:ERF458814 FBA458814:FBB458814 FKW458814:FKX458814 FUS458814:FUT458814 GEO458814:GEP458814 GOK458814:GOL458814 GYG458814:GYH458814 HIC458814:HID458814 HRY458814:HRZ458814 IBU458814:IBV458814 ILQ458814:ILR458814 IVM458814:IVN458814 JFI458814:JFJ458814 JPE458814:JPF458814 JZA458814:JZB458814 KIW458814:KIX458814 KSS458814:KST458814 LCO458814:LCP458814 LMK458814:LML458814 LWG458814:LWH458814 MGC458814:MGD458814 MPY458814:MPZ458814 MZU458814:MZV458814 NJQ458814:NJR458814 NTM458814:NTN458814 ODI458814:ODJ458814 ONE458814:ONF458814 OXA458814:OXB458814 PGW458814:PGX458814 PQS458814:PQT458814 QAO458814:QAP458814 QKK458814:QKL458814 QUG458814:QUH458814 REC458814:RED458814 RNY458814:RNZ458814 RXU458814:RXV458814 SHQ458814:SHR458814 SRM458814:SRN458814 TBI458814:TBJ458814 TLE458814:TLF458814 TVA458814:TVB458814 UEW458814:UEX458814 UOS458814:UOT458814 UYO458814:UYP458814 VIK458814:VIL458814 VSG458814:VSH458814 WCC458814:WCD458814 WLY458814:WLZ458814 WVU458814:WVV458814 M524350:N524350 JI524350:JJ524350 TE524350:TF524350 ADA524350:ADB524350 AMW524350:AMX524350 AWS524350:AWT524350 BGO524350:BGP524350 BQK524350:BQL524350 CAG524350:CAH524350 CKC524350:CKD524350 CTY524350:CTZ524350 DDU524350:DDV524350 DNQ524350:DNR524350 DXM524350:DXN524350 EHI524350:EHJ524350 ERE524350:ERF524350 FBA524350:FBB524350 FKW524350:FKX524350 FUS524350:FUT524350 GEO524350:GEP524350 GOK524350:GOL524350 GYG524350:GYH524350 HIC524350:HID524350 HRY524350:HRZ524350 IBU524350:IBV524350 ILQ524350:ILR524350 IVM524350:IVN524350 JFI524350:JFJ524350 JPE524350:JPF524350 JZA524350:JZB524350 KIW524350:KIX524350 KSS524350:KST524350 LCO524350:LCP524350 LMK524350:LML524350 LWG524350:LWH524350 MGC524350:MGD524350 MPY524350:MPZ524350 MZU524350:MZV524350 NJQ524350:NJR524350 NTM524350:NTN524350 ODI524350:ODJ524350 ONE524350:ONF524350 OXA524350:OXB524350 PGW524350:PGX524350 PQS524350:PQT524350 QAO524350:QAP524350 QKK524350:QKL524350 QUG524350:QUH524350 REC524350:RED524350 RNY524350:RNZ524350 RXU524350:RXV524350 SHQ524350:SHR524350 SRM524350:SRN524350 TBI524350:TBJ524350 TLE524350:TLF524350 TVA524350:TVB524350 UEW524350:UEX524350 UOS524350:UOT524350 UYO524350:UYP524350 VIK524350:VIL524350 VSG524350:VSH524350 WCC524350:WCD524350 WLY524350:WLZ524350 WVU524350:WVV524350 M589886:N589886 JI589886:JJ589886 TE589886:TF589886 ADA589886:ADB589886 AMW589886:AMX589886 AWS589886:AWT589886 BGO589886:BGP589886 BQK589886:BQL589886 CAG589886:CAH589886 CKC589886:CKD589886 CTY589886:CTZ589886 DDU589886:DDV589886 DNQ589886:DNR589886 DXM589886:DXN589886 EHI589886:EHJ589886 ERE589886:ERF589886 FBA589886:FBB589886 FKW589886:FKX589886 FUS589886:FUT589886 GEO589886:GEP589886 GOK589886:GOL589886 GYG589886:GYH589886 HIC589886:HID589886 HRY589886:HRZ589886 IBU589886:IBV589886 ILQ589886:ILR589886 IVM589886:IVN589886 JFI589886:JFJ589886 JPE589886:JPF589886 JZA589886:JZB589886 KIW589886:KIX589886 KSS589886:KST589886 LCO589886:LCP589886 LMK589886:LML589886 LWG589886:LWH589886 MGC589886:MGD589886 MPY589886:MPZ589886 MZU589886:MZV589886 NJQ589886:NJR589886 NTM589886:NTN589886 ODI589886:ODJ589886 ONE589886:ONF589886 OXA589886:OXB589886 PGW589886:PGX589886 PQS589886:PQT589886 QAO589886:QAP589886 QKK589886:QKL589886 QUG589886:QUH589886 REC589886:RED589886 RNY589886:RNZ589886 RXU589886:RXV589886 SHQ589886:SHR589886 SRM589886:SRN589886 TBI589886:TBJ589886 TLE589886:TLF589886 TVA589886:TVB589886 UEW589886:UEX589886 UOS589886:UOT589886 UYO589886:UYP589886 VIK589886:VIL589886 VSG589886:VSH589886 WCC589886:WCD589886 WLY589886:WLZ589886 WVU589886:WVV589886 M655422:N655422 JI655422:JJ655422 TE655422:TF655422 ADA655422:ADB655422 AMW655422:AMX655422 AWS655422:AWT655422 BGO655422:BGP655422 BQK655422:BQL655422 CAG655422:CAH655422 CKC655422:CKD655422 CTY655422:CTZ655422 DDU655422:DDV655422 DNQ655422:DNR655422 DXM655422:DXN655422 EHI655422:EHJ655422 ERE655422:ERF655422 FBA655422:FBB655422 FKW655422:FKX655422 FUS655422:FUT655422 GEO655422:GEP655422 GOK655422:GOL655422 GYG655422:GYH655422 HIC655422:HID655422 HRY655422:HRZ655422 IBU655422:IBV655422 ILQ655422:ILR655422 IVM655422:IVN655422 JFI655422:JFJ655422 JPE655422:JPF655422 JZA655422:JZB655422 KIW655422:KIX655422 KSS655422:KST655422 LCO655422:LCP655422 LMK655422:LML655422 LWG655422:LWH655422 MGC655422:MGD655422 MPY655422:MPZ655422 MZU655422:MZV655422 NJQ655422:NJR655422 NTM655422:NTN655422 ODI655422:ODJ655422 ONE655422:ONF655422 OXA655422:OXB655422 PGW655422:PGX655422 PQS655422:PQT655422 QAO655422:QAP655422 QKK655422:QKL655422 QUG655422:QUH655422 REC655422:RED655422 RNY655422:RNZ655422 RXU655422:RXV655422 SHQ655422:SHR655422 SRM655422:SRN655422 TBI655422:TBJ655422 TLE655422:TLF655422 TVA655422:TVB655422 UEW655422:UEX655422 UOS655422:UOT655422 UYO655422:UYP655422 VIK655422:VIL655422 VSG655422:VSH655422 WCC655422:WCD655422 WLY655422:WLZ655422 WVU655422:WVV655422 M720958:N720958 JI720958:JJ720958 TE720958:TF720958 ADA720958:ADB720958 AMW720958:AMX720958 AWS720958:AWT720958 BGO720958:BGP720958 BQK720958:BQL720958 CAG720958:CAH720958 CKC720958:CKD720958 CTY720958:CTZ720958 DDU720958:DDV720958 DNQ720958:DNR720958 DXM720958:DXN720958 EHI720958:EHJ720958 ERE720958:ERF720958 FBA720958:FBB720958 FKW720958:FKX720958 FUS720958:FUT720958 GEO720958:GEP720958 GOK720958:GOL720958 GYG720958:GYH720958 HIC720958:HID720958 HRY720958:HRZ720958 IBU720958:IBV720958 ILQ720958:ILR720958 IVM720958:IVN720958 JFI720958:JFJ720958 JPE720958:JPF720958 JZA720958:JZB720958 KIW720958:KIX720958 KSS720958:KST720958 LCO720958:LCP720958 LMK720958:LML720958 LWG720958:LWH720958 MGC720958:MGD720958 MPY720958:MPZ720958 MZU720958:MZV720958 NJQ720958:NJR720958 NTM720958:NTN720958 ODI720958:ODJ720958 ONE720958:ONF720958 OXA720958:OXB720958 PGW720958:PGX720958 PQS720958:PQT720958 QAO720958:QAP720958 QKK720958:QKL720958 QUG720958:QUH720958 REC720958:RED720958 RNY720958:RNZ720958 RXU720958:RXV720958 SHQ720958:SHR720958 SRM720958:SRN720958 TBI720958:TBJ720958 TLE720958:TLF720958 TVA720958:TVB720958 UEW720958:UEX720958 UOS720958:UOT720958 UYO720958:UYP720958 VIK720958:VIL720958 VSG720958:VSH720958 WCC720958:WCD720958 WLY720958:WLZ720958 WVU720958:WVV720958 M786494:N786494 JI786494:JJ786494 TE786494:TF786494 ADA786494:ADB786494 AMW786494:AMX786494 AWS786494:AWT786494 BGO786494:BGP786494 BQK786494:BQL786494 CAG786494:CAH786494 CKC786494:CKD786494 CTY786494:CTZ786494 DDU786494:DDV786494 DNQ786494:DNR786494 DXM786494:DXN786494 EHI786494:EHJ786494 ERE786494:ERF786494 FBA786494:FBB786494 FKW786494:FKX786494 FUS786494:FUT786494 GEO786494:GEP786494 GOK786494:GOL786494 GYG786494:GYH786494 HIC786494:HID786494 HRY786494:HRZ786494 IBU786494:IBV786494 ILQ786494:ILR786494 IVM786494:IVN786494 JFI786494:JFJ786494 JPE786494:JPF786494 JZA786494:JZB786494 KIW786494:KIX786494 KSS786494:KST786494 LCO786494:LCP786494 LMK786494:LML786494 LWG786494:LWH786494 MGC786494:MGD786494 MPY786494:MPZ786494 MZU786494:MZV786494 NJQ786494:NJR786494 NTM786494:NTN786494 ODI786494:ODJ786494 ONE786494:ONF786494 OXA786494:OXB786494 PGW786494:PGX786494 PQS786494:PQT786494 QAO786494:QAP786494 QKK786494:QKL786494 QUG786494:QUH786494 REC786494:RED786494 RNY786494:RNZ786494 RXU786494:RXV786494 SHQ786494:SHR786494 SRM786494:SRN786494 TBI786494:TBJ786494 TLE786494:TLF786494 TVA786494:TVB786494 UEW786494:UEX786494 UOS786494:UOT786494 UYO786494:UYP786494 VIK786494:VIL786494 VSG786494:VSH786494 WCC786494:WCD786494 WLY786494:WLZ786494 WVU786494:WVV786494 M852030:N852030 JI852030:JJ852030 TE852030:TF852030 ADA852030:ADB852030 AMW852030:AMX852030 AWS852030:AWT852030 BGO852030:BGP852030 BQK852030:BQL852030 CAG852030:CAH852030 CKC852030:CKD852030 CTY852030:CTZ852030 DDU852030:DDV852030 DNQ852030:DNR852030 DXM852030:DXN852030 EHI852030:EHJ852030 ERE852030:ERF852030 FBA852030:FBB852030 FKW852030:FKX852030 FUS852030:FUT852030 GEO852030:GEP852030 GOK852030:GOL852030 GYG852030:GYH852030 HIC852030:HID852030 HRY852030:HRZ852030 IBU852030:IBV852030 ILQ852030:ILR852030 IVM852030:IVN852030 JFI852030:JFJ852030 JPE852030:JPF852030 JZA852030:JZB852030 KIW852030:KIX852030 KSS852030:KST852030 LCO852030:LCP852030 LMK852030:LML852030 LWG852030:LWH852030 MGC852030:MGD852030 MPY852030:MPZ852030 MZU852030:MZV852030 NJQ852030:NJR852030 NTM852030:NTN852030 ODI852030:ODJ852030 ONE852030:ONF852030 OXA852030:OXB852030 PGW852030:PGX852030 PQS852030:PQT852030 QAO852030:QAP852030 QKK852030:QKL852030 QUG852030:QUH852030 REC852030:RED852030 RNY852030:RNZ852030 RXU852030:RXV852030 SHQ852030:SHR852030 SRM852030:SRN852030 TBI852030:TBJ852030 TLE852030:TLF852030 TVA852030:TVB852030 UEW852030:UEX852030 UOS852030:UOT852030 UYO852030:UYP852030 VIK852030:VIL852030 VSG852030:VSH852030 WCC852030:WCD852030 WLY852030:WLZ852030 WVU852030:WVV852030 M917566:N917566 JI917566:JJ917566 TE917566:TF917566 ADA917566:ADB917566 AMW917566:AMX917566 AWS917566:AWT917566 BGO917566:BGP917566 BQK917566:BQL917566 CAG917566:CAH917566 CKC917566:CKD917566 CTY917566:CTZ917566 DDU917566:DDV917566 DNQ917566:DNR917566 DXM917566:DXN917566 EHI917566:EHJ917566 ERE917566:ERF917566 FBA917566:FBB917566 FKW917566:FKX917566 FUS917566:FUT917566 GEO917566:GEP917566 GOK917566:GOL917566 GYG917566:GYH917566 HIC917566:HID917566 HRY917566:HRZ917566 IBU917566:IBV917566 ILQ917566:ILR917566 IVM917566:IVN917566 JFI917566:JFJ917566 JPE917566:JPF917566 JZA917566:JZB917566 KIW917566:KIX917566 KSS917566:KST917566 LCO917566:LCP917566 LMK917566:LML917566 LWG917566:LWH917566 MGC917566:MGD917566 MPY917566:MPZ917566 MZU917566:MZV917566 NJQ917566:NJR917566 NTM917566:NTN917566 ODI917566:ODJ917566 ONE917566:ONF917566 OXA917566:OXB917566 PGW917566:PGX917566 PQS917566:PQT917566 QAO917566:QAP917566 QKK917566:QKL917566 QUG917566:QUH917566 REC917566:RED917566 RNY917566:RNZ917566 RXU917566:RXV917566 SHQ917566:SHR917566 SRM917566:SRN917566 TBI917566:TBJ917566 TLE917566:TLF917566 TVA917566:TVB917566 UEW917566:UEX917566 UOS917566:UOT917566 UYO917566:UYP917566 VIK917566:VIL917566 VSG917566:VSH917566 WCC917566:WCD917566 WLY917566:WLZ917566 WVU917566:WVV917566 M983102:N983102 JI983102:JJ983102 TE983102:TF983102 ADA983102:ADB983102 AMW983102:AMX983102 AWS983102:AWT983102 BGO983102:BGP983102 BQK983102:BQL983102 CAG983102:CAH983102 CKC983102:CKD983102 CTY983102:CTZ983102 DDU983102:DDV983102 DNQ983102:DNR983102 DXM983102:DXN983102 EHI983102:EHJ983102 ERE983102:ERF983102 FBA983102:FBB983102 FKW983102:FKX983102 FUS983102:FUT983102 GEO983102:GEP983102 GOK983102:GOL983102 GYG983102:GYH983102 HIC983102:HID983102 HRY983102:HRZ983102 IBU983102:IBV983102 ILQ983102:ILR983102 IVM983102:IVN983102 JFI983102:JFJ983102 JPE983102:JPF983102 JZA983102:JZB983102 KIW983102:KIX983102 KSS983102:KST983102 LCO983102:LCP983102 LMK983102:LML983102 LWG983102:LWH983102 MGC983102:MGD983102 MPY983102:MPZ983102 MZU983102:MZV983102 NJQ983102:NJR983102 NTM983102:NTN983102 ODI983102:ODJ983102 ONE983102:ONF983102 OXA983102:OXB983102 PGW983102:PGX983102 PQS983102:PQT983102 QAO983102:QAP983102 QKK983102:QKL983102 QUG983102:QUH983102 REC983102:RED983102 RNY983102:RNZ983102 RXU983102:RXV983102 SHQ983102:SHR983102 SRM983102:SRN983102 TBI983102:TBJ983102 TLE983102:TLF983102 TVA983102:TVB983102 UEW983102:UEX983102 UOS983102:UOT983102 UYO983102:UYP983102 VIK983102:VIL983102 VSG983102:VSH983102 WCC983102:WCD983102 WLY983102:WLZ983102 WVU983102:WVV983102">
      <formula1>0</formula1>
      <formula2>50%*M55</formula2>
    </dataValidation>
    <dataValidation type="decimal" allowBlank="1" showInputMessage="1" showErrorMessage="1" error="acima do permitido" sqref="M53:N53 JI53:JJ53 TE53:TF53 ADA53:ADB53 AMW53:AMX53 AWS53:AWT53 BGO53:BGP53 BQK53:BQL53 CAG53:CAH53 CKC53:CKD53 CTY53:CTZ53 DDU53:DDV53 DNQ53:DNR53 DXM53:DXN53 EHI53:EHJ53 ERE53:ERF53 FBA53:FBB53 FKW53:FKX53 FUS53:FUT53 GEO53:GEP53 GOK53:GOL53 GYG53:GYH53 HIC53:HID53 HRY53:HRZ53 IBU53:IBV53 ILQ53:ILR53 IVM53:IVN53 JFI53:JFJ53 JPE53:JPF53 JZA53:JZB53 KIW53:KIX53 KSS53:KST53 LCO53:LCP53 LMK53:LML53 LWG53:LWH53 MGC53:MGD53 MPY53:MPZ53 MZU53:MZV53 NJQ53:NJR53 NTM53:NTN53 ODI53:ODJ53 ONE53:ONF53 OXA53:OXB53 PGW53:PGX53 PQS53:PQT53 QAO53:QAP53 QKK53:QKL53 QUG53:QUH53 REC53:RED53 RNY53:RNZ53 RXU53:RXV53 SHQ53:SHR53 SRM53:SRN53 TBI53:TBJ53 TLE53:TLF53 TVA53:TVB53 UEW53:UEX53 UOS53:UOT53 UYO53:UYP53 VIK53:VIL53 VSG53:VSH53 WCC53:WCD53 WLY53:WLZ53 WVU53:WVV53 M65589:N65589 JI65589:JJ65589 TE65589:TF65589 ADA65589:ADB65589 AMW65589:AMX65589 AWS65589:AWT65589 BGO65589:BGP65589 BQK65589:BQL65589 CAG65589:CAH65589 CKC65589:CKD65589 CTY65589:CTZ65589 DDU65589:DDV65589 DNQ65589:DNR65589 DXM65589:DXN65589 EHI65589:EHJ65589 ERE65589:ERF65589 FBA65589:FBB65589 FKW65589:FKX65589 FUS65589:FUT65589 GEO65589:GEP65589 GOK65589:GOL65589 GYG65589:GYH65589 HIC65589:HID65589 HRY65589:HRZ65589 IBU65589:IBV65589 ILQ65589:ILR65589 IVM65589:IVN65589 JFI65589:JFJ65589 JPE65589:JPF65589 JZA65589:JZB65589 KIW65589:KIX65589 KSS65589:KST65589 LCO65589:LCP65589 LMK65589:LML65589 LWG65589:LWH65589 MGC65589:MGD65589 MPY65589:MPZ65589 MZU65589:MZV65589 NJQ65589:NJR65589 NTM65589:NTN65589 ODI65589:ODJ65589 ONE65589:ONF65589 OXA65589:OXB65589 PGW65589:PGX65589 PQS65589:PQT65589 QAO65589:QAP65589 QKK65589:QKL65589 QUG65589:QUH65589 REC65589:RED65589 RNY65589:RNZ65589 RXU65589:RXV65589 SHQ65589:SHR65589 SRM65589:SRN65589 TBI65589:TBJ65589 TLE65589:TLF65589 TVA65589:TVB65589 UEW65589:UEX65589 UOS65589:UOT65589 UYO65589:UYP65589 VIK65589:VIL65589 VSG65589:VSH65589 WCC65589:WCD65589 WLY65589:WLZ65589 WVU65589:WVV65589 M131125:N131125 JI131125:JJ131125 TE131125:TF131125 ADA131125:ADB131125 AMW131125:AMX131125 AWS131125:AWT131125 BGO131125:BGP131125 BQK131125:BQL131125 CAG131125:CAH131125 CKC131125:CKD131125 CTY131125:CTZ131125 DDU131125:DDV131125 DNQ131125:DNR131125 DXM131125:DXN131125 EHI131125:EHJ131125 ERE131125:ERF131125 FBA131125:FBB131125 FKW131125:FKX131125 FUS131125:FUT131125 GEO131125:GEP131125 GOK131125:GOL131125 GYG131125:GYH131125 HIC131125:HID131125 HRY131125:HRZ131125 IBU131125:IBV131125 ILQ131125:ILR131125 IVM131125:IVN131125 JFI131125:JFJ131125 JPE131125:JPF131125 JZA131125:JZB131125 KIW131125:KIX131125 KSS131125:KST131125 LCO131125:LCP131125 LMK131125:LML131125 LWG131125:LWH131125 MGC131125:MGD131125 MPY131125:MPZ131125 MZU131125:MZV131125 NJQ131125:NJR131125 NTM131125:NTN131125 ODI131125:ODJ131125 ONE131125:ONF131125 OXA131125:OXB131125 PGW131125:PGX131125 PQS131125:PQT131125 QAO131125:QAP131125 QKK131125:QKL131125 QUG131125:QUH131125 REC131125:RED131125 RNY131125:RNZ131125 RXU131125:RXV131125 SHQ131125:SHR131125 SRM131125:SRN131125 TBI131125:TBJ131125 TLE131125:TLF131125 TVA131125:TVB131125 UEW131125:UEX131125 UOS131125:UOT131125 UYO131125:UYP131125 VIK131125:VIL131125 VSG131125:VSH131125 WCC131125:WCD131125 WLY131125:WLZ131125 WVU131125:WVV131125 M196661:N196661 JI196661:JJ196661 TE196661:TF196661 ADA196661:ADB196661 AMW196661:AMX196661 AWS196661:AWT196661 BGO196661:BGP196661 BQK196661:BQL196661 CAG196661:CAH196661 CKC196661:CKD196661 CTY196661:CTZ196661 DDU196661:DDV196661 DNQ196661:DNR196661 DXM196661:DXN196661 EHI196661:EHJ196661 ERE196661:ERF196661 FBA196661:FBB196661 FKW196661:FKX196661 FUS196661:FUT196661 GEO196661:GEP196661 GOK196661:GOL196661 GYG196661:GYH196661 HIC196661:HID196661 HRY196661:HRZ196661 IBU196661:IBV196661 ILQ196661:ILR196661 IVM196661:IVN196661 JFI196661:JFJ196661 JPE196661:JPF196661 JZA196661:JZB196661 KIW196661:KIX196661 KSS196661:KST196661 LCO196661:LCP196661 LMK196661:LML196661 LWG196661:LWH196661 MGC196661:MGD196661 MPY196661:MPZ196661 MZU196661:MZV196661 NJQ196661:NJR196661 NTM196661:NTN196661 ODI196661:ODJ196661 ONE196661:ONF196661 OXA196661:OXB196661 PGW196661:PGX196661 PQS196661:PQT196661 QAO196661:QAP196661 QKK196661:QKL196661 QUG196661:QUH196661 REC196661:RED196661 RNY196661:RNZ196661 RXU196661:RXV196661 SHQ196661:SHR196661 SRM196661:SRN196661 TBI196661:TBJ196661 TLE196661:TLF196661 TVA196661:TVB196661 UEW196661:UEX196661 UOS196661:UOT196661 UYO196661:UYP196661 VIK196661:VIL196661 VSG196661:VSH196661 WCC196661:WCD196661 WLY196661:WLZ196661 WVU196661:WVV196661 M262197:N262197 JI262197:JJ262197 TE262197:TF262197 ADA262197:ADB262197 AMW262197:AMX262197 AWS262197:AWT262197 BGO262197:BGP262197 BQK262197:BQL262197 CAG262197:CAH262197 CKC262197:CKD262197 CTY262197:CTZ262197 DDU262197:DDV262197 DNQ262197:DNR262197 DXM262197:DXN262197 EHI262197:EHJ262197 ERE262197:ERF262197 FBA262197:FBB262197 FKW262197:FKX262197 FUS262197:FUT262197 GEO262197:GEP262197 GOK262197:GOL262197 GYG262197:GYH262197 HIC262197:HID262197 HRY262197:HRZ262197 IBU262197:IBV262197 ILQ262197:ILR262197 IVM262197:IVN262197 JFI262197:JFJ262197 JPE262197:JPF262197 JZA262197:JZB262197 KIW262197:KIX262197 KSS262197:KST262197 LCO262197:LCP262197 LMK262197:LML262197 LWG262197:LWH262197 MGC262197:MGD262197 MPY262197:MPZ262197 MZU262197:MZV262197 NJQ262197:NJR262197 NTM262197:NTN262197 ODI262197:ODJ262197 ONE262197:ONF262197 OXA262197:OXB262197 PGW262197:PGX262197 PQS262197:PQT262197 QAO262197:QAP262197 QKK262197:QKL262197 QUG262197:QUH262197 REC262197:RED262197 RNY262197:RNZ262197 RXU262197:RXV262197 SHQ262197:SHR262197 SRM262197:SRN262197 TBI262197:TBJ262197 TLE262197:TLF262197 TVA262197:TVB262197 UEW262197:UEX262197 UOS262197:UOT262197 UYO262197:UYP262197 VIK262197:VIL262197 VSG262197:VSH262197 WCC262197:WCD262197 WLY262197:WLZ262197 WVU262197:WVV262197 M327733:N327733 JI327733:JJ327733 TE327733:TF327733 ADA327733:ADB327733 AMW327733:AMX327733 AWS327733:AWT327733 BGO327733:BGP327733 BQK327733:BQL327733 CAG327733:CAH327733 CKC327733:CKD327733 CTY327733:CTZ327733 DDU327733:DDV327733 DNQ327733:DNR327733 DXM327733:DXN327733 EHI327733:EHJ327733 ERE327733:ERF327733 FBA327733:FBB327733 FKW327733:FKX327733 FUS327733:FUT327733 GEO327733:GEP327733 GOK327733:GOL327733 GYG327733:GYH327733 HIC327733:HID327733 HRY327733:HRZ327733 IBU327733:IBV327733 ILQ327733:ILR327733 IVM327733:IVN327733 JFI327733:JFJ327733 JPE327733:JPF327733 JZA327733:JZB327733 KIW327733:KIX327733 KSS327733:KST327733 LCO327733:LCP327733 LMK327733:LML327733 LWG327733:LWH327733 MGC327733:MGD327733 MPY327733:MPZ327733 MZU327733:MZV327733 NJQ327733:NJR327733 NTM327733:NTN327733 ODI327733:ODJ327733 ONE327733:ONF327733 OXA327733:OXB327733 PGW327733:PGX327733 PQS327733:PQT327733 QAO327733:QAP327733 QKK327733:QKL327733 QUG327733:QUH327733 REC327733:RED327733 RNY327733:RNZ327733 RXU327733:RXV327733 SHQ327733:SHR327733 SRM327733:SRN327733 TBI327733:TBJ327733 TLE327733:TLF327733 TVA327733:TVB327733 UEW327733:UEX327733 UOS327733:UOT327733 UYO327733:UYP327733 VIK327733:VIL327733 VSG327733:VSH327733 WCC327733:WCD327733 WLY327733:WLZ327733 WVU327733:WVV327733 M393269:N393269 JI393269:JJ393269 TE393269:TF393269 ADA393269:ADB393269 AMW393269:AMX393269 AWS393269:AWT393269 BGO393269:BGP393269 BQK393269:BQL393269 CAG393269:CAH393269 CKC393269:CKD393269 CTY393269:CTZ393269 DDU393269:DDV393269 DNQ393269:DNR393269 DXM393269:DXN393269 EHI393269:EHJ393269 ERE393269:ERF393269 FBA393269:FBB393269 FKW393269:FKX393269 FUS393269:FUT393269 GEO393269:GEP393269 GOK393269:GOL393269 GYG393269:GYH393269 HIC393269:HID393269 HRY393269:HRZ393269 IBU393269:IBV393269 ILQ393269:ILR393269 IVM393269:IVN393269 JFI393269:JFJ393269 JPE393269:JPF393269 JZA393269:JZB393269 KIW393269:KIX393269 KSS393269:KST393269 LCO393269:LCP393269 LMK393269:LML393269 LWG393269:LWH393269 MGC393269:MGD393269 MPY393269:MPZ393269 MZU393269:MZV393269 NJQ393269:NJR393269 NTM393269:NTN393269 ODI393269:ODJ393269 ONE393269:ONF393269 OXA393269:OXB393269 PGW393269:PGX393269 PQS393269:PQT393269 QAO393269:QAP393269 QKK393269:QKL393269 QUG393269:QUH393269 REC393269:RED393269 RNY393269:RNZ393269 RXU393269:RXV393269 SHQ393269:SHR393269 SRM393269:SRN393269 TBI393269:TBJ393269 TLE393269:TLF393269 TVA393269:TVB393269 UEW393269:UEX393269 UOS393269:UOT393269 UYO393269:UYP393269 VIK393269:VIL393269 VSG393269:VSH393269 WCC393269:WCD393269 WLY393269:WLZ393269 WVU393269:WVV393269 M458805:N458805 JI458805:JJ458805 TE458805:TF458805 ADA458805:ADB458805 AMW458805:AMX458805 AWS458805:AWT458805 BGO458805:BGP458805 BQK458805:BQL458805 CAG458805:CAH458805 CKC458805:CKD458805 CTY458805:CTZ458805 DDU458805:DDV458805 DNQ458805:DNR458805 DXM458805:DXN458805 EHI458805:EHJ458805 ERE458805:ERF458805 FBA458805:FBB458805 FKW458805:FKX458805 FUS458805:FUT458805 GEO458805:GEP458805 GOK458805:GOL458805 GYG458805:GYH458805 HIC458805:HID458805 HRY458805:HRZ458805 IBU458805:IBV458805 ILQ458805:ILR458805 IVM458805:IVN458805 JFI458805:JFJ458805 JPE458805:JPF458805 JZA458805:JZB458805 KIW458805:KIX458805 KSS458805:KST458805 LCO458805:LCP458805 LMK458805:LML458805 LWG458805:LWH458805 MGC458805:MGD458805 MPY458805:MPZ458805 MZU458805:MZV458805 NJQ458805:NJR458805 NTM458805:NTN458805 ODI458805:ODJ458805 ONE458805:ONF458805 OXA458805:OXB458805 PGW458805:PGX458805 PQS458805:PQT458805 QAO458805:QAP458805 QKK458805:QKL458805 QUG458805:QUH458805 REC458805:RED458805 RNY458805:RNZ458805 RXU458805:RXV458805 SHQ458805:SHR458805 SRM458805:SRN458805 TBI458805:TBJ458805 TLE458805:TLF458805 TVA458805:TVB458805 UEW458805:UEX458805 UOS458805:UOT458805 UYO458805:UYP458805 VIK458805:VIL458805 VSG458805:VSH458805 WCC458805:WCD458805 WLY458805:WLZ458805 WVU458805:WVV458805 M524341:N524341 JI524341:JJ524341 TE524341:TF524341 ADA524341:ADB524341 AMW524341:AMX524341 AWS524341:AWT524341 BGO524341:BGP524341 BQK524341:BQL524341 CAG524341:CAH524341 CKC524341:CKD524341 CTY524341:CTZ524341 DDU524341:DDV524341 DNQ524341:DNR524341 DXM524341:DXN524341 EHI524341:EHJ524341 ERE524341:ERF524341 FBA524341:FBB524341 FKW524341:FKX524341 FUS524341:FUT524341 GEO524341:GEP524341 GOK524341:GOL524341 GYG524341:GYH524341 HIC524341:HID524341 HRY524341:HRZ524341 IBU524341:IBV524341 ILQ524341:ILR524341 IVM524341:IVN524341 JFI524341:JFJ524341 JPE524341:JPF524341 JZA524341:JZB524341 KIW524341:KIX524341 KSS524341:KST524341 LCO524341:LCP524341 LMK524341:LML524341 LWG524341:LWH524341 MGC524341:MGD524341 MPY524341:MPZ524341 MZU524341:MZV524341 NJQ524341:NJR524341 NTM524341:NTN524341 ODI524341:ODJ524341 ONE524341:ONF524341 OXA524341:OXB524341 PGW524341:PGX524341 PQS524341:PQT524341 QAO524341:QAP524341 QKK524341:QKL524341 QUG524341:QUH524341 REC524341:RED524341 RNY524341:RNZ524341 RXU524341:RXV524341 SHQ524341:SHR524341 SRM524341:SRN524341 TBI524341:TBJ524341 TLE524341:TLF524341 TVA524341:TVB524341 UEW524341:UEX524341 UOS524341:UOT524341 UYO524341:UYP524341 VIK524341:VIL524341 VSG524341:VSH524341 WCC524341:WCD524341 WLY524341:WLZ524341 WVU524341:WVV524341 M589877:N589877 JI589877:JJ589877 TE589877:TF589877 ADA589877:ADB589877 AMW589877:AMX589877 AWS589877:AWT589877 BGO589877:BGP589877 BQK589877:BQL589877 CAG589877:CAH589877 CKC589877:CKD589877 CTY589877:CTZ589877 DDU589877:DDV589877 DNQ589877:DNR589877 DXM589877:DXN589877 EHI589877:EHJ589877 ERE589877:ERF589877 FBA589877:FBB589877 FKW589877:FKX589877 FUS589877:FUT589877 GEO589877:GEP589877 GOK589877:GOL589877 GYG589877:GYH589877 HIC589877:HID589877 HRY589877:HRZ589877 IBU589877:IBV589877 ILQ589877:ILR589877 IVM589877:IVN589877 JFI589877:JFJ589877 JPE589877:JPF589877 JZA589877:JZB589877 KIW589877:KIX589877 KSS589877:KST589877 LCO589877:LCP589877 LMK589877:LML589877 LWG589877:LWH589877 MGC589877:MGD589877 MPY589877:MPZ589877 MZU589877:MZV589877 NJQ589877:NJR589877 NTM589877:NTN589877 ODI589877:ODJ589877 ONE589877:ONF589877 OXA589877:OXB589877 PGW589877:PGX589877 PQS589877:PQT589877 QAO589877:QAP589877 QKK589877:QKL589877 QUG589877:QUH589877 REC589877:RED589877 RNY589877:RNZ589877 RXU589877:RXV589877 SHQ589877:SHR589877 SRM589877:SRN589877 TBI589877:TBJ589877 TLE589877:TLF589877 TVA589877:TVB589877 UEW589877:UEX589877 UOS589877:UOT589877 UYO589877:UYP589877 VIK589877:VIL589877 VSG589877:VSH589877 WCC589877:WCD589877 WLY589877:WLZ589877 WVU589877:WVV589877 M655413:N655413 JI655413:JJ655413 TE655413:TF655413 ADA655413:ADB655413 AMW655413:AMX655413 AWS655413:AWT655413 BGO655413:BGP655413 BQK655413:BQL655413 CAG655413:CAH655413 CKC655413:CKD655413 CTY655413:CTZ655413 DDU655413:DDV655413 DNQ655413:DNR655413 DXM655413:DXN655413 EHI655413:EHJ655413 ERE655413:ERF655413 FBA655413:FBB655413 FKW655413:FKX655413 FUS655413:FUT655413 GEO655413:GEP655413 GOK655413:GOL655413 GYG655413:GYH655413 HIC655413:HID655413 HRY655413:HRZ655413 IBU655413:IBV655413 ILQ655413:ILR655413 IVM655413:IVN655413 JFI655413:JFJ655413 JPE655413:JPF655413 JZA655413:JZB655413 KIW655413:KIX655413 KSS655413:KST655413 LCO655413:LCP655413 LMK655413:LML655413 LWG655413:LWH655413 MGC655413:MGD655413 MPY655413:MPZ655413 MZU655413:MZV655413 NJQ655413:NJR655413 NTM655413:NTN655413 ODI655413:ODJ655413 ONE655413:ONF655413 OXA655413:OXB655413 PGW655413:PGX655413 PQS655413:PQT655413 QAO655413:QAP655413 QKK655413:QKL655413 QUG655413:QUH655413 REC655413:RED655413 RNY655413:RNZ655413 RXU655413:RXV655413 SHQ655413:SHR655413 SRM655413:SRN655413 TBI655413:TBJ655413 TLE655413:TLF655413 TVA655413:TVB655413 UEW655413:UEX655413 UOS655413:UOT655413 UYO655413:UYP655413 VIK655413:VIL655413 VSG655413:VSH655413 WCC655413:WCD655413 WLY655413:WLZ655413 WVU655413:WVV655413 M720949:N720949 JI720949:JJ720949 TE720949:TF720949 ADA720949:ADB720949 AMW720949:AMX720949 AWS720949:AWT720949 BGO720949:BGP720949 BQK720949:BQL720949 CAG720949:CAH720949 CKC720949:CKD720949 CTY720949:CTZ720949 DDU720949:DDV720949 DNQ720949:DNR720949 DXM720949:DXN720949 EHI720949:EHJ720949 ERE720949:ERF720949 FBA720949:FBB720949 FKW720949:FKX720949 FUS720949:FUT720949 GEO720949:GEP720949 GOK720949:GOL720949 GYG720949:GYH720949 HIC720949:HID720949 HRY720949:HRZ720949 IBU720949:IBV720949 ILQ720949:ILR720949 IVM720949:IVN720949 JFI720949:JFJ720949 JPE720949:JPF720949 JZA720949:JZB720949 KIW720949:KIX720949 KSS720949:KST720949 LCO720949:LCP720949 LMK720949:LML720949 LWG720949:LWH720949 MGC720949:MGD720949 MPY720949:MPZ720949 MZU720949:MZV720949 NJQ720949:NJR720949 NTM720949:NTN720949 ODI720949:ODJ720949 ONE720949:ONF720949 OXA720949:OXB720949 PGW720949:PGX720949 PQS720949:PQT720949 QAO720949:QAP720949 QKK720949:QKL720949 QUG720949:QUH720949 REC720949:RED720949 RNY720949:RNZ720949 RXU720949:RXV720949 SHQ720949:SHR720949 SRM720949:SRN720949 TBI720949:TBJ720949 TLE720949:TLF720949 TVA720949:TVB720949 UEW720949:UEX720949 UOS720949:UOT720949 UYO720949:UYP720949 VIK720949:VIL720949 VSG720949:VSH720949 WCC720949:WCD720949 WLY720949:WLZ720949 WVU720949:WVV720949 M786485:N786485 JI786485:JJ786485 TE786485:TF786485 ADA786485:ADB786485 AMW786485:AMX786485 AWS786485:AWT786485 BGO786485:BGP786485 BQK786485:BQL786485 CAG786485:CAH786485 CKC786485:CKD786485 CTY786485:CTZ786485 DDU786485:DDV786485 DNQ786485:DNR786485 DXM786485:DXN786485 EHI786485:EHJ786485 ERE786485:ERF786485 FBA786485:FBB786485 FKW786485:FKX786485 FUS786485:FUT786485 GEO786485:GEP786485 GOK786485:GOL786485 GYG786485:GYH786485 HIC786485:HID786485 HRY786485:HRZ786485 IBU786485:IBV786485 ILQ786485:ILR786485 IVM786485:IVN786485 JFI786485:JFJ786485 JPE786485:JPF786485 JZA786485:JZB786485 KIW786485:KIX786485 KSS786485:KST786485 LCO786485:LCP786485 LMK786485:LML786485 LWG786485:LWH786485 MGC786485:MGD786485 MPY786485:MPZ786485 MZU786485:MZV786485 NJQ786485:NJR786485 NTM786485:NTN786485 ODI786485:ODJ786485 ONE786485:ONF786485 OXA786485:OXB786485 PGW786485:PGX786485 PQS786485:PQT786485 QAO786485:QAP786485 QKK786485:QKL786485 QUG786485:QUH786485 REC786485:RED786485 RNY786485:RNZ786485 RXU786485:RXV786485 SHQ786485:SHR786485 SRM786485:SRN786485 TBI786485:TBJ786485 TLE786485:TLF786485 TVA786485:TVB786485 UEW786485:UEX786485 UOS786485:UOT786485 UYO786485:UYP786485 VIK786485:VIL786485 VSG786485:VSH786485 WCC786485:WCD786485 WLY786485:WLZ786485 WVU786485:WVV786485 M852021:N852021 JI852021:JJ852021 TE852021:TF852021 ADA852021:ADB852021 AMW852021:AMX852021 AWS852021:AWT852021 BGO852021:BGP852021 BQK852021:BQL852021 CAG852021:CAH852021 CKC852021:CKD852021 CTY852021:CTZ852021 DDU852021:DDV852021 DNQ852021:DNR852021 DXM852021:DXN852021 EHI852021:EHJ852021 ERE852021:ERF852021 FBA852021:FBB852021 FKW852021:FKX852021 FUS852021:FUT852021 GEO852021:GEP852021 GOK852021:GOL852021 GYG852021:GYH852021 HIC852021:HID852021 HRY852021:HRZ852021 IBU852021:IBV852021 ILQ852021:ILR852021 IVM852021:IVN852021 JFI852021:JFJ852021 JPE852021:JPF852021 JZA852021:JZB852021 KIW852021:KIX852021 KSS852021:KST852021 LCO852021:LCP852021 LMK852021:LML852021 LWG852021:LWH852021 MGC852021:MGD852021 MPY852021:MPZ852021 MZU852021:MZV852021 NJQ852021:NJR852021 NTM852021:NTN852021 ODI852021:ODJ852021 ONE852021:ONF852021 OXA852021:OXB852021 PGW852021:PGX852021 PQS852021:PQT852021 QAO852021:QAP852021 QKK852021:QKL852021 QUG852021:QUH852021 REC852021:RED852021 RNY852021:RNZ852021 RXU852021:RXV852021 SHQ852021:SHR852021 SRM852021:SRN852021 TBI852021:TBJ852021 TLE852021:TLF852021 TVA852021:TVB852021 UEW852021:UEX852021 UOS852021:UOT852021 UYO852021:UYP852021 VIK852021:VIL852021 VSG852021:VSH852021 WCC852021:WCD852021 WLY852021:WLZ852021 WVU852021:WVV852021 M917557:N917557 JI917557:JJ917557 TE917557:TF917557 ADA917557:ADB917557 AMW917557:AMX917557 AWS917557:AWT917557 BGO917557:BGP917557 BQK917557:BQL917557 CAG917557:CAH917557 CKC917557:CKD917557 CTY917557:CTZ917557 DDU917557:DDV917557 DNQ917557:DNR917557 DXM917557:DXN917557 EHI917557:EHJ917557 ERE917557:ERF917557 FBA917557:FBB917557 FKW917557:FKX917557 FUS917557:FUT917557 GEO917557:GEP917557 GOK917557:GOL917557 GYG917557:GYH917557 HIC917557:HID917557 HRY917557:HRZ917557 IBU917557:IBV917557 ILQ917557:ILR917557 IVM917557:IVN917557 JFI917557:JFJ917557 JPE917557:JPF917557 JZA917557:JZB917557 KIW917557:KIX917557 KSS917557:KST917557 LCO917557:LCP917557 LMK917557:LML917557 LWG917557:LWH917557 MGC917557:MGD917557 MPY917557:MPZ917557 MZU917557:MZV917557 NJQ917557:NJR917557 NTM917557:NTN917557 ODI917557:ODJ917557 ONE917557:ONF917557 OXA917557:OXB917557 PGW917557:PGX917557 PQS917557:PQT917557 QAO917557:QAP917557 QKK917557:QKL917557 QUG917557:QUH917557 REC917557:RED917557 RNY917557:RNZ917557 RXU917557:RXV917557 SHQ917557:SHR917557 SRM917557:SRN917557 TBI917557:TBJ917557 TLE917557:TLF917557 TVA917557:TVB917557 UEW917557:UEX917557 UOS917557:UOT917557 UYO917557:UYP917557 VIK917557:VIL917557 VSG917557:VSH917557 WCC917557:WCD917557 WLY917557:WLZ917557 WVU917557:WVV917557 M983093:N983093 JI983093:JJ983093 TE983093:TF983093 ADA983093:ADB983093 AMW983093:AMX983093 AWS983093:AWT983093 BGO983093:BGP983093 BQK983093:BQL983093 CAG983093:CAH983093 CKC983093:CKD983093 CTY983093:CTZ983093 DDU983093:DDV983093 DNQ983093:DNR983093 DXM983093:DXN983093 EHI983093:EHJ983093 ERE983093:ERF983093 FBA983093:FBB983093 FKW983093:FKX983093 FUS983093:FUT983093 GEO983093:GEP983093 GOK983093:GOL983093 GYG983093:GYH983093 HIC983093:HID983093 HRY983093:HRZ983093 IBU983093:IBV983093 ILQ983093:ILR983093 IVM983093:IVN983093 JFI983093:JFJ983093 JPE983093:JPF983093 JZA983093:JZB983093 KIW983093:KIX983093 KSS983093:KST983093 LCO983093:LCP983093 LMK983093:LML983093 LWG983093:LWH983093 MGC983093:MGD983093 MPY983093:MPZ983093 MZU983093:MZV983093 NJQ983093:NJR983093 NTM983093:NTN983093 ODI983093:ODJ983093 ONE983093:ONF983093 OXA983093:OXB983093 PGW983093:PGX983093 PQS983093:PQT983093 QAO983093:QAP983093 QKK983093:QKL983093 QUG983093:QUH983093 REC983093:RED983093 RNY983093:RNZ983093 RXU983093:RXV983093 SHQ983093:SHR983093 SRM983093:SRN983093 TBI983093:TBJ983093 TLE983093:TLF983093 TVA983093:TVB983093 UEW983093:UEX983093 UOS983093:UOT983093 UYO983093:UYP983093 VIK983093:VIL983093 VSG983093:VSH983093 WCC983093:WCD983093 WLY983093:WLZ983093 WVU983093:WVV983093">
      <formula1>0</formula1>
      <formula2>50%*M51</formula2>
    </dataValidation>
    <dataValidation type="decimal" allowBlank="1" showInputMessage="1" showErrorMessage="1" error="acima do permitido" sqref="M48:N48 JI48:JJ48 TE48:TF48 ADA48:ADB48 AMW48:AMX48 AWS48:AWT48 BGO48:BGP48 BQK48:BQL48 CAG48:CAH48 CKC48:CKD48 CTY48:CTZ48 DDU48:DDV48 DNQ48:DNR48 DXM48:DXN48 EHI48:EHJ48 ERE48:ERF48 FBA48:FBB48 FKW48:FKX48 FUS48:FUT48 GEO48:GEP48 GOK48:GOL48 GYG48:GYH48 HIC48:HID48 HRY48:HRZ48 IBU48:IBV48 ILQ48:ILR48 IVM48:IVN48 JFI48:JFJ48 JPE48:JPF48 JZA48:JZB48 KIW48:KIX48 KSS48:KST48 LCO48:LCP48 LMK48:LML48 LWG48:LWH48 MGC48:MGD48 MPY48:MPZ48 MZU48:MZV48 NJQ48:NJR48 NTM48:NTN48 ODI48:ODJ48 ONE48:ONF48 OXA48:OXB48 PGW48:PGX48 PQS48:PQT48 QAO48:QAP48 QKK48:QKL48 QUG48:QUH48 REC48:RED48 RNY48:RNZ48 RXU48:RXV48 SHQ48:SHR48 SRM48:SRN48 TBI48:TBJ48 TLE48:TLF48 TVA48:TVB48 UEW48:UEX48 UOS48:UOT48 UYO48:UYP48 VIK48:VIL48 VSG48:VSH48 WCC48:WCD48 WLY48:WLZ48 WVU48:WVV48 M65584:N65584 JI65584:JJ65584 TE65584:TF65584 ADA65584:ADB65584 AMW65584:AMX65584 AWS65584:AWT65584 BGO65584:BGP65584 BQK65584:BQL65584 CAG65584:CAH65584 CKC65584:CKD65584 CTY65584:CTZ65584 DDU65584:DDV65584 DNQ65584:DNR65584 DXM65584:DXN65584 EHI65584:EHJ65584 ERE65584:ERF65584 FBA65584:FBB65584 FKW65584:FKX65584 FUS65584:FUT65584 GEO65584:GEP65584 GOK65584:GOL65584 GYG65584:GYH65584 HIC65584:HID65584 HRY65584:HRZ65584 IBU65584:IBV65584 ILQ65584:ILR65584 IVM65584:IVN65584 JFI65584:JFJ65584 JPE65584:JPF65584 JZA65584:JZB65584 KIW65584:KIX65584 KSS65584:KST65584 LCO65584:LCP65584 LMK65584:LML65584 LWG65584:LWH65584 MGC65584:MGD65584 MPY65584:MPZ65584 MZU65584:MZV65584 NJQ65584:NJR65584 NTM65584:NTN65584 ODI65584:ODJ65584 ONE65584:ONF65584 OXA65584:OXB65584 PGW65584:PGX65584 PQS65584:PQT65584 QAO65584:QAP65584 QKK65584:QKL65584 QUG65584:QUH65584 REC65584:RED65584 RNY65584:RNZ65584 RXU65584:RXV65584 SHQ65584:SHR65584 SRM65584:SRN65584 TBI65584:TBJ65584 TLE65584:TLF65584 TVA65584:TVB65584 UEW65584:UEX65584 UOS65584:UOT65584 UYO65584:UYP65584 VIK65584:VIL65584 VSG65584:VSH65584 WCC65584:WCD65584 WLY65584:WLZ65584 WVU65584:WVV65584 M131120:N131120 JI131120:JJ131120 TE131120:TF131120 ADA131120:ADB131120 AMW131120:AMX131120 AWS131120:AWT131120 BGO131120:BGP131120 BQK131120:BQL131120 CAG131120:CAH131120 CKC131120:CKD131120 CTY131120:CTZ131120 DDU131120:DDV131120 DNQ131120:DNR131120 DXM131120:DXN131120 EHI131120:EHJ131120 ERE131120:ERF131120 FBA131120:FBB131120 FKW131120:FKX131120 FUS131120:FUT131120 GEO131120:GEP131120 GOK131120:GOL131120 GYG131120:GYH131120 HIC131120:HID131120 HRY131120:HRZ131120 IBU131120:IBV131120 ILQ131120:ILR131120 IVM131120:IVN131120 JFI131120:JFJ131120 JPE131120:JPF131120 JZA131120:JZB131120 KIW131120:KIX131120 KSS131120:KST131120 LCO131120:LCP131120 LMK131120:LML131120 LWG131120:LWH131120 MGC131120:MGD131120 MPY131120:MPZ131120 MZU131120:MZV131120 NJQ131120:NJR131120 NTM131120:NTN131120 ODI131120:ODJ131120 ONE131120:ONF131120 OXA131120:OXB131120 PGW131120:PGX131120 PQS131120:PQT131120 QAO131120:QAP131120 QKK131120:QKL131120 QUG131120:QUH131120 REC131120:RED131120 RNY131120:RNZ131120 RXU131120:RXV131120 SHQ131120:SHR131120 SRM131120:SRN131120 TBI131120:TBJ131120 TLE131120:TLF131120 TVA131120:TVB131120 UEW131120:UEX131120 UOS131120:UOT131120 UYO131120:UYP131120 VIK131120:VIL131120 VSG131120:VSH131120 WCC131120:WCD131120 WLY131120:WLZ131120 WVU131120:WVV131120 M196656:N196656 JI196656:JJ196656 TE196656:TF196656 ADA196656:ADB196656 AMW196656:AMX196656 AWS196656:AWT196656 BGO196656:BGP196656 BQK196656:BQL196656 CAG196656:CAH196656 CKC196656:CKD196656 CTY196656:CTZ196656 DDU196656:DDV196656 DNQ196656:DNR196656 DXM196656:DXN196656 EHI196656:EHJ196656 ERE196656:ERF196656 FBA196656:FBB196656 FKW196656:FKX196656 FUS196656:FUT196656 GEO196656:GEP196656 GOK196656:GOL196656 GYG196656:GYH196656 HIC196656:HID196656 HRY196656:HRZ196656 IBU196656:IBV196656 ILQ196656:ILR196656 IVM196656:IVN196656 JFI196656:JFJ196656 JPE196656:JPF196656 JZA196656:JZB196656 KIW196656:KIX196656 KSS196656:KST196656 LCO196656:LCP196656 LMK196656:LML196656 LWG196656:LWH196656 MGC196656:MGD196656 MPY196656:MPZ196656 MZU196656:MZV196656 NJQ196656:NJR196656 NTM196656:NTN196656 ODI196656:ODJ196656 ONE196656:ONF196656 OXA196656:OXB196656 PGW196656:PGX196656 PQS196656:PQT196656 QAO196656:QAP196656 QKK196656:QKL196656 QUG196656:QUH196656 REC196656:RED196656 RNY196656:RNZ196656 RXU196656:RXV196656 SHQ196656:SHR196656 SRM196656:SRN196656 TBI196656:TBJ196656 TLE196656:TLF196656 TVA196656:TVB196656 UEW196656:UEX196656 UOS196656:UOT196656 UYO196656:UYP196656 VIK196656:VIL196656 VSG196656:VSH196656 WCC196656:WCD196656 WLY196656:WLZ196656 WVU196656:WVV196656 M262192:N262192 JI262192:JJ262192 TE262192:TF262192 ADA262192:ADB262192 AMW262192:AMX262192 AWS262192:AWT262192 BGO262192:BGP262192 BQK262192:BQL262192 CAG262192:CAH262192 CKC262192:CKD262192 CTY262192:CTZ262192 DDU262192:DDV262192 DNQ262192:DNR262192 DXM262192:DXN262192 EHI262192:EHJ262192 ERE262192:ERF262192 FBA262192:FBB262192 FKW262192:FKX262192 FUS262192:FUT262192 GEO262192:GEP262192 GOK262192:GOL262192 GYG262192:GYH262192 HIC262192:HID262192 HRY262192:HRZ262192 IBU262192:IBV262192 ILQ262192:ILR262192 IVM262192:IVN262192 JFI262192:JFJ262192 JPE262192:JPF262192 JZA262192:JZB262192 KIW262192:KIX262192 KSS262192:KST262192 LCO262192:LCP262192 LMK262192:LML262192 LWG262192:LWH262192 MGC262192:MGD262192 MPY262192:MPZ262192 MZU262192:MZV262192 NJQ262192:NJR262192 NTM262192:NTN262192 ODI262192:ODJ262192 ONE262192:ONF262192 OXA262192:OXB262192 PGW262192:PGX262192 PQS262192:PQT262192 QAO262192:QAP262192 QKK262192:QKL262192 QUG262192:QUH262192 REC262192:RED262192 RNY262192:RNZ262192 RXU262192:RXV262192 SHQ262192:SHR262192 SRM262192:SRN262192 TBI262192:TBJ262192 TLE262192:TLF262192 TVA262192:TVB262192 UEW262192:UEX262192 UOS262192:UOT262192 UYO262192:UYP262192 VIK262192:VIL262192 VSG262192:VSH262192 WCC262192:WCD262192 WLY262192:WLZ262192 WVU262192:WVV262192 M327728:N327728 JI327728:JJ327728 TE327728:TF327728 ADA327728:ADB327728 AMW327728:AMX327728 AWS327728:AWT327728 BGO327728:BGP327728 BQK327728:BQL327728 CAG327728:CAH327728 CKC327728:CKD327728 CTY327728:CTZ327728 DDU327728:DDV327728 DNQ327728:DNR327728 DXM327728:DXN327728 EHI327728:EHJ327728 ERE327728:ERF327728 FBA327728:FBB327728 FKW327728:FKX327728 FUS327728:FUT327728 GEO327728:GEP327728 GOK327728:GOL327728 GYG327728:GYH327728 HIC327728:HID327728 HRY327728:HRZ327728 IBU327728:IBV327728 ILQ327728:ILR327728 IVM327728:IVN327728 JFI327728:JFJ327728 JPE327728:JPF327728 JZA327728:JZB327728 KIW327728:KIX327728 KSS327728:KST327728 LCO327728:LCP327728 LMK327728:LML327728 LWG327728:LWH327728 MGC327728:MGD327728 MPY327728:MPZ327728 MZU327728:MZV327728 NJQ327728:NJR327728 NTM327728:NTN327728 ODI327728:ODJ327728 ONE327728:ONF327728 OXA327728:OXB327728 PGW327728:PGX327728 PQS327728:PQT327728 QAO327728:QAP327728 QKK327728:QKL327728 QUG327728:QUH327728 REC327728:RED327728 RNY327728:RNZ327728 RXU327728:RXV327728 SHQ327728:SHR327728 SRM327728:SRN327728 TBI327728:TBJ327728 TLE327728:TLF327728 TVA327728:TVB327728 UEW327728:UEX327728 UOS327728:UOT327728 UYO327728:UYP327728 VIK327728:VIL327728 VSG327728:VSH327728 WCC327728:WCD327728 WLY327728:WLZ327728 WVU327728:WVV327728 M393264:N393264 JI393264:JJ393264 TE393264:TF393264 ADA393264:ADB393264 AMW393264:AMX393264 AWS393264:AWT393264 BGO393264:BGP393264 BQK393264:BQL393264 CAG393264:CAH393264 CKC393264:CKD393264 CTY393264:CTZ393264 DDU393264:DDV393264 DNQ393264:DNR393264 DXM393264:DXN393264 EHI393264:EHJ393264 ERE393264:ERF393264 FBA393264:FBB393264 FKW393264:FKX393264 FUS393264:FUT393264 GEO393264:GEP393264 GOK393264:GOL393264 GYG393264:GYH393264 HIC393264:HID393264 HRY393264:HRZ393264 IBU393264:IBV393264 ILQ393264:ILR393264 IVM393264:IVN393264 JFI393264:JFJ393264 JPE393264:JPF393264 JZA393264:JZB393264 KIW393264:KIX393264 KSS393264:KST393264 LCO393264:LCP393264 LMK393264:LML393264 LWG393264:LWH393264 MGC393264:MGD393264 MPY393264:MPZ393264 MZU393264:MZV393264 NJQ393264:NJR393264 NTM393264:NTN393264 ODI393264:ODJ393264 ONE393264:ONF393264 OXA393264:OXB393264 PGW393264:PGX393264 PQS393264:PQT393264 QAO393264:QAP393264 QKK393264:QKL393264 QUG393264:QUH393264 REC393264:RED393264 RNY393264:RNZ393264 RXU393264:RXV393264 SHQ393264:SHR393264 SRM393264:SRN393264 TBI393264:TBJ393264 TLE393264:TLF393264 TVA393264:TVB393264 UEW393264:UEX393264 UOS393264:UOT393264 UYO393264:UYP393264 VIK393264:VIL393264 VSG393264:VSH393264 WCC393264:WCD393264 WLY393264:WLZ393264 WVU393264:WVV393264 M458800:N458800 JI458800:JJ458800 TE458800:TF458800 ADA458800:ADB458800 AMW458800:AMX458800 AWS458800:AWT458800 BGO458800:BGP458800 BQK458800:BQL458800 CAG458800:CAH458800 CKC458800:CKD458800 CTY458800:CTZ458800 DDU458800:DDV458800 DNQ458800:DNR458800 DXM458800:DXN458800 EHI458800:EHJ458800 ERE458800:ERF458800 FBA458800:FBB458800 FKW458800:FKX458800 FUS458800:FUT458800 GEO458800:GEP458800 GOK458800:GOL458800 GYG458800:GYH458800 HIC458800:HID458800 HRY458800:HRZ458800 IBU458800:IBV458800 ILQ458800:ILR458800 IVM458800:IVN458800 JFI458800:JFJ458800 JPE458800:JPF458800 JZA458800:JZB458800 KIW458800:KIX458800 KSS458800:KST458800 LCO458800:LCP458800 LMK458800:LML458800 LWG458800:LWH458800 MGC458800:MGD458800 MPY458800:MPZ458800 MZU458800:MZV458800 NJQ458800:NJR458800 NTM458800:NTN458800 ODI458800:ODJ458800 ONE458800:ONF458800 OXA458800:OXB458800 PGW458800:PGX458800 PQS458800:PQT458800 QAO458800:QAP458800 QKK458800:QKL458800 QUG458800:QUH458800 REC458800:RED458800 RNY458800:RNZ458800 RXU458800:RXV458800 SHQ458800:SHR458800 SRM458800:SRN458800 TBI458800:TBJ458800 TLE458800:TLF458800 TVA458800:TVB458800 UEW458800:UEX458800 UOS458800:UOT458800 UYO458800:UYP458800 VIK458800:VIL458800 VSG458800:VSH458800 WCC458800:WCD458800 WLY458800:WLZ458800 WVU458800:WVV458800 M524336:N524336 JI524336:JJ524336 TE524336:TF524336 ADA524336:ADB524336 AMW524336:AMX524336 AWS524336:AWT524336 BGO524336:BGP524336 BQK524336:BQL524336 CAG524336:CAH524336 CKC524336:CKD524336 CTY524336:CTZ524336 DDU524336:DDV524336 DNQ524336:DNR524336 DXM524336:DXN524336 EHI524336:EHJ524336 ERE524336:ERF524336 FBA524336:FBB524336 FKW524336:FKX524336 FUS524336:FUT524336 GEO524336:GEP524336 GOK524336:GOL524336 GYG524336:GYH524336 HIC524336:HID524336 HRY524336:HRZ524336 IBU524336:IBV524336 ILQ524336:ILR524336 IVM524336:IVN524336 JFI524336:JFJ524336 JPE524336:JPF524336 JZA524336:JZB524336 KIW524336:KIX524336 KSS524336:KST524336 LCO524336:LCP524336 LMK524336:LML524336 LWG524336:LWH524336 MGC524336:MGD524336 MPY524336:MPZ524336 MZU524336:MZV524336 NJQ524336:NJR524336 NTM524336:NTN524336 ODI524336:ODJ524336 ONE524336:ONF524336 OXA524336:OXB524336 PGW524336:PGX524336 PQS524336:PQT524336 QAO524336:QAP524336 QKK524336:QKL524336 QUG524336:QUH524336 REC524336:RED524336 RNY524336:RNZ524336 RXU524336:RXV524336 SHQ524336:SHR524336 SRM524336:SRN524336 TBI524336:TBJ524336 TLE524336:TLF524336 TVA524336:TVB524336 UEW524336:UEX524336 UOS524336:UOT524336 UYO524336:UYP524336 VIK524336:VIL524336 VSG524336:VSH524336 WCC524336:WCD524336 WLY524336:WLZ524336 WVU524336:WVV524336 M589872:N589872 JI589872:JJ589872 TE589872:TF589872 ADA589872:ADB589872 AMW589872:AMX589872 AWS589872:AWT589872 BGO589872:BGP589872 BQK589872:BQL589872 CAG589872:CAH589872 CKC589872:CKD589872 CTY589872:CTZ589872 DDU589872:DDV589872 DNQ589872:DNR589872 DXM589872:DXN589872 EHI589872:EHJ589872 ERE589872:ERF589872 FBA589872:FBB589872 FKW589872:FKX589872 FUS589872:FUT589872 GEO589872:GEP589872 GOK589872:GOL589872 GYG589872:GYH589872 HIC589872:HID589872 HRY589872:HRZ589872 IBU589872:IBV589872 ILQ589872:ILR589872 IVM589872:IVN589872 JFI589872:JFJ589872 JPE589872:JPF589872 JZA589872:JZB589872 KIW589872:KIX589872 KSS589872:KST589872 LCO589872:LCP589872 LMK589872:LML589872 LWG589872:LWH589872 MGC589872:MGD589872 MPY589872:MPZ589872 MZU589872:MZV589872 NJQ589872:NJR589872 NTM589872:NTN589872 ODI589872:ODJ589872 ONE589872:ONF589872 OXA589872:OXB589872 PGW589872:PGX589872 PQS589872:PQT589872 QAO589872:QAP589872 QKK589872:QKL589872 QUG589872:QUH589872 REC589872:RED589872 RNY589872:RNZ589872 RXU589872:RXV589872 SHQ589872:SHR589872 SRM589872:SRN589872 TBI589872:TBJ589872 TLE589872:TLF589872 TVA589872:TVB589872 UEW589872:UEX589872 UOS589872:UOT589872 UYO589872:UYP589872 VIK589872:VIL589872 VSG589872:VSH589872 WCC589872:WCD589872 WLY589872:WLZ589872 WVU589872:WVV589872 M655408:N655408 JI655408:JJ655408 TE655408:TF655408 ADA655408:ADB655408 AMW655408:AMX655408 AWS655408:AWT655408 BGO655408:BGP655408 BQK655408:BQL655408 CAG655408:CAH655408 CKC655408:CKD655408 CTY655408:CTZ655408 DDU655408:DDV655408 DNQ655408:DNR655408 DXM655408:DXN655408 EHI655408:EHJ655408 ERE655408:ERF655408 FBA655408:FBB655408 FKW655408:FKX655408 FUS655408:FUT655408 GEO655408:GEP655408 GOK655408:GOL655408 GYG655408:GYH655408 HIC655408:HID655408 HRY655408:HRZ655408 IBU655408:IBV655408 ILQ655408:ILR655408 IVM655408:IVN655408 JFI655408:JFJ655408 JPE655408:JPF655408 JZA655408:JZB655408 KIW655408:KIX655408 KSS655408:KST655408 LCO655408:LCP655408 LMK655408:LML655408 LWG655408:LWH655408 MGC655408:MGD655408 MPY655408:MPZ655408 MZU655408:MZV655408 NJQ655408:NJR655408 NTM655408:NTN655408 ODI655408:ODJ655408 ONE655408:ONF655408 OXA655408:OXB655408 PGW655408:PGX655408 PQS655408:PQT655408 QAO655408:QAP655408 QKK655408:QKL655408 QUG655408:QUH655408 REC655408:RED655408 RNY655408:RNZ655408 RXU655408:RXV655408 SHQ655408:SHR655408 SRM655408:SRN655408 TBI655408:TBJ655408 TLE655408:TLF655408 TVA655408:TVB655408 UEW655408:UEX655408 UOS655408:UOT655408 UYO655408:UYP655408 VIK655408:VIL655408 VSG655408:VSH655408 WCC655408:WCD655408 WLY655408:WLZ655408 WVU655408:WVV655408 M720944:N720944 JI720944:JJ720944 TE720944:TF720944 ADA720944:ADB720944 AMW720944:AMX720944 AWS720944:AWT720944 BGO720944:BGP720944 BQK720944:BQL720944 CAG720944:CAH720944 CKC720944:CKD720944 CTY720944:CTZ720944 DDU720944:DDV720944 DNQ720944:DNR720944 DXM720944:DXN720944 EHI720944:EHJ720944 ERE720944:ERF720944 FBA720944:FBB720944 FKW720944:FKX720944 FUS720944:FUT720944 GEO720944:GEP720944 GOK720944:GOL720944 GYG720944:GYH720944 HIC720944:HID720944 HRY720944:HRZ720944 IBU720944:IBV720944 ILQ720944:ILR720944 IVM720944:IVN720944 JFI720944:JFJ720944 JPE720944:JPF720944 JZA720944:JZB720944 KIW720944:KIX720944 KSS720944:KST720944 LCO720944:LCP720944 LMK720944:LML720944 LWG720944:LWH720944 MGC720944:MGD720944 MPY720944:MPZ720944 MZU720944:MZV720944 NJQ720944:NJR720944 NTM720944:NTN720944 ODI720944:ODJ720944 ONE720944:ONF720944 OXA720944:OXB720944 PGW720944:PGX720944 PQS720944:PQT720944 QAO720944:QAP720944 QKK720944:QKL720944 QUG720944:QUH720944 REC720944:RED720944 RNY720944:RNZ720944 RXU720944:RXV720944 SHQ720944:SHR720944 SRM720944:SRN720944 TBI720944:TBJ720944 TLE720944:TLF720944 TVA720944:TVB720944 UEW720944:UEX720944 UOS720944:UOT720944 UYO720944:UYP720944 VIK720944:VIL720944 VSG720944:VSH720944 WCC720944:WCD720944 WLY720944:WLZ720944 WVU720944:WVV720944 M786480:N786480 JI786480:JJ786480 TE786480:TF786480 ADA786480:ADB786480 AMW786480:AMX786480 AWS786480:AWT786480 BGO786480:BGP786480 BQK786480:BQL786480 CAG786480:CAH786480 CKC786480:CKD786480 CTY786480:CTZ786480 DDU786480:DDV786480 DNQ786480:DNR786480 DXM786480:DXN786480 EHI786480:EHJ786480 ERE786480:ERF786480 FBA786480:FBB786480 FKW786480:FKX786480 FUS786480:FUT786480 GEO786480:GEP786480 GOK786480:GOL786480 GYG786480:GYH786480 HIC786480:HID786480 HRY786480:HRZ786480 IBU786480:IBV786480 ILQ786480:ILR786480 IVM786480:IVN786480 JFI786480:JFJ786480 JPE786480:JPF786480 JZA786480:JZB786480 KIW786480:KIX786480 KSS786480:KST786480 LCO786480:LCP786480 LMK786480:LML786480 LWG786480:LWH786480 MGC786480:MGD786480 MPY786480:MPZ786480 MZU786480:MZV786480 NJQ786480:NJR786480 NTM786480:NTN786480 ODI786480:ODJ786480 ONE786480:ONF786480 OXA786480:OXB786480 PGW786480:PGX786480 PQS786480:PQT786480 QAO786480:QAP786480 QKK786480:QKL786480 QUG786480:QUH786480 REC786480:RED786480 RNY786480:RNZ786480 RXU786480:RXV786480 SHQ786480:SHR786480 SRM786480:SRN786480 TBI786480:TBJ786480 TLE786480:TLF786480 TVA786480:TVB786480 UEW786480:UEX786480 UOS786480:UOT786480 UYO786480:UYP786480 VIK786480:VIL786480 VSG786480:VSH786480 WCC786480:WCD786480 WLY786480:WLZ786480 WVU786480:WVV786480 M852016:N852016 JI852016:JJ852016 TE852016:TF852016 ADA852016:ADB852016 AMW852016:AMX852016 AWS852016:AWT852016 BGO852016:BGP852016 BQK852016:BQL852016 CAG852016:CAH852016 CKC852016:CKD852016 CTY852016:CTZ852016 DDU852016:DDV852016 DNQ852016:DNR852016 DXM852016:DXN852016 EHI852016:EHJ852016 ERE852016:ERF852016 FBA852016:FBB852016 FKW852016:FKX852016 FUS852016:FUT852016 GEO852016:GEP852016 GOK852016:GOL852016 GYG852016:GYH852016 HIC852016:HID852016 HRY852016:HRZ852016 IBU852016:IBV852016 ILQ852016:ILR852016 IVM852016:IVN852016 JFI852016:JFJ852016 JPE852016:JPF852016 JZA852016:JZB852016 KIW852016:KIX852016 KSS852016:KST852016 LCO852016:LCP852016 LMK852016:LML852016 LWG852016:LWH852016 MGC852016:MGD852016 MPY852016:MPZ852016 MZU852016:MZV852016 NJQ852016:NJR852016 NTM852016:NTN852016 ODI852016:ODJ852016 ONE852016:ONF852016 OXA852016:OXB852016 PGW852016:PGX852016 PQS852016:PQT852016 QAO852016:QAP852016 QKK852016:QKL852016 QUG852016:QUH852016 REC852016:RED852016 RNY852016:RNZ852016 RXU852016:RXV852016 SHQ852016:SHR852016 SRM852016:SRN852016 TBI852016:TBJ852016 TLE852016:TLF852016 TVA852016:TVB852016 UEW852016:UEX852016 UOS852016:UOT852016 UYO852016:UYP852016 VIK852016:VIL852016 VSG852016:VSH852016 WCC852016:WCD852016 WLY852016:WLZ852016 WVU852016:WVV852016 M917552:N917552 JI917552:JJ917552 TE917552:TF917552 ADA917552:ADB917552 AMW917552:AMX917552 AWS917552:AWT917552 BGO917552:BGP917552 BQK917552:BQL917552 CAG917552:CAH917552 CKC917552:CKD917552 CTY917552:CTZ917552 DDU917552:DDV917552 DNQ917552:DNR917552 DXM917552:DXN917552 EHI917552:EHJ917552 ERE917552:ERF917552 FBA917552:FBB917552 FKW917552:FKX917552 FUS917552:FUT917552 GEO917552:GEP917552 GOK917552:GOL917552 GYG917552:GYH917552 HIC917552:HID917552 HRY917552:HRZ917552 IBU917552:IBV917552 ILQ917552:ILR917552 IVM917552:IVN917552 JFI917552:JFJ917552 JPE917552:JPF917552 JZA917552:JZB917552 KIW917552:KIX917552 KSS917552:KST917552 LCO917552:LCP917552 LMK917552:LML917552 LWG917552:LWH917552 MGC917552:MGD917552 MPY917552:MPZ917552 MZU917552:MZV917552 NJQ917552:NJR917552 NTM917552:NTN917552 ODI917552:ODJ917552 ONE917552:ONF917552 OXA917552:OXB917552 PGW917552:PGX917552 PQS917552:PQT917552 QAO917552:QAP917552 QKK917552:QKL917552 QUG917552:QUH917552 REC917552:RED917552 RNY917552:RNZ917552 RXU917552:RXV917552 SHQ917552:SHR917552 SRM917552:SRN917552 TBI917552:TBJ917552 TLE917552:TLF917552 TVA917552:TVB917552 UEW917552:UEX917552 UOS917552:UOT917552 UYO917552:UYP917552 VIK917552:VIL917552 VSG917552:VSH917552 WCC917552:WCD917552 WLY917552:WLZ917552 WVU917552:WVV917552 M983088:N983088 JI983088:JJ983088 TE983088:TF983088 ADA983088:ADB983088 AMW983088:AMX983088 AWS983088:AWT983088 BGO983088:BGP983088 BQK983088:BQL983088 CAG983088:CAH983088 CKC983088:CKD983088 CTY983088:CTZ983088 DDU983088:DDV983088 DNQ983088:DNR983088 DXM983088:DXN983088 EHI983088:EHJ983088 ERE983088:ERF983088 FBA983088:FBB983088 FKW983088:FKX983088 FUS983088:FUT983088 GEO983088:GEP983088 GOK983088:GOL983088 GYG983088:GYH983088 HIC983088:HID983088 HRY983088:HRZ983088 IBU983088:IBV983088 ILQ983088:ILR983088 IVM983088:IVN983088 JFI983088:JFJ983088 JPE983088:JPF983088 JZA983088:JZB983088 KIW983088:KIX983088 KSS983088:KST983088 LCO983088:LCP983088 LMK983088:LML983088 LWG983088:LWH983088 MGC983088:MGD983088 MPY983088:MPZ983088 MZU983088:MZV983088 NJQ983088:NJR983088 NTM983088:NTN983088 ODI983088:ODJ983088 ONE983088:ONF983088 OXA983088:OXB983088 PGW983088:PGX983088 PQS983088:PQT983088 QAO983088:QAP983088 QKK983088:QKL983088 QUG983088:QUH983088 REC983088:RED983088 RNY983088:RNZ983088 RXU983088:RXV983088 SHQ983088:SHR983088 SRM983088:SRN983088 TBI983088:TBJ983088 TLE983088:TLF983088 TVA983088:TVB983088 UEW983088:UEX983088 UOS983088:UOT983088 UYO983088:UYP983088 VIK983088:VIL983088 VSG983088:VSH983088 WCC983088:WCD983088 WLY983088:WLZ983088 WVU983088:WVV983088">
      <formula1>0</formula1>
      <formula2>5%*M44</formula2>
    </dataValidation>
    <dataValidation type="decimal" allowBlank="1" showInputMessage="1" showErrorMessage="1" error="Acima do permitido" sqref="M47:N47 JI47:JJ47 TE47:TF47 ADA47:ADB47 AMW47:AMX47 AWS47:AWT47 BGO47:BGP47 BQK47:BQL47 CAG47:CAH47 CKC47:CKD47 CTY47:CTZ47 DDU47:DDV47 DNQ47:DNR47 DXM47:DXN47 EHI47:EHJ47 ERE47:ERF47 FBA47:FBB47 FKW47:FKX47 FUS47:FUT47 GEO47:GEP47 GOK47:GOL47 GYG47:GYH47 HIC47:HID47 HRY47:HRZ47 IBU47:IBV47 ILQ47:ILR47 IVM47:IVN47 JFI47:JFJ47 JPE47:JPF47 JZA47:JZB47 KIW47:KIX47 KSS47:KST47 LCO47:LCP47 LMK47:LML47 LWG47:LWH47 MGC47:MGD47 MPY47:MPZ47 MZU47:MZV47 NJQ47:NJR47 NTM47:NTN47 ODI47:ODJ47 ONE47:ONF47 OXA47:OXB47 PGW47:PGX47 PQS47:PQT47 QAO47:QAP47 QKK47:QKL47 QUG47:QUH47 REC47:RED47 RNY47:RNZ47 RXU47:RXV47 SHQ47:SHR47 SRM47:SRN47 TBI47:TBJ47 TLE47:TLF47 TVA47:TVB47 UEW47:UEX47 UOS47:UOT47 UYO47:UYP47 VIK47:VIL47 VSG47:VSH47 WCC47:WCD47 WLY47:WLZ47 WVU47:WVV47 M65583:N65583 JI65583:JJ65583 TE65583:TF65583 ADA65583:ADB65583 AMW65583:AMX65583 AWS65583:AWT65583 BGO65583:BGP65583 BQK65583:BQL65583 CAG65583:CAH65583 CKC65583:CKD65583 CTY65583:CTZ65583 DDU65583:DDV65583 DNQ65583:DNR65583 DXM65583:DXN65583 EHI65583:EHJ65583 ERE65583:ERF65583 FBA65583:FBB65583 FKW65583:FKX65583 FUS65583:FUT65583 GEO65583:GEP65583 GOK65583:GOL65583 GYG65583:GYH65583 HIC65583:HID65583 HRY65583:HRZ65583 IBU65583:IBV65583 ILQ65583:ILR65583 IVM65583:IVN65583 JFI65583:JFJ65583 JPE65583:JPF65583 JZA65583:JZB65583 KIW65583:KIX65583 KSS65583:KST65583 LCO65583:LCP65583 LMK65583:LML65583 LWG65583:LWH65583 MGC65583:MGD65583 MPY65583:MPZ65583 MZU65583:MZV65583 NJQ65583:NJR65583 NTM65583:NTN65583 ODI65583:ODJ65583 ONE65583:ONF65583 OXA65583:OXB65583 PGW65583:PGX65583 PQS65583:PQT65583 QAO65583:QAP65583 QKK65583:QKL65583 QUG65583:QUH65583 REC65583:RED65583 RNY65583:RNZ65583 RXU65583:RXV65583 SHQ65583:SHR65583 SRM65583:SRN65583 TBI65583:TBJ65583 TLE65583:TLF65583 TVA65583:TVB65583 UEW65583:UEX65583 UOS65583:UOT65583 UYO65583:UYP65583 VIK65583:VIL65583 VSG65583:VSH65583 WCC65583:WCD65583 WLY65583:WLZ65583 WVU65583:WVV65583 M131119:N131119 JI131119:JJ131119 TE131119:TF131119 ADA131119:ADB131119 AMW131119:AMX131119 AWS131119:AWT131119 BGO131119:BGP131119 BQK131119:BQL131119 CAG131119:CAH131119 CKC131119:CKD131119 CTY131119:CTZ131119 DDU131119:DDV131119 DNQ131119:DNR131119 DXM131119:DXN131119 EHI131119:EHJ131119 ERE131119:ERF131119 FBA131119:FBB131119 FKW131119:FKX131119 FUS131119:FUT131119 GEO131119:GEP131119 GOK131119:GOL131119 GYG131119:GYH131119 HIC131119:HID131119 HRY131119:HRZ131119 IBU131119:IBV131119 ILQ131119:ILR131119 IVM131119:IVN131119 JFI131119:JFJ131119 JPE131119:JPF131119 JZA131119:JZB131119 KIW131119:KIX131119 KSS131119:KST131119 LCO131119:LCP131119 LMK131119:LML131119 LWG131119:LWH131119 MGC131119:MGD131119 MPY131119:MPZ131119 MZU131119:MZV131119 NJQ131119:NJR131119 NTM131119:NTN131119 ODI131119:ODJ131119 ONE131119:ONF131119 OXA131119:OXB131119 PGW131119:PGX131119 PQS131119:PQT131119 QAO131119:QAP131119 QKK131119:QKL131119 QUG131119:QUH131119 REC131119:RED131119 RNY131119:RNZ131119 RXU131119:RXV131119 SHQ131119:SHR131119 SRM131119:SRN131119 TBI131119:TBJ131119 TLE131119:TLF131119 TVA131119:TVB131119 UEW131119:UEX131119 UOS131119:UOT131119 UYO131119:UYP131119 VIK131119:VIL131119 VSG131119:VSH131119 WCC131119:WCD131119 WLY131119:WLZ131119 WVU131119:WVV131119 M196655:N196655 JI196655:JJ196655 TE196655:TF196655 ADA196655:ADB196655 AMW196655:AMX196655 AWS196655:AWT196655 BGO196655:BGP196655 BQK196655:BQL196655 CAG196655:CAH196655 CKC196655:CKD196655 CTY196655:CTZ196655 DDU196655:DDV196655 DNQ196655:DNR196655 DXM196655:DXN196655 EHI196655:EHJ196655 ERE196655:ERF196655 FBA196655:FBB196655 FKW196655:FKX196655 FUS196655:FUT196655 GEO196655:GEP196655 GOK196655:GOL196655 GYG196655:GYH196655 HIC196655:HID196655 HRY196655:HRZ196655 IBU196655:IBV196655 ILQ196655:ILR196655 IVM196655:IVN196655 JFI196655:JFJ196655 JPE196655:JPF196655 JZA196655:JZB196655 KIW196655:KIX196655 KSS196655:KST196655 LCO196655:LCP196655 LMK196655:LML196655 LWG196655:LWH196655 MGC196655:MGD196655 MPY196655:MPZ196655 MZU196655:MZV196655 NJQ196655:NJR196655 NTM196655:NTN196655 ODI196655:ODJ196655 ONE196655:ONF196655 OXA196655:OXB196655 PGW196655:PGX196655 PQS196655:PQT196655 QAO196655:QAP196655 QKK196655:QKL196655 QUG196655:QUH196655 REC196655:RED196655 RNY196655:RNZ196655 RXU196655:RXV196655 SHQ196655:SHR196655 SRM196655:SRN196655 TBI196655:TBJ196655 TLE196655:TLF196655 TVA196655:TVB196655 UEW196655:UEX196655 UOS196655:UOT196655 UYO196655:UYP196655 VIK196655:VIL196655 VSG196655:VSH196655 WCC196655:WCD196655 WLY196655:WLZ196655 WVU196655:WVV196655 M262191:N262191 JI262191:JJ262191 TE262191:TF262191 ADA262191:ADB262191 AMW262191:AMX262191 AWS262191:AWT262191 BGO262191:BGP262191 BQK262191:BQL262191 CAG262191:CAH262191 CKC262191:CKD262191 CTY262191:CTZ262191 DDU262191:DDV262191 DNQ262191:DNR262191 DXM262191:DXN262191 EHI262191:EHJ262191 ERE262191:ERF262191 FBA262191:FBB262191 FKW262191:FKX262191 FUS262191:FUT262191 GEO262191:GEP262191 GOK262191:GOL262191 GYG262191:GYH262191 HIC262191:HID262191 HRY262191:HRZ262191 IBU262191:IBV262191 ILQ262191:ILR262191 IVM262191:IVN262191 JFI262191:JFJ262191 JPE262191:JPF262191 JZA262191:JZB262191 KIW262191:KIX262191 KSS262191:KST262191 LCO262191:LCP262191 LMK262191:LML262191 LWG262191:LWH262191 MGC262191:MGD262191 MPY262191:MPZ262191 MZU262191:MZV262191 NJQ262191:NJR262191 NTM262191:NTN262191 ODI262191:ODJ262191 ONE262191:ONF262191 OXA262191:OXB262191 PGW262191:PGX262191 PQS262191:PQT262191 QAO262191:QAP262191 QKK262191:QKL262191 QUG262191:QUH262191 REC262191:RED262191 RNY262191:RNZ262191 RXU262191:RXV262191 SHQ262191:SHR262191 SRM262191:SRN262191 TBI262191:TBJ262191 TLE262191:TLF262191 TVA262191:TVB262191 UEW262191:UEX262191 UOS262191:UOT262191 UYO262191:UYP262191 VIK262191:VIL262191 VSG262191:VSH262191 WCC262191:WCD262191 WLY262191:WLZ262191 WVU262191:WVV262191 M327727:N327727 JI327727:JJ327727 TE327727:TF327727 ADA327727:ADB327727 AMW327727:AMX327727 AWS327727:AWT327727 BGO327727:BGP327727 BQK327727:BQL327727 CAG327727:CAH327727 CKC327727:CKD327727 CTY327727:CTZ327727 DDU327727:DDV327727 DNQ327727:DNR327727 DXM327727:DXN327727 EHI327727:EHJ327727 ERE327727:ERF327727 FBA327727:FBB327727 FKW327727:FKX327727 FUS327727:FUT327727 GEO327727:GEP327727 GOK327727:GOL327727 GYG327727:GYH327727 HIC327727:HID327727 HRY327727:HRZ327727 IBU327727:IBV327727 ILQ327727:ILR327727 IVM327727:IVN327727 JFI327727:JFJ327727 JPE327727:JPF327727 JZA327727:JZB327727 KIW327727:KIX327727 KSS327727:KST327727 LCO327727:LCP327727 LMK327727:LML327727 LWG327727:LWH327727 MGC327727:MGD327727 MPY327727:MPZ327727 MZU327727:MZV327727 NJQ327727:NJR327727 NTM327727:NTN327727 ODI327727:ODJ327727 ONE327727:ONF327727 OXA327727:OXB327727 PGW327727:PGX327727 PQS327727:PQT327727 QAO327727:QAP327727 QKK327727:QKL327727 QUG327727:QUH327727 REC327727:RED327727 RNY327727:RNZ327727 RXU327727:RXV327727 SHQ327727:SHR327727 SRM327727:SRN327727 TBI327727:TBJ327727 TLE327727:TLF327727 TVA327727:TVB327727 UEW327727:UEX327727 UOS327727:UOT327727 UYO327727:UYP327727 VIK327727:VIL327727 VSG327727:VSH327727 WCC327727:WCD327727 WLY327727:WLZ327727 WVU327727:WVV327727 M393263:N393263 JI393263:JJ393263 TE393263:TF393263 ADA393263:ADB393263 AMW393263:AMX393263 AWS393263:AWT393263 BGO393263:BGP393263 BQK393263:BQL393263 CAG393263:CAH393263 CKC393263:CKD393263 CTY393263:CTZ393263 DDU393263:DDV393263 DNQ393263:DNR393263 DXM393263:DXN393263 EHI393263:EHJ393263 ERE393263:ERF393263 FBA393263:FBB393263 FKW393263:FKX393263 FUS393263:FUT393263 GEO393263:GEP393263 GOK393263:GOL393263 GYG393263:GYH393263 HIC393263:HID393263 HRY393263:HRZ393263 IBU393263:IBV393263 ILQ393263:ILR393263 IVM393263:IVN393263 JFI393263:JFJ393263 JPE393263:JPF393263 JZA393263:JZB393263 KIW393263:KIX393263 KSS393263:KST393263 LCO393263:LCP393263 LMK393263:LML393263 LWG393263:LWH393263 MGC393263:MGD393263 MPY393263:MPZ393263 MZU393263:MZV393263 NJQ393263:NJR393263 NTM393263:NTN393263 ODI393263:ODJ393263 ONE393263:ONF393263 OXA393263:OXB393263 PGW393263:PGX393263 PQS393263:PQT393263 QAO393263:QAP393263 QKK393263:QKL393263 QUG393263:QUH393263 REC393263:RED393263 RNY393263:RNZ393263 RXU393263:RXV393263 SHQ393263:SHR393263 SRM393263:SRN393263 TBI393263:TBJ393263 TLE393263:TLF393263 TVA393263:TVB393263 UEW393263:UEX393263 UOS393263:UOT393263 UYO393263:UYP393263 VIK393263:VIL393263 VSG393263:VSH393263 WCC393263:WCD393263 WLY393263:WLZ393263 WVU393263:WVV393263 M458799:N458799 JI458799:JJ458799 TE458799:TF458799 ADA458799:ADB458799 AMW458799:AMX458799 AWS458799:AWT458799 BGO458799:BGP458799 BQK458799:BQL458799 CAG458799:CAH458799 CKC458799:CKD458799 CTY458799:CTZ458799 DDU458799:DDV458799 DNQ458799:DNR458799 DXM458799:DXN458799 EHI458799:EHJ458799 ERE458799:ERF458799 FBA458799:FBB458799 FKW458799:FKX458799 FUS458799:FUT458799 GEO458799:GEP458799 GOK458799:GOL458799 GYG458799:GYH458799 HIC458799:HID458799 HRY458799:HRZ458799 IBU458799:IBV458799 ILQ458799:ILR458799 IVM458799:IVN458799 JFI458799:JFJ458799 JPE458799:JPF458799 JZA458799:JZB458799 KIW458799:KIX458799 KSS458799:KST458799 LCO458799:LCP458799 LMK458799:LML458799 LWG458799:LWH458799 MGC458799:MGD458799 MPY458799:MPZ458799 MZU458799:MZV458799 NJQ458799:NJR458799 NTM458799:NTN458799 ODI458799:ODJ458799 ONE458799:ONF458799 OXA458799:OXB458799 PGW458799:PGX458799 PQS458799:PQT458799 QAO458799:QAP458799 QKK458799:QKL458799 QUG458799:QUH458799 REC458799:RED458799 RNY458799:RNZ458799 RXU458799:RXV458799 SHQ458799:SHR458799 SRM458799:SRN458799 TBI458799:TBJ458799 TLE458799:TLF458799 TVA458799:TVB458799 UEW458799:UEX458799 UOS458799:UOT458799 UYO458799:UYP458799 VIK458799:VIL458799 VSG458799:VSH458799 WCC458799:WCD458799 WLY458799:WLZ458799 WVU458799:WVV458799 M524335:N524335 JI524335:JJ524335 TE524335:TF524335 ADA524335:ADB524335 AMW524335:AMX524335 AWS524335:AWT524335 BGO524335:BGP524335 BQK524335:BQL524335 CAG524335:CAH524335 CKC524335:CKD524335 CTY524335:CTZ524335 DDU524335:DDV524335 DNQ524335:DNR524335 DXM524335:DXN524335 EHI524335:EHJ524335 ERE524335:ERF524335 FBA524335:FBB524335 FKW524335:FKX524335 FUS524335:FUT524335 GEO524335:GEP524335 GOK524335:GOL524335 GYG524335:GYH524335 HIC524335:HID524335 HRY524335:HRZ524335 IBU524335:IBV524335 ILQ524335:ILR524335 IVM524335:IVN524335 JFI524335:JFJ524335 JPE524335:JPF524335 JZA524335:JZB524335 KIW524335:KIX524335 KSS524335:KST524335 LCO524335:LCP524335 LMK524335:LML524335 LWG524335:LWH524335 MGC524335:MGD524335 MPY524335:MPZ524335 MZU524335:MZV524335 NJQ524335:NJR524335 NTM524335:NTN524335 ODI524335:ODJ524335 ONE524335:ONF524335 OXA524335:OXB524335 PGW524335:PGX524335 PQS524335:PQT524335 QAO524335:QAP524335 QKK524335:QKL524335 QUG524335:QUH524335 REC524335:RED524335 RNY524335:RNZ524335 RXU524335:RXV524335 SHQ524335:SHR524335 SRM524335:SRN524335 TBI524335:TBJ524335 TLE524335:TLF524335 TVA524335:TVB524335 UEW524335:UEX524335 UOS524335:UOT524335 UYO524335:UYP524335 VIK524335:VIL524335 VSG524335:VSH524335 WCC524335:WCD524335 WLY524335:WLZ524335 WVU524335:WVV524335 M589871:N589871 JI589871:JJ589871 TE589871:TF589871 ADA589871:ADB589871 AMW589871:AMX589871 AWS589871:AWT589871 BGO589871:BGP589871 BQK589871:BQL589871 CAG589871:CAH589871 CKC589871:CKD589871 CTY589871:CTZ589871 DDU589871:DDV589871 DNQ589871:DNR589871 DXM589871:DXN589871 EHI589871:EHJ589871 ERE589871:ERF589871 FBA589871:FBB589871 FKW589871:FKX589871 FUS589871:FUT589871 GEO589871:GEP589871 GOK589871:GOL589871 GYG589871:GYH589871 HIC589871:HID589871 HRY589871:HRZ589871 IBU589871:IBV589871 ILQ589871:ILR589871 IVM589871:IVN589871 JFI589871:JFJ589871 JPE589871:JPF589871 JZA589871:JZB589871 KIW589871:KIX589871 KSS589871:KST589871 LCO589871:LCP589871 LMK589871:LML589871 LWG589871:LWH589871 MGC589871:MGD589871 MPY589871:MPZ589871 MZU589871:MZV589871 NJQ589871:NJR589871 NTM589871:NTN589871 ODI589871:ODJ589871 ONE589871:ONF589871 OXA589871:OXB589871 PGW589871:PGX589871 PQS589871:PQT589871 QAO589871:QAP589871 QKK589871:QKL589871 QUG589871:QUH589871 REC589871:RED589871 RNY589871:RNZ589871 RXU589871:RXV589871 SHQ589871:SHR589871 SRM589871:SRN589871 TBI589871:TBJ589871 TLE589871:TLF589871 TVA589871:TVB589871 UEW589871:UEX589871 UOS589871:UOT589871 UYO589871:UYP589871 VIK589871:VIL589871 VSG589871:VSH589871 WCC589871:WCD589871 WLY589871:WLZ589871 WVU589871:WVV589871 M655407:N655407 JI655407:JJ655407 TE655407:TF655407 ADA655407:ADB655407 AMW655407:AMX655407 AWS655407:AWT655407 BGO655407:BGP655407 BQK655407:BQL655407 CAG655407:CAH655407 CKC655407:CKD655407 CTY655407:CTZ655407 DDU655407:DDV655407 DNQ655407:DNR655407 DXM655407:DXN655407 EHI655407:EHJ655407 ERE655407:ERF655407 FBA655407:FBB655407 FKW655407:FKX655407 FUS655407:FUT655407 GEO655407:GEP655407 GOK655407:GOL655407 GYG655407:GYH655407 HIC655407:HID655407 HRY655407:HRZ655407 IBU655407:IBV655407 ILQ655407:ILR655407 IVM655407:IVN655407 JFI655407:JFJ655407 JPE655407:JPF655407 JZA655407:JZB655407 KIW655407:KIX655407 KSS655407:KST655407 LCO655407:LCP655407 LMK655407:LML655407 LWG655407:LWH655407 MGC655407:MGD655407 MPY655407:MPZ655407 MZU655407:MZV655407 NJQ655407:NJR655407 NTM655407:NTN655407 ODI655407:ODJ655407 ONE655407:ONF655407 OXA655407:OXB655407 PGW655407:PGX655407 PQS655407:PQT655407 QAO655407:QAP655407 QKK655407:QKL655407 QUG655407:QUH655407 REC655407:RED655407 RNY655407:RNZ655407 RXU655407:RXV655407 SHQ655407:SHR655407 SRM655407:SRN655407 TBI655407:TBJ655407 TLE655407:TLF655407 TVA655407:TVB655407 UEW655407:UEX655407 UOS655407:UOT655407 UYO655407:UYP655407 VIK655407:VIL655407 VSG655407:VSH655407 WCC655407:WCD655407 WLY655407:WLZ655407 WVU655407:WVV655407 M720943:N720943 JI720943:JJ720943 TE720943:TF720943 ADA720943:ADB720943 AMW720943:AMX720943 AWS720943:AWT720943 BGO720943:BGP720943 BQK720943:BQL720943 CAG720943:CAH720943 CKC720943:CKD720943 CTY720943:CTZ720943 DDU720943:DDV720943 DNQ720943:DNR720943 DXM720943:DXN720943 EHI720943:EHJ720943 ERE720943:ERF720943 FBA720943:FBB720943 FKW720943:FKX720943 FUS720943:FUT720943 GEO720943:GEP720943 GOK720943:GOL720943 GYG720943:GYH720943 HIC720943:HID720943 HRY720943:HRZ720943 IBU720943:IBV720943 ILQ720943:ILR720943 IVM720943:IVN720943 JFI720943:JFJ720943 JPE720943:JPF720943 JZA720943:JZB720943 KIW720943:KIX720943 KSS720943:KST720943 LCO720943:LCP720943 LMK720943:LML720943 LWG720943:LWH720943 MGC720943:MGD720943 MPY720943:MPZ720943 MZU720943:MZV720943 NJQ720943:NJR720943 NTM720943:NTN720943 ODI720943:ODJ720943 ONE720943:ONF720943 OXA720943:OXB720943 PGW720943:PGX720943 PQS720943:PQT720943 QAO720943:QAP720943 QKK720943:QKL720943 QUG720943:QUH720943 REC720943:RED720943 RNY720943:RNZ720943 RXU720943:RXV720943 SHQ720943:SHR720943 SRM720943:SRN720943 TBI720943:TBJ720943 TLE720943:TLF720943 TVA720943:TVB720943 UEW720943:UEX720943 UOS720943:UOT720943 UYO720943:UYP720943 VIK720943:VIL720943 VSG720943:VSH720943 WCC720943:WCD720943 WLY720943:WLZ720943 WVU720943:WVV720943 M786479:N786479 JI786479:JJ786479 TE786479:TF786479 ADA786479:ADB786479 AMW786479:AMX786479 AWS786479:AWT786479 BGO786479:BGP786479 BQK786479:BQL786479 CAG786479:CAH786479 CKC786479:CKD786479 CTY786479:CTZ786479 DDU786479:DDV786479 DNQ786479:DNR786479 DXM786479:DXN786479 EHI786479:EHJ786479 ERE786479:ERF786479 FBA786479:FBB786479 FKW786479:FKX786479 FUS786479:FUT786479 GEO786479:GEP786479 GOK786479:GOL786479 GYG786479:GYH786479 HIC786479:HID786479 HRY786479:HRZ786479 IBU786479:IBV786479 ILQ786479:ILR786479 IVM786479:IVN786479 JFI786479:JFJ786479 JPE786479:JPF786479 JZA786479:JZB786479 KIW786479:KIX786479 KSS786479:KST786479 LCO786479:LCP786479 LMK786479:LML786479 LWG786479:LWH786479 MGC786479:MGD786479 MPY786479:MPZ786479 MZU786479:MZV786479 NJQ786479:NJR786479 NTM786479:NTN786479 ODI786479:ODJ786479 ONE786479:ONF786479 OXA786479:OXB786479 PGW786479:PGX786479 PQS786479:PQT786479 QAO786479:QAP786479 QKK786479:QKL786479 QUG786479:QUH786479 REC786479:RED786479 RNY786479:RNZ786479 RXU786479:RXV786479 SHQ786479:SHR786479 SRM786479:SRN786479 TBI786479:TBJ786479 TLE786479:TLF786479 TVA786479:TVB786479 UEW786479:UEX786479 UOS786479:UOT786479 UYO786479:UYP786479 VIK786479:VIL786479 VSG786479:VSH786479 WCC786479:WCD786479 WLY786479:WLZ786479 WVU786479:WVV786479 M852015:N852015 JI852015:JJ852015 TE852015:TF852015 ADA852015:ADB852015 AMW852015:AMX852015 AWS852015:AWT852015 BGO852015:BGP852015 BQK852015:BQL852015 CAG852015:CAH852015 CKC852015:CKD852015 CTY852015:CTZ852015 DDU852015:DDV852015 DNQ852015:DNR852015 DXM852015:DXN852015 EHI852015:EHJ852015 ERE852015:ERF852015 FBA852015:FBB852015 FKW852015:FKX852015 FUS852015:FUT852015 GEO852015:GEP852015 GOK852015:GOL852015 GYG852015:GYH852015 HIC852015:HID852015 HRY852015:HRZ852015 IBU852015:IBV852015 ILQ852015:ILR852015 IVM852015:IVN852015 JFI852015:JFJ852015 JPE852015:JPF852015 JZA852015:JZB852015 KIW852015:KIX852015 KSS852015:KST852015 LCO852015:LCP852015 LMK852015:LML852015 LWG852015:LWH852015 MGC852015:MGD852015 MPY852015:MPZ852015 MZU852015:MZV852015 NJQ852015:NJR852015 NTM852015:NTN852015 ODI852015:ODJ852015 ONE852015:ONF852015 OXA852015:OXB852015 PGW852015:PGX852015 PQS852015:PQT852015 QAO852015:QAP852015 QKK852015:QKL852015 QUG852015:QUH852015 REC852015:RED852015 RNY852015:RNZ852015 RXU852015:RXV852015 SHQ852015:SHR852015 SRM852015:SRN852015 TBI852015:TBJ852015 TLE852015:TLF852015 TVA852015:TVB852015 UEW852015:UEX852015 UOS852015:UOT852015 UYO852015:UYP852015 VIK852015:VIL852015 VSG852015:VSH852015 WCC852015:WCD852015 WLY852015:WLZ852015 WVU852015:WVV852015 M917551:N917551 JI917551:JJ917551 TE917551:TF917551 ADA917551:ADB917551 AMW917551:AMX917551 AWS917551:AWT917551 BGO917551:BGP917551 BQK917551:BQL917551 CAG917551:CAH917551 CKC917551:CKD917551 CTY917551:CTZ917551 DDU917551:DDV917551 DNQ917551:DNR917551 DXM917551:DXN917551 EHI917551:EHJ917551 ERE917551:ERF917551 FBA917551:FBB917551 FKW917551:FKX917551 FUS917551:FUT917551 GEO917551:GEP917551 GOK917551:GOL917551 GYG917551:GYH917551 HIC917551:HID917551 HRY917551:HRZ917551 IBU917551:IBV917551 ILQ917551:ILR917551 IVM917551:IVN917551 JFI917551:JFJ917551 JPE917551:JPF917551 JZA917551:JZB917551 KIW917551:KIX917551 KSS917551:KST917551 LCO917551:LCP917551 LMK917551:LML917551 LWG917551:LWH917551 MGC917551:MGD917551 MPY917551:MPZ917551 MZU917551:MZV917551 NJQ917551:NJR917551 NTM917551:NTN917551 ODI917551:ODJ917551 ONE917551:ONF917551 OXA917551:OXB917551 PGW917551:PGX917551 PQS917551:PQT917551 QAO917551:QAP917551 QKK917551:QKL917551 QUG917551:QUH917551 REC917551:RED917551 RNY917551:RNZ917551 RXU917551:RXV917551 SHQ917551:SHR917551 SRM917551:SRN917551 TBI917551:TBJ917551 TLE917551:TLF917551 TVA917551:TVB917551 UEW917551:UEX917551 UOS917551:UOT917551 UYO917551:UYP917551 VIK917551:VIL917551 VSG917551:VSH917551 WCC917551:WCD917551 WLY917551:WLZ917551 WVU917551:WVV917551 M983087:N983087 JI983087:JJ983087 TE983087:TF983087 ADA983087:ADB983087 AMW983087:AMX983087 AWS983087:AWT983087 BGO983087:BGP983087 BQK983087:BQL983087 CAG983087:CAH983087 CKC983087:CKD983087 CTY983087:CTZ983087 DDU983087:DDV983087 DNQ983087:DNR983087 DXM983087:DXN983087 EHI983087:EHJ983087 ERE983087:ERF983087 FBA983087:FBB983087 FKW983087:FKX983087 FUS983087:FUT983087 GEO983087:GEP983087 GOK983087:GOL983087 GYG983087:GYH983087 HIC983087:HID983087 HRY983087:HRZ983087 IBU983087:IBV983087 ILQ983087:ILR983087 IVM983087:IVN983087 JFI983087:JFJ983087 JPE983087:JPF983087 JZA983087:JZB983087 KIW983087:KIX983087 KSS983087:KST983087 LCO983087:LCP983087 LMK983087:LML983087 LWG983087:LWH983087 MGC983087:MGD983087 MPY983087:MPZ983087 MZU983087:MZV983087 NJQ983087:NJR983087 NTM983087:NTN983087 ODI983087:ODJ983087 ONE983087:ONF983087 OXA983087:OXB983087 PGW983087:PGX983087 PQS983087:PQT983087 QAO983087:QAP983087 QKK983087:QKL983087 QUG983087:QUH983087 REC983087:RED983087 RNY983087:RNZ983087 RXU983087:RXV983087 SHQ983087:SHR983087 SRM983087:SRN983087 TBI983087:TBJ983087 TLE983087:TLF983087 TVA983087:TVB983087 UEW983087:UEX983087 UOS983087:UOT983087 UYO983087:UYP983087 VIK983087:VIL983087 VSG983087:VSH983087 WCC983087:WCD983087 WLY983087:WLZ983087 WVU983087:WVV983087">
      <formula1>0</formula1>
      <formula2>5%*M44</formula2>
    </dataValidation>
    <dataValidation type="decimal" allowBlank="1" showInputMessage="1" showErrorMessage="1" error="acima do permitido" sqref="M46:N46 JI46:JJ46 TE46:TF46 ADA46:ADB46 AMW46:AMX46 AWS46:AWT46 BGO46:BGP46 BQK46:BQL46 CAG46:CAH46 CKC46:CKD46 CTY46:CTZ46 DDU46:DDV46 DNQ46:DNR46 DXM46:DXN46 EHI46:EHJ46 ERE46:ERF46 FBA46:FBB46 FKW46:FKX46 FUS46:FUT46 GEO46:GEP46 GOK46:GOL46 GYG46:GYH46 HIC46:HID46 HRY46:HRZ46 IBU46:IBV46 ILQ46:ILR46 IVM46:IVN46 JFI46:JFJ46 JPE46:JPF46 JZA46:JZB46 KIW46:KIX46 KSS46:KST46 LCO46:LCP46 LMK46:LML46 LWG46:LWH46 MGC46:MGD46 MPY46:MPZ46 MZU46:MZV46 NJQ46:NJR46 NTM46:NTN46 ODI46:ODJ46 ONE46:ONF46 OXA46:OXB46 PGW46:PGX46 PQS46:PQT46 QAO46:QAP46 QKK46:QKL46 QUG46:QUH46 REC46:RED46 RNY46:RNZ46 RXU46:RXV46 SHQ46:SHR46 SRM46:SRN46 TBI46:TBJ46 TLE46:TLF46 TVA46:TVB46 UEW46:UEX46 UOS46:UOT46 UYO46:UYP46 VIK46:VIL46 VSG46:VSH46 WCC46:WCD46 WLY46:WLZ46 WVU46:WVV46 M65582:N65582 JI65582:JJ65582 TE65582:TF65582 ADA65582:ADB65582 AMW65582:AMX65582 AWS65582:AWT65582 BGO65582:BGP65582 BQK65582:BQL65582 CAG65582:CAH65582 CKC65582:CKD65582 CTY65582:CTZ65582 DDU65582:DDV65582 DNQ65582:DNR65582 DXM65582:DXN65582 EHI65582:EHJ65582 ERE65582:ERF65582 FBA65582:FBB65582 FKW65582:FKX65582 FUS65582:FUT65582 GEO65582:GEP65582 GOK65582:GOL65582 GYG65582:GYH65582 HIC65582:HID65582 HRY65582:HRZ65582 IBU65582:IBV65582 ILQ65582:ILR65582 IVM65582:IVN65582 JFI65582:JFJ65582 JPE65582:JPF65582 JZA65582:JZB65582 KIW65582:KIX65582 KSS65582:KST65582 LCO65582:LCP65582 LMK65582:LML65582 LWG65582:LWH65582 MGC65582:MGD65582 MPY65582:MPZ65582 MZU65582:MZV65582 NJQ65582:NJR65582 NTM65582:NTN65582 ODI65582:ODJ65582 ONE65582:ONF65582 OXA65582:OXB65582 PGW65582:PGX65582 PQS65582:PQT65582 QAO65582:QAP65582 QKK65582:QKL65582 QUG65582:QUH65582 REC65582:RED65582 RNY65582:RNZ65582 RXU65582:RXV65582 SHQ65582:SHR65582 SRM65582:SRN65582 TBI65582:TBJ65582 TLE65582:TLF65582 TVA65582:TVB65582 UEW65582:UEX65582 UOS65582:UOT65582 UYO65582:UYP65582 VIK65582:VIL65582 VSG65582:VSH65582 WCC65582:WCD65582 WLY65582:WLZ65582 WVU65582:WVV65582 M131118:N131118 JI131118:JJ131118 TE131118:TF131118 ADA131118:ADB131118 AMW131118:AMX131118 AWS131118:AWT131118 BGO131118:BGP131118 BQK131118:BQL131118 CAG131118:CAH131118 CKC131118:CKD131118 CTY131118:CTZ131118 DDU131118:DDV131118 DNQ131118:DNR131118 DXM131118:DXN131118 EHI131118:EHJ131118 ERE131118:ERF131118 FBA131118:FBB131118 FKW131118:FKX131118 FUS131118:FUT131118 GEO131118:GEP131118 GOK131118:GOL131118 GYG131118:GYH131118 HIC131118:HID131118 HRY131118:HRZ131118 IBU131118:IBV131118 ILQ131118:ILR131118 IVM131118:IVN131118 JFI131118:JFJ131118 JPE131118:JPF131118 JZA131118:JZB131118 KIW131118:KIX131118 KSS131118:KST131118 LCO131118:LCP131118 LMK131118:LML131118 LWG131118:LWH131118 MGC131118:MGD131118 MPY131118:MPZ131118 MZU131118:MZV131118 NJQ131118:NJR131118 NTM131118:NTN131118 ODI131118:ODJ131118 ONE131118:ONF131118 OXA131118:OXB131118 PGW131118:PGX131118 PQS131118:PQT131118 QAO131118:QAP131118 QKK131118:QKL131118 QUG131118:QUH131118 REC131118:RED131118 RNY131118:RNZ131118 RXU131118:RXV131118 SHQ131118:SHR131118 SRM131118:SRN131118 TBI131118:TBJ131118 TLE131118:TLF131118 TVA131118:TVB131118 UEW131118:UEX131118 UOS131118:UOT131118 UYO131118:UYP131118 VIK131118:VIL131118 VSG131118:VSH131118 WCC131118:WCD131118 WLY131118:WLZ131118 WVU131118:WVV131118 M196654:N196654 JI196654:JJ196654 TE196654:TF196654 ADA196654:ADB196654 AMW196654:AMX196654 AWS196654:AWT196654 BGO196654:BGP196654 BQK196654:BQL196654 CAG196654:CAH196654 CKC196654:CKD196654 CTY196654:CTZ196654 DDU196654:DDV196654 DNQ196654:DNR196654 DXM196654:DXN196654 EHI196654:EHJ196654 ERE196654:ERF196654 FBA196654:FBB196654 FKW196654:FKX196654 FUS196654:FUT196654 GEO196654:GEP196654 GOK196654:GOL196654 GYG196654:GYH196654 HIC196654:HID196654 HRY196654:HRZ196654 IBU196654:IBV196654 ILQ196654:ILR196654 IVM196654:IVN196654 JFI196654:JFJ196654 JPE196654:JPF196654 JZA196654:JZB196654 KIW196654:KIX196654 KSS196654:KST196654 LCO196654:LCP196654 LMK196654:LML196654 LWG196654:LWH196654 MGC196654:MGD196654 MPY196654:MPZ196654 MZU196654:MZV196654 NJQ196654:NJR196654 NTM196654:NTN196654 ODI196654:ODJ196654 ONE196654:ONF196654 OXA196654:OXB196654 PGW196654:PGX196654 PQS196654:PQT196654 QAO196654:QAP196654 QKK196654:QKL196654 QUG196654:QUH196654 REC196654:RED196654 RNY196654:RNZ196654 RXU196654:RXV196654 SHQ196654:SHR196654 SRM196654:SRN196654 TBI196654:TBJ196654 TLE196654:TLF196654 TVA196654:TVB196654 UEW196654:UEX196654 UOS196654:UOT196654 UYO196654:UYP196654 VIK196654:VIL196654 VSG196654:VSH196654 WCC196654:WCD196654 WLY196654:WLZ196654 WVU196654:WVV196654 M262190:N262190 JI262190:JJ262190 TE262190:TF262190 ADA262190:ADB262190 AMW262190:AMX262190 AWS262190:AWT262190 BGO262190:BGP262190 BQK262190:BQL262190 CAG262190:CAH262190 CKC262190:CKD262190 CTY262190:CTZ262190 DDU262190:DDV262190 DNQ262190:DNR262190 DXM262190:DXN262190 EHI262190:EHJ262190 ERE262190:ERF262190 FBA262190:FBB262190 FKW262190:FKX262190 FUS262190:FUT262190 GEO262190:GEP262190 GOK262190:GOL262190 GYG262190:GYH262190 HIC262190:HID262190 HRY262190:HRZ262190 IBU262190:IBV262190 ILQ262190:ILR262190 IVM262190:IVN262190 JFI262190:JFJ262190 JPE262190:JPF262190 JZA262190:JZB262190 KIW262190:KIX262190 KSS262190:KST262190 LCO262190:LCP262190 LMK262190:LML262190 LWG262190:LWH262190 MGC262190:MGD262190 MPY262190:MPZ262190 MZU262190:MZV262190 NJQ262190:NJR262190 NTM262190:NTN262190 ODI262190:ODJ262190 ONE262190:ONF262190 OXA262190:OXB262190 PGW262190:PGX262190 PQS262190:PQT262190 QAO262190:QAP262190 QKK262190:QKL262190 QUG262190:QUH262190 REC262190:RED262190 RNY262190:RNZ262190 RXU262190:RXV262190 SHQ262190:SHR262190 SRM262190:SRN262190 TBI262190:TBJ262190 TLE262190:TLF262190 TVA262190:TVB262190 UEW262190:UEX262190 UOS262190:UOT262190 UYO262190:UYP262190 VIK262190:VIL262190 VSG262190:VSH262190 WCC262190:WCD262190 WLY262190:WLZ262190 WVU262190:WVV262190 M327726:N327726 JI327726:JJ327726 TE327726:TF327726 ADA327726:ADB327726 AMW327726:AMX327726 AWS327726:AWT327726 BGO327726:BGP327726 BQK327726:BQL327726 CAG327726:CAH327726 CKC327726:CKD327726 CTY327726:CTZ327726 DDU327726:DDV327726 DNQ327726:DNR327726 DXM327726:DXN327726 EHI327726:EHJ327726 ERE327726:ERF327726 FBA327726:FBB327726 FKW327726:FKX327726 FUS327726:FUT327726 GEO327726:GEP327726 GOK327726:GOL327726 GYG327726:GYH327726 HIC327726:HID327726 HRY327726:HRZ327726 IBU327726:IBV327726 ILQ327726:ILR327726 IVM327726:IVN327726 JFI327726:JFJ327726 JPE327726:JPF327726 JZA327726:JZB327726 KIW327726:KIX327726 KSS327726:KST327726 LCO327726:LCP327726 LMK327726:LML327726 LWG327726:LWH327726 MGC327726:MGD327726 MPY327726:MPZ327726 MZU327726:MZV327726 NJQ327726:NJR327726 NTM327726:NTN327726 ODI327726:ODJ327726 ONE327726:ONF327726 OXA327726:OXB327726 PGW327726:PGX327726 PQS327726:PQT327726 QAO327726:QAP327726 QKK327726:QKL327726 QUG327726:QUH327726 REC327726:RED327726 RNY327726:RNZ327726 RXU327726:RXV327726 SHQ327726:SHR327726 SRM327726:SRN327726 TBI327726:TBJ327726 TLE327726:TLF327726 TVA327726:TVB327726 UEW327726:UEX327726 UOS327726:UOT327726 UYO327726:UYP327726 VIK327726:VIL327726 VSG327726:VSH327726 WCC327726:WCD327726 WLY327726:WLZ327726 WVU327726:WVV327726 M393262:N393262 JI393262:JJ393262 TE393262:TF393262 ADA393262:ADB393262 AMW393262:AMX393262 AWS393262:AWT393262 BGO393262:BGP393262 BQK393262:BQL393262 CAG393262:CAH393262 CKC393262:CKD393262 CTY393262:CTZ393262 DDU393262:DDV393262 DNQ393262:DNR393262 DXM393262:DXN393262 EHI393262:EHJ393262 ERE393262:ERF393262 FBA393262:FBB393262 FKW393262:FKX393262 FUS393262:FUT393262 GEO393262:GEP393262 GOK393262:GOL393262 GYG393262:GYH393262 HIC393262:HID393262 HRY393262:HRZ393262 IBU393262:IBV393262 ILQ393262:ILR393262 IVM393262:IVN393262 JFI393262:JFJ393262 JPE393262:JPF393262 JZA393262:JZB393262 KIW393262:KIX393262 KSS393262:KST393262 LCO393262:LCP393262 LMK393262:LML393262 LWG393262:LWH393262 MGC393262:MGD393262 MPY393262:MPZ393262 MZU393262:MZV393262 NJQ393262:NJR393262 NTM393262:NTN393262 ODI393262:ODJ393262 ONE393262:ONF393262 OXA393262:OXB393262 PGW393262:PGX393262 PQS393262:PQT393262 QAO393262:QAP393262 QKK393262:QKL393262 QUG393262:QUH393262 REC393262:RED393262 RNY393262:RNZ393262 RXU393262:RXV393262 SHQ393262:SHR393262 SRM393262:SRN393262 TBI393262:TBJ393262 TLE393262:TLF393262 TVA393262:TVB393262 UEW393262:UEX393262 UOS393262:UOT393262 UYO393262:UYP393262 VIK393262:VIL393262 VSG393262:VSH393262 WCC393262:WCD393262 WLY393262:WLZ393262 WVU393262:WVV393262 M458798:N458798 JI458798:JJ458798 TE458798:TF458798 ADA458798:ADB458798 AMW458798:AMX458798 AWS458798:AWT458798 BGO458798:BGP458798 BQK458798:BQL458798 CAG458798:CAH458798 CKC458798:CKD458798 CTY458798:CTZ458798 DDU458798:DDV458798 DNQ458798:DNR458798 DXM458798:DXN458798 EHI458798:EHJ458798 ERE458798:ERF458798 FBA458798:FBB458798 FKW458798:FKX458798 FUS458798:FUT458798 GEO458798:GEP458798 GOK458798:GOL458798 GYG458798:GYH458798 HIC458798:HID458798 HRY458798:HRZ458798 IBU458798:IBV458798 ILQ458798:ILR458798 IVM458798:IVN458798 JFI458798:JFJ458798 JPE458798:JPF458798 JZA458798:JZB458798 KIW458798:KIX458798 KSS458798:KST458798 LCO458798:LCP458798 LMK458798:LML458798 LWG458798:LWH458798 MGC458798:MGD458798 MPY458798:MPZ458798 MZU458798:MZV458798 NJQ458798:NJR458798 NTM458798:NTN458798 ODI458798:ODJ458798 ONE458798:ONF458798 OXA458798:OXB458798 PGW458798:PGX458798 PQS458798:PQT458798 QAO458798:QAP458798 QKK458798:QKL458798 QUG458798:QUH458798 REC458798:RED458798 RNY458798:RNZ458798 RXU458798:RXV458798 SHQ458798:SHR458798 SRM458798:SRN458798 TBI458798:TBJ458798 TLE458798:TLF458798 TVA458798:TVB458798 UEW458798:UEX458798 UOS458798:UOT458798 UYO458798:UYP458798 VIK458798:VIL458798 VSG458798:VSH458798 WCC458798:WCD458798 WLY458798:WLZ458798 WVU458798:WVV458798 M524334:N524334 JI524334:JJ524334 TE524334:TF524334 ADA524334:ADB524334 AMW524334:AMX524334 AWS524334:AWT524334 BGO524334:BGP524334 BQK524334:BQL524334 CAG524334:CAH524334 CKC524334:CKD524334 CTY524334:CTZ524334 DDU524334:DDV524334 DNQ524334:DNR524334 DXM524334:DXN524334 EHI524334:EHJ524334 ERE524334:ERF524334 FBA524334:FBB524334 FKW524334:FKX524334 FUS524334:FUT524334 GEO524334:GEP524334 GOK524334:GOL524334 GYG524334:GYH524334 HIC524334:HID524334 HRY524334:HRZ524334 IBU524334:IBV524334 ILQ524334:ILR524334 IVM524334:IVN524334 JFI524334:JFJ524334 JPE524334:JPF524334 JZA524334:JZB524334 KIW524334:KIX524334 KSS524334:KST524334 LCO524334:LCP524334 LMK524334:LML524334 LWG524334:LWH524334 MGC524334:MGD524334 MPY524334:MPZ524334 MZU524334:MZV524334 NJQ524334:NJR524334 NTM524334:NTN524334 ODI524334:ODJ524334 ONE524334:ONF524334 OXA524334:OXB524334 PGW524334:PGX524334 PQS524334:PQT524334 QAO524334:QAP524334 QKK524334:QKL524334 QUG524334:QUH524334 REC524334:RED524334 RNY524334:RNZ524334 RXU524334:RXV524334 SHQ524334:SHR524334 SRM524334:SRN524334 TBI524334:TBJ524334 TLE524334:TLF524334 TVA524334:TVB524334 UEW524334:UEX524334 UOS524334:UOT524334 UYO524334:UYP524334 VIK524334:VIL524334 VSG524334:VSH524334 WCC524334:WCD524334 WLY524334:WLZ524334 WVU524334:WVV524334 M589870:N589870 JI589870:JJ589870 TE589870:TF589870 ADA589870:ADB589870 AMW589870:AMX589870 AWS589870:AWT589870 BGO589870:BGP589870 BQK589870:BQL589870 CAG589870:CAH589870 CKC589870:CKD589870 CTY589870:CTZ589870 DDU589870:DDV589870 DNQ589870:DNR589870 DXM589870:DXN589870 EHI589870:EHJ589870 ERE589870:ERF589870 FBA589870:FBB589870 FKW589870:FKX589870 FUS589870:FUT589870 GEO589870:GEP589870 GOK589870:GOL589870 GYG589870:GYH589870 HIC589870:HID589870 HRY589870:HRZ589870 IBU589870:IBV589870 ILQ589870:ILR589870 IVM589870:IVN589870 JFI589870:JFJ589870 JPE589870:JPF589870 JZA589870:JZB589870 KIW589870:KIX589870 KSS589870:KST589870 LCO589870:LCP589870 LMK589870:LML589870 LWG589870:LWH589870 MGC589870:MGD589870 MPY589870:MPZ589870 MZU589870:MZV589870 NJQ589870:NJR589870 NTM589870:NTN589870 ODI589870:ODJ589870 ONE589870:ONF589870 OXA589870:OXB589870 PGW589870:PGX589870 PQS589870:PQT589870 QAO589870:QAP589870 QKK589870:QKL589870 QUG589870:QUH589870 REC589870:RED589870 RNY589870:RNZ589870 RXU589870:RXV589870 SHQ589870:SHR589870 SRM589870:SRN589870 TBI589870:TBJ589870 TLE589870:TLF589870 TVA589870:TVB589870 UEW589870:UEX589870 UOS589870:UOT589870 UYO589870:UYP589870 VIK589870:VIL589870 VSG589870:VSH589870 WCC589870:WCD589870 WLY589870:WLZ589870 WVU589870:WVV589870 M655406:N655406 JI655406:JJ655406 TE655406:TF655406 ADA655406:ADB655406 AMW655406:AMX655406 AWS655406:AWT655406 BGO655406:BGP655406 BQK655406:BQL655406 CAG655406:CAH655406 CKC655406:CKD655406 CTY655406:CTZ655406 DDU655406:DDV655406 DNQ655406:DNR655406 DXM655406:DXN655406 EHI655406:EHJ655406 ERE655406:ERF655406 FBA655406:FBB655406 FKW655406:FKX655406 FUS655406:FUT655406 GEO655406:GEP655406 GOK655406:GOL655406 GYG655406:GYH655406 HIC655406:HID655406 HRY655406:HRZ655406 IBU655406:IBV655406 ILQ655406:ILR655406 IVM655406:IVN655406 JFI655406:JFJ655406 JPE655406:JPF655406 JZA655406:JZB655406 KIW655406:KIX655406 KSS655406:KST655406 LCO655406:LCP655406 LMK655406:LML655406 LWG655406:LWH655406 MGC655406:MGD655406 MPY655406:MPZ655406 MZU655406:MZV655406 NJQ655406:NJR655406 NTM655406:NTN655406 ODI655406:ODJ655406 ONE655406:ONF655406 OXA655406:OXB655406 PGW655406:PGX655406 PQS655406:PQT655406 QAO655406:QAP655406 QKK655406:QKL655406 QUG655406:QUH655406 REC655406:RED655406 RNY655406:RNZ655406 RXU655406:RXV655406 SHQ655406:SHR655406 SRM655406:SRN655406 TBI655406:TBJ655406 TLE655406:TLF655406 TVA655406:TVB655406 UEW655406:UEX655406 UOS655406:UOT655406 UYO655406:UYP655406 VIK655406:VIL655406 VSG655406:VSH655406 WCC655406:WCD655406 WLY655406:WLZ655406 WVU655406:WVV655406 M720942:N720942 JI720942:JJ720942 TE720942:TF720942 ADA720942:ADB720942 AMW720942:AMX720942 AWS720942:AWT720942 BGO720942:BGP720942 BQK720942:BQL720942 CAG720942:CAH720942 CKC720942:CKD720942 CTY720942:CTZ720942 DDU720942:DDV720942 DNQ720942:DNR720942 DXM720942:DXN720942 EHI720942:EHJ720942 ERE720942:ERF720942 FBA720942:FBB720942 FKW720942:FKX720942 FUS720942:FUT720942 GEO720942:GEP720942 GOK720942:GOL720942 GYG720942:GYH720942 HIC720942:HID720942 HRY720942:HRZ720942 IBU720942:IBV720942 ILQ720942:ILR720942 IVM720942:IVN720942 JFI720942:JFJ720942 JPE720942:JPF720942 JZA720942:JZB720942 KIW720942:KIX720942 KSS720942:KST720942 LCO720942:LCP720942 LMK720942:LML720942 LWG720942:LWH720942 MGC720942:MGD720942 MPY720942:MPZ720942 MZU720942:MZV720942 NJQ720942:NJR720942 NTM720942:NTN720942 ODI720942:ODJ720942 ONE720942:ONF720942 OXA720942:OXB720942 PGW720942:PGX720942 PQS720942:PQT720942 QAO720942:QAP720942 QKK720942:QKL720942 QUG720942:QUH720942 REC720942:RED720942 RNY720942:RNZ720942 RXU720942:RXV720942 SHQ720942:SHR720942 SRM720942:SRN720942 TBI720942:TBJ720942 TLE720942:TLF720942 TVA720942:TVB720942 UEW720942:UEX720942 UOS720942:UOT720942 UYO720942:UYP720942 VIK720942:VIL720942 VSG720942:VSH720942 WCC720942:WCD720942 WLY720942:WLZ720942 WVU720942:WVV720942 M786478:N786478 JI786478:JJ786478 TE786478:TF786478 ADA786478:ADB786478 AMW786478:AMX786478 AWS786478:AWT786478 BGO786478:BGP786478 BQK786478:BQL786478 CAG786478:CAH786478 CKC786478:CKD786478 CTY786478:CTZ786478 DDU786478:DDV786478 DNQ786478:DNR786478 DXM786478:DXN786478 EHI786478:EHJ786478 ERE786478:ERF786478 FBA786478:FBB786478 FKW786478:FKX786478 FUS786478:FUT786478 GEO786478:GEP786478 GOK786478:GOL786478 GYG786478:GYH786478 HIC786478:HID786478 HRY786478:HRZ786478 IBU786478:IBV786478 ILQ786478:ILR786478 IVM786478:IVN786478 JFI786478:JFJ786478 JPE786478:JPF786478 JZA786478:JZB786478 KIW786478:KIX786478 KSS786478:KST786478 LCO786478:LCP786478 LMK786478:LML786478 LWG786478:LWH786478 MGC786478:MGD786478 MPY786478:MPZ786478 MZU786478:MZV786478 NJQ786478:NJR786478 NTM786478:NTN786478 ODI786478:ODJ786478 ONE786478:ONF786478 OXA786478:OXB786478 PGW786478:PGX786478 PQS786478:PQT786478 QAO786478:QAP786478 QKK786478:QKL786478 QUG786478:QUH786478 REC786478:RED786478 RNY786478:RNZ786478 RXU786478:RXV786478 SHQ786478:SHR786478 SRM786478:SRN786478 TBI786478:TBJ786478 TLE786478:TLF786478 TVA786478:TVB786478 UEW786478:UEX786478 UOS786478:UOT786478 UYO786478:UYP786478 VIK786478:VIL786478 VSG786478:VSH786478 WCC786478:WCD786478 WLY786478:WLZ786478 WVU786478:WVV786478 M852014:N852014 JI852014:JJ852014 TE852014:TF852014 ADA852014:ADB852014 AMW852014:AMX852014 AWS852014:AWT852014 BGO852014:BGP852014 BQK852014:BQL852014 CAG852014:CAH852014 CKC852014:CKD852014 CTY852014:CTZ852014 DDU852014:DDV852014 DNQ852014:DNR852014 DXM852014:DXN852014 EHI852014:EHJ852014 ERE852014:ERF852014 FBA852014:FBB852014 FKW852014:FKX852014 FUS852014:FUT852014 GEO852014:GEP852014 GOK852014:GOL852014 GYG852014:GYH852014 HIC852014:HID852014 HRY852014:HRZ852014 IBU852014:IBV852014 ILQ852014:ILR852014 IVM852014:IVN852014 JFI852014:JFJ852014 JPE852014:JPF852014 JZA852014:JZB852014 KIW852014:KIX852014 KSS852014:KST852014 LCO852014:LCP852014 LMK852014:LML852014 LWG852014:LWH852014 MGC852014:MGD852014 MPY852014:MPZ852014 MZU852014:MZV852014 NJQ852014:NJR852014 NTM852014:NTN852014 ODI852014:ODJ852014 ONE852014:ONF852014 OXA852014:OXB852014 PGW852014:PGX852014 PQS852014:PQT852014 QAO852014:QAP852014 QKK852014:QKL852014 QUG852014:QUH852014 REC852014:RED852014 RNY852014:RNZ852014 RXU852014:RXV852014 SHQ852014:SHR852014 SRM852014:SRN852014 TBI852014:TBJ852014 TLE852014:TLF852014 TVA852014:TVB852014 UEW852014:UEX852014 UOS852014:UOT852014 UYO852014:UYP852014 VIK852014:VIL852014 VSG852014:VSH852014 WCC852014:WCD852014 WLY852014:WLZ852014 WVU852014:WVV852014 M917550:N917550 JI917550:JJ917550 TE917550:TF917550 ADA917550:ADB917550 AMW917550:AMX917550 AWS917550:AWT917550 BGO917550:BGP917550 BQK917550:BQL917550 CAG917550:CAH917550 CKC917550:CKD917550 CTY917550:CTZ917550 DDU917550:DDV917550 DNQ917550:DNR917550 DXM917550:DXN917550 EHI917550:EHJ917550 ERE917550:ERF917550 FBA917550:FBB917550 FKW917550:FKX917550 FUS917550:FUT917550 GEO917550:GEP917550 GOK917550:GOL917550 GYG917550:GYH917550 HIC917550:HID917550 HRY917550:HRZ917550 IBU917550:IBV917550 ILQ917550:ILR917550 IVM917550:IVN917550 JFI917550:JFJ917550 JPE917550:JPF917550 JZA917550:JZB917550 KIW917550:KIX917550 KSS917550:KST917550 LCO917550:LCP917550 LMK917550:LML917550 LWG917550:LWH917550 MGC917550:MGD917550 MPY917550:MPZ917550 MZU917550:MZV917550 NJQ917550:NJR917550 NTM917550:NTN917550 ODI917550:ODJ917550 ONE917550:ONF917550 OXA917550:OXB917550 PGW917550:PGX917550 PQS917550:PQT917550 QAO917550:QAP917550 QKK917550:QKL917550 QUG917550:QUH917550 REC917550:RED917550 RNY917550:RNZ917550 RXU917550:RXV917550 SHQ917550:SHR917550 SRM917550:SRN917550 TBI917550:TBJ917550 TLE917550:TLF917550 TVA917550:TVB917550 UEW917550:UEX917550 UOS917550:UOT917550 UYO917550:UYP917550 VIK917550:VIL917550 VSG917550:VSH917550 WCC917550:WCD917550 WLY917550:WLZ917550 WVU917550:WVV917550 M983086:N983086 JI983086:JJ983086 TE983086:TF983086 ADA983086:ADB983086 AMW983086:AMX983086 AWS983086:AWT983086 BGO983086:BGP983086 BQK983086:BQL983086 CAG983086:CAH983086 CKC983086:CKD983086 CTY983086:CTZ983086 DDU983086:DDV983086 DNQ983086:DNR983086 DXM983086:DXN983086 EHI983086:EHJ983086 ERE983086:ERF983086 FBA983086:FBB983086 FKW983086:FKX983086 FUS983086:FUT983086 GEO983086:GEP983086 GOK983086:GOL983086 GYG983086:GYH983086 HIC983086:HID983086 HRY983086:HRZ983086 IBU983086:IBV983086 ILQ983086:ILR983086 IVM983086:IVN983086 JFI983086:JFJ983086 JPE983086:JPF983086 JZA983086:JZB983086 KIW983086:KIX983086 KSS983086:KST983086 LCO983086:LCP983086 LMK983086:LML983086 LWG983086:LWH983086 MGC983086:MGD983086 MPY983086:MPZ983086 MZU983086:MZV983086 NJQ983086:NJR983086 NTM983086:NTN983086 ODI983086:ODJ983086 ONE983086:ONF983086 OXA983086:OXB983086 PGW983086:PGX983086 PQS983086:PQT983086 QAO983086:QAP983086 QKK983086:QKL983086 QUG983086:QUH983086 REC983086:RED983086 RNY983086:RNZ983086 RXU983086:RXV983086 SHQ983086:SHR983086 SRM983086:SRN983086 TBI983086:TBJ983086 TLE983086:TLF983086 TVA983086:TVB983086 UEW983086:UEX983086 UOS983086:UOT983086 UYO983086:UYP983086 VIK983086:VIL983086 VSG983086:VSH983086 WCC983086:WCD983086 WLY983086:WLZ983086 WVU983086:WVV983086">
      <formula1>0</formula1>
      <formula2>5%*M44</formula2>
    </dataValidation>
    <dataValidation type="decimal" allowBlank="1" showInputMessage="1" showErrorMessage="1" error="acima do permitido" sqref="M45:N45 JI45:JJ45 TE45:TF45 ADA45:ADB45 AMW45:AMX45 AWS45:AWT45 BGO45:BGP45 BQK45:BQL45 CAG45:CAH45 CKC45:CKD45 CTY45:CTZ45 DDU45:DDV45 DNQ45:DNR45 DXM45:DXN45 EHI45:EHJ45 ERE45:ERF45 FBA45:FBB45 FKW45:FKX45 FUS45:FUT45 GEO45:GEP45 GOK45:GOL45 GYG45:GYH45 HIC45:HID45 HRY45:HRZ45 IBU45:IBV45 ILQ45:ILR45 IVM45:IVN45 JFI45:JFJ45 JPE45:JPF45 JZA45:JZB45 KIW45:KIX45 KSS45:KST45 LCO45:LCP45 LMK45:LML45 LWG45:LWH45 MGC45:MGD45 MPY45:MPZ45 MZU45:MZV45 NJQ45:NJR45 NTM45:NTN45 ODI45:ODJ45 ONE45:ONF45 OXA45:OXB45 PGW45:PGX45 PQS45:PQT45 QAO45:QAP45 QKK45:QKL45 QUG45:QUH45 REC45:RED45 RNY45:RNZ45 RXU45:RXV45 SHQ45:SHR45 SRM45:SRN45 TBI45:TBJ45 TLE45:TLF45 TVA45:TVB45 UEW45:UEX45 UOS45:UOT45 UYO45:UYP45 VIK45:VIL45 VSG45:VSH45 WCC45:WCD45 WLY45:WLZ45 WVU45:WVV45 M65581:N65581 JI65581:JJ65581 TE65581:TF65581 ADA65581:ADB65581 AMW65581:AMX65581 AWS65581:AWT65581 BGO65581:BGP65581 BQK65581:BQL65581 CAG65581:CAH65581 CKC65581:CKD65581 CTY65581:CTZ65581 DDU65581:DDV65581 DNQ65581:DNR65581 DXM65581:DXN65581 EHI65581:EHJ65581 ERE65581:ERF65581 FBA65581:FBB65581 FKW65581:FKX65581 FUS65581:FUT65581 GEO65581:GEP65581 GOK65581:GOL65581 GYG65581:GYH65581 HIC65581:HID65581 HRY65581:HRZ65581 IBU65581:IBV65581 ILQ65581:ILR65581 IVM65581:IVN65581 JFI65581:JFJ65581 JPE65581:JPF65581 JZA65581:JZB65581 KIW65581:KIX65581 KSS65581:KST65581 LCO65581:LCP65581 LMK65581:LML65581 LWG65581:LWH65581 MGC65581:MGD65581 MPY65581:MPZ65581 MZU65581:MZV65581 NJQ65581:NJR65581 NTM65581:NTN65581 ODI65581:ODJ65581 ONE65581:ONF65581 OXA65581:OXB65581 PGW65581:PGX65581 PQS65581:PQT65581 QAO65581:QAP65581 QKK65581:QKL65581 QUG65581:QUH65581 REC65581:RED65581 RNY65581:RNZ65581 RXU65581:RXV65581 SHQ65581:SHR65581 SRM65581:SRN65581 TBI65581:TBJ65581 TLE65581:TLF65581 TVA65581:TVB65581 UEW65581:UEX65581 UOS65581:UOT65581 UYO65581:UYP65581 VIK65581:VIL65581 VSG65581:VSH65581 WCC65581:WCD65581 WLY65581:WLZ65581 WVU65581:WVV65581 M131117:N131117 JI131117:JJ131117 TE131117:TF131117 ADA131117:ADB131117 AMW131117:AMX131117 AWS131117:AWT131117 BGO131117:BGP131117 BQK131117:BQL131117 CAG131117:CAH131117 CKC131117:CKD131117 CTY131117:CTZ131117 DDU131117:DDV131117 DNQ131117:DNR131117 DXM131117:DXN131117 EHI131117:EHJ131117 ERE131117:ERF131117 FBA131117:FBB131117 FKW131117:FKX131117 FUS131117:FUT131117 GEO131117:GEP131117 GOK131117:GOL131117 GYG131117:GYH131117 HIC131117:HID131117 HRY131117:HRZ131117 IBU131117:IBV131117 ILQ131117:ILR131117 IVM131117:IVN131117 JFI131117:JFJ131117 JPE131117:JPF131117 JZA131117:JZB131117 KIW131117:KIX131117 KSS131117:KST131117 LCO131117:LCP131117 LMK131117:LML131117 LWG131117:LWH131117 MGC131117:MGD131117 MPY131117:MPZ131117 MZU131117:MZV131117 NJQ131117:NJR131117 NTM131117:NTN131117 ODI131117:ODJ131117 ONE131117:ONF131117 OXA131117:OXB131117 PGW131117:PGX131117 PQS131117:PQT131117 QAO131117:QAP131117 QKK131117:QKL131117 QUG131117:QUH131117 REC131117:RED131117 RNY131117:RNZ131117 RXU131117:RXV131117 SHQ131117:SHR131117 SRM131117:SRN131117 TBI131117:TBJ131117 TLE131117:TLF131117 TVA131117:TVB131117 UEW131117:UEX131117 UOS131117:UOT131117 UYO131117:UYP131117 VIK131117:VIL131117 VSG131117:VSH131117 WCC131117:WCD131117 WLY131117:WLZ131117 WVU131117:WVV131117 M196653:N196653 JI196653:JJ196653 TE196653:TF196653 ADA196653:ADB196653 AMW196653:AMX196653 AWS196653:AWT196653 BGO196653:BGP196653 BQK196653:BQL196653 CAG196653:CAH196653 CKC196653:CKD196653 CTY196653:CTZ196653 DDU196653:DDV196653 DNQ196653:DNR196653 DXM196653:DXN196653 EHI196653:EHJ196653 ERE196653:ERF196653 FBA196653:FBB196653 FKW196653:FKX196653 FUS196653:FUT196653 GEO196653:GEP196653 GOK196653:GOL196653 GYG196653:GYH196653 HIC196653:HID196653 HRY196653:HRZ196653 IBU196653:IBV196653 ILQ196653:ILR196653 IVM196653:IVN196653 JFI196653:JFJ196653 JPE196653:JPF196653 JZA196653:JZB196653 KIW196653:KIX196653 KSS196653:KST196653 LCO196653:LCP196653 LMK196653:LML196653 LWG196653:LWH196653 MGC196653:MGD196653 MPY196653:MPZ196653 MZU196653:MZV196653 NJQ196653:NJR196653 NTM196653:NTN196653 ODI196653:ODJ196653 ONE196653:ONF196653 OXA196653:OXB196653 PGW196653:PGX196653 PQS196653:PQT196653 QAO196653:QAP196653 QKK196653:QKL196653 QUG196653:QUH196653 REC196653:RED196653 RNY196653:RNZ196653 RXU196653:RXV196653 SHQ196653:SHR196653 SRM196653:SRN196653 TBI196653:TBJ196653 TLE196653:TLF196653 TVA196653:TVB196653 UEW196653:UEX196653 UOS196653:UOT196653 UYO196653:UYP196653 VIK196653:VIL196653 VSG196653:VSH196653 WCC196653:WCD196653 WLY196653:WLZ196653 WVU196653:WVV196653 M262189:N262189 JI262189:JJ262189 TE262189:TF262189 ADA262189:ADB262189 AMW262189:AMX262189 AWS262189:AWT262189 BGO262189:BGP262189 BQK262189:BQL262189 CAG262189:CAH262189 CKC262189:CKD262189 CTY262189:CTZ262189 DDU262189:DDV262189 DNQ262189:DNR262189 DXM262189:DXN262189 EHI262189:EHJ262189 ERE262189:ERF262189 FBA262189:FBB262189 FKW262189:FKX262189 FUS262189:FUT262189 GEO262189:GEP262189 GOK262189:GOL262189 GYG262189:GYH262189 HIC262189:HID262189 HRY262189:HRZ262189 IBU262189:IBV262189 ILQ262189:ILR262189 IVM262189:IVN262189 JFI262189:JFJ262189 JPE262189:JPF262189 JZA262189:JZB262189 KIW262189:KIX262189 KSS262189:KST262189 LCO262189:LCP262189 LMK262189:LML262189 LWG262189:LWH262189 MGC262189:MGD262189 MPY262189:MPZ262189 MZU262189:MZV262189 NJQ262189:NJR262189 NTM262189:NTN262189 ODI262189:ODJ262189 ONE262189:ONF262189 OXA262189:OXB262189 PGW262189:PGX262189 PQS262189:PQT262189 QAO262189:QAP262189 QKK262189:QKL262189 QUG262189:QUH262189 REC262189:RED262189 RNY262189:RNZ262189 RXU262189:RXV262189 SHQ262189:SHR262189 SRM262189:SRN262189 TBI262189:TBJ262189 TLE262189:TLF262189 TVA262189:TVB262189 UEW262189:UEX262189 UOS262189:UOT262189 UYO262189:UYP262189 VIK262189:VIL262189 VSG262189:VSH262189 WCC262189:WCD262189 WLY262189:WLZ262189 WVU262189:WVV262189 M327725:N327725 JI327725:JJ327725 TE327725:TF327725 ADA327725:ADB327725 AMW327725:AMX327725 AWS327725:AWT327725 BGO327725:BGP327725 BQK327725:BQL327725 CAG327725:CAH327725 CKC327725:CKD327725 CTY327725:CTZ327725 DDU327725:DDV327725 DNQ327725:DNR327725 DXM327725:DXN327725 EHI327725:EHJ327725 ERE327725:ERF327725 FBA327725:FBB327725 FKW327725:FKX327725 FUS327725:FUT327725 GEO327725:GEP327725 GOK327725:GOL327725 GYG327725:GYH327725 HIC327725:HID327725 HRY327725:HRZ327725 IBU327725:IBV327725 ILQ327725:ILR327725 IVM327725:IVN327725 JFI327725:JFJ327725 JPE327725:JPF327725 JZA327725:JZB327725 KIW327725:KIX327725 KSS327725:KST327725 LCO327725:LCP327725 LMK327725:LML327725 LWG327725:LWH327725 MGC327725:MGD327725 MPY327725:MPZ327725 MZU327725:MZV327725 NJQ327725:NJR327725 NTM327725:NTN327725 ODI327725:ODJ327725 ONE327725:ONF327725 OXA327725:OXB327725 PGW327725:PGX327725 PQS327725:PQT327725 QAO327725:QAP327725 QKK327725:QKL327725 QUG327725:QUH327725 REC327725:RED327725 RNY327725:RNZ327725 RXU327725:RXV327725 SHQ327725:SHR327725 SRM327725:SRN327725 TBI327725:TBJ327725 TLE327725:TLF327725 TVA327725:TVB327725 UEW327725:UEX327725 UOS327725:UOT327725 UYO327725:UYP327725 VIK327725:VIL327725 VSG327725:VSH327725 WCC327725:WCD327725 WLY327725:WLZ327725 WVU327725:WVV327725 M393261:N393261 JI393261:JJ393261 TE393261:TF393261 ADA393261:ADB393261 AMW393261:AMX393261 AWS393261:AWT393261 BGO393261:BGP393261 BQK393261:BQL393261 CAG393261:CAH393261 CKC393261:CKD393261 CTY393261:CTZ393261 DDU393261:DDV393261 DNQ393261:DNR393261 DXM393261:DXN393261 EHI393261:EHJ393261 ERE393261:ERF393261 FBA393261:FBB393261 FKW393261:FKX393261 FUS393261:FUT393261 GEO393261:GEP393261 GOK393261:GOL393261 GYG393261:GYH393261 HIC393261:HID393261 HRY393261:HRZ393261 IBU393261:IBV393261 ILQ393261:ILR393261 IVM393261:IVN393261 JFI393261:JFJ393261 JPE393261:JPF393261 JZA393261:JZB393261 KIW393261:KIX393261 KSS393261:KST393261 LCO393261:LCP393261 LMK393261:LML393261 LWG393261:LWH393261 MGC393261:MGD393261 MPY393261:MPZ393261 MZU393261:MZV393261 NJQ393261:NJR393261 NTM393261:NTN393261 ODI393261:ODJ393261 ONE393261:ONF393261 OXA393261:OXB393261 PGW393261:PGX393261 PQS393261:PQT393261 QAO393261:QAP393261 QKK393261:QKL393261 QUG393261:QUH393261 REC393261:RED393261 RNY393261:RNZ393261 RXU393261:RXV393261 SHQ393261:SHR393261 SRM393261:SRN393261 TBI393261:TBJ393261 TLE393261:TLF393261 TVA393261:TVB393261 UEW393261:UEX393261 UOS393261:UOT393261 UYO393261:UYP393261 VIK393261:VIL393261 VSG393261:VSH393261 WCC393261:WCD393261 WLY393261:WLZ393261 WVU393261:WVV393261 M458797:N458797 JI458797:JJ458797 TE458797:TF458797 ADA458797:ADB458797 AMW458797:AMX458797 AWS458797:AWT458797 BGO458797:BGP458797 BQK458797:BQL458797 CAG458797:CAH458797 CKC458797:CKD458797 CTY458797:CTZ458797 DDU458797:DDV458797 DNQ458797:DNR458797 DXM458797:DXN458797 EHI458797:EHJ458797 ERE458797:ERF458797 FBA458797:FBB458797 FKW458797:FKX458797 FUS458797:FUT458797 GEO458797:GEP458797 GOK458797:GOL458797 GYG458797:GYH458797 HIC458797:HID458797 HRY458797:HRZ458797 IBU458797:IBV458797 ILQ458797:ILR458797 IVM458797:IVN458797 JFI458797:JFJ458797 JPE458797:JPF458797 JZA458797:JZB458797 KIW458797:KIX458797 KSS458797:KST458797 LCO458797:LCP458797 LMK458797:LML458797 LWG458797:LWH458797 MGC458797:MGD458797 MPY458797:MPZ458797 MZU458797:MZV458797 NJQ458797:NJR458797 NTM458797:NTN458797 ODI458797:ODJ458797 ONE458797:ONF458797 OXA458797:OXB458797 PGW458797:PGX458797 PQS458797:PQT458797 QAO458797:QAP458797 QKK458797:QKL458797 QUG458797:QUH458797 REC458797:RED458797 RNY458797:RNZ458797 RXU458797:RXV458797 SHQ458797:SHR458797 SRM458797:SRN458797 TBI458797:TBJ458797 TLE458797:TLF458797 TVA458797:TVB458797 UEW458797:UEX458797 UOS458797:UOT458797 UYO458797:UYP458797 VIK458797:VIL458797 VSG458797:VSH458797 WCC458797:WCD458797 WLY458797:WLZ458797 WVU458797:WVV458797 M524333:N524333 JI524333:JJ524333 TE524333:TF524333 ADA524333:ADB524333 AMW524333:AMX524333 AWS524333:AWT524333 BGO524333:BGP524333 BQK524333:BQL524333 CAG524333:CAH524333 CKC524333:CKD524333 CTY524333:CTZ524333 DDU524333:DDV524333 DNQ524333:DNR524333 DXM524333:DXN524333 EHI524333:EHJ524333 ERE524333:ERF524333 FBA524333:FBB524333 FKW524333:FKX524333 FUS524333:FUT524333 GEO524333:GEP524333 GOK524333:GOL524333 GYG524333:GYH524333 HIC524333:HID524333 HRY524333:HRZ524333 IBU524333:IBV524333 ILQ524333:ILR524333 IVM524333:IVN524333 JFI524333:JFJ524333 JPE524333:JPF524333 JZA524333:JZB524333 KIW524333:KIX524333 KSS524333:KST524333 LCO524333:LCP524333 LMK524333:LML524333 LWG524333:LWH524333 MGC524333:MGD524333 MPY524333:MPZ524333 MZU524333:MZV524333 NJQ524333:NJR524333 NTM524333:NTN524333 ODI524333:ODJ524333 ONE524333:ONF524333 OXA524333:OXB524333 PGW524333:PGX524333 PQS524333:PQT524333 QAO524333:QAP524333 QKK524333:QKL524333 QUG524333:QUH524333 REC524333:RED524333 RNY524333:RNZ524333 RXU524333:RXV524333 SHQ524333:SHR524333 SRM524333:SRN524333 TBI524333:TBJ524333 TLE524333:TLF524333 TVA524333:TVB524333 UEW524333:UEX524333 UOS524333:UOT524333 UYO524333:UYP524333 VIK524333:VIL524333 VSG524333:VSH524333 WCC524333:WCD524333 WLY524333:WLZ524333 WVU524333:WVV524333 M589869:N589869 JI589869:JJ589869 TE589869:TF589869 ADA589869:ADB589869 AMW589869:AMX589869 AWS589869:AWT589869 BGO589869:BGP589869 BQK589869:BQL589869 CAG589869:CAH589869 CKC589869:CKD589869 CTY589869:CTZ589869 DDU589869:DDV589869 DNQ589869:DNR589869 DXM589869:DXN589869 EHI589869:EHJ589869 ERE589869:ERF589869 FBA589869:FBB589869 FKW589869:FKX589869 FUS589869:FUT589869 GEO589869:GEP589869 GOK589869:GOL589869 GYG589869:GYH589869 HIC589869:HID589869 HRY589869:HRZ589869 IBU589869:IBV589869 ILQ589869:ILR589869 IVM589869:IVN589869 JFI589869:JFJ589869 JPE589869:JPF589869 JZA589869:JZB589869 KIW589869:KIX589869 KSS589869:KST589869 LCO589869:LCP589869 LMK589869:LML589869 LWG589869:LWH589869 MGC589869:MGD589869 MPY589869:MPZ589869 MZU589869:MZV589869 NJQ589869:NJR589869 NTM589869:NTN589869 ODI589869:ODJ589869 ONE589869:ONF589869 OXA589869:OXB589869 PGW589869:PGX589869 PQS589869:PQT589869 QAO589869:QAP589869 QKK589869:QKL589869 QUG589869:QUH589869 REC589869:RED589869 RNY589869:RNZ589869 RXU589869:RXV589869 SHQ589869:SHR589869 SRM589869:SRN589869 TBI589869:TBJ589869 TLE589869:TLF589869 TVA589869:TVB589869 UEW589869:UEX589869 UOS589869:UOT589869 UYO589869:UYP589869 VIK589869:VIL589869 VSG589869:VSH589869 WCC589869:WCD589869 WLY589869:WLZ589869 WVU589869:WVV589869 M655405:N655405 JI655405:JJ655405 TE655405:TF655405 ADA655405:ADB655405 AMW655405:AMX655405 AWS655405:AWT655405 BGO655405:BGP655405 BQK655405:BQL655405 CAG655405:CAH655405 CKC655405:CKD655405 CTY655405:CTZ655405 DDU655405:DDV655405 DNQ655405:DNR655405 DXM655405:DXN655405 EHI655405:EHJ655405 ERE655405:ERF655405 FBA655405:FBB655405 FKW655405:FKX655405 FUS655405:FUT655405 GEO655405:GEP655405 GOK655405:GOL655405 GYG655405:GYH655405 HIC655405:HID655405 HRY655405:HRZ655405 IBU655405:IBV655405 ILQ655405:ILR655405 IVM655405:IVN655405 JFI655405:JFJ655405 JPE655405:JPF655405 JZA655405:JZB655405 KIW655405:KIX655405 KSS655405:KST655405 LCO655405:LCP655405 LMK655405:LML655405 LWG655405:LWH655405 MGC655405:MGD655405 MPY655405:MPZ655405 MZU655405:MZV655405 NJQ655405:NJR655405 NTM655405:NTN655405 ODI655405:ODJ655405 ONE655405:ONF655405 OXA655405:OXB655405 PGW655405:PGX655405 PQS655405:PQT655405 QAO655405:QAP655405 QKK655405:QKL655405 QUG655405:QUH655405 REC655405:RED655405 RNY655405:RNZ655405 RXU655405:RXV655405 SHQ655405:SHR655405 SRM655405:SRN655405 TBI655405:TBJ655405 TLE655405:TLF655405 TVA655405:TVB655405 UEW655405:UEX655405 UOS655405:UOT655405 UYO655405:UYP655405 VIK655405:VIL655405 VSG655405:VSH655405 WCC655405:WCD655405 WLY655405:WLZ655405 WVU655405:WVV655405 M720941:N720941 JI720941:JJ720941 TE720941:TF720941 ADA720941:ADB720941 AMW720941:AMX720941 AWS720941:AWT720941 BGO720941:BGP720941 BQK720941:BQL720941 CAG720941:CAH720941 CKC720941:CKD720941 CTY720941:CTZ720941 DDU720941:DDV720941 DNQ720941:DNR720941 DXM720941:DXN720941 EHI720941:EHJ720941 ERE720941:ERF720941 FBA720941:FBB720941 FKW720941:FKX720941 FUS720941:FUT720941 GEO720941:GEP720941 GOK720941:GOL720941 GYG720941:GYH720941 HIC720941:HID720941 HRY720941:HRZ720941 IBU720941:IBV720941 ILQ720941:ILR720941 IVM720941:IVN720941 JFI720941:JFJ720941 JPE720941:JPF720941 JZA720941:JZB720941 KIW720941:KIX720941 KSS720941:KST720941 LCO720941:LCP720941 LMK720941:LML720941 LWG720941:LWH720941 MGC720941:MGD720941 MPY720941:MPZ720941 MZU720941:MZV720941 NJQ720941:NJR720941 NTM720941:NTN720941 ODI720941:ODJ720941 ONE720941:ONF720941 OXA720941:OXB720941 PGW720941:PGX720941 PQS720941:PQT720941 QAO720941:QAP720941 QKK720941:QKL720941 QUG720941:QUH720941 REC720941:RED720941 RNY720941:RNZ720941 RXU720941:RXV720941 SHQ720941:SHR720941 SRM720941:SRN720941 TBI720941:TBJ720941 TLE720941:TLF720941 TVA720941:TVB720941 UEW720941:UEX720941 UOS720941:UOT720941 UYO720941:UYP720941 VIK720941:VIL720941 VSG720941:VSH720941 WCC720941:WCD720941 WLY720941:WLZ720941 WVU720941:WVV720941 M786477:N786477 JI786477:JJ786477 TE786477:TF786477 ADA786477:ADB786477 AMW786477:AMX786477 AWS786477:AWT786477 BGO786477:BGP786477 BQK786477:BQL786477 CAG786477:CAH786477 CKC786477:CKD786477 CTY786477:CTZ786477 DDU786477:DDV786477 DNQ786477:DNR786477 DXM786477:DXN786477 EHI786477:EHJ786477 ERE786477:ERF786477 FBA786477:FBB786477 FKW786477:FKX786477 FUS786477:FUT786477 GEO786477:GEP786477 GOK786477:GOL786477 GYG786477:GYH786477 HIC786477:HID786477 HRY786477:HRZ786477 IBU786477:IBV786477 ILQ786477:ILR786477 IVM786477:IVN786477 JFI786477:JFJ786477 JPE786477:JPF786477 JZA786477:JZB786477 KIW786477:KIX786477 KSS786477:KST786477 LCO786477:LCP786477 LMK786477:LML786477 LWG786477:LWH786477 MGC786477:MGD786477 MPY786477:MPZ786477 MZU786477:MZV786477 NJQ786477:NJR786477 NTM786477:NTN786477 ODI786477:ODJ786477 ONE786477:ONF786477 OXA786477:OXB786477 PGW786477:PGX786477 PQS786477:PQT786477 QAO786477:QAP786477 QKK786477:QKL786477 QUG786477:QUH786477 REC786477:RED786477 RNY786477:RNZ786477 RXU786477:RXV786477 SHQ786477:SHR786477 SRM786477:SRN786477 TBI786477:TBJ786477 TLE786477:TLF786477 TVA786477:TVB786477 UEW786477:UEX786477 UOS786477:UOT786477 UYO786477:UYP786477 VIK786477:VIL786477 VSG786477:VSH786477 WCC786477:WCD786477 WLY786477:WLZ786477 WVU786477:WVV786477 M852013:N852013 JI852013:JJ852013 TE852013:TF852013 ADA852013:ADB852013 AMW852013:AMX852013 AWS852013:AWT852013 BGO852013:BGP852013 BQK852013:BQL852013 CAG852013:CAH852013 CKC852013:CKD852013 CTY852013:CTZ852013 DDU852013:DDV852013 DNQ852013:DNR852013 DXM852013:DXN852013 EHI852013:EHJ852013 ERE852013:ERF852013 FBA852013:FBB852013 FKW852013:FKX852013 FUS852013:FUT852013 GEO852013:GEP852013 GOK852013:GOL852013 GYG852013:GYH852013 HIC852013:HID852013 HRY852013:HRZ852013 IBU852013:IBV852013 ILQ852013:ILR852013 IVM852013:IVN852013 JFI852013:JFJ852013 JPE852013:JPF852013 JZA852013:JZB852013 KIW852013:KIX852013 KSS852013:KST852013 LCO852013:LCP852013 LMK852013:LML852013 LWG852013:LWH852013 MGC852013:MGD852013 MPY852013:MPZ852013 MZU852013:MZV852013 NJQ852013:NJR852013 NTM852013:NTN852013 ODI852013:ODJ852013 ONE852013:ONF852013 OXA852013:OXB852013 PGW852013:PGX852013 PQS852013:PQT852013 QAO852013:QAP852013 QKK852013:QKL852013 QUG852013:QUH852013 REC852013:RED852013 RNY852013:RNZ852013 RXU852013:RXV852013 SHQ852013:SHR852013 SRM852013:SRN852013 TBI852013:TBJ852013 TLE852013:TLF852013 TVA852013:TVB852013 UEW852013:UEX852013 UOS852013:UOT852013 UYO852013:UYP852013 VIK852013:VIL852013 VSG852013:VSH852013 WCC852013:WCD852013 WLY852013:WLZ852013 WVU852013:WVV852013 M917549:N917549 JI917549:JJ917549 TE917549:TF917549 ADA917549:ADB917549 AMW917549:AMX917549 AWS917549:AWT917549 BGO917549:BGP917549 BQK917549:BQL917549 CAG917549:CAH917549 CKC917549:CKD917549 CTY917549:CTZ917549 DDU917549:DDV917549 DNQ917549:DNR917549 DXM917549:DXN917549 EHI917549:EHJ917549 ERE917549:ERF917549 FBA917549:FBB917549 FKW917549:FKX917549 FUS917549:FUT917549 GEO917549:GEP917549 GOK917549:GOL917549 GYG917549:GYH917549 HIC917549:HID917549 HRY917549:HRZ917549 IBU917549:IBV917549 ILQ917549:ILR917549 IVM917549:IVN917549 JFI917549:JFJ917549 JPE917549:JPF917549 JZA917549:JZB917549 KIW917549:KIX917549 KSS917549:KST917549 LCO917549:LCP917549 LMK917549:LML917549 LWG917549:LWH917549 MGC917549:MGD917549 MPY917549:MPZ917549 MZU917549:MZV917549 NJQ917549:NJR917549 NTM917549:NTN917549 ODI917549:ODJ917549 ONE917549:ONF917549 OXA917549:OXB917549 PGW917549:PGX917549 PQS917549:PQT917549 QAO917549:QAP917549 QKK917549:QKL917549 QUG917549:QUH917549 REC917549:RED917549 RNY917549:RNZ917549 RXU917549:RXV917549 SHQ917549:SHR917549 SRM917549:SRN917549 TBI917549:TBJ917549 TLE917549:TLF917549 TVA917549:TVB917549 UEW917549:UEX917549 UOS917549:UOT917549 UYO917549:UYP917549 VIK917549:VIL917549 VSG917549:VSH917549 WCC917549:WCD917549 WLY917549:WLZ917549 WVU917549:WVV917549 M983085:N983085 JI983085:JJ983085 TE983085:TF983085 ADA983085:ADB983085 AMW983085:AMX983085 AWS983085:AWT983085 BGO983085:BGP983085 BQK983085:BQL983085 CAG983085:CAH983085 CKC983085:CKD983085 CTY983085:CTZ983085 DDU983085:DDV983085 DNQ983085:DNR983085 DXM983085:DXN983085 EHI983085:EHJ983085 ERE983085:ERF983085 FBA983085:FBB983085 FKW983085:FKX983085 FUS983085:FUT983085 GEO983085:GEP983085 GOK983085:GOL983085 GYG983085:GYH983085 HIC983085:HID983085 HRY983085:HRZ983085 IBU983085:IBV983085 ILQ983085:ILR983085 IVM983085:IVN983085 JFI983085:JFJ983085 JPE983085:JPF983085 JZA983085:JZB983085 KIW983085:KIX983085 KSS983085:KST983085 LCO983085:LCP983085 LMK983085:LML983085 LWG983085:LWH983085 MGC983085:MGD983085 MPY983085:MPZ983085 MZU983085:MZV983085 NJQ983085:NJR983085 NTM983085:NTN983085 ODI983085:ODJ983085 ONE983085:ONF983085 OXA983085:OXB983085 PGW983085:PGX983085 PQS983085:PQT983085 QAO983085:QAP983085 QKK983085:QKL983085 QUG983085:QUH983085 REC983085:RED983085 RNY983085:RNZ983085 RXU983085:RXV983085 SHQ983085:SHR983085 SRM983085:SRN983085 TBI983085:TBJ983085 TLE983085:TLF983085 TVA983085:TVB983085 UEW983085:UEX983085 UOS983085:UOT983085 UYO983085:UYP983085 VIK983085:VIL983085 VSG983085:VSH983085 WCC983085:WCD983085 WLY983085:WLZ983085 WVU983085:WVV983085">
      <formula1>0</formula1>
      <formula2>M44</formula2>
    </dataValidation>
  </dataValidations>
  <printOptions horizontalCentered="1" verticalCentered="1"/>
  <pageMargins left="0.11811023622047245" right="0.11811023622047245" top="0" bottom="0" header="0.11811023622047245" footer="0.11811023622047245"/>
  <pageSetup paperSize="9" orientation="portrait" r:id="rId1"/>
  <rowBreaks count="1" manualBreakCount="1">
    <brk id="76" min="2"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Fill="0" autoLine="0" autoPict="0">
                <anchor moveWithCells="1" sizeWithCells="1">
                  <from>
                    <xdr:col>73</xdr:col>
                    <xdr:colOff>0</xdr:colOff>
                    <xdr:row>488</xdr:row>
                    <xdr:rowOff>104775</xdr:rowOff>
                  </from>
                  <to>
                    <xdr:col>73</xdr:col>
                    <xdr:colOff>0</xdr:colOff>
                    <xdr:row>488</xdr:row>
                    <xdr:rowOff>104775</xdr:rowOff>
                  </to>
                </anchor>
              </controlPr>
            </control>
          </mc:Choice>
        </mc:AlternateContent>
        <mc:AlternateContent xmlns:mc="http://schemas.openxmlformats.org/markup-compatibility/2006">
          <mc:Choice Requires="x14">
            <control shapeId="4098" r:id="rId5" name="Drop Down 2">
              <controlPr defaultSize="0" autoFill="0" autoLine="0" autoPict="0">
                <anchor moveWithCells="1" sizeWithCells="1">
                  <from>
                    <xdr:col>4</xdr:col>
                    <xdr:colOff>771525</xdr:colOff>
                    <xdr:row>34</xdr:row>
                    <xdr:rowOff>180975</xdr:rowOff>
                  </from>
                  <to>
                    <xdr:col>8</xdr:col>
                    <xdr:colOff>9525</xdr:colOff>
                    <xdr:row>38</xdr:row>
                    <xdr:rowOff>161925</xdr:rowOff>
                  </to>
                </anchor>
              </controlPr>
            </control>
          </mc:Choice>
        </mc:AlternateContent>
        <mc:AlternateContent xmlns:mc="http://schemas.openxmlformats.org/markup-compatibility/2006">
          <mc:Choice Requires="x14">
            <control shapeId="4099" r:id="rId6" name="Drop Down 3">
              <controlPr defaultSize="0" autoFill="0" autoLine="0" autoPict="0">
                <anchor moveWithCells="1" sizeWithCells="1">
                  <from>
                    <xdr:col>9</xdr:col>
                    <xdr:colOff>352425</xdr:colOff>
                    <xdr:row>38</xdr:row>
                    <xdr:rowOff>9525</xdr:rowOff>
                  </from>
                  <to>
                    <xdr:col>18</xdr:col>
                    <xdr:colOff>47625</xdr:colOff>
                    <xdr:row>38</xdr:row>
                    <xdr:rowOff>171450</xdr:rowOff>
                  </to>
                </anchor>
              </controlPr>
            </control>
          </mc:Choice>
        </mc:AlternateContent>
        <mc:AlternateContent xmlns:mc="http://schemas.openxmlformats.org/markup-compatibility/2006">
          <mc:Choice Requires="x14">
            <control shapeId="4100" r:id="rId7" name="Drop Down 4">
              <controlPr defaultSize="0" autoFill="0" autoLine="0" autoPict="0">
                <anchor moveWithCells="1" sizeWithCells="1">
                  <from>
                    <xdr:col>9</xdr:col>
                    <xdr:colOff>352425</xdr:colOff>
                    <xdr:row>39</xdr:row>
                    <xdr:rowOff>0</xdr:rowOff>
                  </from>
                  <to>
                    <xdr:col>21</xdr:col>
                    <xdr:colOff>0</xdr:colOff>
                    <xdr:row>39</xdr:row>
                    <xdr:rowOff>161925</xdr:rowOff>
                  </to>
                </anchor>
              </controlPr>
            </control>
          </mc:Choice>
        </mc:AlternateContent>
        <mc:AlternateContent xmlns:mc="http://schemas.openxmlformats.org/markup-compatibility/2006">
          <mc:Choice Requires="x14">
            <control shapeId="4101" r:id="rId8" name="Drop Down 5">
              <controlPr defaultSize="0" autoFill="0" autoLine="0" autoPict="0">
                <anchor moveWithCells="1" sizeWithCells="1">
                  <from>
                    <xdr:col>4</xdr:col>
                    <xdr:colOff>781050</xdr:colOff>
                    <xdr:row>39</xdr:row>
                    <xdr:rowOff>19050</xdr:rowOff>
                  </from>
                  <to>
                    <xdr:col>8</xdr:col>
                    <xdr:colOff>19050</xdr:colOff>
                    <xdr:row>39</xdr:row>
                    <xdr:rowOff>190500</xdr:rowOff>
                  </to>
                </anchor>
              </controlPr>
            </control>
          </mc:Choice>
        </mc:AlternateContent>
        <mc:AlternateContent xmlns:mc="http://schemas.openxmlformats.org/markup-compatibility/2006">
          <mc:Choice Requires="x14">
            <control shapeId="4102" r:id="rId9" name="Drop Down 6">
              <controlPr locked="0" defaultSize="0" autoFill="0" autoLine="0" autoPict="0">
                <anchor moveWithCells="1" sizeWithCells="1">
                  <from>
                    <xdr:col>4</xdr:col>
                    <xdr:colOff>142875</xdr:colOff>
                    <xdr:row>165</xdr:row>
                    <xdr:rowOff>114300</xdr:rowOff>
                  </from>
                  <to>
                    <xdr:col>6</xdr:col>
                    <xdr:colOff>238125</xdr:colOff>
                    <xdr:row>166</xdr:row>
                    <xdr:rowOff>114300</xdr:rowOff>
                  </to>
                </anchor>
              </controlPr>
            </control>
          </mc:Choice>
        </mc:AlternateContent>
        <mc:AlternateContent xmlns:mc="http://schemas.openxmlformats.org/markup-compatibility/2006">
          <mc:Choice Requires="x14">
            <control shapeId="4103" r:id="rId10" name="Check Box 7">
              <controlPr locked="0" defaultSize="0" autoFill="0" autoLine="0" autoPict="0">
                <anchor moveWithCells="1" sizeWithCells="1">
                  <from>
                    <xdr:col>6</xdr:col>
                    <xdr:colOff>266700</xdr:colOff>
                    <xdr:row>165</xdr:row>
                    <xdr:rowOff>114300</xdr:rowOff>
                  </from>
                  <to>
                    <xdr:col>8</xdr:col>
                    <xdr:colOff>285750</xdr:colOff>
                    <xdr:row>166</xdr:row>
                    <xdr:rowOff>85725</xdr:rowOff>
                  </to>
                </anchor>
              </controlPr>
            </control>
          </mc:Choice>
        </mc:AlternateContent>
        <mc:AlternateContent xmlns:mc="http://schemas.openxmlformats.org/markup-compatibility/2006">
          <mc:Choice Requires="x14">
            <control shapeId="4104" r:id="rId11" name="Check Box 8">
              <controlPr locked="0" defaultSize="0" autoFill="0" autoLine="0" autoPict="0">
                <anchor moveWithCells="1" sizeWithCells="1">
                  <from>
                    <xdr:col>6</xdr:col>
                    <xdr:colOff>266700</xdr:colOff>
                    <xdr:row>166</xdr:row>
                    <xdr:rowOff>104775</xdr:rowOff>
                  </from>
                  <to>
                    <xdr:col>8</xdr:col>
                    <xdr:colOff>247650</xdr:colOff>
                    <xdr:row>168</xdr:row>
                    <xdr:rowOff>95250</xdr:rowOff>
                  </to>
                </anchor>
              </controlPr>
            </control>
          </mc:Choice>
        </mc:AlternateContent>
        <mc:AlternateContent xmlns:mc="http://schemas.openxmlformats.org/markup-compatibility/2006">
          <mc:Choice Requires="x14">
            <control shapeId="4105" r:id="rId12" name="Check Box 9">
              <controlPr locked="0" defaultSize="0" autoFill="0" autoLine="0" autoPict="0">
                <anchor moveWithCells="1" sizeWithCells="1">
                  <from>
                    <xdr:col>14</xdr:col>
                    <xdr:colOff>142875</xdr:colOff>
                    <xdr:row>165</xdr:row>
                    <xdr:rowOff>104775</xdr:rowOff>
                  </from>
                  <to>
                    <xdr:col>15</xdr:col>
                    <xdr:colOff>361950</xdr:colOff>
                    <xdr:row>166</xdr:row>
                    <xdr:rowOff>85725</xdr:rowOff>
                  </to>
                </anchor>
              </controlPr>
            </control>
          </mc:Choice>
        </mc:AlternateContent>
        <mc:AlternateContent xmlns:mc="http://schemas.openxmlformats.org/markup-compatibility/2006">
          <mc:Choice Requires="x14">
            <control shapeId="4106" r:id="rId13" name="Check Box 10">
              <controlPr locked="0" defaultSize="0" autoFill="0" autoLine="0" autoPict="0">
                <anchor moveWithCells="1" sizeWithCells="1">
                  <from>
                    <xdr:col>14</xdr:col>
                    <xdr:colOff>142875</xdr:colOff>
                    <xdr:row>166</xdr:row>
                    <xdr:rowOff>104775</xdr:rowOff>
                  </from>
                  <to>
                    <xdr:col>15</xdr:col>
                    <xdr:colOff>361950</xdr:colOff>
                    <xdr:row>168</xdr:row>
                    <xdr:rowOff>95250</xdr:rowOff>
                  </to>
                </anchor>
              </controlPr>
            </control>
          </mc:Choice>
        </mc:AlternateContent>
        <mc:AlternateContent xmlns:mc="http://schemas.openxmlformats.org/markup-compatibility/2006">
          <mc:Choice Requires="x14">
            <control shapeId="4107" r:id="rId14" name="Drop Down 11">
              <controlPr defaultSize="0" autoFill="0" autoLine="0" autoPict="0">
                <anchor moveWithCells="1" sizeWithCells="1">
                  <from>
                    <xdr:col>73</xdr:col>
                    <xdr:colOff>0</xdr:colOff>
                    <xdr:row>65</xdr:row>
                    <xdr:rowOff>38100</xdr:rowOff>
                  </from>
                  <to>
                    <xdr:col>73</xdr:col>
                    <xdr:colOff>0</xdr:colOff>
                    <xdr:row>65</xdr:row>
                    <xdr:rowOff>38100</xdr:rowOff>
                  </to>
                </anchor>
              </controlPr>
            </control>
          </mc:Choice>
        </mc:AlternateContent>
        <mc:AlternateContent xmlns:mc="http://schemas.openxmlformats.org/markup-compatibility/2006">
          <mc:Choice Requires="x14">
            <control shapeId="4108" r:id="rId15" name="Drop Down 12">
              <controlPr defaultSize="0" autoFill="0" autoLine="0" autoPict="0">
                <anchor moveWithCells="1" sizeWithCells="1">
                  <from>
                    <xdr:col>73</xdr:col>
                    <xdr:colOff>0</xdr:colOff>
                    <xdr:row>95</xdr:row>
                    <xdr:rowOff>95250</xdr:rowOff>
                  </from>
                  <to>
                    <xdr:col>73</xdr:col>
                    <xdr:colOff>0</xdr:colOff>
                    <xdr:row>95</xdr:row>
                    <xdr:rowOff>95250</xdr:rowOff>
                  </to>
                </anchor>
              </controlPr>
            </control>
          </mc:Choice>
        </mc:AlternateContent>
        <mc:AlternateContent xmlns:mc="http://schemas.openxmlformats.org/markup-compatibility/2006">
          <mc:Choice Requires="x14">
            <control shapeId="4109" r:id="rId16" name="Drop Down 13">
              <controlPr defaultSize="0" autoFill="0" autoLine="0" autoPict="0">
                <anchor>
                  <from>
                    <xdr:col>4</xdr:col>
                    <xdr:colOff>666750</xdr:colOff>
                    <xdr:row>11</xdr:row>
                    <xdr:rowOff>0</xdr:rowOff>
                  </from>
                  <to>
                    <xdr:col>12</xdr:col>
                    <xdr:colOff>123825</xdr:colOff>
                    <xdr:row>11</xdr:row>
                    <xdr:rowOff>180975</xdr:rowOff>
                  </to>
                </anchor>
              </controlPr>
            </control>
          </mc:Choice>
        </mc:AlternateContent>
        <mc:AlternateContent xmlns:mc="http://schemas.openxmlformats.org/markup-compatibility/2006">
          <mc:Choice Requires="x14">
            <control shapeId="4110" r:id="rId17" name="Drop Down 14">
              <controlPr defaultSize="0" autoFill="0" autoLine="0" autoPict="0">
                <anchor moveWithCells="1" sizeWithCells="1">
                  <from>
                    <xdr:col>5</xdr:col>
                    <xdr:colOff>438150</xdr:colOff>
                    <xdr:row>22</xdr:row>
                    <xdr:rowOff>171450</xdr:rowOff>
                  </from>
                  <to>
                    <xdr:col>14</xdr:col>
                    <xdr:colOff>342900</xdr:colOff>
                    <xdr:row>23</xdr:row>
                    <xdr:rowOff>171450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sizeWithCells="1">
                  <from>
                    <xdr:col>18</xdr:col>
                    <xdr:colOff>314325</xdr:colOff>
                    <xdr:row>12</xdr:row>
                    <xdr:rowOff>171450</xdr:rowOff>
                  </from>
                  <to>
                    <xdr:col>20</xdr:col>
                    <xdr:colOff>66675</xdr:colOff>
                    <xdr:row>13</xdr:row>
                    <xdr:rowOff>171450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sizeWithCells="1">
                  <from>
                    <xdr:col>1</xdr:col>
                    <xdr:colOff>19050</xdr:colOff>
                    <xdr:row>65</xdr:row>
                    <xdr:rowOff>66675</xdr:rowOff>
                  </from>
                  <to>
                    <xdr:col>4</xdr:col>
                    <xdr:colOff>171450</xdr:colOff>
                    <xdr:row>65</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whole" allowBlank="1" showInputMessage="1" showErrorMessage="1" prompt="Limitado a 100% da IS da Básica">
          <x14:formula1>
            <xm:f>0</xm:f>
          </x14:formula1>
          <x14:formula2>
            <xm:f>2000000</xm:f>
          </x14:formula2>
          <xm:sqref>AO44:AO45 KK44:KK45 UG44:UG45 AEC44:AEC45 ANY44:ANY45 AXU44:AXU45 BHQ44:BHQ45 BRM44:BRM45 CBI44:CBI45 CLE44:CLE45 CVA44:CVA45 DEW44:DEW45 DOS44:DOS45 DYO44:DYO45 EIK44:EIK45 ESG44:ESG45 FCC44:FCC45 FLY44:FLY45 FVU44:FVU45 GFQ44:GFQ45 GPM44:GPM45 GZI44:GZI45 HJE44:HJE45 HTA44:HTA45 ICW44:ICW45 IMS44:IMS45 IWO44:IWO45 JGK44:JGK45 JQG44:JQG45 KAC44:KAC45 KJY44:KJY45 KTU44:KTU45 LDQ44:LDQ45 LNM44:LNM45 LXI44:LXI45 MHE44:MHE45 MRA44:MRA45 NAW44:NAW45 NKS44:NKS45 NUO44:NUO45 OEK44:OEK45 OOG44:OOG45 OYC44:OYC45 PHY44:PHY45 PRU44:PRU45 QBQ44:QBQ45 QLM44:QLM45 QVI44:QVI45 RFE44:RFE45 RPA44:RPA45 RYW44:RYW45 SIS44:SIS45 SSO44:SSO45 TCK44:TCK45 TMG44:TMG45 TWC44:TWC45 UFY44:UFY45 UPU44:UPU45 UZQ44:UZQ45 VJM44:VJM45 VTI44:VTI45 WDE44:WDE45 WNA44:WNA45 WWW44:WWW45 AO65580:AO65581 KK65580:KK65581 UG65580:UG65581 AEC65580:AEC65581 ANY65580:ANY65581 AXU65580:AXU65581 BHQ65580:BHQ65581 BRM65580:BRM65581 CBI65580:CBI65581 CLE65580:CLE65581 CVA65580:CVA65581 DEW65580:DEW65581 DOS65580:DOS65581 DYO65580:DYO65581 EIK65580:EIK65581 ESG65580:ESG65581 FCC65580:FCC65581 FLY65580:FLY65581 FVU65580:FVU65581 GFQ65580:GFQ65581 GPM65580:GPM65581 GZI65580:GZI65581 HJE65580:HJE65581 HTA65580:HTA65581 ICW65580:ICW65581 IMS65580:IMS65581 IWO65580:IWO65581 JGK65580:JGK65581 JQG65580:JQG65581 KAC65580:KAC65581 KJY65580:KJY65581 KTU65580:KTU65581 LDQ65580:LDQ65581 LNM65580:LNM65581 LXI65580:LXI65581 MHE65580:MHE65581 MRA65580:MRA65581 NAW65580:NAW65581 NKS65580:NKS65581 NUO65580:NUO65581 OEK65580:OEK65581 OOG65580:OOG65581 OYC65580:OYC65581 PHY65580:PHY65581 PRU65580:PRU65581 QBQ65580:QBQ65581 QLM65580:QLM65581 QVI65580:QVI65581 RFE65580:RFE65581 RPA65580:RPA65581 RYW65580:RYW65581 SIS65580:SIS65581 SSO65580:SSO65581 TCK65580:TCK65581 TMG65580:TMG65581 TWC65580:TWC65581 UFY65580:UFY65581 UPU65580:UPU65581 UZQ65580:UZQ65581 VJM65580:VJM65581 VTI65580:VTI65581 WDE65580:WDE65581 WNA65580:WNA65581 WWW65580:WWW65581 AO131116:AO131117 KK131116:KK131117 UG131116:UG131117 AEC131116:AEC131117 ANY131116:ANY131117 AXU131116:AXU131117 BHQ131116:BHQ131117 BRM131116:BRM131117 CBI131116:CBI131117 CLE131116:CLE131117 CVA131116:CVA131117 DEW131116:DEW131117 DOS131116:DOS131117 DYO131116:DYO131117 EIK131116:EIK131117 ESG131116:ESG131117 FCC131116:FCC131117 FLY131116:FLY131117 FVU131116:FVU131117 GFQ131116:GFQ131117 GPM131116:GPM131117 GZI131116:GZI131117 HJE131116:HJE131117 HTA131116:HTA131117 ICW131116:ICW131117 IMS131116:IMS131117 IWO131116:IWO131117 JGK131116:JGK131117 JQG131116:JQG131117 KAC131116:KAC131117 KJY131116:KJY131117 KTU131116:KTU131117 LDQ131116:LDQ131117 LNM131116:LNM131117 LXI131116:LXI131117 MHE131116:MHE131117 MRA131116:MRA131117 NAW131116:NAW131117 NKS131116:NKS131117 NUO131116:NUO131117 OEK131116:OEK131117 OOG131116:OOG131117 OYC131116:OYC131117 PHY131116:PHY131117 PRU131116:PRU131117 QBQ131116:QBQ131117 QLM131116:QLM131117 QVI131116:QVI131117 RFE131116:RFE131117 RPA131116:RPA131117 RYW131116:RYW131117 SIS131116:SIS131117 SSO131116:SSO131117 TCK131116:TCK131117 TMG131116:TMG131117 TWC131116:TWC131117 UFY131116:UFY131117 UPU131116:UPU131117 UZQ131116:UZQ131117 VJM131116:VJM131117 VTI131116:VTI131117 WDE131116:WDE131117 WNA131116:WNA131117 WWW131116:WWW131117 AO196652:AO196653 KK196652:KK196653 UG196652:UG196653 AEC196652:AEC196653 ANY196652:ANY196653 AXU196652:AXU196653 BHQ196652:BHQ196653 BRM196652:BRM196653 CBI196652:CBI196653 CLE196652:CLE196653 CVA196652:CVA196653 DEW196652:DEW196653 DOS196652:DOS196653 DYO196652:DYO196653 EIK196652:EIK196653 ESG196652:ESG196653 FCC196652:FCC196653 FLY196652:FLY196653 FVU196652:FVU196653 GFQ196652:GFQ196653 GPM196652:GPM196653 GZI196652:GZI196653 HJE196652:HJE196653 HTA196652:HTA196653 ICW196652:ICW196653 IMS196652:IMS196653 IWO196652:IWO196653 JGK196652:JGK196653 JQG196652:JQG196653 KAC196652:KAC196653 KJY196652:KJY196653 KTU196652:KTU196653 LDQ196652:LDQ196653 LNM196652:LNM196653 LXI196652:LXI196653 MHE196652:MHE196653 MRA196652:MRA196653 NAW196652:NAW196653 NKS196652:NKS196653 NUO196652:NUO196653 OEK196652:OEK196653 OOG196652:OOG196653 OYC196652:OYC196653 PHY196652:PHY196653 PRU196652:PRU196653 QBQ196652:QBQ196653 QLM196652:QLM196653 QVI196652:QVI196653 RFE196652:RFE196653 RPA196652:RPA196653 RYW196652:RYW196653 SIS196652:SIS196653 SSO196652:SSO196653 TCK196652:TCK196653 TMG196652:TMG196653 TWC196652:TWC196653 UFY196652:UFY196653 UPU196652:UPU196653 UZQ196652:UZQ196653 VJM196652:VJM196653 VTI196652:VTI196653 WDE196652:WDE196653 WNA196652:WNA196653 WWW196652:WWW196653 AO262188:AO262189 KK262188:KK262189 UG262188:UG262189 AEC262188:AEC262189 ANY262188:ANY262189 AXU262188:AXU262189 BHQ262188:BHQ262189 BRM262188:BRM262189 CBI262188:CBI262189 CLE262188:CLE262189 CVA262188:CVA262189 DEW262188:DEW262189 DOS262188:DOS262189 DYO262188:DYO262189 EIK262188:EIK262189 ESG262188:ESG262189 FCC262188:FCC262189 FLY262188:FLY262189 FVU262188:FVU262189 GFQ262188:GFQ262189 GPM262188:GPM262189 GZI262188:GZI262189 HJE262188:HJE262189 HTA262188:HTA262189 ICW262188:ICW262189 IMS262188:IMS262189 IWO262188:IWO262189 JGK262188:JGK262189 JQG262188:JQG262189 KAC262188:KAC262189 KJY262188:KJY262189 KTU262188:KTU262189 LDQ262188:LDQ262189 LNM262188:LNM262189 LXI262188:LXI262189 MHE262188:MHE262189 MRA262188:MRA262189 NAW262188:NAW262189 NKS262188:NKS262189 NUO262188:NUO262189 OEK262188:OEK262189 OOG262188:OOG262189 OYC262188:OYC262189 PHY262188:PHY262189 PRU262188:PRU262189 QBQ262188:QBQ262189 QLM262188:QLM262189 QVI262188:QVI262189 RFE262188:RFE262189 RPA262188:RPA262189 RYW262188:RYW262189 SIS262188:SIS262189 SSO262188:SSO262189 TCK262188:TCK262189 TMG262188:TMG262189 TWC262188:TWC262189 UFY262188:UFY262189 UPU262188:UPU262189 UZQ262188:UZQ262189 VJM262188:VJM262189 VTI262188:VTI262189 WDE262188:WDE262189 WNA262188:WNA262189 WWW262188:WWW262189 AO327724:AO327725 KK327724:KK327725 UG327724:UG327725 AEC327724:AEC327725 ANY327724:ANY327725 AXU327724:AXU327725 BHQ327724:BHQ327725 BRM327724:BRM327725 CBI327724:CBI327725 CLE327724:CLE327725 CVA327724:CVA327725 DEW327724:DEW327725 DOS327724:DOS327725 DYO327724:DYO327725 EIK327724:EIK327725 ESG327724:ESG327725 FCC327724:FCC327725 FLY327724:FLY327725 FVU327724:FVU327725 GFQ327724:GFQ327725 GPM327724:GPM327725 GZI327724:GZI327725 HJE327724:HJE327725 HTA327724:HTA327725 ICW327724:ICW327725 IMS327724:IMS327725 IWO327724:IWO327725 JGK327724:JGK327725 JQG327724:JQG327725 KAC327724:KAC327725 KJY327724:KJY327725 KTU327724:KTU327725 LDQ327724:LDQ327725 LNM327724:LNM327725 LXI327724:LXI327725 MHE327724:MHE327725 MRA327724:MRA327725 NAW327724:NAW327725 NKS327724:NKS327725 NUO327724:NUO327725 OEK327724:OEK327725 OOG327724:OOG327725 OYC327724:OYC327725 PHY327724:PHY327725 PRU327724:PRU327725 QBQ327724:QBQ327725 QLM327724:QLM327725 QVI327724:QVI327725 RFE327724:RFE327725 RPA327724:RPA327725 RYW327724:RYW327725 SIS327724:SIS327725 SSO327724:SSO327725 TCK327724:TCK327725 TMG327724:TMG327725 TWC327724:TWC327725 UFY327724:UFY327725 UPU327724:UPU327725 UZQ327724:UZQ327725 VJM327724:VJM327725 VTI327724:VTI327725 WDE327724:WDE327725 WNA327724:WNA327725 WWW327724:WWW327725 AO393260:AO393261 KK393260:KK393261 UG393260:UG393261 AEC393260:AEC393261 ANY393260:ANY393261 AXU393260:AXU393261 BHQ393260:BHQ393261 BRM393260:BRM393261 CBI393260:CBI393261 CLE393260:CLE393261 CVA393260:CVA393261 DEW393260:DEW393261 DOS393260:DOS393261 DYO393260:DYO393261 EIK393260:EIK393261 ESG393260:ESG393261 FCC393260:FCC393261 FLY393260:FLY393261 FVU393260:FVU393261 GFQ393260:GFQ393261 GPM393260:GPM393261 GZI393260:GZI393261 HJE393260:HJE393261 HTA393260:HTA393261 ICW393260:ICW393261 IMS393260:IMS393261 IWO393260:IWO393261 JGK393260:JGK393261 JQG393260:JQG393261 KAC393260:KAC393261 KJY393260:KJY393261 KTU393260:KTU393261 LDQ393260:LDQ393261 LNM393260:LNM393261 LXI393260:LXI393261 MHE393260:MHE393261 MRA393260:MRA393261 NAW393260:NAW393261 NKS393260:NKS393261 NUO393260:NUO393261 OEK393260:OEK393261 OOG393260:OOG393261 OYC393260:OYC393261 PHY393260:PHY393261 PRU393260:PRU393261 QBQ393260:QBQ393261 QLM393260:QLM393261 QVI393260:QVI393261 RFE393260:RFE393261 RPA393260:RPA393261 RYW393260:RYW393261 SIS393260:SIS393261 SSO393260:SSO393261 TCK393260:TCK393261 TMG393260:TMG393261 TWC393260:TWC393261 UFY393260:UFY393261 UPU393260:UPU393261 UZQ393260:UZQ393261 VJM393260:VJM393261 VTI393260:VTI393261 WDE393260:WDE393261 WNA393260:WNA393261 WWW393260:WWW393261 AO458796:AO458797 KK458796:KK458797 UG458796:UG458797 AEC458796:AEC458797 ANY458796:ANY458797 AXU458796:AXU458797 BHQ458796:BHQ458797 BRM458796:BRM458797 CBI458796:CBI458797 CLE458796:CLE458797 CVA458796:CVA458797 DEW458796:DEW458797 DOS458796:DOS458797 DYO458796:DYO458797 EIK458796:EIK458797 ESG458796:ESG458797 FCC458796:FCC458797 FLY458796:FLY458797 FVU458796:FVU458797 GFQ458796:GFQ458797 GPM458796:GPM458797 GZI458796:GZI458797 HJE458796:HJE458797 HTA458796:HTA458797 ICW458796:ICW458797 IMS458796:IMS458797 IWO458796:IWO458797 JGK458796:JGK458797 JQG458796:JQG458797 KAC458796:KAC458797 KJY458796:KJY458797 KTU458796:KTU458797 LDQ458796:LDQ458797 LNM458796:LNM458797 LXI458796:LXI458797 MHE458796:MHE458797 MRA458796:MRA458797 NAW458796:NAW458797 NKS458796:NKS458797 NUO458796:NUO458797 OEK458796:OEK458797 OOG458796:OOG458797 OYC458796:OYC458797 PHY458796:PHY458797 PRU458796:PRU458797 QBQ458796:QBQ458797 QLM458796:QLM458797 QVI458796:QVI458797 RFE458796:RFE458797 RPA458796:RPA458797 RYW458796:RYW458797 SIS458796:SIS458797 SSO458796:SSO458797 TCK458796:TCK458797 TMG458796:TMG458797 TWC458796:TWC458797 UFY458796:UFY458797 UPU458796:UPU458797 UZQ458796:UZQ458797 VJM458796:VJM458797 VTI458796:VTI458797 WDE458796:WDE458797 WNA458796:WNA458797 WWW458796:WWW458797 AO524332:AO524333 KK524332:KK524333 UG524332:UG524333 AEC524332:AEC524333 ANY524332:ANY524333 AXU524332:AXU524333 BHQ524332:BHQ524333 BRM524332:BRM524333 CBI524332:CBI524333 CLE524332:CLE524333 CVA524332:CVA524333 DEW524332:DEW524333 DOS524332:DOS524333 DYO524332:DYO524333 EIK524332:EIK524333 ESG524332:ESG524333 FCC524332:FCC524333 FLY524332:FLY524333 FVU524332:FVU524333 GFQ524332:GFQ524333 GPM524332:GPM524333 GZI524332:GZI524333 HJE524332:HJE524333 HTA524332:HTA524333 ICW524332:ICW524333 IMS524332:IMS524333 IWO524332:IWO524333 JGK524332:JGK524333 JQG524332:JQG524333 KAC524332:KAC524333 KJY524332:KJY524333 KTU524332:KTU524333 LDQ524332:LDQ524333 LNM524332:LNM524333 LXI524332:LXI524333 MHE524332:MHE524333 MRA524332:MRA524333 NAW524332:NAW524333 NKS524332:NKS524333 NUO524332:NUO524333 OEK524332:OEK524333 OOG524332:OOG524333 OYC524332:OYC524333 PHY524332:PHY524333 PRU524332:PRU524333 QBQ524332:QBQ524333 QLM524332:QLM524333 QVI524332:QVI524333 RFE524332:RFE524333 RPA524332:RPA524333 RYW524332:RYW524333 SIS524332:SIS524333 SSO524332:SSO524333 TCK524332:TCK524333 TMG524332:TMG524333 TWC524332:TWC524333 UFY524332:UFY524333 UPU524332:UPU524333 UZQ524332:UZQ524333 VJM524332:VJM524333 VTI524332:VTI524333 WDE524332:WDE524333 WNA524332:WNA524333 WWW524332:WWW524333 AO589868:AO589869 KK589868:KK589869 UG589868:UG589869 AEC589868:AEC589869 ANY589868:ANY589869 AXU589868:AXU589869 BHQ589868:BHQ589869 BRM589868:BRM589869 CBI589868:CBI589869 CLE589868:CLE589869 CVA589868:CVA589869 DEW589868:DEW589869 DOS589868:DOS589869 DYO589868:DYO589869 EIK589868:EIK589869 ESG589868:ESG589869 FCC589868:FCC589869 FLY589868:FLY589869 FVU589868:FVU589869 GFQ589868:GFQ589869 GPM589868:GPM589869 GZI589868:GZI589869 HJE589868:HJE589869 HTA589868:HTA589869 ICW589868:ICW589869 IMS589868:IMS589869 IWO589868:IWO589869 JGK589868:JGK589869 JQG589868:JQG589869 KAC589868:KAC589869 KJY589868:KJY589869 KTU589868:KTU589869 LDQ589868:LDQ589869 LNM589868:LNM589869 LXI589868:LXI589869 MHE589868:MHE589869 MRA589868:MRA589869 NAW589868:NAW589869 NKS589868:NKS589869 NUO589868:NUO589869 OEK589868:OEK589869 OOG589868:OOG589869 OYC589868:OYC589869 PHY589868:PHY589869 PRU589868:PRU589869 QBQ589868:QBQ589869 QLM589868:QLM589869 QVI589868:QVI589869 RFE589868:RFE589869 RPA589868:RPA589869 RYW589868:RYW589869 SIS589868:SIS589869 SSO589868:SSO589869 TCK589868:TCK589869 TMG589868:TMG589869 TWC589868:TWC589869 UFY589868:UFY589869 UPU589868:UPU589869 UZQ589868:UZQ589869 VJM589868:VJM589869 VTI589868:VTI589869 WDE589868:WDE589869 WNA589868:WNA589869 WWW589868:WWW589869 AO655404:AO655405 KK655404:KK655405 UG655404:UG655405 AEC655404:AEC655405 ANY655404:ANY655405 AXU655404:AXU655405 BHQ655404:BHQ655405 BRM655404:BRM655405 CBI655404:CBI655405 CLE655404:CLE655405 CVA655404:CVA655405 DEW655404:DEW655405 DOS655404:DOS655405 DYO655404:DYO655405 EIK655404:EIK655405 ESG655404:ESG655405 FCC655404:FCC655405 FLY655404:FLY655405 FVU655404:FVU655405 GFQ655404:GFQ655405 GPM655404:GPM655405 GZI655404:GZI655405 HJE655404:HJE655405 HTA655404:HTA655405 ICW655404:ICW655405 IMS655404:IMS655405 IWO655404:IWO655405 JGK655404:JGK655405 JQG655404:JQG655405 KAC655404:KAC655405 KJY655404:KJY655405 KTU655404:KTU655405 LDQ655404:LDQ655405 LNM655404:LNM655405 LXI655404:LXI655405 MHE655404:MHE655405 MRA655404:MRA655405 NAW655404:NAW655405 NKS655404:NKS655405 NUO655404:NUO655405 OEK655404:OEK655405 OOG655404:OOG655405 OYC655404:OYC655405 PHY655404:PHY655405 PRU655404:PRU655405 QBQ655404:QBQ655405 QLM655404:QLM655405 QVI655404:QVI655405 RFE655404:RFE655405 RPA655404:RPA655405 RYW655404:RYW655405 SIS655404:SIS655405 SSO655404:SSO655405 TCK655404:TCK655405 TMG655404:TMG655405 TWC655404:TWC655405 UFY655404:UFY655405 UPU655404:UPU655405 UZQ655404:UZQ655405 VJM655404:VJM655405 VTI655404:VTI655405 WDE655404:WDE655405 WNA655404:WNA655405 WWW655404:WWW655405 AO720940:AO720941 KK720940:KK720941 UG720940:UG720941 AEC720940:AEC720941 ANY720940:ANY720941 AXU720940:AXU720941 BHQ720940:BHQ720941 BRM720940:BRM720941 CBI720940:CBI720941 CLE720940:CLE720941 CVA720940:CVA720941 DEW720940:DEW720941 DOS720940:DOS720941 DYO720940:DYO720941 EIK720940:EIK720941 ESG720940:ESG720941 FCC720940:FCC720941 FLY720940:FLY720941 FVU720940:FVU720941 GFQ720940:GFQ720941 GPM720940:GPM720941 GZI720940:GZI720941 HJE720940:HJE720941 HTA720940:HTA720941 ICW720940:ICW720941 IMS720940:IMS720941 IWO720940:IWO720941 JGK720940:JGK720941 JQG720940:JQG720941 KAC720940:KAC720941 KJY720940:KJY720941 KTU720940:KTU720941 LDQ720940:LDQ720941 LNM720940:LNM720941 LXI720940:LXI720941 MHE720940:MHE720941 MRA720940:MRA720941 NAW720940:NAW720941 NKS720940:NKS720941 NUO720940:NUO720941 OEK720940:OEK720941 OOG720940:OOG720941 OYC720940:OYC720941 PHY720940:PHY720941 PRU720940:PRU720941 QBQ720940:QBQ720941 QLM720940:QLM720941 QVI720940:QVI720941 RFE720940:RFE720941 RPA720940:RPA720941 RYW720940:RYW720941 SIS720940:SIS720941 SSO720940:SSO720941 TCK720940:TCK720941 TMG720940:TMG720941 TWC720940:TWC720941 UFY720940:UFY720941 UPU720940:UPU720941 UZQ720940:UZQ720941 VJM720940:VJM720941 VTI720940:VTI720941 WDE720940:WDE720941 WNA720940:WNA720941 WWW720940:WWW720941 AO786476:AO786477 KK786476:KK786477 UG786476:UG786477 AEC786476:AEC786477 ANY786476:ANY786477 AXU786476:AXU786477 BHQ786476:BHQ786477 BRM786476:BRM786477 CBI786476:CBI786477 CLE786476:CLE786477 CVA786476:CVA786477 DEW786476:DEW786477 DOS786476:DOS786477 DYO786476:DYO786477 EIK786476:EIK786477 ESG786476:ESG786477 FCC786476:FCC786477 FLY786476:FLY786477 FVU786476:FVU786477 GFQ786476:GFQ786477 GPM786476:GPM786477 GZI786476:GZI786477 HJE786476:HJE786477 HTA786476:HTA786477 ICW786476:ICW786477 IMS786476:IMS786477 IWO786476:IWO786477 JGK786476:JGK786477 JQG786476:JQG786477 KAC786476:KAC786477 KJY786476:KJY786477 KTU786476:KTU786477 LDQ786476:LDQ786477 LNM786476:LNM786477 LXI786476:LXI786477 MHE786476:MHE786477 MRA786476:MRA786477 NAW786476:NAW786477 NKS786476:NKS786477 NUO786476:NUO786477 OEK786476:OEK786477 OOG786476:OOG786477 OYC786476:OYC786477 PHY786476:PHY786477 PRU786476:PRU786477 QBQ786476:QBQ786477 QLM786476:QLM786477 QVI786476:QVI786477 RFE786476:RFE786477 RPA786476:RPA786477 RYW786476:RYW786477 SIS786476:SIS786477 SSO786476:SSO786477 TCK786476:TCK786477 TMG786476:TMG786477 TWC786476:TWC786477 UFY786476:UFY786477 UPU786476:UPU786477 UZQ786476:UZQ786477 VJM786476:VJM786477 VTI786476:VTI786477 WDE786476:WDE786477 WNA786476:WNA786477 WWW786476:WWW786477 AO852012:AO852013 KK852012:KK852013 UG852012:UG852013 AEC852012:AEC852013 ANY852012:ANY852013 AXU852012:AXU852013 BHQ852012:BHQ852013 BRM852012:BRM852013 CBI852012:CBI852013 CLE852012:CLE852013 CVA852012:CVA852013 DEW852012:DEW852013 DOS852012:DOS852013 DYO852012:DYO852013 EIK852012:EIK852013 ESG852012:ESG852013 FCC852012:FCC852013 FLY852012:FLY852013 FVU852012:FVU852013 GFQ852012:GFQ852013 GPM852012:GPM852013 GZI852012:GZI852013 HJE852012:HJE852013 HTA852012:HTA852013 ICW852012:ICW852013 IMS852012:IMS852013 IWO852012:IWO852013 JGK852012:JGK852013 JQG852012:JQG852013 KAC852012:KAC852013 KJY852012:KJY852013 KTU852012:KTU852013 LDQ852012:LDQ852013 LNM852012:LNM852013 LXI852012:LXI852013 MHE852012:MHE852013 MRA852012:MRA852013 NAW852012:NAW852013 NKS852012:NKS852013 NUO852012:NUO852013 OEK852012:OEK852013 OOG852012:OOG852013 OYC852012:OYC852013 PHY852012:PHY852013 PRU852012:PRU852013 QBQ852012:QBQ852013 QLM852012:QLM852013 QVI852012:QVI852013 RFE852012:RFE852013 RPA852012:RPA852013 RYW852012:RYW852013 SIS852012:SIS852013 SSO852012:SSO852013 TCK852012:TCK852013 TMG852012:TMG852013 TWC852012:TWC852013 UFY852012:UFY852013 UPU852012:UPU852013 UZQ852012:UZQ852013 VJM852012:VJM852013 VTI852012:VTI852013 WDE852012:WDE852013 WNA852012:WNA852013 WWW852012:WWW852013 AO917548:AO917549 KK917548:KK917549 UG917548:UG917549 AEC917548:AEC917549 ANY917548:ANY917549 AXU917548:AXU917549 BHQ917548:BHQ917549 BRM917548:BRM917549 CBI917548:CBI917549 CLE917548:CLE917549 CVA917548:CVA917549 DEW917548:DEW917549 DOS917548:DOS917549 DYO917548:DYO917549 EIK917548:EIK917549 ESG917548:ESG917549 FCC917548:FCC917549 FLY917548:FLY917549 FVU917548:FVU917549 GFQ917548:GFQ917549 GPM917548:GPM917549 GZI917548:GZI917549 HJE917548:HJE917549 HTA917548:HTA917549 ICW917548:ICW917549 IMS917548:IMS917549 IWO917548:IWO917549 JGK917548:JGK917549 JQG917548:JQG917549 KAC917548:KAC917549 KJY917548:KJY917549 KTU917548:KTU917549 LDQ917548:LDQ917549 LNM917548:LNM917549 LXI917548:LXI917549 MHE917548:MHE917549 MRA917548:MRA917549 NAW917548:NAW917549 NKS917548:NKS917549 NUO917548:NUO917549 OEK917548:OEK917549 OOG917548:OOG917549 OYC917548:OYC917549 PHY917548:PHY917549 PRU917548:PRU917549 QBQ917548:QBQ917549 QLM917548:QLM917549 QVI917548:QVI917549 RFE917548:RFE917549 RPA917548:RPA917549 RYW917548:RYW917549 SIS917548:SIS917549 SSO917548:SSO917549 TCK917548:TCK917549 TMG917548:TMG917549 TWC917548:TWC917549 UFY917548:UFY917549 UPU917548:UPU917549 UZQ917548:UZQ917549 VJM917548:VJM917549 VTI917548:VTI917549 WDE917548:WDE917549 WNA917548:WNA917549 WWW917548:WWW917549 AO983084:AO983085 KK983084:KK983085 UG983084:UG983085 AEC983084:AEC983085 ANY983084:ANY983085 AXU983084:AXU983085 BHQ983084:BHQ983085 BRM983084:BRM983085 CBI983084:CBI983085 CLE983084:CLE983085 CVA983084:CVA983085 DEW983084:DEW983085 DOS983084:DOS983085 DYO983084:DYO983085 EIK983084:EIK983085 ESG983084:ESG983085 FCC983084:FCC983085 FLY983084:FLY983085 FVU983084:FVU983085 GFQ983084:GFQ983085 GPM983084:GPM983085 GZI983084:GZI983085 HJE983084:HJE983085 HTA983084:HTA983085 ICW983084:ICW983085 IMS983084:IMS983085 IWO983084:IWO983085 JGK983084:JGK983085 JQG983084:JQG983085 KAC983084:KAC983085 KJY983084:KJY983085 KTU983084:KTU983085 LDQ983084:LDQ983085 LNM983084:LNM983085 LXI983084:LXI983085 MHE983084:MHE983085 MRA983084:MRA983085 NAW983084:NAW983085 NKS983084:NKS983085 NUO983084:NUO983085 OEK983084:OEK983085 OOG983084:OOG983085 OYC983084:OYC983085 PHY983084:PHY983085 PRU983084:PRU983085 QBQ983084:QBQ983085 QLM983084:QLM983085 QVI983084:QVI983085 RFE983084:RFE983085 RPA983084:RPA983085 RYW983084:RYW983085 SIS983084:SIS983085 SSO983084:SSO983085 TCK983084:TCK983085 TMG983084:TMG983085 TWC983084:TWC983085 UFY983084:UFY983085 UPU983084:UPU983085 UZQ983084:UZQ983085 VJM983084:VJM983085 VTI983084:VTI983085 WDE983084:WDE983085 WNA983084:WNA983085 WWW983084:WWW983085 AS72:AS73 KO72:KO73 UK72:UK73 AEG72:AEG73 AOC72:AOC73 AXY72:AXY73 BHU72:BHU73 BRQ72:BRQ73 CBM72:CBM73 CLI72:CLI73 CVE72:CVE73 DFA72:DFA73 DOW72:DOW73 DYS72:DYS73 EIO72:EIO73 ESK72:ESK73 FCG72:FCG73 FMC72:FMC73 FVY72:FVY73 GFU72:GFU73 GPQ72:GPQ73 GZM72:GZM73 HJI72:HJI73 HTE72:HTE73 IDA72:IDA73 IMW72:IMW73 IWS72:IWS73 JGO72:JGO73 JQK72:JQK73 KAG72:KAG73 KKC72:KKC73 KTY72:KTY73 LDU72:LDU73 LNQ72:LNQ73 LXM72:LXM73 MHI72:MHI73 MRE72:MRE73 NBA72:NBA73 NKW72:NKW73 NUS72:NUS73 OEO72:OEO73 OOK72:OOK73 OYG72:OYG73 PIC72:PIC73 PRY72:PRY73 QBU72:QBU73 QLQ72:QLQ73 QVM72:QVM73 RFI72:RFI73 RPE72:RPE73 RZA72:RZA73 SIW72:SIW73 SSS72:SSS73 TCO72:TCO73 TMK72:TMK73 TWG72:TWG73 UGC72:UGC73 UPY72:UPY73 UZU72:UZU73 VJQ72:VJQ73 VTM72:VTM73 WDI72:WDI73 WNE72:WNE73 WXA72:WXA73 AS65608:AS65609 KO65608:KO65609 UK65608:UK65609 AEG65608:AEG65609 AOC65608:AOC65609 AXY65608:AXY65609 BHU65608:BHU65609 BRQ65608:BRQ65609 CBM65608:CBM65609 CLI65608:CLI65609 CVE65608:CVE65609 DFA65608:DFA65609 DOW65608:DOW65609 DYS65608:DYS65609 EIO65608:EIO65609 ESK65608:ESK65609 FCG65608:FCG65609 FMC65608:FMC65609 FVY65608:FVY65609 GFU65608:GFU65609 GPQ65608:GPQ65609 GZM65608:GZM65609 HJI65608:HJI65609 HTE65608:HTE65609 IDA65608:IDA65609 IMW65608:IMW65609 IWS65608:IWS65609 JGO65608:JGO65609 JQK65608:JQK65609 KAG65608:KAG65609 KKC65608:KKC65609 KTY65608:KTY65609 LDU65608:LDU65609 LNQ65608:LNQ65609 LXM65608:LXM65609 MHI65608:MHI65609 MRE65608:MRE65609 NBA65608:NBA65609 NKW65608:NKW65609 NUS65608:NUS65609 OEO65608:OEO65609 OOK65608:OOK65609 OYG65608:OYG65609 PIC65608:PIC65609 PRY65608:PRY65609 QBU65608:QBU65609 QLQ65608:QLQ65609 QVM65608:QVM65609 RFI65608:RFI65609 RPE65608:RPE65609 RZA65608:RZA65609 SIW65608:SIW65609 SSS65608:SSS65609 TCO65608:TCO65609 TMK65608:TMK65609 TWG65608:TWG65609 UGC65608:UGC65609 UPY65608:UPY65609 UZU65608:UZU65609 VJQ65608:VJQ65609 VTM65608:VTM65609 WDI65608:WDI65609 WNE65608:WNE65609 WXA65608:WXA65609 AS131144:AS131145 KO131144:KO131145 UK131144:UK131145 AEG131144:AEG131145 AOC131144:AOC131145 AXY131144:AXY131145 BHU131144:BHU131145 BRQ131144:BRQ131145 CBM131144:CBM131145 CLI131144:CLI131145 CVE131144:CVE131145 DFA131144:DFA131145 DOW131144:DOW131145 DYS131144:DYS131145 EIO131144:EIO131145 ESK131144:ESK131145 FCG131144:FCG131145 FMC131144:FMC131145 FVY131144:FVY131145 GFU131144:GFU131145 GPQ131144:GPQ131145 GZM131144:GZM131145 HJI131144:HJI131145 HTE131144:HTE131145 IDA131144:IDA131145 IMW131144:IMW131145 IWS131144:IWS131145 JGO131144:JGO131145 JQK131144:JQK131145 KAG131144:KAG131145 KKC131144:KKC131145 KTY131144:KTY131145 LDU131144:LDU131145 LNQ131144:LNQ131145 LXM131144:LXM131145 MHI131144:MHI131145 MRE131144:MRE131145 NBA131144:NBA131145 NKW131144:NKW131145 NUS131144:NUS131145 OEO131144:OEO131145 OOK131144:OOK131145 OYG131144:OYG131145 PIC131144:PIC131145 PRY131144:PRY131145 QBU131144:QBU131145 QLQ131144:QLQ131145 QVM131144:QVM131145 RFI131144:RFI131145 RPE131144:RPE131145 RZA131144:RZA131145 SIW131144:SIW131145 SSS131144:SSS131145 TCO131144:TCO131145 TMK131144:TMK131145 TWG131144:TWG131145 UGC131144:UGC131145 UPY131144:UPY131145 UZU131144:UZU131145 VJQ131144:VJQ131145 VTM131144:VTM131145 WDI131144:WDI131145 WNE131144:WNE131145 WXA131144:WXA131145 AS196680:AS196681 KO196680:KO196681 UK196680:UK196681 AEG196680:AEG196681 AOC196680:AOC196681 AXY196680:AXY196681 BHU196680:BHU196681 BRQ196680:BRQ196681 CBM196680:CBM196681 CLI196680:CLI196681 CVE196680:CVE196681 DFA196680:DFA196681 DOW196680:DOW196681 DYS196680:DYS196681 EIO196680:EIO196681 ESK196680:ESK196681 FCG196680:FCG196681 FMC196680:FMC196681 FVY196680:FVY196681 GFU196680:GFU196681 GPQ196680:GPQ196681 GZM196680:GZM196681 HJI196680:HJI196681 HTE196680:HTE196681 IDA196680:IDA196681 IMW196680:IMW196681 IWS196680:IWS196681 JGO196680:JGO196681 JQK196680:JQK196681 KAG196680:KAG196681 KKC196680:KKC196681 KTY196680:KTY196681 LDU196680:LDU196681 LNQ196680:LNQ196681 LXM196680:LXM196681 MHI196680:MHI196681 MRE196680:MRE196681 NBA196680:NBA196681 NKW196680:NKW196681 NUS196680:NUS196681 OEO196680:OEO196681 OOK196680:OOK196681 OYG196680:OYG196681 PIC196680:PIC196681 PRY196680:PRY196681 QBU196680:QBU196681 QLQ196680:QLQ196681 QVM196680:QVM196681 RFI196680:RFI196681 RPE196680:RPE196681 RZA196680:RZA196681 SIW196680:SIW196681 SSS196680:SSS196681 TCO196680:TCO196681 TMK196680:TMK196681 TWG196680:TWG196681 UGC196680:UGC196681 UPY196680:UPY196681 UZU196680:UZU196681 VJQ196680:VJQ196681 VTM196680:VTM196681 WDI196680:WDI196681 WNE196680:WNE196681 WXA196680:WXA196681 AS262216:AS262217 KO262216:KO262217 UK262216:UK262217 AEG262216:AEG262217 AOC262216:AOC262217 AXY262216:AXY262217 BHU262216:BHU262217 BRQ262216:BRQ262217 CBM262216:CBM262217 CLI262216:CLI262217 CVE262216:CVE262217 DFA262216:DFA262217 DOW262216:DOW262217 DYS262216:DYS262217 EIO262216:EIO262217 ESK262216:ESK262217 FCG262216:FCG262217 FMC262216:FMC262217 FVY262216:FVY262217 GFU262216:GFU262217 GPQ262216:GPQ262217 GZM262216:GZM262217 HJI262216:HJI262217 HTE262216:HTE262217 IDA262216:IDA262217 IMW262216:IMW262217 IWS262216:IWS262217 JGO262216:JGO262217 JQK262216:JQK262217 KAG262216:KAG262217 KKC262216:KKC262217 KTY262216:KTY262217 LDU262216:LDU262217 LNQ262216:LNQ262217 LXM262216:LXM262217 MHI262216:MHI262217 MRE262216:MRE262217 NBA262216:NBA262217 NKW262216:NKW262217 NUS262216:NUS262217 OEO262216:OEO262217 OOK262216:OOK262217 OYG262216:OYG262217 PIC262216:PIC262217 PRY262216:PRY262217 QBU262216:QBU262217 QLQ262216:QLQ262217 QVM262216:QVM262217 RFI262216:RFI262217 RPE262216:RPE262217 RZA262216:RZA262217 SIW262216:SIW262217 SSS262216:SSS262217 TCO262216:TCO262217 TMK262216:TMK262217 TWG262216:TWG262217 UGC262216:UGC262217 UPY262216:UPY262217 UZU262216:UZU262217 VJQ262216:VJQ262217 VTM262216:VTM262217 WDI262216:WDI262217 WNE262216:WNE262217 WXA262216:WXA262217 AS327752:AS327753 KO327752:KO327753 UK327752:UK327753 AEG327752:AEG327753 AOC327752:AOC327753 AXY327752:AXY327753 BHU327752:BHU327753 BRQ327752:BRQ327753 CBM327752:CBM327753 CLI327752:CLI327753 CVE327752:CVE327753 DFA327752:DFA327753 DOW327752:DOW327753 DYS327752:DYS327753 EIO327752:EIO327753 ESK327752:ESK327753 FCG327752:FCG327753 FMC327752:FMC327753 FVY327752:FVY327753 GFU327752:GFU327753 GPQ327752:GPQ327753 GZM327752:GZM327753 HJI327752:HJI327753 HTE327752:HTE327753 IDA327752:IDA327753 IMW327752:IMW327753 IWS327752:IWS327753 JGO327752:JGO327753 JQK327752:JQK327753 KAG327752:KAG327753 KKC327752:KKC327753 KTY327752:KTY327753 LDU327752:LDU327753 LNQ327752:LNQ327753 LXM327752:LXM327753 MHI327752:MHI327753 MRE327752:MRE327753 NBA327752:NBA327753 NKW327752:NKW327753 NUS327752:NUS327753 OEO327752:OEO327753 OOK327752:OOK327753 OYG327752:OYG327753 PIC327752:PIC327753 PRY327752:PRY327753 QBU327752:QBU327753 QLQ327752:QLQ327753 QVM327752:QVM327753 RFI327752:RFI327753 RPE327752:RPE327753 RZA327752:RZA327753 SIW327752:SIW327753 SSS327752:SSS327753 TCO327752:TCO327753 TMK327752:TMK327753 TWG327752:TWG327753 UGC327752:UGC327753 UPY327752:UPY327753 UZU327752:UZU327753 VJQ327752:VJQ327753 VTM327752:VTM327753 WDI327752:WDI327753 WNE327752:WNE327753 WXA327752:WXA327753 AS393288:AS393289 KO393288:KO393289 UK393288:UK393289 AEG393288:AEG393289 AOC393288:AOC393289 AXY393288:AXY393289 BHU393288:BHU393289 BRQ393288:BRQ393289 CBM393288:CBM393289 CLI393288:CLI393289 CVE393288:CVE393289 DFA393288:DFA393289 DOW393288:DOW393289 DYS393288:DYS393289 EIO393288:EIO393289 ESK393288:ESK393289 FCG393288:FCG393289 FMC393288:FMC393289 FVY393288:FVY393289 GFU393288:GFU393289 GPQ393288:GPQ393289 GZM393288:GZM393289 HJI393288:HJI393289 HTE393288:HTE393289 IDA393288:IDA393289 IMW393288:IMW393289 IWS393288:IWS393289 JGO393288:JGO393289 JQK393288:JQK393289 KAG393288:KAG393289 KKC393288:KKC393289 KTY393288:KTY393289 LDU393288:LDU393289 LNQ393288:LNQ393289 LXM393288:LXM393289 MHI393288:MHI393289 MRE393288:MRE393289 NBA393288:NBA393289 NKW393288:NKW393289 NUS393288:NUS393289 OEO393288:OEO393289 OOK393288:OOK393289 OYG393288:OYG393289 PIC393288:PIC393289 PRY393288:PRY393289 QBU393288:QBU393289 QLQ393288:QLQ393289 QVM393288:QVM393289 RFI393288:RFI393289 RPE393288:RPE393289 RZA393288:RZA393289 SIW393288:SIW393289 SSS393288:SSS393289 TCO393288:TCO393289 TMK393288:TMK393289 TWG393288:TWG393289 UGC393288:UGC393289 UPY393288:UPY393289 UZU393288:UZU393289 VJQ393288:VJQ393289 VTM393288:VTM393289 WDI393288:WDI393289 WNE393288:WNE393289 WXA393288:WXA393289 AS458824:AS458825 KO458824:KO458825 UK458824:UK458825 AEG458824:AEG458825 AOC458824:AOC458825 AXY458824:AXY458825 BHU458824:BHU458825 BRQ458824:BRQ458825 CBM458824:CBM458825 CLI458824:CLI458825 CVE458824:CVE458825 DFA458824:DFA458825 DOW458824:DOW458825 DYS458824:DYS458825 EIO458824:EIO458825 ESK458824:ESK458825 FCG458824:FCG458825 FMC458824:FMC458825 FVY458824:FVY458825 GFU458824:GFU458825 GPQ458824:GPQ458825 GZM458824:GZM458825 HJI458824:HJI458825 HTE458824:HTE458825 IDA458824:IDA458825 IMW458824:IMW458825 IWS458824:IWS458825 JGO458824:JGO458825 JQK458824:JQK458825 KAG458824:KAG458825 KKC458824:KKC458825 KTY458824:KTY458825 LDU458824:LDU458825 LNQ458824:LNQ458825 LXM458824:LXM458825 MHI458824:MHI458825 MRE458824:MRE458825 NBA458824:NBA458825 NKW458824:NKW458825 NUS458824:NUS458825 OEO458824:OEO458825 OOK458824:OOK458825 OYG458824:OYG458825 PIC458824:PIC458825 PRY458824:PRY458825 QBU458824:QBU458825 QLQ458824:QLQ458825 QVM458824:QVM458825 RFI458824:RFI458825 RPE458824:RPE458825 RZA458824:RZA458825 SIW458824:SIW458825 SSS458824:SSS458825 TCO458824:TCO458825 TMK458824:TMK458825 TWG458824:TWG458825 UGC458824:UGC458825 UPY458824:UPY458825 UZU458824:UZU458825 VJQ458824:VJQ458825 VTM458824:VTM458825 WDI458824:WDI458825 WNE458824:WNE458825 WXA458824:WXA458825 AS524360:AS524361 KO524360:KO524361 UK524360:UK524361 AEG524360:AEG524361 AOC524360:AOC524361 AXY524360:AXY524361 BHU524360:BHU524361 BRQ524360:BRQ524361 CBM524360:CBM524361 CLI524360:CLI524361 CVE524360:CVE524361 DFA524360:DFA524361 DOW524360:DOW524361 DYS524360:DYS524361 EIO524360:EIO524361 ESK524360:ESK524361 FCG524360:FCG524361 FMC524360:FMC524361 FVY524360:FVY524361 GFU524360:GFU524361 GPQ524360:GPQ524361 GZM524360:GZM524361 HJI524360:HJI524361 HTE524360:HTE524361 IDA524360:IDA524361 IMW524360:IMW524361 IWS524360:IWS524361 JGO524360:JGO524361 JQK524360:JQK524361 KAG524360:KAG524361 KKC524360:KKC524361 KTY524360:KTY524361 LDU524360:LDU524361 LNQ524360:LNQ524361 LXM524360:LXM524361 MHI524360:MHI524361 MRE524360:MRE524361 NBA524360:NBA524361 NKW524360:NKW524361 NUS524360:NUS524361 OEO524360:OEO524361 OOK524360:OOK524361 OYG524360:OYG524361 PIC524360:PIC524361 PRY524360:PRY524361 QBU524360:QBU524361 QLQ524360:QLQ524361 QVM524360:QVM524361 RFI524360:RFI524361 RPE524360:RPE524361 RZA524360:RZA524361 SIW524360:SIW524361 SSS524360:SSS524361 TCO524360:TCO524361 TMK524360:TMK524361 TWG524360:TWG524361 UGC524360:UGC524361 UPY524360:UPY524361 UZU524360:UZU524361 VJQ524360:VJQ524361 VTM524360:VTM524361 WDI524360:WDI524361 WNE524360:WNE524361 WXA524360:WXA524361 AS589896:AS589897 KO589896:KO589897 UK589896:UK589897 AEG589896:AEG589897 AOC589896:AOC589897 AXY589896:AXY589897 BHU589896:BHU589897 BRQ589896:BRQ589897 CBM589896:CBM589897 CLI589896:CLI589897 CVE589896:CVE589897 DFA589896:DFA589897 DOW589896:DOW589897 DYS589896:DYS589897 EIO589896:EIO589897 ESK589896:ESK589897 FCG589896:FCG589897 FMC589896:FMC589897 FVY589896:FVY589897 GFU589896:GFU589897 GPQ589896:GPQ589897 GZM589896:GZM589897 HJI589896:HJI589897 HTE589896:HTE589897 IDA589896:IDA589897 IMW589896:IMW589897 IWS589896:IWS589897 JGO589896:JGO589897 JQK589896:JQK589897 KAG589896:KAG589897 KKC589896:KKC589897 KTY589896:KTY589897 LDU589896:LDU589897 LNQ589896:LNQ589897 LXM589896:LXM589897 MHI589896:MHI589897 MRE589896:MRE589897 NBA589896:NBA589897 NKW589896:NKW589897 NUS589896:NUS589897 OEO589896:OEO589897 OOK589896:OOK589897 OYG589896:OYG589897 PIC589896:PIC589897 PRY589896:PRY589897 QBU589896:QBU589897 QLQ589896:QLQ589897 QVM589896:QVM589897 RFI589896:RFI589897 RPE589896:RPE589897 RZA589896:RZA589897 SIW589896:SIW589897 SSS589896:SSS589897 TCO589896:TCO589897 TMK589896:TMK589897 TWG589896:TWG589897 UGC589896:UGC589897 UPY589896:UPY589897 UZU589896:UZU589897 VJQ589896:VJQ589897 VTM589896:VTM589897 WDI589896:WDI589897 WNE589896:WNE589897 WXA589896:WXA589897 AS655432:AS655433 KO655432:KO655433 UK655432:UK655433 AEG655432:AEG655433 AOC655432:AOC655433 AXY655432:AXY655433 BHU655432:BHU655433 BRQ655432:BRQ655433 CBM655432:CBM655433 CLI655432:CLI655433 CVE655432:CVE655433 DFA655432:DFA655433 DOW655432:DOW655433 DYS655432:DYS655433 EIO655432:EIO655433 ESK655432:ESK655433 FCG655432:FCG655433 FMC655432:FMC655433 FVY655432:FVY655433 GFU655432:GFU655433 GPQ655432:GPQ655433 GZM655432:GZM655433 HJI655432:HJI655433 HTE655432:HTE655433 IDA655432:IDA655433 IMW655432:IMW655433 IWS655432:IWS655433 JGO655432:JGO655433 JQK655432:JQK655433 KAG655432:KAG655433 KKC655432:KKC655433 KTY655432:KTY655433 LDU655432:LDU655433 LNQ655432:LNQ655433 LXM655432:LXM655433 MHI655432:MHI655433 MRE655432:MRE655433 NBA655432:NBA655433 NKW655432:NKW655433 NUS655432:NUS655433 OEO655432:OEO655433 OOK655432:OOK655433 OYG655432:OYG655433 PIC655432:PIC655433 PRY655432:PRY655433 QBU655432:QBU655433 QLQ655432:QLQ655433 QVM655432:QVM655433 RFI655432:RFI655433 RPE655432:RPE655433 RZA655432:RZA655433 SIW655432:SIW655433 SSS655432:SSS655433 TCO655432:TCO655433 TMK655432:TMK655433 TWG655432:TWG655433 UGC655432:UGC655433 UPY655432:UPY655433 UZU655432:UZU655433 VJQ655432:VJQ655433 VTM655432:VTM655433 WDI655432:WDI655433 WNE655432:WNE655433 WXA655432:WXA655433 AS720968:AS720969 KO720968:KO720969 UK720968:UK720969 AEG720968:AEG720969 AOC720968:AOC720969 AXY720968:AXY720969 BHU720968:BHU720969 BRQ720968:BRQ720969 CBM720968:CBM720969 CLI720968:CLI720969 CVE720968:CVE720969 DFA720968:DFA720969 DOW720968:DOW720969 DYS720968:DYS720969 EIO720968:EIO720969 ESK720968:ESK720969 FCG720968:FCG720969 FMC720968:FMC720969 FVY720968:FVY720969 GFU720968:GFU720969 GPQ720968:GPQ720969 GZM720968:GZM720969 HJI720968:HJI720969 HTE720968:HTE720969 IDA720968:IDA720969 IMW720968:IMW720969 IWS720968:IWS720969 JGO720968:JGO720969 JQK720968:JQK720969 KAG720968:KAG720969 KKC720968:KKC720969 KTY720968:KTY720969 LDU720968:LDU720969 LNQ720968:LNQ720969 LXM720968:LXM720969 MHI720968:MHI720969 MRE720968:MRE720969 NBA720968:NBA720969 NKW720968:NKW720969 NUS720968:NUS720969 OEO720968:OEO720969 OOK720968:OOK720969 OYG720968:OYG720969 PIC720968:PIC720969 PRY720968:PRY720969 QBU720968:QBU720969 QLQ720968:QLQ720969 QVM720968:QVM720969 RFI720968:RFI720969 RPE720968:RPE720969 RZA720968:RZA720969 SIW720968:SIW720969 SSS720968:SSS720969 TCO720968:TCO720969 TMK720968:TMK720969 TWG720968:TWG720969 UGC720968:UGC720969 UPY720968:UPY720969 UZU720968:UZU720969 VJQ720968:VJQ720969 VTM720968:VTM720969 WDI720968:WDI720969 WNE720968:WNE720969 WXA720968:WXA720969 AS786504:AS786505 KO786504:KO786505 UK786504:UK786505 AEG786504:AEG786505 AOC786504:AOC786505 AXY786504:AXY786505 BHU786504:BHU786505 BRQ786504:BRQ786505 CBM786504:CBM786505 CLI786504:CLI786505 CVE786504:CVE786505 DFA786504:DFA786505 DOW786504:DOW786505 DYS786504:DYS786505 EIO786504:EIO786505 ESK786504:ESK786505 FCG786504:FCG786505 FMC786504:FMC786505 FVY786504:FVY786505 GFU786504:GFU786505 GPQ786504:GPQ786505 GZM786504:GZM786505 HJI786504:HJI786505 HTE786504:HTE786505 IDA786504:IDA786505 IMW786504:IMW786505 IWS786504:IWS786505 JGO786504:JGO786505 JQK786504:JQK786505 KAG786504:KAG786505 KKC786504:KKC786505 KTY786504:KTY786505 LDU786504:LDU786505 LNQ786504:LNQ786505 LXM786504:LXM786505 MHI786504:MHI786505 MRE786504:MRE786505 NBA786504:NBA786505 NKW786504:NKW786505 NUS786504:NUS786505 OEO786504:OEO786505 OOK786504:OOK786505 OYG786504:OYG786505 PIC786504:PIC786505 PRY786504:PRY786505 QBU786504:QBU786505 QLQ786504:QLQ786505 QVM786504:QVM786505 RFI786504:RFI786505 RPE786504:RPE786505 RZA786504:RZA786505 SIW786504:SIW786505 SSS786504:SSS786505 TCO786504:TCO786505 TMK786504:TMK786505 TWG786504:TWG786505 UGC786504:UGC786505 UPY786504:UPY786505 UZU786504:UZU786505 VJQ786504:VJQ786505 VTM786504:VTM786505 WDI786504:WDI786505 WNE786504:WNE786505 WXA786504:WXA786505 AS852040:AS852041 KO852040:KO852041 UK852040:UK852041 AEG852040:AEG852041 AOC852040:AOC852041 AXY852040:AXY852041 BHU852040:BHU852041 BRQ852040:BRQ852041 CBM852040:CBM852041 CLI852040:CLI852041 CVE852040:CVE852041 DFA852040:DFA852041 DOW852040:DOW852041 DYS852040:DYS852041 EIO852040:EIO852041 ESK852040:ESK852041 FCG852040:FCG852041 FMC852040:FMC852041 FVY852040:FVY852041 GFU852040:GFU852041 GPQ852040:GPQ852041 GZM852040:GZM852041 HJI852040:HJI852041 HTE852040:HTE852041 IDA852040:IDA852041 IMW852040:IMW852041 IWS852040:IWS852041 JGO852040:JGO852041 JQK852040:JQK852041 KAG852040:KAG852041 KKC852040:KKC852041 KTY852040:KTY852041 LDU852040:LDU852041 LNQ852040:LNQ852041 LXM852040:LXM852041 MHI852040:MHI852041 MRE852040:MRE852041 NBA852040:NBA852041 NKW852040:NKW852041 NUS852040:NUS852041 OEO852040:OEO852041 OOK852040:OOK852041 OYG852040:OYG852041 PIC852040:PIC852041 PRY852040:PRY852041 QBU852040:QBU852041 QLQ852040:QLQ852041 QVM852040:QVM852041 RFI852040:RFI852041 RPE852040:RPE852041 RZA852040:RZA852041 SIW852040:SIW852041 SSS852040:SSS852041 TCO852040:TCO852041 TMK852040:TMK852041 TWG852040:TWG852041 UGC852040:UGC852041 UPY852040:UPY852041 UZU852040:UZU852041 VJQ852040:VJQ852041 VTM852040:VTM852041 WDI852040:WDI852041 WNE852040:WNE852041 WXA852040:WXA852041 AS917576:AS917577 KO917576:KO917577 UK917576:UK917577 AEG917576:AEG917577 AOC917576:AOC917577 AXY917576:AXY917577 BHU917576:BHU917577 BRQ917576:BRQ917577 CBM917576:CBM917577 CLI917576:CLI917577 CVE917576:CVE917577 DFA917576:DFA917577 DOW917576:DOW917577 DYS917576:DYS917577 EIO917576:EIO917577 ESK917576:ESK917577 FCG917576:FCG917577 FMC917576:FMC917577 FVY917576:FVY917577 GFU917576:GFU917577 GPQ917576:GPQ917577 GZM917576:GZM917577 HJI917576:HJI917577 HTE917576:HTE917577 IDA917576:IDA917577 IMW917576:IMW917577 IWS917576:IWS917577 JGO917576:JGO917577 JQK917576:JQK917577 KAG917576:KAG917577 KKC917576:KKC917577 KTY917576:KTY917577 LDU917576:LDU917577 LNQ917576:LNQ917577 LXM917576:LXM917577 MHI917576:MHI917577 MRE917576:MRE917577 NBA917576:NBA917577 NKW917576:NKW917577 NUS917576:NUS917577 OEO917576:OEO917577 OOK917576:OOK917577 OYG917576:OYG917577 PIC917576:PIC917577 PRY917576:PRY917577 QBU917576:QBU917577 QLQ917576:QLQ917577 QVM917576:QVM917577 RFI917576:RFI917577 RPE917576:RPE917577 RZA917576:RZA917577 SIW917576:SIW917577 SSS917576:SSS917577 TCO917576:TCO917577 TMK917576:TMK917577 TWG917576:TWG917577 UGC917576:UGC917577 UPY917576:UPY917577 UZU917576:UZU917577 VJQ917576:VJQ917577 VTM917576:VTM917577 WDI917576:WDI917577 WNE917576:WNE917577 WXA917576:WXA917577 AS983112:AS983113 KO983112:KO983113 UK983112:UK983113 AEG983112:AEG983113 AOC983112:AOC983113 AXY983112:AXY983113 BHU983112:BHU983113 BRQ983112:BRQ983113 CBM983112:CBM983113 CLI983112:CLI983113 CVE983112:CVE983113 DFA983112:DFA983113 DOW983112:DOW983113 DYS983112:DYS983113 EIO983112:EIO983113 ESK983112:ESK983113 FCG983112:FCG983113 FMC983112:FMC983113 FVY983112:FVY983113 GFU983112:GFU983113 GPQ983112:GPQ983113 GZM983112:GZM983113 HJI983112:HJI983113 HTE983112:HTE983113 IDA983112:IDA983113 IMW983112:IMW983113 IWS983112:IWS983113 JGO983112:JGO983113 JQK983112:JQK983113 KAG983112:KAG983113 KKC983112:KKC983113 KTY983112:KTY983113 LDU983112:LDU983113 LNQ983112:LNQ983113 LXM983112:LXM983113 MHI983112:MHI983113 MRE983112:MRE983113 NBA983112:NBA983113 NKW983112:NKW983113 NUS983112:NUS983113 OEO983112:OEO983113 OOK983112:OOK983113 OYG983112:OYG983113 PIC983112:PIC983113 PRY983112:PRY983113 QBU983112:QBU983113 QLQ983112:QLQ983113 QVM983112:QVM983113 RFI983112:RFI983113 RPE983112:RPE983113 RZA983112:RZA983113 SIW983112:SIW983113 SSS983112:SSS983113 TCO983112:TCO983113 TMK983112:TMK983113 TWG983112:TWG983113 UGC983112:UGC983113 UPY983112:UPY983113 UZU983112:UZU983113 VJQ983112:VJQ983113 VTM983112:VTM983113 WDI983112:WDI983113 WNE983112:WNE983113 WXA983112:WXA983113 AS42 KO42 UK42 AEG42 AOC42 AXY42 BHU42 BRQ42 CBM42 CLI42 CVE42 DFA42 DOW42 DYS42 EIO42 ESK42 FCG42 FMC42 FVY42 GFU42 GPQ42 GZM42 HJI42 HTE42 IDA42 IMW42 IWS42 JGO42 JQK42 KAG42 KKC42 KTY42 LDU42 LNQ42 LXM42 MHI42 MRE42 NBA42 NKW42 NUS42 OEO42 OOK42 OYG42 PIC42 PRY42 QBU42 QLQ42 QVM42 RFI42 RPE42 RZA42 SIW42 SSS42 TCO42 TMK42 TWG42 UGC42 UPY42 UZU42 VJQ42 VTM42 WDI42 WNE42 WXA42 AS65578 KO65578 UK65578 AEG65578 AOC65578 AXY65578 BHU65578 BRQ65578 CBM65578 CLI65578 CVE65578 DFA65578 DOW65578 DYS65578 EIO65578 ESK65578 FCG65578 FMC65578 FVY65578 GFU65578 GPQ65578 GZM65578 HJI65578 HTE65578 IDA65578 IMW65578 IWS65578 JGO65578 JQK65578 KAG65578 KKC65578 KTY65578 LDU65578 LNQ65578 LXM65578 MHI65578 MRE65578 NBA65578 NKW65578 NUS65578 OEO65578 OOK65578 OYG65578 PIC65578 PRY65578 QBU65578 QLQ65578 QVM65578 RFI65578 RPE65578 RZA65578 SIW65578 SSS65578 TCO65578 TMK65578 TWG65578 UGC65578 UPY65578 UZU65578 VJQ65578 VTM65578 WDI65578 WNE65578 WXA65578 AS131114 KO131114 UK131114 AEG131114 AOC131114 AXY131114 BHU131114 BRQ131114 CBM131114 CLI131114 CVE131114 DFA131114 DOW131114 DYS131114 EIO131114 ESK131114 FCG131114 FMC131114 FVY131114 GFU131114 GPQ131114 GZM131114 HJI131114 HTE131114 IDA131114 IMW131114 IWS131114 JGO131114 JQK131114 KAG131114 KKC131114 KTY131114 LDU131114 LNQ131114 LXM131114 MHI131114 MRE131114 NBA131114 NKW131114 NUS131114 OEO131114 OOK131114 OYG131114 PIC131114 PRY131114 QBU131114 QLQ131114 QVM131114 RFI131114 RPE131114 RZA131114 SIW131114 SSS131114 TCO131114 TMK131114 TWG131114 UGC131114 UPY131114 UZU131114 VJQ131114 VTM131114 WDI131114 WNE131114 WXA131114 AS196650 KO196650 UK196650 AEG196650 AOC196650 AXY196650 BHU196650 BRQ196650 CBM196650 CLI196650 CVE196650 DFA196650 DOW196650 DYS196650 EIO196650 ESK196650 FCG196650 FMC196650 FVY196650 GFU196650 GPQ196650 GZM196650 HJI196650 HTE196650 IDA196650 IMW196650 IWS196650 JGO196650 JQK196650 KAG196650 KKC196650 KTY196650 LDU196650 LNQ196650 LXM196650 MHI196650 MRE196650 NBA196650 NKW196650 NUS196650 OEO196650 OOK196650 OYG196650 PIC196650 PRY196650 QBU196650 QLQ196650 QVM196650 RFI196650 RPE196650 RZA196650 SIW196650 SSS196650 TCO196650 TMK196650 TWG196650 UGC196650 UPY196650 UZU196650 VJQ196650 VTM196650 WDI196650 WNE196650 WXA196650 AS262186 KO262186 UK262186 AEG262186 AOC262186 AXY262186 BHU262186 BRQ262186 CBM262186 CLI262186 CVE262186 DFA262186 DOW262186 DYS262186 EIO262186 ESK262186 FCG262186 FMC262186 FVY262186 GFU262186 GPQ262186 GZM262186 HJI262186 HTE262186 IDA262186 IMW262186 IWS262186 JGO262186 JQK262186 KAG262186 KKC262186 KTY262186 LDU262186 LNQ262186 LXM262186 MHI262186 MRE262186 NBA262186 NKW262186 NUS262186 OEO262186 OOK262186 OYG262186 PIC262186 PRY262186 QBU262186 QLQ262186 QVM262186 RFI262186 RPE262186 RZA262186 SIW262186 SSS262186 TCO262186 TMK262186 TWG262186 UGC262186 UPY262186 UZU262186 VJQ262186 VTM262186 WDI262186 WNE262186 WXA262186 AS327722 KO327722 UK327722 AEG327722 AOC327722 AXY327722 BHU327722 BRQ327722 CBM327722 CLI327722 CVE327722 DFA327722 DOW327722 DYS327722 EIO327722 ESK327722 FCG327722 FMC327722 FVY327722 GFU327722 GPQ327722 GZM327722 HJI327722 HTE327722 IDA327722 IMW327722 IWS327722 JGO327722 JQK327722 KAG327722 KKC327722 KTY327722 LDU327722 LNQ327722 LXM327722 MHI327722 MRE327722 NBA327722 NKW327722 NUS327722 OEO327722 OOK327722 OYG327722 PIC327722 PRY327722 QBU327722 QLQ327722 QVM327722 RFI327722 RPE327722 RZA327722 SIW327722 SSS327722 TCO327722 TMK327722 TWG327722 UGC327722 UPY327722 UZU327722 VJQ327722 VTM327722 WDI327722 WNE327722 WXA327722 AS393258 KO393258 UK393258 AEG393258 AOC393258 AXY393258 BHU393258 BRQ393258 CBM393258 CLI393258 CVE393258 DFA393258 DOW393258 DYS393258 EIO393258 ESK393258 FCG393258 FMC393258 FVY393258 GFU393258 GPQ393258 GZM393258 HJI393258 HTE393258 IDA393258 IMW393258 IWS393258 JGO393258 JQK393258 KAG393258 KKC393258 KTY393258 LDU393258 LNQ393258 LXM393258 MHI393258 MRE393258 NBA393258 NKW393258 NUS393258 OEO393258 OOK393258 OYG393258 PIC393258 PRY393258 QBU393258 QLQ393258 QVM393258 RFI393258 RPE393258 RZA393258 SIW393258 SSS393258 TCO393258 TMK393258 TWG393258 UGC393258 UPY393258 UZU393258 VJQ393258 VTM393258 WDI393258 WNE393258 WXA393258 AS458794 KO458794 UK458794 AEG458794 AOC458794 AXY458794 BHU458794 BRQ458794 CBM458794 CLI458794 CVE458794 DFA458794 DOW458794 DYS458794 EIO458794 ESK458794 FCG458794 FMC458794 FVY458794 GFU458794 GPQ458794 GZM458794 HJI458794 HTE458794 IDA458794 IMW458794 IWS458794 JGO458794 JQK458794 KAG458794 KKC458794 KTY458794 LDU458794 LNQ458794 LXM458794 MHI458794 MRE458794 NBA458794 NKW458794 NUS458794 OEO458794 OOK458794 OYG458794 PIC458794 PRY458794 QBU458794 QLQ458794 QVM458794 RFI458794 RPE458794 RZA458794 SIW458794 SSS458794 TCO458794 TMK458794 TWG458794 UGC458794 UPY458794 UZU458794 VJQ458794 VTM458794 WDI458794 WNE458794 WXA458794 AS524330 KO524330 UK524330 AEG524330 AOC524330 AXY524330 BHU524330 BRQ524330 CBM524330 CLI524330 CVE524330 DFA524330 DOW524330 DYS524330 EIO524330 ESK524330 FCG524330 FMC524330 FVY524330 GFU524330 GPQ524330 GZM524330 HJI524330 HTE524330 IDA524330 IMW524330 IWS524330 JGO524330 JQK524330 KAG524330 KKC524330 KTY524330 LDU524330 LNQ524330 LXM524330 MHI524330 MRE524330 NBA524330 NKW524330 NUS524330 OEO524330 OOK524330 OYG524330 PIC524330 PRY524330 QBU524330 QLQ524330 QVM524330 RFI524330 RPE524330 RZA524330 SIW524330 SSS524330 TCO524330 TMK524330 TWG524330 UGC524330 UPY524330 UZU524330 VJQ524330 VTM524330 WDI524330 WNE524330 WXA524330 AS589866 KO589866 UK589866 AEG589866 AOC589866 AXY589866 BHU589866 BRQ589866 CBM589866 CLI589866 CVE589866 DFA589866 DOW589866 DYS589866 EIO589866 ESK589866 FCG589866 FMC589866 FVY589866 GFU589866 GPQ589866 GZM589866 HJI589866 HTE589866 IDA589866 IMW589866 IWS589866 JGO589866 JQK589866 KAG589866 KKC589866 KTY589866 LDU589866 LNQ589866 LXM589866 MHI589866 MRE589866 NBA589866 NKW589866 NUS589866 OEO589866 OOK589866 OYG589866 PIC589866 PRY589866 QBU589866 QLQ589866 QVM589866 RFI589866 RPE589866 RZA589866 SIW589866 SSS589866 TCO589866 TMK589866 TWG589866 UGC589866 UPY589866 UZU589866 VJQ589866 VTM589866 WDI589866 WNE589866 WXA589866 AS655402 KO655402 UK655402 AEG655402 AOC655402 AXY655402 BHU655402 BRQ655402 CBM655402 CLI655402 CVE655402 DFA655402 DOW655402 DYS655402 EIO655402 ESK655402 FCG655402 FMC655402 FVY655402 GFU655402 GPQ655402 GZM655402 HJI655402 HTE655402 IDA655402 IMW655402 IWS655402 JGO655402 JQK655402 KAG655402 KKC655402 KTY655402 LDU655402 LNQ655402 LXM655402 MHI655402 MRE655402 NBA655402 NKW655402 NUS655402 OEO655402 OOK655402 OYG655402 PIC655402 PRY655402 QBU655402 QLQ655402 QVM655402 RFI655402 RPE655402 RZA655402 SIW655402 SSS655402 TCO655402 TMK655402 TWG655402 UGC655402 UPY655402 UZU655402 VJQ655402 VTM655402 WDI655402 WNE655402 WXA655402 AS720938 KO720938 UK720938 AEG720938 AOC720938 AXY720938 BHU720938 BRQ720938 CBM720938 CLI720938 CVE720938 DFA720938 DOW720938 DYS720938 EIO720938 ESK720938 FCG720938 FMC720938 FVY720938 GFU720938 GPQ720938 GZM720938 HJI720938 HTE720938 IDA720938 IMW720938 IWS720938 JGO720938 JQK720938 KAG720938 KKC720938 KTY720938 LDU720938 LNQ720938 LXM720938 MHI720938 MRE720938 NBA720938 NKW720938 NUS720938 OEO720938 OOK720938 OYG720938 PIC720938 PRY720938 QBU720938 QLQ720938 QVM720938 RFI720938 RPE720938 RZA720938 SIW720938 SSS720938 TCO720938 TMK720938 TWG720938 UGC720938 UPY720938 UZU720938 VJQ720938 VTM720938 WDI720938 WNE720938 WXA720938 AS786474 KO786474 UK786474 AEG786474 AOC786474 AXY786474 BHU786474 BRQ786474 CBM786474 CLI786474 CVE786474 DFA786474 DOW786474 DYS786474 EIO786474 ESK786474 FCG786474 FMC786474 FVY786474 GFU786474 GPQ786474 GZM786474 HJI786474 HTE786474 IDA786474 IMW786474 IWS786474 JGO786474 JQK786474 KAG786474 KKC786474 KTY786474 LDU786474 LNQ786474 LXM786474 MHI786474 MRE786474 NBA786474 NKW786474 NUS786474 OEO786474 OOK786474 OYG786474 PIC786474 PRY786474 QBU786474 QLQ786474 QVM786474 RFI786474 RPE786474 RZA786474 SIW786474 SSS786474 TCO786474 TMK786474 TWG786474 UGC786474 UPY786474 UZU786474 VJQ786474 VTM786474 WDI786474 WNE786474 WXA786474 AS852010 KO852010 UK852010 AEG852010 AOC852010 AXY852010 BHU852010 BRQ852010 CBM852010 CLI852010 CVE852010 DFA852010 DOW852010 DYS852010 EIO852010 ESK852010 FCG852010 FMC852010 FVY852010 GFU852010 GPQ852010 GZM852010 HJI852010 HTE852010 IDA852010 IMW852010 IWS852010 JGO852010 JQK852010 KAG852010 KKC852010 KTY852010 LDU852010 LNQ852010 LXM852010 MHI852010 MRE852010 NBA852010 NKW852010 NUS852010 OEO852010 OOK852010 OYG852010 PIC852010 PRY852010 QBU852010 QLQ852010 QVM852010 RFI852010 RPE852010 RZA852010 SIW852010 SSS852010 TCO852010 TMK852010 TWG852010 UGC852010 UPY852010 UZU852010 VJQ852010 VTM852010 WDI852010 WNE852010 WXA852010 AS917546 KO917546 UK917546 AEG917546 AOC917546 AXY917546 BHU917546 BRQ917546 CBM917546 CLI917546 CVE917546 DFA917546 DOW917546 DYS917546 EIO917546 ESK917546 FCG917546 FMC917546 FVY917546 GFU917546 GPQ917546 GZM917546 HJI917546 HTE917546 IDA917546 IMW917546 IWS917546 JGO917546 JQK917546 KAG917546 KKC917546 KTY917546 LDU917546 LNQ917546 LXM917546 MHI917546 MRE917546 NBA917546 NKW917546 NUS917546 OEO917546 OOK917546 OYG917546 PIC917546 PRY917546 QBU917546 QLQ917546 QVM917546 RFI917546 RPE917546 RZA917546 SIW917546 SSS917546 TCO917546 TMK917546 TWG917546 UGC917546 UPY917546 UZU917546 VJQ917546 VTM917546 WDI917546 WNE917546 WXA917546 AS983082 KO983082 UK983082 AEG983082 AOC983082 AXY983082 BHU983082 BRQ983082 CBM983082 CLI983082 CVE983082 DFA983082 DOW983082 DYS983082 EIO983082 ESK983082 FCG983082 FMC983082 FVY983082 GFU983082 GPQ983082 GZM983082 HJI983082 HTE983082 IDA983082 IMW983082 IWS983082 JGO983082 JQK983082 KAG983082 KKC983082 KTY983082 LDU983082 LNQ983082 LXM983082 MHI983082 MRE983082 NBA983082 NKW983082 NUS983082 OEO983082 OOK983082 OYG983082 PIC983082 PRY983082 QBU983082 QLQ983082 QVM983082 RFI983082 RPE983082 RZA983082 SIW983082 SSS983082 TCO983082 TMK983082 TWG983082 UGC983082 UPY983082 UZU983082 VJQ983082 VTM983082 WDI983082 WNE983082 WXA983082 BD72:BD74 KZ72:KZ74 UV72:UV74 AER72:AER74 AON72:AON74 AYJ72:AYJ74 BIF72:BIF74 BSB72:BSB74 CBX72:CBX74 CLT72:CLT74 CVP72:CVP74 DFL72:DFL74 DPH72:DPH74 DZD72:DZD74 EIZ72:EIZ74 ESV72:ESV74 FCR72:FCR74 FMN72:FMN74 FWJ72:FWJ74 GGF72:GGF74 GQB72:GQB74 GZX72:GZX74 HJT72:HJT74 HTP72:HTP74 IDL72:IDL74 INH72:INH74 IXD72:IXD74 JGZ72:JGZ74 JQV72:JQV74 KAR72:KAR74 KKN72:KKN74 KUJ72:KUJ74 LEF72:LEF74 LOB72:LOB74 LXX72:LXX74 MHT72:MHT74 MRP72:MRP74 NBL72:NBL74 NLH72:NLH74 NVD72:NVD74 OEZ72:OEZ74 OOV72:OOV74 OYR72:OYR74 PIN72:PIN74 PSJ72:PSJ74 QCF72:QCF74 QMB72:QMB74 QVX72:QVX74 RFT72:RFT74 RPP72:RPP74 RZL72:RZL74 SJH72:SJH74 STD72:STD74 TCZ72:TCZ74 TMV72:TMV74 TWR72:TWR74 UGN72:UGN74 UQJ72:UQJ74 VAF72:VAF74 VKB72:VKB74 VTX72:VTX74 WDT72:WDT74 WNP72:WNP74 WXL72:WXL74 BD65608:BD65610 KZ65608:KZ65610 UV65608:UV65610 AER65608:AER65610 AON65608:AON65610 AYJ65608:AYJ65610 BIF65608:BIF65610 BSB65608:BSB65610 CBX65608:CBX65610 CLT65608:CLT65610 CVP65608:CVP65610 DFL65608:DFL65610 DPH65608:DPH65610 DZD65608:DZD65610 EIZ65608:EIZ65610 ESV65608:ESV65610 FCR65608:FCR65610 FMN65608:FMN65610 FWJ65608:FWJ65610 GGF65608:GGF65610 GQB65608:GQB65610 GZX65608:GZX65610 HJT65608:HJT65610 HTP65608:HTP65610 IDL65608:IDL65610 INH65608:INH65610 IXD65608:IXD65610 JGZ65608:JGZ65610 JQV65608:JQV65610 KAR65608:KAR65610 KKN65608:KKN65610 KUJ65608:KUJ65610 LEF65608:LEF65610 LOB65608:LOB65610 LXX65608:LXX65610 MHT65608:MHT65610 MRP65608:MRP65610 NBL65608:NBL65610 NLH65608:NLH65610 NVD65608:NVD65610 OEZ65608:OEZ65610 OOV65608:OOV65610 OYR65608:OYR65610 PIN65608:PIN65610 PSJ65608:PSJ65610 QCF65608:QCF65610 QMB65608:QMB65610 QVX65608:QVX65610 RFT65608:RFT65610 RPP65608:RPP65610 RZL65608:RZL65610 SJH65608:SJH65610 STD65608:STD65610 TCZ65608:TCZ65610 TMV65608:TMV65610 TWR65608:TWR65610 UGN65608:UGN65610 UQJ65608:UQJ65610 VAF65608:VAF65610 VKB65608:VKB65610 VTX65608:VTX65610 WDT65608:WDT65610 WNP65608:WNP65610 WXL65608:WXL65610 BD131144:BD131146 KZ131144:KZ131146 UV131144:UV131146 AER131144:AER131146 AON131144:AON131146 AYJ131144:AYJ131146 BIF131144:BIF131146 BSB131144:BSB131146 CBX131144:CBX131146 CLT131144:CLT131146 CVP131144:CVP131146 DFL131144:DFL131146 DPH131144:DPH131146 DZD131144:DZD131146 EIZ131144:EIZ131146 ESV131144:ESV131146 FCR131144:FCR131146 FMN131144:FMN131146 FWJ131144:FWJ131146 GGF131144:GGF131146 GQB131144:GQB131146 GZX131144:GZX131146 HJT131144:HJT131146 HTP131144:HTP131146 IDL131144:IDL131146 INH131144:INH131146 IXD131144:IXD131146 JGZ131144:JGZ131146 JQV131144:JQV131146 KAR131144:KAR131146 KKN131144:KKN131146 KUJ131144:KUJ131146 LEF131144:LEF131146 LOB131144:LOB131146 LXX131144:LXX131146 MHT131144:MHT131146 MRP131144:MRP131146 NBL131144:NBL131146 NLH131144:NLH131146 NVD131144:NVD131146 OEZ131144:OEZ131146 OOV131144:OOV131146 OYR131144:OYR131146 PIN131144:PIN131146 PSJ131144:PSJ131146 QCF131144:QCF131146 QMB131144:QMB131146 QVX131144:QVX131146 RFT131144:RFT131146 RPP131144:RPP131146 RZL131144:RZL131146 SJH131144:SJH131146 STD131144:STD131146 TCZ131144:TCZ131146 TMV131144:TMV131146 TWR131144:TWR131146 UGN131144:UGN131146 UQJ131144:UQJ131146 VAF131144:VAF131146 VKB131144:VKB131146 VTX131144:VTX131146 WDT131144:WDT131146 WNP131144:WNP131146 WXL131144:WXL131146 BD196680:BD196682 KZ196680:KZ196682 UV196680:UV196682 AER196680:AER196682 AON196680:AON196682 AYJ196680:AYJ196682 BIF196680:BIF196682 BSB196680:BSB196682 CBX196680:CBX196682 CLT196680:CLT196682 CVP196680:CVP196682 DFL196680:DFL196682 DPH196680:DPH196682 DZD196680:DZD196682 EIZ196680:EIZ196682 ESV196680:ESV196682 FCR196680:FCR196682 FMN196680:FMN196682 FWJ196680:FWJ196682 GGF196680:GGF196682 GQB196680:GQB196682 GZX196680:GZX196682 HJT196680:HJT196682 HTP196680:HTP196682 IDL196680:IDL196682 INH196680:INH196682 IXD196680:IXD196682 JGZ196680:JGZ196682 JQV196680:JQV196682 KAR196680:KAR196682 KKN196680:KKN196682 KUJ196680:KUJ196682 LEF196680:LEF196682 LOB196680:LOB196682 LXX196680:LXX196682 MHT196680:MHT196682 MRP196680:MRP196682 NBL196680:NBL196682 NLH196680:NLH196682 NVD196680:NVD196682 OEZ196680:OEZ196682 OOV196680:OOV196682 OYR196680:OYR196682 PIN196680:PIN196682 PSJ196680:PSJ196682 QCF196680:QCF196682 QMB196680:QMB196682 QVX196680:QVX196682 RFT196680:RFT196682 RPP196680:RPP196682 RZL196680:RZL196682 SJH196680:SJH196682 STD196680:STD196682 TCZ196680:TCZ196682 TMV196680:TMV196682 TWR196680:TWR196682 UGN196680:UGN196682 UQJ196680:UQJ196682 VAF196680:VAF196682 VKB196680:VKB196682 VTX196680:VTX196682 WDT196680:WDT196682 WNP196680:WNP196682 WXL196680:WXL196682 BD262216:BD262218 KZ262216:KZ262218 UV262216:UV262218 AER262216:AER262218 AON262216:AON262218 AYJ262216:AYJ262218 BIF262216:BIF262218 BSB262216:BSB262218 CBX262216:CBX262218 CLT262216:CLT262218 CVP262216:CVP262218 DFL262216:DFL262218 DPH262216:DPH262218 DZD262216:DZD262218 EIZ262216:EIZ262218 ESV262216:ESV262218 FCR262216:FCR262218 FMN262216:FMN262218 FWJ262216:FWJ262218 GGF262216:GGF262218 GQB262216:GQB262218 GZX262216:GZX262218 HJT262216:HJT262218 HTP262216:HTP262218 IDL262216:IDL262218 INH262216:INH262218 IXD262216:IXD262218 JGZ262216:JGZ262218 JQV262216:JQV262218 KAR262216:KAR262218 KKN262216:KKN262218 KUJ262216:KUJ262218 LEF262216:LEF262218 LOB262216:LOB262218 LXX262216:LXX262218 MHT262216:MHT262218 MRP262216:MRP262218 NBL262216:NBL262218 NLH262216:NLH262218 NVD262216:NVD262218 OEZ262216:OEZ262218 OOV262216:OOV262218 OYR262216:OYR262218 PIN262216:PIN262218 PSJ262216:PSJ262218 QCF262216:QCF262218 QMB262216:QMB262218 QVX262216:QVX262218 RFT262216:RFT262218 RPP262216:RPP262218 RZL262216:RZL262218 SJH262216:SJH262218 STD262216:STD262218 TCZ262216:TCZ262218 TMV262216:TMV262218 TWR262216:TWR262218 UGN262216:UGN262218 UQJ262216:UQJ262218 VAF262216:VAF262218 VKB262216:VKB262218 VTX262216:VTX262218 WDT262216:WDT262218 WNP262216:WNP262218 WXL262216:WXL262218 BD327752:BD327754 KZ327752:KZ327754 UV327752:UV327754 AER327752:AER327754 AON327752:AON327754 AYJ327752:AYJ327754 BIF327752:BIF327754 BSB327752:BSB327754 CBX327752:CBX327754 CLT327752:CLT327754 CVP327752:CVP327754 DFL327752:DFL327754 DPH327752:DPH327754 DZD327752:DZD327754 EIZ327752:EIZ327754 ESV327752:ESV327754 FCR327752:FCR327754 FMN327752:FMN327754 FWJ327752:FWJ327754 GGF327752:GGF327754 GQB327752:GQB327754 GZX327752:GZX327754 HJT327752:HJT327754 HTP327752:HTP327754 IDL327752:IDL327754 INH327752:INH327754 IXD327752:IXD327754 JGZ327752:JGZ327754 JQV327752:JQV327754 KAR327752:KAR327754 KKN327752:KKN327754 KUJ327752:KUJ327754 LEF327752:LEF327754 LOB327752:LOB327754 LXX327752:LXX327754 MHT327752:MHT327754 MRP327752:MRP327754 NBL327752:NBL327754 NLH327752:NLH327754 NVD327752:NVD327754 OEZ327752:OEZ327754 OOV327752:OOV327754 OYR327752:OYR327754 PIN327752:PIN327754 PSJ327752:PSJ327754 QCF327752:QCF327754 QMB327752:QMB327754 QVX327752:QVX327754 RFT327752:RFT327754 RPP327752:RPP327754 RZL327752:RZL327754 SJH327752:SJH327754 STD327752:STD327754 TCZ327752:TCZ327754 TMV327752:TMV327754 TWR327752:TWR327754 UGN327752:UGN327754 UQJ327752:UQJ327754 VAF327752:VAF327754 VKB327752:VKB327754 VTX327752:VTX327754 WDT327752:WDT327754 WNP327752:WNP327754 WXL327752:WXL327754 BD393288:BD393290 KZ393288:KZ393290 UV393288:UV393290 AER393288:AER393290 AON393288:AON393290 AYJ393288:AYJ393290 BIF393288:BIF393290 BSB393288:BSB393290 CBX393288:CBX393290 CLT393288:CLT393290 CVP393288:CVP393290 DFL393288:DFL393290 DPH393288:DPH393290 DZD393288:DZD393290 EIZ393288:EIZ393290 ESV393288:ESV393290 FCR393288:FCR393290 FMN393288:FMN393290 FWJ393288:FWJ393290 GGF393288:GGF393290 GQB393288:GQB393290 GZX393288:GZX393290 HJT393288:HJT393290 HTP393288:HTP393290 IDL393288:IDL393290 INH393288:INH393290 IXD393288:IXD393290 JGZ393288:JGZ393290 JQV393288:JQV393290 KAR393288:KAR393290 KKN393288:KKN393290 KUJ393288:KUJ393290 LEF393288:LEF393290 LOB393288:LOB393290 LXX393288:LXX393290 MHT393288:MHT393290 MRP393288:MRP393290 NBL393288:NBL393290 NLH393288:NLH393290 NVD393288:NVD393290 OEZ393288:OEZ393290 OOV393288:OOV393290 OYR393288:OYR393290 PIN393288:PIN393290 PSJ393288:PSJ393290 QCF393288:QCF393290 QMB393288:QMB393290 QVX393288:QVX393290 RFT393288:RFT393290 RPP393288:RPP393290 RZL393288:RZL393290 SJH393288:SJH393290 STD393288:STD393290 TCZ393288:TCZ393290 TMV393288:TMV393290 TWR393288:TWR393290 UGN393288:UGN393290 UQJ393288:UQJ393290 VAF393288:VAF393290 VKB393288:VKB393290 VTX393288:VTX393290 WDT393288:WDT393290 WNP393288:WNP393290 WXL393288:WXL393290 BD458824:BD458826 KZ458824:KZ458826 UV458824:UV458826 AER458824:AER458826 AON458824:AON458826 AYJ458824:AYJ458826 BIF458824:BIF458826 BSB458824:BSB458826 CBX458824:CBX458826 CLT458824:CLT458826 CVP458824:CVP458826 DFL458824:DFL458826 DPH458824:DPH458826 DZD458824:DZD458826 EIZ458824:EIZ458826 ESV458824:ESV458826 FCR458824:FCR458826 FMN458824:FMN458826 FWJ458824:FWJ458826 GGF458824:GGF458826 GQB458824:GQB458826 GZX458824:GZX458826 HJT458824:HJT458826 HTP458824:HTP458826 IDL458824:IDL458826 INH458824:INH458826 IXD458824:IXD458826 JGZ458824:JGZ458826 JQV458824:JQV458826 KAR458824:KAR458826 KKN458824:KKN458826 KUJ458824:KUJ458826 LEF458824:LEF458826 LOB458824:LOB458826 LXX458824:LXX458826 MHT458824:MHT458826 MRP458824:MRP458826 NBL458824:NBL458826 NLH458824:NLH458826 NVD458824:NVD458826 OEZ458824:OEZ458826 OOV458824:OOV458826 OYR458824:OYR458826 PIN458824:PIN458826 PSJ458824:PSJ458826 QCF458824:QCF458826 QMB458824:QMB458826 QVX458824:QVX458826 RFT458824:RFT458826 RPP458824:RPP458826 RZL458824:RZL458826 SJH458824:SJH458826 STD458824:STD458826 TCZ458824:TCZ458826 TMV458824:TMV458826 TWR458824:TWR458826 UGN458824:UGN458826 UQJ458824:UQJ458826 VAF458824:VAF458826 VKB458824:VKB458826 VTX458824:VTX458826 WDT458824:WDT458826 WNP458824:WNP458826 WXL458824:WXL458826 BD524360:BD524362 KZ524360:KZ524362 UV524360:UV524362 AER524360:AER524362 AON524360:AON524362 AYJ524360:AYJ524362 BIF524360:BIF524362 BSB524360:BSB524362 CBX524360:CBX524362 CLT524360:CLT524362 CVP524360:CVP524362 DFL524360:DFL524362 DPH524360:DPH524362 DZD524360:DZD524362 EIZ524360:EIZ524362 ESV524360:ESV524362 FCR524360:FCR524362 FMN524360:FMN524362 FWJ524360:FWJ524362 GGF524360:GGF524362 GQB524360:GQB524362 GZX524360:GZX524362 HJT524360:HJT524362 HTP524360:HTP524362 IDL524360:IDL524362 INH524360:INH524362 IXD524360:IXD524362 JGZ524360:JGZ524362 JQV524360:JQV524362 KAR524360:KAR524362 KKN524360:KKN524362 KUJ524360:KUJ524362 LEF524360:LEF524362 LOB524360:LOB524362 LXX524360:LXX524362 MHT524360:MHT524362 MRP524360:MRP524362 NBL524360:NBL524362 NLH524360:NLH524362 NVD524360:NVD524362 OEZ524360:OEZ524362 OOV524360:OOV524362 OYR524360:OYR524362 PIN524360:PIN524362 PSJ524360:PSJ524362 QCF524360:QCF524362 QMB524360:QMB524362 QVX524360:QVX524362 RFT524360:RFT524362 RPP524360:RPP524362 RZL524360:RZL524362 SJH524360:SJH524362 STD524360:STD524362 TCZ524360:TCZ524362 TMV524360:TMV524362 TWR524360:TWR524362 UGN524360:UGN524362 UQJ524360:UQJ524362 VAF524360:VAF524362 VKB524360:VKB524362 VTX524360:VTX524362 WDT524360:WDT524362 WNP524360:WNP524362 WXL524360:WXL524362 BD589896:BD589898 KZ589896:KZ589898 UV589896:UV589898 AER589896:AER589898 AON589896:AON589898 AYJ589896:AYJ589898 BIF589896:BIF589898 BSB589896:BSB589898 CBX589896:CBX589898 CLT589896:CLT589898 CVP589896:CVP589898 DFL589896:DFL589898 DPH589896:DPH589898 DZD589896:DZD589898 EIZ589896:EIZ589898 ESV589896:ESV589898 FCR589896:FCR589898 FMN589896:FMN589898 FWJ589896:FWJ589898 GGF589896:GGF589898 GQB589896:GQB589898 GZX589896:GZX589898 HJT589896:HJT589898 HTP589896:HTP589898 IDL589896:IDL589898 INH589896:INH589898 IXD589896:IXD589898 JGZ589896:JGZ589898 JQV589896:JQV589898 KAR589896:KAR589898 KKN589896:KKN589898 KUJ589896:KUJ589898 LEF589896:LEF589898 LOB589896:LOB589898 LXX589896:LXX589898 MHT589896:MHT589898 MRP589896:MRP589898 NBL589896:NBL589898 NLH589896:NLH589898 NVD589896:NVD589898 OEZ589896:OEZ589898 OOV589896:OOV589898 OYR589896:OYR589898 PIN589896:PIN589898 PSJ589896:PSJ589898 QCF589896:QCF589898 QMB589896:QMB589898 QVX589896:QVX589898 RFT589896:RFT589898 RPP589896:RPP589898 RZL589896:RZL589898 SJH589896:SJH589898 STD589896:STD589898 TCZ589896:TCZ589898 TMV589896:TMV589898 TWR589896:TWR589898 UGN589896:UGN589898 UQJ589896:UQJ589898 VAF589896:VAF589898 VKB589896:VKB589898 VTX589896:VTX589898 WDT589896:WDT589898 WNP589896:WNP589898 WXL589896:WXL589898 BD655432:BD655434 KZ655432:KZ655434 UV655432:UV655434 AER655432:AER655434 AON655432:AON655434 AYJ655432:AYJ655434 BIF655432:BIF655434 BSB655432:BSB655434 CBX655432:CBX655434 CLT655432:CLT655434 CVP655432:CVP655434 DFL655432:DFL655434 DPH655432:DPH655434 DZD655432:DZD655434 EIZ655432:EIZ655434 ESV655432:ESV655434 FCR655432:FCR655434 FMN655432:FMN655434 FWJ655432:FWJ655434 GGF655432:GGF655434 GQB655432:GQB655434 GZX655432:GZX655434 HJT655432:HJT655434 HTP655432:HTP655434 IDL655432:IDL655434 INH655432:INH655434 IXD655432:IXD655434 JGZ655432:JGZ655434 JQV655432:JQV655434 KAR655432:KAR655434 KKN655432:KKN655434 KUJ655432:KUJ655434 LEF655432:LEF655434 LOB655432:LOB655434 LXX655432:LXX655434 MHT655432:MHT655434 MRP655432:MRP655434 NBL655432:NBL655434 NLH655432:NLH655434 NVD655432:NVD655434 OEZ655432:OEZ655434 OOV655432:OOV655434 OYR655432:OYR655434 PIN655432:PIN655434 PSJ655432:PSJ655434 QCF655432:QCF655434 QMB655432:QMB655434 QVX655432:QVX655434 RFT655432:RFT655434 RPP655432:RPP655434 RZL655432:RZL655434 SJH655432:SJH655434 STD655432:STD655434 TCZ655432:TCZ655434 TMV655432:TMV655434 TWR655432:TWR655434 UGN655432:UGN655434 UQJ655432:UQJ655434 VAF655432:VAF655434 VKB655432:VKB655434 VTX655432:VTX655434 WDT655432:WDT655434 WNP655432:WNP655434 WXL655432:WXL655434 BD720968:BD720970 KZ720968:KZ720970 UV720968:UV720970 AER720968:AER720970 AON720968:AON720970 AYJ720968:AYJ720970 BIF720968:BIF720970 BSB720968:BSB720970 CBX720968:CBX720970 CLT720968:CLT720970 CVP720968:CVP720970 DFL720968:DFL720970 DPH720968:DPH720970 DZD720968:DZD720970 EIZ720968:EIZ720970 ESV720968:ESV720970 FCR720968:FCR720970 FMN720968:FMN720970 FWJ720968:FWJ720970 GGF720968:GGF720970 GQB720968:GQB720970 GZX720968:GZX720970 HJT720968:HJT720970 HTP720968:HTP720970 IDL720968:IDL720970 INH720968:INH720970 IXD720968:IXD720970 JGZ720968:JGZ720970 JQV720968:JQV720970 KAR720968:KAR720970 KKN720968:KKN720970 KUJ720968:KUJ720970 LEF720968:LEF720970 LOB720968:LOB720970 LXX720968:LXX720970 MHT720968:MHT720970 MRP720968:MRP720970 NBL720968:NBL720970 NLH720968:NLH720970 NVD720968:NVD720970 OEZ720968:OEZ720970 OOV720968:OOV720970 OYR720968:OYR720970 PIN720968:PIN720970 PSJ720968:PSJ720970 QCF720968:QCF720970 QMB720968:QMB720970 QVX720968:QVX720970 RFT720968:RFT720970 RPP720968:RPP720970 RZL720968:RZL720970 SJH720968:SJH720970 STD720968:STD720970 TCZ720968:TCZ720970 TMV720968:TMV720970 TWR720968:TWR720970 UGN720968:UGN720970 UQJ720968:UQJ720970 VAF720968:VAF720970 VKB720968:VKB720970 VTX720968:VTX720970 WDT720968:WDT720970 WNP720968:WNP720970 WXL720968:WXL720970 BD786504:BD786506 KZ786504:KZ786506 UV786504:UV786506 AER786504:AER786506 AON786504:AON786506 AYJ786504:AYJ786506 BIF786504:BIF786506 BSB786504:BSB786506 CBX786504:CBX786506 CLT786504:CLT786506 CVP786504:CVP786506 DFL786504:DFL786506 DPH786504:DPH786506 DZD786504:DZD786506 EIZ786504:EIZ786506 ESV786504:ESV786506 FCR786504:FCR786506 FMN786504:FMN786506 FWJ786504:FWJ786506 GGF786504:GGF786506 GQB786504:GQB786506 GZX786504:GZX786506 HJT786504:HJT786506 HTP786504:HTP786506 IDL786504:IDL786506 INH786504:INH786506 IXD786504:IXD786506 JGZ786504:JGZ786506 JQV786504:JQV786506 KAR786504:KAR786506 KKN786504:KKN786506 KUJ786504:KUJ786506 LEF786504:LEF786506 LOB786504:LOB786506 LXX786504:LXX786506 MHT786504:MHT786506 MRP786504:MRP786506 NBL786504:NBL786506 NLH786504:NLH786506 NVD786504:NVD786506 OEZ786504:OEZ786506 OOV786504:OOV786506 OYR786504:OYR786506 PIN786504:PIN786506 PSJ786504:PSJ786506 QCF786504:QCF786506 QMB786504:QMB786506 QVX786504:QVX786506 RFT786504:RFT786506 RPP786504:RPP786506 RZL786504:RZL786506 SJH786504:SJH786506 STD786504:STD786506 TCZ786504:TCZ786506 TMV786504:TMV786506 TWR786504:TWR786506 UGN786504:UGN786506 UQJ786504:UQJ786506 VAF786504:VAF786506 VKB786504:VKB786506 VTX786504:VTX786506 WDT786504:WDT786506 WNP786504:WNP786506 WXL786504:WXL786506 BD852040:BD852042 KZ852040:KZ852042 UV852040:UV852042 AER852040:AER852042 AON852040:AON852042 AYJ852040:AYJ852042 BIF852040:BIF852042 BSB852040:BSB852042 CBX852040:CBX852042 CLT852040:CLT852042 CVP852040:CVP852042 DFL852040:DFL852042 DPH852040:DPH852042 DZD852040:DZD852042 EIZ852040:EIZ852042 ESV852040:ESV852042 FCR852040:FCR852042 FMN852040:FMN852042 FWJ852040:FWJ852042 GGF852040:GGF852042 GQB852040:GQB852042 GZX852040:GZX852042 HJT852040:HJT852042 HTP852040:HTP852042 IDL852040:IDL852042 INH852040:INH852042 IXD852040:IXD852042 JGZ852040:JGZ852042 JQV852040:JQV852042 KAR852040:KAR852042 KKN852040:KKN852042 KUJ852040:KUJ852042 LEF852040:LEF852042 LOB852040:LOB852042 LXX852040:LXX852042 MHT852040:MHT852042 MRP852040:MRP852042 NBL852040:NBL852042 NLH852040:NLH852042 NVD852040:NVD852042 OEZ852040:OEZ852042 OOV852040:OOV852042 OYR852040:OYR852042 PIN852040:PIN852042 PSJ852040:PSJ852042 QCF852040:QCF852042 QMB852040:QMB852042 QVX852040:QVX852042 RFT852040:RFT852042 RPP852040:RPP852042 RZL852040:RZL852042 SJH852040:SJH852042 STD852040:STD852042 TCZ852040:TCZ852042 TMV852040:TMV852042 TWR852040:TWR852042 UGN852040:UGN852042 UQJ852040:UQJ852042 VAF852040:VAF852042 VKB852040:VKB852042 VTX852040:VTX852042 WDT852040:WDT852042 WNP852040:WNP852042 WXL852040:WXL852042 BD917576:BD917578 KZ917576:KZ917578 UV917576:UV917578 AER917576:AER917578 AON917576:AON917578 AYJ917576:AYJ917578 BIF917576:BIF917578 BSB917576:BSB917578 CBX917576:CBX917578 CLT917576:CLT917578 CVP917576:CVP917578 DFL917576:DFL917578 DPH917576:DPH917578 DZD917576:DZD917578 EIZ917576:EIZ917578 ESV917576:ESV917578 FCR917576:FCR917578 FMN917576:FMN917578 FWJ917576:FWJ917578 GGF917576:GGF917578 GQB917576:GQB917578 GZX917576:GZX917578 HJT917576:HJT917578 HTP917576:HTP917578 IDL917576:IDL917578 INH917576:INH917578 IXD917576:IXD917578 JGZ917576:JGZ917578 JQV917576:JQV917578 KAR917576:KAR917578 KKN917576:KKN917578 KUJ917576:KUJ917578 LEF917576:LEF917578 LOB917576:LOB917578 LXX917576:LXX917578 MHT917576:MHT917578 MRP917576:MRP917578 NBL917576:NBL917578 NLH917576:NLH917578 NVD917576:NVD917578 OEZ917576:OEZ917578 OOV917576:OOV917578 OYR917576:OYR917578 PIN917576:PIN917578 PSJ917576:PSJ917578 QCF917576:QCF917578 QMB917576:QMB917578 QVX917576:QVX917578 RFT917576:RFT917578 RPP917576:RPP917578 RZL917576:RZL917578 SJH917576:SJH917578 STD917576:STD917578 TCZ917576:TCZ917578 TMV917576:TMV917578 TWR917576:TWR917578 UGN917576:UGN917578 UQJ917576:UQJ917578 VAF917576:VAF917578 VKB917576:VKB917578 VTX917576:VTX917578 WDT917576:WDT917578 WNP917576:WNP917578 WXL917576:WXL917578 BD983112:BD983114 KZ983112:KZ983114 UV983112:UV983114 AER983112:AER983114 AON983112:AON983114 AYJ983112:AYJ983114 BIF983112:BIF983114 BSB983112:BSB983114 CBX983112:CBX983114 CLT983112:CLT983114 CVP983112:CVP983114 DFL983112:DFL983114 DPH983112:DPH983114 DZD983112:DZD983114 EIZ983112:EIZ983114 ESV983112:ESV983114 FCR983112:FCR983114 FMN983112:FMN983114 FWJ983112:FWJ983114 GGF983112:GGF983114 GQB983112:GQB983114 GZX983112:GZX983114 HJT983112:HJT983114 HTP983112:HTP983114 IDL983112:IDL983114 INH983112:INH983114 IXD983112:IXD983114 JGZ983112:JGZ983114 JQV983112:JQV983114 KAR983112:KAR983114 KKN983112:KKN983114 KUJ983112:KUJ983114 LEF983112:LEF983114 LOB983112:LOB983114 LXX983112:LXX983114 MHT983112:MHT983114 MRP983112:MRP983114 NBL983112:NBL983114 NLH983112:NLH983114 NVD983112:NVD983114 OEZ983112:OEZ983114 OOV983112:OOV983114 OYR983112:OYR983114 PIN983112:PIN983114 PSJ983112:PSJ983114 QCF983112:QCF983114 QMB983112:QMB983114 QVX983112:QVX983114 RFT983112:RFT983114 RPP983112:RPP983114 RZL983112:RZL983114 SJH983112:SJH983114 STD983112:STD983114 TCZ983112:TCZ983114 TMV983112:TMV983114 TWR983112:TWR983114 UGN983112:UGN983114 UQJ983112:UQJ983114 VAF983112:VAF983114 VKB983112:VKB983114 VTX983112:VTX983114 WDT983112:WDT983114 WNP983112:WNP983114 WXL983112:WXL983114 AW42:AW43 KS42:KS43 UO42:UO43 AEK42:AEK43 AOG42:AOG43 AYC42:AYC43 BHY42:BHY43 BRU42:BRU43 CBQ42:CBQ43 CLM42:CLM43 CVI42:CVI43 DFE42:DFE43 DPA42:DPA43 DYW42:DYW43 EIS42:EIS43 ESO42:ESO43 FCK42:FCK43 FMG42:FMG43 FWC42:FWC43 GFY42:GFY43 GPU42:GPU43 GZQ42:GZQ43 HJM42:HJM43 HTI42:HTI43 IDE42:IDE43 INA42:INA43 IWW42:IWW43 JGS42:JGS43 JQO42:JQO43 KAK42:KAK43 KKG42:KKG43 KUC42:KUC43 LDY42:LDY43 LNU42:LNU43 LXQ42:LXQ43 MHM42:MHM43 MRI42:MRI43 NBE42:NBE43 NLA42:NLA43 NUW42:NUW43 OES42:OES43 OOO42:OOO43 OYK42:OYK43 PIG42:PIG43 PSC42:PSC43 QBY42:QBY43 QLU42:QLU43 QVQ42:QVQ43 RFM42:RFM43 RPI42:RPI43 RZE42:RZE43 SJA42:SJA43 SSW42:SSW43 TCS42:TCS43 TMO42:TMO43 TWK42:TWK43 UGG42:UGG43 UQC42:UQC43 UZY42:UZY43 VJU42:VJU43 VTQ42:VTQ43 WDM42:WDM43 WNI42:WNI43 WXE42:WXE43 AW65578:AW65579 KS65578:KS65579 UO65578:UO65579 AEK65578:AEK65579 AOG65578:AOG65579 AYC65578:AYC65579 BHY65578:BHY65579 BRU65578:BRU65579 CBQ65578:CBQ65579 CLM65578:CLM65579 CVI65578:CVI65579 DFE65578:DFE65579 DPA65578:DPA65579 DYW65578:DYW65579 EIS65578:EIS65579 ESO65578:ESO65579 FCK65578:FCK65579 FMG65578:FMG65579 FWC65578:FWC65579 GFY65578:GFY65579 GPU65578:GPU65579 GZQ65578:GZQ65579 HJM65578:HJM65579 HTI65578:HTI65579 IDE65578:IDE65579 INA65578:INA65579 IWW65578:IWW65579 JGS65578:JGS65579 JQO65578:JQO65579 KAK65578:KAK65579 KKG65578:KKG65579 KUC65578:KUC65579 LDY65578:LDY65579 LNU65578:LNU65579 LXQ65578:LXQ65579 MHM65578:MHM65579 MRI65578:MRI65579 NBE65578:NBE65579 NLA65578:NLA65579 NUW65578:NUW65579 OES65578:OES65579 OOO65578:OOO65579 OYK65578:OYK65579 PIG65578:PIG65579 PSC65578:PSC65579 QBY65578:QBY65579 QLU65578:QLU65579 QVQ65578:QVQ65579 RFM65578:RFM65579 RPI65578:RPI65579 RZE65578:RZE65579 SJA65578:SJA65579 SSW65578:SSW65579 TCS65578:TCS65579 TMO65578:TMO65579 TWK65578:TWK65579 UGG65578:UGG65579 UQC65578:UQC65579 UZY65578:UZY65579 VJU65578:VJU65579 VTQ65578:VTQ65579 WDM65578:WDM65579 WNI65578:WNI65579 WXE65578:WXE65579 AW131114:AW131115 KS131114:KS131115 UO131114:UO131115 AEK131114:AEK131115 AOG131114:AOG131115 AYC131114:AYC131115 BHY131114:BHY131115 BRU131114:BRU131115 CBQ131114:CBQ131115 CLM131114:CLM131115 CVI131114:CVI131115 DFE131114:DFE131115 DPA131114:DPA131115 DYW131114:DYW131115 EIS131114:EIS131115 ESO131114:ESO131115 FCK131114:FCK131115 FMG131114:FMG131115 FWC131114:FWC131115 GFY131114:GFY131115 GPU131114:GPU131115 GZQ131114:GZQ131115 HJM131114:HJM131115 HTI131114:HTI131115 IDE131114:IDE131115 INA131114:INA131115 IWW131114:IWW131115 JGS131114:JGS131115 JQO131114:JQO131115 KAK131114:KAK131115 KKG131114:KKG131115 KUC131114:KUC131115 LDY131114:LDY131115 LNU131114:LNU131115 LXQ131114:LXQ131115 MHM131114:MHM131115 MRI131114:MRI131115 NBE131114:NBE131115 NLA131114:NLA131115 NUW131114:NUW131115 OES131114:OES131115 OOO131114:OOO131115 OYK131114:OYK131115 PIG131114:PIG131115 PSC131114:PSC131115 QBY131114:QBY131115 QLU131114:QLU131115 QVQ131114:QVQ131115 RFM131114:RFM131115 RPI131114:RPI131115 RZE131114:RZE131115 SJA131114:SJA131115 SSW131114:SSW131115 TCS131114:TCS131115 TMO131114:TMO131115 TWK131114:TWK131115 UGG131114:UGG131115 UQC131114:UQC131115 UZY131114:UZY131115 VJU131114:VJU131115 VTQ131114:VTQ131115 WDM131114:WDM131115 WNI131114:WNI131115 WXE131114:WXE131115 AW196650:AW196651 KS196650:KS196651 UO196650:UO196651 AEK196650:AEK196651 AOG196650:AOG196651 AYC196650:AYC196651 BHY196650:BHY196651 BRU196650:BRU196651 CBQ196650:CBQ196651 CLM196650:CLM196651 CVI196650:CVI196651 DFE196650:DFE196651 DPA196650:DPA196651 DYW196650:DYW196651 EIS196650:EIS196651 ESO196650:ESO196651 FCK196650:FCK196651 FMG196650:FMG196651 FWC196650:FWC196651 GFY196650:GFY196651 GPU196650:GPU196651 GZQ196650:GZQ196651 HJM196650:HJM196651 HTI196650:HTI196651 IDE196650:IDE196651 INA196650:INA196651 IWW196650:IWW196651 JGS196650:JGS196651 JQO196650:JQO196651 KAK196650:KAK196651 KKG196650:KKG196651 KUC196650:KUC196651 LDY196650:LDY196651 LNU196650:LNU196651 LXQ196650:LXQ196651 MHM196650:MHM196651 MRI196650:MRI196651 NBE196650:NBE196651 NLA196650:NLA196651 NUW196650:NUW196651 OES196650:OES196651 OOO196650:OOO196651 OYK196650:OYK196651 PIG196650:PIG196651 PSC196650:PSC196651 QBY196650:QBY196651 QLU196650:QLU196651 QVQ196650:QVQ196651 RFM196650:RFM196651 RPI196650:RPI196651 RZE196650:RZE196651 SJA196650:SJA196651 SSW196650:SSW196651 TCS196650:TCS196651 TMO196650:TMO196651 TWK196650:TWK196651 UGG196650:UGG196651 UQC196650:UQC196651 UZY196650:UZY196651 VJU196650:VJU196651 VTQ196650:VTQ196651 WDM196650:WDM196651 WNI196650:WNI196651 WXE196650:WXE196651 AW262186:AW262187 KS262186:KS262187 UO262186:UO262187 AEK262186:AEK262187 AOG262186:AOG262187 AYC262186:AYC262187 BHY262186:BHY262187 BRU262186:BRU262187 CBQ262186:CBQ262187 CLM262186:CLM262187 CVI262186:CVI262187 DFE262186:DFE262187 DPA262186:DPA262187 DYW262186:DYW262187 EIS262186:EIS262187 ESO262186:ESO262187 FCK262186:FCK262187 FMG262186:FMG262187 FWC262186:FWC262187 GFY262186:GFY262187 GPU262186:GPU262187 GZQ262186:GZQ262187 HJM262186:HJM262187 HTI262186:HTI262187 IDE262186:IDE262187 INA262186:INA262187 IWW262186:IWW262187 JGS262186:JGS262187 JQO262186:JQO262187 KAK262186:KAK262187 KKG262186:KKG262187 KUC262186:KUC262187 LDY262186:LDY262187 LNU262186:LNU262187 LXQ262186:LXQ262187 MHM262186:MHM262187 MRI262186:MRI262187 NBE262186:NBE262187 NLA262186:NLA262187 NUW262186:NUW262187 OES262186:OES262187 OOO262186:OOO262187 OYK262186:OYK262187 PIG262186:PIG262187 PSC262186:PSC262187 QBY262186:QBY262187 QLU262186:QLU262187 QVQ262186:QVQ262187 RFM262186:RFM262187 RPI262186:RPI262187 RZE262186:RZE262187 SJA262186:SJA262187 SSW262186:SSW262187 TCS262186:TCS262187 TMO262186:TMO262187 TWK262186:TWK262187 UGG262186:UGG262187 UQC262186:UQC262187 UZY262186:UZY262187 VJU262186:VJU262187 VTQ262186:VTQ262187 WDM262186:WDM262187 WNI262186:WNI262187 WXE262186:WXE262187 AW327722:AW327723 KS327722:KS327723 UO327722:UO327723 AEK327722:AEK327723 AOG327722:AOG327723 AYC327722:AYC327723 BHY327722:BHY327723 BRU327722:BRU327723 CBQ327722:CBQ327723 CLM327722:CLM327723 CVI327722:CVI327723 DFE327722:DFE327723 DPA327722:DPA327723 DYW327722:DYW327723 EIS327722:EIS327723 ESO327722:ESO327723 FCK327722:FCK327723 FMG327722:FMG327723 FWC327722:FWC327723 GFY327722:GFY327723 GPU327722:GPU327723 GZQ327722:GZQ327723 HJM327722:HJM327723 HTI327722:HTI327723 IDE327722:IDE327723 INA327722:INA327723 IWW327722:IWW327723 JGS327722:JGS327723 JQO327722:JQO327723 KAK327722:KAK327723 KKG327722:KKG327723 KUC327722:KUC327723 LDY327722:LDY327723 LNU327722:LNU327723 LXQ327722:LXQ327723 MHM327722:MHM327723 MRI327722:MRI327723 NBE327722:NBE327723 NLA327722:NLA327723 NUW327722:NUW327723 OES327722:OES327723 OOO327722:OOO327723 OYK327722:OYK327723 PIG327722:PIG327723 PSC327722:PSC327723 QBY327722:QBY327723 QLU327722:QLU327723 QVQ327722:QVQ327723 RFM327722:RFM327723 RPI327722:RPI327723 RZE327722:RZE327723 SJA327722:SJA327723 SSW327722:SSW327723 TCS327722:TCS327723 TMO327722:TMO327723 TWK327722:TWK327723 UGG327722:UGG327723 UQC327722:UQC327723 UZY327722:UZY327723 VJU327722:VJU327723 VTQ327722:VTQ327723 WDM327722:WDM327723 WNI327722:WNI327723 WXE327722:WXE327723 AW393258:AW393259 KS393258:KS393259 UO393258:UO393259 AEK393258:AEK393259 AOG393258:AOG393259 AYC393258:AYC393259 BHY393258:BHY393259 BRU393258:BRU393259 CBQ393258:CBQ393259 CLM393258:CLM393259 CVI393258:CVI393259 DFE393258:DFE393259 DPA393258:DPA393259 DYW393258:DYW393259 EIS393258:EIS393259 ESO393258:ESO393259 FCK393258:FCK393259 FMG393258:FMG393259 FWC393258:FWC393259 GFY393258:GFY393259 GPU393258:GPU393259 GZQ393258:GZQ393259 HJM393258:HJM393259 HTI393258:HTI393259 IDE393258:IDE393259 INA393258:INA393259 IWW393258:IWW393259 JGS393258:JGS393259 JQO393258:JQO393259 KAK393258:KAK393259 KKG393258:KKG393259 KUC393258:KUC393259 LDY393258:LDY393259 LNU393258:LNU393259 LXQ393258:LXQ393259 MHM393258:MHM393259 MRI393258:MRI393259 NBE393258:NBE393259 NLA393258:NLA393259 NUW393258:NUW393259 OES393258:OES393259 OOO393258:OOO393259 OYK393258:OYK393259 PIG393258:PIG393259 PSC393258:PSC393259 QBY393258:QBY393259 QLU393258:QLU393259 QVQ393258:QVQ393259 RFM393258:RFM393259 RPI393258:RPI393259 RZE393258:RZE393259 SJA393258:SJA393259 SSW393258:SSW393259 TCS393258:TCS393259 TMO393258:TMO393259 TWK393258:TWK393259 UGG393258:UGG393259 UQC393258:UQC393259 UZY393258:UZY393259 VJU393258:VJU393259 VTQ393258:VTQ393259 WDM393258:WDM393259 WNI393258:WNI393259 WXE393258:WXE393259 AW458794:AW458795 KS458794:KS458795 UO458794:UO458795 AEK458794:AEK458795 AOG458794:AOG458795 AYC458794:AYC458795 BHY458794:BHY458795 BRU458794:BRU458795 CBQ458794:CBQ458795 CLM458794:CLM458795 CVI458794:CVI458795 DFE458794:DFE458795 DPA458794:DPA458795 DYW458794:DYW458795 EIS458794:EIS458795 ESO458794:ESO458795 FCK458794:FCK458795 FMG458794:FMG458795 FWC458794:FWC458795 GFY458794:GFY458795 GPU458794:GPU458795 GZQ458794:GZQ458795 HJM458794:HJM458795 HTI458794:HTI458795 IDE458794:IDE458795 INA458794:INA458795 IWW458794:IWW458795 JGS458794:JGS458795 JQO458794:JQO458795 KAK458794:KAK458795 KKG458794:KKG458795 KUC458794:KUC458795 LDY458794:LDY458795 LNU458794:LNU458795 LXQ458794:LXQ458795 MHM458794:MHM458795 MRI458794:MRI458795 NBE458794:NBE458795 NLA458794:NLA458795 NUW458794:NUW458795 OES458794:OES458795 OOO458794:OOO458795 OYK458794:OYK458795 PIG458794:PIG458795 PSC458794:PSC458795 QBY458794:QBY458795 QLU458794:QLU458795 QVQ458794:QVQ458795 RFM458794:RFM458795 RPI458794:RPI458795 RZE458794:RZE458795 SJA458794:SJA458795 SSW458794:SSW458795 TCS458794:TCS458795 TMO458794:TMO458795 TWK458794:TWK458795 UGG458794:UGG458795 UQC458794:UQC458795 UZY458794:UZY458795 VJU458794:VJU458795 VTQ458794:VTQ458795 WDM458794:WDM458795 WNI458794:WNI458795 WXE458794:WXE458795 AW524330:AW524331 KS524330:KS524331 UO524330:UO524331 AEK524330:AEK524331 AOG524330:AOG524331 AYC524330:AYC524331 BHY524330:BHY524331 BRU524330:BRU524331 CBQ524330:CBQ524331 CLM524330:CLM524331 CVI524330:CVI524331 DFE524330:DFE524331 DPA524330:DPA524331 DYW524330:DYW524331 EIS524330:EIS524331 ESO524330:ESO524331 FCK524330:FCK524331 FMG524330:FMG524331 FWC524330:FWC524331 GFY524330:GFY524331 GPU524330:GPU524331 GZQ524330:GZQ524331 HJM524330:HJM524331 HTI524330:HTI524331 IDE524330:IDE524331 INA524330:INA524331 IWW524330:IWW524331 JGS524330:JGS524331 JQO524330:JQO524331 KAK524330:KAK524331 KKG524330:KKG524331 KUC524330:KUC524331 LDY524330:LDY524331 LNU524330:LNU524331 LXQ524330:LXQ524331 MHM524330:MHM524331 MRI524330:MRI524331 NBE524330:NBE524331 NLA524330:NLA524331 NUW524330:NUW524331 OES524330:OES524331 OOO524330:OOO524331 OYK524330:OYK524331 PIG524330:PIG524331 PSC524330:PSC524331 QBY524330:QBY524331 QLU524330:QLU524331 QVQ524330:QVQ524331 RFM524330:RFM524331 RPI524330:RPI524331 RZE524330:RZE524331 SJA524330:SJA524331 SSW524330:SSW524331 TCS524330:TCS524331 TMO524330:TMO524331 TWK524330:TWK524331 UGG524330:UGG524331 UQC524330:UQC524331 UZY524330:UZY524331 VJU524330:VJU524331 VTQ524330:VTQ524331 WDM524330:WDM524331 WNI524330:WNI524331 WXE524330:WXE524331 AW589866:AW589867 KS589866:KS589867 UO589866:UO589867 AEK589866:AEK589867 AOG589866:AOG589867 AYC589866:AYC589867 BHY589866:BHY589867 BRU589866:BRU589867 CBQ589866:CBQ589867 CLM589866:CLM589867 CVI589866:CVI589867 DFE589866:DFE589867 DPA589866:DPA589867 DYW589866:DYW589867 EIS589866:EIS589867 ESO589866:ESO589867 FCK589866:FCK589867 FMG589866:FMG589867 FWC589866:FWC589867 GFY589866:GFY589867 GPU589866:GPU589867 GZQ589866:GZQ589867 HJM589866:HJM589867 HTI589866:HTI589867 IDE589866:IDE589867 INA589866:INA589867 IWW589866:IWW589867 JGS589866:JGS589867 JQO589866:JQO589867 KAK589866:KAK589867 KKG589866:KKG589867 KUC589866:KUC589867 LDY589866:LDY589867 LNU589866:LNU589867 LXQ589866:LXQ589867 MHM589866:MHM589867 MRI589866:MRI589867 NBE589866:NBE589867 NLA589866:NLA589867 NUW589866:NUW589867 OES589866:OES589867 OOO589866:OOO589867 OYK589866:OYK589867 PIG589866:PIG589867 PSC589866:PSC589867 QBY589866:QBY589867 QLU589866:QLU589867 QVQ589866:QVQ589867 RFM589866:RFM589867 RPI589866:RPI589867 RZE589866:RZE589867 SJA589866:SJA589867 SSW589866:SSW589867 TCS589866:TCS589867 TMO589866:TMO589867 TWK589866:TWK589867 UGG589866:UGG589867 UQC589866:UQC589867 UZY589866:UZY589867 VJU589866:VJU589867 VTQ589866:VTQ589867 WDM589866:WDM589867 WNI589866:WNI589867 WXE589866:WXE589867 AW655402:AW655403 KS655402:KS655403 UO655402:UO655403 AEK655402:AEK655403 AOG655402:AOG655403 AYC655402:AYC655403 BHY655402:BHY655403 BRU655402:BRU655403 CBQ655402:CBQ655403 CLM655402:CLM655403 CVI655402:CVI655403 DFE655402:DFE655403 DPA655402:DPA655403 DYW655402:DYW655403 EIS655402:EIS655403 ESO655402:ESO655403 FCK655402:FCK655403 FMG655402:FMG655403 FWC655402:FWC655403 GFY655402:GFY655403 GPU655402:GPU655403 GZQ655402:GZQ655403 HJM655402:HJM655403 HTI655402:HTI655403 IDE655402:IDE655403 INA655402:INA655403 IWW655402:IWW655403 JGS655402:JGS655403 JQO655402:JQO655403 KAK655402:KAK655403 KKG655402:KKG655403 KUC655402:KUC655403 LDY655402:LDY655403 LNU655402:LNU655403 LXQ655402:LXQ655403 MHM655402:MHM655403 MRI655402:MRI655403 NBE655402:NBE655403 NLA655402:NLA655403 NUW655402:NUW655403 OES655402:OES655403 OOO655402:OOO655403 OYK655402:OYK655403 PIG655402:PIG655403 PSC655402:PSC655403 QBY655402:QBY655403 QLU655402:QLU655403 QVQ655402:QVQ655403 RFM655402:RFM655403 RPI655402:RPI655403 RZE655402:RZE655403 SJA655402:SJA655403 SSW655402:SSW655403 TCS655402:TCS655403 TMO655402:TMO655403 TWK655402:TWK655403 UGG655402:UGG655403 UQC655402:UQC655403 UZY655402:UZY655403 VJU655402:VJU655403 VTQ655402:VTQ655403 WDM655402:WDM655403 WNI655402:WNI655403 WXE655402:WXE655403 AW720938:AW720939 KS720938:KS720939 UO720938:UO720939 AEK720938:AEK720939 AOG720938:AOG720939 AYC720938:AYC720939 BHY720938:BHY720939 BRU720938:BRU720939 CBQ720938:CBQ720939 CLM720938:CLM720939 CVI720938:CVI720939 DFE720938:DFE720939 DPA720938:DPA720939 DYW720938:DYW720939 EIS720938:EIS720939 ESO720938:ESO720939 FCK720938:FCK720939 FMG720938:FMG720939 FWC720938:FWC720939 GFY720938:GFY720939 GPU720938:GPU720939 GZQ720938:GZQ720939 HJM720938:HJM720939 HTI720938:HTI720939 IDE720938:IDE720939 INA720938:INA720939 IWW720938:IWW720939 JGS720938:JGS720939 JQO720938:JQO720939 KAK720938:KAK720939 KKG720938:KKG720939 KUC720938:KUC720939 LDY720938:LDY720939 LNU720938:LNU720939 LXQ720938:LXQ720939 MHM720938:MHM720939 MRI720938:MRI720939 NBE720938:NBE720939 NLA720938:NLA720939 NUW720938:NUW720939 OES720938:OES720939 OOO720938:OOO720939 OYK720938:OYK720939 PIG720938:PIG720939 PSC720938:PSC720939 QBY720938:QBY720939 QLU720938:QLU720939 QVQ720938:QVQ720939 RFM720938:RFM720939 RPI720938:RPI720939 RZE720938:RZE720939 SJA720938:SJA720939 SSW720938:SSW720939 TCS720938:TCS720939 TMO720938:TMO720939 TWK720938:TWK720939 UGG720938:UGG720939 UQC720938:UQC720939 UZY720938:UZY720939 VJU720938:VJU720939 VTQ720938:VTQ720939 WDM720938:WDM720939 WNI720938:WNI720939 WXE720938:WXE720939 AW786474:AW786475 KS786474:KS786475 UO786474:UO786475 AEK786474:AEK786475 AOG786474:AOG786475 AYC786474:AYC786475 BHY786474:BHY786475 BRU786474:BRU786475 CBQ786474:CBQ786475 CLM786474:CLM786475 CVI786474:CVI786475 DFE786474:DFE786475 DPA786474:DPA786475 DYW786474:DYW786475 EIS786474:EIS786475 ESO786474:ESO786475 FCK786474:FCK786475 FMG786474:FMG786475 FWC786474:FWC786475 GFY786474:GFY786475 GPU786474:GPU786475 GZQ786474:GZQ786475 HJM786474:HJM786475 HTI786474:HTI786475 IDE786474:IDE786475 INA786474:INA786475 IWW786474:IWW786475 JGS786474:JGS786475 JQO786474:JQO786475 KAK786474:KAK786475 KKG786474:KKG786475 KUC786474:KUC786475 LDY786474:LDY786475 LNU786474:LNU786475 LXQ786474:LXQ786475 MHM786474:MHM786475 MRI786474:MRI786475 NBE786474:NBE786475 NLA786474:NLA786475 NUW786474:NUW786475 OES786474:OES786475 OOO786474:OOO786475 OYK786474:OYK786475 PIG786474:PIG786475 PSC786474:PSC786475 QBY786474:QBY786475 QLU786474:QLU786475 QVQ786474:QVQ786475 RFM786474:RFM786475 RPI786474:RPI786475 RZE786474:RZE786475 SJA786474:SJA786475 SSW786474:SSW786475 TCS786474:TCS786475 TMO786474:TMO786475 TWK786474:TWK786475 UGG786474:UGG786475 UQC786474:UQC786475 UZY786474:UZY786475 VJU786474:VJU786475 VTQ786474:VTQ786475 WDM786474:WDM786475 WNI786474:WNI786475 WXE786474:WXE786475 AW852010:AW852011 KS852010:KS852011 UO852010:UO852011 AEK852010:AEK852011 AOG852010:AOG852011 AYC852010:AYC852011 BHY852010:BHY852011 BRU852010:BRU852011 CBQ852010:CBQ852011 CLM852010:CLM852011 CVI852010:CVI852011 DFE852010:DFE852011 DPA852010:DPA852011 DYW852010:DYW852011 EIS852010:EIS852011 ESO852010:ESO852011 FCK852010:FCK852011 FMG852010:FMG852011 FWC852010:FWC852011 GFY852010:GFY852011 GPU852010:GPU852011 GZQ852010:GZQ852011 HJM852010:HJM852011 HTI852010:HTI852011 IDE852010:IDE852011 INA852010:INA852011 IWW852010:IWW852011 JGS852010:JGS852011 JQO852010:JQO852011 KAK852010:KAK852011 KKG852010:KKG852011 KUC852010:KUC852011 LDY852010:LDY852011 LNU852010:LNU852011 LXQ852010:LXQ852011 MHM852010:MHM852011 MRI852010:MRI852011 NBE852010:NBE852011 NLA852010:NLA852011 NUW852010:NUW852011 OES852010:OES852011 OOO852010:OOO852011 OYK852010:OYK852011 PIG852010:PIG852011 PSC852010:PSC852011 QBY852010:QBY852011 QLU852010:QLU852011 QVQ852010:QVQ852011 RFM852010:RFM852011 RPI852010:RPI852011 RZE852010:RZE852011 SJA852010:SJA852011 SSW852010:SSW852011 TCS852010:TCS852011 TMO852010:TMO852011 TWK852010:TWK852011 UGG852010:UGG852011 UQC852010:UQC852011 UZY852010:UZY852011 VJU852010:VJU852011 VTQ852010:VTQ852011 WDM852010:WDM852011 WNI852010:WNI852011 WXE852010:WXE852011 AW917546:AW917547 KS917546:KS917547 UO917546:UO917547 AEK917546:AEK917547 AOG917546:AOG917547 AYC917546:AYC917547 BHY917546:BHY917547 BRU917546:BRU917547 CBQ917546:CBQ917547 CLM917546:CLM917547 CVI917546:CVI917547 DFE917546:DFE917547 DPA917546:DPA917547 DYW917546:DYW917547 EIS917546:EIS917547 ESO917546:ESO917547 FCK917546:FCK917547 FMG917546:FMG917547 FWC917546:FWC917547 GFY917546:GFY917547 GPU917546:GPU917547 GZQ917546:GZQ917547 HJM917546:HJM917547 HTI917546:HTI917547 IDE917546:IDE917547 INA917546:INA917547 IWW917546:IWW917547 JGS917546:JGS917547 JQO917546:JQO917547 KAK917546:KAK917547 KKG917546:KKG917547 KUC917546:KUC917547 LDY917546:LDY917547 LNU917546:LNU917547 LXQ917546:LXQ917547 MHM917546:MHM917547 MRI917546:MRI917547 NBE917546:NBE917547 NLA917546:NLA917547 NUW917546:NUW917547 OES917546:OES917547 OOO917546:OOO917547 OYK917546:OYK917547 PIG917546:PIG917547 PSC917546:PSC917547 QBY917546:QBY917547 QLU917546:QLU917547 QVQ917546:QVQ917547 RFM917546:RFM917547 RPI917546:RPI917547 RZE917546:RZE917547 SJA917546:SJA917547 SSW917546:SSW917547 TCS917546:TCS917547 TMO917546:TMO917547 TWK917546:TWK917547 UGG917546:UGG917547 UQC917546:UQC917547 UZY917546:UZY917547 VJU917546:VJU917547 VTQ917546:VTQ917547 WDM917546:WDM917547 WNI917546:WNI917547 WXE917546:WXE917547 AW983082:AW983083 KS983082:KS983083 UO983082:UO983083 AEK983082:AEK983083 AOG983082:AOG983083 AYC983082:AYC983083 BHY983082:BHY983083 BRU983082:BRU983083 CBQ983082:CBQ983083 CLM983082:CLM983083 CVI983082:CVI983083 DFE983082:DFE983083 DPA983082:DPA983083 DYW983082:DYW983083 EIS983082:EIS983083 ESO983082:ESO983083 FCK983082:FCK983083 FMG983082:FMG983083 FWC983082:FWC983083 GFY983082:GFY983083 GPU983082:GPU983083 GZQ983082:GZQ983083 HJM983082:HJM983083 HTI983082:HTI983083 IDE983082:IDE983083 INA983082:INA983083 IWW983082:IWW983083 JGS983082:JGS983083 JQO983082:JQO983083 KAK983082:KAK983083 KKG983082:KKG983083 KUC983082:KUC983083 LDY983082:LDY983083 LNU983082:LNU983083 LXQ983082:LXQ983083 MHM983082:MHM983083 MRI983082:MRI983083 NBE983082:NBE983083 NLA983082:NLA983083 NUW983082:NUW983083 OES983082:OES983083 OOO983082:OOO983083 OYK983082:OYK983083 PIG983082:PIG983083 PSC983082:PSC983083 QBY983082:QBY983083 QLU983082:QLU983083 QVQ983082:QVQ983083 RFM983082:RFM983083 RPI983082:RPI983083 RZE983082:RZE983083 SJA983082:SJA983083 SSW983082:SSW983083 TCS983082:TCS983083 TMO983082:TMO983083 TWK983082:TWK983083 UGG983082:UGG983083 UQC983082:UQC983083 UZY983082:UZY983083 VJU983082:VJU983083 VTQ983082:VTQ983083 WDM983082:WDM983083 WNI983082:WNI983083 WXE983082:WXE983083 AV72:AV74 KR72:KR74 UN72:UN74 AEJ72:AEJ74 AOF72:AOF74 AYB72:AYB74 BHX72:BHX74 BRT72:BRT74 CBP72:CBP74 CLL72:CLL74 CVH72:CVH74 DFD72:DFD74 DOZ72:DOZ74 DYV72:DYV74 EIR72:EIR74 ESN72:ESN74 FCJ72:FCJ74 FMF72:FMF74 FWB72:FWB74 GFX72:GFX74 GPT72:GPT74 GZP72:GZP74 HJL72:HJL74 HTH72:HTH74 IDD72:IDD74 IMZ72:IMZ74 IWV72:IWV74 JGR72:JGR74 JQN72:JQN74 KAJ72:KAJ74 KKF72:KKF74 KUB72:KUB74 LDX72:LDX74 LNT72:LNT74 LXP72:LXP74 MHL72:MHL74 MRH72:MRH74 NBD72:NBD74 NKZ72:NKZ74 NUV72:NUV74 OER72:OER74 OON72:OON74 OYJ72:OYJ74 PIF72:PIF74 PSB72:PSB74 QBX72:QBX74 QLT72:QLT74 QVP72:QVP74 RFL72:RFL74 RPH72:RPH74 RZD72:RZD74 SIZ72:SIZ74 SSV72:SSV74 TCR72:TCR74 TMN72:TMN74 TWJ72:TWJ74 UGF72:UGF74 UQB72:UQB74 UZX72:UZX74 VJT72:VJT74 VTP72:VTP74 WDL72:WDL74 WNH72:WNH74 WXD72:WXD74 AV65608:AV65610 KR65608:KR65610 UN65608:UN65610 AEJ65608:AEJ65610 AOF65608:AOF65610 AYB65608:AYB65610 BHX65608:BHX65610 BRT65608:BRT65610 CBP65608:CBP65610 CLL65608:CLL65610 CVH65608:CVH65610 DFD65608:DFD65610 DOZ65608:DOZ65610 DYV65608:DYV65610 EIR65608:EIR65610 ESN65608:ESN65610 FCJ65608:FCJ65610 FMF65608:FMF65610 FWB65608:FWB65610 GFX65608:GFX65610 GPT65608:GPT65610 GZP65608:GZP65610 HJL65608:HJL65610 HTH65608:HTH65610 IDD65608:IDD65610 IMZ65608:IMZ65610 IWV65608:IWV65610 JGR65608:JGR65610 JQN65608:JQN65610 KAJ65608:KAJ65610 KKF65608:KKF65610 KUB65608:KUB65610 LDX65608:LDX65610 LNT65608:LNT65610 LXP65608:LXP65610 MHL65608:MHL65610 MRH65608:MRH65610 NBD65608:NBD65610 NKZ65608:NKZ65610 NUV65608:NUV65610 OER65608:OER65610 OON65608:OON65610 OYJ65608:OYJ65610 PIF65608:PIF65610 PSB65608:PSB65610 QBX65608:QBX65610 QLT65608:QLT65610 QVP65608:QVP65610 RFL65608:RFL65610 RPH65608:RPH65610 RZD65608:RZD65610 SIZ65608:SIZ65610 SSV65608:SSV65610 TCR65608:TCR65610 TMN65608:TMN65610 TWJ65608:TWJ65610 UGF65608:UGF65610 UQB65608:UQB65610 UZX65608:UZX65610 VJT65608:VJT65610 VTP65608:VTP65610 WDL65608:WDL65610 WNH65608:WNH65610 WXD65608:WXD65610 AV131144:AV131146 KR131144:KR131146 UN131144:UN131146 AEJ131144:AEJ131146 AOF131144:AOF131146 AYB131144:AYB131146 BHX131144:BHX131146 BRT131144:BRT131146 CBP131144:CBP131146 CLL131144:CLL131146 CVH131144:CVH131146 DFD131144:DFD131146 DOZ131144:DOZ131146 DYV131144:DYV131146 EIR131144:EIR131146 ESN131144:ESN131146 FCJ131144:FCJ131146 FMF131144:FMF131146 FWB131144:FWB131146 GFX131144:GFX131146 GPT131144:GPT131146 GZP131144:GZP131146 HJL131144:HJL131146 HTH131144:HTH131146 IDD131144:IDD131146 IMZ131144:IMZ131146 IWV131144:IWV131146 JGR131144:JGR131146 JQN131144:JQN131146 KAJ131144:KAJ131146 KKF131144:KKF131146 KUB131144:KUB131146 LDX131144:LDX131146 LNT131144:LNT131146 LXP131144:LXP131146 MHL131144:MHL131146 MRH131144:MRH131146 NBD131144:NBD131146 NKZ131144:NKZ131146 NUV131144:NUV131146 OER131144:OER131146 OON131144:OON131146 OYJ131144:OYJ131146 PIF131144:PIF131146 PSB131144:PSB131146 QBX131144:QBX131146 QLT131144:QLT131146 QVP131144:QVP131146 RFL131144:RFL131146 RPH131144:RPH131146 RZD131144:RZD131146 SIZ131144:SIZ131146 SSV131144:SSV131146 TCR131144:TCR131146 TMN131144:TMN131146 TWJ131144:TWJ131146 UGF131144:UGF131146 UQB131144:UQB131146 UZX131144:UZX131146 VJT131144:VJT131146 VTP131144:VTP131146 WDL131144:WDL131146 WNH131144:WNH131146 WXD131144:WXD131146 AV196680:AV196682 KR196680:KR196682 UN196680:UN196682 AEJ196680:AEJ196682 AOF196680:AOF196682 AYB196680:AYB196682 BHX196680:BHX196682 BRT196680:BRT196682 CBP196680:CBP196682 CLL196680:CLL196682 CVH196680:CVH196682 DFD196680:DFD196682 DOZ196680:DOZ196682 DYV196680:DYV196682 EIR196680:EIR196682 ESN196680:ESN196682 FCJ196680:FCJ196682 FMF196680:FMF196682 FWB196680:FWB196682 GFX196680:GFX196682 GPT196680:GPT196682 GZP196680:GZP196682 HJL196680:HJL196682 HTH196680:HTH196682 IDD196680:IDD196682 IMZ196680:IMZ196682 IWV196680:IWV196682 JGR196680:JGR196682 JQN196680:JQN196682 KAJ196680:KAJ196682 KKF196680:KKF196682 KUB196680:KUB196682 LDX196680:LDX196682 LNT196680:LNT196682 LXP196680:LXP196682 MHL196680:MHL196682 MRH196680:MRH196682 NBD196680:NBD196682 NKZ196680:NKZ196682 NUV196680:NUV196682 OER196680:OER196682 OON196680:OON196682 OYJ196680:OYJ196682 PIF196680:PIF196682 PSB196680:PSB196682 QBX196680:QBX196682 QLT196680:QLT196682 QVP196680:QVP196682 RFL196680:RFL196682 RPH196680:RPH196682 RZD196680:RZD196682 SIZ196680:SIZ196682 SSV196680:SSV196682 TCR196680:TCR196682 TMN196680:TMN196682 TWJ196680:TWJ196682 UGF196680:UGF196682 UQB196680:UQB196682 UZX196680:UZX196682 VJT196680:VJT196682 VTP196680:VTP196682 WDL196680:WDL196682 WNH196680:WNH196682 WXD196680:WXD196682 AV262216:AV262218 KR262216:KR262218 UN262216:UN262218 AEJ262216:AEJ262218 AOF262216:AOF262218 AYB262216:AYB262218 BHX262216:BHX262218 BRT262216:BRT262218 CBP262216:CBP262218 CLL262216:CLL262218 CVH262216:CVH262218 DFD262216:DFD262218 DOZ262216:DOZ262218 DYV262216:DYV262218 EIR262216:EIR262218 ESN262216:ESN262218 FCJ262216:FCJ262218 FMF262216:FMF262218 FWB262216:FWB262218 GFX262216:GFX262218 GPT262216:GPT262218 GZP262216:GZP262218 HJL262216:HJL262218 HTH262216:HTH262218 IDD262216:IDD262218 IMZ262216:IMZ262218 IWV262216:IWV262218 JGR262216:JGR262218 JQN262216:JQN262218 KAJ262216:KAJ262218 KKF262216:KKF262218 KUB262216:KUB262218 LDX262216:LDX262218 LNT262216:LNT262218 LXP262216:LXP262218 MHL262216:MHL262218 MRH262216:MRH262218 NBD262216:NBD262218 NKZ262216:NKZ262218 NUV262216:NUV262218 OER262216:OER262218 OON262216:OON262218 OYJ262216:OYJ262218 PIF262216:PIF262218 PSB262216:PSB262218 QBX262216:QBX262218 QLT262216:QLT262218 QVP262216:QVP262218 RFL262216:RFL262218 RPH262216:RPH262218 RZD262216:RZD262218 SIZ262216:SIZ262218 SSV262216:SSV262218 TCR262216:TCR262218 TMN262216:TMN262218 TWJ262216:TWJ262218 UGF262216:UGF262218 UQB262216:UQB262218 UZX262216:UZX262218 VJT262216:VJT262218 VTP262216:VTP262218 WDL262216:WDL262218 WNH262216:WNH262218 WXD262216:WXD262218 AV327752:AV327754 KR327752:KR327754 UN327752:UN327754 AEJ327752:AEJ327754 AOF327752:AOF327754 AYB327752:AYB327754 BHX327752:BHX327754 BRT327752:BRT327754 CBP327752:CBP327754 CLL327752:CLL327754 CVH327752:CVH327754 DFD327752:DFD327754 DOZ327752:DOZ327754 DYV327752:DYV327754 EIR327752:EIR327754 ESN327752:ESN327754 FCJ327752:FCJ327754 FMF327752:FMF327754 FWB327752:FWB327754 GFX327752:GFX327754 GPT327752:GPT327754 GZP327752:GZP327754 HJL327752:HJL327754 HTH327752:HTH327754 IDD327752:IDD327754 IMZ327752:IMZ327754 IWV327752:IWV327754 JGR327752:JGR327754 JQN327752:JQN327754 KAJ327752:KAJ327754 KKF327752:KKF327754 KUB327752:KUB327754 LDX327752:LDX327754 LNT327752:LNT327754 LXP327752:LXP327754 MHL327752:MHL327754 MRH327752:MRH327754 NBD327752:NBD327754 NKZ327752:NKZ327754 NUV327752:NUV327754 OER327752:OER327754 OON327752:OON327754 OYJ327752:OYJ327754 PIF327752:PIF327754 PSB327752:PSB327754 QBX327752:QBX327754 QLT327752:QLT327754 QVP327752:QVP327754 RFL327752:RFL327754 RPH327752:RPH327754 RZD327752:RZD327754 SIZ327752:SIZ327754 SSV327752:SSV327754 TCR327752:TCR327754 TMN327752:TMN327754 TWJ327752:TWJ327754 UGF327752:UGF327754 UQB327752:UQB327754 UZX327752:UZX327754 VJT327752:VJT327754 VTP327752:VTP327754 WDL327752:WDL327754 WNH327752:WNH327754 WXD327752:WXD327754 AV393288:AV393290 KR393288:KR393290 UN393288:UN393290 AEJ393288:AEJ393290 AOF393288:AOF393290 AYB393288:AYB393290 BHX393288:BHX393290 BRT393288:BRT393290 CBP393288:CBP393290 CLL393288:CLL393290 CVH393288:CVH393290 DFD393288:DFD393290 DOZ393288:DOZ393290 DYV393288:DYV393290 EIR393288:EIR393290 ESN393288:ESN393290 FCJ393288:FCJ393290 FMF393288:FMF393290 FWB393288:FWB393290 GFX393288:GFX393290 GPT393288:GPT393290 GZP393288:GZP393290 HJL393288:HJL393290 HTH393288:HTH393290 IDD393288:IDD393290 IMZ393288:IMZ393290 IWV393288:IWV393290 JGR393288:JGR393290 JQN393288:JQN393290 KAJ393288:KAJ393290 KKF393288:KKF393290 KUB393288:KUB393290 LDX393288:LDX393290 LNT393288:LNT393290 LXP393288:LXP393290 MHL393288:MHL393290 MRH393288:MRH393290 NBD393288:NBD393290 NKZ393288:NKZ393290 NUV393288:NUV393290 OER393288:OER393290 OON393288:OON393290 OYJ393288:OYJ393290 PIF393288:PIF393290 PSB393288:PSB393290 QBX393288:QBX393290 QLT393288:QLT393290 QVP393288:QVP393290 RFL393288:RFL393290 RPH393288:RPH393290 RZD393288:RZD393290 SIZ393288:SIZ393290 SSV393288:SSV393290 TCR393288:TCR393290 TMN393288:TMN393290 TWJ393288:TWJ393290 UGF393288:UGF393290 UQB393288:UQB393290 UZX393288:UZX393290 VJT393288:VJT393290 VTP393288:VTP393290 WDL393288:WDL393290 WNH393288:WNH393290 WXD393288:WXD393290 AV458824:AV458826 KR458824:KR458826 UN458824:UN458826 AEJ458824:AEJ458826 AOF458824:AOF458826 AYB458824:AYB458826 BHX458824:BHX458826 BRT458824:BRT458826 CBP458824:CBP458826 CLL458824:CLL458826 CVH458824:CVH458826 DFD458824:DFD458826 DOZ458824:DOZ458826 DYV458824:DYV458826 EIR458824:EIR458826 ESN458824:ESN458826 FCJ458824:FCJ458826 FMF458824:FMF458826 FWB458824:FWB458826 GFX458824:GFX458826 GPT458824:GPT458826 GZP458824:GZP458826 HJL458824:HJL458826 HTH458824:HTH458826 IDD458824:IDD458826 IMZ458824:IMZ458826 IWV458824:IWV458826 JGR458824:JGR458826 JQN458824:JQN458826 KAJ458824:KAJ458826 KKF458824:KKF458826 KUB458824:KUB458826 LDX458824:LDX458826 LNT458824:LNT458826 LXP458824:LXP458826 MHL458824:MHL458826 MRH458824:MRH458826 NBD458824:NBD458826 NKZ458824:NKZ458826 NUV458824:NUV458826 OER458824:OER458826 OON458824:OON458826 OYJ458824:OYJ458826 PIF458824:PIF458826 PSB458824:PSB458826 QBX458824:QBX458826 QLT458824:QLT458826 QVP458824:QVP458826 RFL458824:RFL458826 RPH458824:RPH458826 RZD458824:RZD458826 SIZ458824:SIZ458826 SSV458824:SSV458826 TCR458824:TCR458826 TMN458824:TMN458826 TWJ458824:TWJ458826 UGF458824:UGF458826 UQB458824:UQB458826 UZX458824:UZX458826 VJT458824:VJT458826 VTP458824:VTP458826 WDL458824:WDL458826 WNH458824:WNH458826 WXD458824:WXD458826 AV524360:AV524362 KR524360:KR524362 UN524360:UN524362 AEJ524360:AEJ524362 AOF524360:AOF524362 AYB524360:AYB524362 BHX524360:BHX524362 BRT524360:BRT524362 CBP524360:CBP524362 CLL524360:CLL524362 CVH524360:CVH524362 DFD524360:DFD524362 DOZ524360:DOZ524362 DYV524360:DYV524362 EIR524360:EIR524362 ESN524360:ESN524362 FCJ524360:FCJ524362 FMF524360:FMF524362 FWB524360:FWB524362 GFX524360:GFX524362 GPT524360:GPT524362 GZP524360:GZP524362 HJL524360:HJL524362 HTH524360:HTH524362 IDD524360:IDD524362 IMZ524360:IMZ524362 IWV524360:IWV524362 JGR524360:JGR524362 JQN524360:JQN524362 KAJ524360:KAJ524362 KKF524360:KKF524362 KUB524360:KUB524362 LDX524360:LDX524362 LNT524360:LNT524362 LXP524360:LXP524362 MHL524360:MHL524362 MRH524360:MRH524362 NBD524360:NBD524362 NKZ524360:NKZ524362 NUV524360:NUV524362 OER524360:OER524362 OON524360:OON524362 OYJ524360:OYJ524362 PIF524360:PIF524362 PSB524360:PSB524362 QBX524360:QBX524362 QLT524360:QLT524362 QVP524360:QVP524362 RFL524360:RFL524362 RPH524360:RPH524362 RZD524360:RZD524362 SIZ524360:SIZ524362 SSV524360:SSV524362 TCR524360:TCR524362 TMN524360:TMN524362 TWJ524360:TWJ524362 UGF524360:UGF524362 UQB524360:UQB524362 UZX524360:UZX524362 VJT524360:VJT524362 VTP524360:VTP524362 WDL524360:WDL524362 WNH524360:WNH524362 WXD524360:WXD524362 AV589896:AV589898 KR589896:KR589898 UN589896:UN589898 AEJ589896:AEJ589898 AOF589896:AOF589898 AYB589896:AYB589898 BHX589896:BHX589898 BRT589896:BRT589898 CBP589896:CBP589898 CLL589896:CLL589898 CVH589896:CVH589898 DFD589896:DFD589898 DOZ589896:DOZ589898 DYV589896:DYV589898 EIR589896:EIR589898 ESN589896:ESN589898 FCJ589896:FCJ589898 FMF589896:FMF589898 FWB589896:FWB589898 GFX589896:GFX589898 GPT589896:GPT589898 GZP589896:GZP589898 HJL589896:HJL589898 HTH589896:HTH589898 IDD589896:IDD589898 IMZ589896:IMZ589898 IWV589896:IWV589898 JGR589896:JGR589898 JQN589896:JQN589898 KAJ589896:KAJ589898 KKF589896:KKF589898 KUB589896:KUB589898 LDX589896:LDX589898 LNT589896:LNT589898 LXP589896:LXP589898 MHL589896:MHL589898 MRH589896:MRH589898 NBD589896:NBD589898 NKZ589896:NKZ589898 NUV589896:NUV589898 OER589896:OER589898 OON589896:OON589898 OYJ589896:OYJ589898 PIF589896:PIF589898 PSB589896:PSB589898 QBX589896:QBX589898 QLT589896:QLT589898 QVP589896:QVP589898 RFL589896:RFL589898 RPH589896:RPH589898 RZD589896:RZD589898 SIZ589896:SIZ589898 SSV589896:SSV589898 TCR589896:TCR589898 TMN589896:TMN589898 TWJ589896:TWJ589898 UGF589896:UGF589898 UQB589896:UQB589898 UZX589896:UZX589898 VJT589896:VJT589898 VTP589896:VTP589898 WDL589896:WDL589898 WNH589896:WNH589898 WXD589896:WXD589898 AV655432:AV655434 KR655432:KR655434 UN655432:UN655434 AEJ655432:AEJ655434 AOF655432:AOF655434 AYB655432:AYB655434 BHX655432:BHX655434 BRT655432:BRT655434 CBP655432:CBP655434 CLL655432:CLL655434 CVH655432:CVH655434 DFD655432:DFD655434 DOZ655432:DOZ655434 DYV655432:DYV655434 EIR655432:EIR655434 ESN655432:ESN655434 FCJ655432:FCJ655434 FMF655432:FMF655434 FWB655432:FWB655434 GFX655432:GFX655434 GPT655432:GPT655434 GZP655432:GZP655434 HJL655432:HJL655434 HTH655432:HTH655434 IDD655432:IDD655434 IMZ655432:IMZ655434 IWV655432:IWV655434 JGR655432:JGR655434 JQN655432:JQN655434 KAJ655432:KAJ655434 KKF655432:KKF655434 KUB655432:KUB655434 LDX655432:LDX655434 LNT655432:LNT655434 LXP655432:LXP655434 MHL655432:MHL655434 MRH655432:MRH655434 NBD655432:NBD655434 NKZ655432:NKZ655434 NUV655432:NUV655434 OER655432:OER655434 OON655432:OON655434 OYJ655432:OYJ655434 PIF655432:PIF655434 PSB655432:PSB655434 QBX655432:QBX655434 QLT655432:QLT655434 QVP655432:QVP655434 RFL655432:RFL655434 RPH655432:RPH655434 RZD655432:RZD655434 SIZ655432:SIZ655434 SSV655432:SSV655434 TCR655432:TCR655434 TMN655432:TMN655434 TWJ655432:TWJ655434 UGF655432:UGF655434 UQB655432:UQB655434 UZX655432:UZX655434 VJT655432:VJT655434 VTP655432:VTP655434 WDL655432:WDL655434 WNH655432:WNH655434 WXD655432:WXD655434 AV720968:AV720970 KR720968:KR720970 UN720968:UN720970 AEJ720968:AEJ720970 AOF720968:AOF720970 AYB720968:AYB720970 BHX720968:BHX720970 BRT720968:BRT720970 CBP720968:CBP720970 CLL720968:CLL720970 CVH720968:CVH720970 DFD720968:DFD720970 DOZ720968:DOZ720970 DYV720968:DYV720970 EIR720968:EIR720970 ESN720968:ESN720970 FCJ720968:FCJ720970 FMF720968:FMF720970 FWB720968:FWB720970 GFX720968:GFX720970 GPT720968:GPT720970 GZP720968:GZP720970 HJL720968:HJL720970 HTH720968:HTH720970 IDD720968:IDD720970 IMZ720968:IMZ720970 IWV720968:IWV720970 JGR720968:JGR720970 JQN720968:JQN720970 KAJ720968:KAJ720970 KKF720968:KKF720970 KUB720968:KUB720970 LDX720968:LDX720970 LNT720968:LNT720970 LXP720968:LXP720970 MHL720968:MHL720970 MRH720968:MRH720970 NBD720968:NBD720970 NKZ720968:NKZ720970 NUV720968:NUV720970 OER720968:OER720970 OON720968:OON720970 OYJ720968:OYJ720970 PIF720968:PIF720970 PSB720968:PSB720970 QBX720968:QBX720970 QLT720968:QLT720970 QVP720968:QVP720970 RFL720968:RFL720970 RPH720968:RPH720970 RZD720968:RZD720970 SIZ720968:SIZ720970 SSV720968:SSV720970 TCR720968:TCR720970 TMN720968:TMN720970 TWJ720968:TWJ720970 UGF720968:UGF720970 UQB720968:UQB720970 UZX720968:UZX720970 VJT720968:VJT720970 VTP720968:VTP720970 WDL720968:WDL720970 WNH720968:WNH720970 WXD720968:WXD720970 AV786504:AV786506 KR786504:KR786506 UN786504:UN786506 AEJ786504:AEJ786506 AOF786504:AOF786506 AYB786504:AYB786506 BHX786504:BHX786506 BRT786504:BRT786506 CBP786504:CBP786506 CLL786504:CLL786506 CVH786504:CVH786506 DFD786504:DFD786506 DOZ786504:DOZ786506 DYV786504:DYV786506 EIR786504:EIR786506 ESN786504:ESN786506 FCJ786504:FCJ786506 FMF786504:FMF786506 FWB786504:FWB786506 GFX786504:GFX786506 GPT786504:GPT786506 GZP786504:GZP786506 HJL786504:HJL786506 HTH786504:HTH786506 IDD786504:IDD786506 IMZ786504:IMZ786506 IWV786504:IWV786506 JGR786504:JGR786506 JQN786504:JQN786506 KAJ786504:KAJ786506 KKF786504:KKF786506 KUB786504:KUB786506 LDX786504:LDX786506 LNT786504:LNT786506 LXP786504:LXP786506 MHL786504:MHL786506 MRH786504:MRH786506 NBD786504:NBD786506 NKZ786504:NKZ786506 NUV786504:NUV786506 OER786504:OER786506 OON786504:OON786506 OYJ786504:OYJ786506 PIF786504:PIF786506 PSB786504:PSB786506 QBX786504:QBX786506 QLT786504:QLT786506 QVP786504:QVP786506 RFL786504:RFL786506 RPH786504:RPH786506 RZD786504:RZD786506 SIZ786504:SIZ786506 SSV786504:SSV786506 TCR786504:TCR786506 TMN786504:TMN786506 TWJ786504:TWJ786506 UGF786504:UGF786506 UQB786504:UQB786506 UZX786504:UZX786506 VJT786504:VJT786506 VTP786504:VTP786506 WDL786504:WDL786506 WNH786504:WNH786506 WXD786504:WXD786506 AV852040:AV852042 KR852040:KR852042 UN852040:UN852042 AEJ852040:AEJ852042 AOF852040:AOF852042 AYB852040:AYB852042 BHX852040:BHX852042 BRT852040:BRT852042 CBP852040:CBP852042 CLL852040:CLL852042 CVH852040:CVH852042 DFD852040:DFD852042 DOZ852040:DOZ852042 DYV852040:DYV852042 EIR852040:EIR852042 ESN852040:ESN852042 FCJ852040:FCJ852042 FMF852040:FMF852042 FWB852040:FWB852042 GFX852040:GFX852042 GPT852040:GPT852042 GZP852040:GZP852042 HJL852040:HJL852042 HTH852040:HTH852042 IDD852040:IDD852042 IMZ852040:IMZ852042 IWV852040:IWV852042 JGR852040:JGR852042 JQN852040:JQN852042 KAJ852040:KAJ852042 KKF852040:KKF852042 KUB852040:KUB852042 LDX852040:LDX852042 LNT852040:LNT852042 LXP852040:LXP852042 MHL852040:MHL852042 MRH852040:MRH852042 NBD852040:NBD852042 NKZ852040:NKZ852042 NUV852040:NUV852042 OER852040:OER852042 OON852040:OON852042 OYJ852040:OYJ852042 PIF852040:PIF852042 PSB852040:PSB852042 QBX852040:QBX852042 QLT852040:QLT852042 QVP852040:QVP852042 RFL852040:RFL852042 RPH852040:RPH852042 RZD852040:RZD852042 SIZ852040:SIZ852042 SSV852040:SSV852042 TCR852040:TCR852042 TMN852040:TMN852042 TWJ852040:TWJ852042 UGF852040:UGF852042 UQB852040:UQB852042 UZX852040:UZX852042 VJT852040:VJT852042 VTP852040:VTP852042 WDL852040:WDL852042 WNH852040:WNH852042 WXD852040:WXD852042 AV917576:AV917578 KR917576:KR917578 UN917576:UN917578 AEJ917576:AEJ917578 AOF917576:AOF917578 AYB917576:AYB917578 BHX917576:BHX917578 BRT917576:BRT917578 CBP917576:CBP917578 CLL917576:CLL917578 CVH917576:CVH917578 DFD917576:DFD917578 DOZ917576:DOZ917578 DYV917576:DYV917578 EIR917576:EIR917578 ESN917576:ESN917578 FCJ917576:FCJ917578 FMF917576:FMF917578 FWB917576:FWB917578 GFX917576:GFX917578 GPT917576:GPT917578 GZP917576:GZP917578 HJL917576:HJL917578 HTH917576:HTH917578 IDD917576:IDD917578 IMZ917576:IMZ917578 IWV917576:IWV917578 JGR917576:JGR917578 JQN917576:JQN917578 KAJ917576:KAJ917578 KKF917576:KKF917578 KUB917576:KUB917578 LDX917576:LDX917578 LNT917576:LNT917578 LXP917576:LXP917578 MHL917576:MHL917578 MRH917576:MRH917578 NBD917576:NBD917578 NKZ917576:NKZ917578 NUV917576:NUV917578 OER917576:OER917578 OON917576:OON917578 OYJ917576:OYJ917578 PIF917576:PIF917578 PSB917576:PSB917578 QBX917576:QBX917578 QLT917576:QLT917578 QVP917576:QVP917578 RFL917576:RFL917578 RPH917576:RPH917578 RZD917576:RZD917578 SIZ917576:SIZ917578 SSV917576:SSV917578 TCR917576:TCR917578 TMN917576:TMN917578 TWJ917576:TWJ917578 UGF917576:UGF917578 UQB917576:UQB917578 UZX917576:UZX917578 VJT917576:VJT917578 VTP917576:VTP917578 WDL917576:WDL917578 WNH917576:WNH917578 WXD917576:WXD917578 AV983112:AV983114 KR983112:KR983114 UN983112:UN983114 AEJ983112:AEJ983114 AOF983112:AOF983114 AYB983112:AYB983114 BHX983112:BHX983114 BRT983112:BRT983114 CBP983112:CBP983114 CLL983112:CLL983114 CVH983112:CVH983114 DFD983112:DFD983114 DOZ983112:DOZ983114 DYV983112:DYV983114 EIR983112:EIR983114 ESN983112:ESN983114 FCJ983112:FCJ983114 FMF983112:FMF983114 FWB983112:FWB983114 GFX983112:GFX983114 GPT983112:GPT983114 GZP983112:GZP983114 HJL983112:HJL983114 HTH983112:HTH983114 IDD983112:IDD983114 IMZ983112:IMZ983114 IWV983112:IWV983114 JGR983112:JGR983114 JQN983112:JQN983114 KAJ983112:KAJ983114 KKF983112:KKF983114 KUB983112:KUB983114 LDX983112:LDX983114 LNT983112:LNT983114 LXP983112:LXP983114 MHL983112:MHL983114 MRH983112:MRH983114 NBD983112:NBD983114 NKZ983112:NKZ983114 NUV983112:NUV983114 OER983112:OER983114 OON983112:OON983114 OYJ983112:OYJ983114 PIF983112:PIF983114 PSB983112:PSB983114 QBX983112:QBX983114 QLT983112:QLT983114 QVP983112:QVP983114 RFL983112:RFL983114 RPH983112:RPH983114 RZD983112:RZD983114 SIZ983112:SIZ983114 SSV983112:SSV983114 TCR983112:TCR983114 TMN983112:TMN983114 TWJ983112:TWJ983114 UGF983112:UGF983114 UQB983112:UQB983114 UZX983112:UZX983114 VJT983112:VJT983114 VTP983112:VTP983114 WDL983112:WDL983114 WNH983112:WNH983114 WXD983112:WXD983114 AZ72:AZ74 KV72:KV74 UR72:UR74 AEN72:AEN74 AOJ72:AOJ74 AYF72:AYF74 BIB72:BIB74 BRX72:BRX74 CBT72:CBT74 CLP72:CLP74 CVL72:CVL74 DFH72:DFH74 DPD72:DPD74 DYZ72:DYZ74 EIV72:EIV74 ESR72:ESR74 FCN72:FCN74 FMJ72:FMJ74 FWF72:FWF74 GGB72:GGB74 GPX72:GPX74 GZT72:GZT74 HJP72:HJP74 HTL72:HTL74 IDH72:IDH74 IND72:IND74 IWZ72:IWZ74 JGV72:JGV74 JQR72:JQR74 KAN72:KAN74 KKJ72:KKJ74 KUF72:KUF74 LEB72:LEB74 LNX72:LNX74 LXT72:LXT74 MHP72:MHP74 MRL72:MRL74 NBH72:NBH74 NLD72:NLD74 NUZ72:NUZ74 OEV72:OEV74 OOR72:OOR74 OYN72:OYN74 PIJ72:PIJ74 PSF72:PSF74 QCB72:QCB74 QLX72:QLX74 QVT72:QVT74 RFP72:RFP74 RPL72:RPL74 RZH72:RZH74 SJD72:SJD74 SSZ72:SSZ74 TCV72:TCV74 TMR72:TMR74 TWN72:TWN74 UGJ72:UGJ74 UQF72:UQF74 VAB72:VAB74 VJX72:VJX74 VTT72:VTT74 WDP72:WDP74 WNL72:WNL74 WXH72:WXH74 AZ65608:AZ65610 KV65608:KV65610 UR65608:UR65610 AEN65608:AEN65610 AOJ65608:AOJ65610 AYF65608:AYF65610 BIB65608:BIB65610 BRX65608:BRX65610 CBT65608:CBT65610 CLP65608:CLP65610 CVL65608:CVL65610 DFH65608:DFH65610 DPD65608:DPD65610 DYZ65608:DYZ65610 EIV65608:EIV65610 ESR65608:ESR65610 FCN65608:FCN65610 FMJ65608:FMJ65610 FWF65608:FWF65610 GGB65608:GGB65610 GPX65608:GPX65610 GZT65608:GZT65610 HJP65608:HJP65610 HTL65608:HTL65610 IDH65608:IDH65610 IND65608:IND65610 IWZ65608:IWZ65610 JGV65608:JGV65610 JQR65608:JQR65610 KAN65608:KAN65610 KKJ65608:KKJ65610 KUF65608:KUF65610 LEB65608:LEB65610 LNX65608:LNX65610 LXT65608:LXT65610 MHP65608:MHP65610 MRL65608:MRL65610 NBH65608:NBH65610 NLD65608:NLD65610 NUZ65608:NUZ65610 OEV65608:OEV65610 OOR65608:OOR65610 OYN65608:OYN65610 PIJ65608:PIJ65610 PSF65608:PSF65610 QCB65608:QCB65610 QLX65608:QLX65610 QVT65608:QVT65610 RFP65608:RFP65610 RPL65608:RPL65610 RZH65608:RZH65610 SJD65608:SJD65610 SSZ65608:SSZ65610 TCV65608:TCV65610 TMR65608:TMR65610 TWN65608:TWN65610 UGJ65608:UGJ65610 UQF65608:UQF65610 VAB65608:VAB65610 VJX65608:VJX65610 VTT65608:VTT65610 WDP65608:WDP65610 WNL65608:WNL65610 WXH65608:WXH65610 AZ131144:AZ131146 KV131144:KV131146 UR131144:UR131146 AEN131144:AEN131146 AOJ131144:AOJ131146 AYF131144:AYF131146 BIB131144:BIB131146 BRX131144:BRX131146 CBT131144:CBT131146 CLP131144:CLP131146 CVL131144:CVL131146 DFH131144:DFH131146 DPD131144:DPD131146 DYZ131144:DYZ131146 EIV131144:EIV131146 ESR131144:ESR131146 FCN131144:FCN131146 FMJ131144:FMJ131146 FWF131144:FWF131146 GGB131144:GGB131146 GPX131144:GPX131146 GZT131144:GZT131146 HJP131144:HJP131146 HTL131144:HTL131146 IDH131144:IDH131146 IND131144:IND131146 IWZ131144:IWZ131146 JGV131144:JGV131146 JQR131144:JQR131146 KAN131144:KAN131146 KKJ131144:KKJ131146 KUF131144:KUF131146 LEB131144:LEB131146 LNX131144:LNX131146 LXT131144:LXT131146 MHP131144:MHP131146 MRL131144:MRL131146 NBH131144:NBH131146 NLD131144:NLD131146 NUZ131144:NUZ131146 OEV131144:OEV131146 OOR131144:OOR131146 OYN131144:OYN131146 PIJ131144:PIJ131146 PSF131144:PSF131146 QCB131144:QCB131146 QLX131144:QLX131146 QVT131144:QVT131146 RFP131144:RFP131146 RPL131144:RPL131146 RZH131144:RZH131146 SJD131144:SJD131146 SSZ131144:SSZ131146 TCV131144:TCV131146 TMR131144:TMR131146 TWN131144:TWN131146 UGJ131144:UGJ131146 UQF131144:UQF131146 VAB131144:VAB131146 VJX131144:VJX131146 VTT131144:VTT131146 WDP131144:WDP131146 WNL131144:WNL131146 WXH131144:WXH131146 AZ196680:AZ196682 KV196680:KV196682 UR196680:UR196682 AEN196680:AEN196682 AOJ196680:AOJ196682 AYF196680:AYF196682 BIB196680:BIB196682 BRX196680:BRX196682 CBT196680:CBT196682 CLP196680:CLP196682 CVL196680:CVL196682 DFH196680:DFH196682 DPD196680:DPD196682 DYZ196680:DYZ196682 EIV196680:EIV196682 ESR196680:ESR196682 FCN196680:FCN196682 FMJ196680:FMJ196682 FWF196680:FWF196682 GGB196680:GGB196682 GPX196680:GPX196682 GZT196680:GZT196682 HJP196680:HJP196682 HTL196680:HTL196682 IDH196680:IDH196682 IND196680:IND196682 IWZ196680:IWZ196682 JGV196680:JGV196682 JQR196680:JQR196682 KAN196680:KAN196682 KKJ196680:KKJ196682 KUF196680:KUF196682 LEB196680:LEB196682 LNX196680:LNX196682 LXT196680:LXT196682 MHP196680:MHP196682 MRL196680:MRL196682 NBH196680:NBH196682 NLD196680:NLD196682 NUZ196680:NUZ196682 OEV196680:OEV196682 OOR196680:OOR196682 OYN196680:OYN196682 PIJ196680:PIJ196682 PSF196680:PSF196682 QCB196680:QCB196682 QLX196680:QLX196682 QVT196680:QVT196682 RFP196680:RFP196682 RPL196680:RPL196682 RZH196680:RZH196682 SJD196680:SJD196682 SSZ196680:SSZ196682 TCV196680:TCV196682 TMR196680:TMR196682 TWN196680:TWN196682 UGJ196680:UGJ196682 UQF196680:UQF196682 VAB196680:VAB196682 VJX196680:VJX196682 VTT196680:VTT196682 WDP196680:WDP196682 WNL196680:WNL196682 WXH196680:WXH196682 AZ262216:AZ262218 KV262216:KV262218 UR262216:UR262218 AEN262216:AEN262218 AOJ262216:AOJ262218 AYF262216:AYF262218 BIB262216:BIB262218 BRX262216:BRX262218 CBT262216:CBT262218 CLP262216:CLP262218 CVL262216:CVL262218 DFH262216:DFH262218 DPD262216:DPD262218 DYZ262216:DYZ262218 EIV262216:EIV262218 ESR262216:ESR262218 FCN262216:FCN262218 FMJ262216:FMJ262218 FWF262216:FWF262218 GGB262216:GGB262218 GPX262216:GPX262218 GZT262216:GZT262218 HJP262216:HJP262218 HTL262216:HTL262218 IDH262216:IDH262218 IND262216:IND262218 IWZ262216:IWZ262218 JGV262216:JGV262218 JQR262216:JQR262218 KAN262216:KAN262218 KKJ262216:KKJ262218 KUF262216:KUF262218 LEB262216:LEB262218 LNX262216:LNX262218 LXT262216:LXT262218 MHP262216:MHP262218 MRL262216:MRL262218 NBH262216:NBH262218 NLD262216:NLD262218 NUZ262216:NUZ262218 OEV262216:OEV262218 OOR262216:OOR262218 OYN262216:OYN262218 PIJ262216:PIJ262218 PSF262216:PSF262218 QCB262216:QCB262218 QLX262216:QLX262218 QVT262216:QVT262218 RFP262216:RFP262218 RPL262216:RPL262218 RZH262216:RZH262218 SJD262216:SJD262218 SSZ262216:SSZ262218 TCV262216:TCV262218 TMR262216:TMR262218 TWN262216:TWN262218 UGJ262216:UGJ262218 UQF262216:UQF262218 VAB262216:VAB262218 VJX262216:VJX262218 VTT262216:VTT262218 WDP262216:WDP262218 WNL262216:WNL262218 WXH262216:WXH262218 AZ327752:AZ327754 KV327752:KV327754 UR327752:UR327754 AEN327752:AEN327754 AOJ327752:AOJ327754 AYF327752:AYF327754 BIB327752:BIB327754 BRX327752:BRX327754 CBT327752:CBT327754 CLP327752:CLP327754 CVL327752:CVL327754 DFH327752:DFH327754 DPD327752:DPD327754 DYZ327752:DYZ327754 EIV327752:EIV327754 ESR327752:ESR327754 FCN327752:FCN327754 FMJ327752:FMJ327754 FWF327752:FWF327754 GGB327752:GGB327754 GPX327752:GPX327754 GZT327752:GZT327754 HJP327752:HJP327754 HTL327752:HTL327754 IDH327752:IDH327754 IND327752:IND327754 IWZ327752:IWZ327754 JGV327752:JGV327754 JQR327752:JQR327754 KAN327752:KAN327754 KKJ327752:KKJ327754 KUF327752:KUF327754 LEB327752:LEB327754 LNX327752:LNX327754 LXT327752:LXT327754 MHP327752:MHP327754 MRL327752:MRL327754 NBH327752:NBH327754 NLD327752:NLD327754 NUZ327752:NUZ327754 OEV327752:OEV327754 OOR327752:OOR327754 OYN327752:OYN327754 PIJ327752:PIJ327754 PSF327752:PSF327754 QCB327752:QCB327754 QLX327752:QLX327754 QVT327752:QVT327754 RFP327752:RFP327754 RPL327752:RPL327754 RZH327752:RZH327754 SJD327752:SJD327754 SSZ327752:SSZ327754 TCV327752:TCV327754 TMR327752:TMR327754 TWN327752:TWN327754 UGJ327752:UGJ327754 UQF327752:UQF327754 VAB327752:VAB327754 VJX327752:VJX327754 VTT327752:VTT327754 WDP327752:WDP327754 WNL327752:WNL327754 WXH327752:WXH327754 AZ393288:AZ393290 KV393288:KV393290 UR393288:UR393290 AEN393288:AEN393290 AOJ393288:AOJ393290 AYF393288:AYF393290 BIB393288:BIB393290 BRX393288:BRX393290 CBT393288:CBT393290 CLP393288:CLP393290 CVL393288:CVL393290 DFH393288:DFH393290 DPD393288:DPD393290 DYZ393288:DYZ393290 EIV393288:EIV393290 ESR393288:ESR393290 FCN393288:FCN393290 FMJ393288:FMJ393290 FWF393288:FWF393290 GGB393288:GGB393290 GPX393288:GPX393290 GZT393288:GZT393290 HJP393288:HJP393290 HTL393288:HTL393290 IDH393288:IDH393290 IND393288:IND393290 IWZ393288:IWZ393290 JGV393288:JGV393290 JQR393288:JQR393290 KAN393288:KAN393290 KKJ393288:KKJ393290 KUF393288:KUF393290 LEB393288:LEB393290 LNX393288:LNX393290 LXT393288:LXT393290 MHP393288:MHP393290 MRL393288:MRL393290 NBH393288:NBH393290 NLD393288:NLD393290 NUZ393288:NUZ393290 OEV393288:OEV393290 OOR393288:OOR393290 OYN393288:OYN393290 PIJ393288:PIJ393290 PSF393288:PSF393290 QCB393288:QCB393290 QLX393288:QLX393290 QVT393288:QVT393290 RFP393288:RFP393290 RPL393288:RPL393290 RZH393288:RZH393290 SJD393288:SJD393290 SSZ393288:SSZ393290 TCV393288:TCV393290 TMR393288:TMR393290 TWN393288:TWN393290 UGJ393288:UGJ393290 UQF393288:UQF393290 VAB393288:VAB393290 VJX393288:VJX393290 VTT393288:VTT393290 WDP393288:WDP393290 WNL393288:WNL393290 WXH393288:WXH393290 AZ458824:AZ458826 KV458824:KV458826 UR458824:UR458826 AEN458824:AEN458826 AOJ458824:AOJ458826 AYF458824:AYF458826 BIB458824:BIB458826 BRX458824:BRX458826 CBT458824:CBT458826 CLP458824:CLP458826 CVL458824:CVL458826 DFH458824:DFH458826 DPD458824:DPD458826 DYZ458824:DYZ458826 EIV458824:EIV458826 ESR458824:ESR458826 FCN458824:FCN458826 FMJ458824:FMJ458826 FWF458824:FWF458826 GGB458824:GGB458826 GPX458824:GPX458826 GZT458824:GZT458826 HJP458824:HJP458826 HTL458824:HTL458826 IDH458824:IDH458826 IND458824:IND458826 IWZ458824:IWZ458826 JGV458824:JGV458826 JQR458824:JQR458826 KAN458824:KAN458826 KKJ458824:KKJ458826 KUF458824:KUF458826 LEB458824:LEB458826 LNX458824:LNX458826 LXT458824:LXT458826 MHP458824:MHP458826 MRL458824:MRL458826 NBH458824:NBH458826 NLD458824:NLD458826 NUZ458824:NUZ458826 OEV458824:OEV458826 OOR458824:OOR458826 OYN458824:OYN458826 PIJ458824:PIJ458826 PSF458824:PSF458826 QCB458824:QCB458826 QLX458824:QLX458826 QVT458824:QVT458826 RFP458824:RFP458826 RPL458824:RPL458826 RZH458824:RZH458826 SJD458824:SJD458826 SSZ458824:SSZ458826 TCV458824:TCV458826 TMR458824:TMR458826 TWN458824:TWN458826 UGJ458824:UGJ458826 UQF458824:UQF458826 VAB458824:VAB458826 VJX458824:VJX458826 VTT458824:VTT458826 WDP458824:WDP458826 WNL458824:WNL458826 WXH458824:WXH458826 AZ524360:AZ524362 KV524360:KV524362 UR524360:UR524362 AEN524360:AEN524362 AOJ524360:AOJ524362 AYF524360:AYF524362 BIB524360:BIB524362 BRX524360:BRX524362 CBT524360:CBT524362 CLP524360:CLP524362 CVL524360:CVL524362 DFH524360:DFH524362 DPD524360:DPD524362 DYZ524360:DYZ524362 EIV524360:EIV524362 ESR524360:ESR524362 FCN524360:FCN524362 FMJ524360:FMJ524362 FWF524360:FWF524362 GGB524360:GGB524362 GPX524360:GPX524362 GZT524360:GZT524362 HJP524360:HJP524362 HTL524360:HTL524362 IDH524360:IDH524362 IND524360:IND524362 IWZ524360:IWZ524362 JGV524360:JGV524362 JQR524360:JQR524362 KAN524360:KAN524362 KKJ524360:KKJ524362 KUF524360:KUF524362 LEB524360:LEB524362 LNX524360:LNX524362 LXT524360:LXT524362 MHP524360:MHP524362 MRL524360:MRL524362 NBH524360:NBH524362 NLD524360:NLD524362 NUZ524360:NUZ524362 OEV524360:OEV524362 OOR524360:OOR524362 OYN524360:OYN524362 PIJ524360:PIJ524362 PSF524360:PSF524362 QCB524360:QCB524362 QLX524360:QLX524362 QVT524360:QVT524362 RFP524360:RFP524362 RPL524360:RPL524362 RZH524360:RZH524362 SJD524360:SJD524362 SSZ524360:SSZ524362 TCV524360:TCV524362 TMR524360:TMR524362 TWN524360:TWN524362 UGJ524360:UGJ524362 UQF524360:UQF524362 VAB524360:VAB524362 VJX524360:VJX524362 VTT524360:VTT524362 WDP524360:WDP524362 WNL524360:WNL524362 WXH524360:WXH524362 AZ589896:AZ589898 KV589896:KV589898 UR589896:UR589898 AEN589896:AEN589898 AOJ589896:AOJ589898 AYF589896:AYF589898 BIB589896:BIB589898 BRX589896:BRX589898 CBT589896:CBT589898 CLP589896:CLP589898 CVL589896:CVL589898 DFH589896:DFH589898 DPD589896:DPD589898 DYZ589896:DYZ589898 EIV589896:EIV589898 ESR589896:ESR589898 FCN589896:FCN589898 FMJ589896:FMJ589898 FWF589896:FWF589898 GGB589896:GGB589898 GPX589896:GPX589898 GZT589896:GZT589898 HJP589896:HJP589898 HTL589896:HTL589898 IDH589896:IDH589898 IND589896:IND589898 IWZ589896:IWZ589898 JGV589896:JGV589898 JQR589896:JQR589898 KAN589896:KAN589898 KKJ589896:KKJ589898 KUF589896:KUF589898 LEB589896:LEB589898 LNX589896:LNX589898 LXT589896:LXT589898 MHP589896:MHP589898 MRL589896:MRL589898 NBH589896:NBH589898 NLD589896:NLD589898 NUZ589896:NUZ589898 OEV589896:OEV589898 OOR589896:OOR589898 OYN589896:OYN589898 PIJ589896:PIJ589898 PSF589896:PSF589898 QCB589896:QCB589898 QLX589896:QLX589898 QVT589896:QVT589898 RFP589896:RFP589898 RPL589896:RPL589898 RZH589896:RZH589898 SJD589896:SJD589898 SSZ589896:SSZ589898 TCV589896:TCV589898 TMR589896:TMR589898 TWN589896:TWN589898 UGJ589896:UGJ589898 UQF589896:UQF589898 VAB589896:VAB589898 VJX589896:VJX589898 VTT589896:VTT589898 WDP589896:WDP589898 WNL589896:WNL589898 WXH589896:WXH589898 AZ655432:AZ655434 KV655432:KV655434 UR655432:UR655434 AEN655432:AEN655434 AOJ655432:AOJ655434 AYF655432:AYF655434 BIB655432:BIB655434 BRX655432:BRX655434 CBT655432:CBT655434 CLP655432:CLP655434 CVL655432:CVL655434 DFH655432:DFH655434 DPD655432:DPD655434 DYZ655432:DYZ655434 EIV655432:EIV655434 ESR655432:ESR655434 FCN655432:FCN655434 FMJ655432:FMJ655434 FWF655432:FWF655434 GGB655432:GGB655434 GPX655432:GPX655434 GZT655432:GZT655434 HJP655432:HJP655434 HTL655432:HTL655434 IDH655432:IDH655434 IND655432:IND655434 IWZ655432:IWZ655434 JGV655432:JGV655434 JQR655432:JQR655434 KAN655432:KAN655434 KKJ655432:KKJ655434 KUF655432:KUF655434 LEB655432:LEB655434 LNX655432:LNX655434 LXT655432:LXT655434 MHP655432:MHP655434 MRL655432:MRL655434 NBH655432:NBH655434 NLD655432:NLD655434 NUZ655432:NUZ655434 OEV655432:OEV655434 OOR655432:OOR655434 OYN655432:OYN655434 PIJ655432:PIJ655434 PSF655432:PSF655434 QCB655432:QCB655434 QLX655432:QLX655434 QVT655432:QVT655434 RFP655432:RFP655434 RPL655432:RPL655434 RZH655432:RZH655434 SJD655432:SJD655434 SSZ655432:SSZ655434 TCV655432:TCV655434 TMR655432:TMR655434 TWN655432:TWN655434 UGJ655432:UGJ655434 UQF655432:UQF655434 VAB655432:VAB655434 VJX655432:VJX655434 VTT655432:VTT655434 WDP655432:WDP655434 WNL655432:WNL655434 WXH655432:WXH655434 AZ720968:AZ720970 KV720968:KV720970 UR720968:UR720970 AEN720968:AEN720970 AOJ720968:AOJ720970 AYF720968:AYF720970 BIB720968:BIB720970 BRX720968:BRX720970 CBT720968:CBT720970 CLP720968:CLP720970 CVL720968:CVL720970 DFH720968:DFH720970 DPD720968:DPD720970 DYZ720968:DYZ720970 EIV720968:EIV720970 ESR720968:ESR720970 FCN720968:FCN720970 FMJ720968:FMJ720970 FWF720968:FWF720970 GGB720968:GGB720970 GPX720968:GPX720970 GZT720968:GZT720970 HJP720968:HJP720970 HTL720968:HTL720970 IDH720968:IDH720970 IND720968:IND720970 IWZ720968:IWZ720970 JGV720968:JGV720970 JQR720968:JQR720970 KAN720968:KAN720970 KKJ720968:KKJ720970 KUF720968:KUF720970 LEB720968:LEB720970 LNX720968:LNX720970 LXT720968:LXT720970 MHP720968:MHP720970 MRL720968:MRL720970 NBH720968:NBH720970 NLD720968:NLD720970 NUZ720968:NUZ720970 OEV720968:OEV720970 OOR720968:OOR720970 OYN720968:OYN720970 PIJ720968:PIJ720970 PSF720968:PSF720970 QCB720968:QCB720970 QLX720968:QLX720970 QVT720968:QVT720970 RFP720968:RFP720970 RPL720968:RPL720970 RZH720968:RZH720970 SJD720968:SJD720970 SSZ720968:SSZ720970 TCV720968:TCV720970 TMR720968:TMR720970 TWN720968:TWN720970 UGJ720968:UGJ720970 UQF720968:UQF720970 VAB720968:VAB720970 VJX720968:VJX720970 VTT720968:VTT720970 WDP720968:WDP720970 WNL720968:WNL720970 WXH720968:WXH720970 AZ786504:AZ786506 KV786504:KV786506 UR786504:UR786506 AEN786504:AEN786506 AOJ786504:AOJ786506 AYF786504:AYF786506 BIB786504:BIB786506 BRX786504:BRX786506 CBT786504:CBT786506 CLP786504:CLP786506 CVL786504:CVL786506 DFH786504:DFH786506 DPD786504:DPD786506 DYZ786504:DYZ786506 EIV786504:EIV786506 ESR786504:ESR786506 FCN786504:FCN786506 FMJ786504:FMJ786506 FWF786504:FWF786506 GGB786504:GGB786506 GPX786504:GPX786506 GZT786504:GZT786506 HJP786504:HJP786506 HTL786504:HTL786506 IDH786504:IDH786506 IND786504:IND786506 IWZ786504:IWZ786506 JGV786504:JGV786506 JQR786504:JQR786506 KAN786504:KAN786506 KKJ786504:KKJ786506 KUF786504:KUF786506 LEB786504:LEB786506 LNX786504:LNX786506 LXT786504:LXT786506 MHP786504:MHP786506 MRL786504:MRL786506 NBH786504:NBH786506 NLD786504:NLD786506 NUZ786504:NUZ786506 OEV786504:OEV786506 OOR786504:OOR786506 OYN786504:OYN786506 PIJ786504:PIJ786506 PSF786504:PSF786506 QCB786504:QCB786506 QLX786504:QLX786506 QVT786504:QVT786506 RFP786504:RFP786506 RPL786504:RPL786506 RZH786504:RZH786506 SJD786504:SJD786506 SSZ786504:SSZ786506 TCV786504:TCV786506 TMR786504:TMR786506 TWN786504:TWN786506 UGJ786504:UGJ786506 UQF786504:UQF786506 VAB786504:VAB786506 VJX786504:VJX786506 VTT786504:VTT786506 WDP786504:WDP786506 WNL786504:WNL786506 WXH786504:WXH786506 AZ852040:AZ852042 KV852040:KV852042 UR852040:UR852042 AEN852040:AEN852042 AOJ852040:AOJ852042 AYF852040:AYF852042 BIB852040:BIB852042 BRX852040:BRX852042 CBT852040:CBT852042 CLP852040:CLP852042 CVL852040:CVL852042 DFH852040:DFH852042 DPD852040:DPD852042 DYZ852040:DYZ852042 EIV852040:EIV852042 ESR852040:ESR852042 FCN852040:FCN852042 FMJ852040:FMJ852042 FWF852040:FWF852042 GGB852040:GGB852042 GPX852040:GPX852042 GZT852040:GZT852042 HJP852040:HJP852042 HTL852040:HTL852042 IDH852040:IDH852042 IND852040:IND852042 IWZ852040:IWZ852042 JGV852040:JGV852042 JQR852040:JQR852042 KAN852040:KAN852042 KKJ852040:KKJ852042 KUF852040:KUF852042 LEB852040:LEB852042 LNX852040:LNX852042 LXT852040:LXT852042 MHP852040:MHP852042 MRL852040:MRL852042 NBH852040:NBH852042 NLD852040:NLD852042 NUZ852040:NUZ852042 OEV852040:OEV852042 OOR852040:OOR852042 OYN852040:OYN852042 PIJ852040:PIJ852042 PSF852040:PSF852042 QCB852040:QCB852042 QLX852040:QLX852042 QVT852040:QVT852042 RFP852040:RFP852042 RPL852040:RPL852042 RZH852040:RZH852042 SJD852040:SJD852042 SSZ852040:SSZ852042 TCV852040:TCV852042 TMR852040:TMR852042 TWN852040:TWN852042 UGJ852040:UGJ852042 UQF852040:UQF852042 VAB852040:VAB852042 VJX852040:VJX852042 VTT852040:VTT852042 WDP852040:WDP852042 WNL852040:WNL852042 WXH852040:WXH852042 AZ917576:AZ917578 KV917576:KV917578 UR917576:UR917578 AEN917576:AEN917578 AOJ917576:AOJ917578 AYF917576:AYF917578 BIB917576:BIB917578 BRX917576:BRX917578 CBT917576:CBT917578 CLP917576:CLP917578 CVL917576:CVL917578 DFH917576:DFH917578 DPD917576:DPD917578 DYZ917576:DYZ917578 EIV917576:EIV917578 ESR917576:ESR917578 FCN917576:FCN917578 FMJ917576:FMJ917578 FWF917576:FWF917578 GGB917576:GGB917578 GPX917576:GPX917578 GZT917576:GZT917578 HJP917576:HJP917578 HTL917576:HTL917578 IDH917576:IDH917578 IND917576:IND917578 IWZ917576:IWZ917578 JGV917576:JGV917578 JQR917576:JQR917578 KAN917576:KAN917578 KKJ917576:KKJ917578 KUF917576:KUF917578 LEB917576:LEB917578 LNX917576:LNX917578 LXT917576:LXT917578 MHP917576:MHP917578 MRL917576:MRL917578 NBH917576:NBH917578 NLD917576:NLD917578 NUZ917576:NUZ917578 OEV917576:OEV917578 OOR917576:OOR917578 OYN917576:OYN917578 PIJ917576:PIJ917578 PSF917576:PSF917578 QCB917576:QCB917578 QLX917576:QLX917578 QVT917576:QVT917578 RFP917576:RFP917578 RPL917576:RPL917578 RZH917576:RZH917578 SJD917576:SJD917578 SSZ917576:SSZ917578 TCV917576:TCV917578 TMR917576:TMR917578 TWN917576:TWN917578 UGJ917576:UGJ917578 UQF917576:UQF917578 VAB917576:VAB917578 VJX917576:VJX917578 VTT917576:VTT917578 WDP917576:WDP917578 WNL917576:WNL917578 WXH917576:WXH917578 AZ983112:AZ983114 KV983112:KV983114 UR983112:UR983114 AEN983112:AEN983114 AOJ983112:AOJ983114 AYF983112:AYF983114 BIB983112:BIB983114 BRX983112:BRX983114 CBT983112:CBT983114 CLP983112:CLP983114 CVL983112:CVL983114 DFH983112:DFH983114 DPD983112:DPD983114 DYZ983112:DYZ983114 EIV983112:EIV983114 ESR983112:ESR983114 FCN983112:FCN983114 FMJ983112:FMJ983114 FWF983112:FWF983114 GGB983112:GGB983114 GPX983112:GPX983114 GZT983112:GZT983114 HJP983112:HJP983114 HTL983112:HTL983114 IDH983112:IDH983114 IND983112:IND983114 IWZ983112:IWZ983114 JGV983112:JGV983114 JQR983112:JQR983114 KAN983112:KAN983114 KKJ983112:KKJ983114 KUF983112:KUF983114 LEB983112:LEB983114 LNX983112:LNX983114 LXT983112:LXT983114 MHP983112:MHP983114 MRL983112:MRL983114 NBH983112:NBH983114 NLD983112:NLD983114 NUZ983112:NUZ983114 OEV983112:OEV983114 OOR983112:OOR983114 OYN983112:OYN983114 PIJ983112:PIJ983114 PSF983112:PSF983114 QCB983112:QCB983114 QLX983112:QLX983114 QVT983112:QVT983114 RFP983112:RFP983114 RPL983112:RPL983114 RZH983112:RZH983114 SJD983112:SJD983114 SSZ983112:SSZ983114 TCV983112:TCV983114 TMR983112:TMR983114 TWN983112:TWN983114 UGJ983112:UGJ983114 UQF983112:UQF983114 VAB983112:VAB983114 VJX983112:VJX983114 VTT983112:VTT983114 WDP983112:WDP983114 WNL983112:WNL983114 WXH983112:WXH983114 AV81:AV82 KR81:KR82 UN81:UN82 AEJ81:AEJ82 AOF81:AOF82 AYB81:AYB82 BHX81:BHX82 BRT81:BRT82 CBP81:CBP82 CLL81:CLL82 CVH81:CVH82 DFD81:DFD82 DOZ81:DOZ82 DYV81:DYV82 EIR81:EIR82 ESN81:ESN82 FCJ81:FCJ82 FMF81:FMF82 FWB81:FWB82 GFX81:GFX82 GPT81:GPT82 GZP81:GZP82 HJL81:HJL82 HTH81:HTH82 IDD81:IDD82 IMZ81:IMZ82 IWV81:IWV82 JGR81:JGR82 JQN81:JQN82 KAJ81:KAJ82 KKF81:KKF82 KUB81:KUB82 LDX81:LDX82 LNT81:LNT82 LXP81:LXP82 MHL81:MHL82 MRH81:MRH82 NBD81:NBD82 NKZ81:NKZ82 NUV81:NUV82 OER81:OER82 OON81:OON82 OYJ81:OYJ82 PIF81:PIF82 PSB81:PSB82 QBX81:QBX82 QLT81:QLT82 QVP81:QVP82 RFL81:RFL82 RPH81:RPH82 RZD81:RZD82 SIZ81:SIZ82 SSV81:SSV82 TCR81:TCR82 TMN81:TMN82 TWJ81:TWJ82 UGF81:UGF82 UQB81:UQB82 UZX81:UZX82 VJT81:VJT82 VTP81:VTP82 WDL81:WDL82 WNH81:WNH82 WXD81:WXD82 AV65617:AV65618 KR65617:KR65618 UN65617:UN65618 AEJ65617:AEJ65618 AOF65617:AOF65618 AYB65617:AYB65618 BHX65617:BHX65618 BRT65617:BRT65618 CBP65617:CBP65618 CLL65617:CLL65618 CVH65617:CVH65618 DFD65617:DFD65618 DOZ65617:DOZ65618 DYV65617:DYV65618 EIR65617:EIR65618 ESN65617:ESN65618 FCJ65617:FCJ65618 FMF65617:FMF65618 FWB65617:FWB65618 GFX65617:GFX65618 GPT65617:GPT65618 GZP65617:GZP65618 HJL65617:HJL65618 HTH65617:HTH65618 IDD65617:IDD65618 IMZ65617:IMZ65618 IWV65617:IWV65618 JGR65617:JGR65618 JQN65617:JQN65618 KAJ65617:KAJ65618 KKF65617:KKF65618 KUB65617:KUB65618 LDX65617:LDX65618 LNT65617:LNT65618 LXP65617:LXP65618 MHL65617:MHL65618 MRH65617:MRH65618 NBD65617:NBD65618 NKZ65617:NKZ65618 NUV65617:NUV65618 OER65617:OER65618 OON65617:OON65618 OYJ65617:OYJ65618 PIF65617:PIF65618 PSB65617:PSB65618 QBX65617:QBX65618 QLT65617:QLT65618 QVP65617:QVP65618 RFL65617:RFL65618 RPH65617:RPH65618 RZD65617:RZD65618 SIZ65617:SIZ65618 SSV65617:SSV65618 TCR65617:TCR65618 TMN65617:TMN65618 TWJ65617:TWJ65618 UGF65617:UGF65618 UQB65617:UQB65618 UZX65617:UZX65618 VJT65617:VJT65618 VTP65617:VTP65618 WDL65617:WDL65618 WNH65617:WNH65618 WXD65617:WXD65618 AV131153:AV131154 KR131153:KR131154 UN131153:UN131154 AEJ131153:AEJ131154 AOF131153:AOF131154 AYB131153:AYB131154 BHX131153:BHX131154 BRT131153:BRT131154 CBP131153:CBP131154 CLL131153:CLL131154 CVH131153:CVH131154 DFD131153:DFD131154 DOZ131153:DOZ131154 DYV131153:DYV131154 EIR131153:EIR131154 ESN131153:ESN131154 FCJ131153:FCJ131154 FMF131153:FMF131154 FWB131153:FWB131154 GFX131153:GFX131154 GPT131153:GPT131154 GZP131153:GZP131154 HJL131153:HJL131154 HTH131153:HTH131154 IDD131153:IDD131154 IMZ131153:IMZ131154 IWV131153:IWV131154 JGR131153:JGR131154 JQN131153:JQN131154 KAJ131153:KAJ131154 KKF131153:KKF131154 KUB131153:KUB131154 LDX131153:LDX131154 LNT131153:LNT131154 LXP131153:LXP131154 MHL131153:MHL131154 MRH131153:MRH131154 NBD131153:NBD131154 NKZ131153:NKZ131154 NUV131153:NUV131154 OER131153:OER131154 OON131153:OON131154 OYJ131153:OYJ131154 PIF131153:PIF131154 PSB131153:PSB131154 QBX131153:QBX131154 QLT131153:QLT131154 QVP131153:QVP131154 RFL131153:RFL131154 RPH131153:RPH131154 RZD131153:RZD131154 SIZ131153:SIZ131154 SSV131153:SSV131154 TCR131153:TCR131154 TMN131153:TMN131154 TWJ131153:TWJ131154 UGF131153:UGF131154 UQB131153:UQB131154 UZX131153:UZX131154 VJT131153:VJT131154 VTP131153:VTP131154 WDL131153:WDL131154 WNH131153:WNH131154 WXD131153:WXD131154 AV196689:AV196690 KR196689:KR196690 UN196689:UN196690 AEJ196689:AEJ196690 AOF196689:AOF196690 AYB196689:AYB196690 BHX196689:BHX196690 BRT196689:BRT196690 CBP196689:CBP196690 CLL196689:CLL196690 CVH196689:CVH196690 DFD196689:DFD196690 DOZ196689:DOZ196690 DYV196689:DYV196690 EIR196689:EIR196690 ESN196689:ESN196690 FCJ196689:FCJ196690 FMF196689:FMF196690 FWB196689:FWB196690 GFX196689:GFX196690 GPT196689:GPT196690 GZP196689:GZP196690 HJL196689:HJL196690 HTH196689:HTH196690 IDD196689:IDD196690 IMZ196689:IMZ196690 IWV196689:IWV196690 JGR196689:JGR196690 JQN196689:JQN196690 KAJ196689:KAJ196690 KKF196689:KKF196690 KUB196689:KUB196690 LDX196689:LDX196690 LNT196689:LNT196690 LXP196689:LXP196690 MHL196689:MHL196690 MRH196689:MRH196690 NBD196689:NBD196690 NKZ196689:NKZ196690 NUV196689:NUV196690 OER196689:OER196690 OON196689:OON196690 OYJ196689:OYJ196690 PIF196689:PIF196690 PSB196689:PSB196690 QBX196689:QBX196690 QLT196689:QLT196690 QVP196689:QVP196690 RFL196689:RFL196690 RPH196689:RPH196690 RZD196689:RZD196690 SIZ196689:SIZ196690 SSV196689:SSV196690 TCR196689:TCR196690 TMN196689:TMN196690 TWJ196689:TWJ196690 UGF196689:UGF196690 UQB196689:UQB196690 UZX196689:UZX196690 VJT196689:VJT196690 VTP196689:VTP196690 WDL196689:WDL196690 WNH196689:WNH196690 WXD196689:WXD196690 AV262225:AV262226 KR262225:KR262226 UN262225:UN262226 AEJ262225:AEJ262226 AOF262225:AOF262226 AYB262225:AYB262226 BHX262225:BHX262226 BRT262225:BRT262226 CBP262225:CBP262226 CLL262225:CLL262226 CVH262225:CVH262226 DFD262225:DFD262226 DOZ262225:DOZ262226 DYV262225:DYV262226 EIR262225:EIR262226 ESN262225:ESN262226 FCJ262225:FCJ262226 FMF262225:FMF262226 FWB262225:FWB262226 GFX262225:GFX262226 GPT262225:GPT262226 GZP262225:GZP262226 HJL262225:HJL262226 HTH262225:HTH262226 IDD262225:IDD262226 IMZ262225:IMZ262226 IWV262225:IWV262226 JGR262225:JGR262226 JQN262225:JQN262226 KAJ262225:KAJ262226 KKF262225:KKF262226 KUB262225:KUB262226 LDX262225:LDX262226 LNT262225:LNT262226 LXP262225:LXP262226 MHL262225:MHL262226 MRH262225:MRH262226 NBD262225:NBD262226 NKZ262225:NKZ262226 NUV262225:NUV262226 OER262225:OER262226 OON262225:OON262226 OYJ262225:OYJ262226 PIF262225:PIF262226 PSB262225:PSB262226 QBX262225:QBX262226 QLT262225:QLT262226 QVP262225:QVP262226 RFL262225:RFL262226 RPH262225:RPH262226 RZD262225:RZD262226 SIZ262225:SIZ262226 SSV262225:SSV262226 TCR262225:TCR262226 TMN262225:TMN262226 TWJ262225:TWJ262226 UGF262225:UGF262226 UQB262225:UQB262226 UZX262225:UZX262226 VJT262225:VJT262226 VTP262225:VTP262226 WDL262225:WDL262226 WNH262225:WNH262226 WXD262225:WXD262226 AV327761:AV327762 KR327761:KR327762 UN327761:UN327762 AEJ327761:AEJ327762 AOF327761:AOF327762 AYB327761:AYB327762 BHX327761:BHX327762 BRT327761:BRT327762 CBP327761:CBP327762 CLL327761:CLL327762 CVH327761:CVH327762 DFD327761:DFD327762 DOZ327761:DOZ327762 DYV327761:DYV327762 EIR327761:EIR327762 ESN327761:ESN327762 FCJ327761:FCJ327762 FMF327761:FMF327762 FWB327761:FWB327762 GFX327761:GFX327762 GPT327761:GPT327762 GZP327761:GZP327762 HJL327761:HJL327762 HTH327761:HTH327762 IDD327761:IDD327762 IMZ327761:IMZ327762 IWV327761:IWV327762 JGR327761:JGR327762 JQN327761:JQN327762 KAJ327761:KAJ327762 KKF327761:KKF327762 KUB327761:KUB327762 LDX327761:LDX327762 LNT327761:LNT327762 LXP327761:LXP327762 MHL327761:MHL327762 MRH327761:MRH327762 NBD327761:NBD327762 NKZ327761:NKZ327762 NUV327761:NUV327762 OER327761:OER327762 OON327761:OON327762 OYJ327761:OYJ327762 PIF327761:PIF327762 PSB327761:PSB327762 QBX327761:QBX327762 QLT327761:QLT327762 QVP327761:QVP327762 RFL327761:RFL327762 RPH327761:RPH327762 RZD327761:RZD327762 SIZ327761:SIZ327762 SSV327761:SSV327762 TCR327761:TCR327762 TMN327761:TMN327762 TWJ327761:TWJ327762 UGF327761:UGF327762 UQB327761:UQB327762 UZX327761:UZX327762 VJT327761:VJT327762 VTP327761:VTP327762 WDL327761:WDL327762 WNH327761:WNH327762 WXD327761:WXD327762 AV393297:AV393298 KR393297:KR393298 UN393297:UN393298 AEJ393297:AEJ393298 AOF393297:AOF393298 AYB393297:AYB393298 BHX393297:BHX393298 BRT393297:BRT393298 CBP393297:CBP393298 CLL393297:CLL393298 CVH393297:CVH393298 DFD393297:DFD393298 DOZ393297:DOZ393298 DYV393297:DYV393298 EIR393297:EIR393298 ESN393297:ESN393298 FCJ393297:FCJ393298 FMF393297:FMF393298 FWB393297:FWB393298 GFX393297:GFX393298 GPT393297:GPT393298 GZP393297:GZP393298 HJL393297:HJL393298 HTH393297:HTH393298 IDD393297:IDD393298 IMZ393297:IMZ393298 IWV393297:IWV393298 JGR393297:JGR393298 JQN393297:JQN393298 KAJ393297:KAJ393298 KKF393297:KKF393298 KUB393297:KUB393298 LDX393297:LDX393298 LNT393297:LNT393298 LXP393297:LXP393298 MHL393297:MHL393298 MRH393297:MRH393298 NBD393297:NBD393298 NKZ393297:NKZ393298 NUV393297:NUV393298 OER393297:OER393298 OON393297:OON393298 OYJ393297:OYJ393298 PIF393297:PIF393298 PSB393297:PSB393298 QBX393297:QBX393298 QLT393297:QLT393298 QVP393297:QVP393298 RFL393297:RFL393298 RPH393297:RPH393298 RZD393297:RZD393298 SIZ393297:SIZ393298 SSV393297:SSV393298 TCR393297:TCR393298 TMN393297:TMN393298 TWJ393297:TWJ393298 UGF393297:UGF393298 UQB393297:UQB393298 UZX393297:UZX393298 VJT393297:VJT393298 VTP393297:VTP393298 WDL393297:WDL393298 WNH393297:WNH393298 WXD393297:WXD393298 AV458833:AV458834 KR458833:KR458834 UN458833:UN458834 AEJ458833:AEJ458834 AOF458833:AOF458834 AYB458833:AYB458834 BHX458833:BHX458834 BRT458833:BRT458834 CBP458833:CBP458834 CLL458833:CLL458834 CVH458833:CVH458834 DFD458833:DFD458834 DOZ458833:DOZ458834 DYV458833:DYV458834 EIR458833:EIR458834 ESN458833:ESN458834 FCJ458833:FCJ458834 FMF458833:FMF458834 FWB458833:FWB458834 GFX458833:GFX458834 GPT458833:GPT458834 GZP458833:GZP458834 HJL458833:HJL458834 HTH458833:HTH458834 IDD458833:IDD458834 IMZ458833:IMZ458834 IWV458833:IWV458834 JGR458833:JGR458834 JQN458833:JQN458834 KAJ458833:KAJ458834 KKF458833:KKF458834 KUB458833:KUB458834 LDX458833:LDX458834 LNT458833:LNT458834 LXP458833:LXP458834 MHL458833:MHL458834 MRH458833:MRH458834 NBD458833:NBD458834 NKZ458833:NKZ458834 NUV458833:NUV458834 OER458833:OER458834 OON458833:OON458834 OYJ458833:OYJ458834 PIF458833:PIF458834 PSB458833:PSB458834 QBX458833:QBX458834 QLT458833:QLT458834 QVP458833:QVP458834 RFL458833:RFL458834 RPH458833:RPH458834 RZD458833:RZD458834 SIZ458833:SIZ458834 SSV458833:SSV458834 TCR458833:TCR458834 TMN458833:TMN458834 TWJ458833:TWJ458834 UGF458833:UGF458834 UQB458833:UQB458834 UZX458833:UZX458834 VJT458833:VJT458834 VTP458833:VTP458834 WDL458833:WDL458834 WNH458833:WNH458834 WXD458833:WXD458834 AV524369:AV524370 KR524369:KR524370 UN524369:UN524370 AEJ524369:AEJ524370 AOF524369:AOF524370 AYB524369:AYB524370 BHX524369:BHX524370 BRT524369:BRT524370 CBP524369:CBP524370 CLL524369:CLL524370 CVH524369:CVH524370 DFD524369:DFD524370 DOZ524369:DOZ524370 DYV524369:DYV524370 EIR524369:EIR524370 ESN524369:ESN524370 FCJ524369:FCJ524370 FMF524369:FMF524370 FWB524369:FWB524370 GFX524369:GFX524370 GPT524369:GPT524370 GZP524369:GZP524370 HJL524369:HJL524370 HTH524369:HTH524370 IDD524369:IDD524370 IMZ524369:IMZ524370 IWV524369:IWV524370 JGR524369:JGR524370 JQN524369:JQN524370 KAJ524369:KAJ524370 KKF524369:KKF524370 KUB524369:KUB524370 LDX524369:LDX524370 LNT524369:LNT524370 LXP524369:LXP524370 MHL524369:MHL524370 MRH524369:MRH524370 NBD524369:NBD524370 NKZ524369:NKZ524370 NUV524369:NUV524370 OER524369:OER524370 OON524369:OON524370 OYJ524369:OYJ524370 PIF524369:PIF524370 PSB524369:PSB524370 QBX524369:QBX524370 QLT524369:QLT524370 QVP524369:QVP524370 RFL524369:RFL524370 RPH524369:RPH524370 RZD524369:RZD524370 SIZ524369:SIZ524370 SSV524369:SSV524370 TCR524369:TCR524370 TMN524369:TMN524370 TWJ524369:TWJ524370 UGF524369:UGF524370 UQB524369:UQB524370 UZX524369:UZX524370 VJT524369:VJT524370 VTP524369:VTP524370 WDL524369:WDL524370 WNH524369:WNH524370 WXD524369:WXD524370 AV589905:AV589906 KR589905:KR589906 UN589905:UN589906 AEJ589905:AEJ589906 AOF589905:AOF589906 AYB589905:AYB589906 BHX589905:BHX589906 BRT589905:BRT589906 CBP589905:CBP589906 CLL589905:CLL589906 CVH589905:CVH589906 DFD589905:DFD589906 DOZ589905:DOZ589906 DYV589905:DYV589906 EIR589905:EIR589906 ESN589905:ESN589906 FCJ589905:FCJ589906 FMF589905:FMF589906 FWB589905:FWB589906 GFX589905:GFX589906 GPT589905:GPT589906 GZP589905:GZP589906 HJL589905:HJL589906 HTH589905:HTH589906 IDD589905:IDD589906 IMZ589905:IMZ589906 IWV589905:IWV589906 JGR589905:JGR589906 JQN589905:JQN589906 KAJ589905:KAJ589906 KKF589905:KKF589906 KUB589905:KUB589906 LDX589905:LDX589906 LNT589905:LNT589906 LXP589905:LXP589906 MHL589905:MHL589906 MRH589905:MRH589906 NBD589905:NBD589906 NKZ589905:NKZ589906 NUV589905:NUV589906 OER589905:OER589906 OON589905:OON589906 OYJ589905:OYJ589906 PIF589905:PIF589906 PSB589905:PSB589906 QBX589905:QBX589906 QLT589905:QLT589906 QVP589905:QVP589906 RFL589905:RFL589906 RPH589905:RPH589906 RZD589905:RZD589906 SIZ589905:SIZ589906 SSV589905:SSV589906 TCR589905:TCR589906 TMN589905:TMN589906 TWJ589905:TWJ589906 UGF589905:UGF589906 UQB589905:UQB589906 UZX589905:UZX589906 VJT589905:VJT589906 VTP589905:VTP589906 WDL589905:WDL589906 WNH589905:WNH589906 WXD589905:WXD589906 AV655441:AV655442 KR655441:KR655442 UN655441:UN655442 AEJ655441:AEJ655442 AOF655441:AOF655442 AYB655441:AYB655442 BHX655441:BHX655442 BRT655441:BRT655442 CBP655441:CBP655442 CLL655441:CLL655442 CVH655441:CVH655442 DFD655441:DFD655442 DOZ655441:DOZ655442 DYV655441:DYV655442 EIR655441:EIR655442 ESN655441:ESN655442 FCJ655441:FCJ655442 FMF655441:FMF655442 FWB655441:FWB655442 GFX655441:GFX655442 GPT655441:GPT655442 GZP655441:GZP655442 HJL655441:HJL655442 HTH655441:HTH655442 IDD655441:IDD655442 IMZ655441:IMZ655442 IWV655441:IWV655442 JGR655441:JGR655442 JQN655441:JQN655442 KAJ655441:KAJ655442 KKF655441:KKF655442 KUB655441:KUB655442 LDX655441:LDX655442 LNT655441:LNT655442 LXP655441:LXP655442 MHL655441:MHL655442 MRH655441:MRH655442 NBD655441:NBD655442 NKZ655441:NKZ655442 NUV655441:NUV655442 OER655441:OER655442 OON655441:OON655442 OYJ655441:OYJ655442 PIF655441:PIF655442 PSB655441:PSB655442 QBX655441:QBX655442 QLT655441:QLT655442 QVP655441:QVP655442 RFL655441:RFL655442 RPH655441:RPH655442 RZD655441:RZD655442 SIZ655441:SIZ655442 SSV655441:SSV655442 TCR655441:TCR655442 TMN655441:TMN655442 TWJ655441:TWJ655442 UGF655441:UGF655442 UQB655441:UQB655442 UZX655441:UZX655442 VJT655441:VJT655442 VTP655441:VTP655442 WDL655441:WDL655442 WNH655441:WNH655442 WXD655441:WXD655442 AV720977:AV720978 KR720977:KR720978 UN720977:UN720978 AEJ720977:AEJ720978 AOF720977:AOF720978 AYB720977:AYB720978 BHX720977:BHX720978 BRT720977:BRT720978 CBP720977:CBP720978 CLL720977:CLL720978 CVH720977:CVH720978 DFD720977:DFD720978 DOZ720977:DOZ720978 DYV720977:DYV720978 EIR720977:EIR720978 ESN720977:ESN720978 FCJ720977:FCJ720978 FMF720977:FMF720978 FWB720977:FWB720978 GFX720977:GFX720978 GPT720977:GPT720978 GZP720977:GZP720978 HJL720977:HJL720978 HTH720977:HTH720978 IDD720977:IDD720978 IMZ720977:IMZ720978 IWV720977:IWV720978 JGR720977:JGR720978 JQN720977:JQN720978 KAJ720977:KAJ720978 KKF720977:KKF720978 KUB720977:KUB720978 LDX720977:LDX720978 LNT720977:LNT720978 LXP720977:LXP720978 MHL720977:MHL720978 MRH720977:MRH720978 NBD720977:NBD720978 NKZ720977:NKZ720978 NUV720977:NUV720978 OER720977:OER720978 OON720977:OON720978 OYJ720977:OYJ720978 PIF720977:PIF720978 PSB720977:PSB720978 QBX720977:QBX720978 QLT720977:QLT720978 QVP720977:QVP720978 RFL720977:RFL720978 RPH720977:RPH720978 RZD720977:RZD720978 SIZ720977:SIZ720978 SSV720977:SSV720978 TCR720977:TCR720978 TMN720977:TMN720978 TWJ720977:TWJ720978 UGF720977:UGF720978 UQB720977:UQB720978 UZX720977:UZX720978 VJT720977:VJT720978 VTP720977:VTP720978 WDL720977:WDL720978 WNH720977:WNH720978 WXD720977:WXD720978 AV786513:AV786514 KR786513:KR786514 UN786513:UN786514 AEJ786513:AEJ786514 AOF786513:AOF786514 AYB786513:AYB786514 BHX786513:BHX786514 BRT786513:BRT786514 CBP786513:CBP786514 CLL786513:CLL786514 CVH786513:CVH786514 DFD786513:DFD786514 DOZ786513:DOZ786514 DYV786513:DYV786514 EIR786513:EIR786514 ESN786513:ESN786514 FCJ786513:FCJ786514 FMF786513:FMF786514 FWB786513:FWB786514 GFX786513:GFX786514 GPT786513:GPT786514 GZP786513:GZP786514 HJL786513:HJL786514 HTH786513:HTH786514 IDD786513:IDD786514 IMZ786513:IMZ786514 IWV786513:IWV786514 JGR786513:JGR786514 JQN786513:JQN786514 KAJ786513:KAJ786514 KKF786513:KKF786514 KUB786513:KUB786514 LDX786513:LDX786514 LNT786513:LNT786514 LXP786513:LXP786514 MHL786513:MHL786514 MRH786513:MRH786514 NBD786513:NBD786514 NKZ786513:NKZ786514 NUV786513:NUV786514 OER786513:OER786514 OON786513:OON786514 OYJ786513:OYJ786514 PIF786513:PIF786514 PSB786513:PSB786514 QBX786513:QBX786514 QLT786513:QLT786514 QVP786513:QVP786514 RFL786513:RFL786514 RPH786513:RPH786514 RZD786513:RZD786514 SIZ786513:SIZ786514 SSV786513:SSV786514 TCR786513:TCR786514 TMN786513:TMN786514 TWJ786513:TWJ786514 UGF786513:UGF786514 UQB786513:UQB786514 UZX786513:UZX786514 VJT786513:VJT786514 VTP786513:VTP786514 WDL786513:WDL786514 WNH786513:WNH786514 WXD786513:WXD786514 AV852049:AV852050 KR852049:KR852050 UN852049:UN852050 AEJ852049:AEJ852050 AOF852049:AOF852050 AYB852049:AYB852050 BHX852049:BHX852050 BRT852049:BRT852050 CBP852049:CBP852050 CLL852049:CLL852050 CVH852049:CVH852050 DFD852049:DFD852050 DOZ852049:DOZ852050 DYV852049:DYV852050 EIR852049:EIR852050 ESN852049:ESN852050 FCJ852049:FCJ852050 FMF852049:FMF852050 FWB852049:FWB852050 GFX852049:GFX852050 GPT852049:GPT852050 GZP852049:GZP852050 HJL852049:HJL852050 HTH852049:HTH852050 IDD852049:IDD852050 IMZ852049:IMZ852050 IWV852049:IWV852050 JGR852049:JGR852050 JQN852049:JQN852050 KAJ852049:KAJ852050 KKF852049:KKF852050 KUB852049:KUB852050 LDX852049:LDX852050 LNT852049:LNT852050 LXP852049:LXP852050 MHL852049:MHL852050 MRH852049:MRH852050 NBD852049:NBD852050 NKZ852049:NKZ852050 NUV852049:NUV852050 OER852049:OER852050 OON852049:OON852050 OYJ852049:OYJ852050 PIF852049:PIF852050 PSB852049:PSB852050 QBX852049:QBX852050 QLT852049:QLT852050 QVP852049:QVP852050 RFL852049:RFL852050 RPH852049:RPH852050 RZD852049:RZD852050 SIZ852049:SIZ852050 SSV852049:SSV852050 TCR852049:TCR852050 TMN852049:TMN852050 TWJ852049:TWJ852050 UGF852049:UGF852050 UQB852049:UQB852050 UZX852049:UZX852050 VJT852049:VJT852050 VTP852049:VTP852050 WDL852049:WDL852050 WNH852049:WNH852050 WXD852049:WXD852050 AV917585:AV917586 KR917585:KR917586 UN917585:UN917586 AEJ917585:AEJ917586 AOF917585:AOF917586 AYB917585:AYB917586 BHX917585:BHX917586 BRT917585:BRT917586 CBP917585:CBP917586 CLL917585:CLL917586 CVH917585:CVH917586 DFD917585:DFD917586 DOZ917585:DOZ917586 DYV917585:DYV917586 EIR917585:EIR917586 ESN917585:ESN917586 FCJ917585:FCJ917586 FMF917585:FMF917586 FWB917585:FWB917586 GFX917585:GFX917586 GPT917585:GPT917586 GZP917585:GZP917586 HJL917585:HJL917586 HTH917585:HTH917586 IDD917585:IDD917586 IMZ917585:IMZ917586 IWV917585:IWV917586 JGR917585:JGR917586 JQN917585:JQN917586 KAJ917585:KAJ917586 KKF917585:KKF917586 KUB917585:KUB917586 LDX917585:LDX917586 LNT917585:LNT917586 LXP917585:LXP917586 MHL917585:MHL917586 MRH917585:MRH917586 NBD917585:NBD917586 NKZ917585:NKZ917586 NUV917585:NUV917586 OER917585:OER917586 OON917585:OON917586 OYJ917585:OYJ917586 PIF917585:PIF917586 PSB917585:PSB917586 QBX917585:QBX917586 QLT917585:QLT917586 QVP917585:QVP917586 RFL917585:RFL917586 RPH917585:RPH917586 RZD917585:RZD917586 SIZ917585:SIZ917586 SSV917585:SSV917586 TCR917585:TCR917586 TMN917585:TMN917586 TWJ917585:TWJ917586 UGF917585:UGF917586 UQB917585:UQB917586 UZX917585:UZX917586 VJT917585:VJT917586 VTP917585:VTP917586 WDL917585:WDL917586 WNH917585:WNH917586 WXD917585:WXD917586 AV983121:AV983122 KR983121:KR983122 UN983121:UN983122 AEJ983121:AEJ983122 AOF983121:AOF983122 AYB983121:AYB983122 BHX983121:BHX983122 BRT983121:BRT983122 CBP983121:CBP983122 CLL983121:CLL983122 CVH983121:CVH983122 DFD983121:DFD983122 DOZ983121:DOZ983122 DYV983121:DYV983122 EIR983121:EIR983122 ESN983121:ESN983122 FCJ983121:FCJ983122 FMF983121:FMF983122 FWB983121:FWB983122 GFX983121:GFX983122 GPT983121:GPT983122 GZP983121:GZP983122 HJL983121:HJL983122 HTH983121:HTH983122 IDD983121:IDD983122 IMZ983121:IMZ983122 IWV983121:IWV983122 JGR983121:JGR983122 JQN983121:JQN983122 KAJ983121:KAJ983122 KKF983121:KKF983122 KUB983121:KUB983122 LDX983121:LDX983122 LNT983121:LNT983122 LXP983121:LXP983122 MHL983121:MHL983122 MRH983121:MRH983122 NBD983121:NBD983122 NKZ983121:NKZ983122 NUV983121:NUV983122 OER983121:OER983122 OON983121:OON983122 OYJ983121:OYJ983122 PIF983121:PIF983122 PSB983121:PSB983122 QBX983121:QBX983122 QLT983121:QLT983122 QVP983121:QVP983122 RFL983121:RFL983122 RPH983121:RPH983122 RZD983121:RZD983122 SIZ983121:SIZ983122 SSV983121:SSV983122 TCR983121:TCR983122 TMN983121:TMN983122 TWJ983121:TWJ983122 UGF983121:UGF983122 UQB983121:UQB983122 UZX983121:UZX983122 VJT983121:VJT983122 VTP983121:VTP983122 WDL983121:WDL983122 WNH983121:WNH983122 WXD983121:WXD983122 AZ81:AZ82 KV81:KV82 UR81:UR82 AEN81:AEN82 AOJ81:AOJ82 AYF81:AYF82 BIB81:BIB82 BRX81:BRX82 CBT81:CBT82 CLP81:CLP82 CVL81:CVL82 DFH81:DFH82 DPD81:DPD82 DYZ81:DYZ82 EIV81:EIV82 ESR81:ESR82 FCN81:FCN82 FMJ81:FMJ82 FWF81:FWF82 GGB81:GGB82 GPX81:GPX82 GZT81:GZT82 HJP81:HJP82 HTL81:HTL82 IDH81:IDH82 IND81:IND82 IWZ81:IWZ82 JGV81:JGV82 JQR81:JQR82 KAN81:KAN82 KKJ81:KKJ82 KUF81:KUF82 LEB81:LEB82 LNX81:LNX82 LXT81:LXT82 MHP81:MHP82 MRL81:MRL82 NBH81:NBH82 NLD81:NLD82 NUZ81:NUZ82 OEV81:OEV82 OOR81:OOR82 OYN81:OYN82 PIJ81:PIJ82 PSF81:PSF82 QCB81:QCB82 QLX81:QLX82 QVT81:QVT82 RFP81:RFP82 RPL81:RPL82 RZH81:RZH82 SJD81:SJD82 SSZ81:SSZ82 TCV81:TCV82 TMR81:TMR82 TWN81:TWN82 UGJ81:UGJ82 UQF81:UQF82 VAB81:VAB82 VJX81:VJX82 VTT81:VTT82 WDP81:WDP82 WNL81:WNL82 WXH81:WXH82 AZ65617:AZ65618 KV65617:KV65618 UR65617:UR65618 AEN65617:AEN65618 AOJ65617:AOJ65618 AYF65617:AYF65618 BIB65617:BIB65618 BRX65617:BRX65618 CBT65617:CBT65618 CLP65617:CLP65618 CVL65617:CVL65618 DFH65617:DFH65618 DPD65617:DPD65618 DYZ65617:DYZ65618 EIV65617:EIV65618 ESR65617:ESR65618 FCN65617:FCN65618 FMJ65617:FMJ65618 FWF65617:FWF65618 GGB65617:GGB65618 GPX65617:GPX65618 GZT65617:GZT65618 HJP65617:HJP65618 HTL65617:HTL65618 IDH65617:IDH65618 IND65617:IND65618 IWZ65617:IWZ65618 JGV65617:JGV65618 JQR65617:JQR65618 KAN65617:KAN65618 KKJ65617:KKJ65618 KUF65617:KUF65618 LEB65617:LEB65618 LNX65617:LNX65618 LXT65617:LXT65618 MHP65617:MHP65618 MRL65617:MRL65618 NBH65617:NBH65618 NLD65617:NLD65618 NUZ65617:NUZ65618 OEV65617:OEV65618 OOR65617:OOR65618 OYN65617:OYN65618 PIJ65617:PIJ65618 PSF65617:PSF65618 QCB65617:QCB65618 QLX65617:QLX65618 QVT65617:QVT65618 RFP65617:RFP65618 RPL65617:RPL65618 RZH65617:RZH65618 SJD65617:SJD65618 SSZ65617:SSZ65618 TCV65617:TCV65618 TMR65617:TMR65618 TWN65617:TWN65618 UGJ65617:UGJ65618 UQF65617:UQF65618 VAB65617:VAB65618 VJX65617:VJX65618 VTT65617:VTT65618 WDP65617:WDP65618 WNL65617:WNL65618 WXH65617:WXH65618 AZ131153:AZ131154 KV131153:KV131154 UR131153:UR131154 AEN131153:AEN131154 AOJ131153:AOJ131154 AYF131153:AYF131154 BIB131153:BIB131154 BRX131153:BRX131154 CBT131153:CBT131154 CLP131153:CLP131154 CVL131153:CVL131154 DFH131153:DFH131154 DPD131153:DPD131154 DYZ131153:DYZ131154 EIV131153:EIV131154 ESR131153:ESR131154 FCN131153:FCN131154 FMJ131153:FMJ131154 FWF131153:FWF131154 GGB131153:GGB131154 GPX131153:GPX131154 GZT131153:GZT131154 HJP131153:HJP131154 HTL131153:HTL131154 IDH131153:IDH131154 IND131153:IND131154 IWZ131153:IWZ131154 JGV131153:JGV131154 JQR131153:JQR131154 KAN131153:KAN131154 KKJ131153:KKJ131154 KUF131153:KUF131154 LEB131153:LEB131154 LNX131153:LNX131154 LXT131153:LXT131154 MHP131153:MHP131154 MRL131153:MRL131154 NBH131153:NBH131154 NLD131153:NLD131154 NUZ131153:NUZ131154 OEV131153:OEV131154 OOR131153:OOR131154 OYN131153:OYN131154 PIJ131153:PIJ131154 PSF131153:PSF131154 QCB131153:QCB131154 QLX131153:QLX131154 QVT131153:QVT131154 RFP131153:RFP131154 RPL131153:RPL131154 RZH131153:RZH131154 SJD131153:SJD131154 SSZ131153:SSZ131154 TCV131153:TCV131154 TMR131153:TMR131154 TWN131153:TWN131154 UGJ131153:UGJ131154 UQF131153:UQF131154 VAB131153:VAB131154 VJX131153:VJX131154 VTT131153:VTT131154 WDP131153:WDP131154 WNL131153:WNL131154 WXH131153:WXH131154 AZ196689:AZ196690 KV196689:KV196690 UR196689:UR196690 AEN196689:AEN196690 AOJ196689:AOJ196690 AYF196689:AYF196690 BIB196689:BIB196690 BRX196689:BRX196690 CBT196689:CBT196690 CLP196689:CLP196690 CVL196689:CVL196690 DFH196689:DFH196690 DPD196689:DPD196690 DYZ196689:DYZ196690 EIV196689:EIV196690 ESR196689:ESR196690 FCN196689:FCN196690 FMJ196689:FMJ196690 FWF196689:FWF196690 GGB196689:GGB196690 GPX196689:GPX196690 GZT196689:GZT196690 HJP196689:HJP196690 HTL196689:HTL196690 IDH196689:IDH196690 IND196689:IND196690 IWZ196689:IWZ196690 JGV196689:JGV196690 JQR196689:JQR196690 KAN196689:KAN196690 KKJ196689:KKJ196690 KUF196689:KUF196690 LEB196689:LEB196690 LNX196689:LNX196690 LXT196689:LXT196690 MHP196689:MHP196690 MRL196689:MRL196690 NBH196689:NBH196690 NLD196689:NLD196690 NUZ196689:NUZ196690 OEV196689:OEV196690 OOR196689:OOR196690 OYN196689:OYN196690 PIJ196689:PIJ196690 PSF196689:PSF196690 QCB196689:QCB196690 QLX196689:QLX196690 QVT196689:QVT196690 RFP196689:RFP196690 RPL196689:RPL196690 RZH196689:RZH196690 SJD196689:SJD196690 SSZ196689:SSZ196690 TCV196689:TCV196690 TMR196689:TMR196690 TWN196689:TWN196690 UGJ196689:UGJ196690 UQF196689:UQF196690 VAB196689:VAB196690 VJX196689:VJX196690 VTT196689:VTT196690 WDP196689:WDP196690 WNL196689:WNL196690 WXH196689:WXH196690 AZ262225:AZ262226 KV262225:KV262226 UR262225:UR262226 AEN262225:AEN262226 AOJ262225:AOJ262226 AYF262225:AYF262226 BIB262225:BIB262226 BRX262225:BRX262226 CBT262225:CBT262226 CLP262225:CLP262226 CVL262225:CVL262226 DFH262225:DFH262226 DPD262225:DPD262226 DYZ262225:DYZ262226 EIV262225:EIV262226 ESR262225:ESR262226 FCN262225:FCN262226 FMJ262225:FMJ262226 FWF262225:FWF262226 GGB262225:GGB262226 GPX262225:GPX262226 GZT262225:GZT262226 HJP262225:HJP262226 HTL262225:HTL262226 IDH262225:IDH262226 IND262225:IND262226 IWZ262225:IWZ262226 JGV262225:JGV262226 JQR262225:JQR262226 KAN262225:KAN262226 KKJ262225:KKJ262226 KUF262225:KUF262226 LEB262225:LEB262226 LNX262225:LNX262226 LXT262225:LXT262226 MHP262225:MHP262226 MRL262225:MRL262226 NBH262225:NBH262226 NLD262225:NLD262226 NUZ262225:NUZ262226 OEV262225:OEV262226 OOR262225:OOR262226 OYN262225:OYN262226 PIJ262225:PIJ262226 PSF262225:PSF262226 QCB262225:QCB262226 QLX262225:QLX262226 QVT262225:QVT262226 RFP262225:RFP262226 RPL262225:RPL262226 RZH262225:RZH262226 SJD262225:SJD262226 SSZ262225:SSZ262226 TCV262225:TCV262226 TMR262225:TMR262226 TWN262225:TWN262226 UGJ262225:UGJ262226 UQF262225:UQF262226 VAB262225:VAB262226 VJX262225:VJX262226 VTT262225:VTT262226 WDP262225:WDP262226 WNL262225:WNL262226 WXH262225:WXH262226 AZ327761:AZ327762 KV327761:KV327762 UR327761:UR327762 AEN327761:AEN327762 AOJ327761:AOJ327762 AYF327761:AYF327762 BIB327761:BIB327762 BRX327761:BRX327762 CBT327761:CBT327762 CLP327761:CLP327762 CVL327761:CVL327762 DFH327761:DFH327762 DPD327761:DPD327762 DYZ327761:DYZ327762 EIV327761:EIV327762 ESR327761:ESR327762 FCN327761:FCN327762 FMJ327761:FMJ327762 FWF327761:FWF327762 GGB327761:GGB327762 GPX327761:GPX327762 GZT327761:GZT327762 HJP327761:HJP327762 HTL327761:HTL327762 IDH327761:IDH327762 IND327761:IND327762 IWZ327761:IWZ327762 JGV327761:JGV327762 JQR327761:JQR327762 KAN327761:KAN327762 KKJ327761:KKJ327762 KUF327761:KUF327762 LEB327761:LEB327762 LNX327761:LNX327762 LXT327761:LXT327762 MHP327761:MHP327762 MRL327761:MRL327762 NBH327761:NBH327762 NLD327761:NLD327762 NUZ327761:NUZ327762 OEV327761:OEV327762 OOR327761:OOR327762 OYN327761:OYN327762 PIJ327761:PIJ327762 PSF327761:PSF327762 QCB327761:QCB327762 QLX327761:QLX327762 QVT327761:QVT327762 RFP327761:RFP327762 RPL327761:RPL327762 RZH327761:RZH327762 SJD327761:SJD327762 SSZ327761:SSZ327762 TCV327761:TCV327762 TMR327761:TMR327762 TWN327761:TWN327762 UGJ327761:UGJ327762 UQF327761:UQF327762 VAB327761:VAB327762 VJX327761:VJX327762 VTT327761:VTT327762 WDP327761:WDP327762 WNL327761:WNL327762 WXH327761:WXH327762 AZ393297:AZ393298 KV393297:KV393298 UR393297:UR393298 AEN393297:AEN393298 AOJ393297:AOJ393298 AYF393297:AYF393298 BIB393297:BIB393298 BRX393297:BRX393298 CBT393297:CBT393298 CLP393297:CLP393298 CVL393297:CVL393298 DFH393297:DFH393298 DPD393297:DPD393298 DYZ393297:DYZ393298 EIV393297:EIV393298 ESR393297:ESR393298 FCN393297:FCN393298 FMJ393297:FMJ393298 FWF393297:FWF393298 GGB393297:GGB393298 GPX393297:GPX393298 GZT393297:GZT393298 HJP393297:HJP393298 HTL393297:HTL393298 IDH393297:IDH393298 IND393297:IND393298 IWZ393297:IWZ393298 JGV393297:JGV393298 JQR393297:JQR393298 KAN393297:KAN393298 KKJ393297:KKJ393298 KUF393297:KUF393298 LEB393297:LEB393298 LNX393297:LNX393298 LXT393297:LXT393298 MHP393297:MHP393298 MRL393297:MRL393298 NBH393297:NBH393298 NLD393297:NLD393298 NUZ393297:NUZ393298 OEV393297:OEV393298 OOR393297:OOR393298 OYN393297:OYN393298 PIJ393297:PIJ393298 PSF393297:PSF393298 QCB393297:QCB393298 QLX393297:QLX393298 QVT393297:QVT393298 RFP393297:RFP393298 RPL393297:RPL393298 RZH393297:RZH393298 SJD393297:SJD393298 SSZ393297:SSZ393298 TCV393297:TCV393298 TMR393297:TMR393298 TWN393297:TWN393298 UGJ393297:UGJ393298 UQF393297:UQF393298 VAB393297:VAB393298 VJX393297:VJX393298 VTT393297:VTT393298 WDP393297:WDP393298 WNL393297:WNL393298 WXH393297:WXH393298 AZ458833:AZ458834 KV458833:KV458834 UR458833:UR458834 AEN458833:AEN458834 AOJ458833:AOJ458834 AYF458833:AYF458834 BIB458833:BIB458834 BRX458833:BRX458834 CBT458833:CBT458834 CLP458833:CLP458834 CVL458833:CVL458834 DFH458833:DFH458834 DPD458833:DPD458834 DYZ458833:DYZ458834 EIV458833:EIV458834 ESR458833:ESR458834 FCN458833:FCN458834 FMJ458833:FMJ458834 FWF458833:FWF458834 GGB458833:GGB458834 GPX458833:GPX458834 GZT458833:GZT458834 HJP458833:HJP458834 HTL458833:HTL458834 IDH458833:IDH458834 IND458833:IND458834 IWZ458833:IWZ458834 JGV458833:JGV458834 JQR458833:JQR458834 KAN458833:KAN458834 KKJ458833:KKJ458834 KUF458833:KUF458834 LEB458833:LEB458834 LNX458833:LNX458834 LXT458833:LXT458834 MHP458833:MHP458834 MRL458833:MRL458834 NBH458833:NBH458834 NLD458833:NLD458834 NUZ458833:NUZ458834 OEV458833:OEV458834 OOR458833:OOR458834 OYN458833:OYN458834 PIJ458833:PIJ458834 PSF458833:PSF458834 QCB458833:QCB458834 QLX458833:QLX458834 QVT458833:QVT458834 RFP458833:RFP458834 RPL458833:RPL458834 RZH458833:RZH458834 SJD458833:SJD458834 SSZ458833:SSZ458834 TCV458833:TCV458834 TMR458833:TMR458834 TWN458833:TWN458834 UGJ458833:UGJ458834 UQF458833:UQF458834 VAB458833:VAB458834 VJX458833:VJX458834 VTT458833:VTT458834 WDP458833:WDP458834 WNL458833:WNL458834 WXH458833:WXH458834 AZ524369:AZ524370 KV524369:KV524370 UR524369:UR524370 AEN524369:AEN524370 AOJ524369:AOJ524370 AYF524369:AYF524370 BIB524369:BIB524370 BRX524369:BRX524370 CBT524369:CBT524370 CLP524369:CLP524370 CVL524369:CVL524370 DFH524369:DFH524370 DPD524369:DPD524370 DYZ524369:DYZ524370 EIV524369:EIV524370 ESR524369:ESR524370 FCN524369:FCN524370 FMJ524369:FMJ524370 FWF524369:FWF524370 GGB524369:GGB524370 GPX524369:GPX524370 GZT524369:GZT524370 HJP524369:HJP524370 HTL524369:HTL524370 IDH524369:IDH524370 IND524369:IND524370 IWZ524369:IWZ524370 JGV524369:JGV524370 JQR524369:JQR524370 KAN524369:KAN524370 KKJ524369:KKJ524370 KUF524369:KUF524370 LEB524369:LEB524370 LNX524369:LNX524370 LXT524369:LXT524370 MHP524369:MHP524370 MRL524369:MRL524370 NBH524369:NBH524370 NLD524369:NLD524370 NUZ524369:NUZ524370 OEV524369:OEV524370 OOR524369:OOR524370 OYN524369:OYN524370 PIJ524369:PIJ524370 PSF524369:PSF524370 QCB524369:QCB524370 QLX524369:QLX524370 QVT524369:QVT524370 RFP524369:RFP524370 RPL524369:RPL524370 RZH524369:RZH524370 SJD524369:SJD524370 SSZ524369:SSZ524370 TCV524369:TCV524370 TMR524369:TMR524370 TWN524369:TWN524370 UGJ524369:UGJ524370 UQF524369:UQF524370 VAB524369:VAB524370 VJX524369:VJX524370 VTT524369:VTT524370 WDP524369:WDP524370 WNL524369:WNL524370 WXH524369:WXH524370 AZ589905:AZ589906 KV589905:KV589906 UR589905:UR589906 AEN589905:AEN589906 AOJ589905:AOJ589906 AYF589905:AYF589906 BIB589905:BIB589906 BRX589905:BRX589906 CBT589905:CBT589906 CLP589905:CLP589906 CVL589905:CVL589906 DFH589905:DFH589906 DPD589905:DPD589906 DYZ589905:DYZ589906 EIV589905:EIV589906 ESR589905:ESR589906 FCN589905:FCN589906 FMJ589905:FMJ589906 FWF589905:FWF589906 GGB589905:GGB589906 GPX589905:GPX589906 GZT589905:GZT589906 HJP589905:HJP589906 HTL589905:HTL589906 IDH589905:IDH589906 IND589905:IND589906 IWZ589905:IWZ589906 JGV589905:JGV589906 JQR589905:JQR589906 KAN589905:KAN589906 KKJ589905:KKJ589906 KUF589905:KUF589906 LEB589905:LEB589906 LNX589905:LNX589906 LXT589905:LXT589906 MHP589905:MHP589906 MRL589905:MRL589906 NBH589905:NBH589906 NLD589905:NLD589906 NUZ589905:NUZ589906 OEV589905:OEV589906 OOR589905:OOR589906 OYN589905:OYN589906 PIJ589905:PIJ589906 PSF589905:PSF589906 QCB589905:QCB589906 QLX589905:QLX589906 QVT589905:QVT589906 RFP589905:RFP589906 RPL589905:RPL589906 RZH589905:RZH589906 SJD589905:SJD589906 SSZ589905:SSZ589906 TCV589905:TCV589906 TMR589905:TMR589906 TWN589905:TWN589906 UGJ589905:UGJ589906 UQF589905:UQF589906 VAB589905:VAB589906 VJX589905:VJX589906 VTT589905:VTT589906 WDP589905:WDP589906 WNL589905:WNL589906 WXH589905:WXH589906 AZ655441:AZ655442 KV655441:KV655442 UR655441:UR655442 AEN655441:AEN655442 AOJ655441:AOJ655442 AYF655441:AYF655442 BIB655441:BIB655442 BRX655441:BRX655442 CBT655441:CBT655442 CLP655441:CLP655442 CVL655441:CVL655442 DFH655441:DFH655442 DPD655441:DPD655442 DYZ655441:DYZ655442 EIV655441:EIV655442 ESR655441:ESR655442 FCN655441:FCN655442 FMJ655441:FMJ655442 FWF655441:FWF655442 GGB655441:GGB655442 GPX655441:GPX655442 GZT655441:GZT655442 HJP655441:HJP655442 HTL655441:HTL655442 IDH655441:IDH655442 IND655441:IND655442 IWZ655441:IWZ655442 JGV655441:JGV655442 JQR655441:JQR655442 KAN655441:KAN655442 KKJ655441:KKJ655442 KUF655441:KUF655442 LEB655441:LEB655442 LNX655441:LNX655442 LXT655441:LXT655442 MHP655441:MHP655442 MRL655441:MRL655442 NBH655441:NBH655442 NLD655441:NLD655442 NUZ655441:NUZ655442 OEV655441:OEV655442 OOR655441:OOR655442 OYN655441:OYN655442 PIJ655441:PIJ655442 PSF655441:PSF655442 QCB655441:QCB655442 QLX655441:QLX655442 QVT655441:QVT655442 RFP655441:RFP655442 RPL655441:RPL655442 RZH655441:RZH655442 SJD655441:SJD655442 SSZ655441:SSZ655442 TCV655441:TCV655442 TMR655441:TMR655442 TWN655441:TWN655442 UGJ655441:UGJ655442 UQF655441:UQF655442 VAB655441:VAB655442 VJX655441:VJX655442 VTT655441:VTT655442 WDP655441:WDP655442 WNL655441:WNL655442 WXH655441:WXH655442 AZ720977:AZ720978 KV720977:KV720978 UR720977:UR720978 AEN720977:AEN720978 AOJ720977:AOJ720978 AYF720977:AYF720978 BIB720977:BIB720978 BRX720977:BRX720978 CBT720977:CBT720978 CLP720977:CLP720978 CVL720977:CVL720978 DFH720977:DFH720978 DPD720977:DPD720978 DYZ720977:DYZ720978 EIV720977:EIV720978 ESR720977:ESR720978 FCN720977:FCN720978 FMJ720977:FMJ720978 FWF720977:FWF720978 GGB720977:GGB720978 GPX720977:GPX720978 GZT720977:GZT720978 HJP720977:HJP720978 HTL720977:HTL720978 IDH720977:IDH720978 IND720977:IND720978 IWZ720977:IWZ720978 JGV720977:JGV720978 JQR720977:JQR720978 KAN720977:KAN720978 KKJ720977:KKJ720978 KUF720977:KUF720978 LEB720977:LEB720978 LNX720977:LNX720978 LXT720977:LXT720978 MHP720977:MHP720978 MRL720977:MRL720978 NBH720977:NBH720978 NLD720977:NLD720978 NUZ720977:NUZ720978 OEV720977:OEV720978 OOR720977:OOR720978 OYN720977:OYN720978 PIJ720977:PIJ720978 PSF720977:PSF720978 QCB720977:QCB720978 QLX720977:QLX720978 QVT720977:QVT720978 RFP720977:RFP720978 RPL720977:RPL720978 RZH720977:RZH720978 SJD720977:SJD720978 SSZ720977:SSZ720978 TCV720977:TCV720978 TMR720977:TMR720978 TWN720977:TWN720978 UGJ720977:UGJ720978 UQF720977:UQF720978 VAB720977:VAB720978 VJX720977:VJX720978 VTT720977:VTT720978 WDP720977:WDP720978 WNL720977:WNL720978 WXH720977:WXH720978 AZ786513:AZ786514 KV786513:KV786514 UR786513:UR786514 AEN786513:AEN786514 AOJ786513:AOJ786514 AYF786513:AYF786514 BIB786513:BIB786514 BRX786513:BRX786514 CBT786513:CBT786514 CLP786513:CLP786514 CVL786513:CVL786514 DFH786513:DFH786514 DPD786513:DPD786514 DYZ786513:DYZ786514 EIV786513:EIV786514 ESR786513:ESR786514 FCN786513:FCN786514 FMJ786513:FMJ786514 FWF786513:FWF786514 GGB786513:GGB786514 GPX786513:GPX786514 GZT786513:GZT786514 HJP786513:HJP786514 HTL786513:HTL786514 IDH786513:IDH786514 IND786513:IND786514 IWZ786513:IWZ786514 JGV786513:JGV786514 JQR786513:JQR786514 KAN786513:KAN786514 KKJ786513:KKJ786514 KUF786513:KUF786514 LEB786513:LEB786514 LNX786513:LNX786514 LXT786513:LXT786514 MHP786513:MHP786514 MRL786513:MRL786514 NBH786513:NBH786514 NLD786513:NLD786514 NUZ786513:NUZ786514 OEV786513:OEV786514 OOR786513:OOR786514 OYN786513:OYN786514 PIJ786513:PIJ786514 PSF786513:PSF786514 QCB786513:QCB786514 QLX786513:QLX786514 QVT786513:QVT786514 RFP786513:RFP786514 RPL786513:RPL786514 RZH786513:RZH786514 SJD786513:SJD786514 SSZ786513:SSZ786514 TCV786513:TCV786514 TMR786513:TMR786514 TWN786513:TWN786514 UGJ786513:UGJ786514 UQF786513:UQF786514 VAB786513:VAB786514 VJX786513:VJX786514 VTT786513:VTT786514 WDP786513:WDP786514 WNL786513:WNL786514 WXH786513:WXH786514 AZ852049:AZ852050 KV852049:KV852050 UR852049:UR852050 AEN852049:AEN852050 AOJ852049:AOJ852050 AYF852049:AYF852050 BIB852049:BIB852050 BRX852049:BRX852050 CBT852049:CBT852050 CLP852049:CLP852050 CVL852049:CVL852050 DFH852049:DFH852050 DPD852049:DPD852050 DYZ852049:DYZ852050 EIV852049:EIV852050 ESR852049:ESR852050 FCN852049:FCN852050 FMJ852049:FMJ852050 FWF852049:FWF852050 GGB852049:GGB852050 GPX852049:GPX852050 GZT852049:GZT852050 HJP852049:HJP852050 HTL852049:HTL852050 IDH852049:IDH852050 IND852049:IND852050 IWZ852049:IWZ852050 JGV852049:JGV852050 JQR852049:JQR852050 KAN852049:KAN852050 KKJ852049:KKJ852050 KUF852049:KUF852050 LEB852049:LEB852050 LNX852049:LNX852050 LXT852049:LXT852050 MHP852049:MHP852050 MRL852049:MRL852050 NBH852049:NBH852050 NLD852049:NLD852050 NUZ852049:NUZ852050 OEV852049:OEV852050 OOR852049:OOR852050 OYN852049:OYN852050 PIJ852049:PIJ852050 PSF852049:PSF852050 QCB852049:QCB852050 QLX852049:QLX852050 QVT852049:QVT852050 RFP852049:RFP852050 RPL852049:RPL852050 RZH852049:RZH852050 SJD852049:SJD852050 SSZ852049:SSZ852050 TCV852049:TCV852050 TMR852049:TMR852050 TWN852049:TWN852050 UGJ852049:UGJ852050 UQF852049:UQF852050 VAB852049:VAB852050 VJX852049:VJX852050 VTT852049:VTT852050 WDP852049:WDP852050 WNL852049:WNL852050 WXH852049:WXH852050 AZ917585:AZ917586 KV917585:KV917586 UR917585:UR917586 AEN917585:AEN917586 AOJ917585:AOJ917586 AYF917585:AYF917586 BIB917585:BIB917586 BRX917585:BRX917586 CBT917585:CBT917586 CLP917585:CLP917586 CVL917585:CVL917586 DFH917585:DFH917586 DPD917585:DPD917586 DYZ917585:DYZ917586 EIV917585:EIV917586 ESR917585:ESR917586 FCN917585:FCN917586 FMJ917585:FMJ917586 FWF917585:FWF917586 GGB917585:GGB917586 GPX917585:GPX917586 GZT917585:GZT917586 HJP917585:HJP917586 HTL917585:HTL917586 IDH917585:IDH917586 IND917585:IND917586 IWZ917585:IWZ917586 JGV917585:JGV917586 JQR917585:JQR917586 KAN917585:KAN917586 KKJ917585:KKJ917586 KUF917585:KUF917586 LEB917585:LEB917586 LNX917585:LNX917586 LXT917585:LXT917586 MHP917585:MHP917586 MRL917585:MRL917586 NBH917585:NBH917586 NLD917585:NLD917586 NUZ917585:NUZ917586 OEV917585:OEV917586 OOR917585:OOR917586 OYN917585:OYN917586 PIJ917585:PIJ917586 PSF917585:PSF917586 QCB917585:QCB917586 QLX917585:QLX917586 QVT917585:QVT917586 RFP917585:RFP917586 RPL917585:RPL917586 RZH917585:RZH917586 SJD917585:SJD917586 SSZ917585:SSZ917586 TCV917585:TCV917586 TMR917585:TMR917586 TWN917585:TWN917586 UGJ917585:UGJ917586 UQF917585:UQF917586 VAB917585:VAB917586 VJX917585:VJX917586 VTT917585:VTT917586 WDP917585:WDP917586 WNL917585:WNL917586 WXH917585:WXH917586 AZ983121:AZ983122 KV983121:KV983122 UR983121:UR983122 AEN983121:AEN983122 AOJ983121:AOJ983122 AYF983121:AYF983122 BIB983121:BIB983122 BRX983121:BRX983122 CBT983121:CBT983122 CLP983121:CLP983122 CVL983121:CVL983122 DFH983121:DFH983122 DPD983121:DPD983122 DYZ983121:DYZ983122 EIV983121:EIV983122 ESR983121:ESR983122 FCN983121:FCN983122 FMJ983121:FMJ983122 FWF983121:FWF983122 GGB983121:GGB983122 GPX983121:GPX983122 GZT983121:GZT983122 HJP983121:HJP983122 HTL983121:HTL983122 IDH983121:IDH983122 IND983121:IND983122 IWZ983121:IWZ983122 JGV983121:JGV983122 JQR983121:JQR983122 KAN983121:KAN983122 KKJ983121:KKJ983122 KUF983121:KUF983122 LEB983121:LEB983122 LNX983121:LNX983122 LXT983121:LXT983122 MHP983121:MHP983122 MRL983121:MRL983122 NBH983121:NBH983122 NLD983121:NLD983122 NUZ983121:NUZ983122 OEV983121:OEV983122 OOR983121:OOR983122 OYN983121:OYN983122 PIJ983121:PIJ983122 PSF983121:PSF983122 QCB983121:QCB983122 QLX983121:QLX983122 QVT983121:QVT983122 RFP983121:RFP983122 RPL983121:RPL983122 RZH983121:RZH983122 SJD983121:SJD983122 SSZ983121:SSZ983122 TCV983121:TCV983122 TMR983121:TMR983122 TWN983121:TWN983122 UGJ983121:UGJ983122 UQF983121:UQF983122 VAB983121:VAB983122 VJX983121:VJX983122 VTT983121:VTT983122 WDP983121:WDP983122 WNL983121:WNL983122 WXH983121:WXH983122 BD81:BD82 KZ81:KZ82 UV81:UV82 AER81:AER82 AON81:AON82 AYJ81:AYJ82 BIF81:BIF82 BSB81:BSB82 CBX81:CBX82 CLT81:CLT82 CVP81:CVP82 DFL81:DFL82 DPH81:DPH82 DZD81:DZD82 EIZ81:EIZ82 ESV81:ESV82 FCR81:FCR82 FMN81:FMN82 FWJ81:FWJ82 GGF81:GGF82 GQB81:GQB82 GZX81:GZX82 HJT81:HJT82 HTP81:HTP82 IDL81:IDL82 INH81:INH82 IXD81:IXD82 JGZ81:JGZ82 JQV81:JQV82 KAR81:KAR82 KKN81:KKN82 KUJ81:KUJ82 LEF81:LEF82 LOB81:LOB82 LXX81:LXX82 MHT81:MHT82 MRP81:MRP82 NBL81:NBL82 NLH81:NLH82 NVD81:NVD82 OEZ81:OEZ82 OOV81:OOV82 OYR81:OYR82 PIN81:PIN82 PSJ81:PSJ82 QCF81:QCF82 QMB81:QMB82 QVX81:QVX82 RFT81:RFT82 RPP81:RPP82 RZL81:RZL82 SJH81:SJH82 STD81:STD82 TCZ81:TCZ82 TMV81:TMV82 TWR81:TWR82 UGN81:UGN82 UQJ81:UQJ82 VAF81:VAF82 VKB81:VKB82 VTX81:VTX82 WDT81:WDT82 WNP81:WNP82 WXL81:WXL82 BD65617:BD65618 KZ65617:KZ65618 UV65617:UV65618 AER65617:AER65618 AON65617:AON65618 AYJ65617:AYJ65618 BIF65617:BIF65618 BSB65617:BSB65618 CBX65617:CBX65618 CLT65617:CLT65618 CVP65617:CVP65618 DFL65617:DFL65618 DPH65617:DPH65618 DZD65617:DZD65618 EIZ65617:EIZ65618 ESV65617:ESV65618 FCR65617:FCR65618 FMN65617:FMN65618 FWJ65617:FWJ65618 GGF65617:GGF65618 GQB65617:GQB65618 GZX65617:GZX65618 HJT65617:HJT65618 HTP65617:HTP65618 IDL65617:IDL65618 INH65617:INH65618 IXD65617:IXD65618 JGZ65617:JGZ65618 JQV65617:JQV65618 KAR65617:KAR65618 KKN65617:KKN65618 KUJ65617:KUJ65618 LEF65617:LEF65618 LOB65617:LOB65618 LXX65617:LXX65618 MHT65617:MHT65618 MRP65617:MRP65618 NBL65617:NBL65618 NLH65617:NLH65618 NVD65617:NVD65618 OEZ65617:OEZ65618 OOV65617:OOV65618 OYR65617:OYR65618 PIN65617:PIN65618 PSJ65617:PSJ65618 QCF65617:QCF65618 QMB65617:QMB65618 QVX65617:QVX65618 RFT65617:RFT65618 RPP65617:RPP65618 RZL65617:RZL65618 SJH65617:SJH65618 STD65617:STD65618 TCZ65617:TCZ65618 TMV65617:TMV65618 TWR65617:TWR65618 UGN65617:UGN65618 UQJ65617:UQJ65618 VAF65617:VAF65618 VKB65617:VKB65618 VTX65617:VTX65618 WDT65617:WDT65618 WNP65617:WNP65618 WXL65617:WXL65618 BD131153:BD131154 KZ131153:KZ131154 UV131153:UV131154 AER131153:AER131154 AON131153:AON131154 AYJ131153:AYJ131154 BIF131153:BIF131154 BSB131153:BSB131154 CBX131153:CBX131154 CLT131153:CLT131154 CVP131153:CVP131154 DFL131153:DFL131154 DPH131153:DPH131154 DZD131153:DZD131154 EIZ131153:EIZ131154 ESV131153:ESV131154 FCR131153:FCR131154 FMN131153:FMN131154 FWJ131153:FWJ131154 GGF131153:GGF131154 GQB131153:GQB131154 GZX131153:GZX131154 HJT131153:HJT131154 HTP131153:HTP131154 IDL131153:IDL131154 INH131153:INH131154 IXD131153:IXD131154 JGZ131153:JGZ131154 JQV131153:JQV131154 KAR131153:KAR131154 KKN131153:KKN131154 KUJ131153:KUJ131154 LEF131153:LEF131154 LOB131153:LOB131154 LXX131153:LXX131154 MHT131153:MHT131154 MRP131153:MRP131154 NBL131153:NBL131154 NLH131153:NLH131154 NVD131153:NVD131154 OEZ131153:OEZ131154 OOV131153:OOV131154 OYR131153:OYR131154 PIN131153:PIN131154 PSJ131153:PSJ131154 QCF131153:QCF131154 QMB131153:QMB131154 QVX131153:QVX131154 RFT131153:RFT131154 RPP131153:RPP131154 RZL131153:RZL131154 SJH131153:SJH131154 STD131153:STD131154 TCZ131153:TCZ131154 TMV131153:TMV131154 TWR131153:TWR131154 UGN131153:UGN131154 UQJ131153:UQJ131154 VAF131153:VAF131154 VKB131153:VKB131154 VTX131153:VTX131154 WDT131153:WDT131154 WNP131153:WNP131154 WXL131153:WXL131154 BD196689:BD196690 KZ196689:KZ196690 UV196689:UV196690 AER196689:AER196690 AON196689:AON196690 AYJ196689:AYJ196690 BIF196689:BIF196690 BSB196689:BSB196690 CBX196689:CBX196690 CLT196689:CLT196690 CVP196689:CVP196690 DFL196689:DFL196690 DPH196689:DPH196690 DZD196689:DZD196690 EIZ196689:EIZ196690 ESV196689:ESV196690 FCR196689:FCR196690 FMN196689:FMN196690 FWJ196689:FWJ196690 GGF196689:GGF196690 GQB196689:GQB196690 GZX196689:GZX196690 HJT196689:HJT196690 HTP196689:HTP196690 IDL196689:IDL196690 INH196689:INH196690 IXD196689:IXD196690 JGZ196689:JGZ196690 JQV196689:JQV196690 KAR196689:KAR196690 KKN196689:KKN196690 KUJ196689:KUJ196690 LEF196689:LEF196690 LOB196689:LOB196690 LXX196689:LXX196690 MHT196689:MHT196690 MRP196689:MRP196690 NBL196689:NBL196690 NLH196689:NLH196690 NVD196689:NVD196690 OEZ196689:OEZ196690 OOV196689:OOV196690 OYR196689:OYR196690 PIN196689:PIN196690 PSJ196689:PSJ196690 QCF196689:QCF196690 QMB196689:QMB196690 QVX196689:QVX196690 RFT196689:RFT196690 RPP196689:RPP196690 RZL196689:RZL196690 SJH196689:SJH196690 STD196689:STD196690 TCZ196689:TCZ196690 TMV196689:TMV196690 TWR196689:TWR196690 UGN196689:UGN196690 UQJ196689:UQJ196690 VAF196689:VAF196690 VKB196689:VKB196690 VTX196689:VTX196690 WDT196689:WDT196690 WNP196689:WNP196690 WXL196689:WXL196690 BD262225:BD262226 KZ262225:KZ262226 UV262225:UV262226 AER262225:AER262226 AON262225:AON262226 AYJ262225:AYJ262226 BIF262225:BIF262226 BSB262225:BSB262226 CBX262225:CBX262226 CLT262225:CLT262226 CVP262225:CVP262226 DFL262225:DFL262226 DPH262225:DPH262226 DZD262225:DZD262226 EIZ262225:EIZ262226 ESV262225:ESV262226 FCR262225:FCR262226 FMN262225:FMN262226 FWJ262225:FWJ262226 GGF262225:GGF262226 GQB262225:GQB262226 GZX262225:GZX262226 HJT262225:HJT262226 HTP262225:HTP262226 IDL262225:IDL262226 INH262225:INH262226 IXD262225:IXD262226 JGZ262225:JGZ262226 JQV262225:JQV262226 KAR262225:KAR262226 KKN262225:KKN262226 KUJ262225:KUJ262226 LEF262225:LEF262226 LOB262225:LOB262226 LXX262225:LXX262226 MHT262225:MHT262226 MRP262225:MRP262226 NBL262225:NBL262226 NLH262225:NLH262226 NVD262225:NVD262226 OEZ262225:OEZ262226 OOV262225:OOV262226 OYR262225:OYR262226 PIN262225:PIN262226 PSJ262225:PSJ262226 QCF262225:QCF262226 QMB262225:QMB262226 QVX262225:QVX262226 RFT262225:RFT262226 RPP262225:RPP262226 RZL262225:RZL262226 SJH262225:SJH262226 STD262225:STD262226 TCZ262225:TCZ262226 TMV262225:TMV262226 TWR262225:TWR262226 UGN262225:UGN262226 UQJ262225:UQJ262226 VAF262225:VAF262226 VKB262225:VKB262226 VTX262225:VTX262226 WDT262225:WDT262226 WNP262225:WNP262226 WXL262225:WXL262226 BD327761:BD327762 KZ327761:KZ327762 UV327761:UV327762 AER327761:AER327762 AON327761:AON327762 AYJ327761:AYJ327762 BIF327761:BIF327762 BSB327761:BSB327762 CBX327761:CBX327762 CLT327761:CLT327762 CVP327761:CVP327762 DFL327761:DFL327762 DPH327761:DPH327762 DZD327761:DZD327762 EIZ327761:EIZ327762 ESV327761:ESV327762 FCR327761:FCR327762 FMN327761:FMN327762 FWJ327761:FWJ327762 GGF327761:GGF327762 GQB327761:GQB327762 GZX327761:GZX327762 HJT327761:HJT327762 HTP327761:HTP327762 IDL327761:IDL327762 INH327761:INH327762 IXD327761:IXD327762 JGZ327761:JGZ327762 JQV327761:JQV327762 KAR327761:KAR327762 KKN327761:KKN327762 KUJ327761:KUJ327762 LEF327761:LEF327762 LOB327761:LOB327762 LXX327761:LXX327762 MHT327761:MHT327762 MRP327761:MRP327762 NBL327761:NBL327762 NLH327761:NLH327762 NVD327761:NVD327762 OEZ327761:OEZ327762 OOV327761:OOV327762 OYR327761:OYR327762 PIN327761:PIN327762 PSJ327761:PSJ327762 QCF327761:QCF327762 QMB327761:QMB327762 QVX327761:QVX327762 RFT327761:RFT327762 RPP327761:RPP327762 RZL327761:RZL327762 SJH327761:SJH327762 STD327761:STD327762 TCZ327761:TCZ327762 TMV327761:TMV327762 TWR327761:TWR327762 UGN327761:UGN327762 UQJ327761:UQJ327762 VAF327761:VAF327762 VKB327761:VKB327762 VTX327761:VTX327762 WDT327761:WDT327762 WNP327761:WNP327762 WXL327761:WXL327762 BD393297:BD393298 KZ393297:KZ393298 UV393297:UV393298 AER393297:AER393298 AON393297:AON393298 AYJ393297:AYJ393298 BIF393297:BIF393298 BSB393297:BSB393298 CBX393297:CBX393298 CLT393297:CLT393298 CVP393297:CVP393298 DFL393297:DFL393298 DPH393297:DPH393298 DZD393297:DZD393298 EIZ393297:EIZ393298 ESV393297:ESV393298 FCR393297:FCR393298 FMN393297:FMN393298 FWJ393297:FWJ393298 GGF393297:GGF393298 GQB393297:GQB393298 GZX393297:GZX393298 HJT393297:HJT393298 HTP393297:HTP393298 IDL393297:IDL393298 INH393297:INH393298 IXD393297:IXD393298 JGZ393297:JGZ393298 JQV393297:JQV393298 KAR393297:KAR393298 KKN393297:KKN393298 KUJ393297:KUJ393298 LEF393297:LEF393298 LOB393297:LOB393298 LXX393297:LXX393298 MHT393297:MHT393298 MRP393297:MRP393298 NBL393297:NBL393298 NLH393297:NLH393298 NVD393297:NVD393298 OEZ393297:OEZ393298 OOV393297:OOV393298 OYR393297:OYR393298 PIN393297:PIN393298 PSJ393297:PSJ393298 QCF393297:QCF393298 QMB393297:QMB393298 QVX393297:QVX393298 RFT393297:RFT393298 RPP393297:RPP393298 RZL393297:RZL393298 SJH393297:SJH393298 STD393297:STD393298 TCZ393297:TCZ393298 TMV393297:TMV393298 TWR393297:TWR393298 UGN393297:UGN393298 UQJ393297:UQJ393298 VAF393297:VAF393298 VKB393297:VKB393298 VTX393297:VTX393298 WDT393297:WDT393298 WNP393297:WNP393298 WXL393297:WXL393298 BD458833:BD458834 KZ458833:KZ458834 UV458833:UV458834 AER458833:AER458834 AON458833:AON458834 AYJ458833:AYJ458834 BIF458833:BIF458834 BSB458833:BSB458834 CBX458833:CBX458834 CLT458833:CLT458834 CVP458833:CVP458834 DFL458833:DFL458834 DPH458833:DPH458834 DZD458833:DZD458834 EIZ458833:EIZ458834 ESV458833:ESV458834 FCR458833:FCR458834 FMN458833:FMN458834 FWJ458833:FWJ458834 GGF458833:GGF458834 GQB458833:GQB458834 GZX458833:GZX458834 HJT458833:HJT458834 HTP458833:HTP458834 IDL458833:IDL458834 INH458833:INH458834 IXD458833:IXD458834 JGZ458833:JGZ458834 JQV458833:JQV458834 KAR458833:KAR458834 KKN458833:KKN458834 KUJ458833:KUJ458834 LEF458833:LEF458834 LOB458833:LOB458834 LXX458833:LXX458834 MHT458833:MHT458834 MRP458833:MRP458834 NBL458833:NBL458834 NLH458833:NLH458834 NVD458833:NVD458834 OEZ458833:OEZ458834 OOV458833:OOV458834 OYR458833:OYR458834 PIN458833:PIN458834 PSJ458833:PSJ458834 QCF458833:QCF458834 QMB458833:QMB458834 QVX458833:QVX458834 RFT458833:RFT458834 RPP458833:RPP458834 RZL458833:RZL458834 SJH458833:SJH458834 STD458833:STD458834 TCZ458833:TCZ458834 TMV458833:TMV458834 TWR458833:TWR458834 UGN458833:UGN458834 UQJ458833:UQJ458834 VAF458833:VAF458834 VKB458833:VKB458834 VTX458833:VTX458834 WDT458833:WDT458834 WNP458833:WNP458834 WXL458833:WXL458834 BD524369:BD524370 KZ524369:KZ524370 UV524369:UV524370 AER524369:AER524370 AON524369:AON524370 AYJ524369:AYJ524370 BIF524369:BIF524370 BSB524369:BSB524370 CBX524369:CBX524370 CLT524369:CLT524370 CVP524369:CVP524370 DFL524369:DFL524370 DPH524369:DPH524370 DZD524369:DZD524370 EIZ524369:EIZ524370 ESV524369:ESV524370 FCR524369:FCR524370 FMN524369:FMN524370 FWJ524369:FWJ524370 GGF524369:GGF524370 GQB524369:GQB524370 GZX524369:GZX524370 HJT524369:HJT524370 HTP524369:HTP524370 IDL524369:IDL524370 INH524369:INH524370 IXD524369:IXD524370 JGZ524369:JGZ524370 JQV524369:JQV524370 KAR524369:KAR524370 KKN524369:KKN524370 KUJ524369:KUJ524370 LEF524369:LEF524370 LOB524369:LOB524370 LXX524369:LXX524370 MHT524369:MHT524370 MRP524369:MRP524370 NBL524369:NBL524370 NLH524369:NLH524370 NVD524369:NVD524370 OEZ524369:OEZ524370 OOV524369:OOV524370 OYR524369:OYR524370 PIN524369:PIN524370 PSJ524369:PSJ524370 QCF524369:QCF524370 QMB524369:QMB524370 QVX524369:QVX524370 RFT524369:RFT524370 RPP524369:RPP524370 RZL524369:RZL524370 SJH524369:SJH524370 STD524369:STD524370 TCZ524369:TCZ524370 TMV524369:TMV524370 TWR524369:TWR524370 UGN524369:UGN524370 UQJ524369:UQJ524370 VAF524369:VAF524370 VKB524369:VKB524370 VTX524369:VTX524370 WDT524369:WDT524370 WNP524369:WNP524370 WXL524369:WXL524370 BD589905:BD589906 KZ589905:KZ589906 UV589905:UV589906 AER589905:AER589906 AON589905:AON589906 AYJ589905:AYJ589906 BIF589905:BIF589906 BSB589905:BSB589906 CBX589905:CBX589906 CLT589905:CLT589906 CVP589905:CVP589906 DFL589905:DFL589906 DPH589905:DPH589906 DZD589905:DZD589906 EIZ589905:EIZ589906 ESV589905:ESV589906 FCR589905:FCR589906 FMN589905:FMN589906 FWJ589905:FWJ589906 GGF589905:GGF589906 GQB589905:GQB589906 GZX589905:GZX589906 HJT589905:HJT589906 HTP589905:HTP589906 IDL589905:IDL589906 INH589905:INH589906 IXD589905:IXD589906 JGZ589905:JGZ589906 JQV589905:JQV589906 KAR589905:KAR589906 KKN589905:KKN589906 KUJ589905:KUJ589906 LEF589905:LEF589906 LOB589905:LOB589906 LXX589905:LXX589906 MHT589905:MHT589906 MRP589905:MRP589906 NBL589905:NBL589906 NLH589905:NLH589906 NVD589905:NVD589906 OEZ589905:OEZ589906 OOV589905:OOV589906 OYR589905:OYR589906 PIN589905:PIN589906 PSJ589905:PSJ589906 QCF589905:QCF589906 QMB589905:QMB589906 QVX589905:QVX589906 RFT589905:RFT589906 RPP589905:RPP589906 RZL589905:RZL589906 SJH589905:SJH589906 STD589905:STD589906 TCZ589905:TCZ589906 TMV589905:TMV589906 TWR589905:TWR589906 UGN589905:UGN589906 UQJ589905:UQJ589906 VAF589905:VAF589906 VKB589905:VKB589906 VTX589905:VTX589906 WDT589905:WDT589906 WNP589905:WNP589906 WXL589905:WXL589906 BD655441:BD655442 KZ655441:KZ655442 UV655441:UV655442 AER655441:AER655442 AON655441:AON655442 AYJ655441:AYJ655442 BIF655441:BIF655442 BSB655441:BSB655442 CBX655441:CBX655442 CLT655441:CLT655442 CVP655441:CVP655442 DFL655441:DFL655442 DPH655441:DPH655442 DZD655441:DZD655442 EIZ655441:EIZ655442 ESV655441:ESV655442 FCR655441:FCR655442 FMN655441:FMN655442 FWJ655441:FWJ655442 GGF655441:GGF655442 GQB655441:GQB655442 GZX655441:GZX655442 HJT655441:HJT655442 HTP655441:HTP655442 IDL655441:IDL655442 INH655441:INH655442 IXD655441:IXD655442 JGZ655441:JGZ655442 JQV655441:JQV655442 KAR655441:KAR655442 KKN655441:KKN655442 KUJ655441:KUJ655442 LEF655441:LEF655442 LOB655441:LOB655442 LXX655441:LXX655442 MHT655441:MHT655442 MRP655441:MRP655442 NBL655441:NBL655442 NLH655441:NLH655442 NVD655441:NVD655442 OEZ655441:OEZ655442 OOV655441:OOV655442 OYR655441:OYR655442 PIN655441:PIN655442 PSJ655441:PSJ655442 QCF655441:QCF655442 QMB655441:QMB655442 QVX655441:QVX655442 RFT655441:RFT655442 RPP655441:RPP655442 RZL655441:RZL655442 SJH655441:SJH655442 STD655441:STD655442 TCZ655441:TCZ655442 TMV655441:TMV655442 TWR655441:TWR655442 UGN655441:UGN655442 UQJ655441:UQJ655442 VAF655441:VAF655442 VKB655441:VKB655442 VTX655441:VTX655442 WDT655441:WDT655442 WNP655441:WNP655442 WXL655441:WXL655442 BD720977:BD720978 KZ720977:KZ720978 UV720977:UV720978 AER720977:AER720978 AON720977:AON720978 AYJ720977:AYJ720978 BIF720977:BIF720978 BSB720977:BSB720978 CBX720977:CBX720978 CLT720977:CLT720978 CVP720977:CVP720978 DFL720977:DFL720978 DPH720977:DPH720978 DZD720977:DZD720978 EIZ720977:EIZ720978 ESV720977:ESV720978 FCR720977:FCR720978 FMN720977:FMN720978 FWJ720977:FWJ720978 GGF720977:GGF720978 GQB720977:GQB720978 GZX720977:GZX720978 HJT720977:HJT720978 HTP720977:HTP720978 IDL720977:IDL720978 INH720977:INH720978 IXD720977:IXD720978 JGZ720977:JGZ720978 JQV720977:JQV720978 KAR720977:KAR720978 KKN720977:KKN720978 KUJ720977:KUJ720978 LEF720977:LEF720978 LOB720977:LOB720978 LXX720977:LXX720978 MHT720977:MHT720978 MRP720977:MRP720978 NBL720977:NBL720978 NLH720977:NLH720978 NVD720977:NVD720978 OEZ720977:OEZ720978 OOV720977:OOV720978 OYR720977:OYR720978 PIN720977:PIN720978 PSJ720977:PSJ720978 QCF720977:QCF720978 QMB720977:QMB720978 QVX720977:QVX720978 RFT720977:RFT720978 RPP720977:RPP720978 RZL720977:RZL720978 SJH720977:SJH720978 STD720977:STD720978 TCZ720977:TCZ720978 TMV720977:TMV720978 TWR720977:TWR720978 UGN720977:UGN720978 UQJ720977:UQJ720978 VAF720977:VAF720978 VKB720977:VKB720978 VTX720977:VTX720978 WDT720977:WDT720978 WNP720977:WNP720978 WXL720977:WXL720978 BD786513:BD786514 KZ786513:KZ786514 UV786513:UV786514 AER786513:AER786514 AON786513:AON786514 AYJ786513:AYJ786514 BIF786513:BIF786514 BSB786513:BSB786514 CBX786513:CBX786514 CLT786513:CLT786514 CVP786513:CVP786514 DFL786513:DFL786514 DPH786513:DPH786514 DZD786513:DZD786514 EIZ786513:EIZ786514 ESV786513:ESV786514 FCR786513:FCR786514 FMN786513:FMN786514 FWJ786513:FWJ786514 GGF786513:GGF786514 GQB786513:GQB786514 GZX786513:GZX786514 HJT786513:HJT786514 HTP786513:HTP786514 IDL786513:IDL786514 INH786513:INH786514 IXD786513:IXD786514 JGZ786513:JGZ786514 JQV786513:JQV786514 KAR786513:KAR786514 KKN786513:KKN786514 KUJ786513:KUJ786514 LEF786513:LEF786514 LOB786513:LOB786514 LXX786513:LXX786514 MHT786513:MHT786514 MRP786513:MRP786514 NBL786513:NBL786514 NLH786513:NLH786514 NVD786513:NVD786514 OEZ786513:OEZ786514 OOV786513:OOV786514 OYR786513:OYR786514 PIN786513:PIN786514 PSJ786513:PSJ786514 QCF786513:QCF786514 QMB786513:QMB786514 QVX786513:QVX786514 RFT786513:RFT786514 RPP786513:RPP786514 RZL786513:RZL786514 SJH786513:SJH786514 STD786513:STD786514 TCZ786513:TCZ786514 TMV786513:TMV786514 TWR786513:TWR786514 UGN786513:UGN786514 UQJ786513:UQJ786514 VAF786513:VAF786514 VKB786513:VKB786514 VTX786513:VTX786514 WDT786513:WDT786514 WNP786513:WNP786514 WXL786513:WXL786514 BD852049:BD852050 KZ852049:KZ852050 UV852049:UV852050 AER852049:AER852050 AON852049:AON852050 AYJ852049:AYJ852050 BIF852049:BIF852050 BSB852049:BSB852050 CBX852049:CBX852050 CLT852049:CLT852050 CVP852049:CVP852050 DFL852049:DFL852050 DPH852049:DPH852050 DZD852049:DZD852050 EIZ852049:EIZ852050 ESV852049:ESV852050 FCR852049:FCR852050 FMN852049:FMN852050 FWJ852049:FWJ852050 GGF852049:GGF852050 GQB852049:GQB852050 GZX852049:GZX852050 HJT852049:HJT852050 HTP852049:HTP852050 IDL852049:IDL852050 INH852049:INH852050 IXD852049:IXD852050 JGZ852049:JGZ852050 JQV852049:JQV852050 KAR852049:KAR852050 KKN852049:KKN852050 KUJ852049:KUJ852050 LEF852049:LEF852050 LOB852049:LOB852050 LXX852049:LXX852050 MHT852049:MHT852050 MRP852049:MRP852050 NBL852049:NBL852050 NLH852049:NLH852050 NVD852049:NVD852050 OEZ852049:OEZ852050 OOV852049:OOV852050 OYR852049:OYR852050 PIN852049:PIN852050 PSJ852049:PSJ852050 QCF852049:QCF852050 QMB852049:QMB852050 QVX852049:QVX852050 RFT852049:RFT852050 RPP852049:RPP852050 RZL852049:RZL852050 SJH852049:SJH852050 STD852049:STD852050 TCZ852049:TCZ852050 TMV852049:TMV852050 TWR852049:TWR852050 UGN852049:UGN852050 UQJ852049:UQJ852050 VAF852049:VAF852050 VKB852049:VKB852050 VTX852049:VTX852050 WDT852049:WDT852050 WNP852049:WNP852050 WXL852049:WXL852050 BD917585:BD917586 KZ917585:KZ917586 UV917585:UV917586 AER917585:AER917586 AON917585:AON917586 AYJ917585:AYJ917586 BIF917585:BIF917586 BSB917585:BSB917586 CBX917585:CBX917586 CLT917585:CLT917586 CVP917585:CVP917586 DFL917585:DFL917586 DPH917585:DPH917586 DZD917585:DZD917586 EIZ917585:EIZ917586 ESV917585:ESV917586 FCR917585:FCR917586 FMN917585:FMN917586 FWJ917585:FWJ917586 GGF917585:GGF917586 GQB917585:GQB917586 GZX917585:GZX917586 HJT917585:HJT917586 HTP917585:HTP917586 IDL917585:IDL917586 INH917585:INH917586 IXD917585:IXD917586 JGZ917585:JGZ917586 JQV917585:JQV917586 KAR917585:KAR917586 KKN917585:KKN917586 KUJ917585:KUJ917586 LEF917585:LEF917586 LOB917585:LOB917586 LXX917585:LXX917586 MHT917585:MHT917586 MRP917585:MRP917586 NBL917585:NBL917586 NLH917585:NLH917586 NVD917585:NVD917586 OEZ917585:OEZ917586 OOV917585:OOV917586 OYR917585:OYR917586 PIN917585:PIN917586 PSJ917585:PSJ917586 QCF917585:QCF917586 QMB917585:QMB917586 QVX917585:QVX917586 RFT917585:RFT917586 RPP917585:RPP917586 RZL917585:RZL917586 SJH917585:SJH917586 STD917585:STD917586 TCZ917585:TCZ917586 TMV917585:TMV917586 TWR917585:TWR917586 UGN917585:UGN917586 UQJ917585:UQJ917586 VAF917585:VAF917586 VKB917585:VKB917586 VTX917585:VTX917586 WDT917585:WDT917586 WNP917585:WNP917586 WXL917585:WXL917586 BD983121:BD983122 KZ983121:KZ983122 UV983121:UV983122 AER983121:AER983122 AON983121:AON983122 AYJ983121:AYJ983122 BIF983121:BIF983122 BSB983121:BSB983122 CBX983121:CBX983122 CLT983121:CLT983122 CVP983121:CVP983122 DFL983121:DFL983122 DPH983121:DPH983122 DZD983121:DZD983122 EIZ983121:EIZ983122 ESV983121:ESV983122 FCR983121:FCR983122 FMN983121:FMN983122 FWJ983121:FWJ983122 GGF983121:GGF983122 GQB983121:GQB983122 GZX983121:GZX983122 HJT983121:HJT983122 HTP983121:HTP983122 IDL983121:IDL983122 INH983121:INH983122 IXD983121:IXD983122 JGZ983121:JGZ983122 JQV983121:JQV983122 KAR983121:KAR983122 KKN983121:KKN983122 KUJ983121:KUJ983122 LEF983121:LEF983122 LOB983121:LOB983122 LXX983121:LXX983122 MHT983121:MHT983122 MRP983121:MRP983122 NBL983121:NBL983122 NLH983121:NLH983122 NVD983121:NVD983122 OEZ983121:OEZ983122 OOV983121:OOV983122 OYR983121:OYR983122 PIN983121:PIN983122 PSJ983121:PSJ983122 QCF983121:QCF983122 QMB983121:QMB983122 QVX983121:QVX983122 RFT983121:RFT983122 RPP983121:RPP983122 RZL983121:RZL983122 SJH983121:SJH983122 STD983121:STD983122 TCZ983121:TCZ983122 TMV983121:TMV983122 TWR983121:TWR983122 UGN983121:UGN983122 UQJ983121:UQJ983122 VAF983121:VAF983122 VKB983121:VKB983122 VTX983121:VTX983122 WDT983121:WDT983122 WNP983121:WNP983122 WXL983121:WXL983122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3">
    <tabColor rgb="FF00B050"/>
    <pageSetUpPr fitToPage="1"/>
  </sheetPr>
  <dimension ref="A1:BV1125"/>
  <sheetViews>
    <sheetView view="pageBreakPreview" topLeftCell="B47" zoomScale="160" zoomScaleNormal="100" zoomScaleSheetLayoutView="160" workbookViewId="0">
      <selection activeCell="M66" sqref="M66:N66"/>
    </sheetView>
  </sheetViews>
  <sheetFormatPr defaultRowHeight="15" outlineLevelCol="1"/>
  <cols>
    <col min="1" max="1" width="1.28515625" style="37" hidden="1" customWidth="1"/>
    <col min="2" max="2" width="7.140625" style="37" customWidth="1"/>
    <col min="3" max="3" width="0.42578125" style="37" hidden="1" customWidth="1"/>
    <col min="4" max="4" width="0.140625" style="37" customWidth="1"/>
    <col min="5" max="5" width="11.85546875" style="37" customWidth="1"/>
    <col min="6" max="6" width="6.7109375" style="37" customWidth="1"/>
    <col min="7" max="7" width="7.42578125" style="37" customWidth="1"/>
    <col min="8" max="8" width="2.85546875" style="37" customWidth="1"/>
    <col min="9" max="9" width="4.85546875" style="37" customWidth="1"/>
    <col min="10" max="10" width="6.140625" style="37" customWidth="1"/>
    <col min="11" max="11" width="4.140625" style="37" customWidth="1"/>
    <col min="12" max="12" width="2" style="37" customWidth="1"/>
    <col min="13" max="13" width="5.140625" style="37" customWidth="1"/>
    <col min="14" max="14" width="6" style="37" customWidth="1"/>
    <col min="15" max="15" width="5.85546875" style="37" customWidth="1"/>
    <col min="16" max="16" width="6.85546875" style="37" customWidth="1"/>
    <col min="17" max="17" width="4.28515625" style="37" customWidth="1"/>
    <col min="18" max="18" width="3.85546875" style="37" customWidth="1"/>
    <col min="19" max="19" width="5.42578125" style="37" customWidth="1"/>
    <col min="20" max="20" width="2.5703125" style="37" customWidth="1"/>
    <col min="21" max="21" width="3" style="37" customWidth="1"/>
    <col min="22" max="22" width="6.42578125" style="37" customWidth="1"/>
    <col min="23" max="23" width="0.7109375" style="37" hidden="1" customWidth="1"/>
    <col min="24" max="24" width="5.42578125" style="37" hidden="1" customWidth="1"/>
    <col min="25" max="25" width="9.140625" style="33" hidden="1" customWidth="1"/>
    <col min="26" max="26" width="13.28515625" style="33" customWidth="1"/>
    <col min="27" max="27" width="16.42578125" style="34" hidden="1" customWidth="1" outlineLevel="1"/>
    <col min="28" max="28" width="11.85546875" style="34" hidden="1" customWidth="1" outlineLevel="1"/>
    <col min="29" max="29" width="14.28515625" style="34" hidden="1" customWidth="1" outlineLevel="1"/>
    <col min="30" max="30" width="9" style="34" hidden="1" customWidth="1" outlineLevel="1"/>
    <col min="31" max="31" width="8.140625" style="34" hidden="1" customWidth="1" outlineLevel="1"/>
    <col min="32" max="32" width="7.85546875" style="34" hidden="1" customWidth="1" outlineLevel="1"/>
    <col min="33" max="33" width="21.5703125" style="34" hidden="1" customWidth="1" outlineLevel="1"/>
    <col min="34" max="34" width="12.85546875" style="34" hidden="1" customWidth="1" outlineLevel="1"/>
    <col min="35" max="35" width="15" style="34" hidden="1" customWidth="1" outlineLevel="1"/>
    <col min="36" max="36" width="9" style="34" hidden="1" customWidth="1" outlineLevel="1"/>
    <col min="37" max="37" width="11.5703125" style="34" hidden="1" customWidth="1" outlineLevel="1"/>
    <col min="38" max="38" width="9.85546875" style="34" hidden="1" customWidth="1" outlineLevel="1"/>
    <col min="39" max="39" width="9.42578125" style="34" hidden="1" customWidth="1" outlineLevel="1"/>
    <col min="40" max="40" width="9.28515625" style="995" hidden="1" customWidth="1" outlineLevel="1"/>
    <col min="41" max="41" width="12.5703125" style="995" hidden="1" customWidth="1" outlineLevel="1"/>
    <col min="42" max="42" width="16.28515625" style="995" hidden="1" customWidth="1" outlineLevel="1"/>
    <col min="43" max="43" width="16.140625" style="996" hidden="1" customWidth="1" outlineLevel="1"/>
    <col min="44" max="44" width="15.140625" style="34" hidden="1" customWidth="1" outlineLevel="1"/>
    <col min="45" max="45" width="13" style="34" hidden="1" customWidth="1" outlineLevel="1"/>
    <col min="46" max="46" width="12" style="34" hidden="1" customWidth="1" outlineLevel="1"/>
    <col min="47" max="47" width="9.42578125" style="34" hidden="1" customWidth="1" outlineLevel="1"/>
    <col min="48" max="48" width="10.85546875" style="34" hidden="1" customWidth="1" outlineLevel="1"/>
    <col min="49" max="49" width="11.140625" style="34" hidden="1" customWidth="1" outlineLevel="1"/>
    <col min="50" max="50" width="10.42578125" style="34" hidden="1" customWidth="1" outlineLevel="1"/>
    <col min="51" max="51" width="11.140625" style="996" hidden="1" customWidth="1" outlineLevel="1"/>
    <col min="52" max="52" width="13" style="34" hidden="1" customWidth="1" outlineLevel="1"/>
    <col min="53" max="53" width="14.5703125" style="34" hidden="1" customWidth="1" outlineLevel="1" collapsed="1"/>
    <col min="54" max="54" width="10" style="34" hidden="1" customWidth="1" outlineLevel="1"/>
    <col min="55" max="55" width="11.140625" style="34" hidden="1" customWidth="1" outlineLevel="1"/>
    <col min="56" max="56" width="14.28515625" style="34" hidden="1" customWidth="1" outlineLevel="1"/>
    <col min="57" max="57" width="9.28515625" style="34" hidden="1" customWidth="1" outlineLevel="1"/>
    <col min="58" max="58" width="8.5703125" style="34" hidden="1" customWidth="1" outlineLevel="1"/>
    <col min="59" max="60" width="9.140625" style="34" hidden="1" customWidth="1" outlineLevel="1"/>
    <col min="61" max="61" width="6.85546875" style="34" hidden="1" customWidth="1" outlineLevel="1"/>
    <col min="62" max="62" width="9.5703125" style="34" hidden="1" customWidth="1" outlineLevel="1"/>
    <col min="63" max="63" width="8" style="34" hidden="1" customWidth="1" outlineLevel="1"/>
    <col min="64" max="64" width="9.28515625" style="34" hidden="1" customWidth="1" outlineLevel="1"/>
    <col min="65" max="65" width="4.7109375" style="34" hidden="1" customWidth="1" outlineLevel="1"/>
    <col min="66" max="68" width="9.140625" style="34" hidden="1" customWidth="1" outlineLevel="1"/>
    <col min="69" max="69" width="9" style="34" hidden="1" customWidth="1" outlineLevel="1"/>
    <col min="70" max="70" width="9.7109375" style="34" hidden="1" customWidth="1" outlineLevel="1"/>
    <col min="71" max="71" width="9.140625" style="34" hidden="1" customWidth="1" outlineLevel="1"/>
    <col min="72" max="72" width="46.5703125" style="37" hidden="1" customWidth="1" outlineLevel="1"/>
    <col min="73" max="73" width="40" style="37" hidden="1" customWidth="1" outlineLevel="1"/>
    <col min="74" max="74" width="9.140625" style="37" collapsed="1"/>
    <col min="75" max="256" width="9.140625" style="37"/>
    <col min="257" max="257" width="0" style="37" hidden="1" customWidth="1"/>
    <col min="258" max="258" width="7.140625" style="37" customWidth="1"/>
    <col min="259" max="259" width="0" style="37" hidden="1" customWidth="1"/>
    <col min="260" max="260" width="0.140625" style="37" customWidth="1"/>
    <col min="261" max="261" width="11.85546875" style="37" customWidth="1"/>
    <col min="262" max="262" width="6.7109375" style="37" customWidth="1"/>
    <col min="263" max="263" width="7.42578125" style="37" customWidth="1"/>
    <col min="264" max="264" width="2.85546875" style="37" customWidth="1"/>
    <col min="265" max="265" width="4.85546875" style="37" customWidth="1"/>
    <col min="266" max="266" width="6.140625" style="37" customWidth="1"/>
    <col min="267" max="267" width="4.140625" style="37" customWidth="1"/>
    <col min="268" max="268" width="2" style="37" customWidth="1"/>
    <col min="269" max="269" width="5.140625" style="37" customWidth="1"/>
    <col min="270" max="270" width="6" style="37" customWidth="1"/>
    <col min="271" max="271" width="5.85546875" style="37" customWidth="1"/>
    <col min="272" max="272" width="6.85546875" style="37" customWidth="1"/>
    <col min="273" max="273" width="4.28515625" style="37" customWidth="1"/>
    <col min="274" max="274" width="3.85546875" style="37" customWidth="1"/>
    <col min="275" max="275" width="5.42578125" style="37" customWidth="1"/>
    <col min="276" max="276" width="2.5703125" style="37" customWidth="1"/>
    <col min="277" max="277" width="3" style="37" customWidth="1"/>
    <col min="278" max="278" width="6.42578125" style="37" customWidth="1"/>
    <col min="279" max="281" width="0" style="37" hidden="1" customWidth="1"/>
    <col min="282" max="282" width="13.28515625" style="37" customWidth="1"/>
    <col min="283" max="329" width="0" style="37" hidden="1" customWidth="1"/>
    <col min="330" max="512" width="9.140625" style="37"/>
    <col min="513" max="513" width="0" style="37" hidden="1" customWidth="1"/>
    <col min="514" max="514" width="7.140625" style="37" customWidth="1"/>
    <col min="515" max="515" width="0" style="37" hidden="1" customWidth="1"/>
    <col min="516" max="516" width="0.140625" style="37" customWidth="1"/>
    <col min="517" max="517" width="11.85546875" style="37" customWidth="1"/>
    <col min="518" max="518" width="6.7109375" style="37" customWidth="1"/>
    <col min="519" max="519" width="7.42578125" style="37" customWidth="1"/>
    <col min="520" max="520" width="2.85546875" style="37" customWidth="1"/>
    <col min="521" max="521" width="4.85546875" style="37" customWidth="1"/>
    <col min="522" max="522" width="6.140625" style="37" customWidth="1"/>
    <col min="523" max="523" width="4.140625" style="37" customWidth="1"/>
    <col min="524" max="524" width="2" style="37" customWidth="1"/>
    <col min="525" max="525" width="5.140625" style="37" customWidth="1"/>
    <col min="526" max="526" width="6" style="37" customWidth="1"/>
    <col min="527" max="527" width="5.85546875" style="37" customWidth="1"/>
    <col min="528" max="528" width="6.85546875" style="37" customWidth="1"/>
    <col min="529" max="529" width="4.28515625" style="37" customWidth="1"/>
    <col min="530" max="530" width="3.85546875" style="37" customWidth="1"/>
    <col min="531" max="531" width="5.42578125" style="37" customWidth="1"/>
    <col min="532" max="532" width="2.5703125" style="37" customWidth="1"/>
    <col min="533" max="533" width="3" style="37" customWidth="1"/>
    <col min="534" max="534" width="6.42578125" style="37" customWidth="1"/>
    <col min="535" max="537" width="0" style="37" hidden="1" customWidth="1"/>
    <col min="538" max="538" width="13.28515625" style="37" customWidth="1"/>
    <col min="539" max="585" width="0" style="37" hidden="1" customWidth="1"/>
    <col min="586" max="768" width="9.140625" style="37"/>
    <col min="769" max="769" width="0" style="37" hidden="1" customWidth="1"/>
    <col min="770" max="770" width="7.140625" style="37" customWidth="1"/>
    <col min="771" max="771" width="0" style="37" hidden="1" customWidth="1"/>
    <col min="772" max="772" width="0.140625" style="37" customWidth="1"/>
    <col min="773" max="773" width="11.85546875" style="37" customWidth="1"/>
    <col min="774" max="774" width="6.7109375" style="37" customWidth="1"/>
    <col min="775" max="775" width="7.42578125" style="37" customWidth="1"/>
    <col min="776" max="776" width="2.85546875" style="37" customWidth="1"/>
    <col min="777" max="777" width="4.85546875" style="37" customWidth="1"/>
    <col min="778" max="778" width="6.140625" style="37" customWidth="1"/>
    <col min="779" max="779" width="4.140625" style="37" customWidth="1"/>
    <col min="780" max="780" width="2" style="37" customWidth="1"/>
    <col min="781" max="781" width="5.140625" style="37" customWidth="1"/>
    <col min="782" max="782" width="6" style="37" customWidth="1"/>
    <col min="783" max="783" width="5.85546875" style="37" customWidth="1"/>
    <col min="784" max="784" width="6.85546875" style="37" customWidth="1"/>
    <col min="785" max="785" width="4.28515625" style="37" customWidth="1"/>
    <col min="786" max="786" width="3.85546875" style="37" customWidth="1"/>
    <col min="787" max="787" width="5.42578125" style="37" customWidth="1"/>
    <col min="788" max="788" width="2.5703125" style="37" customWidth="1"/>
    <col min="789" max="789" width="3" style="37" customWidth="1"/>
    <col min="790" max="790" width="6.42578125" style="37" customWidth="1"/>
    <col min="791" max="793" width="0" style="37" hidden="1" customWidth="1"/>
    <col min="794" max="794" width="13.28515625" style="37" customWidth="1"/>
    <col min="795" max="841" width="0" style="37" hidden="1" customWidth="1"/>
    <col min="842" max="1024" width="9.140625" style="37"/>
    <col min="1025" max="1025" width="0" style="37" hidden="1" customWidth="1"/>
    <col min="1026" max="1026" width="7.140625" style="37" customWidth="1"/>
    <col min="1027" max="1027" width="0" style="37" hidden="1" customWidth="1"/>
    <col min="1028" max="1028" width="0.140625" style="37" customWidth="1"/>
    <col min="1029" max="1029" width="11.85546875" style="37" customWidth="1"/>
    <col min="1030" max="1030" width="6.7109375" style="37" customWidth="1"/>
    <col min="1031" max="1031" width="7.42578125" style="37" customWidth="1"/>
    <col min="1032" max="1032" width="2.85546875" style="37" customWidth="1"/>
    <col min="1033" max="1033" width="4.85546875" style="37" customWidth="1"/>
    <col min="1034" max="1034" width="6.140625" style="37" customWidth="1"/>
    <col min="1035" max="1035" width="4.140625" style="37" customWidth="1"/>
    <col min="1036" max="1036" width="2" style="37" customWidth="1"/>
    <col min="1037" max="1037" width="5.140625" style="37" customWidth="1"/>
    <col min="1038" max="1038" width="6" style="37" customWidth="1"/>
    <col min="1039" max="1039" width="5.85546875" style="37" customWidth="1"/>
    <col min="1040" max="1040" width="6.85546875" style="37" customWidth="1"/>
    <col min="1041" max="1041" width="4.28515625" style="37" customWidth="1"/>
    <col min="1042" max="1042" width="3.85546875" style="37" customWidth="1"/>
    <col min="1043" max="1043" width="5.42578125" style="37" customWidth="1"/>
    <col min="1044" max="1044" width="2.5703125" style="37" customWidth="1"/>
    <col min="1045" max="1045" width="3" style="37" customWidth="1"/>
    <col min="1046" max="1046" width="6.42578125" style="37" customWidth="1"/>
    <col min="1047" max="1049" width="0" style="37" hidden="1" customWidth="1"/>
    <col min="1050" max="1050" width="13.28515625" style="37" customWidth="1"/>
    <col min="1051" max="1097" width="0" style="37" hidden="1" customWidth="1"/>
    <col min="1098" max="1280" width="9.140625" style="37"/>
    <col min="1281" max="1281" width="0" style="37" hidden="1" customWidth="1"/>
    <col min="1282" max="1282" width="7.140625" style="37" customWidth="1"/>
    <col min="1283" max="1283" width="0" style="37" hidden="1" customWidth="1"/>
    <col min="1284" max="1284" width="0.140625" style="37" customWidth="1"/>
    <col min="1285" max="1285" width="11.85546875" style="37" customWidth="1"/>
    <col min="1286" max="1286" width="6.7109375" style="37" customWidth="1"/>
    <col min="1287" max="1287" width="7.42578125" style="37" customWidth="1"/>
    <col min="1288" max="1288" width="2.85546875" style="37" customWidth="1"/>
    <col min="1289" max="1289" width="4.85546875" style="37" customWidth="1"/>
    <col min="1290" max="1290" width="6.140625" style="37" customWidth="1"/>
    <col min="1291" max="1291" width="4.140625" style="37" customWidth="1"/>
    <col min="1292" max="1292" width="2" style="37" customWidth="1"/>
    <col min="1293" max="1293" width="5.140625" style="37" customWidth="1"/>
    <col min="1294" max="1294" width="6" style="37" customWidth="1"/>
    <col min="1295" max="1295" width="5.85546875" style="37" customWidth="1"/>
    <col min="1296" max="1296" width="6.85546875" style="37" customWidth="1"/>
    <col min="1297" max="1297" width="4.28515625" style="37" customWidth="1"/>
    <col min="1298" max="1298" width="3.85546875" style="37" customWidth="1"/>
    <col min="1299" max="1299" width="5.42578125" style="37" customWidth="1"/>
    <col min="1300" max="1300" width="2.5703125" style="37" customWidth="1"/>
    <col min="1301" max="1301" width="3" style="37" customWidth="1"/>
    <col min="1302" max="1302" width="6.42578125" style="37" customWidth="1"/>
    <col min="1303" max="1305" width="0" style="37" hidden="1" customWidth="1"/>
    <col min="1306" max="1306" width="13.28515625" style="37" customWidth="1"/>
    <col min="1307" max="1353" width="0" style="37" hidden="1" customWidth="1"/>
    <col min="1354" max="1536" width="9.140625" style="37"/>
    <col min="1537" max="1537" width="0" style="37" hidden="1" customWidth="1"/>
    <col min="1538" max="1538" width="7.140625" style="37" customWidth="1"/>
    <col min="1539" max="1539" width="0" style="37" hidden="1" customWidth="1"/>
    <col min="1540" max="1540" width="0.140625" style="37" customWidth="1"/>
    <col min="1541" max="1541" width="11.85546875" style="37" customWidth="1"/>
    <col min="1542" max="1542" width="6.7109375" style="37" customWidth="1"/>
    <col min="1543" max="1543" width="7.42578125" style="37" customWidth="1"/>
    <col min="1544" max="1544" width="2.85546875" style="37" customWidth="1"/>
    <col min="1545" max="1545" width="4.85546875" style="37" customWidth="1"/>
    <col min="1546" max="1546" width="6.140625" style="37" customWidth="1"/>
    <col min="1547" max="1547" width="4.140625" style="37" customWidth="1"/>
    <col min="1548" max="1548" width="2" style="37" customWidth="1"/>
    <col min="1549" max="1549" width="5.140625" style="37" customWidth="1"/>
    <col min="1550" max="1550" width="6" style="37" customWidth="1"/>
    <col min="1551" max="1551" width="5.85546875" style="37" customWidth="1"/>
    <col min="1552" max="1552" width="6.85546875" style="37" customWidth="1"/>
    <col min="1553" max="1553" width="4.28515625" style="37" customWidth="1"/>
    <col min="1554" max="1554" width="3.85546875" style="37" customWidth="1"/>
    <col min="1555" max="1555" width="5.42578125" style="37" customWidth="1"/>
    <col min="1556" max="1556" width="2.5703125" style="37" customWidth="1"/>
    <col min="1557" max="1557" width="3" style="37" customWidth="1"/>
    <col min="1558" max="1558" width="6.42578125" style="37" customWidth="1"/>
    <col min="1559" max="1561" width="0" style="37" hidden="1" customWidth="1"/>
    <col min="1562" max="1562" width="13.28515625" style="37" customWidth="1"/>
    <col min="1563" max="1609" width="0" style="37" hidden="1" customWidth="1"/>
    <col min="1610" max="1792" width="9.140625" style="37"/>
    <col min="1793" max="1793" width="0" style="37" hidden="1" customWidth="1"/>
    <col min="1794" max="1794" width="7.140625" style="37" customWidth="1"/>
    <col min="1795" max="1795" width="0" style="37" hidden="1" customWidth="1"/>
    <col min="1796" max="1796" width="0.140625" style="37" customWidth="1"/>
    <col min="1797" max="1797" width="11.85546875" style="37" customWidth="1"/>
    <col min="1798" max="1798" width="6.7109375" style="37" customWidth="1"/>
    <col min="1799" max="1799" width="7.42578125" style="37" customWidth="1"/>
    <col min="1800" max="1800" width="2.85546875" style="37" customWidth="1"/>
    <col min="1801" max="1801" width="4.85546875" style="37" customWidth="1"/>
    <col min="1802" max="1802" width="6.140625" style="37" customWidth="1"/>
    <col min="1803" max="1803" width="4.140625" style="37" customWidth="1"/>
    <col min="1804" max="1804" width="2" style="37" customWidth="1"/>
    <col min="1805" max="1805" width="5.140625" style="37" customWidth="1"/>
    <col min="1806" max="1806" width="6" style="37" customWidth="1"/>
    <col min="1807" max="1807" width="5.85546875" style="37" customWidth="1"/>
    <col min="1808" max="1808" width="6.85546875" style="37" customWidth="1"/>
    <col min="1809" max="1809" width="4.28515625" style="37" customWidth="1"/>
    <col min="1810" max="1810" width="3.85546875" style="37" customWidth="1"/>
    <col min="1811" max="1811" width="5.42578125" style="37" customWidth="1"/>
    <col min="1812" max="1812" width="2.5703125" style="37" customWidth="1"/>
    <col min="1813" max="1813" width="3" style="37" customWidth="1"/>
    <col min="1814" max="1814" width="6.42578125" style="37" customWidth="1"/>
    <col min="1815" max="1817" width="0" style="37" hidden="1" customWidth="1"/>
    <col min="1818" max="1818" width="13.28515625" style="37" customWidth="1"/>
    <col min="1819" max="1865" width="0" style="37" hidden="1" customWidth="1"/>
    <col min="1866" max="2048" width="9.140625" style="37"/>
    <col min="2049" max="2049" width="0" style="37" hidden="1" customWidth="1"/>
    <col min="2050" max="2050" width="7.140625" style="37" customWidth="1"/>
    <col min="2051" max="2051" width="0" style="37" hidden="1" customWidth="1"/>
    <col min="2052" max="2052" width="0.140625" style="37" customWidth="1"/>
    <col min="2053" max="2053" width="11.85546875" style="37" customWidth="1"/>
    <col min="2054" max="2054" width="6.7109375" style="37" customWidth="1"/>
    <col min="2055" max="2055" width="7.42578125" style="37" customWidth="1"/>
    <col min="2056" max="2056" width="2.85546875" style="37" customWidth="1"/>
    <col min="2057" max="2057" width="4.85546875" style="37" customWidth="1"/>
    <col min="2058" max="2058" width="6.140625" style="37" customWidth="1"/>
    <col min="2059" max="2059" width="4.140625" style="37" customWidth="1"/>
    <col min="2060" max="2060" width="2" style="37" customWidth="1"/>
    <col min="2061" max="2061" width="5.140625" style="37" customWidth="1"/>
    <col min="2062" max="2062" width="6" style="37" customWidth="1"/>
    <col min="2063" max="2063" width="5.85546875" style="37" customWidth="1"/>
    <col min="2064" max="2064" width="6.85546875" style="37" customWidth="1"/>
    <col min="2065" max="2065" width="4.28515625" style="37" customWidth="1"/>
    <col min="2066" max="2066" width="3.85546875" style="37" customWidth="1"/>
    <col min="2067" max="2067" width="5.42578125" style="37" customWidth="1"/>
    <col min="2068" max="2068" width="2.5703125" style="37" customWidth="1"/>
    <col min="2069" max="2069" width="3" style="37" customWidth="1"/>
    <col min="2070" max="2070" width="6.42578125" style="37" customWidth="1"/>
    <col min="2071" max="2073" width="0" style="37" hidden="1" customWidth="1"/>
    <col min="2074" max="2074" width="13.28515625" style="37" customWidth="1"/>
    <col min="2075" max="2121" width="0" style="37" hidden="1" customWidth="1"/>
    <col min="2122" max="2304" width="9.140625" style="37"/>
    <col min="2305" max="2305" width="0" style="37" hidden="1" customWidth="1"/>
    <col min="2306" max="2306" width="7.140625" style="37" customWidth="1"/>
    <col min="2307" max="2307" width="0" style="37" hidden="1" customWidth="1"/>
    <col min="2308" max="2308" width="0.140625" style="37" customWidth="1"/>
    <col min="2309" max="2309" width="11.85546875" style="37" customWidth="1"/>
    <col min="2310" max="2310" width="6.7109375" style="37" customWidth="1"/>
    <col min="2311" max="2311" width="7.42578125" style="37" customWidth="1"/>
    <col min="2312" max="2312" width="2.85546875" style="37" customWidth="1"/>
    <col min="2313" max="2313" width="4.85546875" style="37" customWidth="1"/>
    <col min="2314" max="2314" width="6.140625" style="37" customWidth="1"/>
    <col min="2315" max="2315" width="4.140625" style="37" customWidth="1"/>
    <col min="2316" max="2316" width="2" style="37" customWidth="1"/>
    <col min="2317" max="2317" width="5.140625" style="37" customWidth="1"/>
    <col min="2318" max="2318" width="6" style="37" customWidth="1"/>
    <col min="2319" max="2319" width="5.85546875" style="37" customWidth="1"/>
    <col min="2320" max="2320" width="6.85546875" style="37" customWidth="1"/>
    <col min="2321" max="2321" width="4.28515625" style="37" customWidth="1"/>
    <col min="2322" max="2322" width="3.85546875" style="37" customWidth="1"/>
    <col min="2323" max="2323" width="5.42578125" style="37" customWidth="1"/>
    <col min="2324" max="2324" width="2.5703125" style="37" customWidth="1"/>
    <col min="2325" max="2325" width="3" style="37" customWidth="1"/>
    <col min="2326" max="2326" width="6.42578125" style="37" customWidth="1"/>
    <col min="2327" max="2329" width="0" style="37" hidden="1" customWidth="1"/>
    <col min="2330" max="2330" width="13.28515625" style="37" customWidth="1"/>
    <col min="2331" max="2377" width="0" style="37" hidden="1" customWidth="1"/>
    <col min="2378" max="2560" width="9.140625" style="37"/>
    <col min="2561" max="2561" width="0" style="37" hidden="1" customWidth="1"/>
    <col min="2562" max="2562" width="7.140625" style="37" customWidth="1"/>
    <col min="2563" max="2563" width="0" style="37" hidden="1" customWidth="1"/>
    <col min="2564" max="2564" width="0.140625" style="37" customWidth="1"/>
    <col min="2565" max="2565" width="11.85546875" style="37" customWidth="1"/>
    <col min="2566" max="2566" width="6.7109375" style="37" customWidth="1"/>
    <col min="2567" max="2567" width="7.42578125" style="37" customWidth="1"/>
    <col min="2568" max="2568" width="2.85546875" style="37" customWidth="1"/>
    <col min="2569" max="2569" width="4.85546875" style="37" customWidth="1"/>
    <col min="2570" max="2570" width="6.140625" style="37" customWidth="1"/>
    <col min="2571" max="2571" width="4.140625" style="37" customWidth="1"/>
    <col min="2572" max="2572" width="2" style="37" customWidth="1"/>
    <col min="2573" max="2573" width="5.140625" style="37" customWidth="1"/>
    <col min="2574" max="2574" width="6" style="37" customWidth="1"/>
    <col min="2575" max="2575" width="5.85546875" style="37" customWidth="1"/>
    <col min="2576" max="2576" width="6.85546875" style="37" customWidth="1"/>
    <col min="2577" max="2577" width="4.28515625" style="37" customWidth="1"/>
    <col min="2578" max="2578" width="3.85546875" style="37" customWidth="1"/>
    <col min="2579" max="2579" width="5.42578125" style="37" customWidth="1"/>
    <col min="2580" max="2580" width="2.5703125" style="37" customWidth="1"/>
    <col min="2581" max="2581" width="3" style="37" customWidth="1"/>
    <col min="2582" max="2582" width="6.42578125" style="37" customWidth="1"/>
    <col min="2583" max="2585" width="0" style="37" hidden="1" customWidth="1"/>
    <col min="2586" max="2586" width="13.28515625" style="37" customWidth="1"/>
    <col min="2587" max="2633" width="0" style="37" hidden="1" customWidth="1"/>
    <col min="2634" max="2816" width="9.140625" style="37"/>
    <col min="2817" max="2817" width="0" style="37" hidden="1" customWidth="1"/>
    <col min="2818" max="2818" width="7.140625" style="37" customWidth="1"/>
    <col min="2819" max="2819" width="0" style="37" hidden="1" customWidth="1"/>
    <col min="2820" max="2820" width="0.140625" style="37" customWidth="1"/>
    <col min="2821" max="2821" width="11.85546875" style="37" customWidth="1"/>
    <col min="2822" max="2822" width="6.7109375" style="37" customWidth="1"/>
    <col min="2823" max="2823" width="7.42578125" style="37" customWidth="1"/>
    <col min="2824" max="2824" width="2.85546875" style="37" customWidth="1"/>
    <col min="2825" max="2825" width="4.85546875" style="37" customWidth="1"/>
    <col min="2826" max="2826" width="6.140625" style="37" customWidth="1"/>
    <col min="2827" max="2827" width="4.140625" style="37" customWidth="1"/>
    <col min="2828" max="2828" width="2" style="37" customWidth="1"/>
    <col min="2829" max="2829" width="5.140625" style="37" customWidth="1"/>
    <col min="2830" max="2830" width="6" style="37" customWidth="1"/>
    <col min="2831" max="2831" width="5.85546875" style="37" customWidth="1"/>
    <col min="2832" max="2832" width="6.85546875" style="37" customWidth="1"/>
    <col min="2833" max="2833" width="4.28515625" style="37" customWidth="1"/>
    <col min="2834" max="2834" width="3.85546875" style="37" customWidth="1"/>
    <col min="2835" max="2835" width="5.42578125" style="37" customWidth="1"/>
    <col min="2836" max="2836" width="2.5703125" style="37" customWidth="1"/>
    <col min="2837" max="2837" width="3" style="37" customWidth="1"/>
    <col min="2838" max="2838" width="6.42578125" style="37" customWidth="1"/>
    <col min="2839" max="2841" width="0" style="37" hidden="1" customWidth="1"/>
    <col min="2842" max="2842" width="13.28515625" style="37" customWidth="1"/>
    <col min="2843" max="2889" width="0" style="37" hidden="1" customWidth="1"/>
    <col min="2890" max="3072" width="9.140625" style="37"/>
    <col min="3073" max="3073" width="0" style="37" hidden="1" customWidth="1"/>
    <col min="3074" max="3074" width="7.140625" style="37" customWidth="1"/>
    <col min="3075" max="3075" width="0" style="37" hidden="1" customWidth="1"/>
    <col min="3076" max="3076" width="0.140625" style="37" customWidth="1"/>
    <col min="3077" max="3077" width="11.85546875" style="37" customWidth="1"/>
    <col min="3078" max="3078" width="6.7109375" style="37" customWidth="1"/>
    <col min="3079" max="3079" width="7.42578125" style="37" customWidth="1"/>
    <col min="3080" max="3080" width="2.85546875" style="37" customWidth="1"/>
    <col min="3081" max="3081" width="4.85546875" style="37" customWidth="1"/>
    <col min="3082" max="3082" width="6.140625" style="37" customWidth="1"/>
    <col min="3083" max="3083" width="4.140625" style="37" customWidth="1"/>
    <col min="3084" max="3084" width="2" style="37" customWidth="1"/>
    <col min="3085" max="3085" width="5.140625" style="37" customWidth="1"/>
    <col min="3086" max="3086" width="6" style="37" customWidth="1"/>
    <col min="3087" max="3087" width="5.85546875" style="37" customWidth="1"/>
    <col min="3088" max="3088" width="6.85546875" style="37" customWidth="1"/>
    <col min="3089" max="3089" width="4.28515625" style="37" customWidth="1"/>
    <col min="3090" max="3090" width="3.85546875" style="37" customWidth="1"/>
    <col min="3091" max="3091" width="5.42578125" style="37" customWidth="1"/>
    <col min="3092" max="3092" width="2.5703125" style="37" customWidth="1"/>
    <col min="3093" max="3093" width="3" style="37" customWidth="1"/>
    <col min="3094" max="3094" width="6.42578125" style="37" customWidth="1"/>
    <col min="3095" max="3097" width="0" style="37" hidden="1" customWidth="1"/>
    <col min="3098" max="3098" width="13.28515625" style="37" customWidth="1"/>
    <col min="3099" max="3145" width="0" style="37" hidden="1" customWidth="1"/>
    <col min="3146" max="3328" width="9.140625" style="37"/>
    <col min="3329" max="3329" width="0" style="37" hidden="1" customWidth="1"/>
    <col min="3330" max="3330" width="7.140625" style="37" customWidth="1"/>
    <col min="3331" max="3331" width="0" style="37" hidden="1" customWidth="1"/>
    <col min="3332" max="3332" width="0.140625" style="37" customWidth="1"/>
    <col min="3333" max="3333" width="11.85546875" style="37" customWidth="1"/>
    <col min="3334" max="3334" width="6.7109375" style="37" customWidth="1"/>
    <col min="3335" max="3335" width="7.42578125" style="37" customWidth="1"/>
    <col min="3336" max="3336" width="2.85546875" style="37" customWidth="1"/>
    <col min="3337" max="3337" width="4.85546875" style="37" customWidth="1"/>
    <col min="3338" max="3338" width="6.140625" style="37" customWidth="1"/>
    <col min="3339" max="3339" width="4.140625" style="37" customWidth="1"/>
    <col min="3340" max="3340" width="2" style="37" customWidth="1"/>
    <col min="3341" max="3341" width="5.140625" style="37" customWidth="1"/>
    <col min="3342" max="3342" width="6" style="37" customWidth="1"/>
    <col min="3343" max="3343" width="5.85546875" style="37" customWidth="1"/>
    <col min="3344" max="3344" width="6.85546875" style="37" customWidth="1"/>
    <col min="3345" max="3345" width="4.28515625" style="37" customWidth="1"/>
    <col min="3346" max="3346" width="3.85546875" style="37" customWidth="1"/>
    <col min="3347" max="3347" width="5.42578125" style="37" customWidth="1"/>
    <col min="3348" max="3348" width="2.5703125" style="37" customWidth="1"/>
    <col min="3349" max="3349" width="3" style="37" customWidth="1"/>
    <col min="3350" max="3350" width="6.42578125" style="37" customWidth="1"/>
    <col min="3351" max="3353" width="0" style="37" hidden="1" customWidth="1"/>
    <col min="3354" max="3354" width="13.28515625" style="37" customWidth="1"/>
    <col min="3355" max="3401" width="0" style="37" hidden="1" customWidth="1"/>
    <col min="3402" max="3584" width="9.140625" style="37"/>
    <col min="3585" max="3585" width="0" style="37" hidden="1" customWidth="1"/>
    <col min="3586" max="3586" width="7.140625" style="37" customWidth="1"/>
    <col min="3587" max="3587" width="0" style="37" hidden="1" customWidth="1"/>
    <col min="3588" max="3588" width="0.140625" style="37" customWidth="1"/>
    <col min="3589" max="3589" width="11.85546875" style="37" customWidth="1"/>
    <col min="3590" max="3590" width="6.7109375" style="37" customWidth="1"/>
    <col min="3591" max="3591" width="7.42578125" style="37" customWidth="1"/>
    <col min="3592" max="3592" width="2.85546875" style="37" customWidth="1"/>
    <col min="3593" max="3593" width="4.85546875" style="37" customWidth="1"/>
    <col min="3594" max="3594" width="6.140625" style="37" customWidth="1"/>
    <col min="3595" max="3595" width="4.140625" style="37" customWidth="1"/>
    <col min="3596" max="3596" width="2" style="37" customWidth="1"/>
    <col min="3597" max="3597" width="5.140625" style="37" customWidth="1"/>
    <col min="3598" max="3598" width="6" style="37" customWidth="1"/>
    <col min="3599" max="3599" width="5.85546875" style="37" customWidth="1"/>
    <col min="3600" max="3600" width="6.85546875" style="37" customWidth="1"/>
    <col min="3601" max="3601" width="4.28515625" style="37" customWidth="1"/>
    <col min="3602" max="3602" width="3.85546875" style="37" customWidth="1"/>
    <col min="3603" max="3603" width="5.42578125" style="37" customWidth="1"/>
    <col min="3604" max="3604" width="2.5703125" style="37" customWidth="1"/>
    <col min="3605" max="3605" width="3" style="37" customWidth="1"/>
    <col min="3606" max="3606" width="6.42578125" style="37" customWidth="1"/>
    <col min="3607" max="3609" width="0" style="37" hidden="1" customWidth="1"/>
    <col min="3610" max="3610" width="13.28515625" style="37" customWidth="1"/>
    <col min="3611" max="3657" width="0" style="37" hidden="1" customWidth="1"/>
    <col min="3658" max="3840" width="9.140625" style="37"/>
    <col min="3841" max="3841" width="0" style="37" hidden="1" customWidth="1"/>
    <col min="3842" max="3842" width="7.140625" style="37" customWidth="1"/>
    <col min="3843" max="3843" width="0" style="37" hidden="1" customWidth="1"/>
    <col min="3844" max="3844" width="0.140625" style="37" customWidth="1"/>
    <col min="3845" max="3845" width="11.85546875" style="37" customWidth="1"/>
    <col min="3846" max="3846" width="6.7109375" style="37" customWidth="1"/>
    <col min="3847" max="3847" width="7.42578125" style="37" customWidth="1"/>
    <col min="3848" max="3848" width="2.85546875" style="37" customWidth="1"/>
    <col min="3849" max="3849" width="4.85546875" style="37" customWidth="1"/>
    <col min="3850" max="3850" width="6.140625" style="37" customWidth="1"/>
    <col min="3851" max="3851" width="4.140625" style="37" customWidth="1"/>
    <col min="3852" max="3852" width="2" style="37" customWidth="1"/>
    <col min="3853" max="3853" width="5.140625" style="37" customWidth="1"/>
    <col min="3854" max="3854" width="6" style="37" customWidth="1"/>
    <col min="3855" max="3855" width="5.85546875" style="37" customWidth="1"/>
    <col min="3856" max="3856" width="6.85546875" style="37" customWidth="1"/>
    <col min="3857" max="3857" width="4.28515625" style="37" customWidth="1"/>
    <col min="3858" max="3858" width="3.85546875" style="37" customWidth="1"/>
    <col min="3859" max="3859" width="5.42578125" style="37" customWidth="1"/>
    <col min="3860" max="3860" width="2.5703125" style="37" customWidth="1"/>
    <col min="3861" max="3861" width="3" style="37" customWidth="1"/>
    <col min="3862" max="3862" width="6.42578125" style="37" customWidth="1"/>
    <col min="3863" max="3865" width="0" style="37" hidden="1" customWidth="1"/>
    <col min="3866" max="3866" width="13.28515625" style="37" customWidth="1"/>
    <col min="3867" max="3913" width="0" style="37" hidden="1" customWidth="1"/>
    <col min="3914" max="4096" width="9.140625" style="37"/>
    <col min="4097" max="4097" width="0" style="37" hidden="1" customWidth="1"/>
    <col min="4098" max="4098" width="7.140625" style="37" customWidth="1"/>
    <col min="4099" max="4099" width="0" style="37" hidden="1" customWidth="1"/>
    <col min="4100" max="4100" width="0.140625" style="37" customWidth="1"/>
    <col min="4101" max="4101" width="11.85546875" style="37" customWidth="1"/>
    <col min="4102" max="4102" width="6.7109375" style="37" customWidth="1"/>
    <col min="4103" max="4103" width="7.42578125" style="37" customWidth="1"/>
    <col min="4104" max="4104" width="2.85546875" style="37" customWidth="1"/>
    <col min="4105" max="4105" width="4.85546875" style="37" customWidth="1"/>
    <col min="4106" max="4106" width="6.140625" style="37" customWidth="1"/>
    <col min="4107" max="4107" width="4.140625" style="37" customWidth="1"/>
    <col min="4108" max="4108" width="2" style="37" customWidth="1"/>
    <col min="4109" max="4109" width="5.140625" style="37" customWidth="1"/>
    <col min="4110" max="4110" width="6" style="37" customWidth="1"/>
    <col min="4111" max="4111" width="5.85546875" style="37" customWidth="1"/>
    <col min="4112" max="4112" width="6.85546875" style="37" customWidth="1"/>
    <col min="4113" max="4113" width="4.28515625" style="37" customWidth="1"/>
    <col min="4114" max="4114" width="3.85546875" style="37" customWidth="1"/>
    <col min="4115" max="4115" width="5.42578125" style="37" customWidth="1"/>
    <col min="4116" max="4116" width="2.5703125" style="37" customWidth="1"/>
    <col min="4117" max="4117" width="3" style="37" customWidth="1"/>
    <col min="4118" max="4118" width="6.42578125" style="37" customWidth="1"/>
    <col min="4119" max="4121" width="0" style="37" hidden="1" customWidth="1"/>
    <col min="4122" max="4122" width="13.28515625" style="37" customWidth="1"/>
    <col min="4123" max="4169" width="0" style="37" hidden="1" customWidth="1"/>
    <col min="4170" max="4352" width="9.140625" style="37"/>
    <col min="4353" max="4353" width="0" style="37" hidden="1" customWidth="1"/>
    <col min="4354" max="4354" width="7.140625" style="37" customWidth="1"/>
    <col min="4355" max="4355" width="0" style="37" hidden="1" customWidth="1"/>
    <col min="4356" max="4356" width="0.140625" style="37" customWidth="1"/>
    <col min="4357" max="4357" width="11.85546875" style="37" customWidth="1"/>
    <col min="4358" max="4358" width="6.7109375" style="37" customWidth="1"/>
    <col min="4359" max="4359" width="7.42578125" style="37" customWidth="1"/>
    <col min="4360" max="4360" width="2.85546875" style="37" customWidth="1"/>
    <col min="4361" max="4361" width="4.85546875" style="37" customWidth="1"/>
    <col min="4362" max="4362" width="6.140625" style="37" customWidth="1"/>
    <col min="4363" max="4363" width="4.140625" style="37" customWidth="1"/>
    <col min="4364" max="4364" width="2" style="37" customWidth="1"/>
    <col min="4365" max="4365" width="5.140625" style="37" customWidth="1"/>
    <col min="4366" max="4366" width="6" style="37" customWidth="1"/>
    <col min="4367" max="4367" width="5.85546875" style="37" customWidth="1"/>
    <col min="4368" max="4368" width="6.85546875" style="37" customWidth="1"/>
    <col min="4369" max="4369" width="4.28515625" style="37" customWidth="1"/>
    <col min="4370" max="4370" width="3.85546875" style="37" customWidth="1"/>
    <col min="4371" max="4371" width="5.42578125" style="37" customWidth="1"/>
    <col min="4372" max="4372" width="2.5703125" style="37" customWidth="1"/>
    <col min="4373" max="4373" width="3" style="37" customWidth="1"/>
    <col min="4374" max="4374" width="6.42578125" style="37" customWidth="1"/>
    <col min="4375" max="4377" width="0" style="37" hidden="1" customWidth="1"/>
    <col min="4378" max="4378" width="13.28515625" style="37" customWidth="1"/>
    <col min="4379" max="4425" width="0" style="37" hidden="1" customWidth="1"/>
    <col min="4426" max="4608" width="9.140625" style="37"/>
    <col min="4609" max="4609" width="0" style="37" hidden="1" customWidth="1"/>
    <col min="4610" max="4610" width="7.140625" style="37" customWidth="1"/>
    <col min="4611" max="4611" width="0" style="37" hidden="1" customWidth="1"/>
    <col min="4612" max="4612" width="0.140625" style="37" customWidth="1"/>
    <col min="4613" max="4613" width="11.85546875" style="37" customWidth="1"/>
    <col min="4614" max="4614" width="6.7109375" style="37" customWidth="1"/>
    <col min="4615" max="4615" width="7.42578125" style="37" customWidth="1"/>
    <col min="4616" max="4616" width="2.85546875" style="37" customWidth="1"/>
    <col min="4617" max="4617" width="4.85546875" style="37" customWidth="1"/>
    <col min="4618" max="4618" width="6.140625" style="37" customWidth="1"/>
    <col min="4619" max="4619" width="4.140625" style="37" customWidth="1"/>
    <col min="4620" max="4620" width="2" style="37" customWidth="1"/>
    <col min="4621" max="4621" width="5.140625" style="37" customWidth="1"/>
    <col min="4622" max="4622" width="6" style="37" customWidth="1"/>
    <col min="4623" max="4623" width="5.85546875" style="37" customWidth="1"/>
    <col min="4624" max="4624" width="6.85546875" style="37" customWidth="1"/>
    <col min="4625" max="4625" width="4.28515625" style="37" customWidth="1"/>
    <col min="4626" max="4626" width="3.85546875" style="37" customWidth="1"/>
    <col min="4627" max="4627" width="5.42578125" style="37" customWidth="1"/>
    <col min="4628" max="4628" width="2.5703125" style="37" customWidth="1"/>
    <col min="4629" max="4629" width="3" style="37" customWidth="1"/>
    <col min="4630" max="4630" width="6.42578125" style="37" customWidth="1"/>
    <col min="4631" max="4633" width="0" style="37" hidden="1" customWidth="1"/>
    <col min="4634" max="4634" width="13.28515625" style="37" customWidth="1"/>
    <col min="4635" max="4681" width="0" style="37" hidden="1" customWidth="1"/>
    <col min="4682" max="4864" width="9.140625" style="37"/>
    <col min="4865" max="4865" width="0" style="37" hidden="1" customWidth="1"/>
    <col min="4866" max="4866" width="7.140625" style="37" customWidth="1"/>
    <col min="4867" max="4867" width="0" style="37" hidden="1" customWidth="1"/>
    <col min="4868" max="4868" width="0.140625" style="37" customWidth="1"/>
    <col min="4869" max="4869" width="11.85546875" style="37" customWidth="1"/>
    <col min="4870" max="4870" width="6.7109375" style="37" customWidth="1"/>
    <col min="4871" max="4871" width="7.42578125" style="37" customWidth="1"/>
    <col min="4872" max="4872" width="2.85546875" style="37" customWidth="1"/>
    <col min="4873" max="4873" width="4.85546875" style="37" customWidth="1"/>
    <col min="4874" max="4874" width="6.140625" style="37" customWidth="1"/>
    <col min="4875" max="4875" width="4.140625" style="37" customWidth="1"/>
    <col min="4876" max="4876" width="2" style="37" customWidth="1"/>
    <col min="4877" max="4877" width="5.140625" style="37" customWidth="1"/>
    <col min="4878" max="4878" width="6" style="37" customWidth="1"/>
    <col min="4879" max="4879" width="5.85546875" style="37" customWidth="1"/>
    <col min="4880" max="4880" width="6.85546875" style="37" customWidth="1"/>
    <col min="4881" max="4881" width="4.28515625" style="37" customWidth="1"/>
    <col min="4882" max="4882" width="3.85546875" style="37" customWidth="1"/>
    <col min="4883" max="4883" width="5.42578125" style="37" customWidth="1"/>
    <col min="4884" max="4884" width="2.5703125" style="37" customWidth="1"/>
    <col min="4885" max="4885" width="3" style="37" customWidth="1"/>
    <col min="4886" max="4886" width="6.42578125" style="37" customWidth="1"/>
    <col min="4887" max="4889" width="0" style="37" hidden="1" customWidth="1"/>
    <col min="4890" max="4890" width="13.28515625" style="37" customWidth="1"/>
    <col min="4891" max="4937" width="0" style="37" hidden="1" customWidth="1"/>
    <col min="4938" max="5120" width="9.140625" style="37"/>
    <col min="5121" max="5121" width="0" style="37" hidden="1" customWidth="1"/>
    <col min="5122" max="5122" width="7.140625" style="37" customWidth="1"/>
    <col min="5123" max="5123" width="0" style="37" hidden="1" customWidth="1"/>
    <col min="5124" max="5124" width="0.140625" style="37" customWidth="1"/>
    <col min="5125" max="5125" width="11.85546875" style="37" customWidth="1"/>
    <col min="5126" max="5126" width="6.7109375" style="37" customWidth="1"/>
    <col min="5127" max="5127" width="7.42578125" style="37" customWidth="1"/>
    <col min="5128" max="5128" width="2.85546875" style="37" customWidth="1"/>
    <col min="5129" max="5129" width="4.85546875" style="37" customWidth="1"/>
    <col min="5130" max="5130" width="6.140625" style="37" customWidth="1"/>
    <col min="5131" max="5131" width="4.140625" style="37" customWidth="1"/>
    <col min="5132" max="5132" width="2" style="37" customWidth="1"/>
    <col min="5133" max="5133" width="5.140625" style="37" customWidth="1"/>
    <col min="5134" max="5134" width="6" style="37" customWidth="1"/>
    <col min="5135" max="5135" width="5.85546875" style="37" customWidth="1"/>
    <col min="5136" max="5136" width="6.85546875" style="37" customWidth="1"/>
    <col min="5137" max="5137" width="4.28515625" style="37" customWidth="1"/>
    <col min="5138" max="5138" width="3.85546875" style="37" customWidth="1"/>
    <col min="5139" max="5139" width="5.42578125" style="37" customWidth="1"/>
    <col min="5140" max="5140" width="2.5703125" style="37" customWidth="1"/>
    <col min="5141" max="5141" width="3" style="37" customWidth="1"/>
    <col min="5142" max="5142" width="6.42578125" style="37" customWidth="1"/>
    <col min="5143" max="5145" width="0" style="37" hidden="1" customWidth="1"/>
    <col min="5146" max="5146" width="13.28515625" style="37" customWidth="1"/>
    <col min="5147" max="5193" width="0" style="37" hidden="1" customWidth="1"/>
    <col min="5194" max="5376" width="9.140625" style="37"/>
    <col min="5377" max="5377" width="0" style="37" hidden="1" customWidth="1"/>
    <col min="5378" max="5378" width="7.140625" style="37" customWidth="1"/>
    <col min="5379" max="5379" width="0" style="37" hidden="1" customWidth="1"/>
    <col min="5380" max="5380" width="0.140625" style="37" customWidth="1"/>
    <col min="5381" max="5381" width="11.85546875" style="37" customWidth="1"/>
    <col min="5382" max="5382" width="6.7109375" style="37" customWidth="1"/>
    <col min="5383" max="5383" width="7.42578125" style="37" customWidth="1"/>
    <col min="5384" max="5384" width="2.85546875" style="37" customWidth="1"/>
    <col min="5385" max="5385" width="4.85546875" style="37" customWidth="1"/>
    <col min="5386" max="5386" width="6.140625" style="37" customWidth="1"/>
    <col min="5387" max="5387" width="4.140625" style="37" customWidth="1"/>
    <col min="5388" max="5388" width="2" style="37" customWidth="1"/>
    <col min="5389" max="5389" width="5.140625" style="37" customWidth="1"/>
    <col min="5390" max="5390" width="6" style="37" customWidth="1"/>
    <col min="5391" max="5391" width="5.85546875" style="37" customWidth="1"/>
    <col min="5392" max="5392" width="6.85546875" style="37" customWidth="1"/>
    <col min="5393" max="5393" width="4.28515625" style="37" customWidth="1"/>
    <col min="5394" max="5394" width="3.85546875" style="37" customWidth="1"/>
    <col min="5395" max="5395" width="5.42578125" style="37" customWidth="1"/>
    <col min="5396" max="5396" width="2.5703125" style="37" customWidth="1"/>
    <col min="5397" max="5397" width="3" style="37" customWidth="1"/>
    <col min="5398" max="5398" width="6.42578125" style="37" customWidth="1"/>
    <col min="5399" max="5401" width="0" style="37" hidden="1" customWidth="1"/>
    <col min="5402" max="5402" width="13.28515625" style="37" customWidth="1"/>
    <col min="5403" max="5449" width="0" style="37" hidden="1" customWidth="1"/>
    <col min="5450" max="5632" width="9.140625" style="37"/>
    <col min="5633" max="5633" width="0" style="37" hidden="1" customWidth="1"/>
    <col min="5634" max="5634" width="7.140625" style="37" customWidth="1"/>
    <col min="5635" max="5635" width="0" style="37" hidden="1" customWidth="1"/>
    <col min="5636" max="5636" width="0.140625" style="37" customWidth="1"/>
    <col min="5637" max="5637" width="11.85546875" style="37" customWidth="1"/>
    <col min="5638" max="5638" width="6.7109375" style="37" customWidth="1"/>
    <col min="5639" max="5639" width="7.42578125" style="37" customWidth="1"/>
    <col min="5640" max="5640" width="2.85546875" style="37" customWidth="1"/>
    <col min="5641" max="5641" width="4.85546875" style="37" customWidth="1"/>
    <col min="5642" max="5642" width="6.140625" style="37" customWidth="1"/>
    <col min="5643" max="5643" width="4.140625" style="37" customWidth="1"/>
    <col min="5644" max="5644" width="2" style="37" customWidth="1"/>
    <col min="5645" max="5645" width="5.140625" style="37" customWidth="1"/>
    <col min="5646" max="5646" width="6" style="37" customWidth="1"/>
    <col min="5647" max="5647" width="5.85546875" style="37" customWidth="1"/>
    <col min="5648" max="5648" width="6.85546875" style="37" customWidth="1"/>
    <col min="5649" max="5649" width="4.28515625" style="37" customWidth="1"/>
    <col min="5650" max="5650" width="3.85546875" style="37" customWidth="1"/>
    <col min="5651" max="5651" width="5.42578125" style="37" customWidth="1"/>
    <col min="5652" max="5652" width="2.5703125" style="37" customWidth="1"/>
    <col min="5653" max="5653" width="3" style="37" customWidth="1"/>
    <col min="5654" max="5654" width="6.42578125" style="37" customWidth="1"/>
    <col min="5655" max="5657" width="0" style="37" hidden="1" customWidth="1"/>
    <col min="5658" max="5658" width="13.28515625" style="37" customWidth="1"/>
    <col min="5659" max="5705" width="0" style="37" hidden="1" customWidth="1"/>
    <col min="5706" max="5888" width="9.140625" style="37"/>
    <col min="5889" max="5889" width="0" style="37" hidden="1" customWidth="1"/>
    <col min="5890" max="5890" width="7.140625" style="37" customWidth="1"/>
    <col min="5891" max="5891" width="0" style="37" hidden="1" customWidth="1"/>
    <col min="5892" max="5892" width="0.140625" style="37" customWidth="1"/>
    <col min="5893" max="5893" width="11.85546875" style="37" customWidth="1"/>
    <col min="5894" max="5894" width="6.7109375" style="37" customWidth="1"/>
    <col min="5895" max="5895" width="7.42578125" style="37" customWidth="1"/>
    <col min="5896" max="5896" width="2.85546875" style="37" customWidth="1"/>
    <col min="5897" max="5897" width="4.85546875" style="37" customWidth="1"/>
    <col min="5898" max="5898" width="6.140625" style="37" customWidth="1"/>
    <col min="5899" max="5899" width="4.140625" style="37" customWidth="1"/>
    <col min="5900" max="5900" width="2" style="37" customWidth="1"/>
    <col min="5901" max="5901" width="5.140625" style="37" customWidth="1"/>
    <col min="5902" max="5902" width="6" style="37" customWidth="1"/>
    <col min="5903" max="5903" width="5.85546875" style="37" customWidth="1"/>
    <col min="5904" max="5904" width="6.85546875" style="37" customWidth="1"/>
    <col min="5905" max="5905" width="4.28515625" style="37" customWidth="1"/>
    <col min="5906" max="5906" width="3.85546875" style="37" customWidth="1"/>
    <col min="5907" max="5907" width="5.42578125" style="37" customWidth="1"/>
    <col min="5908" max="5908" width="2.5703125" style="37" customWidth="1"/>
    <col min="5909" max="5909" width="3" style="37" customWidth="1"/>
    <col min="5910" max="5910" width="6.42578125" style="37" customWidth="1"/>
    <col min="5911" max="5913" width="0" style="37" hidden="1" customWidth="1"/>
    <col min="5914" max="5914" width="13.28515625" style="37" customWidth="1"/>
    <col min="5915" max="5961" width="0" style="37" hidden="1" customWidth="1"/>
    <col min="5962" max="6144" width="9.140625" style="37"/>
    <col min="6145" max="6145" width="0" style="37" hidden="1" customWidth="1"/>
    <col min="6146" max="6146" width="7.140625" style="37" customWidth="1"/>
    <col min="6147" max="6147" width="0" style="37" hidden="1" customWidth="1"/>
    <col min="6148" max="6148" width="0.140625" style="37" customWidth="1"/>
    <col min="6149" max="6149" width="11.85546875" style="37" customWidth="1"/>
    <col min="6150" max="6150" width="6.7109375" style="37" customWidth="1"/>
    <col min="6151" max="6151" width="7.42578125" style="37" customWidth="1"/>
    <col min="6152" max="6152" width="2.85546875" style="37" customWidth="1"/>
    <col min="6153" max="6153" width="4.85546875" style="37" customWidth="1"/>
    <col min="6154" max="6154" width="6.140625" style="37" customWidth="1"/>
    <col min="6155" max="6155" width="4.140625" style="37" customWidth="1"/>
    <col min="6156" max="6156" width="2" style="37" customWidth="1"/>
    <col min="6157" max="6157" width="5.140625" style="37" customWidth="1"/>
    <col min="6158" max="6158" width="6" style="37" customWidth="1"/>
    <col min="6159" max="6159" width="5.85546875" style="37" customWidth="1"/>
    <col min="6160" max="6160" width="6.85546875" style="37" customWidth="1"/>
    <col min="6161" max="6161" width="4.28515625" style="37" customWidth="1"/>
    <col min="6162" max="6162" width="3.85546875" style="37" customWidth="1"/>
    <col min="6163" max="6163" width="5.42578125" style="37" customWidth="1"/>
    <col min="6164" max="6164" width="2.5703125" style="37" customWidth="1"/>
    <col min="6165" max="6165" width="3" style="37" customWidth="1"/>
    <col min="6166" max="6166" width="6.42578125" style="37" customWidth="1"/>
    <col min="6167" max="6169" width="0" style="37" hidden="1" customWidth="1"/>
    <col min="6170" max="6170" width="13.28515625" style="37" customWidth="1"/>
    <col min="6171" max="6217" width="0" style="37" hidden="1" customWidth="1"/>
    <col min="6218" max="6400" width="9.140625" style="37"/>
    <col min="6401" max="6401" width="0" style="37" hidden="1" customWidth="1"/>
    <col min="6402" max="6402" width="7.140625" style="37" customWidth="1"/>
    <col min="6403" max="6403" width="0" style="37" hidden="1" customWidth="1"/>
    <col min="6404" max="6404" width="0.140625" style="37" customWidth="1"/>
    <col min="6405" max="6405" width="11.85546875" style="37" customWidth="1"/>
    <col min="6406" max="6406" width="6.7109375" style="37" customWidth="1"/>
    <col min="6407" max="6407" width="7.42578125" style="37" customWidth="1"/>
    <col min="6408" max="6408" width="2.85546875" style="37" customWidth="1"/>
    <col min="6409" max="6409" width="4.85546875" style="37" customWidth="1"/>
    <col min="6410" max="6410" width="6.140625" style="37" customWidth="1"/>
    <col min="6411" max="6411" width="4.140625" style="37" customWidth="1"/>
    <col min="6412" max="6412" width="2" style="37" customWidth="1"/>
    <col min="6413" max="6413" width="5.140625" style="37" customWidth="1"/>
    <col min="6414" max="6414" width="6" style="37" customWidth="1"/>
    <col min="6415" max="6415" width="5.85546875" style="37" customWidth="1"/>
    <col min="6416" max="6416" width="6.85546875" style="37" customWidth="1"/>
    <col min="6417" max="6417" width="4.28515625" style="37" customWidth="1"/>
    <col min="6418" max="6418" width="3.85546875" style="37" customWidth="1"/>
    <col min="6419" max="6419" width="5.42578125" style="37" customWidth="1"/>
    <col min="6420" max="6420" width="2.5703125" style="37" customWidth="1"/>
    <col min="6421" max="6421" width="3" style="37" customWidth="1"/>
    <col min="6422" max="6422" width="6.42578125" style="37" customWidth="1"/>
    <col min="6423" max="6425" width="0" style="37" hidden="1" customWidth="1"/>
    <col min="6426" max="6426" width="13.28515625" style="37" customWidth="1"/>
    <col min="6427" max="6473" width="0" style="37" hidden="1" customWidth="1"/>
    <col min="6474" max="6656" width="9.140625" style="37"/>
    <col min="6657" max="6657" width="0" style="37" hidden="1" customWidth="1"/>
    <col min="6658" max="6658" width="7.140625" style="37" customWidth="1"/>
    <col min="6659" max="6659" width="0" style="37" hidden="1" customWidth="1"/>
    <col min="6660" max="6660" width="0.140625" style="37" customWidth="1"/>
    <col min="6661" max="6661" width="11.85546875" style="37" customWidth="1"/>
    <col min="6662" max="6662" width="6.7109375" style="37" customWidth="1"/>
    <col min="6663" max="6663" width="7.42578125" style="37" customWidth="1"/>
    <col min="6664" max="6664" width="2.85546875" style="37" customWidth="1"/>
    <col min="6665" max="6665" width="4.85546875" style="37" customWidth="1"/>
    <col min="6666" max="6666" width="6.140625" style="37" customWidth="1"/>
    <col min="6667" max="6667" width="4.140625" style="37" customWidth="1"/>
    <col min="6668" max="6668" width="2" style="37" customWidth="1"/>
    <col min="6669" max="6669" width="5.140625" style="37" customWidth="1"/>
    <col min="6670" max="6670" width="6" style="37" customWidth="1"/>
    <col min="6671" max="6671" width="5.85546875" style="37" customWidth="1"/>
    <col min="6672" max="6672" width="6.85546875" style="37" customWidth="1"/>
    <col min="6673" max="6673" width="4.28515625" style="37" customWidth="1"/>
    <col min="6674" max="6674" width="3.85546875" style="37" customWidth="1"/>
    <col min="6675" max="6675" width="5.42578125" style="37" customWidth="1"/>
    <col min="6676" max="6676" width="2.5703125" style="37" customWidth="1"/>
    <col min="6677" max="6677" width="3" style="37" customWidth="1"/>
    <col min="6678" max="6678" width="6.42578125" style="37" customWidth="1"/>
    <col min="6679" max="6681" width="0" style="37" hidden="1" customWidth="1"/>
    <col min="6682" max="6682" width="13.28515625" style="37" customWidth="1"/>
    <col min="6683" max="6729" width="0" style="37" hidden="1" customWidth="1"/>
    <col min="6730" max="6912" width="9.140625" style="37"/>
    <col min="6913" max="6913" width="0" style="37" hidden="1" customWidth="1"/>
    <col min="6914" max="6914" width="7.140625" style="37" customWidth="1"/>
    <col min="6915" max="6915" width="0" style="37" hidden="1" customWidth="1"/>
    <col min="6916" max="6916" width="0.140625" style="37" customWidth="1"/>
    <col min="6917" max="6917" width="11.85546875" style="37" customWidth="1"/>
    <col min="6918" max="6918" width="6.7109375" style="37" customWidth="1"/>
    <col min="6919" max="6919" width="7.42578125" style="37" customWidth="1"/>
    <col min="6920" max="6920" width="2.85546875" style="37" customWidth="1"/>
    <col min="6921" max="6921" width="4.85546875" style="37" customWidth="1"/>
    <col min="6922" max="6922" width="6.140625" style="37" customWidth="1"/>
    <col min="6923" max="6923" width="4.140625" style="37" customWidth="1"/>
    <col min="6924" max="6924" width="2" style="37" customWidth="1"/>
    <col min="6925" max="6925" width="5.140625" style="37" customWidth="1"/>
    <col min="6926" max="6926" width="6" style="37" customWidth="1"/>
    <col min="6927" max="6927" width="5.85546875" style="37" customWidth="1"/>
    <col min="6928" max="6928" width="6.85546875" style="37" customWidth="1"/>
    <col min="6929" max="6929" width="4.28515625" style="37" customWidth="1"/>
    <col min="6930" max="6930" width="3.85546875" style="37" customWidth="1"/>
    <col min="6931" max="6931" width="5.42578125" style="37" customWidth="1"/>
    <col min="6932" max="6932" width="2.5703125" style="37" customWidth="1"/>
    <col min="6933" max="6933" width="3" style="37" customWidth="1"/>
    <col min="6934" max="6934" width="6.42578125" style="37" customWidth="1"/>
    <col min="6935" max="6937" width="0" style="37" hidden="1" customWidth="1"/>
    <col min="6938" max="6938" width="13.28515625" style="37" customWidth="1"/>
    <col min="6939" max="6985" width="0" style="37" hidden="1" customWidth="1"/>
    <col min="6986" max="7168" width="9.140625" style="37"/>
    <col min="7169" max="7169" width="0" style="37" hidden="1" customWidth="1"/>
    <col min="7170" max="7170" width="7.140625" style="37" customWidth="1"/>
    <col min="7171" max="7171" width="0" style="37" hidden="1" customWidth="1"/>
    <col min="7172" max="7172" width="0.140625" style="37" customWidth="1"/>
    <col min="7173" max="7173" width="11.85546875" style="37" customWidth="1"/>
    <col min="7174" max="7174" width="6.7109375" style="37" customWidth="1"/>
    <col min="7175" max="7175" width="7.42578125" style="37" customWidth="1"/>
    <col min="7176" max="7176" width="2.85546875" style="37" customWidth="1"/>
    <col min="7177" max="7177" width="4.85546875" style="37" customWidth="1"/>
    <col min="7178" max="7178" width="6.140625" style="37" customWidth="1"/>
    <col min="7179" max="7179" width="4.140625" style="37" customWidth="1"/>
    <col min="7180" max="7180" width="2" style="37" customWidth="1"/>
    <col min="7181" max="7181" width="5.140625" style="37" customWidth="1"/>
    <col min="7182" max="7182" width="6" style="37" customWidth="1"/>
    <col min="7183" max="7183" width="5.85546875" style="37" customWidth="1"/>
    <col min="7184" max="7184" width="6.85546875" style="37" customWidth="1"/>
    <col min="7185" max="7185" width="4.28515625" style="37" customWidth="1"/>
    <col min="7186" max="7186" width="3.85546875" style="37" customWidth="1"/>
    <col min="7187" max="7187" width="5.42578125" style="37" customWidth="1"/>
    <col min="7188" max="7188" width="2.5703125" style="37" customWidth="1"/>
    <col min="7189" max="7189" width="3" style="37" customWidth="1"/>
    <col min="7190" max="7190" width="6.42578125" style="37" customWidth="1"/>
    <col min="7191" max="7193" width="0" style="37" hidden="1" customWidth="1"/>
    <col min="7194" max="7194" width="13.28515625" style="37" customWidth="1"/>
    <col min="7195" max="7241" width="0" style="37" hidden="1" customWidth="1"/>
    <col min="7242" max="7424" width="9.140625" style="37"/>
    <col min="7425" max="7425" width="0" style="37" hidden="1" customWidth="1"/>
    <col min="7426" max="7426" width="7.140625" style="37" customWidth="1"/>
    <col min="7427" max="7427" width="0" style="37" hidden="1" customWidth="1"/>
    <col min="7428" max="7428" width="0.140625" style="37" customWidth="1"/>
    <col min="7429" max="7429" width="11.85546875" style="37" customWidth="1"/>
    <col min="7430" max="7430" width="6.7109375" style="37" customWidth="1"/>
    <col min="7431" max="7431" width="7.42578125" style="37" customWidth="1"/>
    <col min="7432" max="7432" width="2.85546875" style="37" customWidth="1"/>
    <col min="7433" max="7433" width="4.85546875" style="37" customWidth="1"/>
    <col min="7434" max="7434" width="6.140625" style="37" customWidth="1"/>
    <col min="7435" max="7435" width="4.140625" style="37" customWidth="1"/>
    <col min="7436" max="7436" width="2" style="37" customWidth="1"/>
    <col min="7437" max="7437" width="5.140625" style="37" customWidth="1"/>
    <col min="7438" max="7438" width="6" style="37" customWidth="1"/>
    <col min="7439" max="7439" width="5.85546875" style="37" customWidth="1"/>
    <col min="7440" max="7440" width="6.85546875" style="37" customWidth="1"/>
    <col min="7441" max="7441" width="4.28515625" style="37" customWidth="1"/>
    <col min="7442" max="7442" width="3.85546875" style="37" customWidth="1"/>
    <col min="7443" max="7443" width="5.42578125" style="37" customWidth="1"/>
    <col min="7444" max="7444" width="2.5703125" style="37" customWidth="1"/>
    <col min="7445" max="7445" width="3" style="37" customWidth="1"/>
    <col min="7446" max="7446" width="6.42578125" style="37" customWidth="1"/>
    <col min="7447" max="7449" width="0" style="37" hidden="1" customWidth="1"/>
    <col min="7450" max="7450" width="13.28515625" style="37" customWidth="1"/>
    <col min="7451" max="7497" width="0" style="37" hidden="1" customWidth="1"/>
    <col min="7498" max="7680" width="9.140625" style="37"/>
    <col min="7681" max="7681" width="0" style="37" hidden="1" customWidth="1"/>
    <col min="7682" max="7682" width="7.140625" style="37" customWidth="1"/>
    <col min="7683" max="7683" width="0" style="37" hidden="1" customWidth="1"/>
    <col min="7684" max="7684" width="0.140625" style="37" customWidth="1"/>
    <col min="7685" max="7685" width="11.85546875" style="37" customWidth="1"/>
    <col min="7686" max="7686" width="6.7109375" style="37" customWidth="1"/>
    <col min="7687" max="7687" width="7.42578125" style="37" customWidth="1"/>
    <col min="7688" max="7688" width="2.85546875" style="37" customWidth="1"/>
    <col min="7689" max="7689" width="4.85546875" style="37" customWidth="1"/>
    <col min="7690" max="7690" width="6.140625" style="37" customWidth="1"/>
    <col min="7691" max="7691" width="4.140625" style="37" customWidth="1"/>
    <col min="7692" max="7692" width="2" style="37" customWidth="1"/>
    <col min="7693" max="7693" width="5.140625" style="37" customWidth="1"/>
    <col min="7694" max="7694" width="6" style="37" customWidth="1"/>
    <col min="7695" max="7695" width="5.85546875" style="37" customWidth="1"/>
    <col min="7696" max="7696" width="6.85546875" style="37" customWidth="1"/>
    <col min="7697" max="7697" width="4.28515625" style="37" customWidth="1"/>
    <col min="7698" max="7698" width="3.85546875" style="37" customWidth="1"/>
    <col min="7699" max="7699" width="5.42578125" style="37" customWidth="1"/>
    <col min="7700" max="7700" width="2.5703125" style="37" customWidth="1"/>
    <col min="7701" max="7701" width="3" style="37" customWidth="1"/>
    <col min="7702" max="7702" width="6.42578125" style="37" customWidth="1"/>
    <col min="7703" max="7705" width="0" style="37" hidden="1" customWidth="1"/>
    <col min="7706" max="7706" width="13.28515625" style="37" customWidth="1"/>
    <col min="7707" max="7753" width="0" style="37" hidden="1" customWidth="1"/>
    <col min="7754" max="7936" width="9.140625" style="37"/>
    <col min="7937" max="7937" width="0" style="37" hidden="1" customWidth="1"/>
    <col min="7938" max="7938" width="7.140625" style="37" customWidth="1"/>
    <col min="7939" max="7939" width="0" style="37" hidden="1" customWidth="1"/>
    <col min="7940" max="7940" width="0.140625" style="37" customWidth="1"/>
    <col min="7941" max="7941" width="11.85546875" style="37" customWidth="1"/>
    <col min="7942" max="7942" width="6.7109375" style="37" customWidth="1"/>
    <col min="7943" max="7943" width="7.42578125" style="37" customWidth="1"/>
    <col min="7944" max="7944" width="2.85546875" style="37" customWidth="1"/>
    <col min="7945" max="7945" width="4.85546875" style="37" customWidth="1"/>
    <col min="7946" max="7946" width="6.140625" style="37" customWidth="1"/>
    <col min="7947" max="7947" width="4.140625" style="37" customWidth="1"/>
    <col min="7948" max="7948" width="2" style="37" customWidth="1"/>
    <col min="7949" max="7949" width="5.140625" style="37" customWidth="1"/>
    <col min="7950" max="7950" width="6" style="37" customWidth="1"/>
    <col min="7951" max="7951" width="5.85546875" style="37" customWidth="1"/>
    <col min="7952" max="7952" width="6.85546875" style="37" customWidth="1"/>
    <col min="7953" max="7953" width="4.28515625" style="37" customWidth="1"/>
    <col min="7954" max="7954" width="3.85546875" style="37" customWidth="1"/>
    <col min="7955" max="7955" width="5.42578125" style="37" customWidth="1"/>
    <col min="7956" max="7956" width="2.5703125" style="37" customWidth="1"/>
    <col min="7957" max="7957" width="3" style="37" customWidth="1"/>
    <col min="7958" max="7958" width="6.42578125" style="37" customWidth="1"/>
    <col min="7959" max="7961" width="0" style="37" hidden="1" customWidth="1"/>
    <col min="7962" max="7962" width="13.28515625" style="37" customWidth="1"/>
    <col min="7963" max="8009" width="0" style="37" hidden="1" customWidth="1"/>
    <col min="8010" max="8192" width="9.140625" style="37"/>
    <col min="8193" max="8193" width="0" style="37" hidden="1" customWidth="1"/>
    <col min="8194" max="8194" width="7.140625" style="37" customWidth="1"/>
    <col min="8195" max="8195" width="0" style="37" hidden="1" customWidth="1"/>
    <col min="8196" max="8196" width="0.140625" style="37" customWidth="1"/>
    <col min="8197" max="8197" width="11.85546875" style="37" customWidth="1"/>
    <col min="8198" max="8198" width="6.7109375" style="37" customWidth="1"/>
    <col min="8199" max="8199" width="7.42578125" style="37" customWidth="1"/>
    <col min="8200" max="8200" width="2.85546875" style="37" customWidth="1"/>
    <col min="8201" max="8201" width="4.85546875" style="37" customWidth="1"/>
    <col min="8202" max="8202" width="6.140625" style="37" customWidth="1"/>
    <col min="8203" max="8203" width="4.140625" style="37" customWidth="1"/>
    <col min="8204" max="8204" width="2" style="37" customWidth="1"/>
    <col min="8205" max="8205" width="5.140625" style="37" customWidth="1"/>
    <col min="8206" max="8206" width="6" style="37" customWidth="1"/>
    <col min="8207" max="8207" width="5.85546875" style="37" customWidth="1"/>
    <col min="8208" max="8208" width="6.85546875" style="37" customWidth="1"/>
    <col min="8209" max="8209" width="4.28515625" style="37" customWidth="1"/>
    <col min="8210" max="8210" width="3.85546875" style="37" customWidth="1"/>
    <col min="8211" max="8211" width="5.42578125" style="37" customWidth="1"/>
    <col min="8212" max="8212" width="2.5703125" style="37" customWidth="1"/>
    <col min="8213" max="8213" width="3" style="37" customWidth="1"/>
    <col min="8214" max="8214" width="6.42578125" style="37" customWidth="1"/>
    <col min="8215" max="8217" width="0" style="37" hidden="1" customWidth="1"/>
    <col min="8218" max="8218" width="13.28515625" style="37" customWidth="1"/>
    <col min="8219" max="8265" width="0" style="37" hidden="1" customWidth="1"/>
    <col min="8266" max="8448" width="9.140625" style="37"/>
    <col min="8449" max="8449" width="0" style="37" hidden="1" customWidth="1"/>
    <col min="8450" max="8450" width="7.140625" style="37" customWidth="1"/>
    <col min="8451" max="8451" width="0" style="37" hidden="1" customWidth="1"/>
    <col min="8452" max="8452" width="0.140625" style="37" customWidth="1"/>
    <col min="8453" max="8453" width="11.85546875" style="37" customWidth="1"/>
    <col min="8454" max="8454" width="6.7109375" style="37" customWidth="1"/>
    <col min="8455" max="8455" width="7.42578125" style="37" customWidth="1"/>
    <col min="8456" max="8456" width="2.85546875" style="37" customWidth="1"/>
    <col min="8457" max="8457" width="4.85546875" style="37" customWidth="1"/>
    <col min="8458" max="8458" width="6.140625" style="37" customWidth="1"/>
    <col min="8459" max="8459" width="4.140625" style="37" customWidth="1"/>
    <col min="8460" max="8460" width="2" style="37" customWidth="1"/>
    <col min="8461" max="8461" width="5.140625" style="37" customWidth="1"/>
    <col min="8462" max="8462" width="6" style="37" customWidth="1"/>
    <col min="8463" max="8463" width="5.85546875" style="37" customWidth="1"/>
    <col min="8464" max="8464" width="6.85546875" style="37" customWidth="1"/>
    <col min="8465" max="8465" width="4.28515625" style="37" customWidth="1"/>
    <col min="8466" max="8466" width="3.85546875" style="37" customWidth="1"/>
    <col min="8467" max="8467" width="5.42578125" style="37" customWidth="1"/>
    <col min="8468" max="8468" width="2.5703125" style="37" customWidth="1"/>
    <col min="8469" max="8469" width="3" style="37" customWidth="1"/>
    <col min="8470" max="8470" width="6.42578125" style="37" customWidth="1"/>
    <col min="8471" max="8473" width="0" style="37" hidden="1" customWidth="1"/>
    <col min="8474" max="8474" width="13.28515625" style="37" customWidth="1"/>
    <col min="8475" max="8521" width="0" style="37" hidden="1" customWidth="1"/>
    <col min="8522" max="8704" width="9.140625" style="37"/>
    <col min="8705" max="8705" width="0" style="37" hidden="1" customWidth="1"/>
    <col min="8706" max="8706" width="7.140625" style="37" customWidth="1"/>
    <col min="8707" max="8707" width="0" style="37" hidden="1" customWidth="1"/>
    <col min="8708" max="8708" width="0.140625" style="37" customWidth="1"/>
    <col min="8709" max="8709" width="11.85546875" style="37" customWidth="1"/>
    <col min="8710" max="8710" width="6.7109375" style="37" customWidth="1"/>
    <col min="8711" max="8711" width="7.42578125" style="37" customWidth="1"/>
    <col min="8712" max="8712" width="2.85546875" style="37" customWidth="1"/>
    <col min="8713" max="8713" width="4.85546875" style="37" customWidth="1"/>
    <col min="8714" max="8714" width="6.140625" style="37" customWidth="1"/>
    <col min="8715" max="8715" width="4.140625" style="37" customWidth="1"/>
    <col min="8716" max="8716" width="2" style="37" customWidth="1"/>
    <col min="8717" max="8717" width="5.140625" style="37" customWidth="1"/>
    <col min="8718" max="8718" width="6" style="37" customWidth="1"/>
    <col min="8719" max="8719" width="5.85546875" style="37" customWidth="1"/>
    <col min="8720" max="8720" width="6.85546875" style="37" customWidth="1"/>
    <col min="8721" max="8721" width="4.28515625" style="37" customWidth="1"/>
    <col min="8722" max="8722" width="3.85546875" style="37" customWidth="1"/>
    <col min="8723" max="8723" width="5.42578125" style="37" customWidth="1"/>
    <col min="8724" max="8724" width="2.5703125" style="37" customWidth="1"/>
    <col min="8725" max="8725" width="3" style="37" customWidth="1"/>
    <col min="8726" max="8726" width="6.42578125" style="37" customWidth="1"/>
    <col min="8727" max="8729" width="0" style="37" hidden="1" customWidth="1"/>
    <col min="8730" max="8730" width="13.28515625" style="37" customWidth="1"/>
    <col min="8731" max="8777" width="0" style="37" hidden="1" customWidth="1"/>
    <col min="8778" max="8960" width="9.140625" style="37"/>
    <col min="8961" max="8961" width="0" style="37" hidden="1" customWidth="1"/>
    <col min="8962" max="8962" width="7.140625" style="37" customWidth="1"/>
    <col min="8963" max="8963" width="0" style="37" hidden="1" customWidth="1"/>
    <col min="8964" max="8964" width="0.140625" style="37" customWidth="1"/>
    <col min="8965" max="8965" width="11.85546875" style="37" customWidth="1"/>
    <col min="8966" max="8966" width="6.7109375" style="37" customWidth="1"/>
    <col min="8967" max="8967" width="7.42578125" style="37" customWidth="1"/>
    <col min="8968" max="8968" width="2.85546875" style="37" customWidth="1"/>
    <col min="8969" max="8969" width="4.85546875" style="37" customWidth="1"/>
    <col min="8970" max="8970" width="6.140625" style="37" customWidth="1"/>
    <col min="8971" max="8971" width="4.140625" style="37" customWidth="1"/>
    <col min="8972" max="8972" width="2" style="37" customWidth="1"/>
    <col min="8973" max="8973" width="5.140625" style="37" customWidth="1"/>
    <col min="8974" max="8974" width="6" style="37" customWidth="1"/>
    <col min="8975" max="8975" width="5.85546875" style="37" customWidth="1"/>
    <col min="8976" max="8976" width="6.85546875" style="37" customWidth="1"/>
    <col min="8977" max="8977" width="4.28515625" style="37" customWidth="1"/>
    <col min="8978" max="8978" width="3.85546875" style="37" customWidth="1"/>
    <col min="8979" max="8979" width="5.42578125" style="37" customWidth="1"/>
    <col min="8980" max="8980" width="2.5703125" style="37" customWidth="1"/>
    <col min="8981" max="8981" width="3" style="37" customWidth="1"/>
    <col min="8982" max="8982" width="6.42578125" style="37" customWidth="1"/>
    <col min="8983" max="8985" width="0" style="37" hidden="1" customWidth="1"/>
    <col min="8986" max="8986" width="13.28515625" style="37" customWidth="1"/>
    <col min="8987" max="9033" width="0" style="37" hidden="1" customWidth="1"/>
    <col min="9034" max="9216" width="9.140625" style="37"/>
    <col min="9217" max="9217" width="0" style="37" hidden="1" customWidth="1"/>
    <col min="9218" max="9218" width="7.140625" style="37" customWidth="1"/>
    <col min="9219" max="9219" width="0" style="37" hidden="1" customWidth="1"/>
    <col min="9220" max="9220" width="0.140625" style="37" customWidth="1"/>
    <col min="9221" max="9221" width="11.85546875" style="37" customWidth="1"/>
    <col min="9222" max="9222" width="6.7109375" style="37" customWidth="1"/>
    <col min="9223" max="9223" width="7.42578125" style="37" customWidth="1"/>
    <col min="9224" max="9224" width="2.85546875" style="37" customWidth="1"/>
    <col min="9225" max="9225" width="4.85546875" style="37" customWidth="1"/>
    <col min="9226" max="9226" width="6.140625" style="37" customWidth="1"/>
    <col min="9227" max="9227" width="4.140625" style="37" customWidth="1"/>
    <col min="9228" max="9228" width="2" style="37" customWidth="1"/>
    <col min="9229" max="9229" width="5.140625" style="37" customWidth="1"/>
    <col min="9230" max="9230" width="6" style="37" customWidth="1"/>
    <col min="9231" max="9231" width="5.85546875" style="37" customWidth="1"/>
    <col min="9232" max="9232" width="6.85546875" style="37" customWidth="1"/>
    <col min="9233" max="9233" width="4.28515625" style="37" customWidth="1"/>
    <col min="9234" max="9234" width="3.85546875" style="37" customWidth="1"/>
    <col min="9235" max="9235" width="5.42578125" style="37" customWidth="1"/>
    <col min="9236" max="9236" width="2.5703125" style="37" customWidth="1"/>
    <col min="9237" max="9237" width="3" style="37" customWidth="1"/>
    <col min="9238" max="9238" width="6.42578125" style="37" customWidth="1"/>
    <col min="9239" max="9241" width="0" style="37" hidden="1" customWidth="1"/>
    <col min="9242" max="9242" width="13.28515625" style="37" customWidth="1"/>
    <col min="9243" max="9289" width="0" style="37" hidden="1" customWidth="1"/>
    <col min="9290" max="9472" width="9.140625" style="37"/>
    <col min="9473" max="9473" width="0" style="37" hidden="1" customWidth="1"/>
    <col min="9474" max="9474" width="7.140625" style="37" customWidth="1"/>
    <col min="9475" max="9475" width="0" style="37" hidden="1" customWidth="1"/>
    <col min="9476" max="9476" width="0.140625" style="37" customWidth="1"/>
    <col min="9477" max="9477" width="11.85546875" style="37" customWidth="1"/>
    <col min="9478" max="9478" width="6.7109375" style="37" customWidth="1"/>
    <col min="9479" max="9479" width="7.42578125" style="37" customWidth="1"/>
    <col min="9480" max="9480" width="2.85546875" style="37" customWidth="1"/>
    <col min="9481" max="9481" width="4.85546875" style="37" customWidth="1"/>
    <col min="9482" max="9482" width="6.140625" style="37" customWidth="1"/>
    <col min="9483" max="9483" width="4.140625" style="37" customWidth="1"/>
    <col min="9484" max="9484" width="2" style="37" customWidth="1"/>
    <col min="9485" max="9485" width="5.140625" style="37" customWidth="1"/>
    <col min="9486" max="9486" width="6" style="37" customWidth="1"/>
    <col min="9487" max="9487" width="5.85546875" style="37" customWidth="1"/>
    <col min="9488" max="9488" width="6.85546875" style="37" customWidth="1"/>
    <col min="9489" max="9489" width="4.28515625" style="37" customWidth="1"/>
    <col min="9490" max="9490" width="3.85546875" style="37" customWidth="1"/>
    <col min="9491" max="9491" width="5.42578125" style="37" customWidth="1"/>
    <col min="9492" max="9492" width="2.5703125" style="37" customWidth="1"/>
    <col min="9493" max="9493" width="3" style="37" customWidth="1"/>
    <col min="9494" max="9494" width="6.42578125" style="37" customWidth="1"/>
    <col min="9495" max="9497" width="0" style="37" hidden="1" customWidth="1"/>
    <col min="9498" max="9498" width="13.28515625" style="37" customWidth="1"/>
    <col min="9499" max="9545" width="0" style="37" hidden="1" customWidth="1"/>
    <col min="9546" max="9728" width="9.140625" style="37"/>
    <col min="9729" max="9729" width="0" style="37" hidden="1" customWidth="1"/>
    <col min="9730" max="9730" width="7.140625" style="37" customWidth="1"/>
    <col min="9731" max="9731" width="0" style="37" hidden="1" customWidth="1"/>
    <col min="9732" max="9732" width="0.140625" style="37" customWidth="1"/>
    <col min="9733" max="9733" width="11.85546875" style="37" customWidth="1"/>
    <col min="9734" max="9734" width="6.7109375" style="37" customWidth="1"/>
    <col min="9735" max="9735" width="7.42578125" style="37" customWidth="1"/>
    <col min="9736" max="9736" width="2.85546875" style="37" customWidth="1"/>
    <col min="9737" max="9737" width="4.85546875" style="37" customWidth="1"/>
    <col min="9738" max="9738" width="6.140625" style="37" customWidth="1"/>
    <col min="9739" max="9739" width="4.140625" style="37" customWidth="1"/>
    <col min="9740" max="9740" width="2" style="37" customWidth="1"/>
    <col min="9741" max="9741" width="5.140625" style="37" customWidth="1"/>
    <col min="9742" max="9742" width="6" style="37" customWidth="1"/>
    <col min="9743" max="9743" width="5.85546875" style="37" customWidth="1"/>
    <col min="9744" max="9744" width="6.85546875" style="37" customWidth="1"/>
    <col min="9745" max="9745" width="4.28515625" style="37" customWidth="1"/>
    <col min="9746" max="9746" width="3.85546875" style="37" customWidth="1"/>
    <col min="9747" max="9747" width="5.42578125" style="37" customWidth="1"/>
    <col min="9748" max="9748" width="2.5703125" style="37" customWidth="1"/>
    <col min="9749" max="9749" width="3" style="37" customWidth="1"/>
    <col min="9750" max="9750" width="6.42578125" style="37" customWidth="1"/>
    <col min="9751" max="9753" width="0" style="37" hidden="1" customWidth="1"/>
    <col min="9754" max="9754" width="13.28515625" style="37" customWidth="1"/>
    <col min="9755" max="9801" width="0" style="37" hidden="1" customWidth="1"/>
    <col min="9802" max="9984" width="9.140625" style="37"/>
    <col min="9985" max="9985" width="0" style="37" hidden="1" customWidth="1"/>
    <col min="9986" max="9986" width="7.140625" style="37" customWidth="1"/>
    <col min="9987" max="9987" width="0" style="37" hidden="1" customWidth="1"/>
    <col min="9988" max="9988" width="0.140625" style="37" customWidth="1"/>
    <col min="9989" max="9989" width="11.85546875" style="37" customWidth="1"/>
    <col min="9990" max="9990" width="6.7109375" style="37" customWidth="1"/>
    <col min="9991" max="9991" width="7.42578125" style="37" customWidth="1"/>
    <col min="9992" max="9992" width="2.85546875" style="37" customWidth="1"/>
    <col min="9993" max="9993" width="4.85546875" style="37" customWidth="1"/>
    <col min="9994" max="9994" width="6.140625" style="37" customWidth="1"/>
    <col min="9995" max="9995" width="4.140625" style="37" customWidth="1"/>
    <col min="9996" max="9996" width="2" style="37" customWidth="1"/>
    <col min="9997" max="9997" width="5.140625" style="37" customWidth="1"/>
    <col min="9998" max="9998" width="6" style="37" customWidth="1"/>
    <col min="9999" max="9999" width="5.85546875" style="37" customWidth="1"/>
    <col min="10000" max="10000" width="6.85546875" style="37" customWidth="1"/>
    <col min="10001" max="10001" width="4.28515625" style="37" customWidth="1"/>
    <col min="10002" max="10002" width="3.85546875" style="37" customWidth="1"/>
    <col min="10003" max="10003" width="5.42578125" style="37" customWidth="1"/>
    <col min="10004" max="10004" width="2.5703125" style="37" customWidth="1"/>
    <col min="10005" max="10005" width="3" style="37" customWidth="1"/>
    <col min="10006" max="10006" width="6.42578125" style="37" customWidth="1"/>
    <col min="10007" max="10009" width="0" style="37" hidden="1" customWidth="1"/>
    <col min="10010" max="10010" width="13.28515625" style="37" customWidth="1"/>
    <col min="10011" max="10057" width="0" style="37" hidden="1" customWidth="1"/>
    <col min="10058" max="10240" width="9.140625" style="37"/>
    <col min="10241" max="10241" width="0" style="37" hidden="1" customWidth="1"/>
    <col min="10242" max="10242" width="7.140625" style="37" customWidth="1"/>
    <col min="10243" max="10243" width="0" style="37" hidden="1" customWidth="1"/>
    <col min="10244" max="10244" width="0.140625" style="37" customWidth="1"/>
    <col min="10245" max="10245" width="11.85546875" style="37" customWidth="1"/>
    <col min="10246" max="10246" width="6.7109375" style="37" customWidth="1"/>
    <col min="10247" max="10247" width="7.42578125" style="37" customWidth="1"/>
    <col min="10248" max="10248" width="2.85546875" style="37" customWidth="1"/>
    <col min="10249" max="10249" width="4.85546875" style="37" customWidth="1"/>
    <col min="10250" max="10250" width="6.140625" style="37" customWidth="1"/>
    <col min="10251" max="10251" width="4.140625" style="37" customWidth="1"/>
    <col min="10252" max="10252" width="2" style="37" customWidth="1"/>
    <col min="10253" max="10253" width="5.140625" style="37" customWidth="1"/>
    <col min="10254" max="10254" width="6" style="37" customWidth="1"/>
    <col min="10255" max="10255" width="5.85546875" style="37" customWidth="1"/>
    <col min="10256" max="10256" width="6.85546875" style="37" customWidth="1"/>
    <col min="10257" max="10257" width="4.28515625" style="37" customWidth="1"/>
    <col min="10258" max="10258" width="3.85546875" style="37" customWidth="1"/>
    <col min="10259" max="10259" width="5.42578125" style="37" customWidth="1"/>
    <col min="10260" max="10260" width="2.5703125" style="37" customWidth="1"/>
    <col min="10261" max="10261" width="3" style="37" customWidth="1"/>
    <col min="10262" max="10262" width="6.42578125" style="37" customWidth="1"/>
    <col min="10263" max="10265" width="0" style="37" hidden="1" customWidth="1"/>
    <col min="10266" max="10266" width="13.28515625" style="37" customWidth="1"/>
    <col min="10267" max="10313" width="0" style="37" hidden="1" customWidth="1"/>
    <col min="10314" max="10496" width="9.140625" style="37"/>
    <col min="10497" max="10497" width="0" style="37" hidden="1" customWidth="1"/>
    <col min="10498" max="10498" width="7.140625" style="37" customWidth="1"/>
    <col min="10499" max="10499" width="0" style="37" hidden="1" customWidth="1"/>
    <col min="10500" max="10500" width="0.140625" style="37" customWidth="1"/>
    <col min="10501" max="10501" width="11.85546875" style="37" customWidth="1"/>
    <col min="10502" max="10502" width="6.7109375" style="37" customWidth="1"/>
    <col min="10503" max="10503" width="7.42578125" style="37" customWidth="1"/>
    <col min="10504" max="10504" width="2.85546875" style="37" customWidth="1"/>
    <col min="10505" max="10505" width="4.85546875" style="37" customWidth="1"/>
    <col min="10506" max="10506" width="6.140625" style="37" customWidth="1"/>
    <col min="10507" max="10507" width="4.140625" style="37" customWidth="1"/>
    <col min="10508" max="10508" width="2" style="37" customWidth="1"/>
    <col min="10509" max="10509" width="5.140625" style="37" customWidth="1"/>
    <col min="10510" max="10510" width="6" style="37" customWidth="1"/>
    <col min="10511" max="10511" width="5.85546875" style="37" customWidth="1"/>
    <col min="10512" max="10512" width="6.85546875" style="37" customWidth="1"/>
    <col min="10513" max="10513" width="4.28515625" style="37" customWidth="1"/>
    <col min="10514" max="10514" width="3.85546875" style="37" customWidth="1"/>
    <col min="10515" max="10515" width="5.42578125" style="37" customWidth="1"/>
    <col min="10516" max="10516" width="2.5703125" style="37" customWidth="1"/>
    <col min="10517" max="10517" width="3" style="37" customWidth="1"/>
    <col min="10518" max="10518" width="6.42578125" style="37" customWidth="1"/>
    <col min="10519" max="10521" width="0" style="37" hidden="1" customWidth="1"/>
    <col min="10522" max="10522" width="13.28515625" style="37" customWidth="1"/>
    <col min="10523" max="10569" width="0" style="37" hidden="1" customWidth="1"/>
    <col min="10570" max="10752" width="9.140625" style="37"/>
    <col min="10753" max="10753" width="0" style="37" hidden="1" customWidth="1"/>
    <col min="10754" max="10754" width="7.140625" style="37" customWidth="1"/>
    <col min="10755" max="10755" width="0" style="37" hidden="1" customWidth="1"/>
    <col min="10756" max="10756" width="0.140625" style="37" customWidth="1"/>
    <col min="10757" max="10757" width="11.85546875" style="37" customWidth="1"/>
    <col min="10758" max="10758" width="6.7109375" style="37" customWidth="1"/>
    <col min="10759" max="10759" width="7.42578125" style="37" customWidth="1"/>
    <col min="10760" max="10760" width="2.85546875" style="37" customWidth="1"/>
    <col min="10761" max="10761" width="4.85546875" style="37" customWidth="1"/>
    <col min="10762" max="10762" width="6.140625" style="37" customWidth="1"/>
    <col min="10763" max="10763" width="4.140625" style="37" customWidth="1"/>
    <col min="10764" max="10764" width="2" style="37" customWidth="1"/>
    <col min="10765" max="10765" width="5.140625" style="37" customWidth="1"/>
    <col min="10766" max="10766" width="6" style="37" customWidth="1"/>
    <col min="10767" max="10767" width="5.85546875" style="37" customWidth="1"/>
    <col min="10768" max="10768" width="6.85546875" style="37" customWidth="1"/>
    <col min="10769" max="10769" width="4.28515625" style="37" customWidth="1"/>
    <col min="10770" max="10770" width="3.85546875" style="37" customWidth="1"/>
    <col min="10771" max="10771" width="5.42578125" style="37" customWidth="1"/>
    <col min="10772" max="10772" width="2.5703125" style="37" customWidth="1"/>
    <col min="10773" max="10773" width="3" style="37" customWidth="1"/>
    <col min="10774" max="10774" width="6.42578125" style="37" customWidth="1"/>
    <col min="10775" max="10777" width="0" style="37" hidden="1" customWidth="1"/>
    <col min="10778" max="10778" width="13.28515625" style="37" customWidth="1"/>
    <col min="10779" max="10825" width="0" style="37" hidden="1" customWidth="1"/>
    <col min="10826" max="11008" width="9.140625" style="37"/>
    <col min="11009" max="11009" width="0" style="37" hidden="1" customWidth="1"/>
    <col min="11010" max="11010" width="7.140625" style="37" customWidth="1"/>
    <col min="11011" max="11011" width="0" style="37" hidden="1" customWidth="1"/>
    <col min="11012" max="11012" width="0.140625" style="37" customWidth="1"/>
    <col min="11013" max="11013" width="11.85546875" style="37" customWidth="1"/>
    <col min="11014" max="11014" width="6.7109375" style="37" customWidth="1"/>
    <col min="11015" max="11015" width="7.42578125" style="37" customWidth="1"/>
    <col min="11016" max="11016" width="2.85546875" style="37" customWidth="1"/>
    <col min="11017" max="11017" width="4.85546875" style="37" customWidth="1"/>
    <col min="11018" max="11018" width="6.140625" style="37" customWidth="1"/>
    <col min="11019" max="11019" width="4.140625" style="37" customWidth="1"/>
    <col min="11020" max="11020" width="2" style="37" customWidth="1"/>
    <col min="11021" max="11021" width="5.140625" style="37" customWidth="1"/>
    <col min="11022" max="11022" width="6" style="37" customWidth="1"/>
    <col min="11023" max="11023" width="5.85546875" style="37" customWidth="1"/>
    <col min="11024" max="11024" width="6.85546875" style="37" customWidth="1"/>
    <col min="11025" max="11025" width="4.28515625" style="37" customWidth="1"/>
    <col min="11026" max="11026" width="3.85546875" style="37" customWidth="1"/>
    <col min="11027" max="11027" width="5.42578125" style="37" customWidth="1"/>
    <col min="11028" max="11028" width="2.5703125" style="37" customWidth="1"/>
    <col min="11029" max="11029" width="3" style="37" customWidth="1"/>
    <col min="11030" max="11030" width="6.42578125" style="37" customWidth="1"/>
    <col min="11031" max="11033" width="0" style="37" hidden="1" customWidth="1"/>
    <col min="11034" max="11034" width="13.28515625" style="37" customWidth="1"/>
    <col min="11035" max="11081" width="0" style="37" hidden="1" customWidth="1"/>
    <col min="11082" max="11264" width="9.140625" style="37"/>
    <col min="11265" max="11265" width="0" style="37" hidden="1" customWidth="1"/>
    <col min="11266" max="11266" width="7.140625" style="37" customWidth="1"/>
    <col min="11267" max="11267" width="0" style="37" hidden="1" customWidth="1"/>
    <col min="11268" max="11268" width="0.140625" style="37" customWidth="1"/>
    <col min="11269" max="11269" width="11.85546875" style="37" customWidth="1"/>
    <col min="11270" max="11270" width="6.7109375" style="37" customWidth="1"/>
    <col min="11271" max="11271" width="7.42578125" style="37" customWidth="1"/>
    <col min="11272" max="11272" width="2.85546875" style="37" customWidth="1"/>
    <col min="11273" max="11273" width="4.85546875" style="37" customWidth="1"/>
    <col min="11274" max="11274" width="6.140625" style="37" customWidth="1"/>
    <col min="11275" max="11275" width="4.140625" style="37" customWidth="1"/>
    <col min="11276" max="11276" width="2" style="37" customWidth="1"/>
    <col min="11277" max="11277" width="5.140625" style="37" customWidth="1"/>
    <col min="11278" max="11278" width="6" style="37" customWidth="1"/>
    <col min="11279" max="11279" width="5.85546875" style="37" customWidth="1"/>
    <col min="11280" max="11280" width="6.85546875" style="37" customWidth="1"/>
    <col min="11281" max="11281" width="4.28515625" style="37" customWidth="1"/>
    <col min="11282" max="11282" width="3.85546875" style="37" customWidth="1"/>
    <col min="11283" max="11283" width="5.42578125" style="37" customWidth="1"/>
    <col min="11284" max="11284" width="2.5703125" style="37" customWidth="1"/>
    <col min="11285" max="11285" width="3" style="37" customWidth="1"/>
    <col min="11286" max="11286" width="6.42578125" style="37" customWidth="1"/>
    <col min="11287" max="11289" width="0" style="37" hidden="1" customWidth="1"/>
    <col min="11290" max="11290" width="13.28515625" style="37" customWidth="1"/>
    <col min="11291" max="11337" width="0" style="37" hidden="1" customWidth="1"/>
    <col min="11338" max="11520" width="9.140625" style="37"/>
    <col min="11521" max="11521" width="0" style="37" hidden="1" customWidth="1"/>
    <col min="11522" max="11522" width="7.140625" style="37" customWidth="1"/>
    <col min="11523" max="11523" width="0" style="37" hidden="1" customWidth="1"/>
    <col min="11524" max="11524" width="0.140625" style="37" customWidth="1"/>
    <col min="11525" max="11525" width="11.85546875" style="37" customWidth="1"/>
    <col min="11526" max="11526" width="6.7109375" style="37" customWidth="1"/>
    <col min="11527" max="11527" width="7.42578125" style="37" customWidth="1"/>
    <col min="11528" max="11528" width="2.85546875" style="37" customWidth="1"/>
    <col min="11529" max="11529" width="4.85546875" style="37" customWidth="1"/>
    <col min="11530" max="11530" width="6.140625" style="37" customWidth="1"/>
    <col min="11531" max="11531" width="4.140625" style="37" customWidth="1"/>
    <col min="11532" max="11532" width="2" style="37" customWidth="1"/>
    <col min="11533" max="11533" width="5.140625" style="37" customWidth="1"/>
    <col min="11534" max="11534" width="6" style="37" customWidth="1"/>
    <col min="11535" max="11535" width="5.85546875" style="37" customWidth="1"/>
    <col min="11536" max="11536" width="6.85546875" style="37" customWidth="1"/>
    <col min="11537" max="11537" width="4.28515625" style="37" customWidth="1"/>
    <col min="11538" max="11538" width="3.85546875" style="37" customWidth="1"/>
    <col min="11539" max="11539" width="5.42578125" style="37" customWidth="1"/>
    <col min="11540" max="11540" width="2.5703125" style="37" customWidth="1"/>
    <col min="11541" max="11541" width="3" style="37" customWidth="1"/>
    <col min="11542" max="11542" width="6.42578125" style="37" customWidth="1"/>
    <col min="11543" max="11545" width="0" style="37" hidden="1" customWidth="1"/>
    <col min="11546" max="11546" width="13.28515625" style="37" customWidth="1"/>
    <col min="11547" max="11593" width="0" style="37" hidden="1" customWidth="1"/>
    <col min="11594" max="11776" width="9.140625" style="37"/>
    <col min="11777" max="11777" width="0" style="37" hidden="1" customWidth="1"/>
    <col min="11778" max="11778" width="7.140625" style="37" customWidth="1"/>
    <col min="11779" max="11779" width="0" style="37" hidden="1" customWidth="1"/>
    <col min="11780" max="11780" width="0.140625" style="37" customWidth="1"/>
    <col min="11781" max="11781" width="11.85546875" style="37" customWidth="1"/>
    <col min="11782" max="11782" width="6.7109375" style="37" customWidth="1"/>
    <col min="11783" max="11783" width="7.42578125" style="37" customWidth="1"/>
    <col min="11784" max="11784" width="2.85546875" style="37" customWidth="1"/>
    <col min="11785" max="11785" width="4.85546875" style="37" customWidth="1"/>
    <col min="11786" max="11786" width="6.140625" style="37" customWidth="1"/>
    <col min="11787" max="11787" width="4.140625" style="37" customWidth="1"/>
    <col min="11788" max="11788" width="2" style="37" customWidth="1"/>
    <col min="11789" max="11789" width="5.140625" style="37" customWidth="1"/>
    <col min="11790" max="11790" width="6" style="37" customWidth="1"/>
    <col min="11791" max="11791" width="5.85546875" style="37" customWidth="1"/>
    <col min="11792" max="11792" width="6.85546875" style="37" customWidth="1"/>
    <col min="11793" max="11793" width="4.28515625" style="37" customWidth="1"/>
    <col min="11794" max="11794" width="3.85546875" style="37" customWidth="1"/>
    <col min="11795" max="11795" width="5.42578125" style="37" customWidth="1"/>
    <col min="11796" max="11796" width="2.5703125" style="37" customWidth="1"/>
    <col min="11797" max="11797" width="3" style="37" customWidth="1"/>
    <col min="11798" max="11798" width="6.42578125" style="37" customWidth="1"/>
    <col min="11799" max="11801" width="0" style="37" hidden="1" customWidth="1"/>
    <col min="11802" max="11802" width="13.28515625" style="37" customWidth="1"/>
    <col min="11803" max="11849" width="0" style="37" hidden="1" customWidth="1"/>
    <col min="11850" max="12032" width="9.140625" style="37"/>
    <col min="12033" max="12033" width="0" style="37" hidden="1" customWidth="1"/>
    <col min="12034" max="12034" width="7.140625" style="37" customWidth="1"/>
    <col min="12035" max="12035" width="0" style="37" hidden="1" customWidth="1"/>
    <col min="12036" max="12036" width="0.140625" style="37" customWidth="1"/>
    <col min="12037" max="12037" width="11.85546875" style="37" customWidth="1"/>
    <col min="12038" max="12038" width="6.7109375" style="37" customWidth="1"/>
    <col min="12039" max="12039" width="7.42578125" style="37" customWidth="1"/>
    <col min="12040" max="12040" width="2.85546875" style="37" customWidth="1"/>
    <col min="12041" max="12041" width="4.85546875" style="37" customWidth="1"/>
    <col min="12042" max="12042" width="6.140625" style="37" customWidth="1"/>
    <col min="12043" max="12043" width="4.140625" style="37" customWidth="1"/>
    <col min="12044" max="12044" width="2" style="37" customWidth="1"/>
    <col min="12045" max="12045" width="5.140625" style="37" customWidth="1"/>
    <col min="12046" max="12046" width="6" style="37" customWidth="1"/>
    <col min="12047" max="12047" width="5.85546875" style="37" customWidth="1"/>
    <col min="12048" max="12048" width="6.85546875" style="37" customWidth="1"/>
    <col min="12049" max="12049" width="4.28515625" style="37" customWidth="1"/>
    <col min="12050" max="12050" width="3.85546875" style="37" customWidth="1"/>
    <col min="12051" max="12051" width="5.42578125" style="37" customWidth="1"/>
    <col min="12052" max="12052" width="2.5703125" style="37" customWidth="1"/>
    <col min="12053" max="12053" width="3" style="37" customWidth="1"/>
    <col min="12054" max="12054" width="6.42578125" style="37" customWidth="1"/>
    <col min="12055" max="12057" width="0" style="37" hidden="1" customWidth="1"/>
    <col min="12058" max="12058" width="13.28515625" style="37" customWidth="1"/>
    <col min="12059" max="12105" width="0" style="37" hidden="1" customWidth="1"/>
    <col min="12106" max="12288" width="9.140625" style="37"/>
    <col min="12289" max="12289" width="0" style="37" hidden="1" customWidth="1"/>
    <col min="12290" max="12290" width="7.140625" style="37" customWidth="1"/>
    <col min="12291" max="12291" width="0" style="37" hidden="1" customWidth="1"/>
    <col min="12292" max="12292" width="0.140625" style="37" customWidth="1"/>
    <col min="12293" max="12293" width="11.85546875" style="37" customWidth="1"/>
    <col min="12294" max="12294" width="6.7109375" style="37" customWidth="1"/>
    <col min="12295" max="12295" width="7.42578125" style="37" customWidth="1"/>
    <col min="12296" max="12296" width="2.85546875" style="37" customWidth="1"/>
    <col min="12297" max="12297" width="4.85546875" style="37" customWidth="1"/>
    <col min="12298" max="12298" width="6.140625" style="37" customWidth="1"/>
    <col min="12299" max="12299" width="4.140625" style="37" customWidth="1"/>
    <col min="12300" max="12300" width="2" style="37" customWidth="1"/>
    <col min="12301" max="12301" width="5.140625" style="37" customWidth="1"/>
    <col min="12302" max="12302" width="6" style="37" customWidth="1"/>
    <col min="12303" max="12303" width="5.85546875" style="37" customWidth="1"/>
    <col min="12304" max="12304" width="6.85546875" style="37" customWidth="1"/>
    <col min="12305" max="12305" width="4.28515625" style="37" customWidth="1"/>
    <col min="12306" max="12306" width="3.85546875" style="37" customWidth="1"/>
    <col min="12307" max="12307" width="5.42578125" style="37" customWidth="1"/>
    <col min="12308" max="12308" width="2.5703125" style="37" customWidth="1"/>
    <col min="12309" max="12309" width="3" style="37" customWidth="1"/>
    <col min="12310" max="12310" width="6.42578125" style="37" customWidth="1"/>
    <col min="12311" max="12313" width="0" style="37" hidden="1" customWidth="1"/>
    <col min="12314" max="12314" width="13.28515625" style="37" customWidth="1"/>
    <col min="12315" max="12361" width="0" style="37" hidden="1" customWidth="1"/>
    <col min="12362" max="12544" width="9.140625" style="37"/>
    <col min="12545" max="12545" width="0" style="37" hidden="1" customWidth="1"/>
    <col min="12546" max="12546" width="7.140625" style="37" customWidth="1"/>
    <col min="12547" max="12547" width="0" style="37" hidden="1" customWidth="1"/>
    <col min="12548" max="12548" width="0.140625" style="37" customWidth="1"/>
    <col min="12549" max="12549" width="11.85546875" style="37" customWidth="1"/>
    <col min="12550" max="12550" width="6.7109375" style="37" customWidth="1"/>
    <col min="12551" max="12551" width="7.42578125" style="37" customWidth="1"/>
    <col min="12552" max="12552" width="2.85546875" style="37" customWidth="1"/>
    <col min="12553" max="12553" width="4.85546875" style="37" customWidth="1"/>
    <col min="12554" max="12554" width="6.140625" style="37" customWidth="1"/>
    <col min="12555" max="12555" width="4.140625" style="37" customWidth="1"/>
    <col min="12556" max="12556" width="2" style="37" customWidth="1"/>
    <col min="12557" max="12557" width="5.140625" style="37" customWidth="1"/>
    <col min="12558" max="12558" width="6" style="37" customWidth="1"/>
    <col min="12559" max="12559" width="5.85546875" style="37" customWidth="1"/>
    <col min="12560" max="12560" width="6.85546875" style="37" customWidth="1"/>
    <col min="12561" max="12561" width="4.28515625" style="37" customWidth="1"/>
    <col min="12562" max="12562" width="3.85546875" style="37" customWidth="1"/>
    <col min="12563" max="12563" width="5.42578125" style="37" customWidth="1"/>
    <col min="12564" max="12564" width="2.5703125" style="37" customWidth="1"/>
    <col min="12565" max="12565" width="3" style="37" customWidth="1"/>
    <col min="12566" max="12566" width="6.42578125" style="37" customWidth="1"/>
    <col min="12567" max="12569" width="0" style="37" hidden="1" customWidth="1"/>
    <col min="12570" max="12570" width="13.28515625" style="37" customWidth="1"/>
    <col min="12571" max="12617" width="0" style="37" hidden="1" customWidth="1"/>
    <col min="12618" max="12800" width="9.140625" style="37"/>
    <col min="12801" max="12801" width="0" style="37" hidden="1" customWidth="1"/>
    <col min="12802" max="12802" width="7.140625" style="37" customWidth="1"/>
    <col min="12803" max="12803" width="0" style="37" hidden="1" customWidth="1"/>
    <col min="12804" max="12804" width="0.140625" style="37" customWidth="1"/>
    <col min="12805" max="12805" width="11.85546875" style="37" customWidth="1"/>
    <col min="12806" max="12806" width="6.7109375" style="37" customWidth="1"/>
    <col min="12807" max="12807" width="7.42578125" style="37" customWidth="1"/>
    <col min="12808" max="12808" width="2.85546875" style="37" customWidth="1"/>
    <col min="12809" max="12809" width="4.85546875" style="37" customWidth="1"/>
    <col min="12810" max="12810" width="6.140625" style="37" customWidth="1"/>
    <col min="12811" max="12811" width="4.140625" style="37" customWidth="1"/>
    <col min="12812" max="12812" width="2" style="37" customWidth="1"/>
    <col min="12813" max="12813" width="5.140625" style="37" customWidth="1"/>
    <col min="12814" max="12814" width="6" style="37" customWidth="1"/>
    <col min="12815" max="12815" width="5.85546875" style="37" customWidth="1"/>
    <col min="12816" max="12816" width="6.85546875" style="37" customWidth="1"/>
    <col min="12817" max="12817" width="4.28515625" style="37" customWidth="1"/>
    <col min="12818" max="12818" width="3.85546875" style="37" customWidth="1"/>
    <col min="12819" max="12819" width="5.42578125" style="37" customWidth="1"/>
    <col min="12820" max="12820" width="2.5703125" style="37" customWidth="1"/>
    <col min="12821" max="12821" width="3" style="37" customWidth="1"/>
    <col min="12822" max="12822" width="6.42578125" style="37" customWidth="1"/>
    <col min="12823" max="12825" width="0" style="37" hidden="1" customWidth="1"/>
    <col min="12826" max="12826" width="13.28515625" style="37" customWidth="1"/>
    <col min="12827" max="12873" width="0" style="37" hidden="1" customWidth="1"/>
    <col min="12874" max="13056" width="9.140625" style="37"/>
    <col min="13057" max="13057" width="0" style="37" hidden="1" customWidth="1"/>
    <col min="13058" max="13058" width="7.140625" style="37" customWidth="1"/>
    <col min="13059" max="13059" width="0" style="37" hidden="1" customWidth="1"/>
    <col min="13060" max="13060" width="0.140625" style="37" customWidth="1"/>
    <col min="13061" max="13061" width="11.85546875" style="37" customWidth="1"/>
    <col min="13062" max="13062" width="6.7109375" style="37" customWidth="1"/>
    <col min="13063" max="13063" width="7.42578125" style="37" customWidth="1"/>
    <col min="13064" max="13064" width="2.85546875" style="37" customWidth="1"/>
    <col min="13065" max="13065" width="4.85546875" style="37" customWidth="1"/>
    <col min="13066" max="13066" width="6.140625" style="37" customWidth="1"/>
    <col min="13067" max="13067" width="4.140625" style="37" customWidth="1"/>
    <col min="13068" max="13068" width="2" style="37" customWidth="1"/>
    <col min="13069" max="13069" width="5.140625" style="37" customWidth="1"/>
    <col min="13070" max="13070" width="6" style="37" customWidth="1"/>
    <col min="13071" max="13071" width="5.85546875" style="37" customWidth="1"/>
    <col min="13072" max="13072" width="6.85546875" style="37" customWidth="1"/>
    <col min="13073" max="13073" width="4.28515625" style="37" customWidth="1"/>
    <col min="13074" max="13074" width="3.85546875" style="37" customWidth="1"/>
    <col min="13075" max="13075" width="5.42578125" style="37" customWidth="1"/>
    <col min="13076" max="13076" width="2.5703125" style="37" customWidth="1"/>
    <col min="13077" max="13077" width="3" style="37" customWidth="1"/>
    <col min="13078" max="13078" width="6.42578125" style="37" customWidth="1"/>
    <col min="13079" max="13081" width="0" style="37" hidden="1" customWidth="1"/>
    <col min="13082" max="13082" width="13.28515625" style="37" customWidth="1"/>
    <col min="13083" max="13129" width="0" style="37" hidden="1" customWidth="1"/>
    <col min="13130" max="13312" width="9.140625" style="37"/>
    <col min="13313" max="13313" width="0" style="37" hidden="1" customWidth="1"/>
    <col min="13314" max="13314" width="7.140625" style="37" customWidth="1"/>
    <col min="13315" max="13315" width="0" style="37" hidden="1" customWidth="1"/>
    <col min="13316" max="13316" width="0.140625" style="37" customWidth="1"/>
    <col min="13317" max="13317" width="11.85546875" style="37" customWidth="1"/>
    <col min="13318" max="13318" width="6.7109375" style="37" customWidth="1"/>
    <col min="13319" max="13319" width="7.42578125" style="37" customWidth="1"/>
    <col min="13320" max="13320" width="2.85546875" style="37" customWidth="1"/>
    <col min="13321" max="13321" width="4.85546875" style="37" customWidth="1"/>
    <col min="13322" max="13322" width="6.140625" style="37" customWidth="1"/>
    <col min="13323" max="13323" width="4.140625" style="37" customWidth="1"/>
    <col min="13324" max="13324" width="2" style="37" customWidth="1"/>
    <col min="13325" max="13325" width="5.140625" style="37" customWidth="1"/>
    <col min="13326" max="13326" width="6" style="37" customWidth="1"/>
    <col min="13327" max="13327" width="5.85546875" style="37" customWidth="1"/>
    <col min="13328" max="13328" width="6.85546875" style="37" customWidth="1"/>
    <col min="13329" max="13329" width="4.28515625" style="37" customWidth="1"/>
    <col min="13330" max="13330" width="3.85546875" style="37" customWidth="1"/>
    <col min="13331" max="13331" width="5.42578125" style="37" customWidth="1"/>
    <col min="13332" max="13332" width="2.5703125" style="37" customWidth="1"/>
    <col min="13333" max="13333" width="3" style="37" customWidth="1"/>
    <col min="13334" max="13334" width="6.42578125" style="37" customWidth="1"/>
    <col min="13335" max="13337" width="0" style="37" hidden="1" customWidth="1"/>
    <col min="13338" max="13338" width="13.28515625" style="37" customWidth="1"/>
    <col min="13339" max="13385" width="0" style="37" hidden="1" customWidth="1"/>
    <col min="13386" max="13568" width="9.140625" style="37"/>
    <col min="13569" max="13569" width="0" style="37" hidden="1" customWidth="1"/>
    <col min="13570" max="13570" width="7.140625" style="37" customWidth="1"/>
    <col min="13571" max="13571" width="0" style="37" hidden="1" customWidth="1"/>
    <col min="13572" max="13572" width="0.140625" style="37" customWidth="1"/>
    <col min="13573" max="13573" width="11.85546875" style="37" customWidth="1"/>
    <col min="13574" max="13574" width="6.7109375" style="37" customWidth="1"/>
    <col min="13575" max="13575" width="7.42578125" style="37" customWidth="1"/>
    <col min="13576" max="13576" width="2.85546875" style="37" customWidth="1"/>
    <col min="13577" max="13577" width="4.85546875" style="37" customWidth="1"/>
    <col min="13578" max="13578" width="6.140625" style="37" customWidth="1"/>
    <col min="13579" max="13579" width="4.140625" style="37" customWidth="1"/>
    <col min="13580" max="13580" width="2" style="37" customWidth="1"/>
    <col min="13581" max="13581" width="5.140625" style="37" customWidth="1"/>
    <col min="13582" max="13582" width="6" style="37" customWidth="1"/>
    <col min="13583" max="13583" width="5.85546875" style="37" customWidth="1"/>
    <col min="13584" max="13584" width="6.85546875" style="37" customWidth="1"/>
    <col min="13585" max="13585" width="4.28515625" style="37" customWidth="1"/>
    <col min="13586" max="13586" width="3.85546875" style="37" customWidth="1"/>
    <col min="13587" max="13587" width="5.42578125" style="37" customWidth="1"/>
    <col min="13588" max="13588" width="2.5703125" style="37" customWidth="1"/>
    <col min="13589" max="13589" width="3" style="37" customWidth="1"/>
    <col min="13590" max="13590" width="6.42578125" style="37" customWidth="1"/>
    <col min="13591" max="13593" width="0" style="37" hidden="1" customWidth="1"/>
    <col min="13594" max="13594" width="13.28515625" style="37" customWidth="1"/>
    <col min="13595" max="13641" width="0" style="37" hidden="1" customWidth="1"/>
    <col min="13642" max="13824" width="9.140625" style="37"/>
    <col min="13825" max="13825" width="0" style="37" hidden="1" customWidth="1"/>
    <col min="13826" max="13826" width="7.140625" style="37" customWidth="1"/>
    <col min="13827" max="13827" width="0" style="37" hidden="1" customWidth="1"/>
    <col min="13828" max="13828" width="0.140625" style="37" customWidth="1"/>
    <col min="13829" max="13829" width="11.85546875" style="37" customWidth="1"/>
    <col min="13830" max="13830" width="6.7109375" style="37" customWidth="1"/>
    <col min="13831" max="13831" width="7.42578125" style="37" customWidth="1"/>
    <col min="13832" max="13832" width="2.85546875" style="37" customWidth="1"/>
    <col min="13833" max="13833" width="4.85546875" style="37" customWidth="1"/>
    <col min="13834" max="13834" width="6.140625" style="37" customWidth="1"/>
    <col min="13835" max="13835" width="4.140625" style="37" customWidth="1"/>
    <col min="13836" max="13836" width="2" style="37" customWidth="1"/>
    <col min="13837" max="13837" width="5.140625" style="37" customWidth="1"/>
    <col min="13838" max="13838" width="6" style="37" customWidth="1"/>
    <col min="13839" max="13839" width="5.85546875" style="37" customWidth="1"/>
    <col min="13840" max="13840" width="6.85546875" style="37" customWidth="1"/>
    <col min="13841" max="13841" width="4.28515625" style="37" customWidth="1"/>
    <col min="13842" max="13842" width="3.85546875" style="37" customWidth="1"/>
    <col min="13843" max="13843" width="5.42578125" style="37" customWidth="1"/>
    <col min="13844" max="13844" width="2.5703125" style="37" customWidth="1"/>
    <col min="13845" max="13845" width="3" style="37" customWidth="1"/>
    <col min="13846" max="13846" width="6.42578125" style="37" customWidth="1"/>
    <col min="13847" max="13849" width="0" style="37" hidden="1" customWidth="1"/>
    <col min="13850" max="13850" width="13.28515625" style="37" customWidth="1"/>
    <col min="13851" max="13897" width="0" style="37" hidden="1" customWidth="1"/>
    <col min="13898" max="14080" width="9.140625" style="37"/>
    <col min="14081" max="14081" width="0" style="37" hidden="1" customWidth="1"/>
    <col min="14082" max="14082" width="7.140625" style="37" customWidth="1"/>
    <col min="14083" max="14083" width="0" style="37" hidden="1" customWidth="1"/>
    <col min="14084" max="14084" width="0.140625" style="37" customWidth="1"/>
    <col min="14085" max="14085" width="11.85546875" style="37" customWidth="1"/>
    <col min="14086" max="14086" width="6.7109375" style="37" customWidth="1"/>
    <col min="14087" max="14087" width="7.42578125" style="37" customWidth="1"/>
    <col min="14088" max="14088" width="2.85546875" style="37" customWidth="1"/>
    <col min="14089" max="14089" width="4.85546875" style="37" customWidth="1"/>
    <col min="14090" max="14090" width="6.140625" style="37" customWidth="1"/>
    <col min="14091" max="14091" width="4.140625" style="37" customWidth="1"/>
    <col min="14092" max="14092" width="2" style="37" customWidth="1"/>
    <col min="14093" max="14093" width="5.140625" style="37" customWidth="1"/>
    <col min="14094" max="14094" width="6" style="37" customWidth="1"/>
    <col min="14095" max="14095" width="5.85546875" style="37" customWidth="1"/>
    <col min="14096" max="14096" width="6.85546875" style="37" customWidth="1"/>
    <col min="14097" max="14097" width="4.28515625" style="37" customWidth="1"/>
    <col min="14098" max="14098" width="3.85546875" style="37" customWidth="1"/>
    <col min="14099" max="14099" width="5.42578125" style="37" customWidth="1"/>
    <col min="14100" max="14100" width="2.5703125" style="37" customWidth="1"/>
    <col min="14101" max="14101" width="3" style="37" customWidth="1"/>
    <col min="14102" max="14102" width="6.42578125" style="37" customWidth="1"/>
    <col min="14103" max="14105" width="0" style="37" hidden="1" customWidth="1"/>
    <col min="14106" max="14106" width="13.28515625" style="37" customWidth="1"/>
    <col min="14107" max="14153" width="0" style="37" hidden="1" customWidth="1"/>
    <col min="14154" max="14336" width="9.140625" style="37"/>
    <col min="14337" max="14337" width="0" style="37" hidden="1" customWidth="1"/>
    <col min="14338" max="14338" width="7.140625" style="37" customWidth="1"/>
    <col min="14339" max="14339" width="0" style="37" hidden="1" customWidth="1"/>
    <col min="14340" max="14340" width="0.140625" style="37" customWidth="1"/>
    <col min="14341" max="14341" width="11.85546875" style="37" customWidth="1"/>
    <col min="14342" max="14342" width="6.7109375" style="37" customWidth="1"/>
    <col min="14343" max="14343" width="7.42578125" style="37" customWidth="1"/>
    <col min="14344" max="14344" width="2.85546875" style="37" customWidth="1"/>
    <col min="14345" max="14345" width="4.85546875" style="37" customWidth="1"/>
    <col min="14346" max="14346" width="6.140625" style="37" customWidth="1"/>
    <col min="14347" max="14347" width="4.140625" style="37" customWidth="1"/>
    <col min="14348" max="14348" width="2" style="37" customWidth="1"/>
    <col min="14349" max="14349" width="5.140625" style="37" customWidth="1"/>
    <col min="14350" max="14350" width="6" style="37" customWidth="1"/>
    <col min="14351" max="14351" width="5.85546875" style="37" customWidth="1"/>
    <col min="14352" max="14352" width="6.85546875" style="37" customWidth="1"/>
    <col min="14353" max="14353" width="4.28515625" style="37" customWidth="1"/>
    <col min="14354" max="14354" width="3.85546875" style="37" customWidth="1"/>
    <col min="14355" max="14355" width="5.42578125" style="37" customWidth="1"/>
    <col min="14356" max="14356" width="2.5703125" style="37" customWidth="1"/>
    <col min="14357" max="14357" width="3" style="37" customWidth="1"/>
    <col min="14358" max="14358" width="6.42578125" style="37" customWidth="1"/>
    <col min="14359" max="14361" width="0" style="37" hidden="1" customWidth="1"/>
    <col min="14362" max="14362" width="13.28515625" style="37" customWidth="1"/>
    <col min="14363" max="14409" width="0" style="37" hidden="1" customWidth="1"/>
    <col min="14410" max="14592" width="9.140625" style="37"/>
    <col min="14593" max="14593" width="0" style="37" hidden="1" customWidth="1"/>
    <col min="14594" max="14594" width="7.140625" style="37" customWidth="1"/>
    <col min="14595" max="14595" width="0" style="37" hidden="1" customWidth="1"/>
    <col min="14596" max="14596" width="0.140625" style="37" customWidth="1"/>
    <col min="14597" max="14597" width="11.85546875" style="37" customWidth="1"/>
    <col min="14598" max="14598" width="6.7109375" style="37" customWidth="1"/>
    <col min="14599" max="14599" width="7.42578125" style="37" customWidth="1"/>
    <col min="14600" max="14600" width="2.85546875" style="37" customWidth="1"/>
    <col min="14601" max="14601" width="4.85546875" style="37" customWidth="1"/>
    <col min="14602" max="14602" width="6.140625" style="37" customWidth="1"/>
    <col min="14603" max="14603" width="4.140625" style="37" customWidth="1"/>
    <col min="14604" max="14604" width="2" style="37" customWidth="1"/>
    <col min="14605" max="14605" width="5.140625" style="37" customWidth="1"/>
    <col min="14606" max="14606" width="6" style="37" customWidth="1"/>
    <col min="14607" max="14607" width="5.85546875" style="37" customWidth="1"/>
    <col min="14608" max="14608" width="6.85546875" style="37" customWidth="1"/>
    <col min="14609" max="14609" width="4.28515625" style="37" customWidth="1"/>
    <col min="14610" max="14610" width="3.85546875" style="37" customWidth="1"/>
    <col min="14611" max="14611" width="5.42578125" style="37" customWidth="1"/>
    <col min="14612" max="14612" width="2.5703125" style="37" customWidth="1"/>
    <col min="14613" max="14613" width="3" style="37" customWidth="1"/>
    <col min="14614" max="14614" width="6.42578125" style="37" customWidth="1"/>
    <col min="14615" max="14617" width="0" style="37" hidden="1" customWidth="1"/>
    <col min="14618" max="14618" width="13.28515625" style="37" customWidth="1"/>
    <col min="14619" max="14665" width="0" style="37" hidden="1" customWidth="1"/>
    <col min="14666" max="14848" width="9.140625" style="37"/>
    <col min="14849" max="14849" width="0" style="37" hidden="1" customWidth="1"/>
    <col min="14850" max="14850" width="7.140625" style="37" customWidth="1"/>
    <col min="14851" max="14851" width="0" style="37" hidden="1" customWidth="1"/>
    <col min="14852" max="14852" width="0.140625" style="37" customWidth="1"/>
    <col min="14853" max="14853" width="11.85546875" style="37" customWidth="1"/>
    <col min="14854" max="14854" width="6.7109375" style="37" customWidth="1"/>
    <col min="14855" max="14855" width="7.42578125" style="37" customWidth="1"/>
    <col min="14856" max="14856" width="2.85546875" style="37" customWidth="1"/>
    <col min="14857" max="14857" width="4.85546875" style="37" customWidth="1"/>
    <col min="14858" max="14858" width="6.140625" style="37" customWidth="1"/>
    <col min="14859" max="14859" width="4.140625" style="37" customWidth="1"/>
    <col min="14860" max="14860" width="2" style="37" customWidth="1"/>
    <col min="14861" max="14861" width="5.140625" style="37" customWidth="1"/>
    <col min="14862" max="14862" width="6" style="37" customWidth="1"/>
    <col min="14863" max="14863" width="5.85546875" style="37" customWidth="1"/>
    <col min="14864" max="14864" width="6.85546875" style="37" customWidth="1"/>
    <col min="14865" max="14865" width="4.28515625" style="37" customWidth="1"/>
    <col min="14866" max="14866" width="3.85546875" style="37" customWidth="1"/>
    <col min="14867" max="14867" width="5.42578125" style="37" customWidth="1"/>
    <col min="14868" max="14868" width="2.5703125" style="37" customWidth="1"/>
    <col min="14869" max="14869" width="3" style="37" customWidth="1"/>
    <col min="14870" max="14870" width="6.42578125" style="37" customWidth="1"/>
    <col min="14871" max="14873" width="0" style="37" hidden="1" customWidth="1"/>
    <col min="14874" max="14874" width="13.28515625" style="37" customWidth="1"/>
    <col min="14875" max="14921" width="0" style="37" hidden="1" customWidth="1"/>
    <col min="14922" max="15104" width="9.140625" style="37"/>
    <col min="15105" max="15105" width="0" style="37" hidden="1" customWidth="1"/>
    <col min="15106" max="15106" width="7.140625" style="37" customWidth="1"/>
    <col min="15107" max="15107" width="0" style="37" hidden="1" customWidth="1"/>
    <col min="15108" max="15108" width="0.140625" style="37" customWidth="1"/>
    <col min="15109" max="15109" width="11.85546875" style="37" customWidth="1"/>
    <col min="15110" max="15110" width="6.7109375" style="37" customWidth="1"/>
    <col min="15111" max="15111" width="7.42578125" style="37" customWidth="1"/>
    <col min="15112" max="15112" width="2.85546875" style="37" customWidth="1"/>
    <col min="15113" max="15113" width="4.85546875" style="37" customWidth="1"/>
    <col min="15114" max="15114" width="6.140625" style="37" customWidth="1"/>
    <col min="15115" max="15115" width="4.140625" style="37" customWidth="1"/>
    <col min="15116" max="15116" width="2" style="37" customWidth="1"/>
    <col min="15117" max="15117" width="5.140625" style="37" customWidth="1"/>
    <col min="15118" max="15118" width="6" style="37" customWidth="1"/>
    <col min="15119" max="15119" width="5.85546875" style="37" customWidth="1"/>
    <col min="15120" max="15120" width="6.85546875" style="37" customWidth="1"/>
    <col min="15121" max="15121" width="4.28515625" style="37" customWidth="1"/>
    <col min="15122" max="15122" width="3.85546875" style="37" customWidth="1"/>
    <col min="15123" max="15123" width="5.42578125" style="37" customWidth="1"/>
    <col min="15124" max="15124" width="2.5703125" style="37" customWidth="1"/>
    <col min="15125" max="15125" width="3" style="37" customWidth="1"/>
    <col min="15126" max="15126" width="6.42578125" style="37" customWidth="1"/>
    <col min="15127" max="15129" width="0" style="37" hidden="1" customWidth="1"/>
    <col min="15130" max="15130" width="13.28515625" style="37" customWidth="1"/>
    <col min="15131" max="15177" width="0" style="37" hidden="1" customWidth="1"/>
    <col min="15178" max="15360" width="9.140625" style="37"/>
    <col min="15361" max="15361" width="0" style="37" hidden="1" customWidth="1"/>
    <col min="15362" max="15362" width="7.140625" style="37" customWidth="1"/>
    <col min="15363" max="15363" width="0" style="37" hidden="1" customWidth="1"/>
    <col min="15364" max="15364" width="0.140625" style="37" customWidth="1"/>
    <col min="15365" max="15365" width="11.85546875" style="37" customWidth="1"/>
    <col min="15366" max="15366" width="6.7109375" style="37" customWidth="1"/>
    <col min="15367" max="15367" width="7.42578125" style="37" customWidth="1"/>
    <col min="15368" max="15368" width="2.85546875" style="37" customWidth="1"/>
    <col min="15369" max="15369" width="4.85546875" style="37" customWidth="1"/>
    <col min="15370" max="15370" width="6.140625" style="37" customWidth="1"/>
    <col min="15371" max="15371" width="4.140625" style="37" customWidth="1"/>
    <col min="15372" max="15372" width="2" style="37" customWidth="1"/>
    <col min="15373" max="15373" width="5.140625" style="37" customWidth="1"/>
    <col min="15374" max="15374" width="6" style="37" customWidth="1"/>
    <col min="15375" max="15375" width="5.85546875" style="37" customWidth="1"/>
    <col min="15376" max="15376" width="6.85546875" style="37" customWidth="1"/>
    <col min="15377" max="15377" width="4.28515625" style="37" customWidth="1"/>
    <col min="15378" max="15378" width="3.85546875" style="37" customWidth="1"/>
    <col min="15379" max="15379" width="5.42578125" style="37" customWidth="1"/>
    <col min="15380" max="15380" width="2.5703125" style="37" customWidth="1"/>
    <col min="15381" max="15381" width="3" style="37" customWidth="1"/>
    <col min="15382" max="15382" width="6.42578125" style="37" customWidth="1"/>
    <col min="15383" max="15385" width="0" style="37" hidden="1" customWidth="1"/>
    <col min="15386" max="15386" width="13.28515625" style="37" customWidth="1"/>
    <col min="15387" max="15433" width="0" style="37" hidden="1" customWidth="1"/>
    <col min="15434" max="15616" width="9.140625" style="37"/>
    <col min="15617" max="15617" width="0" style="37" hidden="1" customWidth="1"/>
    <col min="15618" max="15618" width="7.140625" style="37" customWidth="1"/>
    <col min="15619" max="15619" width="0" style="37" hidden="1" customWidth="1"/>
    <col min="15620" max="15620" width="0.140625" style="37" customWidth="1"/>
    <col min="15621" max="15621" width="11.85546875" style="37" customWidth="1"/>
    <col min="15622" max="15622" width="6.7109375" style="37" customWidth="1"/>
    <col min="15623" max="15623" width="7.42578125" style="37" customWidth="1"/>
    <col min="15624" max="15624" width="2.85546875" style="37" customWidth="1"/>
    <col min="15625" max="15625" width="4.85546875" style="37" customWidth="1"/>
    <col min="15626" max="15626" width="6.140625" style="37" customWidth="1"/>
    <col min="15627" max="15627" width="4.140625" style="37" customWidth="1"/>
    <col min="15628" max="15628" width="2" style="37" customWidth="1"/>
    <col min="15629" max="15629" width="5.140625" style="37" customWidth="1"/>
    <col min="15630" max="15630" width="6" style="37" customWidth="1"/>
    <col min="15631" max="15631" width="5.85546875" style="37" customWidth="1"/>
    <col min="15632" max="15632" width="6.85546875" style="37" customWidth="1"/>
    <col min="15633" max="15633" width="4.28515625" style="37" customWidth="1"/>
    <col min="15634" max="15634" width="3.85546875" style="37" customWidth="1"/>
    <col min="15635" max="15635" width="5.42578125" style="37" customWidth="1"/>
    <col min="15636" max="15636" width="2.5703125" style="37" customWidth="1"/>
    <col min="15637" max="15637" width="3" style="37" customWidth="1"/>
    <col min="15638" max="15638" width="6.42578125" style="37" customWidth="1"/>
    <col min="15639" max="15641" width="0" style="37" hidden="1" customWidth="1"/>
    <col min="15642" max="15642" width="13.28515625" style="37" customWidth="1"/>
    <col min="15643" max="15689" width="0" style="37" hidden="1" customWidth="1"/>
    <col min="15690" max="15872" width="9.140625" style="37"/>
    <col min="15873" max="15873" width="0" style="37" hidden="1" customWidth="1"/>
    <col min="15874" max="15874" width="7.140625" style="37" customWidth="1"/>
    <col min="15875" max="15875" width="0" style="37" hidden="1" customWidth="1"/>
    <col min="15876" max="15876" width="0.140625" style="37" customWidth="1"/>
    <col min="15877" max="15877" width="11.85546875" style="37" customWidth="1"/>
    <col min="15878" max="15878" width="6.7109375" style="37" customWidth="1"/>
    <col min="15879" max="15879" width="7.42578125" style="37" customWidth="1"/>
    <col min="15880" max="15880" width="2.85546875" style="37" customWidth="1"/>
    <col min="15881" max="15881" width="4.85546875" style="37" customWidth="1"/>
    <col min="15882" max="15882" width="6.140625" style="37" customWidth="1"/>
    <col min="15883" max="15883" width="4.140625" style="37" customWidth="1"/>
    <col min="15884" max="15884" width="2" style="37" customWidth="1"/>
    <col min="15885" max="15885" width="5.140625" style="37" customWidth="1"/>
    <col min="15886" max="15886" width="6" style="37" customWidth="1"/>
    <col min="15887" max="15887" width="5.85546875" style="37" customWidth="1"/>
    <col min="15888" max="15888" width="6.85546875" style="37" customWidth="1"/>
    <col min="15889" max="15889" width="4.28515625" style="37" customWidth="1"/>
    <col min="15890" max="15890" width="3.85546875" style="37" customWidth="1"/>
    <col min="15891" max="15891" width="5.42578125" style="37" customWidth="1"/>
    <col min="15892" max="15892" width="2.5703125" style="37" customWidth="1"/>
    <col min="15893" max="15893" width="3" style="37" customWidth="1"/>
    <col min="15894" max="15894" width="6.42578125" style="37" customWidth="1"/>
    <col min="15895" max="15897" width="0" style="37" hidden="1" customWidth="1"/>
    <col min="15898" max="15898" width="13.28515625" style="37" customWidth="1"/>
    <col min="15899" max="15945" width="0" style="37" hidden="1" customWidth="1"/>
    <col min="15946" max="16128" width="9.140625" style="37"/>
    <col min="16129" max="16129" width="0" style="37" hidden="1" customWidth="1"/>
    <col min="16130" max="16130" width="7.140625" style="37" customWidth="1"/>
    <col min="16131" max="16131" width="0" style="37" hidden="1" customWidth="1"/>
    <col min="16132" max="16132" width="0.140625" style="37" customWidth="1"/>
    <col min="16133" max="16133" width="11.85546875" style="37" customWidth="1"/>
    <col min="16134" max="16134" width="6.7109375" style="37" customWidth="1"/>
    <col min="16135" max="16135" width="7.42578125" style="37" customWidth="1"/>
    <col min="16136" max="16136" width="2.85546875" style="37" customWidth="1"/>
    <col min="16137" max="16137" width="4.85546875" style="37" customWidth="1"/>
    <col min="16138" max="16138" width="6.140625" style="37" customWidth="1"/>
    <col min="16139" max="16139" width="4.140625" style="37" customWidth="1"/>
    <col min="16140" max="16140" width="2" style="37" customWidth="1"/>
    <col min="16141" max="16141" width="5.140625" style="37" customWidth="1"/>
    <col min="16142" max="16142" width="6" style="37" customWidth="1"/>
    <col min="16143" max="16143" width="5.85546875" style="37" customWidth="1"/>
    <col min="16144" max="16144" width="6.85546875" style="37" customWidth="1"/>
    <col min="16145" max="16145" width="4.28515625" style="37" customWidth="1"/>
    <col min="16146" max="16146" width="3.85546875" style="37" customWidth="1"/>
    <col min="16147" max="16147" width="5.42578125" style="37" customWidth="1"/>
    <col min="16148" max="16148" width="2.5703125" style="37" customWidth="1"/>
    <col min="16149" max="16149" width="3" style="37" customWidth="1"/>
    <col min="16150" max="16150" width="6.42578125" style="37" customWidth="1"/>
    <col min="16151" max="16153" width="0" style="37" hidden="1" customWidth="1"/>
    <col min="16154" max="16154" width="13.28515625" style="37" customWidth="1"/>
    <col min="16155" max="16201" width="0" style="37" hidden="1" customWidth="1"/>
    <col min="16202" max="16384" width="9.140625" style="37"/>
  </cols>
  <sheetData>
    <row r="1" spans="1:71" ht="1.5" customHeight="1">
      <c r="A1" s="27"/>
      <c r="B1" s="27"/>
      <c r="C1" s="28"/>
      <c r="D1" s="2249" t="s">
        <v>2085</v>
      </c>
      <c r="E1" s="2250"/>
      <c r="F1" s="2250"/>
      <c r="G1" s="2250"/>
      <c r="H1" s="2250"/>
      <c r="I1" s="2250"/>
      <c r="J1" s="2250"/>
      <c r="K1" s="2250"/>
      <c r="L1" s="2250"/>
      <c r="M1" s="2250"/>
      <c r="N1" s="2250"/>
      <c r="O1" s="2250"/>
      <c r="P1" s="2250"/>
      <c r="Q1" s="2250"/>
      <c r="R1" s="2250"/>
      <c r="S1" s="2250"/>
      <c r="T1" s="2250"/>
      <c r="U1" s="2250"/>
      <c r="V1" s="2250"/>
      <c r="W1" s="2250"/>
      <c r="X1" s="32"/>
      <c r="AN1" s="35"/>
      <c r="AO1" s="35"/>
      <c r="AP1" s="35"/>
      <c r="AQ1" s="36"/>
      <c r="AY1" s="36"/>
    </row>
    <row r="2" spans="1:71" ht="5.25" customHeight="1">
      <c r="A2" s="27"/>
      <c r="B2" s="27"/>
      <c r="C2" s="27"/>
      <c r="D2" s="2250"/>
      <c r="E2" s="2250"/>
      <c r="F2" s="2250"/>
      <c r="G2" s="2250"/>
      <c r="H2" s="2250"/>
      <c r="I2" s="2250"/>
      <c r="J2" s="2250"/>
      <c r="K2" s="2250"/>
      <c r="L2" s="2250"/>
      <c r="M2" s="2250"/>
      <c r="N2" s="2250"/>
      <c r="O2" s="2250"/>
      <c r="P2" s="2250"/>
      <c r="Q2" s="2250"/>
      <c r="R2" s="2250"/>
      <c r="S2" s="2250"/>
      <c r="T2" s="2250"/>
      <c r="U2" s="2250"/>
      <c r="V2" s="2250"/>
      <c r="W2" s="2250"/>
      <c r="X2" s="32"/>
      <c r="AA2" s="33"/>
      <c r="AB2" s="33"/>
      <c r="AC2" s="33"/>
      <c r="AD2" s="33"/>
      <c r="AE2" s="40"/>
      <c r="AF2" s="41"/>
      <c r="AG2" s="32"/>
      <c r="AH2" s="32"/>
      <c r="AI2" s="32"/>
      <c r="AJ2" s="32"/>
      <c r="AK2" s="32"/>
      <c r="AL2" s="29"/>
      <c r="AM2" s="29"/>
      <c r="AN2" s="29"/>
      <c r="AO2" s="29"/>
      <c r="AP2" s="29"/>
      <c r="AQ2" s="29"/>
      <c r="AR2" s="29"/>
      <c r="AS2" s="29"/>
      <c r="AT2" s="29"/>
      <c r="AU2" s="29"/>
      <c r="AV2" s="29"/>
      <c r="AW2" s="29"/>
      <c r="AX2" s="29"/>
      <c r="AY2" s="29"/>
      <c r="AZ2" s="29"/>
      <c r="BA2" s="29"/>
      <c r="BB2" s="29"/>
      <c r="BC2" s="29"/>
      <c r="BD2" s="42"/>
      <c r="BE2" s="42"/>
      <c r="BF2" s="42"/>
      <c r="BG2" s="42"/>
      <c r="BH2" s="42"/>
      <c r="BI2" s="42"/>
      <c r="BJ2" s="42"/>
      <c r="BK2" s="42"/>
      <c r="BL2" s="42"/>
      <c r="BM2" s="42"/>
      <c r="BN2" s="42"/>
      <c r="BO2" s="42"/>
      <c r="BP2" s="42"/>
      <c r="BQ2" s="43"/>
      <c r="BR2" s="43"/>
      <c r="BS2" s="43"/>
    </row>
    <row r="3" spans="1:71" ht="1.5" customHeight="1">
      <c r="A3" s="27"/>
      <c r="B3" s="27"/>
      <c r="C3" s="27"/>
      <c r="D3" s="2250"/>
      <c r="E3" s="2250"/>
      <c r="F3" s="2250"/>
      <c r="G3" s="2250"/>
      <c r="H3" s="2250"/>
      <c r="I3" s="2250"/>
      <c r="J3" s="2250"/>
      <c r="K3" s="2250"/>
      <c r="L3" s="2250"/>
      <c r="M3" s="2250"/>
      <c r="N3" s="2250"/>
      <c r="O3" s="2250"/>
      <c r="P3" s="2250"/>
      <c r="Q3" s="2250"/>
      <c r="R3" s="2250"/>
      <c r="S3" s="2250"/>
      <c r="T3" s="2250"/>
      <c r="U3" s="2250"/>
      <c r="V3" s="2250"/>
      <c r="W3" s="2250"/>
      <c r="X3" s="32"/>
      <c r="AA3" s="33"/>
      <c r="AB3" s="45" t="b">
        <v>1</v>
      </c>
      <c r="AC3" s="45" t="b">
        <v>0</v>
      </c>
      <c r="AD3" s="33"/>
      <c r="AE3" s="46"/>
      <c r="AF3" s="1969"/>
      <c r="AG3" s="1969"/>
      <c r="AH3" s="1969"/>
      <c r="AI3" s="1969"/>
      <c r="AJ3" s="1969"/>
      <c r="AK3" s="32"/>
      <c r="AL3" s="29"/>
      <c r="AM3" s="29"/>
      <c r="AN3" s="29"/>
      <c r="AO3" s="29"/>
      <c r="AP3" s="29"/>
      <c r="AQ3" s="29"/>
      <c r="AR3" s="29"/>
      <c r="AS3" s="29"/>
      <c r="AT3" s="29"/>
      <c r="AU3" s="29"/>
      <c r="AV3" s="29"/>
      <c r="AW3" s="29"/>
      <c r="AX3" s="29"/>
      <c r="AY3" s="29"/>
      <c r="AZ3" s="29"/>
      <c r="BA3" s="29"/>
      <c r="BB3" s="29"/>
      <c r="BC3" s="29"/>
      <c r="BD3" s="42"/>
      <c r="BE3" s="42"/>
      <c r="BF3" s="42"/>
      <c r="BG3" s="42"/>
      <c r="BH3" s="42"/>
      <c r="BI3" s="42"/>
      <c r="BJ3" s="42"/>
      <c r="BK3" s="42"/>
      <c r="BL3" s="42"/>
      <c r="BM3" s="42"/>
      <c r="BN3" s="42"/>
      <c r="BO3" s="42"/>
      <c r="BP3" s="42"/>
      <c r="BQ3" s="43"/>
      <c r="BR3" s="43"/>
      <c r="BS3" s="43"/>
    </row>
    <row r="4" spans="1:71" ht="18.75" customHeight="1">
      <c r="A4" s="27"/>
      <c r="B4" s="27"/>
      <c r="C4" s="27"/>
      <c r="D4" s="2250"/>
      <c r="E4" s="2250"/>
      <c r="F4" s="2250"/>
      <c r="G4" s="2250"/>
      <c r="H4" s="2250"/>
      <c r="I4" s="2250"/>
      <c r="J4" s="2250"/>
      <c r="K4" s="2250"/>
      <c r="L4" s="2250"/>
      <c r="M4" s="2250"/>
      <c r="N4" s="2250"/>
      <c r="O4" s="2250"/>
      <c r="P4" s="2250"/>
      <c r="Q4" s="2250"/>
      <c r="R4" s="2250"/>
      <c r="S4" s="2250"/>
      <c r="T4" s="2250"/>
      <c r="U4" s="2250"/>
      <c r="V4" s="2250"/>
      <c r="W4" s="2250"/>
      <c r="X4" s="49"/>
      <c r="AA4" s="50"/>
      <c r="AB4" s="51" t="b">
        <v>0</v>
      </c>
      <c r="AC4" s="52" t="b">
        <v>0</v>
      </c>
      <c r="AD4" s="53"/>
      <c r="AE4" s="53"/>
      <c r="AF4" s="53"/>
      <c r="AG4" s="53"/>
      <c r="AH4" s="53"/>
      <c r="AI4" s="53"/>
      <c r="AJ4" s="53"/>
      <c r="AK4" s="53"/>
      <c r="AL4" s="54"/>
      <c r="AM4" s="54"/>
      <c r="AN4" s="55"/>
      <c r="AO4" s="55"/>
      <c r="AP4" s="55"/>
      <c r="AQ4" s="56"/>
      <c r="AR4" s="54"/>
      <c r="AS4" s="54"/>
      <c r="AT4" s="54"/>
      <c r="AU4" s="54"/>
      <c r="AV4" s="54"/>
      <c r="AW4" s="54"/>
      <c r="AX4" s="54"/>
      <c r="AY4" s="56"/>
      <c r="AZ4" s="54"/>
      <c r="BA4" s="54"/>
      <c r="BB4" s="54"/>
      <c r="BC4" s="54"/>
      <c r="BD4" s="54"/>
      <c r="BE4" s="54"/>
      <c r="BF4" s="54"/>
      <c r="BG4" s="54"/>
      <c r="BH4" s="54"/>
      <c r="BI4" s="54"/>
      <c r="BJ4" s="54"/>
      <c r="BK4" s="54"/>
      <c r="BL4" s="54"/>
      <c r="BM4" s="54"/>
      <c r="BN4" s="54"/>
      <c r="BO4" s="54"/>
      <c r="BP4" s="54"/>
      <c r="BQ4" s="54"/>
      <c r="BR4" s="54"/>
      <c r="BS4" s="54"/>
    </row>
    <row r="5" spans="1:71" ht="2.25" customHeight="1">
      <c r="A5" s="27"/>
      <c r="B5" s="27"/>
      <c r="C5" s="27"/>
      <c r="D5" s="2250"/>
      <c r="E5" s="2250"/>
      <c r="F5" s="2250"/>
      <c r="G5" s="2250"/>
      <c r="H5" s="2250"/>
      <c r="I5" s="2250"/>
      <c r="J5" s="2250"/>
      <c r="K5" s="2250"/>
      <c r="L5" s="2250"/>
      <c r="M5" s="2250"/>
      <c r="N5" s="2250"/>
      <c r="O5" s="2250"/>
      <c r="P5" s="2250"/>
      <c r="Q5" s="2250"/>
      <c r="R5" s="2250"/>
      <c r="S5" s="2250"/>
      <c r="T5" s="2250"/>
      <c r="U5" s="2250"/>
      <c r="V5" s="2250"/>
      <c r="W5" s="2250"/>
      <c r="X5" s="60"/>
      <c r="AA5" s="50" t="s">
        <v>104</v>
      </c>
      <c r="AB5" s="51" t="b">
        <v>0</v>
      </c>
      <c r="AC5" s="52" t="b">
        <v>0</v>
      </c>
      <c r="AD5" s="1980"/>
      <c r="AE5" s="1980"/>
      <c r="AF5" s="1980"/>
      <c r="AG5" s="1980"/>
      <c r="AH5" s="1980"/>
      <c r="AI5" s="1980"/>
      <c r="AJ5" s="54"/>
      <c r="AK5" s="54"/>
      <c r="AL5" s="54"/>
      <c r="AM5" s="54"/>
      <c r="AN5" s="55"/>
      <c r="AO5" s="55"/>
      <c r="AP5" s="55"/>
      <c r="AQ5" s="56"/>
      <c r="AR5" s="54"/>
      <c r="AS5" s="54"/>
      <c r="AT5" s="54"/>
      <c r="AU5" s="54"/>
      <c r="AV5" s="54"/>
      <c r="AW5" s="54"/>
      <c r="AX5" s="54"/>
      <c r="AY5" s="56"/>
      <c r="AZ5" s="54"/>
      <c r="BA5" s="54"/>
      <c r="BB5" s="54"/>
      <c r="BC5" s="61">
        <f>AH25</f>
        <v>6</v>
      </c>
      <c r="BD5" s="54"/>
      <c r="BE5" s="54"/>
      <c r="BF5" s="54"/>
      <c r="BG5" s="54"/>
      <c r="BH5" s="54"/>
      <c r="BI5" s="54"/>
      <c r="BJ5" s="54"/>
      <c r="BK5" s="54"/>
      <c r="BL5" s="54"/>
      <c r="BM5" s="54"/>
      <c r="BN5" s="54"/>
      <c r="BO5" s="54"/>
      <c r="BP5" s="54"/>
      <c r="BQ5" s="62"/>
      <c r="BR5" s="62"/>
      <c r="BS5" s="62"/>
    </row>
    <row r="6" spans="1:71" ht="12.75" customHeight="1">
      <c r="A6" s="27"/>
      <c r="B6" s="27"/>
      <c r="C6" s="27"/>
      <c r="D6" s="2250"/>
      <c r="E6" s="2250"/>
      <c r="F6" s="2250"/>
      <c r="G6" s="2250"/>
      <c r="H6" s="2250"/>
      <c r="I6" s="2250"/>
      <c r="J6" s="2250"/>
      <c r="K6" s="2250"/>
      <c r="L6" s="2250"/>
      <c r="M6" s="2250"/>
      <c r="N6" s="2250"/>
      <c r="O6" s="2250"/>
      <c r="P6" s="2250"/>
      <c r="Q6" s="2250"/>
      <c r="R6" s="2250"/>
      <c r="S6" s="2250"/>
      <c r="T6" s="2250"/>
      <c r="U6" s="2250"/>
      <c r="V6" s="2250"/>
      <c r="W6" s="2250"/>
      <c r="X6" s="60"/>
      <c r="AA6" s="50" t="s">
        <v>105</v>
      </c>
      <c r="AB6" s="51"/>
      <c r="AC6" s="52" t="b">
        <v>0</v>
      </c>
      <c r="AD6" s="1980"/>
      <c r="AE6" s="1980"/>
      <c r="AF6" s="1980"/>
      <c r="AG6" s="1980"/>
      <c r="AH6" s="1980"/>
      <c r="AI6" s="1980"/>
      <c r="AJ6" s="54"/>
      <c r="AK6" s="63"/>
      <c r="AL6" s="54"/>
      <c r="AM6" s="54"/>
      <c r="AN6" s="55"/>
      <c r="AO6" s="55"/>
      <c r="AP6" s="55"/>
      <c r="AQ6" s="56"/>
      <c r="AR6" s="54"/>
      <c r="AS6" s="54"/>
      <c r="AT6" s="54"/>
      <c r="AU6" s="54"/>
      <c r="AV6" s="54"/>
      <c r="AW6" s="54"/>
      <c r="AX6" s="54"/>
      <c r="AY6" s="56"/>
      <c r="AZ6" s="54"/>
      <c r="BA6" s="54"/>
      <c r="BB6" s="54"/>
      <c r="BC6" s="54"/>
      <c r="BD6" s="54"/>
      <c r="BE6" s="54"/>
      <c r="BF6" s="54"/>
      <c r="BG6" s="54"/>
      <c r="BH6" s="54"/>
      <c r="BI6" s="54"/>
      <c r="BJ6" s="54"/>
      <c r="BK6" s="54"/>
      <c r="BL6" s="54"/>
      <c r="BM6" s="54"/>
      <c r="BN6" s="54"/>
      <c r="BO6" s="54"/>
      <c r="BP6" s="54"/>
      <c r="BQ6" s="62"/>
      <c r="BR6" s="62"/>
      <c r="BS6" s="62"/>
    </row>
    <row r="7" spans="1:71" ht="3" customHeight="1">
      <c r="A7" s="27"/>
      <c r="B7" s="27"/>
      <c r="C7" s="27"/>
      <c r="D7" s="1159"/>
      <c r="E7" s="2251" t="s">
        <v>2086</v>
      </c>
      <c r="F7" s="2251"/>
      <c r="G7" s="2251"/>
      <c r="H7" s="2251"/>
      <c r="I7" s="2251"/>
      <c r="J7" s="2251"/>
      <c r="K7" s="2251"/>
      <c r="L7" s="2251"/>
      <c r="M7" s="2251"/>
      <c r="N7" s="2251"/>
      <c r="O7" s="2251"/>
      <c r="P7" s="2251"/>
      <c r="Q7" s="2251"/>
      <c r="R7" s="2251"/>
      <c r="S7" s="2251"/>
      <c r="T7" s="2251"/>
      <c r="U7" s="2251"/>
      <c r="V7" s="2251"/>
      <c r="W7" s="1160"/>
      <c r="X7" s="60"/>
      <c r="AA7" s="50"/>
      <c r="AB7" s="51" t="b">
        <v>1</v>
      </c>
      <c r="AC7" s="52" t="b">
        <v>1</v>
      </c>
      <c r="AD7" s="64"/>
      <c r="AE7" s="64"/>
      <c r="AF7" s="64"/>
      <c r="AG7" s="64"/>
      <c r="AH7" s="64"/>
      <c r="AI7" s="64"/>
      <c r="AJ7" s="54"/>
      <c r="AK7" s="63"/>
      <c r="AL7" s="54"/>
      <c r="AM7" s="54"/>
      <c r="AN7" s="55"/>
      <c r="AO7" s="55"/>
      <c r="AP7" s="55"/>
      <c r="AQ7" s="56"/>
      <c r="AR7" s="54"/>
      <c r="AS7" s="54"/>
      <c r="AT7" s="54"/>
      <c r="AU7" s="54"/>
      <c r="AV7" s="54"/>
      <c r="AW7" s="54"/>
      <c r="AX7" s="54"/>
      <c r="AY7" s="56"/>
      <c r="AZ7" s="54"/>
      <c r="BA7" s="54"/>
      <c r="BB7" s="54"/>
      <c r="BC7" s="54"/>
      <c r="BD7" s="54"/>
      <c r="BE7" s="54"/>
      <c r="BF7" s="54"/>
      <c r="BG7" s="54"/>
      <c r="BH7" s="54"/>
      <c r="BI7" s="54"/>
      <c r="BJ7" s="54"/>
      <c r="BK7" s="54"/>
      <c r="BL7" s="54"/>
      <c r="BM7" s="54"/>
      <c r="BN7" s="54"/>
      <c r="BO7" s="54"/>
      <c r="BP7" s="54"/>
      <c r="BQ7" s="54"/>
      <c r="BR7" s="54"/>
      <c r="BS7" s="54"/>
    </row>
    <row r="8" spans="1:71" ht="15.75" hidden="1">
      <c r="A8" s="27"/>
      <c r="B8" s="27"/>
      <c r="C8" s="27"/>
      <c r="D8" s="1161" t="s">
        <v>97</v>
      </c>
      <c r="E8" s="2251"/>
      <c r="F8" s="2251"/>
      <c r="G8" s="2251"/>
      <c r="H8" s="2251"/>
      <c r="I8" s="2251"/>
      <c r="J8" s="2251"/>
      <c r="K8" s="2251"/>
      <c r="L8" s="2251"/>
      <c r="M8" s="2251"/>
      <c r="N8" s="2251"/>
      <c r="O8" s="2251"/>
      <c r="P8" s="2251"/>
      <c r="Q8" s="2251"/>
      <c r="R8" s="2251"/>
      <c r="S8" s="2251"/>
      <c r="T8" s="2251"/>
      <c r="U8" s="2251"/>
      <c r="V8" s="2251"/>
      <c r="W8" s="1161"/>
      <c r="X8" s="60"/>
      <c r="AA8" s="50"/>
      <c r="AB8" s="51"/>
      <c r="AC8" s="52" t="b">
        <v>0</v>
      </c>
      <c r="AD8" s="64"/>
      <c r="AE8" s="64"/>
      <c r="AF8" s="64"/>
      <c r="AG8" s="64"/>
      <c r="AH8" s="64"/>
      <c r="AI8" s="64"/>
      <c r="AJ8" s="54"/>
      <c r="AK8" s="63"/>
      <c r="AL8" s="54"/>
      <c r="AM8" s="54"/>
      <c r="AN8" s="55"/>
      <c r="AO8" s="55"/>
      <c r="AP8" s="55"/>
      <c r="AQ8" s="56"/>
      <c r="AR8" s="54"/>
      <c r="AS8" s="54"/>
      <c r="AT8" s="54"/>
      <c r="AU8" s="54"/>
      <c r="AV8" s="54"/>
      <c r="AW8" s="54"/>
      <c r="AX8" s="54"/>
      <c r="AY8" s="56"/>
      <c r="AZ8" s="54"/>
      <c r="BA8" s="54"/>
      <c r="BB8" s="54"/>
      <c r="BC8" s="54"/>
      <c r="BD8" s="54"/>
      <c r="BE8" s="54"/>
      <c r="BF8" s="54"/>
      <c r="BG8" s="54"/>
      <c r="BH8" s="54"/>
      <c r="BI8" s="54"/>
      <c r="BJ8" s="54"/>
      <c r="BK8" s="54"/>
      <c r="BL8" s="54"/>
      <c r="BM8" s="54"/>
      <c r="BN8" s="54"/>
      <c r="BO8" s="54"/>
      <c r="BP8" s="54"/>
      <c r="BQ8" s="54"/>
      <c r="BR8" s="54"/>
      <c r="BS8" s="54"/>
    </row>
    <row r="9" spans="1:71" ht="10.5" customHeight="1">
      <c r="A9" s="27"/>
      <c r="B9" s="27"/>
      <c r="C9" s="27"/>
      <c r="D9" s="1162"/>
      <c r="E9" s="2251"/>
      <c r="F9" s="2251"/>
      <c r="G9" s="2251"/>
      <c r="H9" s="2251"/>
      <c r="I9" s="2251"/>
      <c r="J9" s="2251"/>
      <c r="K9" s="2251"/>
      <c r="L9" s="2251"/>
      <c r="M9" s="2251"/>
      <c r="N9" s="2251"/>
      <c r="O9" s="2251"/>
      <c r="P9" s="2251"/>
      <c r="Q9" s="2251"/>
      <c r="R9" s="2251"/>
      <c r="S9" s="2251"/>
      <c r="T9" s="2251"/>
      <c r="U9" s="2251"/>
      <c r="V9" s="2251"/>
      <c r="W9" s="1163"/>
      <c r="X9" s="68"/>
      <c r="AB9" s="51" t="b">
        <v>1</v>
      </c>
      <c r="AC9" s="52" t="b">
        <v>0</v>
      </c>
      <c r="AD9" s="54"/>
      <c r="AE9" s="54"/>
      <c r="AF9" s="54"/>
      <c r="AG9" s="54"/>
      <c r="AH9" s="54"/>
      <c r="AI9" s="54"/>
      <c r="AJ9" s="54"/>
      <c r="AK9" s="54"/>
      <c r="AL9" s="54"/>
      <c r="AM9" s="69" t="s">
        <v>106</v>
      </c>
      <c r="AN9" s="70" t="s">
        <v>107</v>
      </c>
      <c r="AO9" s="70"/>
      <c r="AP9" s="70"/>
      <c r="AQ9" s="71" t="s">
        <v>97</v>
      </c>
      <c r="AR9" s="72" t="s">
        <v>97</v>
      </c>
      <c r="AS9" s="72"/>
      <c r="AT9" s="72"/>
      <c r="AU9" s="72"/>
      <c r="AV9" s="72"/>
      <c r="AW9" s="72"/>
      <c r="AX9" s="72"/>
      <c r="AY9" s="71"/>
      <c r="AZ9" s="72"/>
      <c r="BA9" s="72"/>
      <c r="BB9" s="72"/>
      <c r="BC9" s="72"/>
      <c r="BD9" s="72"/>
      <c r="BE9" s="72"/>
      <c r="BF9" s="72"/>
      <c r="BG9" s="72"/>
      <c r="BH9" s="72"/>
      <c r="BI9" s="72"/>
      <c r="BJ9" s="72"/>
      <c r="BK9" s="72"/>
      <c r="BL9" s="72"/>
      <c r="BM9" s="72"/>
      <c r="BN9" s="72"/>
      <c r="BO9" s="72"/>
      <c r="BP9" s="72"/>
      <c r="BQ9" s="72"/>
      <c r="BR9" s="72"/>
      <c r="BS9" s="72"/>
    </row>
    <row r="10" spans="1:71" ht="10.5" customHeight="1" thickBot="1">
      <c r="A10" s="27"/>
      <c r="B10" s="27"/>
      <c r="C10" s="27"/>
      <c r="D10" s="1164"/>
      <c r="E10" s="2251"/>
      <c r="F10" s="2251"/>
      <c r="G10" s="2251"/>
      <c r="H10" s="2251"/>
      <c r="I10" s="2251"/>
      <c r="J10" s="2251"/>
      <c r="K10" s="2251"/>
      <c r="L10" s="2251"/>
      <c r="M10" s="2251"/>
      <c r="N10" s="2251"/>
      <c r="O10" s="2251"/>
      <c r="P10" s="2251"/>
      <c r="Q10" s="2251"/>
      <c r="R10" s="2251"/>
      <c r="S10" s="2251"/>
      <c r="T10" s="2251"/>
      <c r="U10" s="2251"/>
      <c r="V10" s="2251"/>
      <c r="W10" s="1165"/>
      <c r="X10" s="77"/>
      <c r="AA10" s="34" t="s">
        <v>104</v>
      </c>
      <c r="AB10" s="51"/>
      <c r="AC10" s="52" t="b">
        <v>0</v>
      </c>
      <c r="AD10" s="53"/>
      <c r="AE10" s="53"/>
      <c r="AF10" s="53"/>
      <c r="AG10" s="53"/>
      <c r="AH10" s="53"/>
      <c r="AI10" s="53"/>
      <c r="AJ10" s="53"/>
      <c r="AK10" s="53"/>
      <c r="AL10" s="54"/>
      <c r="AM10" s="72"/>
      <c r="AN10" s="70"/>
      <c r="AO10" s="70"/>
      <c r="AP10" s="70"/>
      <c r="AQ10" s="71"/>
      <c r="AR10" s="72"/>
      <c r="AS10" s="72"/>
      <c r="AT10" s="72"/>
      <c r="AU10" s="72"/>
      <c r="AV10" s="72"/>
      <c r="AW10" s="72"/>
      <c r="AX10" s="72"/>
      <c r="AY10" s="71"/>
      <c r="AZ10" s="72"/>
      <c r="BA10" s="72"/>
      <c r="BB10" s="72"/>
      <c r="BC10" s="72"/>
      <c r="BD10" s="72"/>
      <c r="BE10" s="72"/>
      <c r="BF10" s="72"/>
      <c r="BG10" s="72"/>
      <c r="BH10" s="72"/>
      <c r="BI10" s="72"/>
      <c r="BJ10" s="72"/>
      <c r="BK10" s="72"/>
      <c r="BL10" s="72"/>
      <c r="BM10" s="72"/>
      <c r="BN10" s="72"/>
      <c r="BO10" s="72"/>
      <c r="BP10" s="72"/>
      <c r="BQ10" s="72"/>
      <c r="BR10" s="72"/>
      <c r="BS10" s="72"/>
    </row>
    <row r="11" spans="1:71" ht="7.5" customHeight="1">
      <c r="A11" s="27"/>
      <c r="B11" s="27"/>
      <c r="C11" s="27"/>
      <c r="D11" s="78"/>
      <c r="E11" s="42"/>
      <c r="F11" s="79"/>
      <c r="G11" s="79"/>
      <c r="H11" s="42"/>
      <c r="I11" s="80"/>
      <c r="J11" s="80"/>
      <c r="K11" s="42"/>
      <c r="L11" s="80"/>
      <c r="M11" s="80"/>
      <c r="N11" s="80"/>
      <c r="O11" s="42"/>
      <c r="P11" s="80"/>
      <c r="Q11" s="80"/>
      <c r="R11" s="42"/>
      <c r="S11" s="80"/>
      <c r="T11" s="80"/>
      <c r="U11" s="80"/>
      <c r="V11" s="80"/>
      <c r="W11" s="81"/>
      <c r="X11" s="68"/>
      <c r="AA11" s="34" t="s">
        <v>105</v>
      </c>
      <c r="AB11" s="51" t="b">
        <v>1</v>
      </c>
      <c r="AC11" s="52" t="b">
        <v>0</v>
      </c>
      <c r="AD11" s="82"/>
      <c r="AE11" s="83"/>
      <c r="AF11" s="84"/>
      <c r="AH11" s="85"/>
      <c r="AI11" s="85"/>
      <c r="AJ11" s="85"/>
      <c r="AK11" s="85"/>
      <c r="AL11" s="54"/>
      <c r="AM11" s="72"/>
      <c r="AN11" s="86" t="s">
        <v>355</v>
      </c>
      <c r="AO11" s="87" t="s">
        <v>97</v>
      </c>
      <c r="AP11" s="87"/>
      <c r="AQ11" s="88"/>
      <c r="AR11" s="89"/>
      <c r="AS11" s="89"/>
      <c r="AT11" s="89"/>
      <c r="AU11" s="89"/>
      <c r="AV11" s="89"/>
      <c r="AW11" s="90"/>
      <c r="AX11" s="89"/>
      <c r="AY11" s="88"/>
      <c r="AZ11" s="89"/>
      <c r="BA11" s="89"/>
      <c r="BB11" s="89"/>
      <c r="BC11" s="89"/>
      <c r="BD11" s="91"/>
      <c r="BE11" s="90"/>
      <c r="BF11" s="89"/>
      <c r="BG11" s="89"/>
      <c r="BH11" s="89"/>
      <c r="BI11" s="89"/>
      <c r="BJ11" s="89"/>
      <c r="BK11" s="89"/>
      <c r="BL11" s="89"/>
      <c r="BM11" s="90"/>
      <c r="BN11" s="89"/>
      <c r="BO11" s="89"/>
      <c r="BP11" s="89"/>
      <c r="BQ11" s="89"/>
      <c r="BR11" s="89"/>
      <c r="BS11" s="91"/>
    </row>
    <row r="12" spans="1:71" ht="15.75">
      <c r="A12" s="27"/>
      <c r="B12" s="27"/>
      <c r="C12" s="27"/>
      <c r="D12" s="78"/>
      <c r="E12" s="92" t="s">
        <v>109</v>
      </c>
      <c r="F12" s="1987" t="str">
        <f>BDC!B2</f>
        <v>GIGLIOTTI CORRETORA DE SEGUROS</v>
      </c>
      <c r="G12" s="1987"/>
      <c r="H12" s="1987"/>
      <c r="I12" s="1987"/>
      <c r="J12" s="1987"/>
      <c r="K12" s="1987"/>
      <c r="L12" s="1987"/>
      <c r="M12" s="1987"/>
      <c r="N12" s="1987"/>
      <c r="O12" s="1987"/>
      <c r="P12" s="2001" t="s">
        <v>110</v>
      </c>
      <c r="Q12" s="2001"/>
      <c r="R12" s="38" t="s">
        <v>97</v>
      </c>
      <c r="S12" s="2252">
        <f>BDC!D2</f>
        <v>7195</v>
      </c>
      <c r="T12" s="2252"/>
      <c r="U12" s="2252"/>
      <c r="V12" s="2252"/>
      <c r="W12" s="95"/>
      <c r="X12" s="96"/>
      <c r="AA12" s="34" t="s">
        <v>104</v>
      </c>
      <c r="AB12" s="51" t="b">
        <v>0</v>
      </c>
      <c r="AC12" s="52" t="b">
        <v>1</v>
      </c>
      <c r="AD12" s="97"/>
      <c r="AE12" s="83"/>
      <c r="AF12" s="83"/>
      <c r="AH12" s="97" t="s">
        <v>97</v>
      </c>
      <c r="AI12" s="97"/>
      <c r="AJ12" s="97"/>
      <c r="AK12" s="97"/>
      <c r="AL12" s="54"/>
      <c r="AM12" s="72"/>
      <c r="AN12" s="98"/>
      <c r="AO12" s="55"/>
      <c r="AP12" s="55"/>
      <c r="AQ12" s="56"/>
      <c r="AR12" s="54"/>
      <c r="AS12" s="54"/>
      <c r="AT12" s="54"/>
      <c r="AU12" s="54"/>
      <c r="AV12" s="54"/>
      <c r="AW12" s="99"/>
      <c r="AX12" s="54"/>
      <c r="AY12" s="56"/>
      <c r="AZ12" s="54"/>
      <c r="BA12" s="54"/>
      <c r="BB12" s="54"/>
      <c r="BC12" s="54"/>
      <c r="BD12" s="100"/>
      <c r="BE12" s="99"/>
      <c r="BF12" s="54"/>
      <c r="BG12" s="54"/>
      <c r="BH12" s="54"/>
      <c r="BI12" s="54"/>
      <c r="BJ12" s="54"/>
      <c r="BK12" s="54"/>
      <c r="BL12" s="54"/>
      <c r="BM12" s="99"/>
      <c r="BN12" s="54"/>
      <c r="BO12" s="54"/>
      <c r="BP12" s="54"/>
      <c r="BQ12" s="54"/>
      <c r="BR12" s="54"/>
      <c r="BS12" s="101"/>
    </row>
    <row r="13" spans="1:71" ht="15" hidden="1" customHeight="1">
      <c r="A13" s="27"/>
      <c r="B13" s="27"/>
      <c r="C13" s="27"/>
      <c r="D13" s="73"/>
      <c r="E13" s="92" t="s">
        <v>112</v>
      </c>
      <c r="F13" s="2004" t="str">
        <f>[1]BDC!G2</f>
        <v>SALVADOR</v>
      </c>
      <c r="G13" s="2244"/>
      <c r="H13" s="2244"/>
      <c r="I13" s="2244"/>
      <c r="J13" s="2244"/>
      <c r="K13" s="2244"/>
      <c r="L13" s="2244"/>
      <c r="M13" s="2244"/>
      <c r="N13" s="2001" t="s">
        <v>2087</v>
      </c>
      <c r="O13" s="2001"/>
      <c r="P13" s="2245">
        <f>[1]BDC!C2</f>
        <v>10064173</v>
      </c>
      <c r="Q13" s="2245"/>
      <c r="R13" s="2245"/>
      <c r="S13" s="2245"/>
      <c r="T13" s="2245"/>
      <c r="U13" s="2245"/>
      <c r="V13" s="2245"/>
      <c r="W13" s="103"/>
      <c r="X13" s="104"/>
      <c r="AB13" s="51"/>
      <c r="AC13" s="52"/>
      <c r="AD13" s="106"/>
      <c r="AE13" s="84"/>
      <c r="AF13" s="84"/>
      <c r="AH13" s="97"/>
      <c r="AI13" s="97"/>
      <c r="AJ13" s="97"/>
      <c r="AK13" s="97"/>
      <c r="AL13" s="54"/>
      <c r="AM13" s="69">
        <v>1</v>
      </c>
      <c r="AN13" s="107">
        <f>0.05168%</f>
        <v>5.1679999999999999E-4</v>
      </c>
      <c r="AO13" s="108">
        <v>0</v>
      </c>
      <c r="AP13" s="108">
        <v>0</v>
      </c>
      <c r="AQ13" s="109">
        <v>1</v>
      </c>
      <c r="AR13" s="110">
        <f>(AN13+AO13+AP13)</f>
        <v>5.1679999999999999E-4</v>
      </c>
      <c r="AS13" s="54">
        <f>IF($AH$25=AM13,AR13,0)</f>
        <v>0</v>
      </c>
      <c r="AT13" s="111">
        <f>IF($AH$25=AM13,AQ13,0)</f>
        <v>0</v>
      </c>
      <c r="AU13" s="54"/>
      <c r="AV13" s="54"/>
      <c r="AW13" s="112">
        <v>13</v>
      </c>
      <c r="AX13" s="113">
        <v>8.296E-4</v>
      </c>
      <c r="AY13" s="113">
        <v>0</v>
      </c>
      <c r="AZ13" s="108">
        <v>0</v>
      </c>
      <c r="BA13" s="109">
        <v>1.60527</v>
      </c>
      <c r="BB13" s="114">
        <f>(AX13+AY13+AZ13)</f>
        <v>8.296E-4</v>
      </c>
      <c r="BC13" s="115">
        <f>IF($AH$25=AW13,BB13,0)</f>
        <v>0</v>
      </c>
      <c r="BD13" s="116">
        <f>IF($AH$25=AW13,BA13,0)</f>
        <v>0</v>
      </c>
      <c r="BE13" s="117">
        <v>25</v>
      </c>
      <c r="BF13" s="118">
        <v>1.529E-3</v>
      </c>
      <c r="BG13" s="119">
        <v>0</v>
      </c>
      <c r="BH13" s="120">
        <v>0</v>
      </c>
      <c r="BI13" s="121">
        <v>1.9736899999999999</v>
      </c>
      <c r="BJ13" s="122">
        <f>(BF13+BG13+BH13)</f>
        <v>1.529E-3</v>
      </c>
      <c r="BK13" s="123">
        <f>IF($AH$25=BE13,BJ13,0)</f>
        <v>0</v>
      </c>
      <c r="BL13" s="124">
        <f>IF($AH$25=BE13,BI13,0)</f>
        <v>0</v>
      </c>
      <c r="BM13" s="125">
        <v>37</v>
      </c>
      <c r="BN13" s="126">
        <v>1.2852E-3</v>
      </c>
      <c r="BO13" s="126">
        <v>0</v>
      </c>
      <c r="BP13" s="127">
        <v>0</v>
      </c>
      <c r="BQ13" s="128">
        <v>2.48685</v>
      </c>
      <c r="BR13" s="129">
        <f>(BN13+BO13+BP13)</f>
        <v>1.2852E-3</v>
      </c>
      <c r="BS13" s="130">
        <f>IF($AH$25=BM13,BR13,0)</f>
        <v>0</v>
      </c>
    </row>
    <row r="14" spans="1:71" ht="15" customHeight="1">
      <c r="A14" s="27"/>
      <c r="B14" s="27"/>
      <c r="C14" s="27"/>
      <c r="D14" s="73"/>
      <c r="E14" s="2246" t="s">
        <v>115</v>
      </c>
      <c r="F14" s="2246"/>
      <c r="G14" s="2247" t="str">
        <f>BDC!E2</f>
        <v>014-36421009</v>
      </c>
      <c r="H14" s="2247"/>
      <c r="I14" s="2247"/>
      <c r="J14" s="1988" t="s">
        <v>116</v>
      </c>
      <c r="K14" s="1988"/>
      <c r="L14" s="1988"/>
      <c r="M14" s="1988"/>
      <c r="N14" s="2248" t="str">
        <f>BDC!F2</f>
        <v>gigliotti@gigliotti.com.br</v>
      </c>
      <c r="O14" s="2248"/>
      <c r="P14" s="2248"/>
      <c r="Q14" s="2248"/>
      <c r="R14" s="2248"/>
      <c r="S14" s="2248"/>
      <c r="T14" s="2248"/>
      <c r="U14" s="2248"/>
      <c r="V14" s="2248"/>
      <c r="W14" s="132"/>
      <c r="X14" s="133"/>
      <c r="AB14" s="51"/>
      <c r="AC14" s="52"/>
      <c r="AD14" s="97"/>
      <c r="AE14" s="84"/>
      <c r="AF14" s="84"/>
      <c r="AG14" s="134"/>
      <c r="AH14" s="97"/>
      <c r="AI14" s="97"/>
      <c r="AJ14" s="97"/>
      <c r="AK14" s="97"/>
      <c r="AL14" s="54"/>
      <c r="AM14" s="69">
        <v>2</v>
      </c>
      <c r="AN14" s="107">
        <v>5.3720000000000005E-4</v>
      </c>
      <c r="AO14" s="108">
        <v>0</v>
      </c>
      <c r="AP14" s="108">
        <v>0</v>
      </c>
      <c r="AQ14" s="109">
        <v>1.03948</v>
      </c>
      <c r="AR14" s="110">
        <f>(AN14+AO14+AP14)</f>
        <v>5.3720000000000005E-4</v>
      </c>
      <c r="AS14" s="54">
        <f>IF($AH$25=AM14,AR14,0)</f>
        <v>0</v>
      </c>
      <c r="AT14" s="111">
        <f>IF($AH$25=AM14,AQ14,0)</f>
        <v>0</v>
      </c>
      <c r="AU14" s="54"/>
      <c r="AV14" s="54"/>
      <c r="AW14" s="112">
        <v>14</v>
      </c>
      <c r="AX14" s="113">
        <v>8.296E-4</v>
      </c>
      <c r="AY14" s="113">
        <v>0</v>
      </c>
      <c r="AZ14" s="108">
        <v>0</v>
      </c>
      <c r="BA14" s="109">
        <v>1.60527</v>
      </c>
      <c r="BB14" s="114">
        <f>(AX14+AY14+AZ14)</f>
        <v>8.296E-4</v>
      </c>
      <c r="BC14" s="115">
        <f>IF($AH$25=AW14,BB14,0)</f>
        <v>0</v>
      </c>
      <c r="BD14" s="116">
        <f>IF($AH$25=AW14,BA14,0)</f>
        <v>0</v>
      </c>
      <c r="BE14" s="117">
        <v>26</v>
      </c>
      <c r="BF14" s="135">
        <v>1.529E-3</v>
      </c>
      <c r="BG14" s="113">
        <v>0</v>
      </c>
      <c r="BH14" s="108">
        <v>0</v>
      </c>
      <c r="BI14" s="109">
        <v>1.9736899999999999</v>
      </c>
      <c r="BJ14" s="114">
        <f>(BF14+BG14+BH14)</f>
        <v>1.529E-3</v>
      </c>
      <c r="BK14" s="54">
        <f>IF($AH$25=BE14,BJ14,0)</f>
        <v>0</v>
      </c>
      <c r="BL14" s="111">
        <f>IF($AH$25=BE14,BI14,0)</f>
        <v>0</v>
      </c>
      <c r="BM14" s="112">
        <v>38</v>
      </c>
      <c r="BN14" s="136">
        <v>1.2852E-3</v>
      </c>
      <c r="BO14" s="136">
        <v>0</v>
      </c>
      <c r="BP14" s="137">
        <v>0</v>
      </c>
      <c r="BQ14" s="138">
        <v>2.48685</v>
      </c>
      <c r="BR14" s="139">
        <f>(BN14+BO14+BP14)</f>
        <v>1.2852E-3</v>
      </c>
      <c r="BS14" s="140">
        <f>IF($AH$25=BM14,BR14,0)</f>
        <v>0</v>
      </c>
    </row>
    <row r="15" spans="1:71" ht="15.75" hidden="1">
      <c r="A15" s="27"/>
      <c r="B15" s="27"/>
      <c r="C15" s="27"/>
      <c r="D15" s="73"/>
      <c r="E15" s="2258"/>
      <c r="F15" s="2258"/>
      <c r="G15" s="143"/>
      <c r="H15" s="2259"/>
      <c r="I15" s="2259"/>
      <c r="J15" s="2260"/>
      <c r="K15" s="2260"/>
      <c r="L15" s="2261"/>
      <c r="M15" s="2261"/>
      <c r="N15" s="2261"/>
      <c r="O15" s="2261"/>
      <c r="P15" s="2261"/>
      <c r="Q15" s="2261"/>
      <c r="R15" s="2261"/>
      <c r="S15" s="2261"/>
      <c r="T15" s="2261"/>
      <c r="U15" s="2261"/>
      <c r="V15" s="2261"/>
      <c r="W15" s="103"/>
      <c r="X15" s="104"/>
      <c r="Z15" s="1998"/>
      <c r="AB15" s="51"/>
      <c r="AC15" s="52"/>
      <c r="AD15" s="144"/>
      <c r="AE15" s="144"/>
      <c r="AF15" s="144"/>
      <c r="AG15" s="97"/>
      <c r="AH15" s="144"/>
      <c r="AI15" s="144"/>
      <c r="AJ15" s="144"/>
      <c r="AK15" s="144"/>
      <c r="AL15" s="54"/>
      <c r="AM15" s="69">
        <v>3</v>
      </c>
      <c r="AN15" s="107">
        <v>5.5080000000000005E-4</v>
      </c>
      <c r="AO15" s="108">
        <v>0</v>
      </c>
      <c r="AP15" s="108">
        <v>0</v>
      </c>
      <c r="AQ15" s="109">
        <v>1.06579</v>
      </c>
      <c r="AR15" s="110">
        <f>(AN15+AO15+AP15)</f>
        <v>5.5080000000000005E-4</v>
      </c>
      <c r="AS15" s="54">
        <f>IF($AH$25=AM15,AR15,0)</f>
        <v>0</v>
      </c>
      <c r="AT15" s="111">
        <f>IF($AH$25=AM15,AQ15,0)</f>
        <v>0</v>
      </c>
      <c r="AU15" s="54"/>
      <c r="AV15" s="54"/>
      <c r="AW15" s="112">
        <v>15</v>
      </c>
      <c r="AX15" s="113">
        <v>8.296E-4</v>
      </c>
      <c r="AY15" s="113">
        <v>0</v>
      </c>
      <c r="AZ15" s="108">
        <v>0</v>
      </c>
      <c r="BA15" s="109">
        <v>1.60527</v>
      </c>
      <c r="BB15" s="114">
        <f>(AX15+AY15+AZ15)</f>
        <v>8.296E-4</v>
      </c>
      <c r="BC15" s="115">
        <f>IF($AH$25=AW15,BB15,0)</f>
        <v>0</v>
      </c>
      <c r="BD15" s="116">
        <f>IF($AH$25=AW15,BA15,0)</f>
        <v>0</v>
      </c>
      <c r="BE15" s="117">
        <v>27</v>
      </c>
      <c r="BF15" s="135">
        <v>1.529E-3</v>
      </c>
      <c r="BG15" s="113">
        <v>0</v>
      </c>
      <c r="BH15" s="108">
        <v>0</v>
      </c>
      <c r="BI15" s="109">
        <v>1.9736899999999999</v>
      </c>
      <c r="BJ15" s="114">
        <f>(BF15+BG15+BH15)</f>
        <v>1.529E-3</v>
      </c>
      <c r="BK15" s="54">
        <f>IF($AH$25=BE15,BJ15,0)</f>
        <v>0</v>
      </c>
      <c r="BL15" s="111">
        <f>IF($AH$25=BE15,BI15,0)</f>
        <v>0</v>
      </c>
      <c r="BM15" s="112">
        <v>39</v>
      </c>
      <c r="BN15" s="136">
        <v>1.2852E-3</v>
      </c>
      <c r="BO15" s="136">
        <v>0</v>
      </c>
      <c r="BP15" s="137">
        <v>0</v>
      </c>
      <c r="BQ15" s="138">
        <v>2.48685</v>
      </c>
      <c r="BR15" s="139">
        <f>(BN15+BO15+BP15)</f>
        <v>1.2852E-3</v>
      </c>
      <c r="BS15" s="140">
        <f>IF($AH$25=BM15,BR15,0)</f>
        <v>0</v>
      </c>
    </row>
    <row r="16" spans="1:71" ht="15.75" hidden="1">
      <c r="A16" s="27"/>
      <c r="B16" s="27"/>
      <c r="C16" s="27"/>
      <c r="D16" s="73"/>
      <c r="E16" s="2253"/>
      <c r="F16" s="2253"/>
      <c r="G16" s="1166"/>
      <c r="H16" s="2255"/>
      <c r="I16" s="2255"/>
      <c r="J16" s="2253"/>
      <c r="K16" s="2253"/>
      <c r="L16" s="2262"/>
      <c r="M16" s="2262"/>
      <c r="N16" s="2262"/>
      <c r="O16" s="2263"/>
      <c r="P16" s="2255"/>
      <c r="Q16" s="2253"/>
      <c r="R16" s="2253"/>
      <c r="S16" s="2253"/>
      <c r="T16" s="2254"/>
      <c r="U16" s="2255"/>
      <c r="V16" s="2255"/>
      <c r="W16" s="146"/>
      <c r="X16" s="147"/>
      <c r="Z16" s="1998"/>
      <c r="AB16" s="51"/>
      <c r="AC16" s="52"/>
      <c r="AD16" s="2003"/>
      <c r="AE16" s="2003"/>
      <c r="AF16" s="2003"/>
      <c r="AG16" s="2003"/>
      <c r="AH16" s="2003"/>
      <c r="AI16" s="2003"/>
      <c r="AJ16" s="2003"/>
      <c r="AK16" s="2003"/>
      <c r="AL16" s="54"/>
      <c r="AM16" s="69">
        <v>4</v>
      </c>
      <c r="AN16" s="107">
        <v>5.5080000000000005E-4</v>
      </c>
      <c r="AO16" s="108">
        <v>0</v>
      </c>
      <c r="AP16" s="108">
        <v>0</v>
      </c>
      <c r="AQ16" s="109">
        <v>1.06579</v>
      </c>
      <c r="AR16" s="110">
        <f>(AN16+AO16+AP16)</f>
        <v>5.5080000000000005E-4</v>
      </c>
      <c r="AS16" s="54">
        <f>IF($AH$25=AM16,AR16,0)</f>
        <v>0</v>
      </c>
      <c r="AT16" s="148">
        <f>IF($AH$25=AM16,AQ16,0)</f>
        <v>0</v>
      </c>
      <c r="AU16" s="54"/>
      <c r="AV16" s="54"/>
      <c r="AW16" s="112">
        <v>16</v>
      </c>
      <c r="AX16" s="113">
        <v>8.296E-4</v>
      </c>
      <c r="AY16" s="113">
        <v>0</v>
      </c>
      <c r="AZ16" s="108">
        <v>0</v>
      </c>
      <c r="BA16" s="109">
        <v>1.60527</v>
      </c>
      <c r="BB16" s="114">
        <f>(AX16+AY16+AZ16)</f>
        <v>8.296E-4</v>
      </c>
      <c r="BC16" s="115">
        <f>IF($AH$25=AW16,BB16,0)</f>
        <v>0</v>
      </c>
      <c r="BD16" s="116">
        <f>IF($AH$25=AW16,BA16,0)</f>
        <v>0</v>
      </c>
      <c r="BE16" s="117">
        <v>28</v>
      </c>
      <c r="BF16" s="135">
        <v>1.0200000000000001E-3</v>
      </c>
      <c r="BG16" s="113">
        <v>0</v>
      </c>
      <c r="BH16" s="108">
        <v>0</v>
      </c>
      <c r="BI16" s="109">
        <v>1.9736899999999999</v>
      </c>
      <c r="BJ16" s="114">
        <f>(BF16+BG16+BH16)</f>
        <v>1.0200000000000001E-3</v>
      </c>
      <c r="BK16" s="54">
        <f>IF($AH$25=BE16,BJ16,0)</f>
        <v>0</v>
      </c>
      <c r="BL16" s="111">
        <f>IF($AH$25=BE16,BI16,0)</f>
        <v>0</v>
      </c>
      <c r="BM16" s="112">
        <v>40</v>
      </c>
      <c r="BN16" s="136">
        <v>1.2852E-3</v>
      </c>
      <c r="BO16" s="136">
        <v>0</v>
      </c>
      <c r="BP16" s="137">
        <v>0</v>
      </c>
      <c r="BQ16" s="138">
        <v>2.48685</v>
      </c>
      <c r="BR16" s="139">
        <f>(BN16+BO16+BP16)</f>
        <v>1.2852E-3</v>
      </c>
      <c r="BS16" s="140">
        <f>IF($AH$25=BM16,BR16,0)</f>
        <v>0</v>
      </c>
    </row>
    <row r="17" spans="1:71" ht="15.75" hidden="1">
      <c r="A17" s="27"/>
      <c r="B17" s="27"/>
      <c r="C17" s="27"/>
      <c r="D17" s="73"/>
      <c r="E17" s="149"/>
      <c r="F17" s="149"/>
      <c r="G17" s="149"/>
      <c r="H17" s="149"/>
      <c r="I17" s="149"/>
      <c r="J17" s="149"/>
      <c r="K17" s="149"/>
      <c r="L17" s="150"/>
      <c r="M17" s="149"/>
      <c r="N17" s="149"/>
      <c r="O17" s="149"/>
      <c r="P17" s="149"/>
      <c r="Q17" s="149"/>
      <c r="R17" s="149"/>
      <c r="S17" s="149"/>
      <c r="T17" s="149"/>
      <c r="U17" s="149"/>
      <c r="V17" s="149"/>
      <c r="W17" s="146"/>
      <c r="X17" s="147"/>
      <c r="AA17" s="34" t="s">
        <v>105</v>
      </c>
      <c r="AB17" s="51" t="b">
        <v>1</v>
      </c>
      <c r="AC17" s="52"/>
      <c r="AD17" s="106"/>
      <c r="AE17" s="97"/>
      <c r="AF17" s="97"/>
      <c r="AG17" s="97"/>
      <c r="AH17" s="97"/>
      <c r="AI17" s="97"/>
      <c r="AJ17" s="97"/>
      <c r="AK17" s="97"/>
      <c r="AL17" s="54"/>
      <c r="AM17" s="69">
        <v>5</v>
      </c>
      <c r="AN17" s="107">
        <v>6.1200000000000002E-4</v>
      </c>
      <c r="AO17" s="108">
        <v>0</v>
      </c>
      <c r="AP17" s="108">
        <v>0</v>
      </c>
      <c r="AQ17" s="109">
        <v>1.1842200000000001</v>
      </c>
      <c r="AR17" s="110">
        <f>(AN17+AO17+AP17)</f>
        <v>6.1200000000000002E-4</v>
      </c>
      <c r="AS17" s="54">
        <f>IF($AH$25=AM17,AR17,0)</f>
        <v>0</v>
      </c>
      <c r="AT17" s="111">
        <f>IF($AH$25=AM17,AQ17,0)</f>
        <v>0</v>
      </c>
      <c r="AU17" s="54"/>
      <c r="AV17" s="54"/>
      <c r="AW17" s="112">
        <v>17</v>
      </c>
      <c r="AX17" s="113">
        <v>8.296E-4</v>
      </c>
      <c r="AY17" s="113">
        <v>0</v>
      </c>
      <c r="AZ17" s="108">
        <v>0</v>
      </c>
      <c r="BA17" s="109">
        <v>1.60527</v>
      </c>
      <c r="BB17" s="114">
        <f>(AX17+AY17+AZ17)</f>
        <v>8.296E-4</v>
      </c>
      <c r="BC17" s="115">
        <f>IF($AH$25=AW17,BB17,0)</f>
        <v>0</v>
      </c>
      <c r="BD17" s="116">
        <f>IF($AH$25=AW17,BA17,0)</f>
        <v>0</v>
      </c>
      <c r="BE17" s="117">
        <v>29</v>
      </c>
      <c r="BF17" s="135">
        <v>1.0200000000000001E-3</v>
      </c>
      <c r="BG17" s="113">
        <v>0</v>
      </c>
      <c r="BH17" s="108">
        <v>0</v>
      </c>
      <c r="BI17" s="109">
        <v>1.9736899999999999</v>
      </c>
      <c r="BJ17" s="114">
        <f>(BF17+BG17+BH17)</f>
        <v>1.0200000000000001E-3</v>
      </c>
      <c r="BK17" s="54">
        <f>IF($AH$25=BE17,BJ17,0)</f>
        <v>0</v>
      </c>
      <c r="BL17" s="111">
        <f>IF($AH$25=BE17,BI17,0)</f>
        <v>0</v>
      </c>
      <c r="BM17" s="112">
        <v>41</v>
      </c>
      <c r="BN17" s="136">
        <v>1.2852E-3</v>
      </c>
      <c r="BO17" s="136">
        <v>0</v>
      </c>
      <c r="BP17" s="137">
        <v>0</v>
      </c>
      <c r="BQ17" s="138">
        <v>2.48685</v>
      </c>
      <c r="BR17" s="139">
        <f>(BN17+BO17+BP17)</f>
        <v>1.2852E-3</v>
      </c>
      <c r="BS17" s="140">
        <f>IF($AH$25=BM17,BR17,0)</f>
        <v>0</v>
      </c>
    </row>
    <row r="18" spans="1:71" ht="13.5" customHeight="1">
      <c r="A18" s="27"/>
      <c r="B18" s="27"/>
      <c r="C18" s="27"/>
      <c r="D18" s="73"/>
      <c r="E18" s="2016" t="s">
        <v>120</v>
      </c>
      <c r="F18" s="2016"/>
      <c r="G18" s="2016"/>
      <c r="H18" s="2016"/>
      <c r="I18" s="2016"/>
      <c r="J18" s="2016"/>
      <c r="K18" s="2016"/>
      <c r="L18" s="2016"/>
      <c r="M18" s="2016"/>
      <c r="N18" s="2016"/>
      <c r="O18" s="2016"/>
      <c r="P18" s="2016"/>
      <c r="Q18" s="2016"/>
      <c r="R18" s="2016"/>
      <c r="S18" s="2016"/>
      <c r="T18" s="2016"/>
      <c r="U18" s="2016"/>
      <c r="V18" s="2016"/>
      <c r="W18" s="151"/>
      <c r="X18" s="152"/>
      <c r="AA18" s="34" t="s">
        <v>104</v>
      </c>
      <c r="AB18" s="51">
        <v>2</v>
      </c>
      <c r="AC18" s="52"/>
      <c r="AD18" s="97"/>
      <c r="AE18" s="83"/>
      <c r="AF18" s="97"/>
      <c r="AG18" s="84" t="s">
        <v>121</v>
      </c>
      <c r="AH18" s="97"/>
      <c r="AI18" s="97"/>
      <c r="AJ18" s="97"/>
      <c r="AK18" s="97"/>
      <c r="AL18" s="54"/>
      <c r="AM18" s="69">
        <v>6</v>
      </c>
      <c r="AN18" s="107">
        <v>6.1200000000000002E-4</v>
      </c>
      <c r="AO18" s="108">
        <v>0</v>
      </c>
      <c r="AP18" s="108">
        <v>0</v>
      </c>
      <c r="AQ18" s="109">
        <v>1.1842200000000001</v>
      </c>
      <c r="AR18" s="110">
        <f t="shared" ref="AR18:AR24" si="0">(AN18+AO18+AP18)</f>
        <v>6.1200000000000002E-4</v>
      </c>
      <c r="AS18" s="54">
        <f t="shared" ref="AS18:AS24" si="1">IF($AH$25=AM18,AR18,0)</f>
        <v>6.1200000000000002E-4</v>
      </c>
      <c r="AT18" s="111">
        <f t="shared" ref="AT18:AT24" si="2">IF($AH$25=AM18,AQ18,0)</f>
        <v>1.1842200000000001</v>
      </c>
      <c r="AU18" s="54"/>
      <c r="AV18" s="54"/>
      <c r="AW18" s="112">
        <v>18</v>
      </c>
      <c r="AX18" s="113">
        <v>8.296E-4</v>
      </c>
      <c r="AY18" s="113">
        <v>0</v>
      </c>
      <c r="AZ18" s="108">
        <v>0</v>
      </c>
      <c r="BA18" s="109">
        <v>1.60527</v>
      </c>
      <c r="BB18" s="114">
        <f t="shared" ref="BB18:BB24" si="3">(AX18+AY18+AZ18)</f>
        <v>8.296E-4</v>
      </c>
      <c r="BC18" s="115">
        <f t="shared" ref="BC18:BC24" si="4">IF($AH$25=AW18,BB18,0)</f>
        <v>0</v>
      </c>
      <c r="BD18" s="116">
        <f t="shared" ref="BD18:BD24" si="5">IF($AH$25=AW18,BA18,0)</f>
        <v>0</v>
      </c>
      <c r="BE18" s="117">
        <v>30</v>
      </c>
      <c r="BF18" s="135">
        <v>1.0200000000000001E-3</v>
      </c>
      <c r="BG18" s="113">
        <v>0</v>
      </c>
      <c r="BH18" s="108">
        <v>0</v>
      </c>
      <c r="BI18" s="109">
        <v>1.9736899999999999</v>
      </c>
      <c r="BJ18" s="114">
        <f t="shared" ref="BJ18:BJ24" si="6">(BF18+BG18+BH18)</f>
        <v>1.0200000000000001E-3</v>
      </c>
      <c r="BK18" s="54">
        <f t="shared" ref="BK18:BK24" si="7">IF($AH$25=BE18,BJ18,0)</f>
        <v>0</v>
      </c>
      <c r="BL18" s="111">
        <f t="shared" ref="BL18:BL24" si="8">IF($AH$25=BE18,BI18,0)</f>
        <v>0</v>
      </c>
      <c r="BM18" s="112">
        <v>42</v>
      </c>
      <c r="BN18" s="136">
        <v>1.2852E-3</v>
      </c>
      <c r="BO18" s="136">
        <v>0</v>
      </c>
      <c r="BP18" s="137">
        <v>0</v>
      </c>
      <c r="BQ18" s="138">
        <v>2.48685</v>
      </c>
      <c r="BR18" s="139">
        <f t="shared" ref="BR18:BR24" si="9">(BN18+BO18+BP18)</f>
        <v>1.2852E-3</v>
      </c>
      <c r="BS18" s="140">
        <f t="shared" ref="BS18:BS24" si="10">IF($AH$25=BM18,BR18,0)</f>
        <v>0</v>
      </c>
    </row>
    <row r="19" spans="1:71" s="182" customFormat="1" ht="15.75" hidden="1" customHeight="1">
      <c r="A19" s="153"/>
      <c r="B19" s="153"/>
      <c r="C19" s="153"/>
      <c r="D19" s="154"/>
      <c r="E19" s="155"/>
      <c r="F19" s="80"/>
      <c r="G19" s="80"/>
      <c r="H19" s="80"/>
      <c r="I19" s="80"/>
      <c r="J19" s="80"/>
      <c r="K19" s="80"/>
      <c r="L19" s="80"/>
      <c r="M19" s="80"/>
      <c r="N19" s="80"/>
      <c r="O19" s="80"/>
      <c r="P19" s="80"/>
      <c r="Q19" s="80"/>
      <c r="R19" s="155"/>
      <c r="S19" s="80"/>
      <c r="T19" s="80"/>
      <c r="U19" s="80"/>
      <c r="V19" s="80"/>
      <c r="W19" s="156"/>
      <c r="X19" s="157"/>
      <c r="Y19" s="158"/>
      <c r="Z19" s="158"/>
      <c r="AA19" s="159" t="s">
        <v>105</v>
      </c>
      <c r="AB19" s="160" t="s">
        <v>121</v>
      </c>
      <c r="AC19" s="161"/>
      <c r="AD19" s="162" t="s">
        <v>121</v>
      </c>
      <c r="AE19" s="134"/>
      <c r="AF19" s="134"/>
      <c r="AG19" s="84" t="s">
        <v>122</v>
      </c>
      <c r="AH19" s="134"/>
      <c r="AI19" s="134"/>
      <c r="AJ19" s="134"/>
      <c r="AK19" s="134"/>
      <c r="AL19" s="163"/>
      <c r="AM19" s="164">
        <v>7</v>
      </c>
      <c r="AN19" s="165">
        <v>7.3439999999999996E-4</v>
      </c>
      <c r="AO19" s="166">
        <v>0</v>
      </c>
      <c r="AP19" s="166">
        <v>0</v>
      </c>
      <c r="AQ19" s="167">
        <v>1.42106</v>
      </c>
      <c r="AR19" s="168">
        <f t="shared" si="0"/>
        <v>7.3439999999999996E-4</v>
      </c>
      <c r="AS19" s="163">
        <f t="shared" si="1"/>
        <v>0</v>
      </c>
      <c r="AT19" s="169">
        <f t="shared" si="2"/>
        <v>0</v>
      </c>
      <c r="AU19" s="163"/>
      <c r="AV19" s="163"/>
      <c r="AW19" s="170">
        <v>19</v>
      </c>
      <c r="AX19" s="171">
        <v>8.7719999999999996E-4</v>
      </c>
      <c r="AY19" s="171">
        <v>0</v>
      </c>
      <c r="AZ19" s="166">
        <v>0</v>
      </c>
      <c r="BA19" s="167">
        <v>1.69737</v>
      </c>
      <c r="BB19" s="172">
        <f t="shared" si="3"/>
        <v>8.7719999999999996E-4</v>
      </c>
      <c r="BC19" s="173">
        <f t="shared" si="4"/>
        <v>0</v>
      </c>
      <c r="BD19" s="174">
        <f t="shared" si="5"/>
        <v>0</v>
      </c>
      <c r="BE19" s="175">
        <v>31</v>
      </c>
      <c r="BF19" s="176">
        <v>1.0947999999999999E-3</v>
      </c>
      <c r="BG19" s="171">
        <v>0</v>
      </c>
      <c r="BH19" s="166">
        <v>0</v>
      </c>
      <c r="BI19" s="167">
        <v>2.11843</v>
      </c>
      <c r="BJ19" s="172">
        <f t="shared" si="6"/>
        <v>1.0947999999999999E-3</v>
      </c>
      <c r="BK19" s="163">
        <f t="shared" si="7"/>
        <v>0</v>
      </c>
      <c r="BL19" s="169">
        <f t="shared" si="8"/>
        <v>0</v>
      </c>
      <c r="BM19" s="170">
        <v>43</v>
      </c>
      <c r="BN19" s="177">
        <v>1.2852E-3</v>
      </c>
      <c r="BO19" s="177">
        <v>0</v>
      </c>
      <c r="BP19" s="178">
        <v>0</v>
      </c>
      <c r="BQ19" s="179">
        <v>2.48685</v>
      </c>
      <c r="BR19" s="180">
        <f t="shared" si="9"/>
        <v>1.2852E-3</v>
      </c>
      <c r="BS19" s="181">
        <f t="shared" si="10"/>
        <v>0</v>
      </c>
    </row>
    <row r="20" spans="1:71" ht="15" customHeight="1">
      <c r="A20" s="27"/>
      <c r="B20" s="27"/>
      <c r="C20" s="27"/>
      <c r="D20" s="73"/>
      <c r="E20" s="92" t="s">
        <v>123</v>
      </c>
      <c r="F20" s="2256" t="str">
        <f>'TMB 050'!F20:O20</f>
        <v>CONSTRUTORA ABC FORMA LTDA</v>
      </c>
      <c r="G20" s="2245"/>
      <c r="H20" s="2245"/>
      <c r="I20" s="2245"/>
      <c r="J20" s="2245"/>
      <c r="K20" s="2245"/>
      <c r="L20" s="2245"/>
      <c r="M20" s="2245"/>
      <c r="N20" s="2245"/>
      <c r="O20" s="2245"/>
      <c r="P20" s="2000" t="s">
        <v>124</v>
      </c>
      <c r="Q20" s="2000"/>
      <c r="R20" s="2257" t="str">
        <f>'TMB 050'!R20</f>
        <v>12.345.8270001-10</v>
      </c>
      <c r="S20" s="2257"/>
      <c r="T20" s="2257"/>
      <c r="U20" s="2257"/>
      <c r="V20" s="2257"/>
      <c r="W20" s="103"/>
      <c r="X20" s="104"/>
      <c r="AA20" s="34" t="s">
        <v>104</v>
      </c>
      <c r="AB20" s="183" t="s">
        <v>125</v>
      </c>
      <c r="AC20" s="101"/>
      <c r="AD20" s="97" t="s">
        <v>126</v>
      </c>
      <c r="AE20" s="97"/>
      <c r="AF20" s="97"/>
      <c r="AG20" s="97" t="s">
        <v>127</v>
      </c>
      <c r="AH20" s="97"/>
      <c r="AI20" s="97"/>
      <c r="AJ20" s="97"/>
      <c r="AK20" s="97"/>
      <c r="AL20" s="54"/>
      <c r="AM20" s="69">
        <v>8</v>
      </c>
      <c r="AN20" s="107">
        <v>7.3439999999999996E-4</v>
      </c>
      <c r="AO20" s="108">
        <v>0</v>
      </c>
      <c r="AP20" s="108">
        <v>0</v>
      </c>
      <c r="AQ20" s="109">
        <v>1.42106</v>
      </c>
      <c r="AR20" s="110">
        <f t="shared" si="0"/>
        <v>7.3439999999999996E-4</v>
      </c>
      <c r="AS20" s="54">
        <f t="shared" si="1"/>
        <v>0</v>
      </c>
      <c r="AT20" s="111">
        <f t="shared" si="2"/>
        <v>0</v>
      </c>
      <c r="AU20" s="54"/>
      <c r="AV20" s="54"/>
      <c r="AW20" s="112">
        <v>20</v>
      </c>
      <c r="AX20" s="113">
        <v>8.7719999999999996E-4</v>
      </c>
      <c r="AY20" s="113">
        <v>0</v>
      </c>
      <c r="AZ20" s="108">
        <v>0</v>
      </c>
      <c r="BA20" s="109">
        <v>1.69737</v>
      </c>
      <c r="BB20" s="114">
        <f t="shared" si="3"/>
        <v>8.7719999999999996E-4</v>
      </c>
      <c r="BC20" s="115">
        <f t="shared" si="4"/>
        <v>0</v>
      </c>
      <c r="BD20" s="116">
        <f t="shared" si="5"/>
        <v>0</v>
      </c>
      <c r="BE20" s="117">
        <v>32</v>
      </c>
      <c r="BF20" s="135">
        <v>1.0947999999999999E-3</v>
      </c>
      <c r="BG20" s="113">
        <v>0</v>
      </c>
      <c r="BH20" s="108">
        <v>0</v>
      </c>
      <c r="BI20" s="109">
        <v>2.11843</v>
      </c>
      <c r="BJ20" s="114">
        <f t="shared" si="6"/>
        <v>1.0947999999999999E-3</v>
      </c>
      <c r="BK20" s="54">
        <f t="shared" si="7"/>
        <v>0</v>
      </c>
      <c r="BL20" s="111">
        <f t="shared" si="8"/>
        <v>0</v>
      </c>
      <c r="BM20" s="112">
        <v>44</v>
      </c>
      <c r="BN20" s="136">
        <v>1.2852E-3</v>
      </c>
      <c r="BO20" s="136">
        <v>0</v>
      </c>
      <c r="BP20" s="137">
        <v>0</v>
      </c>
      <c r="BQ20" s="138">
        <v>2.48685</v>
      </c>
      <c r="BR20" s="139">
        <f t="shared" si="9"/>
        <v>1.2852E-3</v>
      </c>
      <c r="BS20" s="140">
        <f t="shared" si="10"/>
        <v>0</v>
      </c>
    </row>
    <row r="21" spans="1:71" ht="29.25" hidden="1" customHeight="1">
      <c r="A21" s="27"/>
      <c r="B21" s="27"/>
      <c r="C21" s="27"/>
      <c r="D21" s="73"/>
      <c r="E21" s="2264" t="s">
        <v>128</v>
      </c>
      <c r="F21" s="2264"/>
      <c r="G21" s="2265" t="s">
        <v>129</v>
      </c>
      <c r="H21" s="2265"/>
      <c r="I21" s="2265"/>
      <c r="J21" s="2265"/>
      <c r="K21" s="2265"/>
      <c r="L21" s="2265"/>
      <c r="M21" s="2265"/>
      <c r="N21" s="2265"/>
      <c r="O21" s="2265"/>
      <c r="P21" s="2265"/>
      <c r="Q21" s="2265"/>
      <c r="R21" s="2265"/>
      <c r="S21" s="2265"/>
      <c r="T21" s="2265"/>
      <c r="U21" s="2265"/>
      <c r="V21" s="2265"/>
      <c r="W21" s="103"/>
      <c r="X21" s="104"/>
      <c r="Z21" s="184"/>
      <c r="AA21" s="34" t="s">
        <v>105</v>
      </c>
      <c r="AB21" s="185" t="s">
        <v>130</v>
      </c>
      <c r="AC21" s="101"/>
      <c r="AD21" s="186" t="s">
        <v>131</v>
      </c>
      <c r="AE21" s="144"/>
      <c r="AF21" s="144"/>
      <c r="AG21" s="144" t="s">
        <v>132</v>
      </c>
      <c r="AH21" s="144"/>
      <c r="AI21" s="144"/>
      <c r="AJ21" s="144"/>
      <c r="AK21" s="144"/>
      <c r="AL21" s="54"/>
      <c r="AM21" s="69">
        <v>9</v>
      </c>
      <c r="AN21" s="107">
        <v>7.3439999999999996E-4</v>
      </c>
      <c r="AO21" s="108">
        <v>0</v>
      </c>
      <c r="AP21" s="108">
        <v>0</v>
      </c>
      <c r="AQ21" s="109">
        <v>1.42106</v>
      </c>
      <c r="AR21" s="110">
        <f t="shared" si="0"/>
        <v>7.3439999999999996E-4</v>
      </c>
      <c r="AS21" s="54">
        <f t="shared" si="1"/>
        <v>0</v>
      </c>
      <c r="AT21" s="111">
        <f t="shared" si="2"/>
        <v>0</v>
      </c>
      <c r="AU21" s="54"/>
      <c r="AV21" s="54"/>
      <c r="AW21" s="112">
        <v>21</v>
      </c>
      <c r="AX21" s="113">
        <v>8.7719999999999996E-4</v>
      </c>
      <c r="AY21" s="113">
        <v>0</v>
      </c>
      <c r="AZ21" s="108">
        <v>0</v>
      </c>
      <c r="BA21" s="109">
        <v>1.69737</v>
      </c>
      <c r="BB21" s="114">
        <f t="shared" si="3"/>
        <v>8.7719999999999996E-4</v>
      </c>
      <c r="BC21" s="115">
        <f t="shared" si="4"/>
        <v>0</v>
      </c>
      <c r="BD21" s="116">
        <f t="shared" si="5"/>
        <v>0</v>
      </c>
      <c r="BE21" s="117">
        <v>33</v>
      </c>
      <c r="BF21" s="135">
        <v>1.0947999999999999E-3</v>
      </c>
      <c r="BG21" s="113">
        <v>0</v>
      </c>
      <c r="BH21" s="108">
        <v>0</v>
      </c>
      <c r="BI21" s="109">
        <v>2.11843</v>
      </c>
      <c r="BJ21" s="114">
        <f t="shared" si="6"/>
        <v>1.0947999999999999E-3</v>
      </c>
      <c r="BK21" s="54">
        <f t="shared" si="7"/>
        <v>0</v>
      </c>
      <c r="BL21" s="111">
        <f t="shared" si="8"/>
        <v>0</v>
      </c>
      <c r="BM21" s="112">
        <v>45</v>
      </c>
      <c r="BN21" s="136">
        <v>1.2852E-3</v>
      </c>
      <c r="BO21" s="136">
        <v>0</v>
      </c>
      <c r="BP21" s="137">
        <v>0</v>
      </c>
      <c r="BQ21" s="138">
        <v>2.48685</v>
      </c>
      <c r="BR21" s="139">
        <f t="shared" si="9"/>
        <v>1.2852E-3</v>
      </c>
      <c r="BS21" s="140">
        <f t="shared" si="10"/>
        <v>0</v>
      </c>
    </row>
    <row r="22" spans="1:71" ht="15.75" hidden="1">
      <c r="A22" s="27"/>
      <c r="B22" s="27"/>
      <c r="C22" s="27"/>
      <c r="D22" s="73"/>
      <c r="E22" s="187"/>
      <c r="F22" s="188"/>
      <c r="G22" s="188"/>
      <c r="H22" s="188"/>
      <c r="I22" s="188"/>
      <c r="J22" s="188"/>
      <c r="K22" s="188"/>
      <c r="L22" s="188"/>
      <c r="M22" s="188"/>
      <c r="N22" s="188"/>
      <c r="O22" s="188"/>
      <c r="P22" s="188"/>
      <c r="Q22" s="188"/>
      <c r="R22" s="188"/>
      <c r="S22" s="188"/>
      <c r="T22" s="188"/>
      <c r="U22" s="188"/>
      <c r="V22" s="188"/>
      <c r="W22" s="103"/>
      <c r="X22" s="104"/>
      <c r="AA22" s="34" t="s">
        <v>104</v>
      </c>
      <c r="AB22" s="185" t="s">
        <v>133</v>
      </c>
      <c r="AC22" s="101"/>
      <c r="AD22" s="97" t="s">
        <v>134</v>
      </c>
      <c r="AE22" s="97"/>
      <c r="AF22" s="97"/>
      <c r="AG22" s="97" t="s">
        <v>135</v>
      </c>
      <c r="AH22" s="97"/>
      <c r="AI22" s="97"/>
      <c r="AJ22" s="97"/>
      <c r="AK22" s="97"/>
      <c r="AL22" s="54"/>
      <c r="AM22" s="69">
        <v>10</v>
      </c>
      <c r="AN22" s="107">
        <v>7.3439999999999996E-4</v>
      </c>
      <c r="AO22" s="108">
        <v>0</v>
      </c>
      <c r="AP22" s="108">
        <v>0</v>
      </c>
      <c r="AQ22" s="109">
        <v>1.42106</v>
      </c>
      <c r="AR22" s="110">
        <f t="shared" si="0"/>
        <v>7.3439999999999996E-4</v>
      </c>
      <c r="AS22" s="54">
        <f t="shared" si="1"/>
        <v>0</v>
      </c>
      <c r="AT22" s="111">
        <f t="shared" si="2"/>
        <v>0</v>
      </c>
      <c r="AU22" s="54"/>
      <c r="AV22" s="54"/>
      <c r="AW22" s="112">
        <v>22</v>
      </c>
      <c r="AX22" s="113">
        <v>8.7719999999999996E-4</v>
      </c>
      <c r="AY22" s="113">
        <v>0</v>
      </c>
      <c r="AZ22" s="108">
        <v>0</v>
      </c>
      <c r="BA22" s="109">
        <v>1.69737</v>
      </c>
      <c r="BB22" s="114">
        <f t="shared" si="3"/>
        <v>8.7719999999999996E-4</v>
      </c>
      <c r="BC22" s="115">
        <f t="shared" si="4"/>
        <v>0</v>
      </c>
      <c r="BD22" s="116">
        <f t="shared" si="5"/>
        <v>0</v>
      </c>
      <c r="BE22" s="117">
        <v>34</v>
      </c>
      <c r="BF22" s="135">
        <v>1.0947999999999999E-3</v>
      </c>
      <c r="BG22" s="113">
        <v>0</v>
      </c>
      <c r="BH22" s="108">
        <v>0</v>
      </c>
      <c r="BI22" s="109">
        <v>2.11843</v>
      </c>
      <c r="BJ22" s="114">
        <f t="shared" si="6"/>
        <v>1.0947999999999999E-3</v>
      </c>
      <c r="BK22" s="54">
        <f t="shared" si="7"/>
        <v>0</v>
      </c>
      <c r="BL22" s="111">
        <f t="shared" si="8"/>
        <v>0</v>
      </c>
      <c r="BM22" s="112">
        <v>46</v>
      </c>
      <c r="BN22" s="136">
        <v>1.2852E-3</v>
      </c>
      <c r="BO22" s="136">
        <v>0</v>
      </c>
      <c r="BP22" s="137">
        <v>0</v>
      </c>
      <c r="BQ22" s="138">
        <v>2.48685</v>
      </c>
      <c r="BR22" s="139">
        <f t="shared" si="9"/>
        <v>1.2852E-3</v>
      </c>
      <c r="BS22" s="140">
        <f t="shared" si="10"/>
        <v>0</v>
      </c>
    </row>
    <row r="23" spans="1:71" ht="13.5" customHeight="1" thickBot="1">
      <c r="A23" s="29"/>
      <c r="B23" s="29"/>
      <c r="C23" s="29"/>
      <c r="D23" s="190"/>
      <c r="E23" s="2009" t="s">
        <v>136</v>
      </c>
      <c r="F23" s="2009"/>
      <c r="G23" s="2009"/>
      <c r="H23" s="2009"/>
      <c r="I23" s="2009"/>
      <c r="J23" s="2009"/>
      <c r="K23" s="2009"/>
      <c r="L23" s="2009"/>
      <c r="M23" s="2009"/>
      <c r="N23" s="2009"/>
      <c r="O23" s="2009"/>
      <c r="P23" s="2009"/>
      <c r="Q23" s="2009"/>
      <c r="R23" s="2009"/>
      <c r="S23" s="2009"/>
      <c r="T23" s="2009"/>
      <c r="U23" s="2009"/>
      <c r="V23" s="2009"/>
      <c r="W23" s="191"/>
      <c r="X23" s="191"/>
      <c r="AA23" s="192" t="s">
        <v>105</v>
      </c>
      <c r="AB23" s="185" t="s">
        <v>137</v>
      </c>
      <c r="AC23" s="193"/>
      <c r="AD23" s="2010"/>
      <c r="AE23" s="2010"/>
      <c r="AF23" s="2010"/>
      <c r="AG23" s="2010"/>
      <c r="AH23" s="2011"/>
      <c r="AI23" s="2011"/>
      <c r="AJ23" s="194"/>
      <c r="AK23" s="195"/>
      <c r="AL23" s="196"/>
      <c r="AM23" s="197">
        <v>11</v>
      </c>
      <c r="AN23" s="198">
        <v>7.3439999999999996E-4</v>
      </c>
      <c r="AO23" s="199">
        <v>0</v>
      </c>
      <c r="AP23" s="199">
        <v>0</v>
      </c>
      <c r="AQ23" s="200">
        <v>1.42106</v>
      </c>
      <c r="AR23" s="201">
        <f t="shared" si="0"/>
        <v>7.3439999999999996E-4</v>
      </c>
      <c r="AS23" s="196">
        <f t="shared" si="1"/>
        <v>0</v>
      </c>
      <c r="AT23" s="202">
        <f t="shared" si="2"/>
        <v>0</v>
      </c>
      <c r="AU23" s="196"/>
      <c r="AV23" s="196"/>
      <c r="AW23" s="203">
        <v>23</v>
      </c>
      <c r="AX23" s="204">
        <v>8.7719999999999996E-4</v>
      </c>
      <c r="AY23" s="204">
        <v>0</v>
      </c>
      <c r="AZ23" s="199">
        <v>0</v>
      </c>
      <c r="BA23" s="200">
        <v>1.69737</v>
      </c>
      <c r="BB23" s="205">
        <f t="shared" si="3"/>
        <v>8.7719999999999996E-4</v>
      </c>
      <c r="BC23" s="206">
        <f t="shared" si="4"/>
        <v>0</v>
      </c>
      <c r="BD23" s="207">
        <f t="shared" si="5"/>
        <v>0</v>
      </c>
      <c r="BE23" s="208">
        <v>35</v>
      </c>
      <c r="BF23" s="209">
        <v>1.0947999999999999E-3</v>
      </c>
      <c r="BG23" s="204">
        <v>0</v>
      </c>
      <c r="BH23" s="199">
        <v>0</v>
      </c>
      <c r="BI23" s="200">
        <v>2.11843</v>
      </c>
      <c r="BJ23" s="205">
        <f t="shared" si="6"/>
        <v>1.0947999999999999E-3</v>
      </c>
      <c r="BK23" s="196">
        <f t="shared" si="7"/>
        <v>0</v>
      </c>
      <c r="BL23" s="202">
        <f t="shared" si="8"/>
        <v>0</v>
      </c>
      <c r="BM23" s="203">
        <v>47</v>
      </c>
      <c r="BN23" s="210">
        <v>1.2852E-3</v>
      </c>
      <c r="BO23" s="210">
        <v>0</v>
      </c>
      <c r="BP23" s="211">
        <v>0</v>
      </c>
      <c r="BQ23" s="212">
        <v>2.48685</v>
      </c>
      <c r="BR23" s="213">
        <f t="shared" si="9"/>
        <v>1.2852E-3</v>
      </c>
      <c r="BS23" s="214">
        <f t="shared" si="10"/>
        <v>0</v>
      </c>
    </row>
    <row r="24" spans="1:71" ht="15" hidden="1" customHeight="1" thickBot="1">
      <c r="A24" s="27"/>
      <c r="B24" s="27"/>
      <c r="C24" s="27"/>
      <c r="D24" s="73"/>
      <c r="E24" s="2000" t="s">
        <v>138</v>
      </c>
      <c r="F24" s="2000"/>
      <c r="G24" s="2266"/>
      <c r="H24" s="2266"/>
      <c r="I24" s="2266"/>
      <c r="J24" s="2266"/>
      <c r="K24" s="2266"/>
      <c r="L24" s="2266"/>
      <c r="M24" s="2266"/>
      <c r="N24" s="2266"/>
      <c r="O24" s="2266"/>
      <c r="P24" s="2267" t="s">
        <v>97</v>
      </c>
      <c r="Q24" s="2267"/>
      <c r="R24" s="2267"/>
      <c r="S24" s="2267"/>
      <c r="T24" s="2268" t="s">
        <v>97</v>
      </c>
      <c r="U24" s="2268"/>
      <c r="V24" s="215"/>
      <c r="W24" s="1167"/>
      <c r="X24" s="216"/>
      <c r="AA24" s="34" t="s">
        <v>97</v>
      </c>
      <c r="AB24" s="185" t="s">
        <v>140</v>
      </c>
      <c r="AC24" s="101"/>
      <c r="AD24" s="54"/>
      <c r="AE24" s="54"/>
      <c r="AF24" s="54"/>
      <c r="AG24" s="54"/>
      <c r="AH24" s="53"/>
      <c r="AI24" s="53"/>
      <c r="AJ24" s="53"/>
      <c r="AK24" s="54"/>
      <c r="AL24" s="54"/>
      <c r="AM24" s="69">
        <v>12</v>
      </c>
      <c r="AN24" s="107">
        <v>7.3439999999999996E-4</v>
      </c>
      <c r="AO24" s="108">
        <v>0</v>
      </c>
      <c r="AP24" s="108">
        <v>0</v>
      </c>
      <c r="AQ24" s="109">
        <v>1.42106</v>
      </c>
      <c r="AR24" s="110">
        <f t="shared" si="0"/>
        <v>7.3439999999999996E-4</v>
      </c>
      <c r="AS24" s="54">
        <f t="shared" si="1"/>
        <v>0</v>
      </c>
      <c r="AT24" s="111">
        <f t="shared" si="2"/>
        <v>0</v>
      </c>
      <c r="AU24" s="54"/>
      <c r="AV24" s="54"/>
      <c r="AW24" s="112">
        <v>24</v>
      </c>
      <c r="AX24" s="113">
        <v>8.7719999999999996E-4</v>
      </c>
      <c r="AY24" s="113">
        <v>0</v>
      </c>
      <c r="AZ24" s="108">
        <v>0</v>
      </c>
      <c r="BA24" s="109">
        <v>1.69737</v>
      </c>
      <c r="BB24" s="114">
        <f t="shared" si="3"/>
        <v>8.7719999999999996E-4</v>
      </c>
      <c r="BC24" s="115">
        <f t="shared" si="4"/>
        <v>0</v>
      </c>
      <c r="BD24" s="116">
        <f t="shared" si="5"/>
        <v>0</v>
      </c>
      <c r="BE24" s="117">
        <v>36</v>
      </c>
      <c r="BF24" s="135">
        <v>1.0947999999999999E-3</v>
      </c>
      <c r="BG24" s="113">
        <v>0</v>
      </c>
      <c r="BH24" s="108">
        <v>0</v>
      </c>
      <c r="BI24" s="109">
        <v>2.11843</v>
      </c>
      <c r="BJ24" s="114">
        <f t="shared" si="6"/>
        <v>1.0947999999999999E-3</v>
      </c>
      <c r="BK24" s="54">
        <f t="shared" si="7"/>
        <v>0</v>
      </c>
      <c r="BL24" s="111">
        <f t="shared" si="8"/>
        <v>0</v>
      </c>
      <c r="BM24" s="112">
        <v>48</v>
      </c>
      <c r="BN24" s="136">
        <v>1.2852E-3</v>
      </c>
      <c r="BO24" s="136">
        <v>0</v>
      </c>
      <c r="BP24" s="137">
        <v>0</v>
      </c>
      <c r="BQ24" s="138">
        <v>2.48685</v>
      </c>
      <c r="BR24" s="139">
        <f t="shared" si="9"/>
        <v>1.2852E-3</v>
      </c>
      <c r="BS24" s="140">
        <f t="shared" si="10"/>
        <v>0</v>
      </c>
    </row>
    <row r="25" spans="1:71" ht="15" customHeight="1" thickBot="1">
      <c r="A25" s="27"/>
      <c r="B25" s="27"/>
      <c r="C25" s="27"/>
      <c r="D25" s="73"/>
      <c r="E25" s="2000" t="s">
        <v>141</v>
      </c>
      <c r="F25" s="2000"/>
      <c r="G25" s="2269" t="str">
        <f>'TMB 050'!G25</f>
        <v xml:space="preserve">RODOVIA DO SOL, </v>
      </c>
      <c r="H25" s="2269"/>
      <c r="I25" s="2269"/>
      <c r="J25" s="2269"/>
      <c r="K25" s="2269"/>
      <c r="L25" s="2269"/>
      <c r="M25" s="2269"/>
      <c r="N25" s="2269"/>
      <c r="O25" s="2269"/>
      <c r="P25" s="2269"/>
      <c r="Q25" s="2269"/>
      <c r="R25" s="2269"/>
      <c r="S25" s="2028" t="s">
        <v>2120</v>
      </c>
      <c r="T25" s="2028"/>
      <c r="U25" s="2029">
        <f>'TMB 050'!U25</f>
        <v>12</v>
      </c>
      <c r="V25" s="2029"/>
      <c r="W25" s="103"/>
      <c r="X25" s="217"/>
      <c r="AB25" s="34" t="s">
        <v>142</v>
      </c>
      <c r="AC25" s="101"/>
      <c r="AE25" s="218"/>
      <c r="AF25" s="218"/>
      <c r="AG25" s="219" t="s">
        <v>143</v>
      </c>
      <c r="AH25" s="220">
        <f>G28</f>
        <v>6</v>
      </c>
      <c r="AI25" s="63"/>
      <c r="AJ25" s="53" t="s">
        <v>97</v>
      </c>
      <c r="AK25" s="2030"/>
      <c r="AL25" s="2030"/>
      <c r="AM25" s="72"/>
      <c r="AN25" s="221"/>
      <c r="AO25" s="113"/>
      <c r="AP25" s="108"/>
      <c r="AQ25" s="56"/>
      <c r="AR25" s="222"/>
      <c r="AS25" s="54"/>
      <c r="AT25" s="111"/>
      <c r="AU25" s="54"/>
      <c r="AV25" s="54"/>
      <c r="AW25" s="99"/>
      <c r="AX25" s="54"/>
      <c r="AY25" s="56"/>
      <c r="AZ25" s="54"/>
      <c r="BA25" s="54"/>
      <c r="BB25" s="54"/>
      <c r="BC25" s="54"/>
      <c r="BD25" s="100"/>
      <c r="BE25" s="223"/>
      <c r="BF25" s="224"/>
      <c r="BG25" s="54"/>
      <c r="BH25" s="54"/>
      <c r="BI25" s="54"/>
      <c r="BJ25" s="54"/>
      <c r="BK25" s="54"/>
      <c r="BL25" s="54"/>
      <c r="BM25" s="54"/>
      <c r="BN25" s="54"/>
      <c r="BO25" s="54"/>
      <c r="BP25" s="54"/>
      <c r="BQ25" s="54"/>
      <c r="BR25" s="101"/>
      <c r="BS25" s="225"/>
    </row>
    <row r="26" spans="1:71" ht="15" customHeight="1">
      <c r="A26" s="29"/>
      <c r="B26" s="29"/>
      <c r="C26" s="29"/>
      <c r="D26" s="73"/>
      <c r="E26" s="226" t="s">
        <v>144</v>
      </c>
      <c r="F26" s="2270">
        <f>'TMB 050'!F26</f>
        <v>29103800</v>
      </c>
      <c r="G26" s="2270"/>
      <c r="H26" s="2019" t="s">
        <v>145</v>
      </c>
      <c r="I26" s="2019"/>
      <c r="J26" s="2271" t="str">
        <f>'TMB 050'!J26</f>
        <v xml:space="preserve"> ITAPARICA</v>
      </c>
      <c r="K26" s="2271"/>
      <c r="L26" s="2271"/>
      <c r="M26" s="2271"/>
      <c r="N26" s="2271"/>
      <c r="O26" s="2032" t="s">
        <v>146</v>
      </c>
      <c r="P26" s="2032"/>
      <c r="Q26" s="2271" t="str">
        <f>'TMB 050'!Q26</f>
        <v>VILA VELHA</v>
      </c>
      <c r="R26" s="2271"/>
      <c r="S26" s="2271"/>
      <c r="T26" s="2271"/>
      <c r="U26" s="2271"/>
      <c r="V26" s="2271"/>
      <c r="W26" s="132"/>
      <c r="X26" s="217"/>
      <c r="AA26" s="34" t="s">
        <v>104</v>
      </c>
      <c r="AB26" s="34" t="s">
        <v>147</v>
      </c>
      <c r="AC26" s="101"/>
      <c r="AD26" s="54" t="s">
        <v>148</v>
      </c>
      <c r="AE26" s="54"/>
      <c r="AF26" s="54"/>
      <c r="AG26" s="54"/>
      <c r="AH26" s="53"/>
      <c r="AI26" s="63"/>
      <c r="AJ26" s="53"/>
      <c r="AK26" s="2021"/>
      <c r="AL26" s="2021"/>
      <c r="AM26" s="72"/>
      <c r="AN26" s="221"/>
      <c r="AO26" s="113"/>
      <c r="AP26" s="108"/>
      <c r="AQ26" s="56"/>
      <c r="AR26" s="222"/>
      <c r="AS26" s="54"/>
      <c r="AT26" s="111"/>
      <c r="AU26" s="54"/>
      <c r="AV26" s="54"/>
      <c r="AW26" s="99"/>
      <c r="AX26" s="54"/>
      <c r="AY26" s="56"/>
      <c r="AZ26" s="54"/>
      <c r="BA26" s="54"/>
      <c r="BB26" s="54"/>
      <c r="BC26" s="54"/>
      <c r="BD26" s="100"/>
      <c r="BE26" s="223"/>
      <c r="BF26" s="224"/>
      <c r="BG26" s="54"/>
      <c r="BH26" s="54"/>
      <c r="BI26" s="54"/>
      <c r="BJ26" s="54"/>
      <c r="BK26" s="54"/>
      <c r="BL26" s="54"/>
      <c r="BM26" s="54"/>
      <c r="BN26" s="54"/>
      <c r="BO26" s="54"/>
      <c r="BP26" s="54"/>
      <c r="BQ26" s="54"/>
      <c r="BR26" s="101"/>
      <c r="BS26" s="227">
        <f>SUM(BS12:BS25)</f>
        <v>0</v>
      </c>
    </row>
    <row r="27" spans="1:71" ht="15" customHeight="1">
      <c r="A27" s="29"/>
      <c r="B27" s="29"/>
      <c r="C27" s="29"/>
      <c r="D27" s="73"/>
      <c r="E27" s="2019" t="s">
        <v>149</v>
      </c>
      <c r="F27" s="2019"/>
      <c r="G27" s="2019"/>
      <c r="H27" s="2274" t="str">
        <f>'TMB 050'!H27</f>
        <v>LUC 23  PISO TERREO</v>
      </c>
      <c r="I27" s="2274"/>
      <c r="J27" s="2274"/>
      <c r="K27" s="2274"/>
      <c r="L27" s="2274"/>
      <c r="M27" s="2274"/>
      <c r="N27" s="2274"/>
      <c r="O27" s="2274"/>
      <c r="P27" s="2274"/>
      <c r="Q27" s="2274"/>
      <c r="R27" s="2274"/>
      <c r="S27" s="2023" t="s">
        <v>150</v>
      </c>
      <c r="T27" s="2023"/>
      <c r="U27" s="2275" t="str">
        <f>'TMB 050'!U27</f>
        <v>ES</v>
      </c>
      <c r="V27" s="2275"/>
      <c r="W27" s="103"/>
      <c r="X27" s="228"/>
      <c r="AA27" s="34" t="s">
        <v>105</v>
      </c>
      <c r="AB27" s="34" t="s">
        <v>151</v>
      </c>
      <c r="AC27" s="101"/>
      <c r="AD27" s="2025"/>
      <c r="AE27" s="2025"/>
      <c r="AF27" s="2025"/>
      <c r="AG27" s="2025"/>
      <c r="AH27" s="2026"/>
      <c r="AI27" s="2026"/>
      <c r="AJ27" s="53"/>
      <c r="AK27" s="54"/>
      <c r="AL27" s="54"/>
      <c r="AM27" s="72"/>
      <c r="AN27" s="98"/>
      <c r="AO27" s="55"/>
      <c r="AP27" s="55"/>
      <c r="AQ27" s="229"/>
      <c r="AR27" s="54" t="s">
        <v>97</v>
      </c>
      <c r="AS27" s="229">
        <f>SUM(AS13:AS26)</f>
        <v>6.1200000000000002E-4</v>
      </c>
      <c r="AT27" s="230">
        <f>SUM(AT13:AT26)</f>
        <v>1.1842200000000001</v>
      </c>
      <c r="AU27" s="54"/>
      <c r="AV27" s="54"/>
      <c r="AW27" s="99"/>
      <c r="AX27" s="54"/>
      <c r="AY27" s="56"/>
      <c r="AZ27" s="54"/>
      <c r="BA27" s="54"/>
      <c r="BB27" s="54"/>
      <c r="BC27" s="231">
        <f>SUM(BC13:BC26)</f>
        <v>0</v>
      </c>
      <c r="BD27" s="232">
        <f>SUM(BD13:BD26)</f>
        <v>0</v>
      </c>
      <c r="BE27" s="223"/>
      <c r="BF27" s="224"/>
      <c r="BG27" s="54"/>
      <c r="BH27" s="54"/>
      <c r="BI27" s="54"/>
      <c r="BJ27" s="54" t="s">
        <v>152</v>
      </c>
      <c r="BK27" s="229">
        <f>SUM(BK13:BK26)</f>
        <v>0</v>
      </c>
      <c r="BL27" s="230">
        <f>SUM(BL13:BL26)</f>
        <v>0</v>
      </c>
      <c r="BM27" s="54"/>
      <c r="BN27" s="54"/>
      <c r="BO27" s="54"/>
      <c r="BP27" s="54"/>
      <c r="BQ27" s="54"/>
      <c r="BR27" s="101"/>
      <c r="BS27" s="225"/>
    </row>
    <row r="28" spans="1:71" ht="15" customHeight="1" thickBot="1">
      <c r="A28" s="29"/>
      <c r="B28" s="29"/>
      <c r="C28" s="29"/>
      <c r="D28" s="73"/>
      <c r="E28" s="2019" t="s">
        <v>153</v>
      </c>
      <c r="F28" s="2019"/>
      <c r="G28" s="1168">
        <f>'TMB 050'!G28</f>
        <v>6</v>
      </c>
      <c r="H28" s="2272" t="str">
        <f>"meses"</f>
        <v>meses</v>
      </c>
      <c r="I28" s="2272"/>
      <c r="J28" s="2023" t="s">
        <v>138</v>
      </c>
      <c r="K28" s="2023"/>
      <c r="L28" s="2023"/>
      <c r="M28" s="2023"/>
      <c r="N28" s="2023"/>
      <c r="O28" s="2273" t="str">
        <f>BDS!B2</f>
        <v>BOULEVARD SHOPPING VILA VELHA (*)</v>
      </c>
      <c r="P28" s="2273"/>
      <c r="Q28" s="2273"/>
      <c r="R28" s="2273"/>
      <c r="S28" s="2273"/>
      <c r="T28" s="2273"/>
      <c r="U28" s="2273"/>
      <c r="V28" s="2273"/>
      <c r="W28" s="132"/>
      <c r="X28" s="228"/>
      <c r="AA28" s="34" t="s">
        <v>104</v>
      </c>
      <c r="AB28" s="34" t="s">
        <v>154</v>
      </c>
      <c r="AC28" s="235" t="s">
        <v>121</v>
      </c>
      <c r="AD28" s="2025"/>
      <c r="AE28" s="2025"/>
      <c r="AF28" s="2025"/>
      <c r="AG28" s="2025"/>
      <c r="AH28" s="2026"/>
      <c r="AI28" s="2026"/>
      <c r="AJ28" s="53"/>
      <c r="AK28" s="54"/>
      <c r="AL28" s="54"/>
      <c r="AM28" s="72"/>
      <c r="AN28" s="236"/>
      <c r="AO28" s="237"/>
      <c r="AP28" s="237"/>
      <c r="AQ28" s="238"/>
      <c r="AR28" s="239"/>
      <c r="AS28" s="239"/>
      <c r="AT28" s="239"/>
      <c r="AU28" s="239"/>
      <c r="AV28" s="239"/>
      <c r="AW28" s="240"/>
      <c r="AX28" s="239"/>
      <c r="AY28" s="238"/>
      <c r="AZ28" s="239"/>
      <c r="BA28" s="239"/>
      <c r="BB28" s="239"/>
      <c r="BC28" s="239"/>
      <c r="BD28" s="241"/>
      <c r="BE28" s="242"/>
      <c r="BF28" s="243"/>
      <c r="BG28" s="244"/>
      <c r="BH28" s="244"/>
      <c r="BI28" s="244"/>
      <c r="BJ28" s="244"/>
      <c r="BK28" s="244"/>
      <c r="BL28" s="244"/>
      <c r="BM28" s="244"/>
      <c r="BN28" s="244"/>
      <c r="BO28" s="244"/>
      <c r="BP28" s="244"/>
      <c r="BQ28" s="244"/>
      <c r="BR28" s="245"/>
      <c r="BS28" s="246"/>
    </row>
    <row r="29" spans="1:71" ht="15" customHeight="1">
      <c r="A29" s="29"/>
      <c r="B29" s="29"/>
      <c r="C29" s="29"/>
      <c r="D29" s="73"/>
      <c r="E29" s="2019" t="s">
        <v>155</v>
      </c>
      <c r="F29" s="2019"/>
      <c r="G29" s="2019"/>
      <c r="H29" s="2276">
        <f>'TMB 050'!H29</f>
        <v>41239</v>
      </c>
      <c r="I29" s="2276"/>
      <c r="J29" s="2276"/>
      <c r="K29" s="226" t="s">
        <v>156</v>
      </c>
      <c r="L29" s="247"/>
      <c r="M29" s="2040">
        <f>'TMB 050'!M29</f>
        <v>41419</v>
      </c>
      <c r="N29" s="2040"/>
      <c r="O29" s="1169"/>
      <c r="P29" s="1169"/>
      <c r="Q29" s="1169"/>
      <c r="R29" s="1169"/>
      <c r="S29" s="1169"/>
      <c r="T29" s="1169"/>
      <c r="U29" s="1169"/>
      <c r="V29" s="1169"/>
      <c r="W29" s="132"/>
      <c r="X29" s="228"/>
      <c r="AA29" s="34" t="s">
        <v>105</v>
      </c>
      <c r="AB29" s="248"/>
      <c r="AC29" s="249" t="s">
        <v>158</v>
      </c>
      <c r="AD29" s="250" t="s">
        <v>159</v>
      </c>
      <c r="AE29" s="54"/>
      <c r="AF29" s="2025"/>
      <c r="AG29" s="2025"/>
      <c r="AH29" s="251"/>
      <c r="AI29" s="2025"/>
      <c r="AJ29" s="2025"/>
      <c r="AK29" s="252"/>
      <c r="AL29" s="252"/>
      <c r="AM29" s="54" t="s">
        <v>97</v>
      </c>
      <c r="AN29" s="253" t="s">
        <v>97</v>
      </c>
      <c r="AO29" s="70" t="s">
        <v>97</v>
      </c>
      <c r="AP29" s="70"/>
      <c r="AQ29" s="71"/>
      <c r="AR29" s="72"/>
      <c r="AS29" s="72"/>
      <c r="AT29" s="72"/>
      <c r="AU29" s="72"/>
      <c r="AV29" s="72"/>
      <c r="AW29" s="72"/>
      <c r="AX29" s="72"/>
      <c r="AY29" s="71"/>
      <c r="AZ29" s="72"/>
      <c r="BA29" s="72"/>
      <c r="BB29" s="72"/>
      <c r="BC29" s="72"/>
      <c r="BD29" s="72"/>
      <c r="BE29" s="72"/>
      <c r="BF29" s="72"/>
      <c r="BG29" s="72"/>
      <c r="BH29" s="72"/>
      <c r="BI29" s="72"/>
      <c r="BJ29" s="72"/>
      <c r="BK29" s="54"/>
      <c r="BL29" s="54"/>
      <c r="BM29" s="54"/>
      <c r="BN29" s="54"/>
      <c r="BO29" s="54"/>
      <c r="BP29" s="72"/>
      <c r="BQ29" s="72"/>
      <c r="BR29" s="72"/>
      <c r="BS29" s="72"/>
    </row>
    <row r="30" spans="1:71" ht="15" customHeight="1">
      <c r="A30" s="29"/>
      <c r="B30" s="29"/>
      <c r="C30" s="29"/>
      <c r="D30" s="73"/>
      <c r="E30" s="2019" t="s">
        <v>84</v>
      </c>
      <c r="F30" s="2019"/>
      <c r="G30" s="2277">
        <f>'TMB 050'!$G$30</f>
        <v>1234550</v>
      </c>
      <c r="H30" s="2277"/>
      <c r="I30" s="2277"/>
      <c r="J30" s="2034"/>
      <c r="K30" s="2034"/>
      <c r="L30" s="2034"/>
      <c r="M30" s="2034"/>
      <c r="N30" s="2034"/>
      <c r="O30" s="2047" t="str">
        <f>'[1]TMB 050'!O29:V29</f>
        <v>INICIO VIGENCIA: Das 24h do dia do protocolo na Sucursal</v>
      </c>
      <c r="P30" s="2047"/>
      <c r="Q30" s="2047"/>
      <c r="R30" s="2047"/>
      <c r="S30" s="2047"/>
      <c r="T30" s="2047"/>
      <c r="U30" s="2047"/>
      <c r="V30" s="2047"/>
      <c r="W30" s="255"/>
      <c r="X30" s="228"/>
      <c r="AA30" s="34" t="s">
        <v>104</v>
      </c>
      <c r="AB30" s="256"/>
      <c r="AC30" s="257" t="s">
        <v>2088</v>
      </c>
      <c r="AD30" s="101"/>
      <c r="AE30" s="54"/>
      <c r="AF30" s="54"/>
      <c r="AG30" s="54"/>
      <c r="AH30" s="54"/>
      <c r="AI30" s="54"/>
      <c r="AJ30" s="54"/>
      <c r="AK30" s="54"/>
      <c r="AL30" s="54"/>
      <c r="AM30" s="72"/>
      <c r="AN30" s="70" t="s">
        <v>97</v>
      </c>
      <c r="AO30" s="70"/>
      <c r="AP30" s="70"/>
      <c r="AQ30" s="71"/>
      <c r="AR30" s="258" t="s">
        <v>161</v>
      </c>
      <c r="AS30" s="259">
        <f>AS27+BC27+BK27+BS26</f>
        <v>6.1200000000000002E-4</v>
      </c>
      <c r="AT30" s="258" t="s">
        <v>162</v>
      </c>
      <c r="AU30" s="259">
        <f>AN13</f>
        <v>5.1679999999999999E-4</v>
      </c>
      <c r="AV30" s="72"/>
      <c r="AW30" s="72"/>
      <c r="AX30" s="72"/>
      <c r="AY30" s="71"/>
      <c r="AZ30" s="72"/>
      <c r="BA30" s="72"/>
      <c r="BB30" s="72"/>
      <c r="BC30" s="72"/>
      <c r="BD30" s="72"/>
      <c r="BE30" s="72"/>
      <c r="BF30" s="72"/>
      <c r="BG30" s="72"/>
      <c r="BH30" s="72"/>
      <c r="BI30" s="72"/>
      <c r="BJ30" s="72"/>
      <c r="BK30" s="54"/>
      <c r="BL30" s="54"/>
      <c r="BM30" s="54"/>
      <c r="BN30" s="54"/>
      <c r="BO30" s="54"/>
      <c r="BP30" s="72"/>
      <c r="BQ30" s="72"/>
      <c r="BR30" s="72"/>
      <c r="BS30" s="72"/>
    </row>
    <row r="31" spans="1:71" ht="15.75" hidden="1">
      <c r="A31" s="29"/>
      <c r="B31" s="29"/>
      <c r="C31" s="29"/>
      <c r="D31" s="73"/>
      <c r="E31" s="2047"/>
      <c r="F31" s="2047"/>
      <c r="G31" s="2047"/>
      <c r="H31" s="2047"/>
      <c r="I31" s="2047"/>
      <c r="J31" s="2047"/>
      <c r="K31" s="2047"/>
      <c r="L31" s="2047"/>
      <c r="M31" s="2047"/>
      <c r="N31" s="2047"/>
      <c r="O31" s="2047"/>
      <c r="P31" s="2047"/>
      <c r="Q31" s="2047"/>
      <c r="R31" s="2047"/>
      <c r="S31" s="2047"/>
      <c r="T31" s="2047"/>
      <c r="U31" s="2047"/>
      <c r="V31" s="2047"/>
      <c r="W31" s="255"/>
      <c r="X31" s="228"/>
      <c r="AA31" s="34" t="s">
        <v>163</v>
      </c>
      <c r="AB31" s="256"/>
      <c r="AC31" s="257" t="s">
        <v>164</v>
      </c>
      <c r="AD31" s="260" t="s">
        <v>165</v>
      </c>
      <c r="AE31" s="54"/>
      <c r="AF31" s="2045" t="s">
        <v>2089</v>
      </c>
      <c r="AG31" s="2048"/>
      <c r="AH31" s="261">
        <f>X75</f>
        <v>0</v>
      </c>
      <c r="AI31" s="54"/>
      <c r="AJ31" s="54"/>
      <c r="AK31" s="54"/>
      <c r="AL31" s="100"/>
      <c r="AM31" s="72"/>
      <c r="AN31" s="56"/>
      <c r="AO31" s="56"/>
      <c r="AP31" s="56"/>
      <c r="AQ31" s="71"/>
      <c r="AR31" s="258" t="s">
        <v>2090</v>
      </c>
      <c r="AS31" s="262">
        <f>(AH23*AS30)</f>
        <v>0</v>
      </c>
      <c r="AT31" s="69"/>
      <c r="AU31" s="263"/>
      <c r="AV31" s="72"/>
      <c r="AW31" s="72"/>
      <c r="AX31" s="72"/>
      <c r="AY31" s="71"/>
      <c r="AZ31" s="72"/>
      <c r="BA31" s="72"/>
      <c r="BB31" s="72"/>
      <c r="BC31" s="72"/>
      <c r="BD31" s="72"/>
      <c r="BE31" s="72"/>
      <c r="BF31" s="72"/>
      <c r="BG31" s="72"/>
      <c r="BH31" s="72"/>
      <c r="BI31" s="72"/>
      <c r="BJ31" s="72"/>
      <c r="BK31" s="54"/>
      <c r="BL31" s="54"/>
      <c r="BM31" s="54"/>
      <c r="BN31" s="54"/>
      <c r="BO31" s="54"/>
      <c r="BP31" s="72"/>
      <c r="BQ31" s="72"/>
      <c r="BR31" s="72"/>
      <c r="BS31" s="72"/>
    </row>
    <row r="32" spans="1:71" ht="15" customHeight="1">
      <c r="A32" s="29"/>
      <c r="B32" s="29"/>
      <c r="C32" s="29"/>
      <c r="D32" s="73"/>
      <c r="E32" s="2000" t="s">
        <v>168</v>
      </c>
      <c r="F32" s="2000"/>
      <c r="G32" s="2000"/>
      <c r="H32" s="2000"/>
      <c r="I32" s="2000"/>
      <c r="J32" s="2280">
        <f>'TMB 050'!$J$32</f>
        <v>2284550</v>
      </c>
      <c r="K32" s="2280"/>
      <c r="L32" s="2280"/>
      <c r="M32" s="2280"/>
      <c r="N32" s="2161" t="s">
        <v>2091</v>
      </c>
      <c r="O32" s="2161"/>
      <c r="P32" s="2161"/>
      <c r="Q32" s="2161"/>
      <c r="R32" s="2161"/>
      <c r="S32" s="2281">
        <f ca="1">'TMB 050'!$S$32</f>
        <v>41876</v>
      </c>
      <c r="T32" s="2281"/>
      <c r="U32" s="2281"/>
      <c r="V32" s="264"/>
      <c r="W32" s="132"/>
      <c r="X32" s="228"/>
      <c r="AA32" s="34" t="s">
        <v>170</v>
      </c>
      <c r="AB32" s="256"/>
      <c r="AC32" s="257" t="s">
        <v>171</v>
      </c>
      <c r="AD32" s="101"/>
      <c r="AE32" s="265"/>
      <c r="AF32" s="265"/>
      <c r="AG32" s="54"/>
      <c r="AH32" s="266"/>
      <c r="AI32" s="266"/>
      <c r="AJ32" s="54"/>
      <c r="AK32" s="54"/>
      <c r="AL32" s="54"/>
      <c r="AM32" s="72"/>
      <c r="AN32" s="267"/>
      <c r="AO32" s="108"/>
      <c r="AP32" s="56"/>
      <c r="AQ32" s="71"/>
      <c r="AR32" s="258" t="s">
        <v>172</v>
      </c>
      <c r="AS32" s="268">
        <f>AT27+BD27+BL27+BS26</f>
        <v>1.1842200000000001</v>
      </c>
      <c r="AT32" s="263"/>
      <c r="AU32" s="69"/>
      <c r="AV32" s="72"/>
      <c r="AW32" s="72"/>
      <c r="AX32" s="72"/>
      <c r="AY32" s="71"/>
      <c r="AZ32" s="72"/>
      <c r="BA32" s="72"/>
      <c r="BB32" s="72"/>
      <c r="BC32" s="72"/>
      <c r="BD32" s="72"/>
      <c r="BE32" s="72"/>
      <c r="BF32" s="72"/>
      <c r="BG32" s="72"/>
      <c r="BH32" s="72"/>
      <c r="BI32" s="72"/>
      <c r="BJ32" s="72"/>
      <c r="BK32" s="54"/>
      <c r="BL32" s="54"/>
      <c r="BM32" s="54"/>
      <c r="BN32" s="54"/>
      <c r="BO32" s="54"/>
      <c r="BP32" s="72"/>
      <c r="BQ32" s="72"/>
      <c r="BR32" s="72"/>
      <c r="BS32" s="72"/>
    </row>
    <row r="33" spans="1:71" ht="13.5" customHeight="1">
      <c r="A33" s="29"/>
      <c r="B33" s="29"/>
      <c r="C33" s="29"/>
      <c r="D33" s="27"/>
      <c r="E33" s="2016" t="s">
        <v>173</v>
      </c>
      <c r="F33" s="2016"/>
      <c r="G33" s="2016"/>
      <c r="H33" s="2016"/>
      <c r="I33" s="2016"/>
      <c r="J33" s="2016"/>
      <c r="K33" s="2016"/>
      <c r="L33" s="2016"/>
      <c r="M33" s="2016"/>
      <c r="N33" s="2016"/>
      <c r="O33" s="2016"/>
      <c r="P33" s="2016"/>
      <c r="Q33" s="2016"/>
      <c r="R33" s="2016"/>
      <c r="S33" s="2016"/>
      <c r="T33" s="2016"/>
      <c r="U33" s="2016"/>
      <c r="V33" s="2016"/>
      <c r="W33" s="269"/>
      <c r="X33" s="228"/>
      <c r="AB33" s="256"/>
      <c r="AC33" s="271" t="s">
        <v>174</v>
      </c>
      <c r="AD33" s="245"/>
      <c r="AE33" s="54"/>
      <c r="AF33" s="54"/>
      <c r="AG33" s="54"/>
      <c r="AH33" s="272"/>
      <c r="AI33" s="265"/>
      <c r="AJ33" s="54"/>
      <c r="AK33" s="2030"/>
      <c r="AL33" s="2042"/>
      <c r="AM33" s="72"/>
      <c r="AN33" s="71"/>
      <c r="AO33" s="71"/>
      <c r="AP33" s="71"/>
      <c r="AQ33" s="71"/>
      <c r="AR33" s="72" t="s">
        <v>97</v>
      </c>
      <c r="AS33" s="273" t="s">
        <v>97</v>
      </c>
      <c r="AT33" s="274" t="s">
        <v>97</v>
      </c>
      <c r="AU33" s="72"/>
      <c r="AV33" s="72"/>
      <c r="AW33" s="72"/>
      <c r="AX33" s="72"/>
      <c r="AY33" s="71"/>
      <c r="AZ33" s="72"/>
      <c r="BA33" s="72"/>
      <c r="BB33" s="72"/>
      <c r="BC33" s="72"/>
      <c r="BD33" s="72"/>
      <c r="BE33" s="72"/>
      <c r="BF33" s="72"/>
      <c r="BG33" s="72"/>
      <c r="BH33" s="72"/>
      <c r="BI33" s="72"/>
      <c r="BJ33" s="72"/>
      <c r="BK33" s="54"/>
      <c r="BL33" s="54"/>
      <c r="BM33" s="54"/>
      <c r="BN33" s="54"/>
      <c r="BO33" s="54"/>
      <c r="BP33" s="72"/>
      <c r="BQ33" s="72"/>
      <c r="BR33" s="72"/>
      <c r="BS33" s="72"/>
    </row>
    <row r="34" spans="1:71" ht="72.75" customHeight="1">
      <c r="A34" s="29"/>
      <c r="B34" s="29"/>
      <c r="C34" s="29"/>
      <c r="D34" s="27"/>
      <c r="E34" s="2278" t="str">
        <f>'TMB 050'!E34</f>
        <v>Obras Civis e Instalação para Reforma(Não estrutural) da loja 300 dentro de Shopping Center Iguatemi,compreendendo serviços de : reforma geral, troca de piso, iluminação, troca de luminarias, rede de esgoto, rede de spriklers, pintura de todas as areas, troca de carpete, mobiliario e readequaçao geral do mezanino.</v>
      </c>
      <c r="F34" s="2279"/>
      <c r="G34" s="2279"/>
      <c r="H34" s="2279"/>
      <c r="I34" s="2279"/>
      <c r="J34" s="2279"/>
      <c r="K34" s="2279"/>
      <c r="L34" s="2279"/>
      <c r="M34" s="2279"/>
      <c r="N34" s="2279"/>
      <c r="O34" s="2279"/>
      <c r="P34" s="2279"/>
      <c r="Q34" s="2279"/>
      <c r="R34" s="2279"/>
      <c r="S34" s="2279"/>
      <c r="T34" s="2279"/>
      <c r="U34" s="2279"/>
      <c r="V34" s="2279"/>
      <c r="W34" s="269"/>
      <c r="X34" s="228"/>
      <c r="AA34" s="276">
        <f>X84</f>
        <v>0</v>
      </c>
      <c r="AB34" s="50"/>
      <c r="AC34" s="54"/>
      <c r="AD34" s="265"/>
      <c r="AF34" s="54"/>
      <c r="AG34" s="54"/>
      <c r="AH34" s="54"/>
      <c r="AI34" s="2045" t="s">
        <v>97</v>
      </c>
      <c r="AJ34" s="2045"/>
      <c r="AK34" s="277" t="s">
        <v>97</v>
      </c>
      <c r="AL34" s="54"/>
      <c r="AM34" s="72"/>
      <c r="AN34" s="278"/>
      <c r="AO34" s="279"/>
      <c r="AP34" s="280"/>
      <c r="AQ34" s="71"/>
      <c r="AR34" s="278"/>
      <c r="AS34" s="279"/>
      <c r="AT34" s="280"/>
      <c r="AU34" s="72"/>
      <c r="AV34" s="72"/>
      <c r="AW34" s="72"/>
      <c r="AX34" s="72"/>
      <c r="AY34" s="71"/>
      <c r="AZ34" s="72"/>
      <c r="BA34" s="72"/>
      <c r="BB34" s="72"/>
      <c r="BC34" s="72"/>
      <c r="BD34" s="72"/>
      <c r="BE34" s="72"/>
      <c r="BF34" s="72"/>
      <c r="BG34" s="72"/>
      <c r="BH34" s="72"/>
      <c r="BI34" s="72"/>
      <c r="BJ34" s="72"/>
      <c r="BK34" s="54"/>
      <c r="BL34" s="54"/>
      <c r="BM34" s="54"/>
      <c r="BN34" s="54"/>
      <c r="BO34" s="54"/>
      <c r="BP34" s="72"/>
      <c r="BQ34" s="72"/>
      <c r="BR34" s="72"/>
      <c r="BS34" s="72"/>
    </row>
    <row r="35" spans="1:71" ht="15" hidden="1" customHeight="1">
      <c r="A35" s="29"/>
      <c r="B35" s="29"/>
      <c r="C35" s="29"/>
      <c r="D35" s="27"/>
      <c r="E35" s="2016" t="s">
        <v>175</v>
      </c>
      <c r="F35" s="2016"/>
      <c r="G35" s="2016"/>
      <c r="H35" s="2016"/>
      <c r="I35" s="2016"/>
      <c r="J35" s="2016"/>
      <c r="K35" s="2016"/>
      <c r="L35" s="2016"/>
      <c r="M35" s="2016"/>
      <c r="N35" s="2016"/>
      <c r="O35" s="2016"/>
      <c r="P35" s="2016"/>
      <c r="Q35" s="2016"/>
      <c r="R35" s="2016"/>
      <c r="S35" s="2016"/>
      <c r="T35" s="2016"/>
      <c r="U35" s="2016"/>
      <c r="V35" s="2016"/>
      <c r="W35" s="281"/>
      <c r="X35" s="282"/>
      <c r="AA35" s="34" t="s">
        <v>104</v>
      </c>
      <c r="AB35" s="50"/>
      <c r="AC35" s="54"/>
      <c r="AD35" s="54"/>
      <c r="AE35" s="54"/>
      <c r="AF35" s="54"/>
      <c r="AG35" s="54"/>
      <c r="AH35" s="54"/>
      <c r="AI35" s="54"/>
      <c r="AJ35" s="54"/>
      <c r="AK35" s="54"/>
      <c r="AL35" s="54"/>
      <c r="AM35" s="72"/>
      <c r="AN35" s="283"/>
      <c r="AO35" s="284"/>
      <c r="AP35" s="280"/>
      <c r="AQ35" s="285"/>
      <c r="AR35" s="283"/>
      <c r="AS35" s="284"/>
      <c r="AT35" s="280"/>
      <c r="AU35" s="72"/>
      <c r="AV35" s="72"/>
      <c r="AW35" s="72"/>
      <c r="AX35" s="72"/>
      <c r="AY35" s="71"/>
      <c r="AZ35" s="72"/>
      <c r="BA35" s="72"/>
      <c r="BB35" s="72"/>
      <c r="BC35" s="72"/>
      <c r="BD35" s="72"/>
      <c r="BE35" s="72"/>
      <c r="BF35" s="72"/>
      <c r="BG35" s="72"/>
      <c r="BH35" s="72"/>
      <c r="BI35" s="72"/>
      <c r="BJ35" s="72"/>
      <c r="BK35" s="72"/>
      <c r="BL35" s="72"/>
      <c r="BM35" s="72"/>
      <c r="BN35" s="72"/>
      <c r="BO35" s="72"/>
      <c r="BP35" s="72"/>
      <c r="BQ35" s="72"/>
      <c r="BR35" s="72"/>
      <c r="BS35" s="72"/>
    </row>
    <row r="36" spans="1:71" ht="13.5" hidden="1" customHeight="1">
      <c r="A36" s="29"/>
      <c r="B36" s="29"/>
      <c r="C36" s="29"/>
      <c r="D36" s="27"/>
      <c r="E36" s="286"/>
      <c r="F36" s="286"/>
      <c r="G36" s="286"/>
      <c r="H36" s="286"/>
      <c r="I36" s="286"/>
      <c r="J36" s="286"/>
      <c r="K36" s="286"/>
      <c r="L36" s="286"/>
      <c r="M36" s="286"/>
      <c r="N36" s="286"/>
      <c r="O36" s="286"/>
      <c r="P36" s="286"/>
      <c r="Q36" s="286"/>
      <c r="R36" s="286"/>
      <c r="S36" s="286"/>
      <c r="T36" s="286"/>
      <c r="U36" s="286"/>
      <c r="V36" s="286"/>
      <c r="W36" s="281"/>
      <c r="X36" s="282"/>
      <c r="AA36" s="34" t="s">
        <v>105</v>
      </c>
      <c r="AB36" s="50"/>
      <c r="AC36" s="54"/>
      <c r="AD36" s="54"/>
      <c r="AE36" s="54"/>
      <c r="AF36" s="54"/>
      <c r="AG36" s="54"/>
      <c r="AH36" s="272"/>
      <c r="AI36" s="287"/>
      <c r="AJ36" s="54"/>
      <c r="AK36" s="288"/>
      <c r="AL36" s="54"/>
      <c r="AM36" s="72"/>
      <c r="AN36" s="289"/>
      <c r="AO36" s="290"/>
      <c r="AP36" s="289"/>
      <c r="AQ36" s="71"/>
      <c r="AR36" s="289"/>
      <c r="AS36" s="290"/>
      <c r="AT36" s="289"/>
      <c r="AU36" s="72"/>
      <c r="AV36" s="72"/>
      <c r="AW36" s="72"/>
      <c r="AX36" s="72"/>
      <c r="AY36" s="71"/>
      <c r="AZ36" s="72"/>
      <c r="BA36" s="72"/>
      <c r="BB36" s="72"/>
      <c r="BC36" s="72"/>
      <c r="BD36" s="72"/>
      <c r="BE36" s="72"/>
      <c r="BF36" s="72"/>
      <c r="BG36" s="72"/>
      <c r="BH36" s="72"/>
      <c r="BI36" s="72"/>
      <c r="BJ36" s="72"/>
      <c r="BK36" s="72"/>
      <c r="BL36" s="72"/>
      <c r="BM36" s="72"/>
      <c r="BN36" s="72"/>
      <c r="BO36" s="72"/>
      <c r="BP36" s="72"/>
      <c r="BQ36" s="72"/>
      <c r="BR36" s="72"/>
      <c r="BS36" s="72"/>
    </row>
    <row r="37" spans="1:71" ht="13.5" hidden="1" customHeight="1">
      <c r="A37" s="29"/>
      <c r="B37" s="29"/>
      <c r="C37" s="29"/>
      <c r="D37" s="27"/>
      <c r="E37" s="291"/>
      <c r="F37" s="292"/>
      <c r="G37" s="293"/>
      <c r="H37" s="294"/>
      <c r="I37" s="294"/>
      <c r="J37" s="295"/>
      <c r="K37" s="295"/>
      <c r="L37" s="295"/>
      <c r="M37" s="295"/>
      <c r="N37" s="295"/>
      <c r="O37" s="295"/>
      <c r="P37" s="295"/>
      <c r="Q37" s="295"/>
      <c r="R37" s="295"/>
      <c r="S37" s="295"/>
      <c r="T37" s="296"/>
      <c r="U37" s="296"/>
      <c r="V37" s="296"/>
      <c r="W37" s="281"/>
      <c r="X37" s="282"/>
      <c r="AA37" s="34" t="s">
        <v>104</v>
      </c>
      <c r="AB37" s="50"/>
      <c r="AC37" s="54"/>
      <c r="AD37" s="54"/>
      <c r="AE37" s="54"/>
      <c r="AF37" s="54"/>
      <c r="AG37" s="54"/>
      <c r="AH37" s="272"/>
      <c r="AI37" s="54"/>
      <c r="AJ37" s="54"/>
      <c r="AK37" s="54"/>
      <c r="AL37" s="54"/>
      <c r="AM37" s="72"/>
      <c r="AN37" s="279"/>
      <c r="AO37" s="297"/>
      <c r="AP37" s="298"/>
      <c r="AQ37" s="299"/>
      <c r="AR37" s="279"/>
      <c r="AS37" s="297"/>
      <c r="AT37" s="298"/>
      <c r="AU37" s="72"/>
      <c r="AV37" s="72"/>
      <c r="AW37" s="72"/>
      <c r="AX37" s="72"/>
      <c r="AY37" s="71"/>
      <c r="AZ37" s="72"/>
      <c r="BA37" s="72"/>
      <c r="BB37" s="72"/>
      <c r="BC37" s="72"/>
      <c r="BD37" s="72"/>
      <c r="BE37" s="72"/>
      <c r="BF37" s="72"/>
      <c r="BG37" s="72"/>
      <c r="BH37" s="72"/>
      <c r="BI37" s="72"/>
      <c r="BJ37" s="72"/>
      <c r="BK37" s="72"/>
      <c r="BL37" s="72"/>
      <c r="BM37" s="72"/>
      <c r="BN37" s="72"/>
      <c r="BO37" s="72"/>
      <c r="BP37" s="72"/>
      <c r="BQ37" s="72"/>
      <c r="BR37" s="72"/>
      <c r="BS37" s="72"/>
    </row>
    <row r="38" spans="1:71" ht="13.5" hidden="1" customHeight="1" thickBot="1">
      <c r="A38" s="29"/>
      <c r="B38" s="29"/>
      <c r="C38" s="29"/>
      <c r="D38" s="27"/>
      <c r="E38" s="2046"/>
      <c r="F38" s="2046"/>
      <c r="G38" s="2046"/>
      <c r="H38" s="2046"/>
      <c r="I38" s="2046"/>
      <c r="J38" s="2046"/>
      <c r="K38" s="2046"/>
      <c r="L38" s="2046"/>
      <c r="M38" s="2046"/>
      <c r="N38" s="2046"/>
      <c r="O38" s="2046"/>
      <c r="P38" s="2046"/>
      <c r="Q38" s="2046"/>
      <c r="R38" s="2046"/>
      <c r="S38" s="2046"/>
      <c r="T38" s="2046"/>
      <c r="U38" s="2046"/>
      <c r="V38" s="2046"/>
      <c r="W38" s="281"/>
      <c r="X38" s="282"/>
      <c r="AA38" s="34" t="s">
        <v>105</v>
      </c>
      <c r="AB38" s="50"/>
      <c r="AC38" s="54"/>
      <c r="AD38" s="54"/>
      <c r="AE38" s="54"/>
      <c r="AF38" s="54"/>
      <c r="AG38" s="54"/>
      <c r="AH38" s="272"/>
      <c r="AI38" s="54"/>
      <c r="AJ38" s="54"/>
      <c r="AK38" s="54"/>
      <c r="AL38" s="54"/>
      <c r="AM38" s="72"/>
      <c r="AN38" s="279"/>
      <c r="AO38" s="300"/>
      <c r="AP38" s="62"/>
      <c r="AQ38" s="273" t="s">
        <v>97</v>
      </c>
      <c r="AR38" s="279"/>
      <c r="AS38" s="300"/>
      <c r="AT38" s="62"/>
      <c r="AU38" s="72"/>
      <c r="AV38" s="72"/>
      <c r="AW38" s="72"/>
      <c r="AX38" s="72"/>
      <c r="AY38" s="71"/>
      <c r="AZ38" s="72"/>
      <c r="BA38" s="72"/>
      <c r="BB38" s="72"/>
      <c r="BC38" s="72"/>
      <c r="BD38" s="72"/>
      <c r="BE38" s="72"/>
      <c r="BF38" s="72"/>
      <c r="BG38" s="72"/>
      <c r="BH38" s="72"/>
      <c r="BI38" s="72"/>
      <c r="BJ38" s="72"/>
      <c r="BK38" s="72"/>
      <c r="BL38" s="72"/>
      <c r="BM38" s="72"/>
      <c r="BN38" s="72"/>
      <c r="BO38" s="72"/>
      <c r="BP38" s="72"/>
      <c r="BQ38" s="72"/>
      <c r="BR38" s="72"/>
      <c r="BS38" s="72"/>
    </row>
    <row r="39" spans="1:71" ht="15.75" hidden="1" customHeight="1">
      <c r="A39" s="29"/>
      <c r="B39" s="29"/>
      <c r="C39" s="29"/>
      <c r="D39" s="27"/>
      <c r="E39" s="301" t="s">
        <v>176</v>
      </c>
      <c r="F39" s="2061"/>
      <c r="G39" s="2061"/>
      <c r="H39" s="2061"/>
      <c r="I39" s="2058" t="s">
        <v>177</v>
      </c>
      <c r="J39" s="2058"/>
      <c r="K39" s="2061"/>
      <c r="L39" s="2061"/>
      <c r="M39" s="2061"/>
      <c r="N39" s="2061"/>
      <c r="O39" s="2061"/>
      <c r="P39" s="2285"/>
      <c r="Q39" s="2285"/>
      <c r="R39" s="2061"/>
      <c r="S39" s="2061"/>
      <c r="T39" s="2061"/>
      <c r="U39" s="2061"/>
      <c r="V39" s="2061"/>
      <c r="W39" s="281"/>
      <c r="X39" s="282"/>
      <c r="AB39" s="50"/>
      <c r="AC39" s="54"/>
      <c r="AD39" s="54"/>
      <c r="AE39" s="54"/>
      <c r="AF39" s="54"/>
      <c r="AG39" s="2062" t="s">
        <v>178</v>
      </c>
      <c r="AH39" s="2063"/>
      <c r="AI39" s="2064">
        <f>IF(S84="sim",X66,0)</f>
        <v>0</v>
      </c>
      <c r="AJ39" s="2065"/>
      <c r="AK39" s="54" t="s">
        <v>97</v>
      </c>
      <c r="AL39" s="302"/>
      <c r="AM39" s="72"/>
      <c r="AN39" s="56"/>
      <c r="AO39" s="56"/>
      <c r="AP39" s="54"/>
      <c r="AQ39" s="273" t="s">
        <v>97</v>
      </c>
      <c r="AR39" s="274" t="s">
        <v>97</v>
      </c>
      <c r="AS39" s="72"/>
      <c r="AT39" s="303"/>
      <c r="AU39" s="72"/>
      <c r="AV39" s="72"/>
      <c r="AW39" s="72"/>
      <c r="AX39" s="303"/>
      <c r="AY39" s="71"/>
      <c r="AZ39" s="72"/>
      <c r="BA39" s="72"/>
      <c r="BB39" s="72"/>
      <c r="BC39" s="72"/>
      <c r="BD39" s="72"/>
      <c r="BE39" s="72"/>
      <c r="BF39" s="72"/>
      <c r="BG39" s="72"/>
      <c r="BH39" s="72"/>
      <c r="BI39" s="72"/>
      <c r="BJ39" s="72"/>
      <c r="BK39" s="72"/>
      <c r="BL39" s="72"/>
      <c r="BM39" s="72"/>
      <c r="BN39" s="72"/>
      <c r="BO39" s="72"/>
      <c r="BP39" s="72"/>
      <c r="BQ39" s="72"/>
      <c r="BR39" s="72"/>
      <c r="BS39" s="72"/>
    </row>
    <row r="40" spans="1:71" ht="15.75" hidden="1" customHeight="1">
      <c r="A40" s="29"/>
      <c r="B40" s="29"/>
      <c r="C40" s="29"/>
      <c r="D40" s="27"/>
      <c r="E40" s="304" t="s">
        <v>179</v>
      </c>
      <c r="F40" s="2282"/>
      <c r="G40" s="2282"/>
      <c r="H40" s="2282"/>
      <c r="I40" s="2053" t="s">
        <v>180</v>
      </c>
      <c r="J40" s="2053"/>
      <c r="K40" s="2283"/>
      <c r="L40" s="2283"/>
      <c r="M40" s="2283"/>
      <c r="N40" s="2283"/>
      <c r="O40" s="2284"/>
      <c r="P40" s="2284"/>
      <c r="Q40" s="2284"/>
      <c r="R40" s="2284"/>
      <c r="S40" s="2284"/>
      <c r="T40" s="2284"/>
      <c r="U40" s="2284"/>
      <c r="V40" s="305"/>
      <c r="W40" s="281"/>
      <c r="X40" s="282"/>
      <c r="AA40" s="34" t="s">
        <v>181</v>
      </c>
      <c r="AB40" s="50"/>
      <c r="AC40" s="54"/>
      <c r="AD40" s="54"/>
      <c r="AE40" s="54"/>
      <c r="AF40" s="54"/>
      <c r="AG40" s="54"/>
      <c r="AH40" s="306"/>
      <c r="AI40" s="2056"/>
      <c r="AJ40" s="2056"/>
      <c r="AK40" s="307"/>
      <c r="AL40" s="307"/>
      <c r="AM40" s="72"/>
      <c r="AN40" s="308"/>
      <c r="AO40" s="309"/>
      <c r="AP40" s="56"/>
      <c r="AQ40" s="310" t="s">
        <v>114</v>
      </c>
      <c r="AR40" s="279"/>
      <c r="AS40" s="279"/>
      <c r="AT40" s="279"/>
      <c r="AU40" s="62"/>
      <c r="AV40" s="279"/>
      <c r="AW40" s="279"/>
      <c r="AX40" s="279"/>
      <c r="AY40" s="71"/>
      <c r="AZ40" s="72"/>
      <c r="BA40" s="72"/>
      <c r="BB40" s="72"/>
      <c r="BC40" s="72"/>
      <c r="BD40" s="72"/>
      <c r="BE40" s="72"/>
      <c r="BF40" s="72"/>
      <c r="BG40" s="72"/>
      <c r="BH40" s="72"/>
      <c r="BI40" s="72"/>
      <c r="BJ40" s="72"/>
      <c r="BK40" s="72"/>
      <c r="BL40" s="72"/>
      <c r="BM40" s="72"/>
      <c r="BN40" s="72"/>
      <c r="BO40" s="72"/>
      <c r="BP40" s="72"/>
      <c r="BQ40" s="72"/>
      <c r="BR40" s="72"/>
      <c r="BS40" s="72"/>
    </row>
    <row r="41" spans="1:71" ht="13.5" customHeight="1">
      <c r="A41" s="29"/>
      <c r="B41" s="29"/>
      <c r="C41" s="29"/>
      <c r="D41" s="27"/>
      <c r="E41" s="2016" t="s">
        <v>182</v>
      </c>
      <c r="F41" s="2016"/>
      <c r="G41" s="2016"/>
      <c r="H41" s="2016"/>
      <c r="I41" s="2016"/>
      <c r="J41" s="2016"/>
      <c r="K41" s="2016"/>
      <c r="L41" s="2016"/>
      <c r="M41" s="2016"/>
      <c r="N41" s="2016"/>
      <c r="O41" s="2016"/>
      <c r="P41" s="2016"/>
      <c r="Q41" s="2016"/>
      <c r="R41" s="2016"/>
      <c r="S41" s="2016"/>
      <c r="T41" s="2016"/>
      <c r="U41" s="2016"/>
      <c r="V41" s="2016"/>
      <c r="W41" s="269"/>
      <c r="X41" s="311"/>
      <c r="AA41" s="34" t="s">
        <v>183</v>
      </c>
      <c r="AB41" s="50"/>
      <c r="AC41" s="54"/>
      <c r="AD41" s="54"/>
      <c r="AE41" s="54"/>
      <c r="AF41" s="54"/>
      <c r="AG41" s="2025"/>
      <c r="AH41" s="2025"/>
      <c r="AI41" s="2056"/>
      <c r="AJ41" s="2056"/>
      <c r="AK41" s="54" t="s">
        <v>97</v>
      </c>
      <c r="AL41" s="312"/>
      <c r="AM41" s="72"/>
      <c r="AN41" s="71"/>
      <c r="AO41" s="71"/>
      <c r="AP41" s="303"/>
      <c r="AQ41" s="71"/>
      <c r="AR41" s="313"/>
      <c r="AS41" s="314"/>
      <c r="AT41" s="314"/>
      <c r="AU41" s="62"/>
      <c r="AV41" s="278"/>
      <c r="AW41" s="279"/>
      <c r="AX41" s="314"/>
      <c r="AY41" s="71"/>
      <c r="AZ41" s="72"/>
      <c r="BA41" s="72"/>
      <c r="BB41" s="72"/>
      <c r="BC41" s="72"/>
      <c r="BD41" s="72"/>
      <c r="BE41" s="72"/>
      <c r="BF41" s="72"/>
      <c r="BG41" s="72"/>
      <c r="BH41" s="72"/>
      <c r="BI41" s="72"/>
      <c r="BJ41" s="72"/>
      <c r="BK41" s="72"/>
      <c r="BL41" s="72"/>
      <c r="BM41" s="72"/>
      <c r="BN41" s="72"/>
      <c r="BO41" s="72"/>
      <c r="BP41" s="72"/>
      <c r="BQ41" s="72"/>
      <c r="BR41" s="72"/>
      <c r="BS41" s="72"/>
    </row>
    <row r="42" spans="1:71" ht="9" customHeight="1" thickBot="1">
      <c r="A42" s="29"/>
      <c r="B42" s="29"/>
      <c r="C42" s="29"/>
      <c r="D42" s="27"/>
      <c r="E42" s="141" t="s">
        <v>184</v>
      </c>
      <c r="F42" s="141"/>
      <c r="G42" s="141"/>
      <c r="H42" s="141"/>
      <c r="I42" s="315" t="s">
        <v>185</v>
      </c>
      <c r="J42" s="141"/>
      <c r="K42" s="141"/>
      <c r="L42" s="141"/>
      <c r="M42" s="141"/>
      <c r="N42" s="141"/>
      <c r="O42" s="316" t="s">
        <v>186</v>
      </c>
      <c r="P42" s="316"/>
      <c r="Q42" s="316"/>
      <c r="R42" s="316"/>
      <c r="S42" s="316"/>
      <c r="T42" s="316"/>
      <c r="U42" s="316"/>
      <c r="V42" s="316"/>
      <c r="W42" s="269"/>
      <c r="X42" s="311"/>
      <c r="AA42" s="34" t="s">
        <v>187</v>
      </c>
      <c r="AB42" s="50"/>
      <c r="AC42" s="54"/>
      <c r="AD42" s="265"/>
      <c r="AE42" s="265"/>
      <c r="AF42" s="54"/>
      <c r="AG42" s="54"/>
      <c r="AH42" s="306"/>
      <c r="AI42" s="2056"/>
      <c r="AJ42" s="2056"/>
      <c r="AK42" s="317" t="s">
        <v>97</v>
      </c>
      <c r="AL42" s="54"/>
      <c r="AM42" s="72"/>
      <c r="AN42" s="56"/>
      <c r="AO42" s="56"/>
      <c r="AP42" s="56"/>
      <c r="AQ42" s="298"/>
      <c r="AR42" s="318"/>
      <c r="AS42" s="319"/>
      <c r="AT42" s="320"/>
      <c r="AU42" s="62"/>
      <c r="AV42" s="280"/>
      <c r="AW42" s="303"/>
      <c r="AX42" s="320"/>
      <c r="AY42" s="71"/>
      <c r="AZ42" s="72"/>
      <c r="BA42" s="72"/>
      <c r="BB42" s="72"/>
      <c r="BC42" s="72"/>
      <c r="BD42" s="72"/>
      <c r="BE42" s="72"/>
      <c r="BF42" s="72"/>
      <c r="BG42" s="72"/>
      <c r="BH42" s="72"/>
      <c r="BI42" s="72"/>
      <c r="BJ42" s="72"/>
      <c r="BK42" s="72"/>
      <c r="BL42" s="72"/>
      <c r="BM42" s="72"/>
      <c r="BN42" s="72"/>
      <c r="BO42" s="72"/>
      <c r="BP42" s="72"/>
      <c r="BQ42" s="72"/>
      <c r="BR42" s="72"/>
      <c r="BS42" s="72"/>
    </row>
    <row r="43" spans="1:71" ht="15.75">
      <c r="A43" s="29"/>
      <c r="B43" s="29"/>
      <c r="C43" s="29"/>
      <c r="D43" s="27"/>
      <c r="E43" s="2074" t="s">
        <v>188</v>
      </c>
      <c r="F43" s="2074"/>
      <c r="G43" s="2074"/>
      <c r="H43" s="2074"/>
      <c r="I43" s="2075" t="s">
        <v>189</v>
      </c>
      <c r="J43" s="2075"/>
      <c r="K43" s="2075"/>
      <c r="L43" s="2076" t="s">
        <v>190</v>
      </c>
      <c r="M43" s="2076"/>
      <c r="N43" s="2076"/>
      <c r="O43" s="2076" t="s">
        <v>191</v>
      </c>
      <c r="P43" s="2076"/>
      <c r="Q43" s="2076"/>
      <c r="R43" s="2076"/>
      <c r="S43" s="2076"/>
      <c r="T43" s="2076"/>
      <c r="U43" s="2076"/>
      <c r="V43" s="2076"/>
      <c r="W43" s="321"/>
      <c r="X43" s="322"/>
      <c r="AA43" s="34" t="s">
        <v>192</v>
      </c>
      <c r="AB43" s="50"/>
      <c r="AC43" s="54"/>
      <c r="AD43" s="54"/>
      <c r="AE43" s="323" t="s">
        <v>97</v>
      </c>
      <c r="AF43" s="54"/>
      <c r="AG43" s="306" t="s">
        <v>97</v>
      </c>
      <c r="AH43" s="306"/>
      <c r="AI43" s="2056"/>
      <c r="AJ43" s="2056"/>
      <c r="AK43" s="251"/>
      <c r="AL43" s="54"/>
      <c r="AM43" s="72"/>
      <c r="AN43" s="324" t="s">
        <v>193</v>
      </c>
      <c r="AO43" s="325"/>
      <c r="AP43" s="326" t="s">
        <v>194</v>
      </c>
      <c r="AQ43" s="88"/>
      <c r="AR43" s="279"/>
      <c r="AS43" s="280"/>
      <c r="AT43" s="327"/>
      <c r="AU43" s="62"/>
      <c r="AV43" s="279"/>
      <c r="AW43" s="279"/>
      <c r="AX43" s="327"/>
      <c r="AY43" s="71"/>
      <c r="AZ43" s="72"/>
      <c r="BA43" s="72"/>
      <c r="BB43" s="72"/>
      <c r="BC43" s="72"/>
      <c r="BD43" s="72"/>
      <c r="BE43" s="72"/>
      <c r="BF43" s="72"/>
      <c r="BG43" s="72"/>
      <c r="BH43" s="72"/>
      <c r="BI43" s="72"/>
      <c r="BJ43" s="72"/>
      <c r="BK43" s="72"/>
      <c r="BL43" s="72"/>
      <c r="BM43" s="72"/>
      <c r="BN43" s="72"/>
      <c r="BO43" s="72"/>
      <c r="BP43" s="72"/>
      <c r="BQ43" s="72"/>
      <c r="BR43" s="72"/>
      <c r="BS43" s="72"/>
    </row>
    <row r="44" spans="1:71" ht="25.5" customHeight="1" thickBot="1">
      <c r="A44" s="29"/>
      <c r="B44" s="29"/>
      <c r="C44" s="29"/>
      <c r="D44" s="2066" t="s">
        <v>195</v>
      </c>
      <c r="E44" s="2066"/>
      <c r="F44" s="2066"/>
      <c r="G44" s="2066"/>
      <c r="H44" s="2066"/>
      <c r="I44" s="2066"/>
      <c r="J44" s="2066"/>
      <c r="K44" s="2066"/>
      <c r="L44" s="2066"/>
      <c r="M44" s="2067">
        <f>'TMB 050'!$M$44</f>
        <v>1234550</v>
      </c>
      <c r="N44" s="2067"/>
      <c r="O44" s="2068" t="s">
        <v>2092</v>
      </c>
      <c r="P44" s="2068"/>
      <c r="Q44" s="2068"/>
      <c r="R44" s="2068"/>
      <c r="S44" s="2068"/>
      <c r="T44" s="2069">
        <f>'TMB 050'!T44:V44</f>
        <v>2800</v>
      </c>
      <c r="U44" s="2069"/>
      <c r="V44" s="2069"/>
      <c r="W44" s="328"/>
      <c r="X44" s="328"/>
      <c r="AA44" s="34" t="s">
        <v>97</v>
      </c>
      <c r="AB44" s="50" t="s">
        <v>104</v>
      </c>
      <c r="AC44" s="54"/>
      <c r="AD44" s="54"/>
      <c r="AE44" s="54"/>
      <c r="AF44" s="54"/>
      <c r="AG44" s="54"/>
      <c r="AH44" s="272"/>
      <c r="AI44" s="54"/>
      <c r="AJ44" s="54"/>
      <c r="AK44" s="54"/>
      <c r="AL44" s="54"/>
      <c r="AM44" s="72"/>
      <c r="AN44" s="329" t="e">
        <f>IF(#REF!="sim",(0.08245%),0)</f>
        <v>#REF!</v>
      </c>
      <c r="AO44" s="330"/>
      <c r="AP44" s="331" t="e">
        <f>IF(#REF!="SIM",IF(#REF!="sim",AN44*AI43,0),0)</f>
        <v>#REF!</v>
      </c>
      <c r="AQ44" s="332"/>
      <c r="AR44" s="72"/>
      <c r="AS44" s="72"/>
      <c r="AT44" s="72"/>
      <c r="AU44" s="72"/>
      <c r="AV44" s="72"/>
      <c r="AW44" s="72"/>
      <c r="AX44" s="72"/>
      <c r="AY44" s="71"/>
      <c r="AZ44" s="72"/>
      <c r="BA44" s="72"/>
      <c r="BB44" s="72"/>
      <c r="BC44" s="72"/>
      <c r="BD44" s="72"/>
      <c r="BE44" s="72"/>
      <c r="BF44" s="72"/>
      <c r="BG44" s="72"/>
      <c r="BH44" s="72"/>
      <c r="BI44" s="72"/>
      <c r="BJ44" s="72"/>
      <c r="BK44" s="72"/>
      <c r="BL44" s="72"/>
      <c r="BM44" s="72"/>
      <c r="BN44" s="72"/>
      <c r="BO44" s="72"/>
      <c r="BP44" s="72"/>
      <c r="BQ44" s="72"/>
      <c r="BR44" s="72"/>
      <c r="BS44" s="72"/>
    </row>
    <row r="45" spans="1:71" ht="22.5" customHeight="1" thickBot="1">
      <c r="A45" s="29"/>
      <c r="B45" s="29"/>
      <c r="C45" s="29"/>
      <c r="D45" s="2070" t="s">
        <v>197</v>
      </c>
      <c r="E45" s="2070"/>
      <c r="F45" s="2070"/>
      <c r="G45" s="2070"/>
      <c r="H45" s="2070"/>
      <c r="I45" s="2070"/>
      <c r="J45" s="2070"/>
      <c r="K45" s="2070"/>
      <c r="L45" s="2070"/>
      <c r="M45" s="2071">
        <f>'TMB 050'!$M$45</f>
        <v>1234550</v>
      </c>
      <c r="N45" s="2071"/>
      <c r="O45" s="2072" t="s">
        <v>2092</v>
      </c>
      <c r="P45" s="2072"/>
      <c r="Q45" s="2072"/>
      <c r="R45" s="2072"/>
      <c r="S45" s="2072"/>
      <c r="T45" s="2073">
        <f>'TMB 050'!T45:V45</f>
        <v>2800</v>
      </c>
      <c r="U45" s="2073"/>
      <c r="V45" s="2073"/>
      <c r="W45" s="328"/>
      <c r="X45" s="328"/>
      <c r="AB45" s="50" t="s">
        <v>105</v>
      </c>
      <c r="AC45" s="54"/>
      <c r="AD45" s="54"/>
      <c r="AE45" s="54"/>
      <c r="AF45" s="54"/>
      <c r="AG45" s="54"/>
      <c r="AH45" s="272"/>
      <c r="AI45" s="54"/>
      <c r="AJ45" s="54"/>
      <c r="AK45" s="54"/>
      <c r="AL45" s="54"/>
      <c r="AM45" s="72"/>
      <c r="AN45" s="329"/>
      <c r="AO45" s="330"/>
      <c r="AP45" s="331"/>
      <c r="AQ45" s="332"/>
      <c r="AR45" s="72"/>
      <c r="AS45" s="72"/>
      <c r="AT45" s="72"/>
      <c r="AU45" s="72"/>
      <c r="AV45" s="72"/>
      <c r="AW45" s="72"/>
      <c r="AX45" s="72"/>
      <c r="AY45" s="71"/>
      <c r="AZ45" s="72"/>
      <c r="BA45" s="72"/>
      <c r="BB45" s="72"/>
      <c r="BC45" s="72"/>
      <c r="BD45" s="72"/>
      <c r="BE45" s="72"/>
      <c r="BF45" s="72"/>
      <c r="BG45" s="72"/>
      <c r="BH45" s="72"/>
      <c r="BI45" s="72"/>
      <c r="BJ45" s="72"/>
      <c r="BK45" s="72"/>
      <c r="BL45" s="72"/>
      <c r="BM45" s="72"/>
      <c r="BN45" s="72"/>
      <c r="BO45" s="72"/>
      <c r="BP45" s="72"/>
      <c r="BQ45" s="72"/>
      <c r="BR45" s="72"/>
      <c r="BS45" s="72"/>
    </row>
    <row r="46" spans="1:71" ht="24" customHeight="1">
      <c r="A46" s="29"/>
      <c r="B46" s="29"/>
      <c r="C46" s="29"/>
      <c r="D46" s="2077" t="s">
        <v>2093</v>
      </c>
      <c r="E46" s="2077"/>
      <c r="F46" s="2077"/>
      <c r="G46" s="2077"/>
      <c r="H46" s="2077"/>
      <c r="I46" s="2077"/>
      <c r="J46" s="2077"/>
      <c r="K46" s="2077"/>
      <c r="L46" s="2077"/>
      <c r="M46" s="2067">
        <f>'TMB 050'!$M$46</f>
        <v>61727.5</v>
      </c>
      <c r="N46" s="2067"/>
      <c r="O46" s="2078" t="s">
        <v>199</v>
      </c>
      <c r="P46" s="2078"/>
      <c r="Q46" s="2078"/>
      <c r="R46" s="2078"/>
      <c r="S46" s="2078"/>
      <c r="T46" s="2078"/>
      <c r="U46" s="2078"/>
      <c r="V46" s="2078"/>
      <c r="W46" s="328"/>
      <c r="X46" s="328"/>
      <c r="AA46" s="34" t="s">
        <v>104</v>
      </c>
      <c r="AB46" s="50" t="s">
        <v>104</v>
      </c>
      <c r="AC46" s="54"/>
      <c r="AD46" s="54"/>
      <c r="AE46" s="2025"/>
      <c r="AF46" s="2025"/>
      <c r="AG46" s="333"/>
      <c r="AH46" s="54"/>
      <c r="AI46" s="2025"/>
      <c r="AJ46" s="2025"/>
      <c r="AK46" s="334"/>
      <c r="AL46" s="54"/>
      <c r="AM46" s="72"/>
      <c r="AN46" s="2079" t="s">
        <v>200</v>
      </c>
      <c r="AO46" s="2080"/>
      <c r="AP46" s="335"/>
      <c r="AQ46" s="336" t="s">
        <v>97</v>
      </c>
      <c r="AR46" s="337" t="s">
        <v>201</v>
      </c>
      <c r="AS46" s="338" t="s">
        <v>202</v>
      </c>
      <c r="AT46" s="338" t="s">
        <v>203</v>
      </c>
      <c r="AU46" s="338" t="s">
        <v>204</v>
      </c>
      <c r="AV46" s="338" t="s">
        <v>205</v>
      </c>
      <c r="AW46" s="339" t="s">
        <v>206</v>
      </c>
      <c r="AX46" s="339"/>
      <c r="AY46" s="340"/>
      <c r="AZ46" s="54"/>
      <c r="BA46" s="54"/>
      <c r="BB46" s="54"/>
      <c r="BC46" s="72"/>
      <c r="BD46" s="72"/>
      <c r="BE46" s="72"/>
      <c r="BF46" s="72"/>
      <c r="BG46" s="72"/>
      <c r="BH46" s="72"/>
      <c r="BI46" s="72"/>
      <c r="BJ46" s="72"/>
      <c r="BK46" s="72"/>
      <c r="BL46" s="72"/>
      <c r="BM46" s="72"/>
      <c r="BN46" s="72"/>
      <c r="BO46" s="72"/>
      <c r="BP46" s="72"/>
      <c r="BQ46" s="72"/>
      <c r="BR46" s="72"/>
      <c r="BS46" s="72"/>
    </row>
    <row r="47" spans="1:71" ht="23.25" customHeight="1">
      <c r="A47" s="29"/>
      <c r="B47" s="29"/>
      <c r="C47" s="29"/>
      <c r="D47" s="2083" t="s">
        <v>207</v>
      </c>
      <c r="E47" s="2083"/>
      <c r="F47" s="2083"/>
      <c r="G47" s="2083"/>
      <c r="H47" s="2083"/>
      <c r="I47" s="2083"/>
      <c r="J47" s="2083"/>
      <c r="K47" s="2083"/>
      <c r="L47" s="2083"/>
      <c r="M47" s="2071">
        <f>'TMB 050'!$M$47</f>
        <v>61727.5</v>
      </c>
      <c r="N47" s="2071"/>
      <c r="O47" s="2084" t="s">
        <v>199</v>
      </c>
      <c r="P47" s="2084"/>
      <c r="Q47" s="2084"/>
      <c r="R47" s="2084"/>
      <c r="S47" s="2084"/>
      <c r="T47" s="2084"/>
      <c r="U47" s="2084"/>
      <c r="V47" s="2084"/>
      <c r="W47" s="328"/>
      <c r="X47" s="328"/>
      <c r="AA47" s="34" t="s">
        <v>105</v>
      </c>
      <c r="AB47" s="50" t="s">
        <v>105</v>
      </c>
      <c r="AC47" s="54"/>
      <c r="AD47" s="54"/>
      <c r="AE47" s="2025"/>
      <c r="AF47" s="2025"/>
      <c r="AG47" s="333"/>
      <c r="AH47" s="54"/>
      <c r="AI47" s="306"/>
      <c r="AJ47" s="54"/>
      <c r="AK47" s="251"/>
      <c r="AL47" s="54"/>
      <c r="AM47" s="72"/>
      <c r="AN47" s="2079"/>
      <c r="AO47" s="2080"/>
      <c r="AP47" s="335"/>
      <c r="AQ47" s="336"/>
      <c r="AR47" s="341"/>
      <c r="AS47" s="342"/>
      <c r="AT47" s="342"/>
      <c r="AU47" s="342"/>
      <c r="AV47" s="342"/>
      <c r="AW47" s="63"/>
      <c r="AX47" s="63"/>
      <c r="AY47" s="343"/>
      <c r="AZ47" s="54"/>
      <c r="BA47" s="54"/>
      <c r="BB47" s="54"/>
      <c r="BC47" s="72"/>
      <c r="BD47" s="72"/>
      <c r="BE47" s="72"/>
      <c r="BF47" s="72"/>
      <c r="BG47" s="72"/>
      <c r="BH47" s="72"/>
      <c r="BI47" s="72"/>
      <c r="BJ47" s="72"/>
      <c r="BK47" s="72"/>
      <c r="BL47" s="72"/>
      <c r="BM47" s="72"/>
      <c r="BN47" s="72"/>
      <c r="BO47" s="72"/>
      <c r="BP47" s="72"/>
      <c r="BQ47" s="72"/>
      <c r="BR47" s="72"/>
      <c r="BS47" s="72"/>
    </row>
    <row r="48" spans="1:71" s="42" customFormat="1" ht="24" customHeight="1">
      <c r="A48" s="29"/>
      <c r="B48" s="29"/>
      <c r="C48" s="29"/>
      <c r="D48" s="2066" t="s">
        <v>208</v>
      </c>
      <c r="E48" s="2066"/>
      <c r="F48" s="2066"/>
      <c r="G48" s="2066"/>
      <c r="H48" s="2066"/>
      <c r="I48" s="2066"/>
      <c r="J48" s="2066"/>
      <c r="K48" s="2066"/>
      <c r="L48" s="2066"/>
      <c r="M48" s="2067">
        <f>'TMB 050'!$M$48</f>
        <v>61727.5</v>
      </c>
      <c r="N48" s="2067"/>
      <c r="O48" s="2091" t="str">
        <f>'[1]TMB 050'!O48:S48</f>
        <v xml:space="preserve">10% dos prejuizos dos prejuizos indenizaveis limitada ao minimo de </v>
      </c>
      <c r="P48" s="2091"/>
      <c r="Q48" s="2091"/>
      <c r="R48" s="2091"/>
      <c r="S48" s="2091"/>
      <c r="T48" s="2069">
        <f>'TMB 050'!T48:V48</f>
        <v>2800</v>
      </c>
      <c r="U48" s="2069"/>
      <c r="V48" s="2069"/>
      <c r="W48" s="328"/>
      <c r="X48" s="328"/>
      <c r="Y48" s="29"/>
      <c r="Z48" s="29"/>
      <c r="AA48" s="352">
        <f ca="1">E162</f>
        <v>1170.8487234228392</v>
      </c>
      <c r="AB48" s="50"/>
      <c r="AC48" s="54"/>
      <c r="AD48" s="265"/>
      <c r="AE48" s="323"/>
      <c r="AF48" s="54"/>
      <c r="AG48" s="54"/>
      <c r="AH48" s="54"/>
      <c r="AI48" s="54"/>
      <c r="AJ48" s="54"/>
      <c r="AK48" s="54"/>
      <c r="AL48" s="54"/>
      <c r="AM48" s="54"/>
      <c r="AN48" s="2079"/>
      <c r="AO48" s="2080"/>
      <c r="AP48" s="353"/>
      <c r="AQ48" s="353"/>
      <c r="AR48" s="354" t="str">
        <f>D52</f>
        <v>sem fundação</v>
      </c>
      <c r="AS48" s="355">
        <f>IF(AR51=1%,0.00216,IF(AR51=2%,0.00216,IF(AR51=3%,0.00374,IF(AR51=4%,0.00374,IF(AR51=5%,0.00589,IF(AR51=6%,0.00589,IF(AR51=7%,0.0077,IF(AR51=8%,0.0077,0))))))))</f>
        <v>0</v>
      </c>
      <c r="AT48" s="355">
        <f>IF(AR51=1%,0.00476,IF(AR51=2%,0.00476,IF(AR51=3%,0.0077,IF(AR51=4%,0.0077,IF(AR51=5%,0.00895,IF(AR51=6%,0.00895,IF(AR51=7%,0.01088,IF(AR51=8%,0.01088,0))))))))</f>
        <v>0</v>
      </c>
      <c r="AU48" s="355">
        <f>IF(AR51=1%,0.0051,IF(AR51=2%,0.0051,IF(AR51=3%,0.00804,IF(AR51=4%,0.00804,IF(AR51=5%,0.001031,IF(AR51=6%,0.001031,IF(AR51=7%,0.01326,IF(AR51=8%,0.01326,0))))))))</f>
        <v>0</v>
      </c>
      <c r="AV48" s="355">
        <f>IF(AR51=1%,0.00555,IF(AR51=2%,0.00555,IF(AR51=3%,0.0838,IF(AR51=4%,0.0838,IF(AR51=5%,0.01122,IF(AR51=6%,0.01122,IF(AR51=7%,0.01405,IF(AR51=8%,0.01405,0))))))))</f>
        <v>0</v>
      </c>
      <c r="AW48" s="53"/>
      <c r="AX48" s="53"/>
      <c r="AY48" s="314"/>
      <c r="AZ48" s="272"/>
      <c r="BA48" s="349"/>
      <c r="BB48" s="54"/>
      <c r="BC48" s="54"/>
      <c r="BD48" s="54"/>
      <c r="BE48" s="54"/>
      <c r="BF48" s="54"/>
      <c r="BG48" s="54"/>
      <c r="BH48" s="54"/>
      <c r="BI48" s="54"/>
      <c r="BJ48" s="54"/>
      <c r="BK48" s="54"/>
      <c r="BL48" s="54"/>
      <c r="BM48" s="54"/>
      <c r="BN48" s="54"/>
      <c r="BO48" s="54"/>
      <c r="BP48" s="54"/>
      <c r="BQ48" s="54"/>
      <c r="BR48" s="54"/>
      <c r="BS48" s="54"/>
    </row>
    <row r="49" spans="1:71" s="42" customFormat="1" ht="18.75" customHeight="1">
      <c r="A49" s="43"/>
      <c r="B49" s="43"/>
      <c r="C49" s="43"/>
      <c r="D49" s="350"/>
      <c r="E49" s="2070" t="s">
        <v>209</v>
      </c>
      <c r="F49" s="2070"/>
      <c r="G49" s="2070"/>
      <c r="H49" s="2070"/>
      <c r="I49" s="2070"/>
      <c r="J49" s="2070"/>
      <c r="K49" s="2070"/>
      <c r="L49" s="351"/>
      <c r="M49" s="2071">
        <f>'TMB 050'!M49</f>
        <v>50000</v>
      </c>
      <c r="N49" s="2071"/>
      <c r="O49" s="2084" t="s">
        <v>2094</v>
      </c>
      <c r="P49" s="2084"/>
      <c r="Q49" s="2084"/>
      <c r="R49" s="2084"/>
      <c r="S49" s="2084"/>
      <c r="T49" s="2084"/>
      <c r="U49" s="2084"/>
      <c r="V49" s="2084"/>
      <c r="W49" s="2084"/>
      <c r="X49" s="328"/>
      <c r="Y49" s="29"/>
      <c r="Z49" s="29"/>
      <c r="AA49" s="352"/>
      <c r="AB49" s="50"/>
      <c r="AC49" s="54"/>
      <c r="AD49" s="265"/>
      <c r="AE49" s="323"/>
      <c r="AF49" s="54"/>
      <c r="AG49" s="54"/>
      <c r="AH49" s="54"/>
      <c r="AI49" s="54"/>
      <c r="AJ49" s="54"/>
      <c r="AK49" s="54"/>
      <c r="AL49" s="54"/>
      <c r="AM49" s="54"/>
      <c r="AN49" s="2079"/>
      <c r="AO49" s="2080"/>
      <c r="AP49" s="353"/>
      <c r="AQ49" s="353"/>
      <c r="AR49" s="354"/>
      <c r="AS49" s="355"/>
      <c r="AT49" s="355"/>
      <c r="AU49" s="355"/>
      <c r="AV49" s="355"/>
      <c r="AW49" s="53"/>
      <c r="AX49" s="53"/>
      <c r="AY49" s="314"/>
      <c r="AZ49" s="272"/>
      <c r="BA49" s="349"/>
      <c r="BB49" s="54"/>
      <c r="BC49" s="54"/>
      <c r="BD49" s="54"/>
      <c r="BE49" s="54"/>
      <c r="BF49" s="54"/>
      <c r="BG49" s="54"/>
      <c r="BH49" s="54"/>
      <c r="BI49" s="54"/>
      <c r="BJ49" s="54"/>
      <c r="BK49" s="54"/>
      <c r="BL49" s="54"/>
      <c r="BM49" s="54"/>
      <c r="BN49" s="54"/>
      <c r="BO49" s="54"/>
      <c r="BP49" s="54"/>
      <c r="BQ49" s="54"/>
      <c r="BR49" s="54"/>
      <c r="BS49" s="54"/>
    </row>
    <row r="50" spans="1:71" s="42" customFormat="1" ht="13.5" customHeight="1">
      <c r="A50" s="29"/>
      <c r="B50" s="29"/>
      <c r="C50" s="29"/>
      <c r="D50" s="356"/>
      <c r="E50" s="357" t="str">
        <f>"GRUPO:  RESPONSABILIDADES"</f>
        <v>GRUPO:  RESPONSABILIDADES</v>
      </c>
      <c r="F50" s="357"/>
      <c r="G50" s="357"/>
      <c r="H50" s="357"/>
      <c r="I50" s="358" t="str">
        <f>"RAMO:   RESPONSABILIDADE CIVIL"</f>
        <v>RAMO:   RESPONSABILIDADE CIVIL</v>
      </c>
      <c r="J50" s="357"/>
      <c r="K50" s="357"/>
      <c r="L50" s="357"/>
      <c r="M50" s="357"/>
      <c r="N50" s="357"/>
      <c r="O50" s="359" t="str">
        <f>IF(M51&lt;=G30,"PROCESSO SUSEP  N. :  15414.003062/2011-40","PROCESSO SUSEP  N. :  15414.0060/2012-80")</f>
        <v>PROCESSO SUSEP  N. :  15414.003062/2011-40</v>
      </c>
      <c r="P50" s="359"/>
      <c r="Q50" s="359"/>
      <c r="R50" s="359"/>
      <c r="S50" s="359"/>
      <c r="T50" s="359"/>
      <c r="U50" s="359"/>
      <c r="V50" s="359"/>
      <c r="W50" s="328"/>
      <c r="X50" s="328"/>
      <c r="Y50" s="29"/>
      <c r="Z50" s="29"/>
      <c r="AA50" s="352"/>
      <c r="AB50" s="50"/>
      <c r="AC50" s="54"/>
      <c r="AD50" s="265"/>
      <c r="AE50" s="323"/>
      <c r="AF50" s="54"/>
      <c r="AG50" s="54"/>
      <c r="AH50" s="54"/>
      <c r="AI50" s="54"/>
      <c r="AJ50" s="54"/>
      <c r="AK50" s="54"/>
      <c r="AL50" s="54"/>
      <c r="AM50" s="54"/>
      <c r="AN50" s="2079"/>
      <c r="AO50" s="2080"/>
      <c r="AP50" s="353"/>
      <c r="AQ50" s="353"/>
      <c r="AR50" s="354"/>
      <c r="AS50" s="355"/>
      <c r="AT50" s="355"/>
      <c r="AU50" s="355"/>
      <c r="AV50" s="355"/>
      <c r="AW50" s="53"/>
      <c r="AX50" s="53"/>
      <c r="AY50" s="314"/>
      <c r="AZ50" s="272"/>
      <c r="BA50" s="349"/>
      <c r="BB50" s="54"/>
      <c r="BC50" s="54"/>
      <c r="BD50" s="54"/>
      <c r="BE50" s="54"/>
      <c r="BF50" s="54"/>
      <c r="BG50" s="54"/>
      <c r="BH50" s="54"/>
      <c r="BI50" s="54"/>
      <c r="BJ50" s="54"/>
      <c r="BK50" s="54"/>
      <c r="BL50" s="54"/>
      <c r="BM50" s="54"/>
      <c r="BN50" s="54"/>
      <c r="BO50" s="54"/>
      <c r="BP50" s="54"/>
      <c r="BQ50" s="54"/>
      <c r="BR50" s="54"/>
      <c r="BS50" s="54"/>
    </row>
    <row r="51" spans="1:71" s="33" customFormat="1" ht="26.25" customHeight="1" thickBot="1">
      <c r="A51" s="29"/>
      <c r="B51" s="29"/>
      <c r="C51" s="29"/>
      <c r="D51" s="2085" t="str">
        <f>IF(M51&lt;=G30,"Responsabilidade Civil Geral e Cruzada ","Obras Civis e Serviços de Montagem e Instalaçao de Maquinas e/ou Equipamentos  incluido RC cruzada")</f>
        <v xml:space="preserve">Responsabilidade Civil Geral e Cruzada </v>
      </c>
      <c r="E51" s="2085"/>
      <c r="F51" s="2085"/>
      <c r="G51" s="2085"/>
      <c r="H51" s="2085"/>
      <c r="I51" s="2085"/>
      <c r="J51" s="2085"/>
      <c r="K51" s="2085"/>
      <c r="L51" s="2085"/>
      <c r="M51" s="2071">
        <f>'TMB 050'!$M$51</f>
        <v>500000</v>
      </c>
      <c r="N51" s="2071"/>
      <c r="O51" s="2093" t="s">
        <v>2092</v>
      </c>
      <c r="P51" s="2093"/>
      <c r="Q51" s="2093"/>
      <c r="R51" s="2093"/>
      <c r="S51" s="2093"/>
      <c r="T51" s="2073">
        <f>4000</f>
        <v>4000</v>
      </c>
      <c r="U51" s="2073"/>
      <c r="V51" s="2073"/>
      <c r="W51" s="328"/>
      <c r="X51" s="328"/>
      <c r="AA51" s="360">
        <f>AM207</f>
        <v>0</v>
      </c>
      <c r="AB51" s="50"/>
      <c r="AC51" s="54"/>
      <c r="AD51" s="54"/>
      <c r="AE51" s="323" t="s">
        <v>97</v>
      </c>
      <c r="AF51" s="265"/>
      <c r="AG51" s="54"/>
      <c r="AH51" s="361"/>
      <c r="AI51" s="362"/>
      <c r="AJ51" s="54"/>
      <c r="AK51" s="334" t="s">
        <v>97</v>
      </c>
      <c r="AL51" s="54"/>
      <c r="AM51" s="72"/>
      <c r="AN51" s="2081"/>
      <c r="AO51" s="2082"/>
      <c r="AP51" s="345"/>
      <c r="AQ51" s="346"/>
      <c r="AR51" s="363">
        <f>AA64</f>
        <v>1</v>
      </c>
      <c r="AS51" s="348">
        <f>IF(AR51=9%,0.00952,IF(AR51=10%,0.00952,IF(AR51=11%,0.01076,IF(AR51=12%,0.01076,IF(AR51=13%,0.01201,IF(AR51=14%,0.01201,IF(AR51=15%,0.01337,IF(AR51=16%,0.01337,0))))))))</f>
        <v>0</v>
      </c>
      <c r="AT51" s="348">
        <f>IF(AR51=9%,0.01269,IF(AR51=10%,0.01269,IF(AR51=11%,0.0153,IF(AR51=12%,0.0153,IF(AR51=13%,0.0178,IF(AR51=14%,0.0178,IF(AR51=15%,0.0204,IF(AR51=16%,0.0204,0))))))))</f>
        <v>0</v>
      </c>
      <c r="AU51" s="348">
        <f>IF(AR51=9%,0.01405,IF(AR51=10%,0.01405,IF(AR51=11%,0.01689,IF(AR51=12%,0.01689,IF(AR51=13%,0.01972,IF(AR51=14%,0.01972,IF(AR51=15%,0.02255,IF(AR51=16%,0.02255,0))))))))</f>
        <v>0</v>
      </c>
      <c r="AV51" s="348">
        <f>IF(AR51=9%,0.01689,IF(AR51=10%,0.01689,IF(AR51=11%,0.02028,IF(AR51=12%,0.02028,IF(AR51=13%,0.02369,IF(AR51=14%,0.02369,IF(AR51=15%,0.0272,IF(AR51=16%,0.0272,0))))))))</f>
        <v>0</v>
      </c>
      <c r="AW51" s="1170" t="s">
        <v>202</v>
      </c>
      <c r="AX51" s="487"/>
      <c r="AY51" s="1171">
        <f>IF(AR48="sem fundação",AS64,0)</f>
        <v>7.3550000000000004E-2</v>
      </c>
      <c r="AZ51" s="272"/>
      <c r="BA51" s="349"/>
      <c r="BB51" s="54"/>
      <c r="BC51" s="72"/>
      <c r="BD51" s="72"/>
      <c r="BE51" s="72"/>
      <c r="BF51" s="72"/>
      <c r="BG51" s="72"/>
      <c r="BH51" s="72"/>
      <c r="BI51" s="72"/>
      <c r="BJ51" s="72"/>
      <c r="BK51" s="72"/>
      <c r="BL51" s="72"/>
      <c r="BM51" s="72"/>
      <c r="BN51" s="72"/>
      <c r="BO51" s="72"/>
      <c r="BP51" s="72"/>
      <c r="BQ51" s="72"/>
      <c r="BR51" s="72"/>
      <c r="BS51" s="72"/>
    </row>
    <row r="52" spans="1:71" ht="18" hidden="1" thickBot="1">
      <c r="A52" s="29"/>
      <c r="B52" s="29"/>
      <c r="C52" s="29"/>
      <c r="D52" s="2286" t="str">
        <f>AA40</f>
        <v>sem fundação</v>
      </c>
      <c r="E52" s="2286"/>
      <c r="F52" s="2286"/>
      <c r="G52" s="2286"/>
      <c r="H52" s="2286"/>
      <c r="I52" s="2286"/>
      <c r="J52" s="2286"/>
      <c r="K52" s="2286"/>
      <c r="L52" s="367"/>
      <c r="M52" s="2071"/>
      <c r="N52" s="2071"/>
      <c r="O52" s="2089" t="s">
        <v>97</v>
      </c>
      <c r="P52" s="2089"/>
      <c r="Q52" s="2089"/>
      <c r="R52" s="2089"/>
      <c r="S52" s="2089"/>
      <c r="T52" s="2090"/>
      <c r="U52" s="2090"/>
      <c r="V52" s="2090"/>
      <c r="W52" s="328"/>
      <c r="X52" s="328"/>
      <c r="Z52" s="275"/>
      <c r="AB52" s="50"/>
      <c r="AC52" s="54"/>
      <c r="AD52" s="368"/>
      <c r="AE52" s="369"/>
      <c r="AF52" s="368"/>
      <c r="AG52" s="368"/>
      <c r="AH52" s="370"/>
      <c r="AI52" s="368" t="s">
        <v>97</v>
      </c>
      <c r="AJ52" s="368"/>
      <c r="AK52" s="371"/>
      <c r="AL52" s="368"/>
      <c r="AM52" s="72"/>
      <c r="AN52" s="372">
        <f>AR64*AH23</f>
        <v>0</v>
      </c>
      <c r="AO52" s="373" t="e">
        <f>IF(#REF!="SIM",(AY64),0)</f>
        <v>#REF!</v>
      </c>
      <c r="AP52" s="345"/>
      <c r="AQ52" s="346"/>
      <c r="AR52" s="374">
        <v>3</v>
      </c>
      <c r="AS52" s="348">
        <f>IF(AR51=17%,0.01462,IF(AR51=18%,0.01462,IF(AR51=19%,0.01587,IF(AR51=20%,0.01587,IF(AR51=22%,0.01734,IF(AR51=24%,0.01807,0))))))</f>
        <v>0</v>
      </c>
      <c r="AT52" s="348">
        <f>IF(AR51=17%,0.02289,IF(AR51=18%,0.02289,IF(AR51=19%,0.025,IF(AR51=20%,0.0255,IF(AR51=22%,0.028,IF(AR51=24%,0.0306,0))))))</f>
        <v>0</v>
      </c>
      <c r="AU52" s="348">
        <f>IF(AR51=17%,0.022,IF(AR51=18%,0.0255,IF(AR51=19%,0.02822,IF(AR51=20%,0.02822,IF(AR51=22%,0.03102,IF(AR51=24%,0.3389,0))))))</f>
        <v>0</v>
      </c>
      <c r="AV52" s="348">
        <f>IF(AR51=17%,0.0306,IF(AR51=18%,0.0306,IF(AR51=19%,0.034,IF(AR51=20%,0.034,IF(AR51=22%,0.0374,IF(AR51=24%,0.0408,0))))))</f>
        <v>0</v>
      </c>
      <c r="AW52" s="53"/>
      <c r="AX52" s="53"/>
      <c r="AY52" s="375"/>
      <c r="AZ52" s="272"/>
      <c r="BA52" s="349"/>
      <c r="BB52" s="54"/>
      <c r="BC52" s="72"/>
      <c r="BD52" s="72"/>
      <c r="BE52" s="72"/>
      <c r="BF52" s="72"/>
      <c r="BG52" s="72"/>
      <c r="BH52" s="72"/>
      <c r="BI52" s="72"/>
      <c r="BJ52" s="72"/>
      <c r="BK52" s="72"/>
      <c r="BL52" s="72"/>
      <c r="BM52" s="72"/>
      <c r="BN52" s="72"/>
      <c r="BO52" s="72"/>
      <c r="BP52" s="72"/>
      <c r="BQ52" s="72"/>
      <c r="BR52" s="72"/>
      <c r="BS52" s="72"/>
    </row>
    <row r="53" spans="1:71" ht="17.25" customHeight="1" thickBot="1">
      <c r="A53" s="29"/>
      <c r="B53" s="29"/>
      <c r="C53" s="376"/>
      <c r="D53" s="377"/>
      <c r="E53" s="2066" t="str">
        <f>"Danos Morais(Decorrentes de RCGC) "</f>
        <v xml:space="preserve">Danos Morais(Decorrentes de RCGC) </v>
      </c>
      <c r="F53" s="2066"/>
      <c r="G53" s="2066"/>
      <c r="H53" s="2066"/>
      <c r="I53" s="2066"/>
      <c r="J53" s="2066"/>
      <c r="K53" s="2066"/>
      <c r="L53" s="2066"/>
      <c r="M53" s="2067">
        <f>'TMB 050'!$M$53</f>
        <v>100000</v>
      </c>
      <c r="N53" s="2067"/>
      <c r="O53" s="2092" t="s">
        <v>199</v>
      </c>
      <c r="P53" s="2092"/>
      <c r="Q53" s="2092"/>
      <c r="R53" s="2092"/>
      <c r="S53" s="2092"/>
      <c r="T53" s="2092"/>
      <c r="U53" s="2092"/>
      <c r="V53" s="2092"/>
      <c r="W53" s="328"/>
      <c r="X53" s="328"/>
      <c r="AA53" s="34" t="s">
        <v>104</v>
      </c>
      <c r="AB53" s="50" t="s">
        <v>104</v>
      </c>
      <c r="AC53" s="54"/>
      <c r="AD53" s="54"/>
      <c r="AE53" s="323"/>
      <c r="AF53" s="54"/>
      <c r="AG53" s="333"/>
      <c r="AH53" s="54" t="s">
        <v>97</v>
      </c>
      <c r="AI53" s="2025"/>
      <c r="AJ53" s="2025"/>
      <c r="AK53" s="251"/>
      <c r="AL53" s="54"/>
      <c r="AM53" s="72"/>
      <c r="AN53" s="98"/>
      <c r="AO53" s="378" t="e">
        <f>IF(#REF!="sim",(AN52),0)</f>
        <v>#REF!</v>
      </c>
      <c r="AP53" s="345"/>
      <c r="AQ53" s="346"/>
      <c r="AR53" s="374"/>
      <c r="AS53" s="348">
        <f>IF(AR51=26%,0.02006,IF(AR51=28%,0.02153,IF(AR51=30%,0.02289,IF(AR51=35%,0.02482,IF(AR51=40%,0.02697,IF(AR51=45%,0.02935,0))))))</f>
        <v>0</v>
      </c>
      <c r="AT53" s="348">
        <f>IF(AR51=26%,0.0331,IF(AR51=28%,0.0357,IF(AR51=30%,0.03819,IF(AR51=35%,0.04148,IF(AR51=40%,0.0451,IF(AR51=45%,0.04896,0))))))</f>
        <v>0</v>
      </c>
      <c r="AU53" s="348">
        <f>IF(AR51=26%,0.03672,IF(AR51=28%,0.036955,IF(AR51=30%,0.04239,IF(AR51=35%,0.04601,IF(AR51=40%,0.04998,IF(AR51=45%,0.0544,0))))))</f>
        <v>0</v>
      </c>
      <c r="AV53" s="348">
        <f>IF(AR51=26%,0.0442,IF(AR51=28%,0.0476,IF(AR51=30%,0.051,IF(AR51=35%,0.05542,IF(AR51=40%,0.06018,IF(AR51=45%,0.06539,0))))))</f>
        <v>0</v>
      </c>
      <c r="AW53" s="364" t="s">
        <v>203</v>
      </c>
      <c r="AX53" s="365"/>
      <c r="AY53" s="366">
        <f>IF(AR48="fundação normal",AT64,0)</f>
        <v>0</v>
      </c>
      <c r="AZ53" s="272"/>
      <c r="BA53" s="349"/>
      <c r="BB53" s="54"/>
      <c r="BC53" s="72"/>
      <c r="BD53" s="72"/>
      <c r="BE53" s="72"/>
      <c r="BF53" s="72"/>
      <c r="BG53" s="72"/>
      <c r="BH53" s="72"/>
      <c r="BI53" s="72"/>
      <c r="BJ53" s="72"/>
      <c r="BK53" s="72"/>
      <c r="BL53" s="72"/>
      <c r="BM53" s="72"/>
      <c r="BN53" s="72"/>
      <c r="BO53" s="72"/>
      <c r="BP53" s="72"/>
      <c r="BQ53" s="72"/>
      <c r="BR53" s="72"/>
      <c r="BS53" s="72"/>
    </row>
    <row r="54" spans="1:71" ht="24" customHeight="1" thickBot="1">
      <c r="A54" s="29"/>
      <c r="B54" s="29"/>
      <c r="C54" s="29"/>
      <c r="D54" s="379"/>
      <c r="E54" s="2070" t="str">
        <f>"Danos decorrentes de Lucros Cessantes"</f>
        <v>Danos decorrentes de Lucros Cessantes</v>
      </c>
      <c r="F54" s="2070"/>
      <c r="G54" s="2070"/>
      <c r="H54" s="2070"/>
      <c r="I54" s="2070"/>
      <c r="J54" s="2070"/>
      <c r="K54" s="2070"/>
      <c r="L54" s="2070"/>
      <c r="M54" s="2071">
        <f>'TMB 050'!$M$54</f>
        <v>100000</v>
      </c>
      <c r="N54" s="2071"/>
      <c r="O54" s="2093" t="str">
        <f>"10% dos prejuizos dos prejuizos indenizaveis limitada ao minimo de "</f>
        <v xml:space="preserve">10% dos prejuizos dos prejuizos indenizaveis limitada ao minimo de </v>
      </c>
      <c r="P54" s="2093"/>
      <c r="Q54" s="2093"/>
      <c r="R54" s="2093"/>
      <c r="S54" s="2093"/>
      <c r="T54" s="2073">
        <f>4000</f>
        <v>4000</v>
      </c>
      <c r="U54" s="2073"/>
      <c r="V54" s="2073"/>
      <c r="W54" s="328"/>
      <c r="X54" s="328"/>
      <c r="AA54" s="34" t="s">
        <v>105</v>
      </c>
      <c r="AB54" s="50" t="s">
        <v>105</v>
      </c>
      <c r="AC54" s="54"/>
      <c r="AD54" s="368"/>
      <c r="AE54" s="368"/>
      <c r="AF54" s="380"/>
      <c r="AG54" s="368"/>
      <c r="AH54" s="2094"/>
      <c r="AI54" s="2094"/>
      <c r="AJ54" s="368"/>
      <c r="AK54" s="2099"/>
      <c r="AL54" s="2099"/>
      <c r="AM54" s="54"/>
      <c r="AN54" s="381"/>
      <c r="AO54" s="382"/>
      <c r="AP54" s="345"/>
      <c r="AQ54" s="346"/>
      <c r="AR54" s="374"/>
      <c r="AS54" s="348">
        <f>IF(AR51=50%,0.03185,IF(AR51=55%,0.03468,IF(AR51=60%,0.03774,IF(AR51=65%,0.04103,IF(AR51=70%,0.04454,IF(AR51=75%,0.04839,0))))))</f>
        <v>0</v>
      </c>
      <c r="AT54" s="348">
        <f>IF(AR51=50%,0.05327,IF(AR51=55%,0.05791,IF(AR51=60%,0.0629,IF(AR51=65%,0.06845,IF(AR51=70%,0.07435,IF(AR51=75%,0.0808,0))))))</f>
        <v>0</v>
      </c>
      <c r="AU54" s="348">
        <f>IF(AR51=50%,0.05916,IF(AR51=55%,0.06426,IF(AR51=60%,0.06981,IF(AR51=65%,0.07593,IF(AR51=70%,0.08251,IF(AR51=75%,0.08976,0))))))</f>
        <v>0</v>
      </c>
      <c r="AV54" s="348">
        <f>IF(AR51=50%,0.07118,IF(AR51=55%,0.0773,IF(AR51=60%,0.08409,IF(AR51=65%,0.09135,IF(AR51=70%,0.009928,IF(AR51=75%,0.108,0))))))</f>
        <v>0</v>
      </c>
      <c r="AW54" s="53"/>
      <c r="AX54" s="53"/>
      <c r="AY54" s="375"/>
      <c r="AZ54" s="272"/>
      <c r="BA54" s="383"/>
      <c r="BB54" s="54"/>
      <c r="BC54" s="72"/>
      <c r="BD54" s="72"/>
      <c r="BE54" s="72"/>
      <c r="BF54" s="72"/>
      <c r="BG54" s="72"/>
      <c r="BH54" s="72"/>
      <c r="BI54" s="72"/>
      <c r="BJ54" s="72"/>
      <c r="BK54" s="72"/>
      <c r="BL54" s="72"/>
      <c r="BM54" s="72"/>
      <c r="BN54" s="72"/>
      <c r="BO54" s="72"/>
      <c r="BP54" s="72"/>
      <c r="BQ54" s="72"/>
      <c r="BR54" s="72"/>
      <c r="BS54" s="72"/>
    </row>
    <row r="55" spans="1:71" ht="17.25" customHeight="1" thickBot="1">
      <c r="A55" s="29"/>
      <c r="B55" s="29"/>
      <c r="C55" s="376"/>
      <c r="D55" s="377"/>
      <c r="E55" s="2066" t="s">
        <v>211</v>
      </c>
      <c r="F55" s="2066"/>
      <c r="G55" s="2066"/>
      <c r="H55" s="2066"/>
      <c r="I55" s="2066"/>
      <c r="J55" s="2066"/>
      <c r="K55" s="2066"/>
      <c r="L55" s="2066"/>
      <c r="M55" s="2067">
        <f>'TMB 050'!$M$55</f>
        <v>500000</v>
      </c>
      <c r="N55" s="2067"/>
      <c r="O55" s="2078" t="s">
        <v>199</v>
      </c>
      <c r="P55" s="2078"/>
      <c r="Q55" s="2078"/>
      <c r="R55" s="2078"/>
      <c r="S55" s="2078"/>
      <c r="T55" s="2078"/>
      <c r="U55" s="2078"/>
      <c r="V55" s="2078"/>
      <c r="W55" s="328"/>
      <c r="X55" s="328"/>
      <c r="AB55" s="50"/>
      <c r="AC55" s="54"/>
      <c r="AD55" s="368"/>
      <c r="AE55" s="368"/>
      <c r="AF55" s="380"/>
      <c r="AG55" s="368"/>
      <c r="AH55" s="369"/>
      <c r="AI55" s="369"/>
      <c r="AJ55" s="368"/>
      <c r="AK55" s="368"/>
      <c r="AL55" s="368"/>
      <c r="AM55" s="54"/>
      <c r="AN55" s="384"/>
      <c r="AO55" s="385"/>
      <c r="AP55" s="345"/>
      <c r="AQ55" s="346"/>
      <c r="AR55" s="374"/>
      <c r="AS55" s="348">
        <f>IF(AR51=80%,0.0527,IF(AR51=85%,0.05723,IF(AR51=90%,0.06222,IF(AR51=95%,0.06766,IF(AR51=100%,0.07355,0)))))</f>
        <v>7.3550000000000004E-2</v>
      </c>
      <c r="AT55" s="348">
        <f>IF(AR51=80%,0.08783,IF(AR51=85%,0.09554,IF(AR51=90%,0.10381,IF(AR51=95%,0.11288,IF(AR51=100%,0.12263,0)))))</f>
        <v>0.12263</v>
      </c>
      <c r="AU55" s="348">
        <f>IF(AR51=80%,0.09747,IF(AR51=85%,0.10597,IF(AR51=90%,0.11526,IF(AR51=95%,0.12523,IF(AR51=100%,0.13611,0)))))</f>
        <v>0.13611000000000001</v>
      </c>
      <c r="AV55" s="386">
        <f>IF(AR51=80%,0.1173,IF(AR51=85%,0.12761,IF(AR51=90%,0.1386,IF(AR51=95%,0.15073,IF(AR51=100%,0.16388,0)))))</f>
        <v>0.16388</v>
      </c>
      <c r="AW55" s="364" t="s">
        <v>204</v>
      </c>
      <c r="AX55" s="365"/>
      <c r="AY55" s="366">
        <f>IF(AR48="fundação grave",AU64,0)</f>
        <v>0</v>
      </c>
      <c r="AZ55" s="272"/>
      <c r="BA55" s="383"/>
      <c r="BB55" s="54"/>
      <c r="BC55" s="72"/>
      <c r="BD55" s="72"/>
      <c r="BE55" s="72"/>
      <c r="BF55" s="72"/>
      <c r="BG55" s="72"/>
      <c r="BH55" s="72"/>
      <c r="BI55" s="72"/>
      <c r="BJ55" s="72"/>
      <c r="BK55" s="72"/>
      <c r="BL55" s="72"/>
      <c r="BM55" s="72"/>
      <c r="BN55" s="72"/>
      <c r="BO55" s="72"/>
      <c r="BP55" s="72"/>
      <c r="BQ55" s="72"/>
      <c r="BR55" s="72"/>
      <c r="BS55" s="72"/>
    </row>
    <row r="56" spans="1:71" ht="24.75" customHeight="1">
      <c r="A56" s="29"/>
      <c r="B56" s="29"/>
      <c r="C56" s="29"/>
      <c r="D56" s="387"/>
      <c r="E56" s="2070" t="str">
        <f>"Danos Materiais Causados ao Proprietario da Obra "</f>
        <v xml:space="preserve">Danos Materiais Causados ao Proprietario da Obra </v>
      </c>
      <c r="F56" s="2070"/>
      <c r="G56" s="2070"/>
      <c r="H56" s="2070"/>
      <c r="I56" s="2070"/>
      <c r="J56" s="2070"/>
      <c r="K56" s="2070"/>
      <c r="L56" s="2070"/>
      <c r="M56" s="2071">
        <f>'TMB 050'!$M$56</f>
        <v>40000</v>
      </c>
      <c r="N56" s="2071"/>
      <c r="O56" s="2093" t="s">
        <v>2092</v>
      </c>
      <c r="P56" s="2093"/>
      <c r="Q56" s="2093"/>
      <c r="R56" s="2093"/>
      <c r="S56" s="2093"/>
      <c r="T56" s="2073">
        <f>4000</f>
        <v>4000</v>
      </c>
      <c r="U56" s="2073"/>
      <c r="V56" s="2073"/>
      <c r="W56" s="328"/>
      <c r="X56" s="328"/>
      <c r="AA56" s="34" t="s">
        <v>104</v>
      </c>
      <c r="AB56" s="50" t="s">
        <v>105</v>
      </c>
      <c r="AC56" s="54"/>
      <c r="AD56" s="54"/>
      <c r="AE56" s="323"/>
      <c r="AF56" s="54"/>
      <c r="AG56" s="333"/>
      <c r="AH56" s="388"/>
      <c r="AI56" s="323"/>
      <c r="AJ56" s="54"/>
      <c r="AK56" s="333"/>
      <c r="AL56" s="54"/>
      <c r="AM56" s="54"/>
      <c r="AN56" s="384"/>
      <c r="AO56" s="389"/>
      <c r="AP56" s="345"/>
      <c r="AQ56" s="346"/>
      <c r="AR56" s="374"/>
      <c r="AS56" s="390"/>
      <c r="AT56" s="391"/>
      <c r="AU56" s="112"/>
      <c r="AV56" s="112"/>
      <c r="AW56" s="53"/>
      <c r="AX56" s="53"/>
      <c r="AY56" s="375"/>
      <c r="AZ56" s="272"/>
      <c r="BA56" s="383"/>
      <c r="BB56" s="54"/>
      <c r="BC56" s="72"/>
      <c r="BD56" s="72"/>
      <c r="BE56" s="72"/>
      <c r="BF56" s="72"/>
      <c r="BG56" s="72"/>
      <c r="BH56" s="72"/>
      <c r="BI56" s="72"/>
      <c r="BJ56" s="72"/>
      <c r="BK56" s="72"/>
      <c r="BL56" s="72"/>
      <c r="BM56" s="72"/>
      <c r="BN56" s="72"/>
      <c r="BO56" s="72"/>
      <c r="BP56" s="72"/>
      <c r="BQ56" s="72"/>
      <c r="BR56" s="72"/>
      <c r="BS56" s="72"/>
    </row>
    <row r="57" spans="1:71" ht="17.25" hidden="1">
      <c r="A57" s="29"/>
      <c r="B57" s="29"/>
      <c r="C57" s="29"/>
      <c r="D57" s="377"/>
      <c r="E57" s="2287" t="str">
        <f>AA40</f>
        <v>sem fundação</v>
      </c>
      <c r="F57" s="2287"/>
      <c r="G57" s="2287"/>
      <c r="H57" s="1172"/>
      <c r="I57" s="1172"/>
      <c r="J57" s="1172"/>
      <c r="K57" s="1172"/>
      <c r="L57" s="1172"/>
      <c r="M57" s="393"/>
      <c r="N57" s="393"/>
      <c r="O57" s="2096" t="s">
        <v>97</v>
      </c>
      <c r="P57" s="2096"/>
      <c r="Q57" s="2096"/>
      <c r="R57" s="2096"/>
      <c r="S57" s="2096"/>
      <c r="T57" s="2097" t="s">
        <v>97</v>
      </c>
      <c r="U57" s="2097"/>
      <c r="V57" s="2097"/>
      <c r="W57" s="328"/>
      <c r="X57" s="328"/>
      <c r="AA57" s="34" t="s">
        <v>105</v>
      </c>
      <c r="AB57" s="50" t="s">
        <v>104</v>
      </c>
      <c r="AC57" s="54"/>
      <c r="AD57" s="54"/>
      <c r="AE57" s="323" t="s">
        <v>97</v>
      </c>
      <c r="AF57" s="54"/>
      <c r="AG57" s="333" t="s">
        <v>97</v>
      </c>
      <c r="AH57" s="388"/>
      <c r="AI57" s="323"/>
      <c r="AJ57" s="54"/>
      <c r="AK57" s="251"/>
      <c r="AL57" s="54"/>
      <c r="AM57" s="54"/>
      <c r="AN57" s="384"/>
      <c r="AO57" s="389"/>
      <c r="AP57" s="345"/>
      <c r="AQ57" s="346"/>
      <c r="AR57" s="374"/>
      <c r="AS57" s="390"/>
      <c r="AT57" s="391"/>
      <c r="AU57" s="112"/>
      <c r="AV57" s="112"/>
      <c r="AW57" s="53"/>
      <c r="AX57" s="53"/>
      <c r="AY57" s="375"/>
      <c r="AZ57" s="272"/>
      <c r="BA57" s="383"/>
      <c r="BB57" s="54"/>
      <c r="BC57" s="72"/>
      <c r="BD57" s="72"/>
      <c r="BE57" s="72"/>
      <c r="BF57" s="72"/>
      <c r="BG57" s="72"/>
      <c r="BH57" s="72"/>
      <c r="BI57" s="72"/>
      <c r="BJ57" s="72"/>
      <c r="BK57" s="72"/>
      <c r="BL57" s="72"/>
      <c r="BM57" s="72"/>
      <c r="BN57" s="72"/>
      <c r="BO57" s="72"/>
      <c r="BP57" s="72"/>
      <c r="BQ57" s="72"/>
      <c r="BR57" s="72"/>
      <c r="BS57" s="72"/>
    </row>
    <row r="58" spans="1:71" s="182" customFormat="1" ht="18" hidden="1" thickBot="1">
      <c r="A58" s="394"/>
      <c r="B58" s="394"/>
      <c r="C58" s="394"/>
      <c r="D58" s="395"/>
      <c r="E58" s="2070" t="s">
        <v>212</v>
      </c>
      <c r="F58" s="2070"/>
      <c r="G58" s="2070"/>
      <c r="H58" s="2070"/>
      <c r="I58" s="2070"/>
      <c r="J58" s="2070"/>
      <c r="K58" s="2070"/>
      <c r="L58" s="2070"/>
      <c r="M58" s="2071">
        <f>IF(AB12=TRUE,IF(M44*20%&lt;200001,M44*20%,200000),0)</f>
        <v>0</v>
      </c>
      <c r="N58" s="2071"/>
      <c r="O58" s="2098" t="s">
        <v>2095</v>
      </c>
      <c r="P58" s="2098"/>
      <c r="Q58" s="2098"/>
      <c r="R58" s="2098"/>
      <c r="S58" s="2098"/>
      <c r="T58" s="2098"/>
      <c r="U58" s="2098"/>
      <c r="V58" s="2098"/>
      <c r="W58" s="328"/>
      <c r="X58" s="328"/>
      <c r="Y58" s="158"/>
      <c r="Z58" s="158"/>
      <c r="AA58" s="396" t="s">
        <v>104</v>
      </c>
      <c r="AB58" s="397"/>
      <c r="AC58" s="163"/>
      <c r="AD58" s="163"/>
      <c r="AE58" s="163"/>
      <c r="AF58" s="398"/>
      <c r="AG58" s="163" t="s">
        <v>2096</v>
      </c>
      <c r="AH58" s="399">
        <f>AU30</f>
        <v>5.1679999999999999E-4</v>
      </c>
      <c r="AI58" s="400"/>
      <c r="AJ58" s="163"/>
      <c r="AK58" s="163"/>
      <c r="AL58" s="163"/>
      <c r="AM58" s="163"/>
      <c r="AN58" s="401"/>
      <c r="AO58" s="402"/>
      <c r="AP58" s="403"/>
      <c r="AQ58" s="404"/>
      <c r="AR58" s="405"/>
      <c r="AS58" s="406"/>
      <c r="AT58" s="407"/>
      <c r="AU58" s="170"/>
      <c r="AV58" s="170"/>
      <c r="AW58" s="408" t="s">
        <v>215</v>
      </c>
      <c r="AX58" s="409"/>
      <c r="AY58" s="410">
        <f>IF(AR48="fundação m.grave",AV64,0)</f>
        <v>0</v>
      </c>
      <c r="AZ58" s="411"/>
      <c r="BA58" s="412"/>
      <c r="BB58" s="163"/>
      <c r="BC58" s="413"/>
      <c r="BD58" s="413"/>
      <c r="BE58" s="413"/>
      <c r="BF58" s="413"/>
      <c r="BG58" s="413"/>
      <c r="BH58" s="413"/>
      <c r="BI58" s="413"/>
      <c r="BJ58" s="413"/>
      <c r="BK58" s="413"/>
      <c r="BL58" s="413"/>
      <c r="BM58" s="413"/>
      <c r="BN58" s="413"/>
      <c r="BO58" s="413"/>
      <c r="BP58" s="413"/>
      <c r="BQ58" s="413"/>
      <c r="BR58" s="413"/>
      <c r="BS58" s="413"/>
    </row>
    <row r="59" spans="1:71" s="182" customFormat="1" ht="17.25" hidden="1" thickBot="1">
      <c r="A59" s="394"/>
      <c r="B59" s="394"/>
      <c r="C59" s="394"/>
      <c r="D59" s="395"/>
      <c r="E59" s="2070" t="s">
        <v>2097</v>
      </c>
      <c r="F59" s="2070"/>
      <c r="G59" s="2070"/>
      <c r="H59" s="2070"/>
      <c r="I59" s="2070"/>
      <c r="J59" s="2070"/>
      <c r="K59" s="2070"/>
      <c r="L59" s="2070"/>
      <c r="M59" s="2071">
        <f>IF(AC3=TRUE,IF(M44*5%&lt;50001,M44*20%,50000),0)</f>
        <v>0</v>
      </c>
      <c r="N59" s="2071"/>
      <c r="O59" s="2098" t="s">
        <v>2098</v>
      </c>
      <c r="P59" s="2098"/>
      <c r="Q59" s="2098"/>
      <c r="R59" s="2098"/>
      <c r="S59" s="2098"/>
      <c r="T59" s="2098"/>
      <c r="U59" s="2098"/>
      <c r="V59" s="2098"/>
      <c r="W59" s="414"/>
      <c r="X59" s="414"/>
      <c r="Y59" s="158"/>
      <c r="Z59" s="158"/>
      <c r="AA59" s="396" t="s">
        <v>104</v>
      </c>
      <c r="AB59" s="397"/>
      <c r="AC59" s="163"/>
      <c r="AD59" s="415" t="s">
        <v>218</v>
      </c>
      <c r="AE59" s="416" t="s">
        <v>219</v>
      </c>
      <c r="AF59" s="417" t="s">
        <v>220</v>
      </c>
      <c r="AG59" s="418" t="s">
        <v>221</v>
      </c>
      <c r="AH59" s="419" t="s">
        <v>222</v>
      </c>
      <c r="AI59" s="419" t="s">
        <v>223</v>
      </c>
      <c r="AJ59" s="420" t="s">
        <v>224</v>
      </c>
      <c r="AK59" s="421" t="s">
        <v>2099</v>
      </c>
      <c r="AL59" s="422" t="s">
        <v>226</v>
      </c>
      <c r="AM59" s="423" t="s">
        <v>2100</v>
      </c>
      <c r="AN59" s="424" t="s">
        <v>228</v>
      </c>
      <c r="AO59" s="425"/>
      <c r="AP59" s="403"/>
      <c r="AQ59" s="404"/>
      <c r="AR59" s="405"/>
      <c r="AS59" s="406"/>
      <c r="AT59" s="407"/>
      <c r="AU59" s="170"/>
      <c r="AV59" s="170"/>
      <c r="AW59" s="426"/>
      <c r="AX59" s="426"/>
      <c r="AY59" s="427"/>
      <c r="AZ59" s="411"/>
      <c r="BA59" s="412"/>
      <c r="BB59" s="163"/>
      <c r="BC59" s="413"/>
      <c r="BD59" s="413"/>
      <c r="BE59" s="413"/>
      <c r="BF59" s="413"/>
      <c r="BG59" s="413"/>
      <c r="BH59" s="413"/>
      <c r="BI59" s="413"/>
      <c r="BJ59" s="413"/>
      <c r="BK59" s="413"/>
      <c r="BL59" s="413"/>
      <c r="BM59" s="413"/>
      <c r="BN59" s="413"/>
      <c r="BO59" s="413"/>
      <c r="BP59" s="413"/>
      <c r="BQ59" s="413"/>
      <c r="BR59" s="413"/>
      <c r="BS59" s="413"/>
    </row>
    <row r="60" spans="1:71" s="182" customFormat="1" ht="16.5" hidden="1">
      <c r="A60" s="394"/>
      <c r="B60" s="394"/>
      <c r="C60" s="394"/>
      <c r="D60" s="395"/>
      <c r="E60" s="2070" t="s">
        <v>2101</v>
      </c>
      <c r="F60" s="2070"/>
      <c r="G60" s="2070"/>
      <c r="H60" s="2070"/>
      <c r="I60" s="2070"/>
      <c r="J60" s="2070"/>
      <c r="K60" s="2070"/>
      <c r="L60" s="2070"/>
      <c r="M60" s="2071">
        <f>IF(AC11=TRUE,IF(M44*5%&lt;50001,M44*20%,50000),0)</f>
        <v>0</v>
      </c>
      <c r="N60" s="2071"/>
      <c r="O60" s="2098" t="s">
        <v>2102</v>
      </c>
      <c r="P60" s="2098"/>
      <c r="Q60" s="2098"/>
      <c r="R60" s="2098"/>
      <c r="S60" s="2098"/>
      <c r="T60" s="2098"/>
      <c r="U60" s="2098"/>
      <c r="V60" s="2098"/>
      <c r="W60" s="428"/>
      <c r="X60" s="322"/>
      <c r="Y60" s="158"/>
      <c r="Z60" s="158"/>
      <c r="AA60" s="396" t="s">
        <v>105</v>
      </c>
      <c r="AB60" s="397" t="s">
        <v>104</v>
      </c>
      <c r="AC60" s="163"/>
      <c r="AD60" s="429"/>
      <c r="AE60" s="430" t="s">
        <v>97</v>
      </c>
      <c r="AF60" s="431"/>
      <c r="AG60" s="432" t="s">
        <v>231</v>
      </c>
      <c r="AH60" s="433">
        <f>AS30</f>
        <v>6.1200000000000002E-4</v>
      </c>
      <c r="AI60" s="434">
        <f>G30</f>
        <v>1234550</v>
      </c>
      <c r="AJ60" s="435">
        <v>0.1</v>
      </c>
      <c r="AK60" s="436" t="str">
        <f>AJ104</f>
        <v>R$ 2.800,00</v>
      </c>
      <c r="AL60" s="437">
        <f>AN60*AM60</f>
        <v>755.54460000000006</v>
      </c>
      <c r="AM60" s="438">
        <f>(100-$U$12)/100</f>
        <v>1</v>
      </c>
      <c r="AN60" s="439">
        <f>(AH60*AI60)/AM60</f>
        <v>755.54460000000006</v>
      </c>
      <c r="AO60" s="440"/>
      <c r="AP60" s="403"/>
      <c r="AQ60" s="404"/>
      <c r="AR60" s="405"/>
      <c r="AS60" s="406"/>
      <c r="AT60" s="407"/>
      <c r="AU60" s="170"/>
      <c r="AV60" s="170"/>
      <c r="AW60" s="426"/>
      <c r="AX60" s="426"/>
      <c r="AY60" s="427"/>
      <c r="AZ60" s="411"/>
      <c r="BA60" s="412"/>
      <c r="BB60" s="163"/>
      <c r="BC60" s="413"/>
      <c r="BD60" s="413"/>
      <c r="BE60" s="413"/>
      <c r="BF60" s="413"/>
      <c r="BG60" s="413"/>
      <c r="BH60" s="413"/>
      <c r="BI60" s="413"/>
      <c r="BJ60" s="413"/>
      <c r="BK60" s="413"/>
      <c r="BL60" s="413"/>
      <c r="BM60" s="413"/>
      <c r="BN60" s="413"/>
      <c r="BO60" s="413"/>
      <c r="BP60" s="413"/>
      <c r="BQ60" s="413"/>
      <c r="BR60" s="413"/>
      <c r="BS60" s="413"/>
    </row>
    <row r="61" spans="1:71" s="182" customFormat="1" ht="16.5" hidden="1">
      <c r="A61" s="394"/>
      <c r="B61" s="394"/>
      <c r="C61" s="394"/>
      <c r="D61" s="395"/>
      <c r="E61" s="2070" t="s">
        <v>2103</v>
      </c>
      <c r="F61" s="2070"/>
      <c r="G61" s="2070"/>
      <c r="H61" s="2070"/>
      <c r="I61" s="2070"/>
      <c r="J61" s="2070"/>
      <c r="K61" s="2070"/>
      <c r="L61" s="2070"/>
      <c r="M61" s="2071">
        <f>IF(AC5=TRUE,IF(M44*5%&lt;50001,M44*5%,50000),0)</f>
        <v>0</v>
      </c>
      <c r="N61" s="2071"/>
      <c r="O61" s="2098" t="s">
        <v>199</v>
      </c>
      <c r="P61" s="2098"/>
      <c r="Q61" s="2098"/>
      <c r="R61" s="2098"/>
      <c r="S61" s="2098"/>
      <c r="T61" s="2098"/>
      <c r="U61" s="2098"/>
      <c r="V61" s="2098"/>
      <c r="W61" s="48"/>
      <c r="X61" s="104"/>
      <c r="Y61" s="158"/>
      <c r="Z61" s="158"/>
      <c r="AA61" s="396" t="s">
        <v>104</v>
      </c>
      <c r="AB61" s="397" t="s">
        <v>105</v>
      </c>
      <c r="AC61" s="163"/>
      <c r="AD61" s="441" t="s">
        <v>97</v>
      </c>
      <c r="AE61" s="442">
        <f>AS32</f>
        <v>1.1842200000000001</v>
      </c>
      <c r="AF61" s="443"/>
      <c r="AG61" s="432" t="s">
        <v>233</v>
      </c>
      <c r="AH61" s="433">
        <f>AU30*5.948%</f>
        <v>3.0739264E-5</v>
      </c>
      <c r="AI61" s="444">
        <f>M45</f>
        <v>1234550</v>
      </c>
      <c r="AJ61" s="435">
        <v>0.1</v>
      </c>
      <c r="AK61" s="445">
        <f>IF(S56="sim",AJ105,0)</f>
        <v>0</v>
      </c>
      <c r="AL61" s="437">
        <f>AN61*AM61</f>
        <v>44.940152326342464</v>
      </c>
      <c r="AM61" s="438">
        <f>(100-$U$12)/100</f>
        <v>1</v>
      </c>
      <c r="AN61" s="439">
        <f>AE61*AH61*AI61/AM61</f>
        <v>44.940152326342464</v>
      </c>
      <c r="AO61" s="446"/>
      <c r="AP61" s="403"/>
      <c r="AQ61" s="404"/>
      <c r="AR61" s="405"/>
      <c r="AS61" s="406"/>
      <c r="AT61" s="407"/>
      <c r="AU61" s="170"/>
      <c r="AV61" s="170"/>
      <c r="AW61" s="426"/>
      <c r="AX61" s="426"/>
      <c r="AY61" s="427"/>
      <c r="AZ61" s="411"/>
      <c r="BA61" s="412"/>
      <c r="BB61" s="163"/>
      <c r="BC61" s="413"/>
      <c r="BD61" s="413"/>
      <c r="BE61" s="413"/>
      <c r="BF61" s="413"/>
      <c r="BG61" s="413"/>
      <c r="BH61" s="413"/>
      <c r="BI61" s="413"/>
      <c r="BJ61" s="413"/>
      <c r="BK61" s="413"/>
      <c r="BL61" s="413"/>
      <c r="BM61" s="413"/>
      <c r="BN61" s="413"/>
      <c r="BO61" s="413"/>
      <c r="BP61" s="413"/>
      <c r="BQ61" s="413"/>
      <c r="BR61" s="413"/>
      <c r="BS61" s="413"/>
    </row>
    <row r="62" spans="1:71" s="182" customFormat="1" ht="16.5" customHeight="1">
      <c r="A62" s="394"/>
      <c r="B62" s="394"/>
      <c r="C62" s="447"/>
      <c r="D62" s="448"/>
      <c r="E62" s="2066" t="str">
        <f>"Danos morais (extensão de Resp. civil empregador )"</f>
        <v>Danos morais (extensão de Resp. civil empregador )</v>
      </c>
      <c r="F62" s="2066"/>
      <c r="G62" s="2066"/>
      <c r="H62" s="2066"/>
      <c r="I62" s="2066"/>
      <c r="J62" s="2066"/>
      <c r="K62" s="2066"/>
      <c r="L62" s="2066"/>
      <c r="M62" s="2067">
        <f>'TMB 050'!$M$62</f>
        <v>100000</v>
      </c>
      <c r="N62" s="2067"/>
      <c r="O62" s="2092" t="str">
        <f>'[1]TMB 050'!O62:V62</f>
        <v>Não há</v>
      </c>
      <c r="P62" s="2092"/>
      <c r="Q62" s="2092"/>
      <c r="R62" s="2092"/>
      <c r="S62" s="2092"/>
      <c r="T62" s="2092"/>
      <c r="U62" s="2092"/>
      <c r="V62" s="2092"/>
      <c r="W62" s="428"/>
      <c r="X62" s="449"/>
      <c r="Y62" s="158"/>
      <c r="Z62" s="158"/>
      <c r="AA62" s="450"/>
      <c r="AB62" s="451">
        <v>2</v>
      </c>
      <c r="AC62" s="452"/>
      <c r="AD62" s="441"/>
      <c r="AE62" s="442">
        <f>AS32</f>
        <v>1.1842200000000001</v>
      </c>
      <c r="AF62" s="443"/>
      <c r="AG62" s="453" t="s">
        <v>234</v>
      </c>
      <c r="AH62" s="454">
        <f>AU30*10%</f>
        <v>5.168E-5</v>
      </c>
      <c r="AI62" s="455">
        <f>IF(S57="SIM",X57*1,0)</f>
        <v>0</v>
      </c>
      <c r="AJ62" s="456">
        <v>0.1</v>
      </c>
      <c r="AK62" s="457">
        <f>IF(S57="sim",AJ105,0)</f>
        <v>0</v>
      </c>
      <c r="AL62" s="458">
        <f>AN62*AM62</f>
        <v>0</v>
      </c>
      <c r="AM62" s="459">
        <f>(100-$U$12)/100</f>
        <v>1</v>
      </c>
      <c r="AN62" s="460">
        <f>AE62*AH62*AI62/AM62</f>
        <v>0</v>
      </c>
      <c r="AO62" s="446"/>
      <c r="AP62" s="403"/>
      <c r="AQ62" s="404"/>
      <c r="AR62" s="405"/>
      <c r="AS62" s="406"/>
      <c r="AT62" s="407"/>
      <c r="AU62" s="170"/>
      <c r="AV62" s="170"/>
      <c r="AW62" s="426"/>
      <c r="AX62" s="426"/>
      <c r="AY62" s="427"/>
      <c r="AZ62" s="411"/>
      <c r="BA62" s="412"/>
      <c r="BB62" s="163"/>
      <c r="BC62" s="413"/>
      <c r="BD62" s="413"/>
      <c r="BE62" s="413"/>
      <c r="BF62" s="413"/>
      <c r="BG62" s="413"/>
      <c r="BH62" s="413"/>
      <c r="BI62" s="413"/>
      <c r="BJ62" s="413"/>
      <c r="BK62" s="413"/>
      <c r="BL62" s="413"/>
      <c r="BM62" s="413"/>
      <c r="BN62" s="413"/>
      <c r="BO62" s="413"/>
      <c r="BP62" s="413"/>
      <c r="BQ62" s="413"/>
      <c r="BR62" s="413"/>
      <c r="BS62" s="413"/>
    </row>
    <row r="63" spans="1:71" s="182" customFormat="1" ht="16.5" hidden="1">
      <c r="A63" s="394"/>
      <c r="B63" s="394"/>
      <c r="C63" s="394">
        <v>5</v>
      </c>
      <c r="D63" s="461"/>
      <c r="E63" s="2070" t="s">
        <v>2104</v>
      </c>
      <c r="F63" s="2070"/>
      <c r="G63" s="2070"/>
      <c r="H63" s="2070"/>
      <c r="I63" s="2070"/>
      <c r="J63" s="2070"/>
      <c r="K63" s="2070"/>
      <c r="L63" s="2070"/>
      <c r="M63" s="2071">
        <f>IF(AC4=TRUE,M44,0)</f>
        <v>0</v>
      </c>
      <c r="N63" s="2071"/>
      <c r="O63" s="2093" t="s">
        <v>2092</v>
      </c>
      <c r="P63" s="2093"/>
      <c r="Q63" s="2093"/>
      <c r="R63" s="2093"/>
      <c r="S63" s="2093"/>
      <c r="T63" s="2073">
        <f>2800</f>
        <v>2800</v>
      </c>
      <c r="U63" s="2073"/>
      <c r="V63" s="2073"/>
      <c r="W63" s="394"/>
      <c r="X63" s="394"/>
      <c r="Y63" s="394"/>
      <c r="Z63" s="158"/>
      <c r="AA63" s="450" t="s">
        <v>105</v>
      </c>
      <c r="AB63" s="451" t="s">
        <v>104</v>
      </c>
      <c r="AC63" s="452"/>
      <c r="AD63" s="462"/>
      <c r="AE63" s="463"/>
      <c r="AF63" s="462"/>
      <c r="AG63" s="464" t="s">
        <v>236</v>
      </c>
      <c r="AH63" s="465"/>
      <c r="AI63" s="466">
        <f>AH23*0.05</f>
        <v>0</v>
      </c>
      <c r="AJ63" s="467"/>
      <c r="AK63" s="468" t="str">
        <f>"não há"</f>
        <v>não há</v>
      </c>
      <c r="AL63" s="2105" t="s">
        <v>97</v>
      </c>
      <c r="AM63" s="2108" t="s">
        <v>97</v>
      </c>
      <c r="AN63" s="2100"/>
      <c r="AO63" s="469"/>
      <c r="AP63" s="403"/>
      <c r="AQ63" s="404"/>
      <c r="AR63" s="405"/>
      <c r="AS63" s="406"/>
      <c r="AT63" s="407"/>
      <c r="AU63" s="170"/>
      <c r="AV63" s="170"/>
      <c r="AW63" s="426"/>
      <c r="AX63" s="426"/>
      <c r="AY63" s="427"/>
      <c r="AZ63" s="411"/>
      <c r="BA63" s="412"/>
      <c r="BB63" s="163"/>
      <c r="BC63" s="413"/>
      <c r="BD63" s="413"/>
      <c r="BE63" s="413"/>
      <c r="BF63" s="413"/>
      <c r="BG63" s="413"/>
      <c r="BH63" s="413"/>
      <c r="BI63" s="413"/>
      <c r="BJ63" s="413"/>
      <c r="BK63" s="413"/>
      <c r="BL63" s="413"/>
      <c r="BM63" s="413"/>
      <c r="BN63" s="413"/>
      <c r="BO63" s="413"/>
      <c r="BP63" s="413"/>
      <c r="BQ63" s="413"/>
      <c r="BR63" s="413"/>
      <c r="BS63" s="413"/>
    </row>
    <row r="64" spans="1:71" s="182" customFormat="1" ht="17.25" hidden="1" thickBot="1">
      <c r="A64" s="394"/>
      <c r="B64" s="394"/>
      <c r="C64" s="394"/>
      <c r="D64" s="461"/>
      <c r="E64" s="2066" t="s">
        <v>237</v>
      </c>
      <c r="F64" s="2066"/>
      <c r="G64" s="2066"/>
      <c r="H64" s="2066"/>
      <c r="I64" s="2066"/>
      <c r="J64" s="2066"/>
      <c r="K64" s="2066"/>
      <c r="L64" s="2066"/>
      <c r="M64" s="2067">
        <f>IF(AC8=TRUE,IF(M44*20%&lt;200001,M44*20%,200000),0)</f>
        <v>0</v>
      </c>
      <c r="N64" s="2067"/>
      <c r="O64" s="2068" t="s">
        <v>2092</v>
      </c>
      <c r="P64" s="2068"/>
      <c r="Q64" s="2068"/>
      <c r="R64" s="2068"/>
      <c r="S64" s="2068"/>
      <c r="T64" s="2069">
        <f>2800</f>
        <v>2800</v>
      </c>
      <c r="U64" s="2069"/>
      <c r="V64" s="2069"/>
      <c r="W64" s="394"/>
      <c r="X64" s="394"/>
      <c r="Y64" s="394"/>
      <c r="Z64" s="158"/>
      <c r="AA64" s="470">
        <f>AB64/M44</f>
        <v>1</v>
      </c>
      <c r="AB64" s="471">
        <f>IF(AA66=1,M44*10%,IF(AA66=2,M44*20%,IF(AA66=3,M44*30%,IF(AA66=4,M44*40%,IF(AA66=5,M44*50%,IF(AA66=6,M44*60%,IF(AA66=7,M44*70%,IF(AA66=8,M44*80%,0))))))))+AC64</f>
        <v>1234550</v>
      </c>
      <c r="AC64" s="471">
        <f>IF(AA66=9,M44*90%,IF(AA66=10,M44*100%,0))</f>
        <v>1234550</v>
      </c>
      <c r="AD64" s="462"/>
      <c r="AE64" s="463"/>
      <c r="AF64" s="462"/>
      <c r="AG64" s="464" t="s">
        <v>2105</v>
      </c>
      <c r="AH64" s="472" t="s">
        <v>97</v>
      </c>
      <c r="AI64" s="466">
        <f>AH23*0.05</f>
        <v>0</v>
      </c>
      <c r="AJ64" s="467"/>
      <c r="AK64" s="468" t="str">
        <f>"não há"</f>
        <v>não há</v>
      </c>
      <c r="AL64" s="2106"/>
      <c r="AM64" s="2109"/>
      <c r="AN64" s="2101"/>
      <c r="AO64" s="473"/>
      <c r="AP64" s="2103"/>
      <c r="AQ64" s="2104"/>
      <c r="AR64" s="474">
        <f>AY64</f>
        <v>7.3550000000000004E-4</v>
      </c>
      <c r="AS64" s="475">
        <f>SUM(AS48:AS63)</f>
        <v>7.3550000000000004E-2</v>
      </c>
      <c r="AT64" s="475">
        <f>SUM(AT48:AT63)</f>
        <v>0.12263</v>
      </c>
      <c r="AU64" s="475">
        <f>SUM(AU48:AU63)</f>
        <v>0.13611000000000001</v>
      </c>
      <c r="AV64" s="475">
        <f>SUM(AV48:AV63)</f>
        <v>0.16388</v>
      </c>
      <c r="AW64" s="476" t="s">
        <v>239</v>
      </c>
      <c r="AX64" s="476"/>
      <c r="AY64" s="477">
        <f>((AY51+AY53+AY55+AY58)/100)</f>
        <v>7.3550000000000004E-4</v>
      </c>
      <c r="AZ64" s="163"/>
      <c r="BA64" s="478"/>
      <c r="BB64" s="163"/>
      <c r="BC64" s="413"/>
      <c r="BD64" s="413"/>
      <c r="BE64" s="413"/>
      <c r="BF64" s="413"/>
      <c r="BG64" s="413"/>
      <c r="BH64" s="413"/>
      <c r="BI64" s="413"/>
      <c r="BJ64" s="413"/>
      <c r="BK64" s="413"/>
      <c r="BL64" s="413"/>
      <c r="BM64" s="413"/>
      <c r="BN64" s="413"/>
      <c r="BO64" s="413"/>
      <c r="BP64" s="413"/>
      <c r="BQ64" s="413"/>
      <c r="BR64" s="413"/>
      <c r="BS64" s="413"/>
    </row>
    <row r="65" spans="1:71" ht="17.25" hidden="1" thickBot="1">
      <c r="A65" s="29"/>
      <c r="B65" s="29"/>
      <c r="C65" s="29"/>
      <c r="D65" s="479"/>
      <c r="E65" s="2070" t="s">
        <v>240</v>
      </c>
      <c r="F65" s="2070"/>
      <c r="G65" s="2070"/>
      <c r="H65" s="2070"/>
      <c r="I65" s="2070"/>
      <c r="J65" s="2070"/>
      <c r="K65" s="2070"/>
      <c r="L65" s="2070"/>
      <c r="M65" s="2071">
        <f>IF(AC9=TRUE,M44,0)</f>
        <v>0</v>
      </c>
      <c r="N65" s="2071"/>
      <c r="O65" s="2093" t="s">
        <v>2092</v>
      </c>
      <c r="P65" s="2093"/>
      <c r="Q65" s="2093"/>
      <c r="R65" s="2093"/>
      <c r="S65" s="2093"/>
      <c r="T65" s="2073">
        <f>2800</f>
        <v>2800</v>
      </c>
      <c r="U65" s="2073"/>
      <c r="V65" s="2073"/>
      <c r="W65" s="29"/>
      <c r="X65" s="29"/>
      <c r="Y65" s="29"/>
      <c r="AA65" s="480">
        <v>0.01</v>
      </c>
      <c r="AB65" s="481">
        <v>0.01</v>
      </c>
      <c r="AC65" s="52"/>
      <c r="AD65" s="462"/>
      <c r="AE65" s="463"/>
      <c r="AF65" s="462"/>
      <c r="AG65" s="464" t="s">
        <v>241</v>
      </c>
      <c r="AH65" s="465" t="s">
        <v>242</v>
      </c>
      <c r="AI65" s="466">
        <f>AH23*0.05</f>
        <v>0</v>
      </c>
      <c r="AJ65" s="467" t="s">
        <v>97</v>
      </c>
      <c r="AK65" s="482" t="str">
        <f>AJ104</f>
        <v>R$ 2.800,00</v>
      </c>
      <c r="AL65" s="2107"/>
      <c r="AM65" s="2110"/>
      <c r="AN65" s="2102"/>
      <c r="AO65" s="483"/>
      <c r="AP65" s="484"/>
      <c r="AQ65" s="332"/>
      <c r="AR65" s="485"/>
      <c r="AS65" s="486"/>
      <c r="AT65" s="486"/>
      <c r="AU65" s="486"/>
      <c r="AV65" s="486"/>
      <c r="AW65" s="487"/>
      <c r="AX65" s="487"/>
      <c r="AY65" s="488"/>
      <c r="AZ65" s="54"/>
      <c r="BA65" s="54"/>
      <c r="BB65" s="54"/>
      <c r="BC65" s="72"/>
      <c r="BD65" s="72"/>
      <c r="BE65" s="72"/>
      <c r="BF65" s="72"/>
      <c r="BG65" s="72"/>
      <c r="BH65" s="72"/>
      <c r="BI65" s="72"/>
      <c r="BJ65" s="72"/>
      <c r="BK65" s="72"/>
      <c r="BL65" s="72"/>
      <c r="BM65" s="72"/>
      <c r="BN65" s="72"/>
      <c r="BO65" s="72"/>
      <c r="BP65" s="72"/>
      <c r="BQ65" s="72"/>
      <c r="BR65" s="72"/>
      <c r="BS65" s="72"/>
    </row>
    <row r="66" spans="1:71" ht="21.75" customHeight="1">
      <c r="A66" s="29"/>
      <c r="B66" s="29"/>
      <c r="C66" s="29"/>
      <c r="D66" s="489"/>
      <c r="E66" s="2288" t="str">
        <f>IF('TMB 050'!M66&gt;0, "Extensão da Cob.Resp. Civil para derramamento de agua","")</f>
        <v>Extensão da Cob.Resp. Civil para derramamento de agua</v>
      </c>
      <c r="F66" s="2288"/>
      <c r="G66" s="2288"/>
      <c r="H66" s="2288"/>
      <c r="I66" s="2288"/>
      <c r="J66" s="2288"/>
      <c r="K66" s="2288"/>
      <c r="L66" s="2288"/>
      <c r="M66" s="2289">
        <f>'TMB 050'!M66</f>
        <v>50000</v>
      </c>
      <c r="N66" s="2289"/>
      <c r="O66" s="2290" t="str">
        <f>'TMB 050'!O66:V66</f>
        <v>20% dos prejuízos dos prejuízos indenizáveis limitada ao mínimo R$ 3.600,00</v>
      </c>
      <c r="P66" s="2290"/>
      <c r="Q66" s="2290"/>
      <c r="R66" s="2290"/>
      <c r="S66" s="2290"/>
      <c r="T66" s="2290"/>
      <c r="U66" s="2290"/>
      <c r="V66" s="2290"/>
      <c r="W66" s="29"/>
      <c r="X66" s="29"/>
      <c r="Y66" s="29"/>
      <c r="AA66" s="490">
        <v>10</v>
      </c>
      <c r="AB66" s="491" t="s">
        <v>243</v>
      </c>
      <c r="AC66" s="492"/>
      <c r="AD66" s="462"/>
      <c r="AE66" s="442">
        <f>AS32</f>
        <v>1.1842200000000001</v>
      </c>
      <c r="AF66" s="462"/>
      <c r="AG66" s="493" t="s">
        <v>244</v>
      </c>
      <c r="AH66" s="433">
        <f>AY64</f>
        <v>7.3550000000000004E-4</v>
      </c>
      <c r="AI66" s="494">
        <f>M51</f>
        <v>500000</v>
      </c>
      <c r="AJ66" s="495" t="s">
        <v>245</v>
      </c>
      <c r="AK66" s="482" t="e">
        <f>IF(#REF!="SIM",AJ107,0)</f>
        <v>#REF!</v>
      </c>
      <c r="AL66" s="437">
        <f>AN66*AM66</f>
        <v>367.75</v>
      </c>
      <c r="AM66" s="438">
        <f>(100-$U$12)/100</f>
        <v>1</v>
      </c>
      <c r="AN66" s="496">
        <f>(AI66*AH66)</f>
        <v>367.75</v>
      </c>
      <c r="AO66" s="440"/>
      <c r="AP66" s="70"/>
      <c r="AQ66" s="71"/>
      <c r="AR66" s="72"/>
      <c r="AS66" s="72"/>
      <c r="AT66" s="72"/>
      <c r="AU66" s="72"/>
      <c r="AV66" s="72"/>
      <c r="AW66" s="72"/>
      <c r="AX66" s="72"/>
      <c r="AY66" s="71"/>
      <c r="AZ66" s="72"/>
      <c r="BA66" s="497" t="s">
        <v>97</v>
      </c>
      <c r="BB66" s="72"/>
      <c r="BC66" s="72"/>
      <c r="BD66" s="72"/>
      <c r="BE66" s="72"/>
      <c r="BF66" s="72"/>
      <c r="BG66" s="72"/>
      <c r="BH66" s="72"/>
      <c r="BI66" s="72"/>
      <c r="BJ66" s="72"/>
      <c r="BK66" s="72"/>
      <c r="BL66" s="72"/>
      <c r="BM66" s="72"/>
      <c r="BN66" s="72"/>
      <c r="BO66" s="72"/>
      <c r="BP66" s="72"/>
      <c r="BQ66" s="72"/>
      <c r="BR66" s="72"/>
      <c r="BS66" s="72"/>
    </row>
    <row r="67" spans="1:71" ht="16.5" hidden="1">
      <c r="A67" s="29"/>
      <c r="B67" s="29"/>
      <c r="C67" s="29"/>
      <c r="D67" s="479"/>
      <c r="E67" s="2070" t="s">
        <v>246</v>
      </c>
      <c r="F67" s="2070"/>
      <c r="G67" s="2070"/>
      <c r="H67" s="2070"/>
      <c r="I67" s="2070"/>
      <c r="J67" s="2070"/>
      <c r="K67" s="2070"/>
      <c r="L67" s="2070"/>
      <c r="M67" s="2071">
        <f>IF(AC12=TRUE,IF(M44*20%&lt;1000000,M44*20%,1000000),0)</f>
        <v>246910</v>
      </c>
      <c r="N67" s="2071"/>
      <c r="O67" s="2093" t="s">
        <v>2092</v>
      </c>
      <c r="P67" s="2093"/>
      <c r="Q67" s="2093"/>
      <c r="R67" s="2093"/>
      <c r="S67" s="2093"/>
      <c r="T67" s="2073">
        <f>2800</f>
        <v>2800</v>
      </c>
      <c r="U67" s="2073"/>
      <c r="V67" s="2073"/>
      <c r="W67" s="29"/>
      <c r="X67" s="29"/>
      <c r="Y67" s="29"/>
      <c r="AA67" s="498">
        <v>0.1</v>
      </c>
      <c r="AB67" s="499" t="s">
        <v>247</v>
      </c>
      <c r="AC67" s="500"/>
      <c r="AD67" s="462"/>
      <c r="AE67" s="501">
        <f>AS38</f>
        <v>0</v>
      </c>
      <c r="AF67" s="502">
        <f>$AF$91</f>
        <v>0.49315068493150682</v>
      </c>
      <c r="AG67" s="503"/>
      <c r="AH67" s="504" t="e">
        <f>IF(#REF!="sim",IF($AE$48="sem fundação","sem fundação", "com fundação"),"")</f>
        <v>#REF!</v>
      </c>
      <c r="AI67" s="505" t="s">
        <v>97</v>
      </c>
      <c r="AJ67" s="506">
        <v>0.2</v>
      </c>
      <c r="AK67" s="507" t="e">
        <f>IF(#REF!="SIM",AJ113,0)</f>
        <v>#REF!</v>
      </c>
      <c r="AL67" s="508"/>
      <c r="AM67" s="509">
        <f>(100-$L$9)/100</f>
        <v>1</v>
      </c>
      <c r="AN67" s="510"/>
      <c r="AO67" s="446"/>
      <c r="AP67" s="70"/>
      <c r="AQ67" s="71"/>
      <c r="AR67" s="511"/>
      <c r="AS67" s="72"/>
      <c r="AT67" s="72"/>
      <c r="AU67" s="72"/>
      <c r="AV67" s="512"/>
      <c r="AW67" s="72"/>
      <c r="AX67" s="72"/>
      <c r="AY67" s="71"/>
      <c r="AZ67" s="72"/>
      <c r="BA67" s="497">
        <f>AK46</f>
        <v>0</v>
      </c>
      <c r="BB67" s="72"/>
      <c r="BC67" s="72"/>
      <c r="BD67" s="72"/>
      <c r="BE67" s="72"/>
      <c r="BF67" s="72"/>
      <c r="BG67" s="72"/>
      <c r="BH67" s="72"/>
      <c r="BI67" s="72"/>
      <c r="BJ67" s="72"/>
      <c r="BK67" s="72"/>
      <c r="BL67" s="72"/>
      <c r="BM67" s="72"/>
      <c r="BN67" s="72"/>
      <c r="BO67" s="72"/>
      <c r="BP67" s="72"/>
      <c r="BQ67" s="72"/>
      <c r="BR67" s="72"/>
      <c r="BS67" s="72"/>
    </row>
    <row r="68" spans="1:71" ht="18" hidden="1" customHeight="1">
      <c r="A68" s="29"/>
      <c r="B68" s="29"/>
      <c r="C68" s="29"/>
      <c r="D68" s="2288" t="s">
        <v>248</v>
      </c>
      <c r="E68" s="2288"/>
      <c r="F68" s="2288"/>
      <c r="G68" s="2288"/>
      <c r="H68" s="2288"/>
      <c r="I68" s="2288"/>
      <c r="J68" s="2288"/>
      <c r="K68" s="2288"/>
      <c r="L68" s="2288"/>
      <c r="M68" s="2289">
        <f>'[1]TMB 050'!$M$68:$N$68</f>
        <v>50000</v>
      </c>
      <c r="N68" s="2289"/>
      <c r="O68" s="2290" t="s">
        <v>2094</v>
      </c>
      <c r="P68" s="2290"/>
      <c r="Q68" s="2290"/>
      <c r="R68" s="2290"/>
      <c r="S68" s="2290"/>
      <c r="T68" s="2290"/>
      <c r="U68" s="2290"/>
      <c r="V68" s="2290"/>
      <c r="W68" s="29"/>
      <c r="X68" s="29"/>
      <c r="Y68" s="29"/>
      <c r="AA68" s="498">
        <v>0.2</v>
      </c>
      <c r="AB68" s="513" t="s">
        <v>249</v>
      </c>
      <c r="AC68" s="500"/>
      <c r="AD68" s="462" t="s">
        <v>97</v>
      </c>
      <c r="AE68" s="463" t="s">
        <v>97</v>
      </c>
      <c r="AF68" s="514">
        <f>$AF$91</f>
        <v>0.49315068493150682</v>
      </c>
      <c r="AG68" s="515" t="s">
        <v>250</v>
      </c>
      <c r="AH68" s="433">
        <f>0.272%</f>
        <v>2.7200000000000002E-3</v>
      </c>
      <c r="AI68" s="444">
        <f>M59</f>
        <v>0</v>
      </c>
      <c r="AJ68" s="435">
        <v>0.1</v>
      </c>
      <c r="AK68" s="482" t="e">
        <f>IF(#REF!="sim",AJ110,0)</f>
        <v>#REF!</v>
      </c>
      <c r="AL68" s="437">
        <f t="shared" ref="AL68:AL75" si="11">AN68*AM68</f>
        <v>0</v>
      </c>
      <c r="AM68" s="438">
        <f t="shared" ref="AM68:AM75" si="12">(100-$U$12)/100</f>
        <v>1</v>
      </c>
      <c r="AN68" s="516">
        <f>(AF67*AI68*AH68)/AM68</f>
        <v>0</v>
      </c>
      <c r="AO68" s="446"/>
      <c r="AP68" s="299"/>
      <c r="AQ68" s="517"/>
      <c r="AR68" s="518"/>
      <c r="AS68" s="72"/>
      <c r="AT68" s="72"/>
      <c r="AU68" s="274" t="s">
        <v>97</v>
      </c>
      <c r="AV68" s="72"/>
      <c r="AW68" s="72"/>
      <c r="AX68" s="72"/>
      <c r="AY68" s="71"/>
      <c r="AZ68" s="72"/>
      <c r="BA68" s="72"/>
      <c r="BB68" s="72"/>
      <c r="BC68" s="72"/>
      <c r="BD68" s="72"/>
      <c r="BE68" s="72"/>
      <c r="BF68" s="72"/>
      <c r="BG68" s="72"/>
      <c r="BH68" s="72"/>
      <c r="BI68" s="72"/>
      <c r="BJ68" s="72"/>
      <c r="BK68" s="72"/>
      <c r="BL68" s="72"/>
      <c r="BM68" s="72"/>
      <c r="BN68" s="72"/>
      <c r="BO68" s="72"/>
      <c r="BP68" s="72"/>
      <c r="BQ68" s="72"/>
      <c r="BR68" s="72"/>
      <c r="BS68" s="72"/>
    </row>
    <row r="69" spans="1:71" hidden="1">
      <c r="A69" s="29"/>
      <c r="B69" s="29"/>
      <c r="C69" s="29"/>
      <c r="D69" s="29"/>
      <c r="E69" s="43"/>
      <c r="F69" s="43"/>
      <c r="G69" s="43"/>
      <c r="H69" s="43"/>
      <c r="I69" s="43"/>
      <c r="J69" s="43"/>
      <c r="K69" s="43"/>
      <c r="L69" s="43"/>
      <c r="M69" s="43"/>
      <c r="N69" s="43"/>
      <c r="O69" s="43"/>
      <c r="P69" s="43"/>
      <c r="Q69" s="43"/>
      <c r="R69" s="43"/>
      <c r="S69" s="43"/>
      <c r="T69" s="43"/>
      <c r="U69" s="43"/>
      <c r="V69" s="43"/>
      <c r="W69" s="29"/>
      <c r="X69" s="29"/>
      <c r="Y69" s="29"/>
      <c r="AA69" s="498">
        <v>0.3</v>
      </c>
      <c r="AB69" s="513" t="s">
        <v>251</v>
      </c>
      <c r="AC69" s="500"/>
      <c r="AD69" s="462"/>
      <c r="AE69" s="442">
        <f>AS32</f>
        <v>1.1842200000000001</v>
      </c>
      <c r="AF69" s="519" t="s">
        <v>97</v>
      </c>
      <c r="AG69" s="515" t="s">
        <v>2106</v>
      </c>
      <c r="AH69" s="433">
        <f>AY64</f>
        <v>7.3550000000000004E-4</v>
      </c>
      <c r="AI69" s="444">
        <f>M66</f>
        <v>50000</v>
      </c>
      <c r="AJ69" s="2111" t="str">
        <f>AJ114</f>
        <v>20% com minimo de R$ 3.600,00</v>
      </c>
      <c r="AK69" s="2112"/>
      <c r="AL69" s="437">
        <f t="shared" si="11"/>
        <v>36.775000000000006</v>
      </c>
      <c r="AM69" s="438">
        <f t="shared" si="12"/>
        <v>1</v>
      </c>
      <c r="AN69" s="496">
        <f>(AH69*AI69)/AM69</f>
        <v>36.775000000000006</v>
      </c>
      <c r="AO69" s="446"/>
      <c r="AP69" s="299"/>
      <c r="AQ69" s="517"/>
      <c r="AR69" s="518"/>
      <c r="AS69" s="72"/>
      <c r="AT69" s="72"/>
      <c r="AU69" s="274"/>
      <c r="AV69" s="72"/>
      <c r="AW69" s="72"/>
      <c r="AX69" s="72"/>
      <c r="AY69" s="71"/>
      <c r="AZ69" s="72"/>
      <c r="BA69" s="72"/>
      <c r="BB69" s="62"/>
      <c r="BC69" s="62"/>
      <c r="BD69" s="62"/>
      <c r="BE69" s="62"/>
      <c r="BF69" s="62"/>
      <c r="BG69" s="72"/>
      <c r="BH69" s="72"/>
      <c r="BI69" s="72"/>
      <c r="BJ69" s="72"/>
      <c r="BK69" s="72"/>
      <c r="BL69" s="72"/>
      <c r="BM69" s="72"/>
      <c r="BN69" s="72"/>
      <c r="BO69" s="72"/>
      <c r="BP69" s="72"/>
      <c r="BQ69" s="72"/>
      <c r="BR69" s="72"/>
      <c r="BS69" s="72"/>
    </row>
    <row r="70" spans="1:71" hidden="1">
      <c r="A70" s="29"/>
      <c r="B70" s="29"/>
      <c r="C70" s="29"/>
      <c r="D70" s="520"/>
      <c r="E70" s="521" t="s">
        <v>253</v>
      </c>
      <c r="F70" s="522"/>
      <c r="G70" s="522"/>
      <c r="H70" s="522"/>
      <c r="I70" s="521" t="s">
        <v>254</v>
      </c>
      <c r="J70" s="522"/>
      <c r="K70" s="522"/>
      <c r="L70" s="522"/>
      <c r="M70" s="522"/>
      <c r="N70" s="522"/>
      <c r="O70" s="523" t="s">
        <v>255</v>
      </c>
      <c r="P70" s="524"/>
      <c r="Q70" s="524"/>
      <c r="R70" s="524"/>
      <c r="S70" s="524"/>
      <c r="T70" s="524"/>
      <c r="U70" s="524"/>
      <c r="V70" s="525"/>
      <c r="W70" s="29"/>
      <c r="X70" s="29"/>
      <c r="Y70" s="29"/>
      <c r="AA70" s="498">
        <v>0.4</v>
      </c>
      <c r="AB70" s="513" t="s">
        <v>256</v>
      </c>
      <c r="AC70" s="500"/>
      <c r="AD70" s="462"/>
      <c r="AE70" s="463" t="s">
        <v>97</v>
      </c>
      <c r="AF70" s="526">
        <f>$AF$91</f>
        <v>0.49315068493150682</v>
      </c>
      <c r="AG70" s="515" t="s">
        <v>2107</v>
      </c>
      <c r="AH70" s="433">
        <f>0.56%</f>
        <v>5.6000000000000008E-3</v>
      </c>
      <c r="AI70" s="444">
        <f>M58</f>
        <v>0</v>
      </c>
      <c r="AJ70" s="435">
        <v>0.1</v>
      </c>
      <c r="AK70" s="482">
        <f>IF(S98="sim",AJ111,0)</f>
        <v>0</v>
      </c>
      <c r="AL70" s="437">
        <f t="shared" si="11"/>
        <v>0</v>
      </c>
      <c r="AM70" s="438">
        <f t="shared" si="12"/>
        <v>1</v>
      </c>
      <c r="AN70" s="496">
        <f>AH70*AI70*AF70/AM70</f>
        <v>0</v>
      </c>
      <c r="AO70" s="446"/>
      <c r="AP70" s="70"/>
      <c r="AQ70" s="71"/>
      <c r="AR70" s="279"/>
      <c r="AS70" s="279"/>
      <c r="AT70" s="279"/>
      <c r="AU70" s="279"/>
      <c r="AV70" s="279"/>
      <c r="AW70" s="279"/>
      <c r="AX70" s="62"/>
      <c r="AY70" s="279"/>
      <c r="AZ70" s="279"/>
      <c r="BA70" s="279"/>
      <c r="BB70" s="62"/>
      <c r="BC70" s="279"/>
      <c r="BD70" s="279"/>
      <c r="BE70" s="279"/>
      <c r="BF70" s="62"/>
      <c r="BG70" s="72"/>
      <c r="BH70" s="72"/>
      <c r="BI70" s="72"/>
      <c r="BJ70" s="72"/>
      <c r="BK70" s="72"/>
      <c r="BL70" s="72"/>
      <c r="BM70" s="72"/>
      <c r="BN70" s="72"/>
      <c r="BO70" s="72"/>
      <c r="BP70" s="72"/>
      <c r="BQ70" s="72"/>
      <c r="BR70" s="72"/>
      <c r="BS70" s="72"/>
    </row>
    <row r="71" spans="1:71" hidden="1">
      <c r="A71" s="29"/>
      <c r="B71" s="29"/>
      <c r="C71" s="29"/>
      <c r="D71" s="27"/>
      <c r="E71" s="2113"/>
      <c r="F71" s="2113"/>
      <c r="G71" s="2113"/>
      <c r="H71" s="2113"/>
      <c r="I71" s="2113"/>
      <c r="J71" s="2113"/>
      <c r="K71" s="2113"/>
      <c r="L71" s="2113"/>
      <c r="M71" s="2113"/>
      <c r="N71" s="2113"/>
      <c r="O71" s="2113"/>
      <c r="P71" s="2113"/>
      <c r="Q71" s="2113"/>
      <c r="R71" s="2113"/>
      <c r="S71" s="2113"/>
      <c r="T71" s="2113"/>
      <c r="U71" s="2113"/>
      <c r="V71" s="2113"/>
      <c r="W71" s="29"/>
      <c r="X71" s="29"/>
      <c r="Y71" s="29"/>
      <c r="AA71" s="498">
        <v>0.5</v>
      </c>
      <c r="AB71" s="527" t="s">
        <v>258</v>
      </c>
      <c r="AC71" s="528"/>
      <c r="AD71" s="529">
        <f ca="1">$AF$92</f>
        <v>-1.252054794520548</v>
      </c>
      <c r="AE71" s="530" t="s">
        <v>97</v>
      </c>
      <c r="AF71" s="514" t="s">
        <v>97</v>
      </c>
      <c r="AG71" s="515" t="s">
        <v>259</v>
      </c>
      <c r="AH71" s="433">
        <f>0.04627%</f>
        <v>4.6269999999999997E-4</v>
      </c>
      <c r="AI71" s="531">
        <f>M53</f>
        <v>100000</v>
      </c>
      <c r="AJ71" s="467"/>
      <c r="AK71" s="468" t="str">
        <f>"não há"</f>
        <v>não há</v>
      </c>
      <c r="AL71" s="437">
        <f t="shared" ca="1" si="11"/>
        <v>-57.932575342465753</v>
      </c>
      <c r="AM71" s="438">
        <f t="shared" si="12"/>
        <v>1</v>
      </c>
      <c r="AN71" s="496">
        <f ca="1">(AH71*AI71*AD71)/AM71</f>
        <v>-57.932575342465753</v>
      </c>
      <c r="AO71" s="440"/>
      <c r="AP71" s="70"/>
      <c r="AQ71" s="71"/>
      <c r="AR71" s="278"/>
      <c r="AS71" s="279"/>
      <c r="AT71" s="313"/>
      <c r="AU71" s="278"/>
      <c r="AV71" s="279"/>
      <c r="AW71" s="313"/>
      <c r="AX71" s="62"/>
      <c r="AY71" s="278"/>
      <c r="AZ71" s="279"/>
      <c r="BA71" s="313"/>
      <c r="BB71" s="62"/>
      <c r="BC71" s="278"/>
      <c r="BD71" s="279"/>
      <c r="BE71" s="313"/>
      <c r="BF71" s="62"/>
      <c r="BG71" s="72"/>
      <c r="BH71" s="72"/>
      <c r="BI71" s="72"/>
      <c r="BJ71" s="72"/>
      <c r="BK71" s="72"/>
      <c r="BL71" s="72"/>
      <c r="BM71" s="72"/>
      <c r="BN71" s="72"/>
      <c r="BO71" s="72"/>
      <c r="BP71" s="72"/>
      <c r="BQ71" s="72"/>
      <c r="BR71" s="72"/>
      <c r="BS71" s="72"/>
    </row>
    <row r="72" spans="1:71" ht="12.75" hidden="1">
      <c r="A72" s="29"/>
      <c r="B72" s="29"/>
      <c r="C72" s="29"/>
      <c r="E72" s="2291"/>
      <c r="F72" s="2291"/>
      <c r="G72" s="2291"/>
      <c r="H72" s="2291"/>
      <c r="I72" s="2291"/>
      <c r="J72" s="2291"/>
      <c r="K72" s="2291"/>
      <c r="L72" s="2291"/>
      <c r="M72" s="2292"/>
      <c r="N72" s="2292"/>
      <c r="O72" s="2293"/>
      <c r="P72" s="2293"/>
      <c r="Q72" s="2293"/>
      <c r="R72" s="2293"/>
      <c r="S72" s="2293"/>
      <c r="T72" s="2293"/>
      <c r="U72" s="2293"/>
      <c r="V72" s="2294"/>
      <c r="W72" s="29"/>
      <c r="X72" s="29"/>
      <c r="Y72" s="29"/>
      <c r="Z72" s="29"/>
      <c r="AA72" s="498">
        <v>0.7</v>
      </c>
      <c r="AB72" s="499" t="s">
        <v>260</v>
      </c>
      <c r="AC72" s="500"/>
      <c r="AD72" s="462"/>
      <c r="AE72" s="463" t="s">
        <v>97</v>
      </c>
      <c r="AF72" s="462" t="s">
        <v>97</v>
      </c>
      <c r="AG72" s="515" t="s">
        <v>261</v>
      </c>
      <c r="AH72" s="433">
        <f>AS30</f>
        <v>6.1200000000000002E-4</v>
      </c>
      <c r="AI72" s="531">
        <f>M67</f>
        <v>246910</v>
      </c>
      <c r="AJ72" s="435">
        <v>0.1</v>
      </c>
      <c r="AK72" s="468" t="str">
        <f>AK60</f>
        <v>R$ 2.800,00</v>
      </c>
      <c r="AL72" s="437">
        <f t="shared" si="11"/>
        <v>151.10892000000001</v>
      </c>
      <c r="AM72" s="438">
        <f t="shared" si="12"/>
        <v>1</v>
      </c>
      <c r="AN72" s="496">
        <f>AH72*AI72/AM72</f>
        <v>151.10892000000001</v>
      </c>
      <c r="AO72" s="446"/>
      <c r="AP72" s="72"/>
      <c r="AQ72" s="71"/>
      <c r="AR72" s="280"/>
      <c r="AS72" s="303"/>
      <c r="AT72" s="532"/>
      <c r="AU72" s="280"/>
      <c r="AV72" s="303"/>
      <c r="AW72" s="532"/>
      <c r="AX72" s="62"/>
      <c r="AY72" s="298"/>
      <c r="AZ72" s="303"/>
      <c r="BA72" s="533"/>
      <c r="BB72" s="62"/>
      <c r="BC72" s="289"/>
      <c r="BD72" s="303"/>
      <c r="BE72" s="533"/>
      <c r="BF72" s="62"/>
      <c r="BG72" s="72"/>
      <c r="BH72" s="72"/>
      <c r="BI72" s="72"/>
      <c r="BJ72" s="72"/>
      <c r="BK72" s="72"/>
      <c r="BL72" s="72"/>
      <c r="BM72" s="72"/>
      <c r="BN72" s="72"/>
      <c r="BO72" s="72"/>
      <c r="BP72" s="72"/>
      <c r="BQ72" s="72"/>
      <c r="BR72" s="72"/>
      <c r="BS72" s="72"/>
    </row>
    <row r="73" spans="1:71" ht="12.75" hidden="1">
      <c r="A73" s="29"/>
      <c r="B73" s="29"/>
      <c r="C73" s="29"/>
      <c r="E73" s="2126"/>
      <c r="F73" s="2126"/>
      <c r="G73" s="2126"/>
      <c r="H73" s="2126"/>
      <c r="I73" s="2126"/>
      <c r="J73" s="2126"/>
      <c r="K73" s="2126"/>
      <c r="L73" s="2126"/>
      <c r="M73" s="2296"/>
      <c r="N73" s="2296"/>
      <c r="O73" s="2293"/>
      <c r="P73" s="2293"/>
      <c r="Q73" s="2293"/>
      <c r="R73" s="2293"/>
      <c r="S73" s="2293"/>
      <c r="T73" s="2293"/>
      <c r="U73" s="2293"/>
      <c r="V73" s="2294"/>
      <c r="W73" s="29"/>
      <c r="X73" s="29"/>
      <c r="Y73" s="29"/>
      <c r="AA73" s="498">
        <v>0.7</v>
      </c>
      <c r="AB73" s="499" t="s">
        <v>262</v>
      </c>
      <c r="AC73" s="500"/>
      <c r="AD73" s="442">
        <f ca="1">$AF$92</f>
        <v>-1.252054794520548</v>
      </c>
      <c r="AE73" s="463" t="s">
        <v>97</v>
      </c>
      <c r="AF73" s="462" t="s">
        <v>97</v>
      </c>
      <c r="AG73" s="515" t="s">
        <v>263</v>
      </c>
      <c r="AH73" s="433" t="s">
        <v>264</v>
      </c>
      <c r="AI73" s="531">
        <f>M68</f>
        <v>50000</v>
      </c>
      <c r="AJ73" s="534">
        <f>AI73/AI60</f>
        <v>4.0500587258515248E-2</v>
      </c>
      <c r="AK73" s="535">
        <f>IF(AJ73&lt;=5%,0,X79)</f>
        <v>0</v>
      </c>
      <c r="AL73" s="437">
        <f t="shared" si="11"/>
        <v>0</v>
      </c>
      <c r="AM73" s="438">
        <f t="shared" si="12"/>
        <v>1</v>
      </c>
      <c r="AN73" s="496">
        <v>0</v>
      </c>
      <c r="AO73" s="440"/>
      <c r="AP73" s="72"/>
      <c r="AQ73" s="71"/>
      <c r="AR73" s="280"/>
      <c r="AS73" s="303"/>
      <c r="AT73" s="532"/>
      <c r="AU73" s="280"/>
      <c r="AV73" s="303"/>
      <c r="AW73" s="532"/>
      <c r="AX73" s="62"/>
      <c r="AY73" s="536"/>
      <c r="AZ73" s="303"/>
      <c r="BA73" s="533"/>
      <c r="BB73" s="62"/>
      <c r="BC73" s="536"/>
      <c r="BD73" s="303"/>
      <c r="BE73" s="533"/>
      <c r="BF73" s="62"/>
      <c r="BG73" s="72"/>
      <c r="BH73" s="72"/>
      <c r="BI73" s="72"/>
      <c r="BJ73" s="72"/>
      <c r="BK73" s="72"/>
      <c r="BL73" s="72"/>
      <c r="BM73" s="72"/>
      <c r="BN73" s="72"/>
      <c r="BO73" s="72"/>
      <c r="BP73" s="72"/>
      <c r="BQ73" s="72"/>
      <c r="BR73" s="72"/>
      <c r="BS73" s="72"/>
    </row>
    <row r="74" spans="1:71" ht="15.75" hidden="1">
      <c r="A74" s="29"/>
      <c r="B74" s="29"/>
      <c r="C74" s="29"/>
      <c r="E74" s="2291"/>
      <c r="F74" s="2291"/>
      <c r="G74" s="2291"/>
      <c r="H74" s="2291"/>
      <c r="I74" s="2291"/>
      <c r="J74" s="2291"/>
      <c r="K74" s="2291"/>
      <c r="L74" s="2291"/>
      <c r="M74" s="2292"/>
      <c r="N74" s="2292"/>
      <c r="O74" s="2293"/>
      <c r="P74" s="2293"/>
      <c r="Q74" s="2293"/>
      <c r="R74" s="2293"/>
      <c r="S74" s="2293"/>
      <c r="T74" s="2293"/>
      <c r="U74" s="2293"/>
      <c r="V74" s="2294"/>
      <c r="W74" s="428"/>
      <c r="X74" s="449"/>
      <c r="AA74" s="498">
        <v>0.8</v>
      </c>
      <c r="AB74" s="499" t="s">
        <v>265</v>
      </c>
      <c r="AC74" s="500"/>
      <c r="AD74" s="462" t="s">
        <v>97</v>
      </c>
      <c r="AE74" s="442">
        <f>AS32</f>
        <v>1.1842200000000001</v>
      </c>
      <c r="AF74" s="502">
        <f>$AF$91</f>
        <v>0.49315068493150682</v>
      </c>
      <c r="AG74" s="515" t="s">
        <v>266</v>
      </c>
      <c r="AH74" s="433">
        <f>0.08245%</f>
        <v>8.2449999999999993E-4</v>
      </c>
      <c r="AI74" s="531">
        <f>M55</f>
        <v>500000</v>
      </c>
      <c r="AJ74" s="467"/>
      <c r="AK74" s="482" t="e">
        <f>IF(#REF!="sim","2.000,00",0)</f>
        <v>#REF!</v>
      </c>
      <c r="AL74" s="537">
        <f t="shared" si="11"/>
        <v>203.30136986301366</v>
      </c>
      <c r="AM74" s="438">
        <f t="shared" si="12"/>
        <v>1</v>
      </c>
      <c r="AN74" s="496">
        <f>(AH74*AI74*AF74)/AM74</f>
        <v>203.30136986301366</v>
      </c>
      <c r="AO74" s="440"/>
      <c r="AP74" s="538"/>
      <c r="AQ74" s="71"/>
      <c r="AR74" s="314"/>
      <c r="AS74" s="298"/>
      <c r="AT74" s="539"/>
      <c r="AU74" s="314"/>
      <c r="AV74" s="279"/>
      <c r="AW74" s="539"/>
      <c r="AX74" s="62"/>
      <c r="AY74" s="314"/>
      <c r="AZ74" s="279"/>
      <c r="BA74" s="539"/>
      <c r="BB74" s="62"/>
      <c r="BC74" s="314"/>
      <c r="BD74" s="279"/>
      <c r="BE74" s="318"/>
      <c r="BF74" s="62"/>
      <c r="BG74" s="274"/>
      <c r="BH74" s="72"/>
      <c r="BI74" s="72"/>
      <c r="BJ74" s="72"/>
      <c r="BK74" s="72"/>
      <c r="BL74" s="72"/>
      <c r="BM74" s="72"/>
      <c r="BN74" s="72"/>
      <c r="BO74" s="72"/>
      <c r="BP74" s="72"/>
      <c r="BQ74" s="72"/>
      <c r="BR74" s="72"/>
      <c r="BS74" s="72"/>
    </row>
    <row r="75" spans="1:71" s="42" customFormat="1" ht="12.75" hidden="1">
      <c r="A75" s="29"/>
      <c r="B75" s="29"/>
      <c r="C75" s="29"/>
      <c r="E75" s="2295"/>
      <c r="F75" s="2295"/>
      <c r="G75" s="2295"/>
      <c r="H75" s="2295"/>
      <c r="I75" s="2295"/>
      <c r="J75" s="2295"/>
      <c r="K75" s="2295"/>
      <c r="L75" s="2295"/>
      <c r="M75" s="2296"/>
      <c r="N75" s="2296"/>
      <c r="O75" s="2297"/>
      <c r="P75" s="2297"/>
      <c r="Q75" s="2297"/>
      <c r="R75" s="2297"/>
      <c r="S75" s="2297"/>
      <c r="T75" s="2297"/>
      <c r="U75" s="2297"/>
      <c r="V75" s="2298"/>
      <c r="W75" s="540"/>
      <c r="X75" s="540"/>
      <c r="Y75" s="29"/>
      <c r="Z75" s="29"/>
      <c r="AA75" s="498">
        <v>0.9</v>
      </c>
      <c r="AB75" s="499" t="s">
        <v>267</v>
      </c>
      <c r="AC75" s="500"/>
      <c r="AD75" s="462"/>
      <c r="AE75" s="442">
        <f>AS32</f>
        <v>1.1842200000000001</v>
      </c>
      <c r="AF75" s="541" t="s">
        <v>97</v>
      </c>
      <c r="AG75" s="542" t="s">
        <v>268</v>
      </c>
      <c r="AH75" s="543">
        <f>AY109</f>
        <v>7.3550000000000004E-4</v>
      </c>
      <c r="AI75" s="544">
        <f>M56</f>
        <v>40000</v>
      </c>
      <c r="AJ75" s="545" t="s">
        <v>245</v>
      </c>
      <c r="AK75" s="546">
        <f>IF(S94="sim",AJ108,0)</f>
        <v>0</v>
      </c>
      <c r="AL75" s="547">
        <f t="shared" si="11"/>
        <v>29.42</v>
      </c>
      <c r="AM75" s="459">
        <f t="shared" si="12"/>
        <v>1</v>
      </c>
      <c r="AN75" s="2123">
        <f>AI75*AH75</f>
        <v>29.42</v>
      </c>
      <c r="AO75" s="440"/>
      <c r="AP75" s="272"/>
      <c r="AQ75" s="71"/>
      <c r="AR75" s="272"/>
      <c r="AS75" s="62"/>
      <c r="AT75" s="62"/>
      <c r="AU75" s="62"/>
      <c r="AV75" s="62"/>
      <c r="AW75" s="62"/>
      <c r="AX75" s="62"/>
      <c r="AY75" s="279"/>
      <c r="AZ75" s="62"/>
      <c r="BA75" s="62"/>
      <c r="BB75" s="62"/>
      <c r="BC75" s="62"/>
      <c r="BD75" s="62"/>
      <c r="BE75" s="62"/>
      <c r="BF75" s="62"/>
      <c r="BG75" s="72"/>
      <c r="BH75" s="72"/>
      <c r="BI75" s="72"/>
      <c r="BJ75" s="72"/>
      <c r="BK75" s="72"/>
      <c r="BL75" s="72"/>
      <c r="BM75" s="72"/>
      <c r="BN75" s="72"/>
      <c r="BO75" s="72"/>
      <c r="BP75" s="72"/>
      <c r="BQ75" s="72"/>
      <c r="BR75" s="72"/>
      <c r="BS75" s="72"/>
    </row>
    <row r="76" spans="1:71" s="42" customFormat="1" ht="12.75" hidden="1">
      <c r="A76" s="29"/>
      <c r="B76" s="29"/>
      <c r="C76" s="29"/>
      <c r="E76" s="2126"/>
      <c r="F76" s="2126"/>
      <c r="G76" s="2126"/>
      <c r="H76" s="2126"/>
      <c r="I76" s="2126"/>
      <c r="J76" s="2126"/>
      <c r="K76" s="2126"/>
      <c r="L76" s="2126"/>
      <c r="M76" s="2296"/>
      <c r="N76" s="2296"/>
      <c r="O76" s="2297"/>
      <c r="P76" s="2297"/>
      <c r="Q76" s="2297"/>
      <c r="R76" s="2297"/>
      <c r="S76" s="2297"/>
      <c r="T76" s="2297"/>
      <c r="U76" s="2297"/>
      <c r="V76" s="2298"/>
      <c r="W76" s="548"/>
      <c r="X76" s="548"/>
      <c r="Y76" s="29"/>
      <c r="Z76" s="29"/>
      <c r="AA76" s="498">
        <v>1</v>
      </c>
      <c r="AB76" s="549" t="s">
        <v>269</v>
      </c>
      <c r="AC76" s="528"/>
      <c r="AD76" s="442">
        <f ca="1">$AF$92</f>
        <v>-1.252054794520548</v>
      </c>
      <c r="AE76" s="463"/>
      <c r="AF76" s="550" t="s">
        <v>97</v>
      </c>
      <c r="AG76" s="542"/>
      <c r="AH76" s="543" t="s">
        <v>97</v>
      </c>
      <c r="AI76" s="544"/>
      <c r="AJ76" s="545"/>
      <c r="AK76" s="551"/>
      <c r="AL76" s="458"/>
      <c r="AM76" s="459" t="s">
        <v>97</v>
      </c>
      <c r="AN76" s="2124"/>
      <c r="AO76" s="446"/>
      <c r="AP76" s="272"/>
      <c r="AQ76" s="71"/>
      <c r="AR76" s="272"/>
      <c r="AS76" s="552"/>
      <c r="AT76" s="62"/>
      <c r="AU76" s="62"/>
      <c r="AV76" s="62"/>
      <c r="AW76" s="62"/>
      <c r="AX76" s="62"/>
      <c r="AY76" s="279"/>
      <c r="AZ76" s="62"/>
      <c r="BA76" s="54"/>
      <c r="BB76" s="72"/>
      <c r="BC76" s="72"/>
      <c r="BD76" s="72"/>
      <c r="BE76" s="72"/>
      <c r="BF76" s="72"/>
      <c r="BG76" s="72"/>
      <c r="BH76" s="72"/>
      <c r="BI76" s="72"/>
      <c r="BJ76" s="72"/>
      <c r="BK76" s="72"/>
      <c r="BL76" s="72"/>
      <c r="BM76" s="72"/>
      <c r="BN76" s="72"/>
      <c r="BO76" s="72"/>
      <c r="BP76" s="72"/>
      <c r="BQ76" s="72"/>
      <c r="BR76" s="72"/>
      <c r="BS76" s="72"/>
    </row>
    <row r="77" spans="1:71" s="42" customFormat="1" ht="0.75" hidden="1" customHeight="1">
      <c r="A77" s="29"/>
      <c r="B77" s="29"/>
      <c r="C77" s="43"/>
      <c r="D77" s="43"/>
      <c r="E77" s="43"/>
      <c r="F77" s="43"/>
      <c r="G77" s="43"/>
      <c r="H77" s="43"/>
      <c r="I77" s="43"/>
      <c r="J77" s="43"/>
      <c r="K77" s="43"/>
      <c r="L77" s="43"/>
      <c r="M77" s="43"/>
      <c r="N77" s="43"/>
      <c r="O77" s="43"/>
      <c r="P77" s="43"/>
      <c r="Q77" s="43"/>
      <c r="R77" s="43"/>
      <c r="S77" s="43"/>
      <c r="T77" s="43"/>
      <c r="U77" s="43"/>
      <c r="V77" s="43"/>
      <c r="W77" s="548"/>
      <c r="X77" s="548"/>
      <c r="Y77" s="29"/>
      <c r="Z77" s="29"/>
      <c r="AA77" s="480"/>
      <c r="AB77" s="481"/>
      <c r="AC77" s="52"/>
      <c r="AD77" s="462"/>
      <c r="AE77" s="463"/>
      <c r="AF77" s="462" t="s">
        <v>97</v>
      </c>
      <c r="AG77" s="553"/>
      <c r="AH77" s="543"/>
      <c r="AI77" s="554">
        <f>AO87</f>
        <v>0</v>
      </c>
      <c r="AJ77" s="555">
        <v>0.2</v>
      </c>
      <c r="AK77" s="556">
        <f>IF(S94="sim",AJ109,0)</f>
        <v>0</v>
      </c>
      <c r="AL77" s="458"/>
      <c r="AM77" s="459" t="s">
        <v>97</v>
      </c>
      <c r="AN77" s="2125"/>
      <c r="AO77" s="446"/>
      <c r="AP77" s="272"/>
      <c r="AQ77" s="71"/>
      <c r="AR77" s="279"/>
      <c r="AS77" s="279"/>
      <c r="AT77" s="279"/>
      <c r="AU77" s="279"/>
      <c r="AV77" s="279"/>
      <c r="AW77" s="279"/>
      <c r="AX77" s="62"/>
      <c r="AY77" s="279"/>
      <c r="AZ77" s="279"/>
      <c r="BA77" s="279"/>
      <c r="BB77" s="62"/>
      <c r="BC77" s="279"/>
      <c r="BD77" s="279"/>
      <c r="BE77" s="279"/>
      <c r="BF77" s="72"/>
      <c r="BG77" s="72"/>
      <c r="BH77" s="72"/>
      <c r="BI77" s="72"/>
      <c r="BJ77" s="72"/>
      <c r="BK77" s="72"/>
      <c r="BL77" s="72"/>
      <c r="BM77" s="72"/>
      <c r="BN77" s="72"/>
      <c r="BO77" s="72"/>
      <c r="BP77" s="72"/>
      <c r="BQ77" s="72"/>
      <c r="BR77" s="72"/>
      <c r="BS77" s="72"/>
    </row>
    <row r="78" spans="1:71" s="43" customFormat="1" ht="14.25" hidden="1" customHeight="1">
      <c r="C78" s="2129" t="s">
        <v>270</v>
      </c>
      <c r="D78" s="2129"/>
      <c r="E78" s="2129"/>
      <c r="F78" s="2129"/>
      <c r="G78" s="2129"/>
      <c r="H78" s="2129"/>
      <c r="I78" s="2129"/>
      <c r="J78" s="2129"/>
      <c r="K78" s="2129"/>
      <c r="L78" s="2129"/>
      <c r="M78" s="2129"/>
      <c r="N78" s="2129"/>
      <c r="O78" s="2129"/>
      <c r="P78" s="2129"/>
      <c r="Q78" s="2129"/>
      <c r="R78" s="2129"/>
      <c r="S78" s="2129"/>
      <c r="T78" s="2129"/>
      <c r="U78" s="2129"/>
      <c r="V78" s="2129"/>
      <c r="W78" s="548"/>
      <c r="X78" s="548"/>
      <c r="AA78" s="557"/>
      <c r="AB78" s="558"/>
      <c r="AC78" s="558"/>
      <c r="AD78" s="462"/>
      <c r="AE78" s="519">
        <f>AS32</f>
        <v>1.1842200000000001</v>
      </c>
      <c r="AF78" s="462" t="s">
        <v>97</v>
      </c>
      <c r="AG78" s="559" t="s">
        <v>271</v>
      </c>
      <c r="AH78" s="560">
        <f>AS30*7%</f>
        <v>4.2840000000000003E-5</v>
      </c>
      <c r="AI78" s="561">
        <f>IF(S96="simples",X74,0)</f>
        <v>0</v>
      </c>
      <c r="AJ78" s="562">
        <v>0.1</v>
      </c>
      <c r="AK78" s="563">
        <f>IF(S96="simples",AJ104,0)</f>
        <v>0</v>
      </c>
      <c r="AL78" s="564">
        <f>AN78*AM78</f>
        <v>0</v>
      </c>
      <c r="AM78" s="565">
        <f t="shared" ref="AM78:AM85" si="13">(100-$U$12)/100</f>
        <v>1</v>
      </c>
      <c r="AN78" s="566">
        <f>AH78*AM78*AI78</f>
        <v>0</v>
      </c>
      <c r="AO78" s="446"/>
      <c r="AP78" s="567"/>
      <c r="AQ78" s="568"/>
      <c r="AR78" s="278"/>
      <c r="AS78" s="279"/>
      <c r="AT78" s="314"/>
      <c r="AU78" s="278"/>
      <c r="AV78" s="279"/>
      <c r="AW78" s="314"/>
      <c r="AX78" s="62"/>
      <c r="AY78" s="278"/>
      <c r="AZ78" s="279"/>
      <c r="BA78" s="314"/>
      <c r="BB78" s="62"/>
      <c r="BC78" s="278"/>
      <c r="BD78" s="279"/>
      <c r="BE78" s="314"/>
      <c r="BF78" s="569"/>
      <c r="BG78" s="569"/>
      <c r="BH78" s="569"/>
      <c r="BI78" s="569"/>
      <c r="BJ78" s="569"/>
      <c r="BK78" s="569"/>
      <c r="BL78" s="569"/>
      <c r="BM78" s="569"/>
      <c r="BN78" s="569"/>
      <c r="BO78" s="569"/>
      <c r="BP78" s="569"/>
      <c r="BQ78" s="569"/>
      <c r="BR78" s="569"/>
      <c r="BS78" s="569"/>
    </row>
    <row r="79" spans="1:71" s="42" customFormat="1" ht="12" hidden="1" customHeight="1">
      <c r="A79" s="29"/>
      <c r="B79" s="29"/>
      <c r="C79" s="43"/>
      <c r="D79" s="43"/>
      <c r="E79" s="2130" t="s">
        <v>272</v>
      </c>
      <c r="F79" s="2130"/>
      <c r="G79" s="2130"/>
      <c r="H79" s="2130"/>
      <c r="I79" s="2130"/>
      <c r="J79" s="2130"/>
      <c r="K79" s="1173"/>
      <c r="L79" s="1173"/>
      <c r="M79" s="571"/>
      <c r="N79" s="2130" t="s">
        <v>273</v>
      </c>
      <c r="O79" s="2130"/>
      <c r="P79" s="2130"/>
      <c r="Q79" s="2130"/>
      <c r="R79" s="2130"/>
      <c r="S79" s="2130"/>
      <c r="T79" s="2130"/>
      <c r="U79" s="2130"/>
      <c r="V79" s="2130"/>
      <c r="W79" s="572"/>
      <c r="X79" s="548"/>
      <c r="Y79" s="29"/>
      <c r="Z79" s="29"/>
      <c r="AA79" s="574">
        <f>AB79/M51</f>
        <v>1</v>
      </c>
      <c r="AB79" s="575">
        <f>IF(AA80=1,M51*10%,IF(AA80=2,M51*20%,IF(AA80=3,M51*30%,IF(AA80=4,M51*40%,IF(AA80=5,M51*50%,IF(AA80=6,M51*60%,IF(AA80=7,M51*70%,IF(AA80=8,M51*80%,0))))))))+AC79</f>
        <v>500000</v>
      </c>
      <c r="AC79" s="575">
        <f>IF(AA80=9,M51*90%,IF(AA80=10,M51*100%,0))</f>
        <v>500000</v>
      </c>
      <c r="AD79" s="442">
        <f ca="1">$AF$92</f>
        <v>-1.252054794520548</v>
      </c>
      <c r="AE79" s="442">
        <f>AS32</f>
        <v>1.1842200000000001</v>
      </c>
      <c r="AF79" s="462" t="s">
        <v>97</v>
      </c>
      <c r="AG79" s="576" t="s">
        <v>274</v>
      </c>
      <c r="AH79" s="577">
        <f>AU30*33%</f>
        <v>1.7054400000000001E-4</v>
      </c>
      <c r="AI79" s="578">
        <f>IF(S91="sim",X76,0)</f>
        <v>0</v>
      </c>
      <c r="AJ79" s="2131" t="s">
        <v>275</v>
      </c>
      <c r="AK79" s="2132"/>
      <c r="AL79" s="437">
        <f>AN79*AM79</f>
        <v>0</v>
      </c>
      <c r="AM79" s="438">
        <f t="shared" si="13"/>
        <v>1</v>
      </c>
      <c r="AN79" s="496">
        <f>AE79*AH79*AI79/AM79</f>
        <v>0</v>
      </c>
      <c r="AO79" s="446"/>
      <c r="AP79" s="272"/>
      <c r="AQ79" s="71"/>
      <c r="AR79" s="278"/>
      <c r="AS79" s="279"/>
      <c r="AT79" s="279"/>
      <c r="AU79" s="278"/>
      <c r="AV79" s="279"/>
      <c r="AW79" s="279"/>
      <c r="AX79" s="62"/>
      <c r="AY79" s="278"/>
      <c r="AZ79" s="279"/>
      <c r="BA79" s="279"/>
      <c r="BB79" s="62"/>
      <c r="BC79" s="278"/>
      <c r="BD79" s="279"/>
      <c r="BE79" s="279"/>
      <c r="BF79" s="72"/>
      <c r="BG79" s="72"/>
      <c r="BH79" s="72"/>
      <c r="BI79" s="72"/>
      <c r="BJ79" s="72"/>
      <c r="BK79" s="72"/>
      <c r="BL79" s="72"/>
      <c r="BM79" s="72"/>
      <c r="BN79" s="72"/>
      <c r="BO79" s="72"/>
      <c r="BP79" s="72"/>
      <c r="BQ79" s="72"/>
      <c r="BR79" s="72"/>
      <c r="BS79" s="72"/>
    </row>
    <row r="80" spans="1:71" s="42" customFormat="1" ht="12" hidden="1" customHeight="1">
      <c r="A80" s="29"/>
      <c r="B80" s="29"/>
      <c r="C80" s="29"/>
      <c r="D80" s="43"/>
      <c r="E80" s="1174" t="s">
        <v>276</v>
      </c>
      <c r="F80" s="2299" t="s">
        <v>277</v>
      </c>
      <c r="G80" s="2299"/>
      <c r="H80" s="2299"/>
      <c r="I80" s="2299"/>
      <c r="J80" s="2299"/>
      <c r="K80" s="2299"/>
      <c r="L80" s="2299"/>
      <c r="M80" s="2299"/>
      <c r="N80" s="2300" t="s">
        <v>278</v>
      </c>
      <c r="O80" s="2300"/>
      <c r="P80" s="2301" t="s">
        <v>279</v>
      </c>
      <c r="Q80" s="2301"/>
      <c r="R80" s="2301"/>
      <c r="S80" s="2301"/>
      <c r="T80" s="2301"/>
      <c r="U80" s="2301"/>
      <c r="V80" s="2301"/>
      <c r="W80" s="580"/>
      <c r="X80" s="548"/>
      <c r="Y80" s="29"/>
      <c r="Z80" s="29"/>
      <c r="AA80" s="490">
        <v>10</v>
      </c>
      <c r="AB80" s="491" t="s">
        <v>280</v>
      </c>
      <c r="AC80" s="492"/>
      <c r="AD80" s="462"/>
      <c r="AE80" s="463" t="s">
        <v>97</v>
      </c>
      <c r="AF80" s="462" t="s">
        <v>97</v>
      </c>
      <c r="AG80" s="576" t="s">
        <v>281</v>
      </c>
      <c r="AH80" s="433" t="s">
        <v>264</v>
      </c>
      <c r="AI80" s="444">
        <f>M60</f>
        <v>0</v>
      </c>
      <c r="AJ80" s="435">
        <v>0.1</v>
      </c>
      <c r="AK80" s="482">
        <f>IF(AC152=TRUE,AJ119,0)</f>
        <v>0</v>
      </c>
      <c r="AL80" s="437">
        <f>AO123</f>
        <v>0</v>
      </c>
      <c r="AM80" s="438">
        <f t="shared" si="13"/>
        <v>1</v>
      </c>
      <c r="AN80" s="496">
        <v>0</v>
      </c>
      <c r="AO80" s="446"/>
      <c r="AP80" s="581"/>
      <c r="AQ80" s="71"/>
      <c r="AR80" s="278"/>
      <c r="AS80" s="279"/>
      <c r="AT80" s="279"/>
      <c r="AU80" s="278"/>
      <c r="AV80" s="279"/>
      <c r="AW80" s="279"/>
      <c r="AX80" s="62"/>
      <c r="AY80" s="278"/>
      <c r="AZ80" s="279"/>
      <c r="BA80" s="279"/>
      <c r="BB80" s="62"/>
      <c r="BC80" s="278"/>
      <c r="BD80" s="279"/>
      <c r="BE80" s="279"/>
      <c r="BF80" s="72"/>
      <c r="BG80" s="72"/>
      <c r="BH80" s="72"/>
      <c r="BI80" s="72"/>
      <c r="BJ80" s="72"/>
      <c r="BK80" s="72"/>
      <c r="BL80" s="72"/>
      <c r="BM80" s="72"/>
      <c r="BN80" s="72"/>
      <c r="BO80" s="72"/>
      <c r="BP80" s="72"/>
      <c r="BQ80" s="72"/>
      <c r="BR80" s="72"/>
      <c r="BS80" s="72"/>
    </row>
    <row r="81" spans="1:71" s="42" customFormat="1" ht="12" hidden="1" customHeight="1">
      <c r="A81" s="29"/>
      <c r="B81" s="29"/>
      <c r="C81" s="29"/>
      <c r="D81" s="43"/>
      <c r="E81" s="1174" t="s">
        <v>282</v>
      </c>
      <c r="F81" s="2299" t="s">
        <v>283</v>
      </c>
      <c r="G81" s="2299"/>
      <c r="H81" s="2299"/>
      <c r="I81" s="2299"/>
      <c r="J81" s="2299"/>
      <c r="K81" s="2299"/>
      <c r="L81" s="2299"/>
      <c r="M81" s="2299"/>
      <c r="N81" s="2300" t="s">
        <v>284</v>
      </c>
      <c r="O81" s="2300"/>
      <c r="P81" s="2301" t="s">
        <v>285</v>
      </c>
      <c r="Q81" s="2301"/>
      <c r="R81" s="2301"/>
      <c r="S81" s="2301"/>
      <c r="T81" s="2301"/>
      <c r="U81" s="2301"/>
      <c r="V81" s="2301"/>
      <c r="W81" s="580"/>
      <c r="X81" s="548"/>
      <c r="Y81" s="29"/>
      <c r="Z81" s="29"/>
      <c r="AA81" s="490">
        <v>0.1</v>
      </c>
      <c r="AB81" s="491" t="s">
        <v>286</v>
      </c>
      <c r="AC81" s="492"/>
      <c r="AD81" s="462"/>
      <c r="AE81" s="463">
        <f>AS32</f>
        <v>1.1842200000000001</v>
      </c>
      <c r="AF81" s="462" t="s">
        <v>97</v>
      </c>
      <c r="AG81" s="576" t="s">
        <v>287</v>
      </c>
      <c r="AH81" s="433">
        <f>AS30*14%</f>
        <v>8.5680000000000006E-5</v>
      </c>
      <c r="AI81" s="444">
        <f>M65</f>
        <v>0</v>
      </c>
      <c r="AJ81" s="435">
        <v>0.1</v>
      </c>
      <c r="AK81" s="482">
        <f>IF(S96="ampla",AJ104,IF(S96="simples",AJ104,0))</f>
        <v>0</v>
      </c>
      <c r="AL81" s="437">
        <f>AN81*AM81</f>
        <v>0</v>
      </c>
      <c r="AM81" s="438">
        <f t="shared" si="13"/>
        <v>1</v>
      </c>
      <c r="AN81" s="496">
        <f>AH81*AI81/AM81</f>
        <v>0</v>
      </c>
      <c r="AO81" s="446"/>
      <c r="AP81" s="581"/>
      <c r="AQ81" s="71"/>
      <c r="AR81" s="278"/>
      <c r="AS81" s="279"/>
      <c r="AT81" s="279"/>
      <c r="AU81" s="278"/>
      <c r="AV81" s="279"/>
      <c r="AW81" s="279"/>
      <c r="AX81" s="62"/>
      <c r="AY81" s="278"/>
      <c r="AZ81" s="279"/>
      <c r="BA81" s="279"/>
      <c r="BB81" s="62"/>
      <c r="BC81" s="278"/>
      <c r="BD81" s="279"/>
      <c r="BE81" s="279"/>
      <c r="BF81" s="72"/>
      <c r="BG81" s="72"/>
      <c r="BH81" s="72"/>
      <c r="BI81" s="72"/>
      <c r="BJ81" s="72"/>
      <c r="BK81" s="72"/>
      <c r="BL81" s="72"/>
      <c r="BM81" s="72"/>
      <c r="BN81" s="72"/>
      <c r="BO81" s="72"/>
      <c r="BP81" s="72"/>
      <c r="BQ81" s="72"/>
      <c r="BR81" s="72"/>
      <c r="BS81" s="72"/>
    </row>
    <row r="82" spans="1:71" s="42" customFormat="1" ht="13.5" hidden="1">
      <c r="A82" s="29"/>
      <c r="B82" s="29"/>
      <c r="C82" s="29"/>
      <c r="D82" s="43"/>
      <c r="E82" s="579" t="s">
        <v>278</v>
      </c>
      <c r="F82" s="582"/>
      <c r="G82" s="1175" t="s">
        <v>288</v>
      </c>
      <c r="H82" s="1175"/>
      <c r="I82" s="1175"/>
      <c r="J82" s="1175"/>
      <c r="K82" s="1175"/>
      <c r="L82" s="1175"/>
      <c r="M82" s="1175"/>
      <c r="N82" s="1176"/>
      <c r="O82" s="1176"/>
      <c r="P82" s="1173"/>
      <c r="Q82" s="1173"/>
      <c r="R82" s="1173"/>
      <c r="S82" s="1173"/>
      <c r="T82" s="1173"/>
      <c r="U82" s="1173"/>
      <c r="V82" s="1173"/>
      <c r="W82" s="585"/>
      <c r="X82" s="548"/>
      <c r="Y82" s="29"/>
      <c r="Z82" s="29"/>
      <c r="AA82" s="498">
        <v>0.2</v>
      </c>
      <c r="AB82" s="499" t="s">
        <v>289</v>
      </c>
      <c r="AC82" s="500"/>
      <c r="AD82" s="462"/>
      <c r="AE82" s="442">
        <f>AS32</f>
        <v>1.1842200000000001</v>
      </c>
      <c r="AF82" s="462" t="s">
        <v>97</v>
      </c>
      <c r="AG82" s="576" t="s">
        <v>290</v>
      </c>
      <c r="AH82" s="577">
        <f>AH60</f>
        <v>6.1200000000000002E-4</v>
      </c>
      <c r="AI82" s="578">
        <f>M54</f>
        <v>100000</v>
      </c>
      <c r="AJ82" s="435">
        <v>0.1</v>
      </c>
      <c r="AK82" s="482">
        <f>IF(S61="sim",AK60,0)</f>
        <v>0</v>
      </c>
      <c r="AL82" s="437">
        <f>AN82*AM82</f>
        <v>61.2</v>
      </c>
      <c r="AM82" s="438">
        <f t="shared" si="13"/>
        <v>1</v>
      </c>
      <c r="AN82" s="496">
        <f>(AH82*AI82)/AM82</f>
        <v>61.2</v>
      </c>
      <c r="AO82" s="446"/>
      <c r="AP82" s="586"/>
      <c r="AQ82" s="71"/>
      <c r="AR82" s="587"/>
      <c r="AS82" s="62"/>
      <c r="AT82" s="62"/>
      <c r="AU82" s="279"/>
      <c r="AV82" s="279"/>
      <c r="AW82" s="298"/>
      <c r="AX82" s="62"/>
      <c r="AY82" s="279"/>
      <c r="AZ82" s="279"/>
      <c r="BA82" s="280"/>
      <c r="BB82" s="62"/>
      <c r="BC82" s="279"/>
      <c r="BD82" s="279"/>
      <c r="BE82" s="280"/>
      <c r="BF82" s="72"/>
      <c r="BG82" s="72"/>
      <c r="BH82" s="72"/>
      <c r="BI82" s="72"/>
      <c r="BJ82" s="72"/>
      <c r="BK82" s="72"/>
      <c r="BL82" s="72"/>
      <c r="BM82" s="72"/>
      <c r="BN82" s="72"/>
      <c r="BO82" s="72"/>
      <c r="BP82" s="72"/>
      <c r="BQ82" s="72"/>
      <c r="BR82" s="72"/>
      <c r="BS82" s="72"/>
    </row>
    <row r="83" spans="1:71" s="42" customFormat="1" ht="12" hidden="1" customHeight="1">
      <c r="A83" s="29"/>
      <c r="B83" s="29"/>
      <c r="C83" s="29"/>
      <c r="D83" s="43"/>
      <c r="E83" s="1174" t="s">
        <v>291</v>
      </c>
      <c r="F83" s="2299" t="s">
        <v>292</v>
      </c>
      <c r="G83" s="2299"/>
      <c r="H83" s="2299"/>
      <c r="I83" s="2299"/>
      <c r="J83" s="2299"/>
      <c r="K83" s="2299"/>
      <c r="L83" s="2299"/>
      <c r="M83" s="2299"/>
      <c r="N83" s="2300" t="s">
        <v>293</v>
      </c>
      <c r="O83" s="2300"/>
      <c r="P83" s="2301" t="s">
        <v>294</v>
      </c>
      <c r="Q83" s="2301"/>
      <c r="R83" s="2301"/>
      <c r="S83" s="2301"/>
      <c r="T83" s="2301"/>
      <c r="U83" s="2301"/>
      <c r="V83" s="2301"/>
      <c r="W83" s="580"/>
      <c r="X83" s="548"/>
      <c r="Y83" s="29"/>
      <c r="Z83" s="29"/>
      <c r="AA83" s="490">
        <v>0.3</v>
      </c>
      <c r="AB83" s="491" t="s">
        <v>344</v>
      </c>
      <c r="AC83" s="492"/>
      <c r="AD83" s="462"/>
      <c r="AE83" s="463">
        <f>AS32</f>
        <v>1.1842200000000001</v>
      </c>
      <c r="AF83" s="462" t="s">
        <v>97</v>
      </c>
      <c r="AG83" s="576" t="s">
        <v>295</v>
      </c>
      <c r="AH83" s="433">
        <f>(AU30)*5%</f>
        <v>2.584E-5</v>
      </c>
      <c r="AI83" s="444">
        <f>M61</f>
        <v>0</v>
      </c>
      <c r="AJ83" s="435" t="s">
        <v>296</v>
      </c>
      <c r="AK83" s="482"/>
      <c r="AL83" s="437">
        <f>AN83*AM83</f>
        <v>0</v>
      </c>
      <c r="AM83" s="438">
        <f t="shared" si="13"/>
        <v>1</v>
      </c>
      <c r="AN83" s="496">
        <f>AE83*AI83*AH83/AM83</f>
        <v>0</v>
      </c>
      <c r="AO83" s="446"/>
      <c r="AP83" s="581"/>
      <c r="AQ83" s="71"/>
      <c r="AR83" s="278"/>
      <c r="AS83" s="279"/>
      <c r="AT83" s="279"/>
      <c r="AU83" s="278"/>
      <c r="AV83" s="279"/>
      <c r="AW83" s="279"/>
      <c r="AX83" s="62"/>
      <c r="AY83" s="278"/>
      <c r="AZ83" s="279"/>
      <c r="BA83" s="279"/>
      <c r="BB83" s="62"/>
      <c r="BC83" s="278"/>
      <c r="BD83" s="279"/>
      <c r="BE83" s="279"/>
      <c r="BF83" s="72"/>
      <c r="BG83" s="72"/>
      <c r="BH83" s="72"/>
      <c r="BI83" s="72"/>
      <c r="BJ83" s="72"/>
      <c r="BK83" s="72"/>
      <c r="BL83" s="72"/>
      <c r="BM83" s="72"/>
      <c r="BN83" s="72"/>
      <c r="BO83" s="72"/>
      <c r="BP83" s="72"/>
      <c r="BQ83" s="72"/>
      <c r="BR83" s="72"/>
      <c r="BS83" s="72"/>
    </row>
    <row r="84" spans="1:71" s="42" customFormat="1" ht="13.5" hidden="1">
      <c r="A84" s="29"/>
      <c r="B84" s="29"/>
      <c r="C84" s="29"/>
      <c r="D84" s="43"/>
      <c r="E84" s="579" t="s">
        <v>297</v>
      </c>
      <c r="F84" s="2302" t="s">
        <v>298</v>
      </c>
      <c r="G84" s="2302"/>
      <c r="H84" s="2302"/>
      <c r="I84" s="2302"/>
      <c r="J84" s="2302"/>
      <c r="K84" s="2302"/>
      <c r="L84" s="2302"/>
      <c r="M84" s="2302"/>
      <c r="N84" s="1176"/>
      <c r="O84" s="1176"/>
      <c r="P84" s="1173"/>
      <c r="Q84" s="1173"/>
      <c r="R84" s="1173"/>
      <c r="S84" s="1173"/>
      <c r="T84" s="1173"/>
      <c r="U84" s="1173"/>
      <c r="V84" s="1173"/>
      <c r="W84" s="588"/>
      <c r="X84" s="548"/>
      <c r="Y84" s="29"/>
      <c r="Z84" s="29"/>
      <c r="AA84" s="498">
        <v>0.4</v>
      </c>
      <c r="AB84" s="499" t="s">
        <v>299</v>
      </c>
      <c r="AC84" s="500"/>
      <c r="AD84" s="462"/>
      <c r="AE84" s="442">
        <f>AS32</f>
        <v>1.1842200000000001</v>
      </c>
      <c r="AF84" s="462" t="s">
        <v>97</v>
      </c>
      <c r="AG84" s="576" t="s">
        <v>300</v>
      </c>
      <c r="AH84" s="577">
        <f>AH60</f>
        <v>6.1200000000000002E-4</v>
      </c>
      <c r="AI84" s="578">
        <f>M64</f>
        <v>0</v>
      </c>
      <c r="AJ84" s="435">
        <v>0.1</v>
      </c>
      <c r="AK84" s="482"/>
      <c r="AL84" s="437">
        <f>AN84*AM84</f>
        <v>0</v>
      </c>
      <c r="AM84" s="438">
        <f t="shared" si="13"/>
        <v>1</v>
      </c>
      <c r="AN84" s="496">
        <f>(AH84*AI84)/AM84</f>
        <v>0</v>
      </c>
      <c r="AO84" s="446"/>
      <c r="AP84" s="589"/>
      <c r="AQ84" s="590"/>
      <c r="AR84" s="591" t="s">
        <v>301</v>
      </c>
      <c r="AS84" s="591" t="s">
        <v>202</v>
      </c>
      <c r="AT84" s="591" t="s">
        <v>203</v>
      </c>
      <c r="AU84" s="591" t="s">
        <v>204</v>
      </c>
      <c r="AV84" s="591" t="s">
        <v>205</v>
      </c>
      <c r="AW84" s="592"/>
      <c r="AX84" s="592"/>
      <c r="AY84" s="593"/>
      <c r="AZ84" s="72"/>
      <c r="BA84" s="594" t="s">
        <v>97</v>
      </c>
      <c r="BB84" s="72"/>
      <c r="BC84" s="72"/>
      <c r="BD84" s="595"/>
      <c r="BE84" s="595"/>
      <c r="BF84" s="72"/>
      <c r="BG84" s="72"/>
      <c r="BH84" s="72"/>
      <c r="BI84" s="72"/>
      <c r="BJ84" s="72"/>
      <c r="BK84" s="72"/>
      <c r="BL84" s="72"/>
      <c r="BM84" s="72"/>
      <c r="BN84" s="72"/>
      <c r="BO84" s="72"/>
      <c r="BP84" s="72"/>
      <c r="BQ84" s="72"/>
      <c r="BR84" s="72"/>
      <c r="BS84" s="72"/>
    </row>
    <row r="85" spans="1:71" ht="13.5" hidden="1">
      <c r="A85" s="29"/>
      <c r="B85" s="29"/>
      <c r="C85" s="43"/>
      <c r="D85" s="596"/>
      <c r="E85" s="579" t="s">
        <v>302</v>
      </c>
      <c r="F85" s="2302" t="s">
        <v>303</v>
      </c>
      <c r="G85" s="2302"/>
      <c r="H85" s="2302"/>
      <c r="I85" s="2302"/>
      <c r="J85" s="2302"/>
      <c r="K85" s="2302"/>
      <c r="L85" s="2302"/>
      <c r="M85" s="2302"/>
      <c r="N85" s="1176"/>
      <c r="O85" s="1176"/>
      <c r="P85" s="1173"/>
      <c r="Q85" s="1173"/>
      <c r="R85" s="1173"/>
      <c r="S85" s="1173"/>
      <c r="T85" s="1173"/>
      <c r="U85" s="1173"/>
      <c r="V85" s="1173"/>
      <c r="W85" s="597"/>
      <c r="X85" s="29"/>
      <c r="Y85" s="29"/>
      <c r="AA85" s="498">
        <v>0.5</v>
      </c>
      <c r="AB85" s="549" t="s">
        <v>304</v>
      </c>
      <c r="AC85" s="528"/>
      <c r="AD85" s="530">
        <f ca="1">$AF$92</f>
        <v>-1.252054794520548</v>
      </c>
      <c r="AE85" s="442">
        <f>AS32</f>
        <v>1.1842200000000001</v>
      </c>
      <c r="AF85" s="502">
        <f>$AF$91</f>
        <v>0.49315068493150682</v>
      </c>
      <c r="AG85" s="576" t="s">
        <v>305</v>
      </c>
      <c r="AH85" s="577">
        <f>0.02474%</f>
        <v>2.474E-4</v>
      </c>
      <c r="AI85" s="578">
        <f>M62</f>
        <v>100000</v>
      </c>
      <c r="AJ85" s="2131" t="s">
        <v>306</v>
      </c>
      <c r="AK85" s="2132"/>
      <c r="AL85" s="437">
        <f ca="1">AN85*AM85</f>
        <v>-30.975835616438356</v>
      </c>
      <c r="AM85" s="438">
        <f t="shared" si="13"/>
        <v>1</v>
      </c>
      <c r="AN85" s="496">
        <f ca="1">(AH85*AI85*AD85)/AM85</f>
        <v>-30.975835616438356</v>
      </c>
      <c r="AO85" s="446"/>
      <c r="AP85" s="598"/>
      <c r="AQ85" s="599"/>
      <c r="AR85" s="112" t="str">
        <f>E57</f>
        <v>sem fundação</v>
      </c>
      <c r="AS85" s="348">
        <f>IF(AR86=1%,0.00216,IF(AR86=2%,0.00216,IF(AR86=3%,0.00374,IF(AR86=4%,0.00374,IF(AR86=5%,0.00589,IF(AR86=6%,0.00589,IF(AR86=7%,0.0077,IF(AR86=8%,0.0077,0))))))))</f>
        <v>0</v>
      </c>
      <c r="AT85" s="348">
        <f>IF(AR86=1%,0.00476,IF(AR86=2%,0.00476,IF(AR86=3%,0.0077,IF(AR86=4%,0.0077,IF(AR86=5%,0.00895,IF(AR86=6%,0.00895,IF(AR86=7%,0.01088,IF(AR86=8%,0.01088,0))))))))</f>
        <v>0</v>
      </c>
      <c r="AU85" s="348">
        <f>IF(AR86=1%,0.0051,IF(AR86=2%,0.0051,IF(AR86=3%,0.00804,IF(AR86=4%,0.00804,IF(AR86=5%,0.001031,IF(AR86=6%,0.001031,IF(AR86=7%,0.01326,IF(AR86=8%,0.01326,0))))))))</f>
        <v>0</v>
      </c>
      <c r="AV85" s="348">
        <f>IF(AR86=1%,0.00555,IF(AR86=2%,0.00555,IF(AR86=3%,0.0838,IF(AR86=4%,0.0838,IF(AR86=5%,0.01122,IF(AR86=6%,0.01122,IF(AR86=7%,0.01405,IF(AR86=8%,0.01405,0))))))))</f>
        <v>0</v>
      </c>
      <c r="AW85" s="54"/>
      <c r="AX85" s="54"/>
      <c r="AY85" s="600"/>
      <c r="AZ85" s="72"/>
      <c r="BA85" s="72"/>
      <c r="BB85" s="72"/>
      <c r="BC85" s="72"/>
      <c r="BD85" s="72"/>
      <c r="BE85" s="594" t="s">
        <v>97</v>
      </c>
      <c r="BF85" s="72"/>
      <c r="BG85" s="72"/>
      <c r="BH85" s="72"/>
      <c r="BI85" s="72"/>
      <c r="BJ85" s="72"/>
      <c r="BK85" s="72"/>
      <c r="BL85" s="72"/>
      <c r="BM85" s="72"/>
      <c r="BN85" s="72"/>
      <c r="BO85" s="72"/>
      <c r="BP85" s="72"/>
      <c r="BQ85" s="72"/>
      <c r="BR85" s="72"/>
      <c r="BS85" s="72"/>
    </row>
    <row r="86" spans="1:71" ht="14.25" hidden="1" thickBot="1">
      <c r="A86" s="29"/>
      <c r="B86" s="29"/>
      <c r="D86" s="596"/>
      <c r="E86" s="579" t="s">
        <v>307</v>
      </c>
      <c r="F86" s="2302" t="s">
        <v>308</v>
      </c>
      <c r="G86" s="2302"/>
      <c r="H86" s="2302"/>
      <c r="I86" s="2302"/>
      <c r="J86" s="2302"/>
      <c r="K86" s="2302"/>
      <c r="L86" s="2302"/>
      <c r="M86" s="2302"/>
      <c r="N86" s="1176"/>
      <c r="O86" s="1176"/>
      <c r="P86" s="1173"/>
      <c r="Q86" s="1173"/>
      <c r="R86" s="1173"/>
      <c r="S86" s="601"/>
      <c r="T86" s="601"/>
      <c r="U86" s="601"/>
      <c r="V86" s="601"/>
      <c r="W86" s="597"/>
      <c r="X86" s="29"/>
      <c r="Y86" s="29"/>
      <c r="AA86" s="498">
        <v>0.7</v>
      </c>
      <c r="AB86" s="499" t="s">
        <v>309</v>
      </c>
      <c r="AC86" s="500"/>
      <c r="AD86" s="602"/>
      <c r="AE86" s="603"/>
      <c r="AF86" s="502">
        <f>$AF$91</f>
        <v>0.49315068493150682</v>
      </c>
      <c r="AG86" s="604" t="s">
        <v>310</v>
      </c>
      <c r="AH86" s="605" t="s">
        <v>264</v>
      </c>
      <c r="AI86" s="606">
        <f>M63</f>
        <v>0</v>
      </c>
      <c r="AJ86" s="607">
        <v>0.1</v>
      </c>
      <c r="AK86" s="608">
        <f>IF(S99="sim",AJ104,0)</f>
        <v>0</v>
      </c>
      <c r="AL86" s="609">
        <v>0</v>
      </c>
      <c r="AM86" s="610" t="s">
        <v>97</v>
      </c>
      <c r="AN86" s="611"/>
      <c r="AO86" s="612"/>
      <c r="AP86" s="613"/>
      <c r="AQ86" s="614"/>
      <c r="AR86" s="615">
        <f>AA79</f>
        <v>1</v>
      </c>
      <c r="AS86" s="348">
        <f>IF(AR86=9%,0.00952,IF(AR86=10%,0.00952,IF(AR86=11%,0.01076,IF(AR86=12%,0.01076,IF(AR86=13%,0.01201,IF(AR86=14%,0.01201,IF(AR86=15%,0.01337,IF(AR86=16%,0.01337,0))))))))</f>
        <v>0</v>
      </c>
      <c r="AT86" s="348">
        <f>IF(AR86=9%,0.01269,IF(AR86=10%,0.01269,IF(AR86=11%,0.0153,IF(AR86=12%,0.0153,IF(AR86=13%,0.0178,IF(AR86=14%,0.0178,IF(AR86=15%,0.0204,IF(AR86=16%,0.0204,0))))))))</f>
        <v>0</v>
      </c>
      <c r="AU86" s="348">
        <f>IF(AR86=9%,0.01405,IF(AR86=10%,0.01405,IF(AR86=11%,0.01689,IF(AR86=12%,0.01689,IF(AR86=13%,0.01972,IF(AR86=14%,0.01972,IF(AR86=15%,0.02255,IF(AR86=16%,0.02255,0))))))))</f>
        <v>0</v>
      </c>
      <c r="AV86" s="348">
        <f>IF(AR86=9%,0.01689,IF(AR86=10%,0.01689,IF(AR86=11%,0.02028,IF(AR86=12%,0.02028,IF(AR86=13%,0.02369,IF(AR86=14%,0.02369,IF(AR86=15%,0.0272,IF(AR86=16%,0.0272,0))))))))</f>
        <v>0</v>
      </c>
      <c r="AW86" s="616" t="s">
        <v>202</v>
      </c>
      <c r="AX86" s="617"/>
      <c r="AY86" s="618">
        <f>IF(AR85="sem fundação",AS109,0)</f>
        <v>7.3550000000000004E-2</v>
      </c>
      <c r="AZ86" s="72"/>
      <c r="BA86" s="72"/>
      <c r="BB86" s="72"/>
      <c r="BC86" s="72"/>
      <c r="BD86" s="72"/>
      <c r="BE86" s="497" t="s">
        <v>97</v>
      </c>
      <c r="BF86" s="72"/>
      <c r="BG86" s="72"/>
      <c r="BH86" s="72"/>
      <c r="BI86" s="72"/>
      <c r="BJ86" s="72"/>
      <c r="BK86" s="72"/>
      <c r="BL86" s="72"/>
      <c r="BM86" s="72"/>
      <c r="BN86" s="72"/>
      <c r="BO86" s="72"/>
      <c r="BP86" s="72"/>
      <c r="BQ86" s="72"/>
      <c r="BR86" s="72"/>
      <c r="BS86" s="72"/>
    </row>
    <row r="87" spans="1:71" s="42" customFormat="1" ht="12" hidden="1" customHeight="1">
      <c r="A87" s="29"/>
      <c r="B87" s="29"/>
      <c r="C87" s="29"/>
      <c r="D87" s="43"/>
      <c r="E87" s="1174" t="str">
        <f>IF(AB3=FALSE," ","Cobertura 010")</f>
        <v>Cobertura 010</v>
      </c>
      <c r="F87" s="2299" t="str">
        <f>IF(AB3=FALSE," ","Cobertura adicional de Erro de Projeto obras Civis")</f>
        <v>Cobertura adicional de Erro de Projeto obras Civis</v>
      </c>
      <c r="G87" s="2299"/>
      <c r="H87" s="2299"/>
      <c r="I87" s="2299"/>
      <c r="J87" s="2299"/>
      <c r="K87" s="2299"/>
      <c r="L87" s="2299"/>
      <c r="M87" s="2299"/>
      <c r="N87" s="2300" t="s">
        <v>297</v>
      </c>
      <c r="O87" s="2300"/>
      <c r="P87" s="2301" t="s">
        <v>311</v>
      </c>
      <c r="Q87" s="2301"/>
      <c r="R87" s="2301"/>
      <c r="S87" s="2301"/>
      <c r="T87" s="2301"/>
      <c r="U87" s="2301"/>
      <c r="V87" s="2301"/>
      <c r="W87" s="580"/>
      <c r="X87" s="548"/>
      <c r="Y87" s="29"/>
      <c r="Z87" s="29"/>
      <c r="AA87" s="490">
        <v>0.7</v>
      </c>
      <c r="AB87" s="491" t="s">
        <v>312</v>
      </c>
      <c r="AC87" s="492"/>
      <c r="AD87" s="462"/>
      <c r="AE87" s="463"/>
      <c r="AF87" s="462"/>
      <c r="AG87" s="576" t="s">
        <v>313</v>
      </c>
      <c r="AH87" s="433"/>
      <c r="AI87" s="444">
        <f ca="1">AN87</f>
        <v>1561.1316312304521</v>
      </c>
      <c r="AJ87" s="435"/>
      <c r="AK87" s="482" t="s">
        <v>314</v>
      </c>
      <c r="AL87" s="437">
        <f ca="1">SUM(AL60:AL86)</f>
        <v>1561.1316312304521</v>
      </c>
      <c r="AM87" s="438" t="s">
        <v>97</v>
      </c>
      <c r="AN87" s="496">
        <f ca="1">SUM(AN60:AN86)</f>
        <v>1561.1316312304521</v>
      </c>
      <c r="AO87" s="446"/>
      <c r="AP87" s="581"/>
      <c r="AQ87" s="71"/>
      <c r="AR87" s="278">
        <v>2</v>
      </c>
      <c r="AS87" s="279">
        <f>IF(AR86=17%,0.01462,IF(AR86=18%,0.01462,IF(AR86=19%,0.01587,IF(AR86=20%,0.01587,IF(AR86=22%,0.01734,IF(AR86=24%,0.01807,0))))))</f>
        <v>0</v>
      </c>
      <c r="AT87" s="279">
        <f>IF(AR86=17%,0.02289,IF(AR86=18%,0.02289,IF(AR86=19%,0.025,IF(AR86=20%,0.0255,IF(AR86=22%,0.028,IF(AR86=24%,0.0306,0))))))</f>
        <v>0</v>
      </c>
      <c r="AU87" s="278">
        <f>IF(AR86=17%,0.022,IF(AR86=18%,0.0255,IF(AR86=19%,0.02822,IF(AR86=20%,0.02822,IF(AR86=22%,0.03102,IF(AR86=24%,0.3389,0))))))</f>
        <v>0</v>
      </c>
      <c r="AV87" s="279">
        <f>IF(AR86=17%,0.0306,IF(AR86=18%,0.0306,IF(AR86=19%,0.034,IF(AR86=20%,0.034,IF(AR86=22%,0.0374,IF(AR86=24%,0.0408,0))))))</f>
        <v>0</v>
      </c>
      <c r="AW87" s="279"/>
      <c r="AX87" s="62"/>
      <c r="AY87" s="278"/>
      <c r="AZ87" s="279"/>
      <c r="BA87" s="279"/>
      <c r="BB87" s="62"/>
      <c r="BC87" s="278"/>
      <c r="BD87" s="279"/>
      <c r="BE87" s="279"/>
      <c r="BF87" s="72"/>
      <c r="BG87" s="72"/>
      <c r="BH87" s="72"/>
      <c r="BI87" s="72"/>
      <c r="BJ87" s="72"/>
      <c r="BK87" s="72"/>
      <c r="BL87" s="72"/>
      <c r="BM87" s="72"/>
      <c r="BN87" s="72"/>
      <c r="BO87" s="72"/>
      <c r="BP87" s="72"/>
      <c r="BQ87" s="72"/>
      <c r="BR87" s="72"/>
      <c r="BS87" s="72"/>
    </row>
    <row r="88" spans="1:71" s="42" customFormat="1" ht="12" hidden="1" customHeight="1">
      <c r="A88" s="29"/>
      <c r="B88" s="29"/>
      <c r="C88" s="29"/>
      <c r="D88" s="43"/>
      <c r="E88" s="1174" t="s">
        <v>315</v>
      </c>
      <c r="F88" s="2299" t="s">
        <v>316</v>
      </c>
      <c r="G88" s="2299"/>
      <c r="H88" s="2299"/>
      <c r="I88" s="2299"/>
      <c r="J88" s="2299"/>
      <c r="K88" s="2299"/>
      <c r="L88" s="2299"/>
      <c r="M88" s="2299"/>
      <c r="N88" s="2303" t="s">
        <v>317</v>
      </c>
      <c r="O88" s="2303"/>
      <c r="P88" s="2301" t="s">
        <v>318</v>
      </c>
      <c r="Q88" s="2301"/>
      <c r="R88" s="2301"/>
      <c r="S88" s="2301"/>
      <c r="T88" s="2301"/>
      <c r="U88" s="2301"/>
      <c r="V88" s="2301"/>
      <c r="W88" s="580"/>
      <c r="X88" s="548"/>
      <c r="Y88" s="29"/>
      <c r="Z88" s="29"/>
      <c r="AA88" s="490">
        <v>0.8</v>
      </c>
      <c r="AB88" s="491" t="s">
        <v>319</v>
      </c>
      <c r="AC88" s="492"/>
      <c r="AD88" s="462"/>
      <c r="AE88" s="463"/>
      <c r="AF88" s="462"/>
      <c r="AG88" s="576"/>
      <c r="AH88" s="433"/>
      <c r="AI88" s="444"/>
      <c r="AJ88" s="435"/>
      <c r="AK88" s="482"/>
      <c r="AL88" s="437"/>
      <c r="AM88" s="438"/>
      <c r="AN88" s="496"/>
      <c r="AO88" s="446"/>
      <c r="AP88" s="581"/>
      <c r="AQ88" s="71"/>
      <c r="AR88" s="278"/>
      <c r="AS88" s="279">
        <f>IF(AR86=26%,0.02006,IF(AR86=28%,0.02153,IF(AR86=30%,0.02289,IF(AR86=35%,0.02482,IF(AR86=40%,0.02697,IF(AR86=45%,0.02935,0))))))</f>
        <v>0</v>
      </c>
      <c r="AT88" s="279">
        <f>IF(AR86=26%,0.0331,IF(AR86=28%,0.0357,IF(AR86=30%,0.03819,IF(AR86=35%,0.04148,IF(AR86=40%,0.0451,IF(AR86=45%,0.04896,0))))))</f>
        <v>0</v>
      </c>
      <c r="AU88" s="278">
        <f>IF(AR86=26%,0.03672,IF(AR86=28%,0.036955,IF(AR86=30%,0.04239,IF(AR86=35%,0.04601,IF(AR86=40%,0.04998,IF(AR86=45%,0.0544,0))))))</f>
        <v>0</v>
      </c>
      <c r="AV88" s="279">
        <f>IF(AR86=26%,0.0442,IF(AR86=28%,0.0476,IF(AR86=30%,0.051,IF(AR86=35%,0.05542,IF(AR86=40%,0.06018,IF(AR86=45%,0.06539,0))))))</f>
        <v>0</v>
      </c>
      <c r="AW88" s="279"/>
      <c r="AX88" s="62"/>
      <c r="AY88" s="278"/>
      <c r="AZ88" s="279"/>
      <c r="BA88" s="279"/>
      <c r="BB88" s="62"/>
      <c r="BC88" s="278"/>
      <c r="BD88" s="279"/>
      <c r="BE88" s="279"/>
      <c r="BF88" s="72"/>
      <c r="BG88" s="72"/>
      <c r="BH88" s="72"/>
      <c r="BI88" s="72"/>
      <c r="BJ88" s="72"/>
      <c r="BK88" s="72"/>
      <c r="BL88" s="72"/>
      <c r="BM88" s="72"/>
      <c r="BN88" s="72"/>
      <c r="BO88" s="72"/>
      <c r="BP88" s="72"/>
      <c r="BQ88" s="72"/>
      <c r="BR88" s="72"/>
      <c r="BS88" s="72"/>
    </row>
    <row r="89" spans="1:71" ht="16.5" hidden="1">
      <c r="A89" s="29"/>
      <c r="B89" s="29"/>
      <c r="C89" s="619" t="s">
        <v>114</v>
      </c>
      <c r="D89" s="43"/>
      <c r="E89" s="579" t="s">
        <v>320</v>
      </c>
      <c r="F89" s="582"/>
      <c r="G89" s="1177" t="s">
        <v>321</v>
      </c>
      <c r="H89" s="1175"/>
      <c r="I89" s="1175"/>
      <c r="J89" s="1175"/>
      <c r="K89" s="1175"/>
      <c r="L89" s="1175"/>
      <c r="M89" s="1175"/>
      <c r="N89" s="1173"/>
      <c r="O89" s="1173"/>
      <c r="P89" s="1173"/>
      <c r="Q89" s="1173"/>
      <c r="R89" s="1173"/>
      <c r="S89" s="1173"/>
      <c r="T89" s="1173"/>
      <c r="U89" s="1173"/>
      <c r="V89" s="1173"/>
      <c r="W89" s="621"/>
      <c r="X89" s="29"/>
      <c r="Y89" s="29"/>
      <c r="AA89" s="498">
        <v>0.9</v>
      </c>
      <c r="AB89" s="499" t="s">
        <v>322</v>
      </c>
      <c r="AC89" s="500"/>
      <c r="AD89" s="622"/>
      <c r="AE89" s="622"/>
      <c r="AF89" s="623"/>
      <c r="AG89" s="624"/>
      <c r="AH89" s="624"/>
      <c r="AI89" s="624"/>
      <c r="AJ89" s="624"/>
      <c r="AK89" s="624"/>
      <c r="AL89" s="624"/>
      <c r="AM89" s="624"/>
      <c r="AN89" s="624"/>
      <c r="AO89" s="623"/>
      <c r="AP89" s="623"/>
      <c r="AQ89" s="623"/>
      <c r="AR89" s="623"/>
      <c r="AS89" s="348">
        <f>IF(AR86=50%,0.03185,IF(AR86=55%,0.03468,IF(AR86=60%,0.03774,IF(AR86=65%,0.04103,IF(AR86=70%,0.04454,IF(AR86=75%,0.04839,0))))))</f>
        <v>0</v>
      </c>
      <c r="AT89" s="348">
        <f>IF(AR86=50%,0.05327,IF(AR86=55%,0.05791,IF(AR86=60%,0.0629,IF(AR86=65%,0.06845,IF(AR86=70%,0.07435,IF(AR86=75%,0.0808,0))))))</f>
        <v>0</v>
      </c>
      <c r="AU89" s="348">
        <f>IF(AR86=50%,0.05916,IF(AR86=55%,0.06426,IF(AR86=60%,0.06981,IF(AR86=65%,0.07593,IF(AR86=70%,0.08251,IF(AR86=75%,0.08976,0))))))</f>
        <v>0</v>
      </c>
      <c r="AV89" s="348">
        <f>IF(AR86=50%,0.07118,IF(AR86=55%,0.0773,IF(AR86=60%,0.08409,IF(AR86=65%,0.09135,IF(AR86=70%,0.009928,IF(AR86=75%,0.108,0))))))</f>
        <v>0</v>
      </c>
      <c r="AW89" s="623"/>
      <c r="AX89" s="623"/>
      <c r="AY89" s="623"/>
      <c r="AZ89" s="623"/>
      <c r="BA89" s="623"/>
      <c r="BB89" s="623"/>
      <c r="BC89" s="623"/>
      <c r="BD89" s="623"/>
      <c r="BE89" s="623"/>
      <c r="BF89" s="623"/>
      <c r="BG89" s="623"/>
      <c r="BH89" s="623"/>
      <c r="BI89" s="623"/>
      <c r="BJ89" s="623"/>
      <c r="BK89" s="623"/>
      <c r="BL89" s="623"/>
      <c r="BM89" s="623"/>
      <c r="BN89" s="623"/>
      <c r="BO89" s="623"/>
      <c r="BP89" s="623"/>
      <c r="BQ89" s="623"/>
      <c r="BR89" s="623"/>
      <c r="BS89" s="623"/>
    </row>
    <row r="90" spans="1:71" ht="15.75" hidden="1">
      <c r="A90" s="29"/>
      <c r="B90" s="29"/>
      <c r="C90" s="29"/>
      <c r="D90" s="625"/>
      <c r="E90" s="579" t="s">
        <v>323</v>
      </c>
      <c r="F90" s="582"/>
      <c r="G90" s="1177" t="s">
        <v>324</v>
      </c>
      <c r="H90" s="1175"/>
      <c r="I90" s="1175"/>
      <c r="J90" s="1175"/>
      <c r="K90" s="1175"/>
      <c r="L90" s="1175"/>
      <c r="M90" s="1175"/>
      <c r="N90" s="1173"/>
      <c r="O90" s="1173"/>
      <c r="P90" s="1173"/>
      <c r="Q90" s="1173"/>
      <c r="R90" s="1173"/>
      <c r="S90" s="1173"/>
      <c r="T90" s="1173"/>
      <c r="U90" s="1173"/>
      <c r="V90" s="1173"/>
      <c r="W90" s="621"/>
      <c r="X90" s="29"/>
      <c r="Y90" s="29"/>
      <c r="AA90" s="498">
        <v>1</v>
      </c>
      <c r="AB90" s="549" t="s">
        <v>325</v>
      </c>
      <c r="AC90" s="528"/>
      <c r="AD90" s="626"/>
      <c r="AE90" s="626"/>
      <c r="AF90" s="623"/>
      <c r="AG90" s="624"/>
      <c r="AH90" s="624"/>
      <c r="AI90" s="624"/>
      <c r="AJ90" s="624"/>
      <c r="AK90" s="624"/>
      <c r="AL90" s="624"/>
      <c r="AM90" s="624"/>
      <c r="AN90" s="624"/>
      <c r="AO90" s="623"/>
      <c r="AP90" s="623"/>
      <c r="AQ90" s="623"/>
      <c r="AR90" s="623"/>
      <c r="AS90" s="348">
        <f>IF(AR86=80%,0.0527,IF(AR86=85%,0.05723,IF(AR86=90%,0.06222,IF(AR86=95%,0.06766,IF(AR86=100%,0.07355,0)))))</f>
        <v>7.3550000000000004E-2</v>
      </c>
      <c r="AT90" s="348">
        <f>IF(AR86=80%,0.08783,IF(AR86=85%,0.09554,IF(AR86=90%,0.10381,IF(AR86=95%,0.11288,IF(AR86=100%,0.12263,0)))))</f>
        <v>0.12263</v>
      </c>
      <c r="AU90" s="348">
        <f>IF(AR86=80%,0.09747,IF(AR86=85%,0.10597,IF(AR86=90%,0.11526,IF(AR86=95%,0.12523,IF(AR86=100%,0.13611,0)))))</f>
        <v>0.13611000000000001</v>
      </c>
      <c r="AV90" s="386">
        <f>IF(AR86=80%,0.1173,IF(AR86=85%,0.12761,IF(AR86=90%,0.1386,IF(AR86=95%,0.15073,IF(AR86=100%,0.16388,0)))))</f>
        <v>0.16388</v>
      </c>
      <c r="AW90" s="623"/>
      <c r="AX90" s="623"/>
      <c r="AY90" s="623"/>
      <c r="AZ90" s="623"/>
      <c r="BA90" s="623"/>
      <c r="BB90" s="623"/>
      <c r="BC90" s="623"/>
      <c r="BD90" s="623"/>
      <c r="BE90" s="623"/>
      <c r="BF90" s="623"/>
      <c r="BG90" s="623"/>
      <c r="BH90" s="623"/>
      <c r="BI90" s="623"/>
      <c r="BJ90" s="623"/>
      <c r="BK90" s="623"/>
      <c r="BL90" s="623"/>
      <c r="BM90" s="623"/>
      <c r="BN90" s="623"/>
      <c r="BO90" s="623"/>
      <c r="BP90" s="623"/>
      <c r="BQ90" s="623"/>
      <c r="BR90" s="623"/>
      <c r="BS90" s="623"/>
    </row>
    <row r="91" spans="1:71" ht="18" hidden="1">
      <c r="A91" s="29"/>
      <c r="B91" s="29"/>
      <c r="C91" s="29"/>
      <c r="D91" s="43"/>
      <c r="E91" s="579" t="s">
        <v>326</v>
      </c>
      <c r="F91" s="582"/>
      <c r="G91" s="1177" t="s">
        <v>327</v>
      </c>
      <c r="H91" s="1175"/>
      <c r="I91" s="1175"/>
      <c r="J91" s="1175"/>
      <c r="K91" s="1175"/>
      <c r="L91" s="1175"/>
      <c r="M91" s="1175"/>
      <c r="N91" s="1173"/>
      <c r="O91" s="1173"/>
      <c r="P91" s="1173"/>
      <c r="Q91" s="1173"/>
      <c r="R91" s="1173"/>
      <c r="S91" s="1173"/>
      <c r="T91" s="1173"/>
      <c r="U91" s="1173"/>
      <c r="V91" s="1173"/>
      <c r="W91" s="621"/>
      <c r="X91" s="29"/>
      <c r="Y91" s="29"/>
      <c r="AA91" s="627"/>
      <c r="AB91" s="628"/>
      <c r="AC91" s="627"/>
      <c r="AD91" s="2137" t="s">
        <v>328</v>
      </c>
      <c r="AE91" s="2138"/>
      <c r="AF91" s="629">
        <f>(M29-H29)/365</f>
        <v>0.49315068493150682</v>
      </c>
      <c r="AG91" s="630"/>
      <c r="AH91" s="624"/>
      <c r="AI91" s="624"/>
      <c r="AJ91" s="624"/>
      <c r="AK91" s="624"/>
      <c r="AL91" s="624"/>
      <c r="AM91" s="624"/>
      <c r="AN91" s="624"/>
      <c r="AO91" s="623"/>
      <c r="AP91" s="623"/>
      <c r="AQ91" s="623"/>
      <c r="AR91" s="623"/>
      <c r="AS91" s="623"/>
      <c r="AT91" s="623"/>
      <c r="AU91" s="623"/>
      <c r="AV91" s="623"/>
      <c r="AW91" s="623"/>
      <c r="AX91" s="623"/>
      <c r="AY91" s="623"/>
      <c r="AZ91" s="623"/>
      <c r="BA91" s="623"/>
      <c r="BB91" s="623"/>
      <c r="BC91" s="623"/>
      <c r="BD91" s="623"/>
      <c r="BE91" s="623"/>
      <c r="BF91" s="623"/>
      <c r="BG91" s="623"/>
      <c r="BH91" s="623"/>
      <c r="BI91" s="623"/>
      <c r="BJ91" s="623"/>
      <c r="BK91" s="623"/>
      <c r="BL91" s="623"/>
      <c r="BM91" s="623"/>
      <c r="BN91" s="623"/>
      <c r="BO91" s="623"/>
      <c r="BP91" s="623"/>
      <c r="BQ91" s="623"/>
      <c r="BR91" s="623"/>
      <c r="BS91" s="623"/>
    </row>
    <row r="92" spans="1:71" ht="18" hidden="1">
      <c r="A92" s="29"/>
      <c r="B92" s="29"/>
      <c r="C92" s="29"/>
      <c r="D92" s="43"/>
      <c r="E92" s="579" t="s">
        <v>329</v>
      </c>
      <c r="F92" s="582"/>
      <c r="G92" s="1177" t="s">
        <v>330</v>
      </c>
      <c r="H92" s="1178"/>
      <c r="I92" s="1178"/>
      <c r="J92" s="1178"/>
      <c r="K92" s="1178"/>
      <c r="L92" s="1178"/>
      <c r="M92" s="1178"/>
      <c r="N92" s="1179"/>
      <c r="O92" s="1179"/>
      <c r="P92" s="633"/>
      <c r="Q92" s="633"/>
      <c r="R92" s="633"/>
      <c r="S92" s="633"/>
      <c r="T92" s="633"/>
      <c r="U92" s="633"/>
      <c r="V92" s="633"/>
      <c r="W92" s="621"/>
      <c r="X92" s="29"/>
      <c r="Y92" s="29"/>
      <c r="AA92" s="627"/>
      <c r="AB92" s="628"/>
      <c r="AC92" s="634"/>
      <c r="AD92" s="2137" t="s">
        <v>331</v>
      </c>
      <c r="AE92" s="2138"/>
      <c r="AF92" s="629">
        <f ca="1">(M29-S32)/365</f>
        <v>-1.252054794520548</v>
      </c>
      <c r="AG92" s="630"/>
      <c r="AH92" s="624"/>
      <c r="AI92" s="624"/>
      <c r="AJ92" s="624"/>
      <c r="AK92" s="624"/>
      <c r="AL92" s="624"/>
      <c r="AM92" s="624"/>
      <c r="AN92" s="624"/>
      <c r="AO92" s="623"/>
      <c r="AP92" s="623"/>
      <c r="AQ92" s="623"/>
      <c r="AR92" s="623"/>
      <c r="AS92" s="623"/>
      <c r="AT92" s="623"/>
      <c r="AU92" s="623"/>
      <c r="AV92" s="623"/>
      <c r="AW92" s="623"/>
      <c r="AX92" s="623"/>
      <c r="AY92" s="623"/>
      <c r="AZ92" s="623"/>
      <c r="BA92" s="623"/>
      <c r="BB92" s="623"/>
      <c r="BC92" s="623"/>
      <c r="BD92" s="623"/>
      <c r="BE92" s="623"/>
      <c r="BF92" s="623"/>
      <c r="BG92" s="623"/>
      <c r="BH92" s="623"/>
      <c r="BI92" s="623"/>
      <c r="BJ92" s="623"/>
      <c r="BK92" s="623"/>
      <c r="BL92" s="623"/>
      <c r="BM92" s="623"/>
      <c r="BN92" s="623"/>
      <c r="BO92" s="623"/>
      <c r="BP92" s="623"/>
      <c r="BQ92" s="623"/>
      <c r="BR92" s="623"/>
      <c r="BS92" s="623"/>
    </row>
    <row r="93" spans="1:71" s="42" customFormat="1" ht="12" hidden="1" customHeight="1">
      <c r="A93" s="29"/>
      <c r="B93" s="29"/>
      <c r="C93" s="29"/>
      <c r="D93" s="43"/>
      <c r="E93" s="1174" t="s">
        <v>332</v>
      </c>
      <c r="F93" s="2299" t="s">
        <v>333</v>
      </c>
      <c r="G93" s="2299"/>
      <c r="H93" s="2299"/>
      <c r="I93" s="2299"/>
      <c r="J93" s="2299"/>
      <c r="K93" s="2299"/>
      <c r="L93" s="2299"/>
      <c r="M93" s="2299"/>
      <c r="N93" s="2299"/>
      <c r="O93" s="2299"/>
      <c r="P93" s="2299"/>
      <c r="Q93" s="2299"/>
      <c r="R93" s="1180"/>
      <c r="S93" s="1180"/>
      <c r="T93" s="1180"/>
      <c r="U93" s="1180"/>
      <c r="V93" s="1180"/>
      <c r="W93" s="580"/>
      <c r="X93" s="548"/>
      <c r="Y93" s="29"/>
      <c r="Z93" s="29"/>
      <c r="AA93" s="490">
        <f>AB93/M51</f>
        <v>0.1</v>
      </c>
      <c r="AB93" s="491">
        <f>IF(AA94=1,M51*10%,IF(AA94=2,M51*20%,IF(AA94=3,M51*30%,IF(AA94=4,M51*40%,IF(AA94=5,M51*50%,IF(AA94=6,M51*60%,IF(AA94=7,M51*70%,IF(AA94=8,M51*80%,0))))))))+AC93</f>
        <v>50000</v>
      </c>
      <c r="AC93" s="492">
        <f>IF(AA94=9,M51*90%,IF(AA94=10,M51*100%,0))</f>
        <v>0</v>
      </c>
      <c r="AD93" s="462"/>
      <c r="AE93" s="463" t="s">
        <v>97</v>
      </c>
      <c r="AF93" s="462"/>
      <c r="AG93" s="576"/>
      <c r="AH93" s="433"/>
      <c r="AI93" s="444"/>
      <c r="AJ93" s="435"/>
      <c r="AK93" s="482"/>
      <c r="AL93" s="437"/>
      <c r="AM93" s="438"/>
      <c r="AN93" s="496"/>
      <c r="AO93" s="446"/>
      <c r="AP93" s="581"/>
      <c r="AQ93" s="71"/>
      <c r="AR93" s="278"/>
      <c r="AS93" s="279"/>
      <c r="AT93" s="279"/>
      <c r="AU93" s="278"/>
      <c r="AV93" s="279"/>
      <c r="AW93" s="279"/>
      <c r="AX93" s="62"/>
      <c r="AY93" s="278"/>
      <c r="AZ93" s="279"/>
      <c r="BA93" s="279"/>
      <c r="BB93" s="62"/>
      <c r="BC93" s="278"/>
      <c r="BD93" s="279"/>
      <c r="BE93" s="279"/>
      <c r="BF93" s="72"/>
      <c r="BG93" s="72"/>
      <c r="BH93" s="72"/>
      <c r="BI93" s="72"/>
      <c r="BJ93" s="72"/>
      <c r="BK93" s="72"/>
      <c r="BL93" s="72"/>
      <c r="BM93" s="72"/>
      <c r="BN93" s="72"/>
      <c r="BO93" s="72"/>
      <c r="BP93" s="72"/>
      <c r="BQ93" s="72"/>
      <c r="BR93" s="72"/>
      <c r="BS93" s="72"/>
    </row>
    <row r="94" spans="1:71" s="42" customFormat="1" ht="12" hidden="1" customHeight="1">
      <c r="A94" s="29"/>
      <c r="B94" s="29"/>
      <c r="C94" s="29"/>
      <c r="D94" s="43"/>
      <c r="E94" s="1174" t="s">
        <v>334</v>
      </c>
      <c r="F94" s="2299" t="s">
        <v>335</v>
      </c>
      <c r="G94" s="2299"/>
      <c r="H94" s="2299"/>
      <c r="I94" s="2299"/>
      <c r="J94" s="2299"/>
      <c r="K94" s="2299"/>
      <c r="L94" s="2299"/>
      <c r="M94" s="2299"/>
      <c r="N94" s="2300"/>
      <c r="O94" s="2300"/>
      <c r="P94" s="2301"/>
      <c r="Q94" s="2301"/>
      <c r="R94" s="2301"/>
      <c r="S94" s="2301"/>
      <c r="T94" s="2301"/>
      <c r="U94" s="2301"/>
      <c r="V94" s="2301"/>
      <c r="W94" s="580"/>
      <c r="X94" s="548"/>
      <c r="Y94" s="29"/>
      <c r="Z94" s="29"/>
      <c r="AA94" s="490">
        <v>1</v>
      </c>
      <c r="AB94" s="491" t="s">
        <v>336</v>
      </c>
      <c r="AC94" s="492"/>
      <c r="AD94" s="462"/>
      <c r="AE94" s="463" t="s">
        <v>97</v>
      </c>
      <c r="AF94" s="462"/>
      <c r="AG94" s="576"/>
      <c r="AH94" s="433"/>
      <c r="AI94" s="444"/>
      <c r="AJ94" s="435"/>
      <c r="AK94" s="482"/>
      <c r="AL94" s="437"/>
      <c r="AM94" s="438"/>
      <c r="AN94" s="496"/>
      <c r="AO94" s="446"/>
      <c r="AP94" s="581"/>
      <c r="AQ94" s="71"/>
      <c r="AR94" s="278"/>
      <c r="AS94" s="279"/>
      <c r="AT94" s="279"/>
      <c r="AU94" s="278"/>
      <c r="AV94" s="279"/>
      <c r="AW94" s="279"/>
      <c r="AX94" s="62"/>
      <c r="AY94" s="278"/>
      <c r="AZ94" s="279"/>
      <c r="BA94" s="279"/>
      <c r="BB94" s="62"/>
      <c r="BC94" s="278"/>
      <c r="BD94" s="279"/>
      <c r="BE94" s="279"/>
      <c r="BF94" s="72"/>
      <c r="BG94" s="72"/>
      <c r="BH94" s="72"/>
      <c r="BI94" s="72"/>
      <c r="BJ94" s="72"/>
      <c r="BK94" s="72"/>
      <c r="BL94" s="72"/>
      <c r="BM94" s="72"/>
      <c r="BN94" s="72"/>
      <c r="BO94" s="72"/>
      <c r="BP94" s="72"/>
      <c r="BQ94" s="72"/>
      <c r="BR94" s="72"/>
      <c r="BS94" s="72"/>
    </row>
    <row r="95" spans="1:71" s="42" customFormat="1" ht="12" hidden="1" customHeight="1">
      <c r="A95" s="29"/>
      <c r="B95" s="29"/>
      <c r="C95" s="29"/>
      <c r="D95" s="43"/>
      <c r="E95" s="1174" t="s">
        <v>337</v>
      </c>
      <c r="F95" s="2299" t="s">
        <v>338</v>
      </c>
      <c r="G95" s="2299"/>
      <c r="H95" s="2299"/>
      <c r="I95" s="2299"/>
      <c r="J95" s="2299"/>
      <c r="K95" s="2299"/>
      <c r="L95" s="2299"/>
      <c r="M95" s="2299"/>
      <c r="N95" s="2299"/>
      <c r="O95" s="1181"/>
      <c r="P95" s="2301"/>
      <c r="Q95" s="2301"/>
      <c r="R95" s="2301"/>
      <c r="S95" s="2301"/>
      <c r="T95" s="2301"/>
      <c r="U95" s="2301"/>
      <c r="V95" s="2301"/>
      <c r="W95" s="580"/>
      <c r="X95" s="548"/>
      <c r="Y95" s="29"/>
      <c r="Z95" s="29"/>
      <c r="AA95" s="490">
        <v>0.1</v>
      </c>
      <c r="AB95" s="491" t="s">
        <v>286</v>
      </c>
      <c r="AC95" s="492"/>
      <c r="AD95" s="462"/>
      <c r="AE95" s="463"/>
      <c r="AF95" s="462"/>
      <c r="AG95" s="576"/>
      <c r="AH95" s="433"/>
      <c r="AI95" s="444"/>
      <c r="AJ95" s="435"/>
      <c r="AK95" s="482"/>
      <c r="AL95" s="437"/>
      <c r="AM95" s="438"/>
      <c r="AN95" s="496"/>
      <c r="AO95" s="446"/>
      <c r="AP95" s="581"/>
      <c r="AQ95" s="71"/>
      <c r="AR95" s="278"/>
      <c r="AS95" s="279"/>
      <c r="AT95" s="279"/>
      <c r="AU95" s="278"/>
      <c r="AV95" s="279"/>
      <c r="AW95" s="279"/>
      <c r="AX95" s="62"/>
      <c r="AY95" s="278"/>
      <c r="AZ95" s="279"/>
      <c r="BA95" s="279"/>
      <c r="BB95" s="62"/>
      <c r="BC95" s="278"/>
      <c r="BD95" s="279"/>
      <c r="BE95" s="279"/>
      <c r="BF95" s="72"/>
      <c r="BG95" s="72"/>
      <c r="BH95" s="72"/>
      <c r="BI95" s="72"/>
      <c r="BJ95" s="72"/>
      <c r="BK95" s="72"/>
      <c r="BL95" s="72"/>
      <c r="BM95" s="72"/>
      <c r="BN95" s="72"/>
      <c r="BO95" s="72"/>
      <c r="BP95" s="72"/>
      <c r="BQ95" s="72"/>
      <c r="BR95" s="72"/>
      <c r="BS95" s="72"/>
    </row>
    <row r="96" spans="1:71" s="42" customFormat="1" ht="12" hidden="1" customHeight="1">
      <c r="A96" s="29"/>
      <c r="B96" s="29"/>
      <c r="C96" s="29"/>
      <c r="D96" s="43"/>
      <c r="E96" s="1174" t="s">
        <v>339</v>
      </c>
      <c r="F96" s="1182" t="s">
        <v>340</v>
      </c>
      <c r="G96" s="1183"/>
      <c r="H96" s="1183"/>
      <c r="I96" s="1183"/>
      <c r="J96" s="1183"/>
      <c r="K96" s="1183"/>
      <c r="L96" s="1183"/>
      <c r="M96" s="1183"/>
      <c r="N96" s="1181"/>
      <c r="O96" s="1181"/>
      <c r="P96" s="1184"/>
      <c r="Q96" s="1184"/>
      <c r="R96" s="1184"/>
      <c r="S96" s="1184"/>
      <c r="T96" s="1184"/>
      <c r="U96" s="1184"/>
      <c r="V96" s="1184"/>
      <c r="W96" s="580"/>
      <c r="X96" s="548"/>
      <c r="Y96" s="29"/>
      <c r="Z96" s="29"/>
      <c r="AA96" s="490">
        <v>0.2</v>
      </c>
      <c r="AB96" s="491" t="s">
        <v>289</v>
      </c>
      <c r="AC96" s="492"/>
      <c r="AD96" s="462"/>
      <c r="AE96" s="463"/>
      <c r="AF96" s="462"/>
      <c r="AG96" s="576" t="s">
        <v>341</v>
      </c>
      <c r="AH96" s="433"/>
      <c r="AI96" s="444">
        <f ca="1">IF(AF189="sim",AB190*AI87,0)</f>
        <v>0</v>
      </c>
      <c r="AJ96" s="435"/>
      <c r="AK96" s="482"/>
      <c r="AL96" s="437"/>
      <c r="AM96" s="438"/>
      <c r="AN96" s="496"/>
      <c r="AO96" s="446"/>
      <c r="AP96" s="581"/>
      <c r="AQ96" s="71"/>
      <c r="AR96" s="278"/>
      <c r="AS96" s="279"/>
      <c r="AT96" s="279"/>
      <c r="AU96" s="278"/>
      <c r="AV96" s="279"/>
      <c r="AW96" s="279"/>
      <c r="AX96" s="62"/>
      <c r="AY96" s="278"/>
      <c r="AZ96" s="279"/>
      <c r="BA96" s="279"/>
      <c r="BB96" s="62"/>
      <c r="BC96" s="278"/>
      <c r="BD96" s="279"/>
      <c r="BE96" s="279"/>
      <c r="BF96" s="72"/>
      <c r="BG96" s="72"/>
      <c r="BH96" s="72"/>
      <c r="BI96" s="72"/>
      <c r="BJ96" s="72"/>
      <c r="BK96" s="72"/>
      <c r="BL96" s="72"/>
      <c r="BM96" s="72"/>
      <c r="BN96" s="72"/>
      <c r="BO96" s="72"/>
      <c r="BP96" s="72"/>
      <c r="BQ96" s="72"/>
      <c r="BR96" s="72"/>
      <c r="BS96" s="72"/>
    </row>
    <row r="97" spans="1:71" ht="13.5" hidden="1">
      <c r="A97" s="29"/>
      <c r="B97" s="29"/>
      <c r="C97" s="29"/>
      <c r="D97" s="43"/>
      <c r="E97" s="579" t="s">
        <v>342</v>
      </c>
      <c r="F97" s="582"/>
      <c r="G97" s="1177" t="s">
        <v>343</v>
      </c>
      <c r="H97" s="1175"/>
      <c r="I97" s="1175"/>
      <c r="J97" s="1175"/>
      <c r="K97" s="1175"/>
      <c r="L97" s="1175"/>
      <c r="M97" s="1175"/>
      <c r="N97" s="1175"/>
      <c r="O97" s="1175"/>
      <c r="P97" s="1175"/>
      <c r="Q97" s="1175"/>
      <c r="R97" s="1175"/>
      <c r="S97" s="1175"/>
      <c r="T97" s="1175"/>
      <c r="U97" s="1175"/>
      <c r="V97" s="1175"/>
      <c r="W97" s="637"/>
      <c r="X97" s="29"/>
      <c r="Y97" s="29"/>
      <c r="AA97" s="498">
        <v>0.3</v>
      </c>
      <c r="AB97" s="499" t="s">
        <v>344</v>
      </c>
      <c r="AC97" s="500"/>
      <c r="AD97" s="638"/>
      <c r="AE97" s="639"/>
      <c r="AF97" s="639"/>
      <c r="AG97" s="640" t="s">
        <v>345</v>
      </c>
      <c r="AH97" s="640"/>
      <c r="AI97" s="641">
        <f ca="1">IF(AF189="SIM",AI87*AB189,0)</f>
        <v>390.28290780761301</v>
      </c>
      <c r="AJ97" s="642"/>
      <c r="AK97" s="643" t="s">
        <v>346</v>
      </c>
      <c r="AL97" s="644">
        <f ca="1">AL87/AI60</f>
        <v>1.2645349570535435E-3</v>
      </c>
      <c r="AM97" s="643" t="s">
        <v>97</v>
      </c>
      <c r="AN97" s="645"/>
      <c r="AO97" s="646" t="s">
        <v>97</v>
      </c>
      <c r="AP97" s="647"/>
      <c r="AQ97" s="647"/>
      <c r="AR97" s="648"/>
      <c r="AS97" s="649"/>
      <c r="AT97" s="649"/>
      <c r="AU97" s="649"/>
      <c r="AV97" s="649"/>
      <c r="AW97" s="650"/>
      <c r="AX97" s="650"/>
      <c r="AY97" s="651"/>
      <c r="AZ97" s="650"/>
      <c r="BA97" s="650"/>
      <c r="BB97" s="650"/>
      <c r="BC97" s="650"/>
      <c r="BD97" s="650"/>
      <c r="BE97" s="650"/>
      <c r="BF97" s="650"/>
      <c r="BG97" s="650"/>
      <c r="BH97" s="650"/>
      <c r="BI97" s="650"/>
      <c r="BJ97" s="650"/>
      <c r="BK97" s="650"/>
      <c r="BL97" s="650"/>
      <c r="BM97" s="650"/>
      <c r="BN97" s="650"/>
      <c r="BO97" s="650"/>
      <c r="BP97" s="650"/>
      <c r="BQ97" s="650"/>
      <c r="BR97" s="650"/>
      <c r="BS97" s="650"/>
    </row>
    <row r="98" spans="1:71" s="42" customFormat="1" ht="12" hidden="1" customHeight="1">
      <c r="A98" s="29"/>
      <c r="B98" s="29"/>
      <c r="C98" s="29"/>
      <c r="D98" s="43"/>
      <c r="E98" s="1174" t="s">
        <v>347</v>
      </c>
      <c r="F98" s="1183" t="s">
        <v>348</v>
      </c>
      <c r="G98" s="1183"/>
      <c r="H98" s="1183"/>
      <c r="I98" s="1183"/>
      <c r="J98" s="1183"/>
      <c r="K98" s="1183"/>
      <c r="L98" s="1183"/>
      <c r="M98" s="1183"/>
      <c r="N98" s="1181"/>
      <c r="O98" s="1181"/>
      <c r="P98" s="2301"/>
      <c r="Q98" s="2301"/>
      <c r="R98" s="2301"/>
      <c r="S98" s="2301"/>
      <c r="T98" s="2301"/>
      <c r="U98" s="2301"/>
      <c r="V98" s="2301"/>
      <c r="W98" s="580"/>
      <c r="X98" s="548"/>
      <c r="Y98" s="29"/>
      <c r="Z98" s="29"/>
      <c r="AA98" s="490">
        <v>0.4</v>
      </c>
      <c r="AB98" s="491" t="s">
        <v>299</v>
      </c>
      <c r="AC98" s="492"/>
      <c r="AD98" s="462"/>
      <c r="AE98" s="463"/>
      <c r="AF98" s="462"/>
      <c r="AG98" s="576" t="s">
        <v>349</v>
      </c>
      <c r="AH98" s="433"/>
      <c r="AI98" s="444">
        <f ca="1">AI87-AI97+AI96</f>
        <v>1170.8487234228392</v>
      </c>
      <c r="AJ98" s="435" t="s">
        <v>97</v>
      </c>
      <c r="AK98" s="482"/>
      <c r="AL98" s="437"/>
      <c r="AM98" s="438"/>
      <c r="AN98" s="496"/>
      <c r="AO98" s="446"/>
      <c r="AP98" s="581"/>
      <c r="AQ98" s="71"/>
      <c r="AR98" s="278"/>
      <c r="AS98" s="279"/>
      <c r="AT98" s="279"/>
      <c r="AU98" s="278"/>
      <c r="AV98" s="279"/>
      <c r="AW98" s="279"/>
      <c r="AX98" s="62"/>
      <c r="AY98" s="278"/>
      <c r="AZ98" s="279"/>
      <c r="BA98" s="279"/>
      <c r="BB98" s="62"/>
      <c r="BC98" s="278"/>
      <c r="BD98" s="279"/>
      <c r="BE98" s="279"/>
      <c r="BF98" s="72"/>
      <c r="BG98" s="72"/>
      <c r="BH98" s="72"/>
      <c r="BI98" s="72"/>
      <c r="BJ98" s="72"/>
      <c r="BK98" s="72"/>
      <c r="BL98" s="72"/>
      <c r="BM98" s="72"/>
      <c r="BN98" s="72"/>
      <c r="BO98" s="72"/>
      <c r="BP98" s="72"/>
      <c r="BQ98" s="72"/>
      <c r="BR98" s="72"/>
      <c r="BS98" s="72"/>
    </row>
    <row r="99" spans="1:71" ht="12.75" hidden="1">
      <c r="A99" s="652"/>
      <c r="B99" s="652"/>
      <c r="C99" s="29"/>
      <c r="D99" s="29"/>
      <c r="E99" s="582" t="s">
        <v>350</v>
      </c>
      <c r="F99" s="582"/>
      <c r="G99" s="1175" t="s">
        <v>351</v>
      </c>
      <c r="H99" s="1178"/>
      <c r="I99" s="1178"/>
      <c r="J99" s="1178"/>
      <c r="K99" s="1178"/>
      <c r="L99" s="1178"/>
      <c r="M99" s="1178"/>
      <c r="N99" s="1178"/>
      <c r="O99" s="1178"/>
      <c r="P99" s="1178"/>
      <c r="Q99" s="1178"/>
      <c r="R99" s="1178"/>
      <c r="S99" s="1178"/>
      <c r="T99" s="1178"/>
      <c r="U99" s="1178"/>
      <c r="V99" s="1178"/>
      <c r="W99" s="653"/>
      <c r="X99" s="29"/>
      <c r="Y99" s="29"/>
      <c r="AA99" s="498">
        <v>0.5</v>
      </c>
      <c r="AB99" s="549" t="s">
        <v>304</v>
      </c>
      <c r="AC99" s="528"/>
      <c r="AD99" s="638"/>
      <c r="AE99" s="639"/>
      <c r="AF99" s="639"/>
      <c r="AG99" s="654"/>
      <c r="AH99" s="654"/>
      <c r="AI99" s="655"/>
      <c r="AJ99" s="656"/>
      <c r="AK99" s="656"/>
      <c r="AL99" s="657"/>
      <c r="AM99" s="656"/>
      <c r="AN99" s="645"/>
      <c r="AO99" s="658"/>
      <c r="AP99" s="647"/>
      <c r="AQ99" s="647"/>
      <c r="AR99" s="648"/>
      <c r="AS99" s="659"/>
      <c r="AT99" s="650"/>
      <c r="AU99" s="650"/>
      <c r="AV99" s="650"/>
      <c r="AW99" s="650"/>
      <c r="AX99" s="650"/>
      <c r="AY99" s="651"/>
      <c r="AZ99" s="650"/>
      <c r="BA99" s="650"/>
      <c r="BB99" s="650"/>
      <c r="BC99" s="650"/>
      <c r="BD99" s="650"/>
      <c r="BE99" s="650"/>
      <c r="BF99" s="650"/>
      <c r="BG99" s="650"/>
      <c r="BH99" s="650"/>
      <c r="BI99" s="650"/>
      <c r="BJ99" s="650"/>
      <c r="BK99" s="650"/>
      <c r="BL99" s="650"/>
      <c r="BM99" s="650"/>
      <c r="BN99" s="650"/>
      <c r="BO99" s="650"/>
      <c r="BP99" s="650"/>
      <c r="BQ99" s="650"/>
      <c r="BR99" s="650"/>
      <c r="BS99" s="650"/>
    </row>
    <row r="100" spans="1:71" ht="12.75" hidden="1">
      <c r="A100" s="660"/>
      <c r="B100" s="660"/>
      <c r="C100" s="29"/>
      <c r="D100" s="29"/>
      <c r="E100" s="582" t="s">
        <v>2108</v>
      </c>
      <c r="F100" s="582"/>
      <c r="G100" s="1175" t="s">
        <v>2109</v>
      </c>
      <c r="H100" s="1178"/>
      <c r="I100" s="1178"/>
      <c r="J100" s="1178"/>
      <c r="K100" s="1178"/>
      <c r="L100" s="1178"/>
      <c r="M100" s="1178"/>
      <c r="N100" s="1178"/>
      <c r="O100" s="1178"/>
      <c r="P100" s="1178"/>
      <c r="Q100" s="1178"/>
      <c r="R100" s="1178"/>
      <c r="S100" s="1178"/>
      <c r="T100" s="1178"/>
      <c r="U100" s="1178"/>
      <c r="V100" s="1178"/>
      <c r="W100" s="653"/>
      <c r="X100" s="29"/>
      <c r="Y100" s="29"/>
      <c r="AA100" s="498">
        <v>0.7</v>
      </c>
      <c r="AB100" s="499" t="s">
        <v>309</v>
      </c>
      <c r="AC100" s="500"/>
      <c r="AD100" s="650" t="s">
        <v>97</v>
      </c>
      <c r="AE100" s="639" t="s">
        <v>97</v>
      </c>
      <c r="AF100" s="639"/>
      <c r="AG100" s="661"/>
      <c r="AH100" s="661"/>
      <c r="AI100" s="662"/>
      <c r="AJ100" s="639"/>
      <c r="AK100" s="639"/>
      <c r="AL100" s="639"/>
      <c r="AM100" s="639"/>
      <c r="AN100" s="663" t="s">
        <v>352</v>
      </c>
      <c r="AO100" s="664">
        <f>IF(S94="sim",AO97,0)</f>
        <v>0</v>
      </c>
      <c r="AP100" s="647"/>
      <c r="AQ100" s="647"/>
      <c r="AR100" s="648"/>
      <c r="AS100" s="648"/>
      <c r="AT100" s="650"/>
      <c r="AU100" s="650"/>
      <c r="AV100" s="650"/>
      <c r="AW100" s="665" t="s">
        <v>203</v>
      </c>
      <c r="AX100" s="650"/>
      <c r="AY100" s="666">
        <f>IF(AR85="fundação normal",AT109,0)</f>
        <v>0</v>
      </c>
      <c r="AZ100" s="650"/>
      <c r="BA100" s="650"/>
      <c r="BB100" s="650"/>
      <c r="BC100" s="650"/>
      <c r="BD100" s="650"/>
      <c r="BE100" s="650"/>
      <c r="BF100" s="650"/>
      <c r="BG100" s="650"/>
      <c r="BH100" s="650"/>
      <c r="BI100" s="650"/>
      <c r="BJ100" s="650"/>
      <c r="BK100" s="650"/>
      <c r="BL100" s="650"/>
      <c r="BM100" s="650"/>
      <c r="BN100" s="650"/>
      <c r="BO100" s="650"/>
      <c r="BP100" s="650"/>
      <c r="BQ100" s="650"/>
      <c r="BR100" s="650"/>
      <c r="BS100" s="650"/>
    </row>
    <row r="101" spans="1:71" s="42" customFormat="1" ht="13.5" hidden="1">
      <c r="A101" s="43"/>
      <c r="B101" s="43"/>
      <c r="C101" s="667"/>
      <c r="D101" s="29"/>
      <c r="E101" s="582" t="s">
        <v>353</v>
      </c>
      <c r="F101" s="668"/>
      <c r="G101" s="2145" t="s">
        <v>354</v>
      </c>
      <c r="H101" s="2145"/>
      <c r="I101" s="2145"/>
      <c r="J101" s="2145"/>
      <c r="K101" s="2145"/>
      <c r="L101" s="2145"/>
      <c r="M101" s="2145"/>
      <c r="N101" s="2145"/>
      <c r="O101" s="2145"/>
      <c r="P101" s="2145"/>
      <c r="Q101" s="2145"/>
      <c r="R101" s="2145"/>
      <c r="S101" s="2145"/>
      <c r="T101" s="2145"/>
      <c r="U101" s="2145"/>
      <c r="V101" s="2145"/>
      <c r="W101" s="669"/>
      <c r="X101" s="548"/>
      <c r="Y101" s="29"/>
      <c r="Z101" s="29"/>
      <c r="AA101" s="498">
        <v>0.7</v>
      </c>
      <c r="AB101" s="499" t="s">
        <v>312</v>
      </c>
      <c r="AC101" s="500"/>
      <c r="AD101" s="650"/>
      <c r="AE101" s="639"/>
      <c r="AF101" s="639"/>
      <c r="AG101" s="661"/>
      <c r="AH101" s="661"/>
      <c r="AI101" s="662"/>
      <c r="AJ101" s="639"/>
      <c r="AK101" s="670"/>
      <c r="AL101" s="661"/>
      <c r="AM101" s="639"/>
      <c r="AN101" s="671"/>
      <c r="AO101" s="672"/>
      <c r="AP101" s="647"/>
      <c r="AQ101" s="647"/>
      <c r="AR101" s="648"/>
      <c r="AS101" s="648"/>
      <c r="AT101" s="650"/>
      <c r="AU101" s="650"/>
      <c r="AV101" s="650"/>
      <c r="AW101" s="650"/>
      <c r="AX101" s="650"/>
      <c r="AY101" s="651"/>
      <c r="AZ101" s="650"/>
      <c r="BA101" s="650"/>
      <c r="BB101" s="650"/>
      <c r="BC101" s="650"/>
      <c r="BD101" s="650"/>
      <c r="BE101" s="650"/>
      <c r="BF101" s="650"/>
      <c r="BG101" s="650"/>
      <c r="BH101" s="650"/>
      <c r="BI101" s="650"/>
      <c r="BJ101" s="650"/>
      <c r="BK101" s="650"/>
      <c r="BL101" s="650"/>
      <c r="BM101" s="650"/>
      <c r="BN101" s="650"/>
      <c r="BO101" s="650"/>
      <c r="BP101" s="650"/>
      <c r="BQ101" s="650"/>
      <c r="BR101" s="650"/>
      <c r="BS101" s="650"/>
    </row>
    <row r="102" spans="1:71" s="42" customFormat="1" ht="12.75" hidden="1">
      <c r="A102" s="43"/>
      <c r="B102" s="43"/>
      <c r="C102" s="667"/>
      <c r="D102" s="29"/>
      <c r="E102" s="43"/>
      <c r="F102" s="43"/>
      <c r="G102" s="2145"/>
      <c r="H102" s="2145"/>
      <c r="I102" s="2145"/>
      <c r="J102" s="2145"/>
      <c r="K102" s="2145"/>
      <c r="L102" s="2145"/>
      <c r="M102" s="2145"/>
      <c r="N102" s="2145"/>
      <c r="O102" s="2145"/>
      <c r="P102" s="2145"/>
      <c r="Q102" s="2145"/>
      <c r="R102" s="2145"/>
      <c r="S102" s="2145"/>
      <c r="T102" s="2145"/>
      <c r="U102" s="2145"/>
      <c r="V102" s="2145"/>
      <c r="W102" s="673"/>
      <c r="X102" s="674"/>
      <c r="Y102" s="29"/>
      <c r="Z102" s="29"/>
      <c r="AA102" s="498">
        <v>0.8</v>
      </c>
      <c r="AB102" s="499" t="s">
        <v>319</v>
      </c>
      <c r="AC102" s="500"/>
      <c r="AD102" s="650"/>
      <c r="AE102" s="661"/>
      <c r="AF102" s="661"/>
      <c r="AG102" s="661"/>
      <c r="AH102" s="661"/>
      <c r="AI102" s="662"/>
      <c r="AJ102" s="661"/>
      <c r="AK102" s="639"/>
      <c r="AL102" s="661"/>
      <c r="AM102" s="639"/>
      <c r="AN102" s="671"/>
      <c r="AO102" s="675"/>
      <c r="AP102" s="647"/>
      <c r="AQ102" s="647"/>
      <c r="AR102" s="648"/>
      <c r="AS102" s="648"/>
      <c r="AT102" s="650"/>
      <c r="AU102" s="650"/>
      <c r="AV102" s="650"/>
      <c r="AW102" s="665" t="s">
        <v>204</v>
      </c>
      <c r="AX102" s="650"/>
      <c r="AY102" s="676">
        <f>IF(AR85="fundação grave",AU109,0)</f>
        <v>0</v>
      </c>
      <c r="AZ102" s="650"/>
      <c r="BA102" s="650"/>
      <c r="BB102" s="650"/>
      <c r="BC102" s="650"/>
      <c r="BD102" s="650"/>
      <c r="BE102" s="650"/>
      <c r="BF102" s="650"/>
      <c r="BG102" s="650"/>
      <c r="BH102" s="650"/>
      <c r="BI102" s="650"/>
      <c r="BJ102" s="650"/>
      <c r="BK102" s="650"/>
      <c r="BL102" s="650"/>
      <c r="BM102" s="650"/>
      <c r="BN102" s="650"/>
      <c r="BO102" s="650"/>
      <c r="BP102" s="650"/>
      <c r="BQ102" s="650"/>
      <c r="BR102" s="650"/>
      <c r="BS102" s="650"/>
    </row>
    <row r="103" spans="1:71" hidden="1">
      <c r="A103" s="43"/>
      <c r="B103" s="43"/>
      <c r="C103" s="667"/>
      <c r="D103" s="29"/>
      <c r="E103" s="596"/>
      <c r="F103" s="596"/>
      <c r="G103" s="596"/>
      <c r="H103" s="596"/>
      <c r="I103" s="596"/>
      <c r="J103" s="596"/>
      <c r="K103" s="596"/>
      <c r="L103" s="596"/>
      <c r="M103" s="596"/>
      <c r="N103" s="596"/>
      <c r="O103" s="596"/>
      <c r="P103" s="596"/>
      <c r="Q103" s="596"/>
      <c r="R103" s="596"/>
      <c r="S103" s="596"/>
      <c r="T103" s="596"/>
      <c r="U103" s="596"/>
      <c r="V103" s="596"/>
      <c r="W103" s="677"/>
      <c r="X103" s="32"/>
      <c r="AA103" s="498">
        <v>0.9</v>
      </c>
      <c r="AB103" s="499" t="s">
        <v>322</v>
      </c>
      <c r="AC103" s="500"/>
      <c r="AD103" s="650"/>
      <c r="AE103" s="639"/>
      <c r="AF103" s="661"/>
      <c r="AG103" s="661"/>
      <c r="AH103" s="661"/>
      <c r="AI103" s="678"/>
      <c r="AJ103" s="661"/>
      <c r="AK103" s="639"/>
      <c r="AL103" s="661"/>
      <c r="AM103" s="639"/>
      <c r="AN103" s="671"/>
      <c r="AO103" s="659"/>
      <c r="AP103" s="647"/>
      <c r="AQ103" s="647"/>
      <c r="AR103" s="648"/>
      <c r="AS103" s="648"/>
      <c r="AT103" s="650"/>
      <c r="AU103" s="650"/>
      <c r="AV103" s="650"/>
      <c r="AW103" s="650"/>
      <c r="AX103" s="650"/>
      <c r="AY103" s="651"/>
      <c r="AZ103" s="650"/>
      <c r="BA103" s="650"/>
      <c r="BB103" s="650"/>
      <c r="BC103" s="650"/>
      <c r="BD103" s="650"/>
      <c r="BE103" s="650"/>
      <c r="BF103" s="650"/>
      <c r="BG103" s="650"/>
      <c r="BH103" s="650"/>
      <c r="BI103" s="650"/>
      <c r="BJ103" s="650"/>
      <c r="BK103" s="650"/>
      <c r="BL103" s="650"/>
      <c r="BM103" s="650"/>
      <c r="BN103" s="650"/>
      <c r="BO103" s="650"/>
      <c r="BP103" s="650"/>
      <c r="BQ103" s="650"/>
      <c r="BR103" s="650"/>
      <c r="BS103" s="650"/>
    </row>
    <row r="104" spans="1:71" ht="12.75" hidden="1">
      <c r="A104" s="29"/>
      <c r="B104" s="29"/>
      <c r="C104" s="29"/>
      <c r="D104" s="29"/>
      <c r="E104" s="596"/>
      <c r="F104" s="596"/>
      <c r="G104" s="596"/>
      <c r="H104" s="596"/>
      <c r="I104" s="596"/>
      <c r="J104" s="596"/>
      <c r="K104" s="596"/>
      <c r="L104" s="596"/>
      <c r="M104" s="596"/>
      <c r="N104" s="596"/>
      <c r="O104" s="596"/>
      <c r="P104" s="596"/>
      <c r="Q104" s="596"/>
      <c r="R104" s="596"/>
      <c r="S104" s="596"/>
      <c r="T104" s="596"/>
      <c r="U104" s="596"/>
      <c r="V104" s="596"/>
      <c r="W104" s="32"/>
      <c r="X104" s="32"/>
      <c r="AA104" s="498">
        <v>1</v>
      </c>
      <c r="AB104" s="549" t="s">
        <v>325</v>
      </c>
      <c r="AC104" s="528"/>
      <c r="AD104" s="650" t="s">
        <v>355</v>
      </c>
      <c r="AE104" s="650"/>
      <c r="AF104" s="648" t="str">
        <f>IF(AH23&lt;=5000000,"2.800,00",(IF(AH23&lt;=15000000,"5.600,00",IF(AH23&lt;=100000000,"8.400,00"))))</f>
        <v>2.800,00</v>
      </c>
      <c r="AG104" s="679"/>
      <c r="AH104" s="679" t="s">
        <v>356</v>
      </c>
      <c r="AI104" s="679"/>
      <c r="AJ104" s="680" t="str">
        <f>IF(AI60&lt;=5000000,"R$ 2.800,00",(IF(AI60&lt;=15000000,"R$ 5.600,00",IF(AI60&lt;=50000000,"R$ 8.400,00"))))</f>
        <v>R$ 2.800,00</v>
      </c>
      <c r="AK104" s="679"/>
      <c r="AL104" s="679"/>
      <c r="AM104" s="679"/>
      <c r="AN104" s="681"/>
      <c r="AO104" s="651"/>
      <c r="AP104" s="647"/>
      <c r="AQ104" s="647"/>
      <c r="AR104" s="648"/>
      <c r="AS104" s="648"/>
      <c r="AT104" s="650"/>
      <c r="AU104" s="650"/>
      <c r="AV104" s="650"/>
      <c r="AW104" s="665" t="s">
        <v>205</v>
      </c>
      <c r="AX104" s="650"/>
      <c r="AY104" s="666">
        <f>IF(AR85="fundação m.grave",AV109,0)</f>
        <v>0</v>
      </c>
      <c r="AZ104" s="650"/>
      <c r="BA104" s="650"/>
      <c r="BB104" s="650"/>
      <c r="BC104" s="650"/>
      <c r="BD104" s="650"/>
      <c r="BE104" s="650"/>
      <c r="BF104" s="650"/>
      <c r="BG104" s="650"/>
      <c r="BH104" s="650"/>
      <c r="BI104" s="650"/>
      <c r="BJ104" s="650"/>
      <c r="BK104" s="650"/>
      <c r="BL104" s="650"/>
      <c r="BM104" s="650"/>
      <c r="BN104" s="650"/>
      <c r="BO104" s="650"/>
      <c r="BP104" s="650"/>
      <c r="BQ104" s="650"/>
      <c r="BR104" s="650"/>
      <c r="BS104" s="650"/>
    </row>
    <row r="105" spans="1:71" ht="16.5" hidden="1">
      <c r="A105" s="29"/>
      <c r="B105" s="29"/>
      <c r="C105" s="29"/>
      <c r="D105" s="682"/>
      <c r="E105" s="596"/>
      <c r="F105" s="683"/>
      <c r="G105" s="683"/>
      <c r="H105" s="683"/>
      <c r="I105" s="683"/>
      <c r="J105" s="2129"/>
      <c r="K105" s="2129"/>
      <c r="L105" s="2129"/>
      <c r="M105" s="2129"/>
      <c r="N105" s="2129"/>
      <c r="O105" s="2129"/>
      <c r="P105" s="683"/>
      <c r="Q105" s="683"/>
      <c r="R105" s="683"/>
      <c r="S105" s="683"/>
      <c r="T105" s="683"/>
      <c r="U105" s="683"/>
      <c r="V105" s="683"/>
      <c r="W105" s="674"/>
      <c r="X105" s="674"/>
      <c r="AA105" s="684"/>
      <c r="AB105" s="685"/>
      <c r="AC105" s="650"/>
      <c r="AD105" s="650" t="s">
        <v>357</v>
      </c>
      <c r="AE105" s="650"/>
      <c r="AF105" s="648" t="str">
        <f>IF(AH23&lt;=5000000,"5.600,00",(IF(AH23&lt;=15000000,"11.200,00",IF(AH23&lt;=100000000,"16.800,00"))))</f>
        <v>5.600,00</v>
      </c>
      <c r="AG105" s="686"/>
      <c r="AH105" s="686" t="s">
        <v>234</v>
      </c>
      <c r="AI105" s="686"/>
      <c r="AJ105" s="687" t="str">
        <f>IF(AI60&lt;=5000000,"R$ 2.800,00",(IF(AI60&lt;=15000000,"R$ 5.600,00",IF(AI60&lt;=100000000,"R$ 8.400,00"))))</f>
        <v>R$ 2.800,00</v>
      </c>
      <c r="AK105" s="686"/>
      <c r="AL105" s="688">
        <f>R37</f>
        <v>0</v>
      </c>
      <c r="AM105" s="686"/>
      <c r="AN105" s="681"/>
      <c r="AO105" s="689"/>
      <c r="AP105" s="647"/>
      <c r="AQ105" s="647"/>
      <c r="AR105" s="648"/>
      <c r="AS105" s="648"/>
      <c r="AT105" s="650"/>
      <c r="AU105" s="650"/>
      <c r="AV105" s="650"/>
      <c r="AW105" s="650"/>
      <c r="AX105" s="650"/>
      <c r="AY105" s="651"/>
      <c r="AZ105" s="650"/>
      <c r="BA105" s="650"/>
      <c r="BB105" s="650"/>
      <c r="BC105" s="650"/>
      <c r="BD105" s="650"/>
      <c r="BE105" s="650"/>
      <c r="BF105" s="650"/>
      <c r="BG105" s="650"/>
      <c r="BH105" s="650"/>
      <c r="BI105" s="650"/>
      <c r="BJ105" s="650"/>
      <c r="BK105" s="650"/>
      <c r="BL105" s="650"/>
      <c r="BM105" s="650"/>
      <c r="BN105" s="650"/>
      <c r="BO105" s="650"/>
      <c r="BP105" s="650"/>
      <c r="BQ105" s="650"/>
      <c r="BR105" s="650"/>
      <c r="BS105" s="650"/>
    </row>
    <row r="106" spans="1:71" ht="15.75" hidden="1">
      <c r="A106" s="27"/>
      <c r="B106" s="27"/>
      <c r="C106" s="27"/>
      <c r="D106" s="43"/>
      <c r="E106" s="596"/>
      <c r="F106" s="596"/>
      <c r="G106" s="596"/>
      <c r="H106" s="596"/>
      <c r="I106" s="596"/>
      <c r="J106" s="596"/>
      <c r="K106" s="596"/>
      <c r="L106" s="1177"/>
      <c r="M106" s="596"/>
      <c r="N106" s="596"/>
      <c r="O106" s="596"/>
      <c r="P106" s="596"/>
      <c r="Q106" s="596"/>
      <c r="R106" s="596"/>
      <c r="S106" s="596"/>
      <c r="T106" s="596"/>
      <c r="U106" s="596"/>
      <c r="V106" s="596"/>
      <c r="W106" s="57"/>
      <c r="X106" s="60"/>
      <c r="AB106" s="685"/>
      <c r="AC106" s="650"/>
      <c r="AD106" s="650" t="s">
        <v>358</v>
      </c>
      <c r="AE106" s="650"/>
      <c r="AF106" s="648" t="str">
        <f>IF(AH23&lt;=5000000,"8.400,00",(IF(AH23&lt;=15000000,"16.800,00",IF(AH23&lt;=490000000,"33.600,00"))))</f>
        <v>8.400,00</v>
      </c>
      <c r="AG106" s="686"/>
      <c r="AH106" s="686"/>
      <c r="AI106" s="686"/>
      <c r="AJ106" s="687"/>
      <c r="AK106" s="686"/>
      <c r="AL106" s="686"/>
      <c r="AM106" s="686"/>
      <c r="AN106" s="681"/>
      <c r="AO106" s="651"/>
      <c r="AP106" s="647"/>
      <c r="AQ106" s="647"/>
      <c r="AR106" s="648"/>
      <c r="AS106" s="648"/>
      <c r="AT106" s="650"/>
      <c r="AU106" s="650"/>
      <c r="AV106" s="650"/>
      <c r="AW106" s="650"/>
      <c r="AX106" s="650"/>
      <c r="AY106" s="651"/>
      <c r="AZ106" s="650"/>
      <c r="BA106" s="650"/>
      <c r="BB106" s="650"/>
      <c r="BC106" s="650"/>
      <c r="BD106" s="650"/>
      <c r="BE106" s="650"/>
      <c r="BF106" s="650"/>
      <c r="BG106" s="650"/>
      <c r="BH106" s="650"/>
      <c r="BI106" s="650"/>
      <c r="BJ106" s="650"/>
      <c r="BK106" s="650"/>
      <c r="BL106" s="650"/>
      <c r="BM106" s="650"/>
      <c r="BN106" s="650"/>
      <c r="BO106" s="650"/>
      <c r="BP106" s="650"/>
      <c r="BQ106" s="650"/>
      <c r="BR106" s="650"/>
      <c r="BS106" s="650"/>
    </row>
    <row r="107" spans="1:71" ht="15.75" hidden="1">
      <c r="A107" s="27"/>
      <c r="B107" s="27"/>
      <c r="C107" s="690"/>
      <c r="D107" s="43"/>
      <c r="E107" s="596"/>
      <c r="F107" s="596"/>
      <c r="G107" s="596"/>
      <c r="H107" s="596"/>
      <c r="I107" s="596"/>
      <c r="J107" s="596"/>
      <c r="K107" s="596"/>
      <c r="L107" s="1175"/>
      <c r="M107" s="1175"/>
      <c r="N107" s="691"/>
      <c r="O107" s="691"/>
      <c r="P107" s="1175"/>
      <c r="Q107" s="1175"/>
      <c r="R107" s="1175"/>
      <c r="S107" s="1175"/>
      <c r="T107" s="1175"/>
      <c r="U107" s="1175"/>
      <c r="V107" s="1175"/>
      <c r="W107" s="692"/>
      <c r="X107" s="60"/>
      <c r="AA107" s="684"/>
      <c r="AB107" s="685"/>
      <c r="AC107" s="650"/>
      <c r="AD107" s="650" t="s">
        <v>359</v>
      </c>
      <c r="AE107" s="650"/>
      <c r="AF107" s="648" t="str">
        <f>IF(AH23&lt;=5000000,"11.200,00",(IF(AH23&lt;=15000000,"22.400,00",IF(AH23&lt;=100000000,"33.600,00"))))</f>
        <v>11.200,00</v>
      </c>
      <c r="AG107" s="686"/>
      <c r="AH107" s="686" t="s">
        <v>360</v>
      </c>
      <c r="AI107" s="686"/>
      <c r="AJ107" s="687" t="str">
        <f>IF(AH23&lt;=5000000,"2.000,00",(IF(AH23&lt;=15000000,"4.000,00",IF(AH23&lt;=100000000,"6.000,00"))))</f>
        <v>2.000,00</v>
      </c>
      <c r="AK107" s="686"/>
      <c r="AL107" s="686"/>
      <c r="AM107" s="686"/>
      <c r="AN107" s="681"/>
      <c r="AO107" s="689"/>
      <c r="AP107" s="647"/>
      <c r="AQ107" s="647"/>
      <c r="AR107" s="648"/>
      <c r="AS107" s="648"/>
      <c r="AT107" s="650"/>
      <c r="AU107" s="650"/>
      <c r="AV107" s="650"/>
      <c r="AW107" s="650"/>
      <c r="AX107" s="650"/>
      <c r="AY107" s="651"/>
      <c r="AZ107" s="650"/>
      <c r="BA107" s="650"/>
      <c r="BB107" s="650"/>
      <c r="BC107" s="650"/>
      <c r="BD107" s="650"/>
      <c r="BE107" s="650"/>
      <c r="BF107" s="650"/>
      <c r="BG107" s="650"/>
      <c r="BH107" s="650"/>
      <c r="BI107" s="650"/>
      <c r="BJ107" s="650"/>
      <c r="BK107" s="650"/>
      <c r="BL107" s="650"/>
      <c r="BM107" s="650"/>
      <c r="BN107" s="650"/>
      <c r="BO107" s="650"/>
      <c r="BP107" s="650"/>
      <c r="BQ107" s="650"/>
      <c r="BR107" s="650"/>
      <c r="BS107" s="650"/>
    </row>
    <row r="108" spans="1:71" ht="14.25" hidden="1" customHeight="1">
      <c r="A108" s="27"/>
      <c r="B108" s="27"/>
      <c r="C108" s="690"/>
      <c r="D108" s="29"/>
      <c r="F108" s="2129" t="s">
        <v>361</v>
      </c>
      <c r="G108" s="2129"/>
      <c r="H108" s="2129"/>
      <c r="I108" s="2129"/>
      <c r="J108" s="2129"/>
      <c r="K108" s="2129"/>
      <c r="L108" s="2129"/>
      <c r="M108" s="2129"/>
      <c r="N108" s="2129"/>
      <c r="O108" s="2129"/>
      <c r="P108" s="2129"/>
      <c r="Q108" s="2129"/>
      <c r="R108" s="2129"/>
      <c r="S108" s="2129"/>
      <c r="T108" s="693"/>
      <c r="U108" s="693"/>
      <c r="V108" s="693"/>
      <c r="W108" s="694"/>
      <c r="X108" s="60"/>
      <c r="AA108" s="684"/>
      <c r="AB108" s="685"/>
      <c r="AC108" s="650"/>
      <c r="AD108" s="650"/>
      <c r="AE108" s="650"/>
      <c r="AF108" s="650"/>
      <c r="AG108" s="695"/>
      <c r="AH108" s="686" t="s">
        <v>362</v>
      </c>
      <c r="AI108" s="686"/>
      <c r="AJ108" s="687" t="str">
        <f>IF(AH23&lt;=5000000,"2.000,00",(IF(AH23&lt;=15000000,"4.000,00",IF(AH23&lt;=100000000,"6.000,00"))))</f>
        <v>2.000,00</v>
      </c>
      <c r="AK108" s="686"/>
      <c r="AL108" s="686"/>
      <c r="AM108" s="686"/>
      <c r="AN108" s="681"/>
      <c r="AO108" s="651"/>
      <c r="AP108" s="647"/>
      <c r="AQ108" s="647"/>
      <c r="AR108" s="648"/>
      <c r="AS108" s="648" t="s">
        <v>97</v>
      </c>
      <c r="AT108" s="650"/>
      <c r="AU108" s="650"/>
      <c r="AV108" s="650"/>
      <c r="AW108" s="650"/>
      <c r="AX108" s="650"/>
      <c r="AY108" s="651"/>
      <c r="AZ108" s="650"/>
      <c r="BA108" s="650"/>
      <c r="BB108" s="650"/>
      <c r="BC108" s="650"/>
      <c r="BD108" s="650"/>
      <c r="BE108" s="650"/>
      <c r="BF108" s="650"/>
      <c r="BG108" s="650"/>
      <c r="BH108" s="650"/>
      <c r="BI108" s="650"/>
      <c r="BJ108" s="650"/>
      <c r="BK108" s="650"/>
      <c r="BL108" s="650"/>
      <c r="BM108" s="650"/>
      <c r="BN108" s="650"/>
      <c r="BO108" s="650"/>
      <c r="BP108" s="650"/>
      <c r="BQ108" s="650"/>
      <c r="BR108" s="650"/>
      <c r="BS108" s="650"/>
    </row>
    <row r="109" spans="1:71" ht="24.75" hidden="1" customHeight="1">
      <c r="A109" s="27"/>
      <c r="B109" s="27"/>
      <c r="C109" s="690"/>
      <c r="D109" s="29"/>
      <c r="E109" s="696" t="s">
        <v>363</v>
      </c>
      <c r="F109" s="696"/>
      <c r="G109" s="2140" t="s">
        <v>364</v>
      </c>
      <c r="H109" s="2140"/>
      <c r="I109" s="2140"/>
      <c r="J109" s="2140"/>
      <c r="K109" s="2140"/>
      <c r="L109" s="2140"/>
      <c r="M109" s="2140"/>
      <c r="N109" s="2140"/>
      <c r="O109" s="2140"/>
      <c r="P109" s="2140"/>
      <c r="Q109" s="2140"/>
      <c r="R109" s="2140"/>
      <c r="S109" s="2140"/>
      <c r="T109" s="2140"/>
      <c r="U109" s="2140"/>
      <c r="V109" s="2140"/>
      <c r="W109" s="697"/>
      <c r="X109" s="60"/>
      <c r="AA109" s="684"/>
      <c r="AB109" s="685"/>
      <c r="AC109" s="650"/>
      <c r="AD109" s="650"/>
      <c r="AE109" s="650"/>
      <c r="AF109" s="650"/>
      <c r="AG109" s="686"/>
      <c r="AH109" s="686" t="s">
        <v>365</v>
      </c>
      <c r="AI109" s="686"/>
      <c r="AJ109" s="687" t="b">
        <f>IF($AE$85="sem fundação","",(IF($AE$85="fundação normal","7.000,00",IF($AE$85="fundação grave","11.00,00",IF($AE$85="fundação m.grave","14.000,00")))))</f>
        <v>0</v>
      </c>
      <c r="AK109" s="698"/>
      <c r="AL109" s="686"/>
      <c r="AM109" s="686"/>
      <c r="AN109" s="699"/>
      <c r="AO109" s="700"/>
      <c r="AP109" s="651"/>
      <c r="AQ109" s="701"/>
      <c r="AR109" s="702">
        <f>AY109</f>
        <v>7.3550000000000004E-4</v>
      </c>
      <c r="AS109" s="703">
        <f>SUM(AS85:AS108)</f>
        <v>7.3550000000000004E-2</v>
      </c>
      <c r="AT109" s="703">
        <f>SUM(AT85:AT108)</f>
        <v>0.12263</v>
      </c>
      <c r="AU109" s="703">
        <f>SUM(AU85:AU108)</f>
        <v>0.13611000000000001</v>
      </c>
      <c r="AV109" s="703">
        <f>SUM(AV85:AV108)</f>
        <v>0.16388</v>
      </c>
      <c r="AW109" s="650" t="s">
        <v>239</v>
      </c>
      <c r="AX109" s="650"/>
      <c r="AY109" s="704">
        <f>(AY86+AY100+AY102+AY104)/100</f>
        <v>7.3550000000000004E-4</v>
      </c>
      <c r="AZ109" s="650"/>
      <c r="BA109" s="650"/>
      <c r="BB109" s="650"/>
      <c r="BC109" s="650"/>
      <c r="BD109" s="650"/>
      <c r="BE109" s="650"/>
      <c r="BF109" s="650"/>
      <c r="BG109" s="650"/>
      <c r="BH109" s="650"/>
      <c r="BI109" s="650"/>
      <c r="BJ109" s="650"/>
      <c r="BK109" s="650"/>
      <c r="BL109" s="650"/>
      <c r="BM109" s="650"/>
      <c r="BN109" s="650"/>
      <c r="BO109" s="650"/>
      <c r="BP109" s="650"/>
      <c r="BQ109" s="650"/>
      <c r="BR109" s="650"/>
      <c r="BS109" s="650"/>
    </row>
    <row r="110" spans="1:71" ht="15.75" hidden="1">
      <c r="A110" s="27"/>
      <c r="B110" s="27"/>
      <c r="C110" s="27"/>
      <c r="D110" s="29"/>
      <c r="E110" s="696" t="s">
        <v>366</v>
      </c>
      <c r="F110" s="696"/>
      <c r="G110" s="2141" t="s">
        <v>367</v>
      </c>
      <c r="H110" s="2141"/>
      <c r="I110" s="2141"/>
      <c r="J110" s="2141"/>
      <c r="K110" s="2141"/>
      <c r="L110" s="2141"/>
      <c r="M110" s="2141"/>
      <c r="N110" s="2141"/>
      <c r="O110" s="2141"/>
      <c r="P110" s="2141"/>
      <c r="Q110" s="2141"/>
      <c r="R110" s="2141"/>
      <c r="S110" s="2141"/>
      <c r="T110" s="2141"/>
      <c r="U110" s="2141"/>
      <c r="V110" s="2141"/>
      <c r="W110" s="67"/>
      <c r="X110" s="68"/>
      <c r="AA110" s="256"/>
      <c r="AB110" s="685"/>
      <c r="AC110" s="650"/>
      <c r="AD110" s="650" t="s">
        <v>368</v>
      </c>
      <c r="AE110" s="650">
        <f>IF(X55*10%&lt;=500000,10%*X55,500000)</f>
        <v>0</v>
      </c>
      <c r="AF110" s="650"/>
      <c r="AG110" s="650"/>
      <c r="AH110" s="650" t="s">
        <v>369</v>
      </c>
      <c r="AI110" s="650"/>
      <c r="AJ110" s="705">
        <v>700</v>
      </c>
      <c r="AK110" s="706"/>
      <c r="AL110" s="650"/>
      <c r="AM110" s="650"/>
      <c r="AN110" s="701"/>
      <c r="AO110" s="701"/>
      <c r="AP110" s="701"/>
      <c r="AQ110" s="701"/>
      <c r="AR110" s="650"/>
      <c r="AS110" s="650"/>
      <c r="AT110" s="707" t="s">
        <v>97</v>
      </c>
      <c r="AU110" s="707" t="s">
        <v>97</v>
      </c>
      <c r="AV110" s="707" t="s">
        <v>97</v>
      </c>
      <c r="AW110" s="650"/>
      <c r="AX110" s="650"/>
      <c r="AY110" s="704"/>
      <c r="AZ110" s="650"/>
      <c r="BA110" s="650"/>
      <c r="BB110" s="650"/>
      <c r="BC110" s="650"/>
      <c r="BD110" s="650"/>
      <c r="BE110" s="650"/>
      <c r="BF110" s="650"/>
      <c r="BG110" s="650"/>
      <c r="BH110" s="650"/>
      <c r="BI110" s="650"/>
      <c r="BJ110" s="650"/>
      <c r="BK110" s="650"/>
      <c r="BL110" s="650"/>
      <c r="BM110" s="650"/>
      <c r="BN110" s="650"/>
      <c r="BO110" s="650"/>
      <c r="BP110" s="650"/>
      <c r="BQ110" s="650"/>
      <c r="BR110" s="650"/>
      <c r="BS110" s="650"/>
    </row>
    <row r="111" spans="1:71" ht="15.75" hidden="1">
      <c r="A111" s="27"/>
      <c r="B111" s="27"/>
      <c r="C111" s="27"/>
      <c r="D111" s="29"/>
      <c r="E111" s="708" t="s">
        <v>370</v>
      </c>
      <c r="F111" s="708"/>
      <c r="G111" s="2142" t="s">
        <v>371</v>
      </c>
      <c r="H111" s="2142"/>
      <c r="I111" s="2142"/>
      <c r="J111" s="2142"/>
      <c r="K111" s="2142"/>
      <c r="L111" s="2142"/>
      <c r="M111" s="2142"/>
      <c r="N111" s="2142"/>
      <c r="O111" s="2142"/>
      <c r="P111" s="2142"/>
      <c r="Q111" s="2142"/>
      <c r="R111" s="2142"/>
      <c r="S111" s="2142"/>
      <c r="T111" s="2142"/>
      <c r="U111" s="2142"/>
      <c r="V111" s="2142"/>
      <c r="W111" s="76"/>
      <c r="X111" s="77"/>
      <c r="AA111" s="256"/>
      <c r="AB111" s="709"/>
      <c r="AC111" s="62"/>
      <c r="AD111" s="62" t="s">
        <v>372</v>
      </c>
      <c r="AE111" s="62">
        <f>IF(X55*10%&lt;=750000,10%*X55,750000)</f>
        <v>0</v>
      </c>
      <c r="AF111" s="62"/>
      <c r="AG111" s="62"/>
      <c r="AH111" s="62" t="s">
        <v>373</v>
      </c>
      <c r="AI111" s="62"/>
      <c r="AJ111" s="710">
        <v>700</v>
      </c>
      <c r="AK111" s="317"/>
      <c r="AL111" s="62"/>
      <c r="AM111" s="101"/>
      <c r="AN111" s="711"/>
      <c r="AO111" s="711"/>
      <c r="AP111" s="711"/>
      <c r="AQ111" s="568"/>
      <c r="AR111" s="517"/>
      <c r="AS111" s="569"/>
      <c r="AT111" s="569"/>
      <c r="AU111" s="569"/>
      <c r="AV111" s="569"/>
      <c r="AW111" s="569"/>
      <c r="AX111" s="569"/>
      <c r="AY111" s="711"/>
      <c r="AZ111" s="569"/>
      <c r="BA111" s="569"/>
      <c r="BB111" s="569"/>
      <c r="BC111" s="569"/>
      <c r="BD111" s="569"/>
      <c r="BE111" s="569"/>
      <c r="BF111" s="569"/>
      <c r="BG111" s="569"/>
      <c r="BH111" s="569"/>
      <c r="BI111" s="569"/>
      <c r="BJ111" s="569"/>
      <c r="BK111" s="569"/>
      <c r="BL111" s="569"/>
      <c r="BM111" s="569"/>
      <c r="BN111" s="569"/>
      <c r="BO111" s="569"/>
      <c r="BP111" s="569"/>
      <c r="BQ111" s="569"/>
      <c r="BR111" s="569"/>
      <c r="BS111" s="569"/>
    </row>
    <row r="112" spans="1:71" ht="15.75" hidden="1">
      <c r="A112" s="27"/>
      <c r="B112" s="27"/>
      <c r="C112" s="27"/>
      <c r="D112" s="29"/>
      <c r="E112" s="708" t="s">
        <v>374</v>
      </c>
      <c r="F112" s="708"/>
      <c r="G112" s="2143" t="s">
        <v>375</v>
      </c>
      <c r="H112" s="2143"/>
      <c r="I112" s="2143"/>
      <c r="J112" s="2143"/>
      <c r="K112" s="2143"/>
      <c r="L112" s="2143"/>
      <c r="M112" s="2143"/>
      <c r="N112" s="2143"/>
      <c r="O112" s="2143"/>
      <c r="P112" s="2143"/>
      <c r="Q112" s="2143"/>
      <c r="R112" s="2143"/>
      <c r="S112" s="2143"/>
      <c r="T112" s="2143"/>
      <c r="U112" s="2143"/>
      <c r="V112" s="2143"/>
      <c r="W112" s="712"/>
      <c r="X112" s="68"/>
      <c r="AB112" s="709"/>
      <c r="AC112" s="62"/>
      <c r="AD112" s="62"/>
      <c r="AE112" s="62"/>
      <c r="AF112" s="62"/>
      <c r="AG112" s="62"/>
      <c r="AH112" s="62"/>
      <c r="AI112" s="62"/>
      <c r="AJ112" s="713"/>
      <c r="AK112" s="62"/>
      <c r="AL112" s="62"/>
      <c r="AM112" s="101"/>
      <c r="AN112" s="711"/>
      <c r="AO112" s="711"/>
      <c r="AP112" s="711"/>
      <c r="AQ112" s="568"/>
      <c r="AR112" s="517"/>
      <c r="AS112" s="569"/>
      <c r="AT112" s="569"/>
      <c r="AU112" s="569"/>
      <c r="AV112" s="569"/>
      <c r="AW112" s="569"/>
      <c r="AX112" s="569"/>
      <c r="AY112" s="711"/>
      <c r="AZ112" s="569"/>
      <c r="BA112" s="569"/>
      <c r="BB112" s="569"/>
      <c r="BC112" s="569"/>
      <c r="BD112" s="569"/>
      <c r="BE112" s="569"/>
      <c r="BF112" s="569"/>
      <c r="BG112" s="569"/>
      <c r="BH112" s="569"/>
      <c r="BI112" s="569"/>
      <c r="BJ112" s="569"/>
      <c r="BK112" s="569"/>
      <c r="BL112" s="569"/>
      <c r="BM112" s="569"/>
      <c r="BN112" s="569"/>
      <c r="BO112" s="569"/>
      <c r="BP112" s="569"/>
      <c r="BQ112" s="569"/>
      <c r="BR112" s="569"/>
      <c r="BS112" s="569"/>
    </row>
    <row r="113" spans="1:71" ht="15.75" hidden="1">
      <c r="A113" s="27"/>
      <c r="B113" s="27"/>
      <c r="C113" s="27"/>
      <c r="D113" s="29"/>
      <c r="E113" s="691"/>
      <c r="F113" s="691"/>
      <c r="G113" s="696"/>
      <c r="H113" s="696"/>
      <c r="I113" s="696"/>
      <c r="J113" s="696"/>
      <c r="K113" s="696"/>
      <c r="L113" s="696"/>
      <c r="M113" s="696"/>
      <c r="N113" s="696"/>
      <c r="O113" s="696"/>
      <c r="P113" s="696"/>
      <c r="Q113" s="696"/>
      <c r="R113" s="696"/>
      <c r="S113" s="696"/>
      <c r="T113" s="696"/>
      <c r="U113" s="696"/>
      <c r="V113" s="696"/>
      <c r="W113" s="714"/>
      <c r="X113" s="96"/>
      <c r="AA113" s="256"/>
      <c r="AB113" s="709"/>
      <c r="AC113" s="62"/>
      <c r="AD113" s="715"/>
      <c r="AE113" s="715"/>
      <c r="AF113" s="62"/>
      <c r="AG113" s="62"/>
      <c r="AH113" s="224" t="s">
        <v>376</v>
      </c>
      <c r="AI113" s="62"/>
      <c r="AJ113" s="713" t="b">
        <f>IF($AE$48="sem fundaçao"," ",(IF($AE$48="fundação normal","7.000,00",IF($AE$48="fundação grave","11.00,00",IF($AE$48="fundação m.grave","14.000,00")))))</f>
        <v>0</v>
      </c>
      <c r="AK113" s="62"/>
      <c r="AL113" s="62"/>
      <c r="AM113" s="62"/>
      <c r="AN113" s="278"/>
      <c r="AO113" s="279"/>
      <c r="AP113" s="716" t="s">
        <v>97</v>
      </c>
      <c r="AQ113" s="568" t="s">
        <v>97</v>
      </c>
      <c r="AR113" s="278"/>
      <c r="AS113" s="279"/>
      <c r="AT113" s="62"/>
      <c r="AU113" s="717"/>
      <c r="AV113" s="569"/>
      <c r="AW113" s="569"/>
      <c r="AX113" s="569"/>
      <c r="AY113" s="711"/>
      <c r="AZ113" s="569"/>
      <c r="BA113" s="569"/>
      <c r="BB113" s="569"/>
      <c r="BC113" s="569"/>
      <c r="BD113" s="569"/>
      <c r="BE113" s="569"/>
      <c r="BF113" s="569"/>
      <c r="BG113" s="569"/>
      <c r="BH113" s="569"/>
      <c r="BI113" s="569"/>
      <c r="BJ113" s="569"/>
      <c r="BK113" s="569"/>
      <c r="BL113" s="569"/>
      <c r="BM113" s="569"/>
      <c r="BN113" s="569"/>
      <c r="BO113" s="569"/>
      <c r="BP113" s="569"/>
      <c r="BQ113" s="569"/>
      <c r="BR113" s="569"/>
      <c r="BS113" s="569"/>
    </row>
    <row r="114" spans="1:71" ht="15.75" hidden="1">
      <c r="A114" s="27"/>
      <c r="B114" s="27"/>
      <c r="C114" s="27"/>
      <c r="D114" s="29"/>
      <c r="E114" s="691" t="s">
        <v>377</v>
      </c>
      <c r="F114" s="691"/>
      <c r="G114" s="2141" t="s">
        <v>378</v>
      </c>
      <c r="H114" s="2141"/>
      <c r="I114" s="2141"/>
      <c r="J114" s="2141"/>
      <c r="K114" s="2141"/>
      <c r="L114" s="2141"/>
      <c r="M114" s="2141"/>
      <c r="N114" s="2141"/>
      <c r="O114" s="2141"/>
      <c r="P114" s="2141"/>
      <c r="Q114" s="2141"/>
      <c r="R114" s="2141"/>
      <c r="S114" s="2141"/>
      <c r="T114" s="2141"/>
      <c r="U114" s="2141"/>
      <c r="V114" s="2141"/>
      <c r="W114" s="76"/>
      <c r="X114" s="104"/>
      <c r="AA114" s="256"/>
      <c r="AB114" s="709"/>
      <c r="AC114" s="62"/>
      <c r="AD114" s="62"/>
      <c r="AE114" s="62"/>
      <c r="AF114" s="62"/>
      <c r="AG114" s="718"/>
      <c r="AH114" s="224" t="s">
        <v>379</v>
      </c>
      <c r="AI114" s="62"/>
      <c r="AJ114" s="713" t="str">
        <f>IF($AE$48="sem fundação","R$ 2.000,00","20% com minimo de R$ 3.600,00")</f>
        <v>20% com minimo de R$ 3.600,00</v>
      </c>
      <c r="AK114" s="62"/>
      <c r="AL114" s="62"/>
      <c r="AM114" s="62"/>
      <c r="AN114" s="283"/>
      <c r="AO114" s="280"/>
      <c r="AP114" s="719"/>
      <c r="AQ114" s="720" t="s">
        <v>97</v>
      </c>
      <c r="AR114" s="283"/>
      <c r="AS114" s="536"/>
      <c r="AT114" s="62"/>
      <c r="AU114" s="569"/>
      <c r="AV114" s="569"/>
      <c r="AW114" s="569"/>
      <c r="AX114" s="569"/>
      <c r="AY114" s="568"/>
      <c r="AZ114" s="569"/>
      <c r="BA114" s="569"/>
      <c r="BB114" s="569"/>
      <c r="BC114" s="569"/>
      <c r="BD114" s="569"/>
      <c r="BE114" s="569"/>
      <c r="BF114" s="569"/>
      <c r="BG114" s="569"/>
      <c r="BH114" s="569"/>
      <c r="BI114" s="569"/>
      <c r="BJ114" s="569"/>
      <c r="BK114" s="569"/>
      <c r="BL114" s="569"/>
      <c r="BM114" s="569"/>
      <c r="BN114" s="569"/>
      <c r="BO114" s="569"/>
      <c r="BP114" s="569"/>
      <c r="BQ114" s="569"/>
      <c r="BR114" s="569"/>
      <c r="BS114" s="569"/>
    </row>
    <row r="115" spans="1:71" hidden="1">
      <c r="A115" s="27"/>
      <c r="B115" s="27"/>
      <c r="C115" s="27"/>
      <c r="D115" s="29"/>
      <c r="E115" s="691" t="s">
        <v>380</v>
      </c>
      <c r="F115" s="691"/>
      <c r="G115" s="2141" t="s">
        <v>381</v>
      </c>
      <c r="H115" s="2141"/>
      <c r="I115" s="2141"/>
      <c r="J115" s="2141"/>
      <c r="K115" s="2141"/>
      <c r="L115" s="2141"/>
      <c r="M115" s="2141"/>
      <c r="N115" s="2141"/>
      <c r="O115" s="2141"/>
      <c r="P115" s="2141"/>
      <c r="Q115" s="2141"/>
      <c r="R115" s="2141"/>
      <c r="S115" s="2141"/>
      <c r="T115" s="2141"/>
      <c r="U115" s="2141"/>
      <c r="V115" s="2141"/>
      <c r="W115" s="721"/>
      <c r="X115" s="133"/>
      <c r="AA115" s="256"/>
      <c r="AB115" s="709"/>
      <c r="AC115" s="62"/>
      <c r="AD115" s="62"/>
      <c r="AE115" s="62"/>
      <c r="AF115" s="552" t="s">
        <v>97</v>
      </c>
      <c r="AG115" s="62"/>
      <c r="AH115" s="224"/>
      <c r="AI115" s="62"/>
      <c r="AJ115" s="713"/>
      <c r="AK115" s="62"/>
      <c r="AL115" s="62"/>
      <c r="AM115" s="62"/>
      <c r="AN115" s="279"/>
      <c r="AO115" s="716"/>
      <c r="AP115" s="711"/>
      <c r="AQ115" s="568"/>
      <c r="AR115" s="279"/>
      <c r="AS115" s="722"/>
      <c r="AT115" s="62"/>
      <c r="AU115" s="569"/>
      <c r="AV115" s="569"/>
      <c r="AW115" s="569"/>
      <c r="AX115" s="569"/>
      <c r="AY115" s="568"/>
      <c r="AZ115" s="569"/>
      <c r="BA115" s="569"/>
      <c r="BB115" s="569"/>
      <c r="BC115" s="569"/>
      <c r="BD115" s="569"/>
      <c r="BE115" s="569"/>
      <c r="BF115" s="569"/>
      <c r="BG115" s="569"/>
      <c r="BH115" s="569"/>
      <c r="BI115" s="569"/>
      <c r="BJ115" s="569"/>
      <c r="BK115" s="569"/>
      <c r="BL115" s="569"/>
      <c r="BM115" s="569"/>
      <c r="BN115" s="569"/>
      <c r="BO115" s="569"/>
      <c r="BP115" s="569"/>
      <c r="BQ115" s="569"/>
      <c r="BR115" s="569"/>
      <c r="BS115" s="569"/>
    </row>
    <row r="116" spans="1:71" ht="12" hidden="1" customHeight="1">
      <c r="A116" s="27"/>
      <c r="B116" s="27"/>
      <c r="C116" s="27"/>
      <c r="D116" s="29"/>
      <c r="E116" s="691" t="s">
        <v>382</v>
      </c>
      <c r="F116" s="691"/>
      <c r="G116" s="2141" t="s">
        <v>383</v>
      </c>
      <c r="H116" s="2141"/>
      <c r="I116" s="2141"/>
      <c r="J116" s="2141"/>
      <c r="K116" s="2141"/>
      <c r="L116" s="2141"/>
      <c r="M116" s="2141"/>
      <c r="N116" s="2141"/>
      <c r="O116" s="2141"/>
      <c r="P116" s="2141"/>
      <c r="Q116" s="2141"/>
      <c r="R116" s="2141"/>
      <c r="S116" s="2141"/>
      <c r="T116" s="2141"/>
      <c r="U116" s="2141"/>
      <c r="V116" s="2141"/>
      <c r="W116" s="76"/>
      <c r="X116" s="104"/>
      <c r="Z116" s="1998"/>
      <c r="AA116" s="256"/>
      <c r="AC116" s="62"/>
      <c r="AD116" s="256" t="s">
        <v>384</v>
      </c>
      <c r="AE116" s="62"/>
      <c r="AF116" s="62"/>
      <c r="AG116" s="62" t="s">
        <v>385</v>
      </c>
      <c r="AH116" s="723" t="str">
        <f>IF($AE$85&lt;&gt;"sem fundaçao","Danos por Fundação:  20% com minimo de ", "")</f>
        <v xml:space="preserve">Danos por Fundação:  20% com minimo de </v>
      </c>
      <c r="AI116" s="724"/>
      <c r="AJ116" s="724"/>
      <c r="AK116" s="724"/>
      <c r="AL116" s="724"/>
      <c r="AM116" s="724"/>
      <c r="AN116" s="327"/>
      <c r="AO116" s="722"/>
      <c r="AP116" s="725"/>
      <c r="AQ116" s="720" t="s">
        <v>97</v>
      </c>
      <c r="AR116" s="327"/>
      <c r="AS116" s="722"/>
      <c r="AT116" s="62"/>
      <c r="AU116" s="569"/>
      <c r="AV116" s="569"/>
      <c r="AW116" s="569"/>
      <c r="AX116" s="569"/>
      <c r="AY116" s="568"/>
      <c r="AZ116" s="569"/>
      <c r="BA116" s="569"/>
      <c r="BB116" s="569"/>
      <c r="BC116" s="569"/>
      <c r="BD116" s="569"/>
      <c r="BE116" s="569"/>
      <c r="BF116" s="569"/>
      <c r="BG116" s="569"/>
      <c r="BH116" s="569"/>
      <c r="BI116" s="569"/>
      <c r="BJ116" s="569"/>
      <c r="BK116" s="569"/>
      <c r="BL116" s="569"/>
      <c r="BM116" s="569"/>
      <c r="BN116" s="569"/>
      <c r="BO116" s="569"/>
      <c r="BP116" s="569"/>
      <c r="BQ116" s="569"/>
      <c r="BR116" s="569"/>
      <c r="BS116" s="569"/>
    </row>
    <row r="117" spans="1:71" ht="12" hidden="1" customHeight="1">
      <c r="A117" s="27"/>
      <c r="B117" s="27"/>
      <c r="C117" s="27"/>
      <c r="D117" s="43"/>
      <c r="E117" s="726" t="s">
        <v>386</v>
      </c>
      <c r="F117" s="726"/>
      <c r="G117" s="2149" t="s">
        <v>387</v>
      </c>
      <c r="H117" s="2149"/>
      <c r="I117" s="2149"/>
      <c r="J117" s="2149"/>
      <c r="K117" s="2149"/>
      <c r="L117" s="2149"/>
      <c r="M117" s="2149"/>
      <c r="N117" s="2149"/>
      <c r="O117" s="2149"/>
      <c r="P117" s="2149"/>
      <c r="Q117" s="2149"/>
      <c r="R117" s="2149"/>
      <c r="S117" s="2149"/>
      <c r="T117" s="2149"/>
      <c r="U117" s="2149"/>
      <c r="V117" s="2149"/>
      <c r="W117" s="727"/>
      <c r="X117" s="147"/>
      <c r="Z117" s="1998"/>
      <c r="AA117" s="256"/>
      <c r="AC117" s="62"/>
      <c r="AD117" s="34">
        <v>0</v>
      </c>
      <c r="AE117" s="62"/>
      <c r="AF117" s="62"/>
      <c r="AG117" s="62" t="s">
        <v>388</v>
      </c>
      <c r="AH117" s="728" t="str">
        <f>IF($AE$48&lt;&gt;"sem fundaçao","Danos por Fundação:  20% com minimo de  ", "")</f>
        <v xml:space="preserve">Danos por Fundação:  20% com minimo de  </v>
      </c>
      <c r="AI117" s="729"/>
      <c r="AJ117" s="729"/>
      <c r="AK117" s="729"/>
      <c r="AL117" s="729"/>
      <c r="AM117" s="730"/>
      <c r="AN117" s="711"/>
      <c r="AO117" s="711"/>
      <c r="AP117" s="711"/>
      <c r="AQ117" s="568"/>
      <c r="AR117" s="62"/>
      <c r="AS117" s="62"/>
      <c r="AT117" s="62"/>
      <c r="AU117" s="569"/>
      <c r="AV117" s="569"/>
      <c r="AW117" s="569"/>
      <c r="AX117" s="569"/>
      <c r="AY117" s="568"/>
      <c r="AZ117" s="569"/>
      <c r="BA117" s="569"/>
      <c r="BB117" s="569"/>
      <c r="BC117" s="569"/>
      <c r="BD117" s="569"/>
      <c r="BE117" s="569"/>
      <c r="BF117" s="569"/>
      <c r="BG117" s="569"/>
      <c r="BH117" s="569"/>
      <c r="BI117" s="569"/>
      <c r="BJ117" s="569"/>
      <c r="BK117" s="569"/>
      <c r="BL117" s="569"/>
      <c r="BM117" s="569"/>
      <c r="BN117" s="569"/>
      <c r="BO117" s="569"/>
      <c r="BP117" s="569"/>
      <c r="BQ117" s="569"/>
      <c r="BR117" s="569"/>
      <c r="BS117" s="569"/>
    </row>
    <row r="118" spans="1:71" ht="15.75" hidden="1">
      <c r="A118" s="27"/>
      <c r="B118" s="27"/>
      <c r="C118" s="27"/>
      <c r="D118" s="43"/>
      <c r="E118" s="726" t="s">
        <v>389</v>
      </c>
      <c r="F118" s="726"/>
      <c r="G118" s="2141" t="s">
        <v>390</v>
      </c>
      <c r="H118" s="2141"/>
      <c r="I118" s="2141"/>
      <c r="J118" s="2141"/>
      <c r="K118" s="2141"/>
      <c r="L118" s="2141"/>
      <c r="M118" s="2141"/>
      <c r="N118" s="2141"/>
      <c r="O118" s="2141"/>
      <c r="P118" s="2141"/>
      <c r="Q118" s="2141"/>
      <c r="R118" s="2141"/>
      <c r="S118" s="2141"/>
      <c r="T118" s="2141"/>
      <c r="U118" s="2141"/>
      <c r="V118" s="2141"/>
      <c r="W118" s="727"/>
      <c r="X118" s="147"/>
      <c r="AA118" s="256"/>
      <c r="AC118" s="62"/>
      <c r="AD118" s="34">
        <v>1</v>
      </c>
      <c r="AE118" s="62"/>
      <c r="AF118" s="62"/>
      <c r="AG118" s="62"/>
      <c r="AH118" s="713"/>
      <c r="AI118" s="62"/>
      <c r="AJ118" s="62"/>
      <c r="AK118" s="62"/>
      <c r="AL118" s="62"/>
      <c r="AM118" s="569"/>
      <c r="AN118" s="711"/>
      <c r="AO118" s="711"/>
      <c r="AP118" s="711"/>
      <c r="AQ118" s="568"/>
      <c r="AR118" s="569"/>
      <c r="AS118" s="569"/>
      <c r="AT118" s="569"/>
      <c r="AU118" s="569"/>
      <c r="AV118" s="569"/>
      <c r="AW118" s="569"/>
      <c r="AX118" s="569"/>
      <c r="AY118" s="568"/>
      <c r="AZ118" s="569"/>
      <c r="BA118" s="569"/>
      <c r="BB118" s="569"/>
      <c r="BC118" s="569"/>
      <c r="BD118" s="569"/>
      <c r="BE118" s="569"/>
      <c r="BF118" s="569"/>
      <c r="BG118" s="569"/>
      <c r="BH118" s="569"/>
      <c r="BI118" s="569"/>
      <c r="BJ118" s="569"/>
      <c r="BK118" s="569"/>
      <c r="BL118" s="569"/>
      <c r="BM118" s="569"/>
      <c r="BN118" s="569"/>
      <c r="BO118" s="569"/>
      <c r="BP118" s="569"/>
      <c r="BQ118" s="569"/>
      <c r="BR118" s="569"/>
      <c r="BS118" s="569"/>
    </row>
    <row r="119" spans="1:71" ht="12" hidden="1" customHeight="1">
      <c r="A119" s="29"/>
      <c r="B119" s="29"/>
      <c r="C119" s="29"/>
      <c r="D119" s="43"/>
      <c r="E119" s="731" t="s">
        <v>391</v>
      </c>
      <c r="F119" s="731"/>
      <c r="G119" s="2145" t="s">
        <v>392</v>
      </c>
      <c r="H119" s="2145"/>
      <c r="I119" s="2145"/>
      <c r="J119" s="2145"/>
      <c r="K119" s="2145"/>
      <c r="L119" s="2145"/>
      <c r="M119" s="2145"/>
      <c r="N119" s="2145"/>
      <c r="O119" s="2145"/>
      <c r="P119" s="2145"/>
      <c r="Q119" s="2145"/>
      <c r="R119" s="2145"/>
      <c r="S119" s="2145"/>
      <c r="T119" s="2145"/>
      <c r="U119" s="2145"/>
      <c r="V119" s="2145"/>
      <c r="W119" s="428"/>
      <c r="X119" s="449"/>
      <c r="AA119" s="256"/>
      <c r="AC119" s="62"/>
      <c r="AD119" s="732">
        <v>2</v>
      </c>
      <c r="AE119" s="62"/>
      <c r="AF119" s="62"/>
      <c r="AG119" s="62"/>
      <c r="AH119" s="62"/>
      <c r="AI119" s="251"/>
      <c r="AJ119" s="733"/>
      <c r="AK119" s="734"/>
      <c r="AL119" s="383"/>
      <c r="AM119" s="569"/>
      <c r="AN119" s="711"/>
      <c r="AO119" s="711"/>
      <c r="AP119" s="735"/>
      <c r="AQ119" s="568"/>
      <c r="AR119" s="569"/>
      <c r="AS119" s="569"/>
      <c r="AT119" s="569"/>
      <c r="AU119" s="569"/>
      <c r="AV119" s="569"/>
      <c r="AW119" s="569"/>
      <c r="AX119" s="569"/>
      <c r="AY119" s="568"/>
      <c r="AZ119" s="569"/>
      <c r="BA119" s="569"/>
      <c r="BB119" s="569"/>
      <c r="BC119" s="569"/>
      <c r="BD119" s="569"/>
      <c r="BE119" s="569"/>
      <c r="BF119" s="569"/>
      <c r="BG119" s="569"/>
      <c r="BH119" s="569"/>
      <c r="BI119" s="569"/>
      <c r="BJ119" s="569"/>
      <c r="BK119" s="569"/>
      <c r="BL119" s="569"/>
      <c r="BM119" s="569"/>
      <c r="BN119" s="569"/>
      <c r="BO119" s="569"/>
      <c r="BP119" s="569"/>
      <c r="BQ119" s="569"/>
      <c r="BR119" s="569"/>
      <c r="BS119" s="569"/>
    </row>
    <row r="120" spans="1:71" ht="12" hidden="1" customHeight="1">
      <c r="A120" s="29"/>
      <c r="B120" s="29"/>
      <c r="C120" s="33"/>
      <c r="D120" s="29"/>
      <c r="E120" s="736" t="s">
        <v>393</v>
      </c>
      <c r="F120" s="736"/>
      <c r="G120" s="2146" t="s">
        <v>394</v>
      </c>
      <c r="H120" s="2146"/>
      <c r="I120" s="2146"/>
      <c r="J120" s="2146"/>
      <c r="K120" s="2146"/>
      <c r="L120" s="2146"/>
      <c r="M120" s="2146"/>
      <c r="N120" s="2146"/>
      <c r="O120" s="2146"/>
      <c r="P120" s="2146"/>
      <c r="Q120" s="2146"/>
      <c r="R120" s="2146"/>
      <c r="S120" s="2146"/>
      <c r="T120" s="2146"/>
      <c r="U120" s="2146"/>
      <c r="V120" s="2146"/>
      <c r="W120" s="29"/>
      <c r="X120" s="29"/>
      <c r="Y120" s="29"/>
      <c r="AA120" s="256"/>
      <c r="AC120" s="62"/>
      <c r="AD120" s="732">
        <v>3</v>
      </c>
      <c r="AE120" s="62"/>
      <c r="AF120" s="62"/>
      <c r="AG120" s="62"/>
      <c r="AH120" s="62"/>
      <c r="AI120" s="737"/>
      <c r="AJ120" s="738"/>
      <c r="AK120" s="739"/>
      <c r="AL120" s="740"/>
      <c r="AM120" s="569"/>
      <c r="AN120" s="278"/>
      <c r="AO120" s="279"/>
      <c r="AP120" s="327"/>
      <c r="AQ120" s="313"/>
      <c r="AR120" s="63"/>
      <c r="AS120" s="63"/>
      <c r="AT120" s="63"/>
      <c r="AU120" s="63"/>
      <c r="AV120" s="63"/>
      <c r="AW120" s="63"/>
      <c r="AX120" s="63"/>
      <c r="AY120" s="279"/>
      <c r="AZ120" s="569"/>
      <c r="BA120" s="569"/>
      <c r="BB120" s="569"/>
      <c r="BC120" s="569"/>
      <c r="BD120" s="569"/>
      <c r="BE120" s="569"/>
      <c r="BF120" s="569"/>
      <c r="BG120" s="569"/>
      <c r="BH120" s="569"/>
      <c r="BI120" s="569"/>
      <c r="BJ120" s="569"/>
      <c r="BK120" s="569"/>
      <c r="BL120" s="569"/>
      <c r="BM120" s="569"/>
      <c r="BN120" s="569"/>
      <c r="BO120" s="569"/>
      <c r="BP120" s="569"/>
      <c r="BQ120" s="569"/>
      <c r="BR120" s="569"/>
      <c r="BS120" s="569"/>
    </row>
    <row r="121" spans="1:71" hidden="1">
      <c r="A121" s="29"/>
      <c r="B121" s="29"/>
      <c r="C121" s="33"/>
      <c r="D121" s="29"/>
      <c r="E121" s="731"/>
      <c r="F121" s="731"/>
      <c r="G121" s="731"/>
      <c r="H121" s="731"/>
      <c r="I121" s="731"/>
      <c r="J121" s="731"/>
      <c r="K121" s="731"/>
      <c r="L121" s="731"/>
      <c r="M121" s="731"/>
      <c r="N121" s="731"/>
      <c r="O121" s="731"/>
      <c r="P121" s="731"/>
      <c r="Q121" s="731"/>
      <c r="R121" s="731"/>
      <c r="S121" s="731"/>
      <c r="T121" s="731"/>
      <c r="U121" s="731"/>
      <c r="V121" s="731"/>
      <c r="W121" s="29"/>
      <c r="X121" s="29"/>
      <c r="Y121" s="29"/>
      <c r="AA121" s="256"/>
      <c r="AC121" s="62"/>
      <c r="AD121" s="732">
        <v>4</v>
      </c>
      <c r="AE121" s="62"/>
      <c r="AF121" s="62"/>
      <c r="AG121" s="62"/>
      <c r="AH121" s="62"/>
      <c r="AI121" s="737"/>
      <c r="AJ121" s="738"/>
      <c r="AK121" s="739"/>
      <c r="AL121" s="740"/>
      <c r="AM121" s="569"/>
      <c r="AN121" s="283"/>
      <c r="AO121" s="741"/>
      <c r="AP121" s="742"/>
      <c r="AQ121" s="279" t="s">
        <v>97</v>
      </c>
      <c r="AR121" s="713"/>
      <c r="AS121" s="349"/>
      <c r="AT121" s="349"/>
      <c r="AU121" s="349"/>
      <c r="AV121" s="349"/>
      <c r="AW121" s="62"/>
      <c r="AX121" s="62"/>
      <c r="AY121" s="279"/>
      <c r="AZ121" s="569"/>
      <c r="BA121" s="569"/>
      <c r="BB121" s="569"/>
      <c r="BC121" s="569"/>
      <c r="BD121" s="569"/>
      <c r="BE121" s="569"/>
      <c r="BF121" s="569"/>
      <c r="BG121" s="569"/>
      <c r="BH121" s="569"/>
      <c r="BI121" s="569"/>
      <c r="BJ121" s="569"/>
      <c r="BK121" s="569"/>
      <c r="BL121" s="569"/>
      <c r="BM121" s="569"/>
      <c r="BN121" s="569"/>
      <c r="BO121" s="569"/>
      <c r="BP121" s="569"/>
      <c r="BQ121" s="569"/>
      <c r="BR121" s="569"/>
      <c r="BS121" s="569"/>
    </row>
    <row r="122" spans="1:71" ht="27.75" hidden="1" customHeight="1">
      <c r="A122" s="29"/>
      <c r="B122" s="29"/>
      <c r="C122" s="33"/>
      <c r="D122" s="743"/>
      <c r="E122" s="731" t="s">
        <v>395</v>
      </c>
      <c r="F122" s="731"/>
      <c r="G122" s="2145" t="s">
        <v>2110</v>
      </c>
      <c r="H122" s="2145"/>
      <c r="I122" s="2145"/>
      <c r="J122" s="2145"/>
      <c r="K122" s="2145"/>
      <c r="L122" s="2145"/>
      <c r="M122" s="2145"/>
      <c r="N122" s="2145"/>
      <c r="O122" s="2145"/>
      <c r="P122" s="2145"/>
      <c r="Q122" s="2145"/>
      <c r="R122" s="2145"/>
      <c r="S122" s="2145"/>
      <c r="T122" s="2145"/>
      <c r="U122" s="2145"/>
      <c r="V122" s="2145"/>
      <c r="W122" s="29"/>
      <c r="X122" s="29"/>
      <c r="Y122" s="29"/>
      <c r="AA122" s="256"/>
      <c r="AC122" s="62"/>
      <c r="AD122" s="732">
        <v>5</v>
      </c>
      <c r="AE122" s="62"/>
      <c r="AF122" s="62"/>
      <c r="AG122" s="62"/>
      <c r="AH122" s="62"/>
      <c r="AI122" s="737"/>
      <c r="AJ122" s="738"/>
      <c r="AK122" s="734"/>
      <c r="AL122" s="740"/>
      <c r="AM122" s="569"/>
      <c r="AN122" s="279"/>
      <c r="AO122" s="716"/>
      <c r="AP122" s="744"/>
      <c r="AQ122" s="745"/>
      <c r="AR122" s="713"/>
      <c r="AS122" s="349"/>
      <c r="AT122" s="349"/>
      <c r="AU122" s="349"/>
      <c r="AV122" s="349"/>
      <c r="AW122" s="63"/>
      <c r="AX122" s="62"/>
      <c r="AY122" s="280"/>
      <c r="AZ122" s="569"/>
      <c r="BA122" s="569"/>
      <c r="BB122" s="569"/>
      <c r="BC122" s="569"/>
      <c r="BD122" s="569"/>
      <c r="BE122" s="569"/>
      <c r="BF122" s="569"/>
      <c r="BG122" s="569"/>
      <c r="BH122" s="569"/>
      <c r="BI122" s="569"/>
      <c r="BJ122" s="569"/>
      <c r="BK122" s="569"/>
      <c r="BL122" s="569"/>
      <c r="BM122" s="569"/>
      <c r="BN122" s="569"/>
      <c r="BO122" s="569"/>
      <c r="BP122" s="569"/>
      <c r="BQ122" s="569"/>
      <c r="BR122" s="569"/>
      <c r="BS122" s="569"/>
    </row>
    <row r="123" spans="1:71" hidden="1">
      <c r="A123" s="29"/>
      <c r="B123" s="29"/>
      <c r="C123" s="33"/>
      <c r="D123" s="743"/>
      <c r="E123" s="746" t="s">
        <v>397</v>
      </c>
      <c r="F123" s="746"/>
      <c r="G123" s="2146" t="s">
        <v>398</v>
      </c>
      <c r="H123" s="2146"/>
      <c r="I123" s="2146"/>
      <c r="J123" s="2146"/>
      <c r="K123" s="2146"/>
      <c r="L123" s="2146"/>
      <c r="M123" s="2146"/>
      <c r="N123" s="2146"/>
      <c r="O123" s="2146"/>
      <c r="P123" s="2146"/>
      <c r="Q123" s="2146"/>
      <c r="R123" s="2146"/>
      <c r="S123" s="2146"/>
      <c r="T123" s="2146"/>
      <c r="U123" s="2146"/>
      <c r="V123" s="2146"/>
      <c r="W123" s="29"/>
      <c r="X123" s="29"/>
      <c r="Y123" s="29"/>
      <c r="AA123" s="256"/>
      <c r="AC123" s="747"/>
      <c r="AD123" s="62"/>
      <c r="AE123" s="62"/>
      <c r="AF123" s="62"/>
      <c r="AG123" s="748"/>
      <c r="AH123" s="748"/>
      <c r="AI123" s="748"/>
      <c r="AJ123" s="748"/>
      <c r="AK123" s="748"/>
      <c r="AL123" s="749"/>
      <c r="AM123" s="569"/>
      <c r="AN123" s="327"/>
      <c r="AO123" s="722"/>
      <c r="AP123" s="744"/>
      <c r="AQ123" s="279"/>
      <c r="AR123" s="713"/>
      <c r="AS123" s="349"/>
      <c r="AT123" s="62"/>
      <c r="AU123" s="62"/>
      <c r="AV123" s="62"/>
      <c r="AW123" s="62"/>
      <c r="AX123" s="62"/>
      <c r="AY123" s="327"/>
      <c r="AZ123" s="569"/>
      <c r="BA123" s="569"/>
      <c r="BB123" s="569"/>
      <c r="BC123" s="569"/>
      <c r="BD123" s="569"/>
      <c r="BE123" s="569"/>
      <c r="BF123" s="569"/>
      <c r="BG123" s="569"/>
      <c r="BH123" s="569"/>
      <c r="BI123" s="569"/>
      <c r="BJ123" s="569"/>
      <c r="BK123" s="569"/>
      <c r="BL123" s="569"/>
      <c r="BM123" s="569"/>
      <c r="BN123" s="569"/>
      <c r="BO123" s="569"/>
      <c r="BP123" s="569"/>
      <c r="BQ123" s="569"/>
      <c r="BR123" s="569"/>
      <c r="BS123" s="569"/>
    </row>
    <row r="124" spans="1:71" hidden="1">
      <c r="A124" s="29"/>
      <c r="B124" s="29"/>
      <c r="C124" s="33"/>
      <c r="D124" s="29"/>
      <c r="E124" s="750"/>
      <c r="F124" s="750"/>
      <c r="G124" s="750"/>
      <c r="H124" s="750"/>
      <c r="I124" s="750"/>
      <c r="J124" s="750"/>
      <c r="K124" s="750"/>
      <c r="L124" s="750"/>
      <c r="M124" s="750"/>
      <c r="N124" s="750"/>
      <c r="O124" s="750"/>
      <c r="P124" s="750"/>
      <c r="Q124" s="750"/>
      <c r="R124" s="750"/>
      <c r="S124" s="750"/>
      <c r="T124" s="750"/>
      <c r="U124" s="750"/>
      <c r="V124" s="750"/>
      <c r="W124" s="29"/>
      <c r="X124" s="29"/>
      <c r="Y124" s="29"/>
      <c r="AA124" s="256"/>
      <c r="AC124" s="747"/>
      <c r="AD124" s="62"/>
      <c r="AE124" s="62"/>
      <c r="AF124" s="62"/>
      <c r="AG124" s="751"/>
      <c r="AH124" s="751"/>
      <c r="AI124" s="751"/>
      <c r="AJ124" s="751"/>
      <c r="AK124" s="751"/>
      <c r="AL124" s="751"/>
      <c r="AM124" s="569"/>
      <c r="AN124" s="327"/>
      <c r="AO124" s="752"/>
      <c r="AP124" s="744"/>
      <c r="AQ124" s="745"/>
      <c r="AR124" s="713"/>
      <c r="AS124" s="713"/>
      <c r="AT124" s="62"/>
      <c r="AU124" s="62"/>
      <c r="AV124" s="62"/>
      <c r="AW124" s="63"/>
      <c r="AX124" s="62"/>
      <c r="AY124" s="716"/>
      <c r="AZ124" s="569"/>
      <c r="BA124" s="569"/>
      <c r="BB124" s="569"/>
      <c r="BC124" s="569"/>
      <c r="BD124" s="569"/>
      <c r="BE124" s="569"/>
      <c r="BF124" s="569"/>
      <c r="BG124" s="569"/>
      <c r="BH124" s="569"/>
      <c r="BI124" s="569"/>
      <c r="BJ124" s="569"/>
      <c r="BK124" s="569"/>
      <c r="BL124" s="569"/>
      <c r="BM124" s="569"/>
      <c r="BN124" s="569"/>
      <c r="BO124" s="569"/>
      <c r="BP124" s="569"/>
      <c r="BQ124" s="569"/>
      <c r="BR124" s="569"/>
      <c r="BS124" s="569"/>
    </row>
    <row r="125" spans="1:71" hidden="1">
      <c r="A125" s="29"/>
      <c r="B125" s="29"/>
      <c r="C125" s="33"/>
      <c r="D125" s="29"/>
      <c r="E125" s="750"/>
      <c r="F125" s="750"/>
      <c r="G125" s="750"/>
      <c r="H125" s="750"/>
      <c r="I125" s="750"/>
      <c r="J125" s="750"/>
      <c r="K125" s="750"/>
      <c r="L125" s="750"/>
      <c r="M125" s="750"/>
      <c r="N125" s="750"/>
      <c r="O125" s="750"/>
      <c r="P125" s="750"/>
      <c r="Q125" s="750"/>
      <c r="R125" s="750"/>
      <c r="S125" s="750"/>
      <c r="T125" s="750"/>
      <c r="U125" s="750"/>
      <c r="V125" s="750"/>
      <c r="W125" s="29"/>
      <c r="X125" s="29"/>
      <c r="Y125" s="29"/>
      <c r="AA125" s="256"/>
      <c r="AC125" s="62"/>
      <c r="AD125" s="62"/>
      <c r="AE125" s="62"/>
      <c r="AF125" s="62"/>
      <c r="AG125" s="751"/>
      <c r="AH125" s="751"/>
      <c r="AI125" s="751"/>
      <c r="AJ125" s="751"/>
      <c r="AK125" s="751"/>
      <c r="AL125" s="751"/>
      <c r="AM125" s="569"/>
      <c r="AN125" s="384"/>
      <c r="AO125" s="753"/>
      <c r="AP125" s="744" t="s">
        <v>97</v>
      </c>
      <c r="AQ125" s="279" t="s">
        <v>97</v>
      </c>
      <c r="AR125" s="713"/>
      <c r="AS125" s="713"/>
      <c r="AT125" s="62"/>
      <c r="AU125" s="62"/>
      <c r="AV125" s="62"/>
      <c r="AW125" s="62"/>
      <c r="AX125" s="62"/>
      <c r="AY125" s="327"/>
      <c r="AZ125" s="569"/>
      <c r="BA125" s="569"/>
      <c r="BB125" s="569"/>
      <c r="BC125" s="569"/>
      <c r="BD125" s="569"/>
      <c r="BE125" s="569"/>
      <c r="BF125" s="569"/>
      <c r="BG125" s="569"/>
      <c r="BH125" s="569"/>
      <c r="BI125" s="569"/>
      <c r="BJ125" s="569"/>
      <c r="BK125" s="569"/>
      <c r="BL125" s="569"/>
      <c r="BM125" s="569"/>
      <c r="BN125" s="569"/>
      <c r="BO125" s="569"/>
      <c r="BP125" s="569"/>
      <c r="BQ125" s="569"/>
      <c r="BR125" s="569"/>
      <c r="BS125" s="569"/>
    </row>
    <row r="126" spans="1:71" hidden="1">
      <c r="A126" s="29"/>
      <c r="B126" s="29"/>
      <c r="C126" s="33"/>
      <c r="D126" s="29"/>
      <c r="E126" s="750"/>
      <c r="F126" s="750"/>
      <c r="G126" s="750"/>
      <c r="H126" s="750"/>
      <c r="I126" s="750"/>
      <c r="J126" s="750"/>
      <c r="K126" s="750"/>
      <c r="L126" s="750"/>
      <c r="M126" s="750"/>
      <c r="N126" s="750"/>
      <c r="O126" s="750"/>
      <c r="P126" s="750"/>
      <c r="Q126" s="750"/>
      <c r="R126" s="750"/>
      <c r="S126" s="750"/>
      <c r="T126" s="750"/>
      <c r="U126" s="750"/>
      <c r="V126" s="750"/>
      <c r="W126" s="29"/>
      <c r="X126" s="29"/>
      <c r="Y126" s="29"/>
      <c r="AA126" s="256"/>
      <c r="AC126" s="62"/>
      <c r="AD126" s="62"/>
      <c r="AE126" s="62"/>
      <c r="AF126" s="62"/>
      <c r="AG126" s="751"/>
      <c r="AH126" s="751"/>
      <c r="AI126" s="754"/>
      <c r="AJ126" s="754"/>
      <c r="AK126" s="751"/>
      <c r="AL126" s="751"/>
      <c r="AM126" s="569"/>
      <c r="AN126" s="384"/>
      <c r="AO126" s="383"/>
      <c r="AP126" s="744"/>
      <c r="AQ126" s="279"/>
      <c r="AR126" s="713"/>
      <c r="AS126" s="713"/>
      <c r="AT126" s="62"/>
      <c r="AU126" s="62"/>
      <c r="AV126" s="62"/>
      <c r="AW126" s="63"/>
      <c r="AX126" s="62"/>
      <c r="AY126" s="716"/>
      <c r="AZ126" s="569"/>
      <c r="BA126" s="569"/>
      <c r="BB126" s="569"/>
      <c r="BC126" s="569"/>
      <c r="BD126" s="569"/>
      <c r="BE126" s="569"/>
      <c r="BF126" s="569"/>
      <c r="BG126" s="569"/>
      <c r="BH126" s="569"/>
      <c r="BI126" s="569"/>
      <c r="BJ126" s="569"/>
      <c r="BK126" s="569"/>
      <c r="BL126" s="569"/>
      <c r="BM126" s="569"/>
      <c r="BN126" s="569"/>
      <c r="BO126" s="569"/>
      <c r="BP126" s="569"/>
      <c r="BQ126" s="569"/>
      <c r="BR126" s="569"/>
      <c r="BS126" s="569"/>
    </row>
    <row r="127" spans="1:71" hidden="1">
      <c r="A127" s="29"/>
      <c r="B127" s="29"/>
      <c r="C127" s="33"/>
      <c r="D127" s="29"/>
      <c r="E127" s="750"/>
      <c r="F127" s="750"/>
      <c r="G127" s="750"/>
      <c r="H127" s="750"/>
      <c r="I127" s="750"/>
      <c r="J127" s="750"/>
      <c r="K127" s="750"/>
      <c r="L127" s="750"/>
      <c r="M127" s="750"/>
      <c r="N127" s="750"/>
      <c r="O127" s="750"/>
      <c r="P127" s="750"/>
      <c r="Q127" s="750"/>
      <c r="R127" s="750"/>
      <c r="S127" s="750"/>
      <c r="T127" s="750"/>
      <c r="U127" s="750"/>
      <c r="V127" s="750"/>
      <c r="W127" s="29"/>
      <c r="X127" s="29"/>
      <c r="Y127" s="29"/>
      <c r="AA127" s="256"/>
      <c r="AC127" s="62"/>
      <c r="AD127" s="62"/>
      <c r="AE127" s="62"/>
      <c r="AF127" s="62"/>
      <c r="AG127" s="755"/>
      <c r="AH127" s="756"/>
      <c r="AI127" s="756"/>
      <c r="AJ127" s="756"/>
      <c r="AK127" s="757"/>
      <c r="AL127" s="757"/>
      <c r="AM127" s="569"/>
      <c r="AN127" s="758"/>
      <c r="AO127" s="759"/>
      <c r="AP127" s="760"/>
      <c r="AQ127" s="761" t="s">
        <v>399</v>
      </c>
      <c r="AR127" s="762">
        <v>1</v>
      </c>
      <c r="AS127" s="763" t="s">
        <v>400</v>
      </c>
      <c r="AT127" s="764" t="s">
        <v>401</v>
      </c>
      <c r="AU127" s="765" t="s">
        <v>402</v>
      </c>
      <c r="AV127" s="764" t="s">
        <v>403</v>
      </c>
      <c r="AW127" s="62"/>
      <c r="AX127" s="62"/>
      <c r="AY127" s="327"/>
      <c r="AZ127" s="569"/>
      <c r="BA127" s="569"/>
      <c r="BB127" s="569"/>
      <c r="BC127" s="569"/>
      <c r="BD127" s="569"/>
      <c r="BE127" s="569"/>
      <c r="BF127" s="569"/>
      <c r="BG127" s="569"/>
      <c r="BH127" s="569"/>
      <c r="BI127" s="569"/>
      <c r="BJ127" s="569"/>
      <c r="BK127" s="569"/>
      <c r="BL127" s="569"/>
      <c r="BM127" s="569"/>
      <c r="BN127" s="569"/>
      <c r="BO127" s="569"/>
      <c r="BP127" s="569"/>
      <c r="BQ127" s="569"/>
      <c r="BR127" s="569"/>
      <c r="BS127" s="569"/>
    </row>
    <row r="128" spans="1:71" hidden="1">
      <c r="A128" s="29"/>
      <c r="B128" s="29"/>
      <c r="C128" s="33"/>
      <c r="D128" s="29"/>
      <c r="E128" s="750"/>
      <c r="F128" s="750"/>
      <c r="G128" s="750"/>
      <c r="H128" s="750"/>
      <c r="I128" s="750"/>
      <c r="J128" s="750"/>
      <c r="K128" s="750"/>
      <c r="L128" s="750"/>
      <c r="M128" s="750"/>
      <c r="N128" s="750"/>
      <c r="O128" s="750"/>
      <c r="P128" s="750"/>
      <c r="Q128" s="750"/>
      <c r="R128" s="750"/>
      <c r="S128" s="750"/>
      <c r="T128" s="750"/>
      <c r="U128" s="750"/>
      <c r="V128" s="750"/>
      <c r="W128" s="29"/>
      <c r="X128" s="29"/>
      <c r="Y128" s="29"/>
      <c r="AA128" s="256"/>
      <c r="AC128" s="62"/>
      <c r="AD128" s="62"/>
      <c r="AE128" s="62"/>
      <c r="AF128" s="62"/>
      <c r="AG128" s="766"/>
      <c r="AH128" s="767"/>
      <c r="AI128" s="767"/>
      <c r="AJ128" s="767"/>
      <c r="AK128" s="768"/>
      <c r="AL128" s="768"/>
      <c r="AM128" s="569"/>
      <c r="AN128" s="384"/>
      <c r="AO128" s="327"/>
      <c r="AP128" s="744"/>
      <c r="AQ128" s="769"/>
      <c r="AR128" s="713"/>
      <c r="AS128" s="349"/>
      <c r="AT128" s="349"/>
      <c r="AU128" s="349"/>
      <c r="AV128" s="740"/>
      <c r="AW128" s="63"/>
      <c r="AX128" s="62"/>
      <c r="AY128" s="716"/>
      <c r="AZ128" s="569"/>
      <c r="BA128" s="569"/>
      <c r="BB128" s="569"/>
      <c r="BC128" s="569"/>
      <c r="BD128" s="569"/>
      <c r="BE128" s="569"/>
      <c r="BF128" s="569"/>
      <c r="BG128" s="569"/>
      <c r="BH128" s="569"/>
      <c r="BI128" s="569"/>
      <c r="BJ128" s="569"/>
      <c r="BK128" s="569"/>
      <c r="BL128" s="569"/>
      <c r="BM128" s="569"/>
      <c r="BN128" s="569"/>
      <c r="BO128" s="569"/>
      <c r="BP128" s="569"/>
      <c r="BQ128" s="569"/>
      <c r="BR128" s="569"/>
      <c r="BS128" s="569"/>
    </row>
    <row r="129" spans="1:71" ht="15.75" hidden="1">
      <c r="A129" s="29"/>
      <c r="B129" s="29"/>
      <c r="C129" s="29"/>
      <c r="D129" s="27"/>
      <c r="E129" s="750"/>
      <c r="F129" s="750"/>
      <c r="G129" s="750"/>
      <c r="H129" s="750"/>
      <c r="I129" s="750"/>
      <c r="J129" s="750"/>
      <c r="K129" s="750"/>
      <c r="L129" s="750"/>
      <c r="M129" s="750"/>
      <c r="N129" s="750"/>
      <c r="O129" s="750"/>
      <c r="P129" s="750"/>
      <c r="Q129" s="750"/>
      <c r="R129" s="750"/>
      <c r="S129" s="750"/>
      <c r="T129" s="750"/>
      <c r="U129" s="750"/>
      <c r="V129" s="750"/>
      <c r="W129" s="428"/>
      <c r="X129" s="449"/>
      <c r="AA129" s="256"/>
      <c r="AC129" s="62"/>
      <c r="AD129" s="62"/>
      <c r="AE129" s="62"/>
      <c r="AF129" s="62"/>
      <c r="AG129" s="755"/>
      <c r="AH129" s="756"/>
      <c r="AI129" s="756"/>
      <c r="AJ129" s="756"/>
      <c r="AK129" s="757"/>
      <c r="AL129" s="757"/>
      <c r="AM129" s="569"/>
      <c r="AN129" s="770"/>
      <c r="AO129" s="284"/>
      <c r="AP129" s="744"/>
      <c r="AQ129" s="771"/>
      <c r="AR129" s="713"/>
      <c r="AS129" s="349"/>
      <c r="AT129" s="349"/>
      <c r="AU129" s="349"/>
      <c r="AV129" s="349"/>
      <c r="AW129" s="62"/>
      <c r="AX129" s="62"/>
      <c r="AY129" s="327"/>
      <c r="AZ129" s="569"/>
      <c r="BA129" s="569"/>
      <c r="BB129" s="569"/>
      <c r="BC129" s="569"/>
      <c r="BD129" s="569"/>
      <c r="BE129" s="569"/>
      <c r="BF129" s="569"/>
      <c r="BG129" s="569"/>
      <c r="BH129" s="569"/>
      <c r="BI129" s="569"/>
      <c r="BJ129" s="569"/>
      <c r="BK129" s="569"/>
      <c r="BL129" s="569"/>
      <c r="BM129" s="569"/>
      <c r="BN129" s="569"/>
      <c r="BO129" s="569"/>
      <c r="BP129" s="569"/>
      <c r="BQ129" s="569"/>
      <c r="BR129" s="569"/>
      <c r="BS129" s="569"/>
    </row>
    <row r="130" spans="1:71" hidden="1">
      <c r="A130" s="29"/>
      <c r="B130" s="29"/>
      <c r="C130" s="33"/>
      <c r="D130" s="29"/>
      <c r="E130" s="750"/>
      <c r="F130" s="750"/>
      <c r="G130" s="750"/>
      <c r="H130" s="750"/>
      <c r="I130" s="750"/>
      <c r="J130" s="750"/>
      <c r="K130" s="750"/>
      <c r="L130" s="750"/>
      <c r="M130" s="750"/>
      <c r="N130" s="750"/>
      <c r="O130" s="750"/>
      <c r="P130" s="750"/>
      <c r="Q130" s="750"/>
      <c r="R130" s="750"/>
      <c r="S130" s="750"/>
      <c r="T130" s="750"/>
      <c r="U130" s="750"/>
      <c r="V130" s="750"/>
      <c r="W130" s="772"/>
      <c r="X130" s="29"/>
      <c r="Y130" s="29"/>
      <c r="AA130" s="256"/>
      <c r="AC130" s="62"/>
      <c r="AD130" s="773"/>
      <c r="AE130" s="62"/>
      <c r="AF130" s="62"/>
      <c r="AG130" s="256"/>
      <c r="AH130" s="767"/>
      <c r="AI130" s="767"/>
      <c r="AJ130" s="767"/>
      <c r="AK130" s="768"/>
      <c r="AL130" s="768"/>
      <c r="AM130" s="569"/>
      <c r="AN130" s="279"/>
      <c r="AO130" s="289"/>
      <c r="AP130" s="744"/>
      <c r="AQ130" s="771"/>
      <c r="AR130" s="713"/>
      <c r="AS130" s="349"/>
      <c r="AT130" s="62"/>
      <c r="AU130" s="62"/>
      <c r="AV130" s="62"/>
      <c r="AW130" s="62"/>
      <c r="AX130" s="62"/>
      <c r="AY130" s="327"/>
      <c r="AZ130" s="569"/>
      <c r="BA130" s="569"/>
      <c r="BB130" s="569"/>
      <c r="BC130" s="569"/>
      <c r="BD130" s="569"/>
      <c r="BE130" s="569"/>
      <c r="BF130" s="569"/>
      <c r="BG130" s="569"/>
      <c r="BH130" s="569"/>
      <c r="BI130" s="569"/>
      <c r="BJ130" s="569"/>
      <c r="BK130" s="569"/>
      <c r="BL130" s="569"/>
      <c r="BM130" s="569"/>
      <c r="BN130" s="569"/>
      <c r="BO130" s="569"/>
      <c r="BP130" s="569"/>
      <c r="BQ130" s="569"/>
      <c r="BR130" s="569"/>
      <c r="BS130" s="569"/>
    </row>
    <row r="131" spans="1:71" hidden="1">
      <c r="A131" s="29"/>
      <c r="B131" s="29"/>
      <c r="C131" s="33"/>
      <c r="D131" s="29"/>
      <c r="E131" s="1185"/>
      <c r="F131" s="1185"/>
      <c r="G131" s="1185"/>
      <c r="H131" s="1185"/>
      <c r="I131" s="1185"/>
      <c r="J131" s="1185"/>
      <c r="K131" s="1185"/>
      <c r="L131" s="1185"/>
      <c r="M131" s="1185"/>
      <c r="N131" s="1185"/>
      <c r="O131" s="1185"/>
      <c r="P131" s="1185"/>
      <c r="Q131" s="1185"/>
      <c r="R131" s="1185"/>
      <c r="S131" s="1185"/>
      <c r="T131" s="1185"/>
      <c r="U131" s="1185"/>
      <c r="V131" s="1185"/>
      <c r="W131" s="772"/>
      <c r="X131" s="29"/>
      <c r="Y131" s="29"/>
      <c r="AA131" s="256"/>
      <c r="AC131" s="62"/>
      <c r="AD131" s="775"/>
      <c r="AE131" s="62"/>
      <c r="AF131" s="62"/>
      <c r="AG131" s="256"/>
      <c r="AH131" s="756"/>
      <c r="AI131" s="756"/>
      <c r="AJ131" s="756"/>
      <c r="AK131" s="757"/>
      <c r="AL131" s="757"/>
      <c r="AM131" s="569"/>
      <c r="AN131" s="327"/>
      <c r="AO131" s="752"/>
      <c r="AP131" s="744"/>
      <c r="AQ131" s="771"/>
      <c r="AR131" s="713"/>
      <c r="AS131" s="713"/>
      <c r="AT131" s="62"/>
      <c r="AU131" s="62"/>
      <c r="AV131" s="552"/>
      <c r="AW131" s="62"/>
      <c r="AX131" s="62"/>
      <c r="AY131" s="327"/>
      <c r="AZ131" s="569"/>
      <c r="BA131" s="569"/>
      <c r="BB131" s="569"/>
      <c r="BC131" s="569"/>
      <c r="BD131" s="569"/>
      <c r="BE131" s="569"/>
      <c r="BF131" s="569"/>
      <c r="BG131" s="569"/>
      <c r="BH131" s="569"/>
      <c r="BI131" s="569"/>
      <c r="BJ131" s="569"/>
      <c r="BK131" s="569"/>
      <c r="BL131" s="569"/>
      <c r="BM131" s="569"/>
      <c r="BN131" s="569"/>
      <c r="BO131" s="569"/>
      <c r="BP131" s="569"/>
      <c r="BQ131" s="569"/>
      <c r="BR131" s="569"/>
      <c r="BS131" s="569"/>
    </row>
    <row r="132" spans="1:71" hidden="1">
      <c r="A132" s="29"/>
      <c r="B132" s="29"/>
      <c r="C132" s="33"/>
      <c r="D132" s="29"/>
      <c r="E132" s="776"/>
      <c r="F132" s="1186"/>
      <c r="G132" s="1186"/>
      <c r="H132" s="776"/>
      <c r="I132" s="776"/>
      <c r="J132" s="776"/>
      <c r="K132" s="776"/>
      <c r="L132" s="187"/>
      <c r="M132" s="187"/>
      <c r="N132" s="187"/>
      <c r="O132" s="778"/>
      <c r="P132" s="778"/>
      <c r="Q132" s="779"/>
      <c r="R132" s="779"/>
      <c r="S132" s="779"/>
      <c r="T132" s="779"/>
      <c r="U132" s="779"/>
      <c r="V132" s="779"/>
      <c r="W132" s="29"/>
      <c r="X132" s="29"/>
      <c r="Y132" s="29"/>
      <c r="AA132" s="256"/>
      <c r="AC132" s="62"/>
      <c r="AD132" s="775"/>
      <c r="AE132" s="62"/>
      <c r="AF132" s="62"/>
      <c r="AG132" s="256"/>
      <c r="AH132" s="767"/>
      <c r="AI132" s="767"/>
      <c r="AJ132" s="767"/>
      <c r="AK132" s="768"/>
      <c r="AL132" s="768"/>
      <c r="AM132" s="569"/>
      <c r="AN132" s="384"/>
      <c r="AO132" s="327"/>
      <c r="AP132" s="744"/>
      <c r="AQ132" s="279"/>
      <c r="AR132" s="713"/>
      <c r="AS132" s="713"/>
      <c r="AT132" s="62"/>
      <c r="AU132" s="62"/>
      <c r="AV132" s="552"/>
      <c r="AW132" s="62"/>
      <c r="AX132" s="62"/>
      <c r="AY132" s="327"/>
      <c r="AZ132" s="569"/>
      <c r="BA132" s="569"/>
      <c r="BB132" s="569"/>
      <c r="BC132" s="569"/>
      <c r="BD132" s="569"/>
      <c r="BE132" s="569"/>
      <c r="BF132" s="569"/>
      <c r="BG132" s="569"/>
      <c r="BH132" s="569"/>
      <c r="BI132" s="569"/>
      <c r="BJ132" s="569"/>
      <c r="BK132" s="569"/>
      <c r="BL132" s="569"/>
      <c r="BM132" s="569"/>
      <c r="BN132" s="569"/>
      <c r="BO132" s="569"/>
      <c r="BP132" s="569"/>
      <c r="BQ132" s="569"/>
      <c r="BR132" s="569"/>
      <c r="BS132" s="569"/>
    </row>
    <row r="133" spans="1:71" hidden="1">
      <c r="A133" s="29"/>
      <c r="B133" s="29"/>
      <c r="C133" s="33"/>
      <c r="D133" s="29"/>
      <c r="E133" s="782"/>
      <c r="F133" s="1187"/>
      <c r="G133" s="1187"/>
      <c r="H133" s="187"/>
      <c r="I133" s="1187"/>
      <c r="J133" s="1187"/>
      <c r="K133" s="782"/>
      <c r="L133" s="783"/>
      <c r="M133" s="783"/>
      <c r="N133" s="783"/>
      <c r="O133" s="782"/>
      <c r="P133" s="784"/>
      <c r="Q133" s="784"/>
      <c r="R133" s="784"/>
      <c r="S133" s="784"/>
      <c r="T133" s="784"/>
      <c r="U133" s="784"/>
      <c r="V133" s="784"/>
      <c r="W133" s="29"/>
      <c r="X133" s="29"/>
      <c r="Y133" s="29"/>
      <c r="AA133" s="256"/>
      <c r="AC133" s="62"/>
      <c r="AD133" s="775"/>
      <c r="AE133" s="62"/>
      <c r="AF133" s="62"/>
      <c r="AG133" s="256"/>
      <c r="AH133" s="767"/>
      <c r="AI133" s="767"/>
      <c r="AJ133" s="767"/>
      <c r="AK133" s="768"/>
      <c r="AL133" s="768"/>
      <c r="AM133" s="569"/>
      <c r="AN133" s="770"/>
      <c r="AO133" s="284"/>
      <c r="AP133" s="327"/>
      <c r="AQ133" s="279"/>
      <c r="AR133" s="785"/>
      <c r="AS133" s="786"/>
      <c r="AT133" s="349"/>
      <c r="AU133" s="349"/>
      <c r="AV133" s="349"/>
      <c r="AW133" s="62"/>
      <c r="AX133" s="62"/>
      <c r="AY133" s="289"/>
      <c r="AZ133" s="569"/>
      <c r="BA133" s="569"/>
      <c r="BB133" s="569"/>
      <c r="BC133" s="569"/>
      <c r="BD133" s="569"/>
      <c r="BE133" s="569"/>
      <c r="BF133" s="569"/>
      <c r="BG133" s="569"/>
      <c r="BH133" s="569"/>
      <c r="BI133" s="569"/>
      <c r="BJ133" s="569"/>
      <c r="BK133" s="569"/>
      <c r="BL133" s="569"/>
      <c r="BM133" s="569"/>
      <c r="BN133" s="569"/>
      <c r="BO133" s="569"/>
      <c r="BP133" s="569"/>
      <c r="BQ133" s="569"/>
      <c r="BR133" s="569"/>
      <c r="BS133" s="569"/>
    </row>
    <row r="134" spans="1:71" ht="15" hidden="1" customHeight="1">
      <c r="A134" s="29"/>
      <c r="B134" s="29"/>
      <c r="C134" s="33"/>
      <c r="D134" s="29"/>
      <c r="E134" s="782"/>
      <c r="F134" s="1188"/>
      <c r="G134" s="1188"/>
      <c r="H134" s="1188"/>
      <c r="I134" s="782"/>
      <c r="J134" s="1187"/>
      <c r="K134" s="782"/>
      <c r="L134" s="1187"/>
      <c r="M134" s="1187"/>
      <c r="N134" s="1187"/>
      <c r="O134" s="784"/>
      <c r="P134" s="784"/>
      <c r="Q134" s="784"/>
      <c r="R134" s="784"/>
      <c r="S134" s="784"/>
      <c r="T134" s="784"/>
      <c r="U134" s="784"/>
      <c r="V134" s="784"/>
      <c r="W134" s="29"/>
      <c r="X134" s="29"/>
      <c r="Y134" s="29"/>
      <c r="AA134" s="256"/>
      <c r="AC134" s="62"/>
      <c r="AD134" s="775"/>
      <c r="AE134" s="62"/>
      <c r="AF134" s="62"/>
      <c r="AG134" s="256"/>
      <c r="AH134" s="767"/>
      <c r="AI134" s="767"/>
      <c r="AJ134" s="767"/>
      <c r="AK134" s="768"/>
      <c r="AL134" s="768"/>
      <c r="AM134" s="569"/>
      <c r="AN134" s="279"/>
      <c r="AO134" s="279"/>
      <c r="AP134" s="279"/>
      <c r="AQ134" s="279"/>
      <c r="AR134" s="62"/>
      <c r="AS134" s="62"/>
      <c r="AT134" s="788"/>
      <c r="AU134" s="788"/>
      <c r="AV134" s="788"/>
      <c r="AW134" s="62"/>
      <c r="AX134" s="62"/>
      <c r="AY134" s="298"/>
      <c r="AZ134" s="569"/>
      <c r="BA134" s="569"/>
      <c r="BB134" s="569"/>
      <c r="BC134" s="569"/>
      <c r="BD134" s="569"/>
      <c r="BE134" s="569"/>
      <c r="BF134" s="569"/>
      <c r="BG134" s="569"/>
      <c r="BH134" s="569"/>
      <c r="BI134" s="569"/>
      <c r="BJ134" s="569"/>
      <c r="BK134" s="569"/>
      <c r="BL134" s="569"/>
      <c r="BM134" s="569"/>
      <c r="BN134" s="569"/>
      <c r="BO134" s="569"/>
      <c r="BP134" s="569"/>
      <c r="BQ134" s="569"/>
      <c r="BR134" s="569"/>
      <c r="BS134" s="569"/>
    </row>
    <row r="135" spans="1:71" ht="14.25" hidden="1" customHeight="1">
      <c r="A135" s="29"/>
      <c r="B135" s="29"/>
      <c r="C135" s="33"/>
      <c r="D135" s="29"/>
      <c r="E135" s="782"/>
      <c r="F135" s="1187"/>
      <c r="G135" s="1187"/>
      <c r="H135" s="1187"/>
      <c r="I135" s="782"/>
      <c r="J135" s="1187"/>
      <c r="K135" s="1187"/>
      <c r="L135" s="782"/>
      <c r="M135" s="1189"/>
      <c r="N135" s="1189"/>
      <c r="O135" s="779"/>
      <c r="P135" s="779"/>
      <c r="Q135" s="779"/>
      <c r="R135" s="779"/>
      <c r="S135" s="779"/>
      <c r="T135" s="779"/>
      <c r="U135" s="779"/>
      <c r="V135" s="779"/>
      <c r="W135" s="29"/>
      <c r="X135" s="29"/>
      <c r="Y135" s="29"/>
      <c r="AA135" s="256"/>
      <c r="AC135" s="62"/>
      <c r="AD135" s="256"/>
      <c r="AE135" s="62"/>
      <c r="AF135" s="62"/>
      <c r="AG135" s="256"/>
      <c r="AH135" s="767"/>
      <c r="AI135" s="767"/>
      <c r="AJ135" s="767"/>
      <c r="AK135" s="768"/>
      <c r="AL135" s="768"/>
      <c r="AM135" s="569"/>
      <c r="AN135" s="711"/>
      <c r="AO135" s="711"/>
      <c r="AP135" s="711"/>
      <c r="AQ135" s="568"/>
      <c r="AR135" s="569"/>
      <c r="AS135" s="272"/>
      <c r="AT135" s="62"/>
      <c r="AU135" s="62"/>
      <c r="AV135" s="569"/>
      <c r="AW135" s="569"/>
      <c r="AX135" s="569"/>
      <c r="AY135" s="568"/>
      <c r="AZ135" s="569"/>
      <c r="BA135" s="569"/>
      <c r="BB135" s="569"/>
      <c r="BC135" s="569"/>
      <c r="BD135" s="569"/>
      <c r="BE135" s="569"/>
      <c r="BF135" s="569"/>
      <c r="BG135" s="569"/>
      <c r="BH135" s="569"/>
      <c r="BI135" s="569"/>
      <c r="BJ135" s="569"/>
      <c r="BK135" s="569"/>
      <c r="BL135" s="569"/>
      <c r="BM135" s="569"/>
      <c r="BN135" s="569"/>
      <c r="BO135" s="569"/>
      <c r="BP135" s="569"/>
      <c r="BQ135" s="569"/>
      <c r="BR135" s="569"/>
      <c r="BS135" s="569"/>
    </row>
    <row r="136" spans="1:71" ht="11.25" hidden="1" customHeight="1">
      <c r="A136" s="29"/>
      <c r="B136" s="29"/>
      <c r="C136" s="33"/>
      <c r="D136" s="29"/>
      <c r="E136" s="790"/>
      <c r="F136" s="790"/>
      <c r="G136" s="790"/>
      <c r="H136" s="790"/>
      <c r="I136" s="790"/>
      <c r="J136" s="790"/>
      <c r="K136" s="790"/>
      <c r="L136" s="790"/>
      <c r="M136" s="790"/>
      <c r="N136" s="790"/>
      <c r="O136" s="790"/>
      <c r="P136" s="790"/>
      <c r="Q136" s="790"/>
      <c r="R136" s="790"/>
      <c r="S136" s="790"/>
      <c r="T136" s="790"/>
      <c r="U136" s="790"/>
      <c r="V136" s="790"/>
      <c r="W136" s="29"/>
      <c r="X136" s="29"/>
      <c r="Y136" s="29"/>
      <c r="AA136" s="256"/>
      <c r="AC136" s="62"/>
      <c r="AD136" s="256"/>
      <c r="AE136" s="62"/>
      <c r="AF136" s="62"/>
      <c r="AG136" s="256" t="s">
        <v>404</v>
      </c>
      <c r="AH136" s="756"/>
      <c r="AI136" s="756"/>
      <c r="AJ136" s="756"/>
      <c r="AK136" s="757"/>
      <c r="AL136" s="757"/>
      <c r="AM136" s="569"/>
      <c r="AN136" s="711"/>
      <c r="AO136" s="711"/>
      <c r="AP136" s="711"/>
      <c r="AQ136" s="568"/>
      <c r="AR136" s="569"/>
      <c r="AS136" s="569"/>
      <c r="AT136" s="569"/>
      <c r="AU136" s="569"/>
      <c r="AV136" s="569"/>
      <c r="AW136" s="569"/>
      <c r="AX136" s="569"/>
      <c r="AY136" s="568"/>
      <c r="AZ136" s="569"/>
      <c r="BA136" s="569"/>
      <c r="BB136" s="569"/>
      <c r="BC136" s="569"/>
      <c r="BD136" s="569"/>
      <c r="BE136" s="569"/>
      <c r="BF136" s="569"/>
      <c r="BG136" s="569"/>
      <c r="BH136" s="569"/>
      <c r="BI136" s="569"/>
      <c r="BJ136" s="569"/>
      <c r="BK136" s="569"/>
      <c r="BL136" s="569"/>
      <c r="BM136" s="569"/>
      <c r="BN136" s="569"/>
      <c r="BO136" s="569"/>
      <c r="BP136" s="569"/>
      <c r="BQ136" s="569"/>
      <c r="BR136" s="569"/>
      <c r="BS136" s="569"/>
    </row>
    <row r="137" spans="1:71" ht="11.25" hidden="1" customHeight="1">
      <c r="A137" s="652"/>
      <c r="B137" s="652"/>
      <c r="C137" s="33"/>
      <c r="D137" s="29"/>
      <c r="E137" s="791"/>
      <c r="F137" s="791"/>
      <c r="G137" s="791"/>
      <c r="H137" s="791"/>
      <c r="I137" s="791"/>
      <c r="J137" s="791"/>
      <c r="K137" s="791"/>
      <c r="L137" s="791"/>
      <c r="M137" s="791"/>
      <c r="N137" s="791"/>
      <c r="O137" s="791"/>
      <c r="P137" s="791"/>
      <c r="Q137" s="791"/>
      <c r="R137" s="791"/>
      <c r="S137" s="791"/>
      <c r="T137" s="791"/>
      <c r="U137" s="791"/>
      <c r="V137" s="791"/>
      <c r="W137" s="29"/>
      <c r="X137" s="29"/>
      <c r="Y137" s="29"/>
      <c r="AA137" s="256"/>
      <c r="AC137" s="62"/>
      <c r="AD137" s="256"/>
      <c r="AE137" s="62"/>
      <c r="AF137" s="62"/>
      <c r="AG137" s="256" t="s">
        <v>405</v>
      </c>
      <c r="AH137" s="767"/>
      <c r="AI137" s="767"/>
      <c r="AJ137" s="767"/>
      <c r="AK137" s="768"/>
      <c r="AL137" s="768"/>
      <c r="AM137" s="569"/>
      <c r="AN137" s="711"/>
      <c r="AO137" s="711"/>
      <c r="AP137" s="711"/>
      <c r="AQ137" s="568"/>
      <c r="AR137" s="569"/>
      <c r="AS137" s="569"/>
      <c r="AT137" s="569"/>
      <c r="AU137" s="569"/>
      <c r="AV137" s="569"/>
      <c r="AW137" s="569"/>
      <c r="AX137" s="569"/>
      <c r="AY137" s="568"/>
      <c r="AZ137" s="569"/>
      <c r="BA137" s="569"/>
      <c r="BB137" s="569"/>
      <c r="BC137" s="569"/>
      <c r="BD137" s="569"/>
      <c r="BE137" s="569"/>
      <c r="BF137" s="569"/>
      <c r="BG137" s="569"/>
      <c r="BH137" s="569"/>
      <c r="BI137" s="569"/>
      <c r="BJ137" s="569"/>
      <c r="BK137" s="569"/>
      <c r="BL137" s="569"/>
      <c r="BM137" s="569"/>
      <c r="BN137" s="569"/>
      <c r="BO137" s="569"/>
      <c r="BP137" s="569"/>
      <c r="BQ137" s="569"/>
      <c r="BR137" s="569"/>
      <c r="BS137" s="569"/>
    </row>
    <row r="138" spans="1:71" ht="15" hidden="1" customHeight="1">
      <c r="A138" s="660"/>
      <c r="B138" s="660"/>
      <c r="C138" s="33"/>
      <c r="D138" s="29"/>
      <c r="E138" s="791"/>
      <c r="F138" s="791"/>
      <c r="G138" s="791"/>
      <c r="H138" s="791"/>
      <c r="I138" s="791"/>
      <c r="J138" s="791"/>
      <c r="K138" s="791"/>
      <c r="L138" s="791"/>
      <c r="M138" s="791"/>
      <c r="N138" s="791"/>
      <c r="O138" s="791"/>
      <c r="P138" s="791"/>
      <c r="Q138" s="791"/>
      <c r="R138" s="791"/>
      <c r="S138" s="791"/>
      <c r="T138" s="791"/>
      <c r="U138" s="791"/>
      <c r="V138" s="791"/>
      <c r="W138" s="29"/>
      <c r="X138" s="29"/>
      <c r="Y138" s="29"/>
      <c r="AA138" s="256"/>
      <c r="AC138" s="62"/>
      <c r="AD138" s="256"/>
      <c r="AE138" s="62"/>
      <c r="AF138" s="62"/>
      <c r="AG138" s="256" t="s">
        <v>406</v>
      </c>
      <c r="AH138" s="767"/>
      <c r="AI138" s="767"/>
      <c r="AJ138" s="767"/>
      <c r="AK138" s="768"/>
      <c r="AL138" s="768"/>
      <c r="AM138" s="62"/>
      <c r="AN138" s="792"/>
      <c r="AO138" s="792"/>
      <c r="AP138" s="792"/>
      <c r="AQ138" s="792"/>
      <c r="AR138" s="569"/>
      <c r="AS138" s="793"/>
      <c r="AT138" s="793"/>
      <c r="AU138" s="793"/>
      <c r="AV138" s="793"/>
      <c r="AW138" s="569"/>
      <c r="AX138" s="569"/>
      <c r="AY138" s="568"/>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row>
    <row r="139" spans="1:71" ht="15.75" hidden="1" customHeight="1">
      <c r="A139" s="660"/>
      <c r="B139" s="660"/>
      <c r="C139" s="33"/>
      <c r="D139" s="29"/>
      <c r="E139" s="43"/>
      <c r="F139" s="42"/>
      <c r="G139" s="794"/>
      <c r="H139" s="794"/>
      <c r="I139" s="794"/>
      <c r="J139" s="794"/>
      <c r="K139" s="794"/>
      <c r="L139" s="794"/>
      <c r="M139" s="794"/>
      <c r="N139" s="794"/>
      <c r="O139" s="794"/>
      <c r="P139" s="794"/>
      <c r="Q139" s="794"/>
      <c r="R139" s="794"/>
      <c r="S139" s="794"/>
      <c r="T139" s="794"/>
      <c r="U139" s="794"/>
      <c r="V139" s="794"/>
      <c r="W139" s="29"/>
      <c r="X139" s="29"/>
      <c r="Y139" s="29"/>
      <c r="AA139" s="795"/>
      <c r="AC139" s="62"/>
      <c r="AD139" s="62"/>
      <c r="AE139" s="62"/>
      <c r="AF139" s="62"/>
      <c r="AG139" s="256"/>
      <c r="AH139" s="767"/>
      <c r="AI139" s="767"/>
      <c r="AJ139" s="767"/>
      <c r="AK139" s="768"/>
      <c r="AL139" s="768"/>
      <c r="AM139" s="62"/>
      <c r="AN139" s="796"/>
      <c r="AO139" s="796"/>
      <c r="AP139" s="796"/>
      <c r="AQ139" s="796"/>
      <c r="AR139" s="569"/>
      <c r="AS139" s="797"/>
      <c r="AT139" s="797"/>
      <c r="AU139" s="797"/>
      <c r="AV139" s="797"/>
      <c r="AW139" s="569"/>
      <c r="AX139" s="569"/>
      <c r="AY139" s="568"/>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row>
    <row r="140" spans="1:71" ht="28.5" hidden="1" customHeight="1">
      <c r="A140" s="29"/>
      <c r="B140" s="29"/>
      <c r="C140" s="33"/>
      <c r="D140" s="29"/>
      <c r="E140" s="798"/>
      <c r="F140" s="798"/>
      <c r="G140" s="798"/>
      <c r="H140" s="798"/>
      <c r="I140" s="798"/>
      <c r="J140" s="798"/>
      <c r="K140" s="798"/>
      <c r="L140" s="798"/>
      <c r="M140" s="798"/>
      <c r="N140" s="798"/>
      <c r="O140" s="798"/>
      <c r="P140" s="798"/>
      <c r="Q140" s="798"/>
      <c r="R140" s="798"/>
      <c r="S140" s="798"/>
      <c r="T140" s="798"/>
      <c r="U140" s="798"/>
      <c r="V140" s="798"/>
      <c r="W140" s="29"/>
      <c r="X140" s="29"/>
      <c r="Y140" s="29"/>
      <c r="AA140" s="256"/>
      <c r="AC140" s="62"/>
      <c r="AD140" s="62"/>
      <c r="AE140" s="256" t="s">
        <v>384</v>
      </c>
      <c r="AF140" s="62"/>
      <c r="AG140" s="256"/>
      <c r="AH140" s="767"/>
      <c r="AI140" s="767"/>
      <c r="AJ140" s="767"/>
      <c r="AK140" s="768"/>
      <c r="AL140" s="768"/>
      <c r="AM140" s="62"/>
      <c r="AN140" s="63"/>
      <c r="AO140" s="799"/>
      <c r="AP140" s="800"/>
      <c r="AQ140" s="800"/>
      <c r="AR140" s="569"/>
      <c r="AS140" s="801"/>
      <c r="AT140" s="710"/>
      <c r="AU140" s="802"/>
      <c r="AV140" s="802"/>
      <c r="AW140" s="569"/>
      <c r="AX140" s="569"/>
      <c r="AY140" s="568"/>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row>
    <row r="141" spans="1:71" ht="12.75" hidden="1" customHeight="1">
      <c r="A141" s="29"/>
      <c r="B141" s="29"/>
      <c r="C141" s="33"/>
      <c r="D141" s="29"/>
      <c r="E141" s="803" t="s">
        <v>407</v>
      </c>
      <c r="F141" s="803"/>
      <c r="G141" s="803"/>
      <c r="H141" s="803"/>
      <c r="I141" s="803"/>
      <c r="J141" s="803"/>
      <c r="K141" s="803"/>
      <c r="L141" s="803"/>
      <c r="M141" s="803"/>
      <c r="N141" s="803"/>
      <c r="O141" s="803"/>
      <c r="P141" s="803"/>
      <c r="Q141" s="803"/>
      <c r="R141" s="803"/>
      <c r="S141" s="803"/>
      <c r="T141" s="803"/>
      <c r="U141" s="803"/>
      <c r="V141" s="803"/>
      <c r="W141" s="29"/>
      <c r="X141" s="29"/>
      <c r="Y141" s="29"/>
      <c r="AA141" s="804"/>
      <c r="AC141" s="62"/>
      <c r="AD141" s="62"/>
      <c r="AE141" s="804" t="s">
        <v>408</v>
      </c>
      <c r="AF141" s="62"/>
      <c r="AG141" s="256"/>
      <c r="AH141" s="756"/>
      <c r="AI141" s="756"/>
      <c r="AJ141" s="756"/>
      <c r="AK141" s="757"/>
      <c r="AL141" s="757"/>
      <c r="AM141" s="62"/>
      <c r="AN141" s="63"/>
      <c r="AO141" s="805"/>
      <c r="AP141" s="800"/>
      <c r="AQ141" s="800"/>
      <c r="AR141" s="569"/>
      <c r="AS141" s="801"/>
      <c r="AT141" s="806"/>
      <c r="AU141" s="802"/>
      <c r="AV141" s="802"/>
      <c r="AW141" s="569"/>
      <c r="AX141" s="569"/>
      <c r="AY141" s="568"/>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row>
    <row r="142" spans="1:71" ht="11.25" hidden="1" customHeight="1">
      <c r="A142" s="29"/>
      <c r="B142" s="29"/>
      <c r="C142" s="33"/>
      <c r="D142" s="29"/>
      <c r="E142" s="807"/>
      <c r="F142" s="807"/>
      <c r="G142" s="807"/>
      <c r="H142" s="807"/>
      <c r="I142" s="807"/>
      <c r="J142" s="807"/>
      <c r="K142" s="808"/>
      <c r="L142" s="807"/>
      <c r="M142" s="807"/>
      <c r="N142" s="807"/>
      <c r="O142" s="807"/>
      <c r="P142" s="807"/>
      <c r="Q142" s="807"/>
      <c r="R142" s="807"/>
      <c r="S142" s="807"/>
      <c r="T142" s="807"/>
      <c r="U142" s="807"/>
      <c r="V142" s="809"/>
      <c r="W142" s="29"/>
      <c r="X142" s="29"/>
      <c r="Y142" s="29"/>
      <c r="AA142" s="256"/>
      <c r="AC142" s="62"/>
      <c r="AD142" s="62"/>
      <c r="AE142" s="804" t="s">
        <v>409</v>
      </c>
      <c r="AF142" s="62"/>
      <c r="AG142" s="755"/>
      <c r="AH142" s="756"/>
      <c r="AI142" s="756"/>
      <c r="AJ142" s="756"/>
      <c r="AK142" s="757"/>
      <c r="AL142" s="757"/>
      <c r="AM142" s="62"/>
      <c r="AN142" s="796"/>
      <c r="AO142" s="796"/>
      <c r="AP142" s="796"/>
      <c r="AQ142" s="796"/>
      <c r="AR142" s="569"/>
      <c r="AS142" s="797"/>
      <c r="AT142" s="797"/>
      <c r="AU142" s="797"/>
      <c r="AV142" s="797"/>
      <c r="AW142" s="569"/>
      <c r="AX142" s="569"/>
      <c r="AY142" s="568"/>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row>
    <row r="143" spans="1:71" ht="11.25" hidden="1" customHeight="1">
      <c r="A143" s="29"/>
      <c r="B143" s="29"/>
      <c r="C143" s="33"/>
      <c r="D143" s="29"/>
      <c r="E143" s="807"/>
      <c r="F143" s="807"/>
      <c r="G143" s="807"/>
      <c r="H143" s="807"/>
      <c r="I143" s="807"/>
      <c r="J143" s="807"/>
      <c r="K143" s="808"/>
      <c r="L143" s="810"/>
      <c r="M143" s="810"/>
      <c r="N143" s="810"/>
      <c r="O143" s="810"/>
      <c r="P143" s="810"/>
      <c r="Q143" s="810"/>
      <c r="R143" s="810"/>
      <c r="S143" s="810"/>
      <c r="T143" s="810"/>
      <c r="U143" s="808"/>
      <c r="V143" s="809"/>
      <c r="W143" s="29"/>
      <c r="X143" s="29"/>
      <c r="Y143" s="29"/>
      <c r="AA143" s="804"/>
      <c r="AC143" s="62"/>
      <c r="AD143" s="62"/>
      <c r="AE143" s="256" t="s">
        <v>410</v>
      </c>
      <c r="AF143" s="62"/>
      <c r="AG143" s="755"/>
      <c r="AH143" s="756"/>
      <c r="AI143" s="756"/>
      <c r="AJ143" s="756"/>
      <c r="AK143" s="757"/>
      <c r="AL143" s="757"/>
      <c r="AM143" s="62"/>
      <c r="AN143" s="63"/>
      <c r="AO143" s="799"/>
      <c r="AP143" s="800"/>
      <c r="AQ143" s="800"/>
      <c r="AR143" s="569"/>
      <c r="AS143" s="801"/>
      <c r="AT143" s="710"/>
      <c r="AU143" s="802"/>
      <c r="AV143" s="802"/>
      <c r="AW143" s="569"/>
      <c r="AX143" s="569"/>
      <c r="AY143" s="568"/>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row>
    <row r="144" spans="1:71" ht="11.25" hidden="1" customHeight="1">
      <c r="A144" s="29"/>
      <c r="B144" s="29"/>
      <c r="C144" s="33"/>
      <c r="D144" s="29"/>
      <c r="E144" s="807"/>
      <c r="F144" s="807"/>
      <c r="G144" s="807"/>
      <c r="H144" s="807"/>
      <c r="I144" s="807"/>
      <c r="J144" s="807"/>
      <c r="K144" s="808"/>
      <c r="L144" s="810"/>
      <c r="M144" s="810"/>
      <c r="N144" s="810"/>
      <c r="O144" s="810"/>
      <c r="P144" s="810"/>
      <c r="Q144" s="810"/>
      <c r="R144" s="810"/>
      <c r="S144" s="810"/>
      <c r="T144" s="808"/>
      <c r="U144" s="811"/>
      <c r="V144" s="809"/>
      <c r="W144" s="29"/>
      <c r="X144" s="29"/>
      <c r="Y144" s="29"/>
      <c r="AA144" s="804"/>
      <c r="AC144" s="62"/>
      <c r="AD144" s="62"/>
      <c r="AE144" s="62"/>
      <c r="AF144" s="62"/>
      <c r="AG144" s="755"/>
      <c r="AH144" s="756"/>
      <c r="AI144" s="756"/>
      <c r="AJ144" s="756"/>
      <c r="AK144" s="757"/>
      <c r="AL144" s="757"/>
      <c r="AM144" s="62"/>
      <c r="AN144" s="796"/>
      <c r="AO144" s="796"/>
      <c r="AP144" s="796"/>
      <c r="AQ144" s="796"/>
      <c r="AR144" s="569"/>
      <c r="AS144" s="797"/>
      <c r="AT144" s="797"/>
      <c r="AU144" s="797"/>
      <c r="AV144" s="797"/>
      <c r="AW144" s="569"/>
      <c r="AX144" s="569"/>
      <c r="AY144" s="568"/>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row>
    <row r="145" spans="1:71" ht="15" hidden="1" customHeight="1">
      <c r="A145" s="29"/>
      <c r="B145" s="29"/>
      <c r="C145" s="33"/>
      <c r="D145" s="29"/>
      <c r="E145" s="1190"/>
      <c r="F145" s="1190"/>
      <c r="G145" s="1190"/>
      <c r="H145" s="1190"/>
      <c r="I145" s="1190"/>
      <c r="J145" s="1190"/>
      <c r="K145" s="1190"/>
      <c r="L145" s="1190"/>
      <c r="M145" s="1190"/>
      <c r="N145" s="1190"/>
      <c r="O145" s="1190"/>
      <c r="P145" s="1190"/>
      <c r="Q145" s="1190"/>
      <c r="R145" s="1190"/>
      <c r="S145" s="1190"/>
      <c r="T145" s="1190"/>
      <c r="U145" s="1190"/>
      <c r="V145" s="1190"/>
      <c r="W145" s="29"/>
      <c r="X145" s="29"/>
      <c r="Y145" s="29"/>
      <c r="AA145" s="256"/>
      <c r="AC145" s="62"/>
      <c r="AD145" s="62"/>
      <c r="AE145" s="256" t="s">
        <v>411</v>
      </c>
      <c r="AF145" s="62"/>
      <c r="AG145" s="755"/>
      <c r="AH145" s="756"/>
      <c r="AI145" s="756"/>
      <c r="AJ145" s="756"/>
      <c r="AK145" s="757"/>
      <c r="AL145" s="757"/>
      <c r="AM145" s="62"/>
      <c r="AN145" s="713"/>
      <c r="AO145" s="740"/>
      <c r="AP145" s="552"/>
      <c r="AQ145" s="317"/>
      <c r="AR145" s="69"/>
      <c r="AS145" s="813"/>
      <c r="AT145" s="814"/>
      <c r="AU145" s="815"/>
      <c r="AV145" s="816"/>
      <c r="AW145" s="569"/>
      <c r="AX145" s="569"/>
      <c r="AY145" s="568"/>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row>
    <row r="146" spans="1:71" ht="13.5" hidden="1" customHeight="1">
      <c r="A146" s="29"/>
      <c r="B146" s="29"/>
      <c r="C146" s="33"/>
      <c r="D146" s="29"/>
      <c r="E146" s="2129" t="s">
        <v>412</v>
      </c>
      <c r="F146" s="2129"/>
      <c r="G146" s="2129"/>
      <c r="H146" s="2129"/>
      <c r="I146" s="2129"/>
      <c r="J146" s="2129"/>
      <c r="K146" s="2129"/>
      <c r="L146" s="2129"/>
      <c r="M146" s="2129"/>
      <c r="N146" s="2129"/>
      <c r="O146" s="2129"/>
      <c r="P146" s="2129"/>
      <c r="Q146" s="2129"/>
      <c r="R146" s="2129"/>
      <c r="S146" s="2129"/>
      <c r="T146" s="2129"/>
      <c r="U146" s="2129"/>
      <c r="V146" s="2129"/>
      <c r="W146" s="29"/>
      <c r="X146" s="29"/>
      <c r="Y146" s="29"/>
      <c r="AA146" s="256"/>
      <c r="AC146" s="62"/>
      <c r="AD146" s="62"/>
      <c r="AE146" s="256" t="s">
        <v>413</v>
      </c>
      <c r="AF146" s="62"/>
      <c r="AG146" s="755"/>
      <c r="AH146" s="756"/>
      <c r="AI146" s="756"/>
      <c r="AJ146" s="756"/>
      <c r="AK146" s="757"/>
      <c r="AL146" s="757"/>
      <c r="AM146" s="62"/>
      <c r="AN146" s="713"/>
      <c r="AO146" s="799"/>
      <c r="AP146" s="552"/>
      <c r="AQ146" s="317"/>
      <c r="AR146" s="569"/>
      <c r="AS146" s="813"/>
      <c r="AT146" s="710"/>
      <c r="AU146" s="815"/>
      <c r="AV146" s="816"/>
      <c r="AW146" s="569"/>
      <c r="AX146" s="569"/>
      <c r="AY146" s="568"/>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row>
    <row r="147" spans="1:71" ht="11.25" hidden="1" customHeight="1">
      <c r="A147" s="29"/>
      <c r="B147" s="29"/>
      <c r="C147" s="33"/>
      <c r="D147" s="29"/>
      <c r="E147" s="2147"/>
      <c r="F147" s="2147"/>
      <c r="G147" s="2147"/>
      <c r="H147" s="2147"/>
      <c r="I147" s="2147"/>
      <c r="J147" s="808"/>
      <c r="K147" s="808"/>
      <c r="L147" s="808"/>
      <c r="M147" s="808"/>
      <c r="N147" s="808"/>
      <c r="O147" s="808"/>
      <c r="P147" s="808"/>
      <c r="Q147" s="808"/>
      <c r="R147" s="808"/>
      <c r="S147" s="808"/>
      <c r="T147" s="808"/>
      <c r="U147" s="808"/>
      <c r="V147" s="809"/>
      <c r="W147" s="29"/>
      <c r="X147" s="29"/>
      <c r="Y147" s="29"/>
      <c r="AA147" s="256"/>
      <c r="AC147" s="62"/>
      <c r="AD147" s="62"/>
      <c r="AE147" s="256" t="s">
        <v>414</v>
      </c>
      <c r="AF147" s="62"/>
      <c r="AG147" s="755"/>
      <c r="AH147" s="756"/>
      <c r="AI147" s="756"/>
      <c r="AJ147" s="756"/>
      <c r="AK147" s="757"/>
      <c r="AL147" s="757"/>
      <c r="AM147" s="62"/>
      <c r="AN147" s="63"/>
      <c r="AO147" s="740"/>
      <c r="AP147" s="800"/>
      <c r="AQ147" s="800"/>
      <c r="AR147" s="569"/>
      <c r="AS147" s="801"/>
      <c r="AT147" s="814"/>
      <c r="AU147" s="802"/>
      <c r="AV147" s="802"/>
      <c r="AW147" s="569"/>
      <c r="AX147" s="569"/>
      <c r="AY147" s="568"/>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row>
    <row r="148" spans="1:71" ht="4.5" hidden="1" customHeight="1">
      <c r="A148" s="29"/>
      <c r="B148" s="29"/>
      <c r="C148" s="33"/>
      <c r="D148" s="29"/>
      <c r="E148" s="2148"/>
      <c r="F148" s="2148"/>
      <c r="G148" s="2148"/>
      <c r="H148" s="2148"/>
      <c r="I148" s="2148"/>
      <c r="J148" s="2148"/>
      <c r="K148" s="2148"/>
      <c r="L148" s="2148"/>
      <c r="M148" s="2148"/>
      <c r="N148" s="2148"/>
      <c r="O148" s="2148"/>
      <c r="P148" s="2148"/>
      <c r="Q148" s="2148"/>
      <c r="R148" s="2148"/>
      <c r="S148" s="2148"/>
      <c r="T148" s="2148"/>
      <c r="U148" s="2148"/>
      <c r="V148" s="2148"/>
      <c r="W148" s="29"/>
      <c r="X148" s="29"/>
      <c r="Y148" s="29"/>
      <c r="Z148" s="817"/>
      <c r="AA148" s="256"/>
      <c r="AC148" s="62"/>
      <c r="AD148" s="62"/>
      <c r="AE148" s="256"/>
      <c r="AF148" s="62"/>
      <c r="AG148" s="755"/>
      <c r="AH148" s="756"/>
      <c r="AI148" s="756"/>
      <c r="AJ148" s="756"/>
      <c r="AK148" s="757"/>
      <c r="AL148" s="757"/>
      <c r="AM148" s="62"/>
      <c r="AN148" s="63"/>
      <c r="AO148" s="799"/>
      <c r="AP148" s="800"/>
      <c r="AQ148" s="800"/>
      <c r="AR148" s="569"/>
      <c r="AS148" s="801"/>
      <c r="AT148" s="818"/>
      <c r="AU148" s="802"/>
      <c r="AV148" s="802"/>
      <c r="AW148" s="569"/>
      <c r="AX148" s="569"/>
      <c r="AY148" s="568"/>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row>
    <row r="149" spans="1:71" ht="27" hidden="1" customHeight="1">
      <c r="A149" s="29"/>
      <c r="B149" s="29"/>
      <c r="C149" s="29"/>
      <c r="D149" s="29"/>
      <c r="E149" s="2135" t="s">
        <v>415</v>
      </c>
      <c r="F149" s="2135"/>
      <c r="G149" s="2135"/>
      <c r="H149" s="2135"/>
      <c r="I149" s="2135"/>
      <c r="J149" s="2135"/>
      <c r="K149" s="2135"/>
      <c r="L149" s="2135"/>
      <c r="M149" s="2135"/>
      <c r="N149" s="2135"/>
      <c r="O149" s="2135"/>
      <c r="P149" s="2135"/>
      <c r="Q149" s="2135"/>
      <c r="R149" s="2135"/>
      <c r="S149" s="2135"/>
      <c r="T149" s="2135"/>
      <c r="U149" s="2135"/>
      <c r="V149" s="2135"/>
      <c r="W149" s="29"/>
      <c r="X149" s="29"/>
      <c r="Y149" s="29"/>
      <c r="Z149" s="819"/>
      <c r="AA149" s="256"/>
      <c r="AC149" s="62"/>
      <c r="AD149" s="62"/>
      <c r="AE149" s="256"/>
      <c r="AF149" s="62"/>
      <c r="AG149" s="820"/>
      <c r="AH149" s="820"/>
      <c r="AI149" s="820"/>
      <c r="AJ149" s="820"/>
      <c r="AK149" s="820"/>
      <c r="AL149" s="820"/>
      <c r="AM149" s="62"/>
      <c r="AN149" s="796"/>
      <c r="AO149" s="796"/>
      <c r="AP149" s="796"/>
      <c r="AQ149" s="796"/>
      <c r="AR149" s="569"/>
      <c r="AS149" s="797"/>
      <c r="AT149" s="797"/>
      <c r="AU149" s="797"/>
      <c r="AV149" s="797"/>
      <c r="AW149" s="569"/>
      <c r="AX149" s="569"/>
      <c r="AY149" s="568"/>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row>
    <row r="150" spans="1:71" ht="24.75" hidden="1" customHeight="1">
      <c r="A150" s="29"/>
      <c r="B150" s="29"/>
      <c r="C150" s="29"/>
      <c r="D150" s="29"/>
      <c r="E150" s="2156" t="s">
        <v>416</v>
      </c>
      <c r="F150" s="2156"/>
      <c r="G150" s="2156"/>
      <c r="H150" s="2156"/>
      <c r="I150" s="2156"/>
      <c r="J150" s="2156"/>
      <c r="K150" s="2156"/>
      <c r="L150" s="2156"/>
      <c r="M150" s="2156"/>
      <c r="N150" s="2156"/>
      <c r="O150" s="2156"/>
      <c r="P150" s="2156"/>
      <c r="Q150" s="2156"/>
      <c r="R150" s="2156"/>
      <c r="S150" s="2156"/>
      <c r="T150" s="2156"/>
      <c r="U150" s="2156"/>
      <c r="V150" s="2156"/>
      <c r="W150" s="29"/>
      <c r="X150" s="29"/>
      <c r="Y150" s="29"/>
      <c r="Z150" s="819"/>
      <c r="AA150" s="256"/>
      <c r="AC150" s="62"/>
      <c r="AD150" s="62" t="s">
        <v>97</v>
      </c>
      <c r="AE150" s="256"/>
      <c r="AF150" s="62"/>
      <c r="AG150" s="821"/>
      <c r="AH150" s="569"/>
      <c r="AI150" s="569"/>
      <c r="AJ150" s="569"/>
      <c r="AK150" s="569"/>
      <c r="AL150" s="569"/>
      <c r="AM150" s="62"/>
      <c r="AN150" s="63"/>
      <c r="AO150" s="799"/>
      <c r="AP150" s="800"/>
      <c r="AQ150" s="800"/>
      <c r="AR150" s="569"/>
      <c r="AS150" s="801"/>
      <c r="AT150" s="710"/>
      <c r="AU150" s="802"/>
      <c r="AV150" s="802"/>
      <c r="AW150" s="569"/>
      <c r="AX150" s="569"/>
      <c r="AY150" s="568"/>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row>
    <row r="151" spans="1:71" ht="12" hidden="1" customHeight="1">
      <c r="A151" s="29"/>
      <c r="B151" s="29"/>
      <c r="C151" s="29"/>
      <c r="D151" s="29"/>
      <c r="E151" s="822" t="s">
        <v>417</v>
      </c>
      <c r="F151" s="2304"/>
      <c r="G151" s="2304"/>
      <c r="H151" s="2304"/>
      <c r="I151" s="2135" t="s">
        <v>418</v>
      </c>
      <c r="J151" s="2135"/>
      <c r="K151" s="2135"/>
      <c r="L151" s="2135"/>
      <c r="M151" s="2305"/>
      <c r="N151" s="2305"/>
      <c r="O151" s="2159" t="s">
        <v>419</v>
      </c>
      <c r="P151" s="2159"/>
      <c r="Q151" s="2159"/>
      <c r="R151" s="2306"/>
      <c r="S151" s="2306"/>
      <c r="T151" s="2306"/>
      <c r="U151" s="2306"/>
      <c r="V151" s="2306"/>
      <c r="W151" s="29"/>
      <c r="X151" s="29"/>
      <c r="Y151" s="29"/>
      <c r="Z151" s="819"/>
      <c r="AA151" s="256"/>
      <c r="AC151" s="62"/>
      <c r="AD151" s="62" t="s">
        <v>97</v>
      </c>
      <c r="AE151" s="256"/>
      <c r="AF151" s="62"/>
      <c r="AG151" s="823"/>
      <c r="AH151" s="569"/>
      <c r="AI151" s="569"/>
      <c r="AJ151" s="569"/>
      <c r="AK151" s="569"/>
      <c r="AL151" s="569"/>
      <c r="AM151" s="62"/>
      <c r="AN151" s="63"/>
      <c r="AO151" s="799"/>
      <c r="AP151" s="800"/>
      <c r="AQ151" s="800"/>
      <c r="AR151" s="569"/>
      <c r="AS151" s="801"/>
      <c r="AT151" s="710"/>
      <c r="AU151" s="802"/>
      <c r="AV151" s="802"/>
      <c r="AW151" s="569"/>
      <c r="AX151" s="569"/>
      <c r="AY151" s="568"/>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row>
    <row r="152" spans="1:71" ht="12" hidden="1" customHeight="1">
      <c r="A152" s="29"/>
      <c r="B152" s="29"/>
      <c r="C152" s="29"/>
      <c r="D152" s="29"/>
      <c r="E152" s="2135" t="s">
        <v>420</v>
      </c>
      <c r="F152" s="2135"/>
      <c r="G152" s="2310"/>
      <c r="H152" s="2310"/>
      <c r="I152" s="2310"/>
      <c r="J152" s="2310"/>
      <c r="K152" s="2310"/>
      <c r="L152" s="2310"/>
      <c r="M152" s="2310"/>
      <c r="N152" s="2310"/>
      <c r="O152" s="2151" t="s">
        <v>421</v>
      </c>
      <c r="P152" s="2151"/>
      <c r="Q152" s="2151"/>
      <c r="R152" s="2306"/>
      <c r="S152" s="2306"/>
      <c r="T152" s="2306"/>
      <c r="U152" s="2306"/>
      <c r="V152" s="2306"/>
      <c r="W152" s="29"/>
      <c r="X152" s="29"/>
      <c r="Y152" s="29"/>
      <c r="Z152" s="819"/>
      <c r="AA152" s="256"/>
      <c r="AC152" s="62"/>
      <c r="AD152" s="62" t="s">
        <v>97</v>
      </c>
      <c r="AE152" s="256"/>
      <c r="AF152" s="62"/>
      <c r="AG152" s="824"/>
      <c r="AH152" s="569"/>
      <c r="AI152" s="569"/>
      <c r="AJ152" s="569"/>
      <c r="AK152" s="569"/>
      <c r="AL152" s="569"/>
      <c r="AM152" s="62"/>
      <c r="AN152" s="63"/>
      <c r="AO152" s="740"/>
      <c r="AP152" s="800"/>
      <c r="AQ152" s="800"/>
      <c r="AR152" s="569"/>
      <c r="AS152" s="801"/>
      <c r="AT152" s="814"/>
      <c r="AU152" s="802"/>
      <c r="AV152" s="802"/>
      <c r="AW152" s="569"/>
      <c r="AX152" s="569"/>
      <c r="AY152" s="568"/>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row>
    <row r="153" spans="1:71" ht="12" hidden="1" customHeight="1">
      <c r="A153" s="29"/>
      <c r="B153" s="29"/>
      <c r="C153" s="29"/>
      <c r="D153" s="29"/>
      <c r="E153" s="825" t="s">
        <v>422</v>
      </c>
      <c r="F153" s="2307"/>
      <c r="G153" s="2307"/>
      <c r="H153" s="2307"/>
      <c r="I153" s="2307"/>
      <c r="J153" s="2307"/>
      <c r="K153" s="2307"/>
      <c r="L153" s="2307"/>
      <c r="M153" s="2307"/>
      <c r="N153" s="2307"/>
      <c r="O153" s="826" t="s">
        <v>423</v>
      </c>
      <c r="P153" s="2308"/>
      <c r="Q153" s="2308"/>
      <c r="R153" s="826" t="s">
        <v>424</v>
      </c>
      <c r="S153" s="2309"/>
      <c r="T153" s="2309"/>
      <c r="U153" s="2309"/>
      <c r="V153" s="2309"/>
      <c r="W153" s="29"/>
      <c r="X153" s="29"/>
      <c r="Y153" s="29"/>
      <c r="Z153" s="819"/>
      <c r="AA153" s="256"/>
      <c r="AC153" s="62"/>
      <c r="AD153" s="62"/>
      <c r="AE153" s="256"/>
      <c r="AF153" s="62"/>
      <c r="AG153" s="827"/>
      <c r="AH153" s="569"/>
      <c r="AI153" s="569"/>
      <c r="AJ153" s="569"/>
      <c r="AK153" s="569"/>
      <c r="AL153" s="569"/>
      <c r="AM153" s="62"/>
      <c r="AN153" s="63"/>
      <c r="AO153" s="799"/>
      <c r="AP153" s="828"/>
      <c r="AQ153" s="317"/>
      <c r="AR153" s="569"/>
      <c r="AS153" s="801"/>
      <c r="AT153" s="710"/>
      <c r="AU153" s="829"/>
      <c r="AV153" s="816"/>
      <c r="AW153" s="569"/>
      <c r="AX153" s="569"/>
      <c r="AY153" s="568"/>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row>
    <row r="154" spans="1:71" ht="12" hidden="1" customHeight="1">
      <c r="A154" s="29"/>
      <c r="B154" s="29"/>
      <c r="C154" s="29"/>
      <c r="D154" s="29"/>
      <c r="E154" s="825" t="s">
        <v>145</v>
      </c>
      <c r="F154" s="2307"/>
      <c r="G154" s="2307"/>
      <c r="H154" s="2307"/>
      <c r="I154" s="2307"/>
      <c r="J154" s="2307"/>
      <c r="K154" s="830" t="s">
        <v>144</v>
      </c>
      <c r="L154" s="2307"/>
      <c r="M154" s="2307"/>
      <c r="N154" s="2307"/>
      <c r="O154" s="826" t="s">
        <v>146</v>
      </c>
      <c r="P154" s="2308"/>
      <c r="Q154" s="2308"/>
      <c r="R154" s="2308"/>
      <c r="S154" s="826" t="s">
        <v>150</v>
      </c>
      <c r="T154" s="2309"/>
      <c r="U154" s="2309"/>
      <c r="V154" s="2309"/>
      <c r="W154" s="29"/>
      <c r="X154" s="29"/>
      <c r="Y154" s="29"/>
      <c r="Z154" s="819"/>
      <c r="AC154" s="62"/>
      <c r="AD154" s="62"/>
      <c r="AE154" s="256"/>
      <c r="AF154" s="62"/>
      <c r="AG154" s="827"/>
      <c r="AH154" s="569"/>
      <c r="AI154" s="569"/>
      <c r="AJ154" s="569"/>
      <c r="AK154" s="569"/>
      <c r="AL154" s="569"/>
      <c r="AM154" s="62"/>
      <c r="AN154" s="796"/>
      <c r="AO154" s="796"/>
      <c r="AP154" s="796"/>
      <c r="AQ154" s="796"/>
      <c r="AR154" s="569"/>
      <c r="AS154" s="797"/>
      <c r="AT154" s="797"/>
      <c r="AU154" s="797"/>
      <c r="AV154" s="797"/>
      <c r="AW154" s="569"/>
      <c r="AX154" s="569"/>
      <c r="AY154" s="568"/>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row>
    <row r="155" spans="1:71" ht="12.75" hidden="1" customHeight="1">
      <c r="A155" s="29"/>
      <c r="B155" s="29"/>
      <c r="C155" s="29"/>
      <c r="D155" s="29"/>
      <c r="E155" s="831"/>
      <c r="F155" s="831"/>
      <c r="G155" s="831"/>
      <c r="H155" s="831"/>
      <c r="I155" s="831"/>
      <c r="J155" s="831"/>
      <c r="K155" s="831"/>
      <c r="L155" s="831"/>
      <c r="M155" s="831"/>
      <c r="N155" s="831"/>
      <c r="O155" s="831"/>
      <c r="P155" s="831"/>
      <c r="Q155" s="831"/>
      <c r="R155" s="831"/>
      <c r="S155" s="831"/>
      <c r="T155" s="831"/>
      <c r="U155" s="831"/>
      <c r="V155" s="831"/>
      <c r="W155" s="29"/>
      <c r="X155" s="29"/>
      <c r="Y155" s="29"/>
      <c r="Z155" s="819"/>
      <c r="AA155" s="795"/>
      <c r="AC155" s="62"/>
      <c r="AD155" s="62"/>
      <c r="AE155" s="256"/>
      <c r="AF155" s="62"/>
      <c r="AG155" s="832"/>
      <c r="AH155" s="569"/>
      <c r="AI155" s="569"/>
      <c r="AJ155" s="569"/>
      <c r="AK155" s="569"/>
      <c r="AL155" s="569"/>
      <c r="AM155" s="569"/>
      <c r="AN155" s="833"/>
      <c r="AO155" s="833"/>
      <c r="AP155" s="833"/>
      <c r="AQ155" s="833"/>
      <c r="AR155" s="833"/>
      <c r="AS155" s="834"/>
      <c r="AT155" s="834"/>
      <c r="AU155" s="834"/>
      <c r="AV155" s="834"/>
      <c r="AW155" s="569"/>
      <c r="AX155" s="569"/>
      <c r="AY155" s="568"/>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row>
    <row r="156" spans="1:71" ht="3" hidden="1" customHeight="1">
      <c r="A156" s="29"/>
      <c r="B156" s="29"/>
      <c r="C156" s="29"/>
      <c r="D156" s="29"/>
      <c r="E156" s="831"/>
      <c r="F156" s="831"/>
      <c r="G156" s="831"/>
      <c r="H156" s="831"/>
      <c r="I156" s="831"/>
      <c r="J156" s="831"/>
      <c r="K156" s="831"/>
      <c r="L156" s="831"/>
      <c r="M156" s="831"/>
      <c r="N156" s="831"/>
      <c r="O156" s="831"/>
      <c r="P156" s="831"/>
      <c r="Q156" s="831"/>
      <c r="R156" s="831"/>
      <c r="S156" s="831"/>
      <c r="T156" s="831"/>
      <c r="U156" s="831"/>
      <c r="V156" s="831"/>
      <c r="W156" s="29"/>
      <c r="X156" s="29"/>
      <c r="Y156" s="29"/>
      <c r="Z156" s="819"/>
      <c r="AA156" s="835"/>
      <c r="AC156" s="62"/>
      <c r="AD156" s="62"/>
      <c r="AE156" s="795"/>
      <c r="AF156" s="62"/>
      <c r="AG156" s="827"/>
      <c r="AH156" s="569"/>
      <c r="AI156" s="569"/>
      <c r="AJ156" s="569"/>
      <c r="AK156" s="569"/>
      <c r="AL156" s="569"/>
      <c r="AM156" s="569"/>
      <c r="AN156" s="569"/>
      <c r="AO156" s="836"/>
      <c r="AP156" s="274"/>
      <c r="AQ156" s="836"/>
      <c r="AR156" s="569"/>
      <c r="AS156" s="834"/>
      <c r="AT156" s="834"/>
      <c r="AU156" s="834"/>
      <c r="AV156" s="834"/>
      <c r="AW156" s="569"/>
      <c r="AX156" s="569"/>
      <c r="AY156" s="568"/>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row>
    <row r="157" spans="1:71" ht="9.75" hidden="1" customHeight="1">
      <c r="A157" s="29"/>
      <c r="B157" s="29"/>
      <c r="C157" s="29"/>
      <c r="D157" s="29"/>
      <c r="E157" s="2162"/>
      <c r="F157" s="2162"/>
      <c r="G157" s="2162"/>
      <c r="H157" s="2162"/>
      <c r="I157" s="2162"/>
      <c r="J157" s="2162"/>
      <c r="K157" s="2162"/>
      <c r="L157" s="2162"/>
      <c r="M157" s="2162"/>
      <c r="N157" s="2162"/>
      <c r="O157" s="2162"/>
      <c r="P157" s="2162"/>
      <c r="Q157" s="2162"/>
      <c r="R157" s="2162"/>
      <c r="S157" s="2162"/>
      <c r="T157" s="2162"/>
      <c r="U157" s="2162"/>
      <c r="V157" s="2162"/>
      <c r="W157" s="29"/>
      <c r="X157" s="29"/>
      <c r="Y157" s="29"/>
      <c r="Z157" s="819"/>
      <c r="AA157" s="795"/>
      <c r="AC157" s="62"/>
      <c r="AD157" s="62"/>
      <c r="AE157" s="795"/>
      <c r="AF157" s="62"/>
      <c r="AG157" s="827"/>
      <c r="AH157" s="569"/>
      <c r="AI157" s="569"/>
      <c r="AJ157" s="569"/>
      <c r="AK157" s="569"/>
      <c r="AL157" s="569"/>
      <c r="AM157" s="569"/>
      <c r="AN157" s="792"/>
      <c r="AO157" s="792"/>
      <c r="AP157" s="792"/>
      <c r="AQ157" s="792"/>
      <c r="AR157" s="569"/>
      <c r="AS157" s="793"/>
      <c r="AT157" s="793"/>
      <c r="AU157" s="793"/>
      <c r="AV157" s="793"/>
      <c r="AW157" s="569"/>
      <c r="AX157" s="569"/>
      <c r="AY157" s="568"/>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row>
    <row r="158" spans="1:71" ht="15" hidden="1" customHeight="1">
      <c r="A158" s="29"/>
      <c r="B158" s="29"/>
      <c r="C158" s="29"/>
      <c r="D158" s="27"/>
      <c r="E158" s="2163"/>
      <c r="F158" s="2163"/>
      <c r="G158" s="2163"/>
      <c r="H158" s="2163"/>
      <c r="I158" s="2163"/>
      <c r="J158" s="2163"/>
      <c r="K158" s="2163"/>
      <c r="L158" s="2163"/>
      <c r="M158" s="2163"/>
      <c r="N158" s="2163"/>
      <c r="O158" s="2163"/>
      <c r="P158" s="2163"/>
      <c r="Q158" s="2163"/>
      <c r="R158" s="2163"/>
      <c r="S158" s="2163"/>
      <c r="T158" s="2163"/>
      <c r="U158" s="2163"/>
      <c r="V158" s="2163"/>
      <c r="W158" s="428"/>
      <c r="X158" s="449"/>
      <c r="AA158" s="795"/>
      <c r="AC158" s="62"/>
      <c r="AD158" s="62"/>
      <c r="AE158" s="256"/>
      <c r="AF158" s="62"/>
      <c r="AG158" s="748"/>
      <c r="AH158" s="748"/>
      <c r="AI158" s="748"/>
      <c r="AJ158" s="748"/>
      <c r="AK158" s="748"/>
      <c r="AL158" s="749"/>
      <c r="AM158" s="569"/>
      <c r="AN158" s="796"/>
      <c r="AO158" s="796"/>
      <c r="AP158" s="796"/>
      <c r="AQ158" s="796"/>
      <c r="AR158" s="569"/>
      <c r="AS158" s="797"/>
      <c r="AT158" s="797"/>
      <c r="AU158" s="797"/>
      <c r="AV158" s="797"/>
      <c r="AW158" s="569"/>
      <c r="AX158" s="569"/>
      <c r="AY158" s="568"/>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row>
    <row r="159" spans="1:71" ht="15" hidden="1" customHeight="1">
      <c r="A159" s="29"/>
      <c r="B159" s="29"/>
      <c r="C159" s="29"/>
      <c r="D159" s="29"/>
      <c r="E159" s="837"/>
      <c r="F159" s="837"/>
      <c r="G159" s="837"/>
      <c r="H159" s="837"/>
      <c r="I159" s="837"/>
      <c r="J159" s="837"/>
      <c r="K159" s="837"/>
      <c r="L159" s="837"/>
      <c r="M159" s="837"/>
      <c r="N159" s="837"/>
      <c r="O159" s="837"/>
      <c r="P159" s="837"/>
      <c r="Q159" s="837"/>
      <c r="R159" s="837"/>
      <c r="S159" s="837"/>
      <c r="T159" s="837"/>
      <c r="U159" s="837"/>
      <c r="V159" s="43"/>
      <c r="W159" s="29"/>
      <c r="X159" s="29"/>
      <c r="Y159" s="29"/>
      <c r="Z159" s="819"/>
      <c r="AA159" s="795"/>
      <c r="AC159" s="62"/>
      <c r="AD159" s="62"/>
      <c r="AE159" s="256" t="s">
        <v>425</v>
      </c>
      <c r="AF159" s="62"/>
      <c r="AG159" s="748"/>
      <c r="AH159" s="748"/>
      <c r="AI159" s="748"/>
      <c r="AJ159" s="748"/>
      <c r="AK159" s="748"/>
      <c r="AL159" s="748"/>
      <c r="AM159" s="569"/>
      <c r="AN159" s="63"/>
      <c r="AO159" s="799"/>
      <c r="AP159" s="800"/>
      <c r="AQ159" s="800"/>
      <c r="AR159" s="569"/>
      <c r="AS159" s="801"/>
      <c r="AT159" s="710"/>
      <c r="AU159" s="802"/>
      <c r="AV159" s="802"/>
      <c r="AW159" s="569"/>
      <c r="AX159" s="569"/>
      <c r="AY159" s="568"/>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row>
    <row r="160" spans="1:71" ht="15" hidden="1" customHeight="1">
      <c r="A160" s="29"/>
      <c r="B160" s="29"/>
      <c r="C160" s="29"/>
      <c r="D160" s="27"/>
      <c r="E160" s="2129" t="s">
        <v>426</v>
      </c>
      <c r="F160" s="2129"/>
      <c r="G160" s="2129"/>
      <c r="H160" s="2129"/>
      <c r="I160" s="2129"/>
      <c r="J160" s="2129"/>
      <c r="K160" s="2129"/>
      <c r="L160" s="2129"/>
      <c r="M160" s="2129"/>
      <c r="N160" s="2129"/>
      <c r="O160" s="2129"/>
      <c r="P160" s="2129"/>
      <c r="Q160" s="2129"/>
      <c r="R160" s="2129"/>
      <c r="S160" s="2129"/>
      <c r="T160" s="2129"/>
      <c r="U160" s="2129"/>
      <c r="V160" s="2129"/>
      <c r="W160" s="428"/>
      <c r="X160" s="449"/>
      <c r="AA160" s="795"/>
      <c r="AC160" s="62"/>
      <c r="AD160" s="62"/>
      <c r="AE160" s="62"/>
      <c r="AF160" s="62"/>
      <c r="AG160" s="751"/>
      <c r="AH160" s="748"/>
      <c r="AI160" s="748"/>
      <c r="AJ160" s="748"/>
      <c r="AK160" s="748"/>
      <c r="AL160" s="748"/>
      <c r="AM160" s="569"/>
      <c r="AN160" s="63"/>
      <c r="AO160" s="805"/>
      <c r="AP160" s="800"/>
      <c r="AQ160" s="800"/>
      <c r="AR160" s="569"/>
      <c r="AS160" s="801"/>
      <c r="AT160" s="806"/>
      <c r="AU160" s="802"/>
      <c r="AV160" s="802"/>
      <c r="AW160" s="569"/>
      <c r="AX160" s="569"/>
      <c r="AY160" s="568"/>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row>
    <row r="161" spans="1:71" ht="18" hidden="1" customHeight="1">
      <c r="A161" s="29"/>
      <c r="B161" s="29"/>
      <c r="C161" s="29"/>
      <c r="D161" s="27"/>
      <c r="E161" s="1959" t="s">
        <v>428</v>
      </c>
      <c r="F161" s="1959"/>
      <c r="G161" s="1959" t="s">
        <v>2111</v>
      </c>
      <c r="H161" s="1959"/>
      <c r="I161" s="1959"/>
      <c r="J161" s="1959"/>
      <c r="K161" s="1959"/>
      <c r="L161" s="2312" t="s">
        <v>429</v>
      </c>
      <c r="M161" s="2312"/>
      <c r="N161" s="1959" t="s">
        <v>430</v>
      </c>
      <c r="O161" s="1959"/>
      <c r="P161" s="1959"/>
      <c r="Q161" s="1959" t="s">
        <v>431</v>
      </c>
      <c r="R161" s="1959"/>
      <c r="S161" s="1959"/>
      <c r="T161" s="1959"/>
      <c r="U161" s="1959"/>
      <c r="V161" s="1959"/>
      <c r="W161" s="838"/>
      <c r="X161" s="839"/>
      <c r="AA161" s="795"/>
      <c r="AC161" s="62"/>
      <c r="AD161" s="62"/>
      <c r="AE161" s="62"/>
      <c r="AF161" s="62"/>
      <c r="AG161" s="751"/>
      <c r="AH161" s="748"/>
      <c r="AI161" s="840"/>
      <c r="AJ161" s="840"/>
      <c r="AK161" s="748"/>
      <c r="AL161" s="748"/>
      <c r="AM161" s="569"/>
      <c r="AN161" s="796"/>
      <c r="AO161" s="796"/>
      <c r="AP161" s="796"/>
      <c r="AQ161" s="796"/>
      <c r="AR161" s="569"/>
      <c r="AS161" s="797"/>
      <c r="AT161" s="797"/>
      <c r="AU161" s="797"/>
      <c r="AV161" s="797"/>
      <c r="AW161" s="569"/>
      <c r="AX161" s="569"/>
      <c r="AY161" s="568"/>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row>
    <row r="162" spans="1:71" ht="12.75" hidden="1" customHeight="1">
      <c r="A162" s="29"/>
      <c r="B162" s="29"/>
      <c r="C162" s="29"/>
      <c r="D162" s="27"/>
      <c r="E162" s="2311">
        <f ca="1">AE192</f>
        <v>1170.8487234228392</v>
      </c>
      <c r="F162" s="2311"/>
      <c r="G162" s="2311">
        <v>0</v>
      </c>
      <c r="H162" s="2311"/>
      <c r="I162" s="2311"/>
      <c r="J162" s="2311"/>
      <c r="K162" s="2311"/>
      <c r="L162" s="2311">
        <f>AE193</f>
        <v>60</v>
      </c>
      <c r="M162" s="2311"/>
      <c r="N162" s="2311">
        <f ca="1">AE194</f>
        <v>90.836635788605534</v>
      </c>
      <c r="O162" s="2311"/>
      <c r="P162" s="2311"/>
      <c r="Q162" s="2311">
        <f ca="1">AE195</f>
        <v>1321.6853592114446</v>
      </c>
      <c r="R162" s="2311"/>
      <c r="S162" s="2311"/>
      <c r="T162" s="2311"/>
      <c r="U162" s="2311"/>
      <c r="V162" s="2311"/>
      <c r="W162" s="844"/>
      <c r="X162" s="845"/>
      <c r="AA162" s="795"/>
      <c r="AC162" s="62"/>
      <c r="AD162" s="62"/>
      <c r="AE162" s="62"/>
      <c r="AF162" s="62"/>
      <c r="AG162" s="755"/>
      <c r="AH162" s="756"/>
      <c r="AI162" s="756"/>
      <c r="AJ162" s="756"/>
      <c r="AK162" s="757"/>
      <c r="AL162" s="757"/>
      <c r="AM162" s="569"/>
      <c r="AN162" s="63"/>
      <c r="AO162" s="799"/>
      <c r="AP162" s="800"/>
      <c r="AQ162" s="800"/>
      <c r="AR162" s="569"/>
      <c r="AS162" s="801"/>
      <c r="AT162" s="710"/>
      <c r="AU162" s="802"/>
      <c r="AV162" s="802"/>
      <c r="AW162" s="569"/>
      <c r="AX162" s="569"/>
      <c r="AY162" s="568"/>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row>
    <row r="163" spans="1:71" ht="4.5" hidden="1" customHeight="1">
      <c r="A163" s="29"/>
      <c r="B163" s="29"/>
      <c r="C163" s="29"/>
      <c r="D163" s="27"/>
      <c r="E163" s="846"/>
      <c r="F163" s="846"/>
      <c r="G163" s="846"/>
      <c r="H163" s="846"/>
      <c r="I163" s="846"/>
      <c r="J163" s="846"/>
      <c r="K163" s="846"/>
      <c r="L163" s="846"/>
      <c r="M163" s="846"/>
      <c r="N163" s="846"/>
      <c r="O163" s="846"/>
      <c r="P163" s="846"/>
      <c r="Q163" s="846"/>
      <c r="R163" s="846"/>
      <c r="S163" s="846"/>
      <c r="T163" s="846"/>
      <c r="U163" s="846"/>
      <c r="V163" s="846"/>
      <c r="W163" s="847"/>
      <c r="X163" s="848"/>
      <c r="AC163" s="62"/>
      <c r="AD163" s="62"/>
      <c r="AE163" s="62"/>
      <c r="AF163" s="62"/>
      <c r="AG163" s="766"/>
      <c r="AH163" s="767"/>
      <c r="AI163" s="767"/>
      <c r="AJ163" s="767"/>
      <c r="AK163" s="768"/>
      <c r="AL163" s="768"/>
      <c r="AM163" s="569"/>
      <c r="AN163" s="796"/>
      <c r="AO163" s="796"/>
      <c r="AP163" s="796"/>
      <c r="AQ163" s="796"/>
      <c r="AR163" s="569"/>
      <c r="AS163" s="797"/>
      <c r="AT163" s="797"/>
      <c r="AU163" s="797"/>
      <c r="AV163" s="797"/>
      <c r="AW163" s="569"/>
      <c r="AX163" s="569"/>
      <c r="AY163" s="568"/>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row>
    <row r="164" spans="1:71" ht="15" hidden="1" customHeight="1">
      <c r="A164" s="29"/>
      <c r="B164" s="29"/>
      <c r="C164" s="29"/>
      <c r="D164" s="27"/>
      <c r="E164" s="2016" t="s">
        <v>432</v>
      </c>
      <c r="F164" s="2016"/>
      <c r="G164" s="2016"/>
      <c r="H164" s="2016"/>
      <c r="I164" s="2016"/>
      <c r="J164" s="2016"/>
      <c r="K164" s="2016"/>
      <c r="L164" s="2016"/>
      <c r="M164" s="2016"/>
      <c r="N164" s="2016"/>
      <c r="O164" s="2016"/>
      <c r="P164" s="2016"/>
      <c r="Q164" s="2016"/>
      <c r="R164" s="2016"/>
      <c r="S164" s="2016"/>
      <c r="T164" s="2016"/>
      <c r="U164" s="2016"/>
      <c r="V164" s="2016"/>
      <c r="W164" s="847"/>
      <c r="X164" s="848"/>
      <c r="AC164" s="62"/>
      <c r="AD164" s="62"/>
      <c r="AE164" s="62"/>
      <c r="AF164" s="62"/>
      <c r="AG164" s="755"/>
      <c r="AH164" s="756"/>
      <c r="AI164" s="756"/>
      <c r="AJ164" s="756"/>
      <c r="AK164" s="757"/>
      <c r="AL164" s="757"/>
      <c r="AM164" s="569"/>
      <c r="AN164" s="713"/>
      <c r="AO164" s="740"/>
      <c r="AP164" s="800"/>
      <c r="AQ164" s="800"/>
      <c r="AR164" s="569"/>
      <c r="AS164" s="813"/>
      <c r="AT164" s="814"/>
      <c r="AU164" s="802"/>
      <c r="AV164" s="802"/>
      <c r="AW164" s="569"/>
      <c r="AX164" s="569"/>
      <c r="AY164" s="568"/>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row>
    <row r="165" spans="1:71" ht="12.75" hidden="1" customHeight="1">
      <c r="A165" s="29"/>
      <c r="B165" s="29"/>
      <c r="C165" s="43"/>
      <c r="D165" s="625"/>
      <c r="E165" s="43"/>
      <c r="F165" s="43"/>
      <c r="G165" s="43"/>
      <c r="H165" s="2165" t="s">
        <v>433</v>
      </c>
      <c r="I165" s="2165"/>
      <c r="J165" s="2165"/>
      <c r="K165" s="2165" t="s">
        <v>434</v>
      </c>
      <c r="L165" s="2165"/>
      <c r="M165" s="2165"/>
      <c r="N165" s="2165"/>
      <c r="O165" s="849"/>
      <c r="P165" s="2165" t="s">
        <v>433</v>
      </c>
      <c r="Q165" s="2165"/>
      <c r="R165" s="2165"/>
      <c r="S165" s="2165" t="s">
        <v>434</v>
      </c>
      <c r="T165" s="2165"/>
      <c r="U165" s="2165"/>
      <c r="V165" s="2165"/>
      <c r="W165" s="850"/>
      <c r="X165" s="674"/>
      <c r="AA165" s="795"/>
      <c r="AC165" s="62"/>
      <c r="AD165" s="62"/>
      <c r="AE165" s="62"/>
      <c r="AF165" s="62"/>
      <c r="AG165" s="766"/>
      <c r="AH165" s="767"/>
      <c r="AI165" s="767"/>
      <c r="AJ165" s="767"/>
      <c r="AK165" s="768"/>
      <c r="AL165" s="768"/>
      <c r="AM165" s="569"/>
      <c r="AN165" s="713"/>
      <c r="AO165" s="799"/>
      <c r="AP165" s="800"/>
      <c r="AQ165" s="800"/>
      <c r="AR165" s="569"/>
      <c r="AS165" s="813"/>
      <c r="AT165" s="710"/>
      <c r="AU165" s="802"/>
      <c r="AV165" s="802"/>
      <c r="AW165" s="569"/>
      <c r="AX165" s="569"/>
      <c r="AY165" s="568"/>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row>
    <row r="166" spans="1:71" ht="13.5" hidden="1" customHeight="1">
      <c r="A166" s="29"/>
      <c r="B166" s="975"/>
      <c r="C166" s="2313" t="s">
        <v>97</v>
      </c>
      <c r="D166" s="2314"/>
      <c r="E166" s="2314"/>
      <c r="F166" s="2314"/>
      <c r="G166" s="851"/>
      <c r="H166" s="1191"/>
      <c r="I166" s="2315" t="s">
        <v>97</v>
      </c>
      <c r="J166" s="2315"/>
      <c r="K166" s="2316" t="str">
        <f>I166</f>
        <v xml:space="preserve"> </v>
      </c>
      <c r="L166" s="2316"/>
      <c r="M166" s="2316"/>
      <c r="N166" s="2316"/>
      <c r="O166" s="1192"/>
      <c r="P166" s="2317">
        <f>IF(I202&gt;=4,IF(R201&lt;=2.9,0,Q209),0)</f>
        <v>0</v>
      </c>
      <c r="Q166" s="2317"/>
      <c r="R166" s="2317"/>
      <c r="S166" s="2317">
        <f>IF(I202&gt;=4,IF(R201&lt;=2.9,0,P209),0)</f>
        <v>0</v>
      </c>
      <c r="T166" s="2317"/>
      <c r="U166" s="2317"/>
      <c r="V166" s="2317"/>
      <c r="W166" s="850"/>
      <c r="X166" s="674"/>
      <c r="AA166" s="84" t="s">
        <v>435</v>
      </c>
      <c r="AC166" s="62"/>
      <c r="AD166" s="62"/>
      <c r="AE166" s="62"/>
      <c r="AF166" s="62"/>
      <c r="AG166" s="755"/>
      <c r="AH166" s="756"/>
      <c r="AI166" s="756"/>
      <c r="AJ166" s="756"/>
      <c r="AK166" s="757"/>
      <c r="AL166" s="757"/>
      <c r="AM166" s="569"/>
      <c r="AN166" s="63"/>
      <c r="AO166" s="740"/>
      <c r="AP166" s="800"/>
      <c r="AQ166" s="800"/>
      <c r="AR166" s="569"/>
      <c r="AS166" s="801"/>
      <c r="AT166" s="814"/>
      <c r="AU166" s="802"/>
      <c r="AV166" s="802"/>
      <c r="AW166" s="569"/>
      <c r="AX166" s="569"/>
      <c r="AY166" s="568"/>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row>
    <row r="167" spans="1:71" ht="13.5" hidden="1" customHeight="1">
      <c r="A167" s="29"/>
      <c r="B167" s="29"/>
      <c r="C167" s="43"/>
      <c r="D167" s="596"/>
      <c r="E167" s="854"/>
      <c r="F167" s="854"/>
      <c r="G167" s="851"/>
      <c r="H167" s="855"/>
      <c r="I167" s="2315">
        <f>IF(I202&gt;=3,IF(R201&lt;=1.9,0,Q208),0)</f>
        <v>0</v>
      </c>
      <c r="J167" s="2315"/>
      <c r="K167" s="2316">
        <f>IF(I202&gt;=3,IF(R201&lt;=1.9,0,P208),0)</f>
        <v>0</v>
      </c>
      <c r="L167" s="2316"/>
      <c r="M167" s="2316"/>
      <c r="N167" s="2316"/>
      <c r="O167" s="1193"/>
      <c r="P167" s="2317">
        <f>IF(I202&gt;=5,IF(R201&lt;=3.9,0,Q210),0)</f>
        <v>0</v>
      </c>
      <c r="Q167" s="2317"/>
      <c r="R167" s="2317"/>
      <c r="S167" s="2317">
        <f>IF(I202&gt;=5,IF(R201&lt;=3.9,0,P210),0)</f>
        <v>0</v>
      </c>
      <c r="T167" s="2317"/>
      <c r="U167" s="2317"/>
      <c r="V167" s="2317"/>
      <c r="W167" s="857"/>
      <c r="X167" s="674"/>
      <c r="Y167" s="29"/>
      <c r="Z167" s="29"/>
      <c r="AA167" s="84" t="s">
        <v>436</v>
      </c>
      <c r="AC167" s="62"/>
      <c r="AD167" s="62"/>
      <c r="AE167" s="62"/>
      <c r="AF167" s="62"/>
      <c r="AG167" s="766"/>
      <c r="AH167" s="767"/>
      <c r="AI167" s="767"/>
      <c r="AJ167" s="767"/>
      <c r="AK167" s="768"/>
      <c r="AL167" s="768"/>
      <c r="AM167" s="569"/>
      <c r="AN167" s="63"/>
      <c r="AO167" s="799"/>
      <c r="AP167" s="800"/>
      <c r="AQ167" s="800"/>
      <c r="AR167" s="569"/>
      <c r="AS167" s="801"/>
      <c r="AT167" s="710"/>
      <c r="AU167" s="802"/>
      <c r="AV167" s="802"/>
      <c r="AW167" s="569"/>
      <c r="AX167" s="569"/>
      <c r="AY167" s="568"/>
      <c r="AZ167" s="569"/>
      <c r="BA167" s="569"/>
      <c r="BB167" s="569"/>
      <c r="BC167" s="569"/>
      <c r="BD167" s="569"/>
      <c r="BE167" s="569"/>
      <c r="BF167" s="569"/>
      <c r="BG167" s="569"/>
      <c r="BH167" s="569"/>
      <c r="BI167" s="569"/>
      <c r="BJ167" s="569"/>
      <c r="BK167" s="569"/>
      <c r="BL167" s="569"/>
      <c r="BM167" s="569"/>
      <c r="BN167" s="569"/>
      <c r="BO167" s="569"/>
      <c r="BP167" s="569"/>
      <c r="BQ167" s="569"/>
      <c r="BR167" s="569"/>
      <c r="BS167" s="569"/>
    </row>
    <row r="168" spans="1:71" ht="4.5" hidden="1" customHeight="1">
      <c r="A168" s="29"/>
      <c r="B168" s="29"/>
      <c r="C168" s="29"/>
      <c r="E168" s="858"/>
      <c r="F168" s="2166"/>
      <c r="G168" s="2166"/>
      <c r="H168" s="859"/>
      <c r="I168" s="2167"/>
      <c r="J168" s="2167"/>
      <c r="K168" s="860"/>
      <c r="L168" s="860"/>
      <c r="M168" s="2168" t="s">
        <v>114</v>
      </c>
      <c r="N168" s="2169"/>
      <c r="O168" s="861"/>
      <c r="P168" s="861"/>
      <c r="Q168" s="859"/>
      <c r="R168" s="859"/>
      <c r="S168" s="2170"/>
      <c r="T168" s="2170"/>
      <c r="U168" s="2171"/>
      <c r="V168" s="2171"/>
      <c r="W168" s="850"/>
      <c r="X168" s="674"/>
      <c r="Y168" s="29"/>
      <c r="Z168" s="29"/>
      <c r="AA168" s="84" t="s">
        <v>437</v>
      </c>
      <c r="AC168" s="62"/>
      <c r="AD168" s="62"/>
      <c r="AE168" s="62"/>
      <c r="AF168" s="62"/>
      <c r="AG168" s="766"/>
      <c r="AH168" s="767"/>
      <c r="AI168" s="767"/>
      <c r="AJ168" s="767"/>
      <c r="AK168" s="768"/>
      <c r="AL168" s="768"/>
      <c r="AM168" s="569"/>
      <c r="AN168" s="796"/>
      <c r="AO168" s="796"/>
      <c r="AP168" s="796"/>
      <c r="AQ168" s="796"/>
      <c r="AR168" s="569"/>
      <c r="AS168" s="797"/>
      <c r="AT168" s="797"/>
      <c r="AU168" s="797"/>
      <c r="AV168" s="797"/>
      <c r="AW168" s="569"/>
      <c r="AX168" s="569"/>
      <c r="AY168" s="568"/>
      <c r="AZ168" s="569"/>
      <c r="BA168" s="569"/>
      <c r="BB168" s="569"/>
      <c r="BC168" s="569"/>
      <c r="BD168" s="569"/>
      <c r="BE168" s="569"/>
      <c r="BF168" s="569"/>
      <c r="BG168" s="569"/>
      <c r="BH168" s="569"/>
      <c r="BI168" s="569"/>
      <c r="BJ168" s="569"/>
      <c r="BK168" s="569"/>
      <c r="BL168" s="569"/>
      <c r="BM168" s="569"/>
      <c r="BN168" s="569"/>
      <c r="BO168" s="569"/>
      <c r="BP168" s="569"/>
      <c r="BQ168" s="569"/>
      <c r="BR168" s="569"/>
      <c r="BS168" s="569"/>
    </row>
    <row r="169" spans="1:71" ht="15" hidden="1" customHeight="1">
      <c r="A169" s="29"/>
      <c r="B169" s="29"/>
      <c r="C169" s="29"/>
      <c r="D169" s="29"/>
      <c r="E169" s="2129" t="s">
        <v>438</v>
      </c>
      <c r="F169" s="2129"/>
      <c r="G169" s="2129"/>
      <c r="H169" s="2129"/>
      <c r="I169" s="2129"/>
      <c r="J169" s="2129"/>
      <c r="K169" s="2129"/>
      <c r="L169" s="2129"/>
      <c r="M169" s="2129"/>
      <c r="N169" s="2129"/>
      <c r="O169" s="2129"/>
      <c r="P169" s="2129"/>
      <c r="Q169" s="2129"/>
      <c r="R169" s="2129"/>
      <c r="S169" s="2129"/>
      <c r="T169" s="2129"/>
      <c r="U169" s="2129"/>
      <c r="V169" s="2129"/>
      <c r="W169" s="29"/>
      <c r="X169" s="29"/>
      <c r="Y169" s="29"/>
      <c r="Z169" s="819"/>
      <c r="AA169" s="84" t="s">
        <v>439</v>
      </c>
      <c r="AC169" s="62"/>
      <c r="AD169" s="62"/>
      <c r="AE169" s="62"/>
      <c r="AF169" s="62"/>
      <c r="AG169" s="766"/>
      <c r="AH169" s="767"/>
      <c r="AI169" s="767"/>
      <c r="AJ169" s="767"/>
      <c r="AK169" s="768"/>
      <c r="AL169" s="768"/>
      <c r="AM169" s="569"/>
      <c r="AN169" s="63"/>
      <c r="AO169" s="799"/>
      <c r="AP169" s="800"/>
      <c r="AQ169" s="800"/>
      <c r="AR169" s="569"/>
      <c r="AS169" s="801"/>
      <c r="AT169" s="710"/>
      <c r="AU169" s="802"/>
      <c r="AV169" s="802"/>
      <c r="AW169" s="569"/>
      <c r="AX169" s="569"/>
      <c r="AY169" s="568"/>
      <c r="AZ169" s="569"/>
      <c r="BA169" s="569"/>
      <c r="BB169" s="569"/>
      <c r="BC169" s="569"/>
      <c r="BD169" s="569"/>
      <c r="BE169" s="569"/>
      <c r="BF169" s="569"/>
      <c r="BG169" s="569"/>
      <c r="BH169" s="569"/>
      <c r="BI169" s="569"/>
      <c r="BJ169" s="569"/>
      <c r="BK169" s="569"/>
      <c r="BL169" s="569"/>
      <c r="BM169" s="569"/>
      <c r="BN169" s="569"/>
      <c r="BO169" s="569"/>
      <c r="BP169" s="569"/>
      <c r="BQ169" s="569"/>
      <c r="BR169" s="569"/>
      <c r="BS169" s="569"/>
    </row>
    <row r="170" spans="1:71" s="863" customFormat="1" ht="160.5" hidden="1" customHeight="1">
      <c r="A170" s="479"/>
      <c r="B170" s="479"/>
      <c r="C170" s="479"/>
      <c r="D170" s="479"/>
      <c r="E170" s="2187" t="s">
        <v>2112</v>
      </c>
      <c r="F170" s="2187"/>
      <c r="G170" s="2187"/>
      <c r="H170" s="2187"/>
      <c r="I170" s="2187"/>
      <c r="J170" s="2187"/>
      <c r="K170" s="2187"/>
      <c r="L170" s="2187"/>
      <c r="M170" s="2187"/>
      <c r="N170" s="2187"/>
      <c r="O170" s="2187"/>
      <c r="P170" s="2187"/>
      <c r="Q170" s="2187"/>
      <c r="R170" s="2187"/>
      <c r="S170" s="2187"/>
      <c r="T170" s="2187"/>
      <c r="U170" s="2187"/>
      <c r="V170" s="2187"/>
      <c r="W170" s="479"/>
      <c r="X170" s="479"/>
      <c r="Y170" s="479"/>
      <c r="Z170" s="862"/>
      <c r="AA170" s="795" t="s">
        <v>97</v>
      </c>
      <c r="AB170" s="34"/>
      <c r="AC170" s="62"/>
      <c r="AD170" s="62"/>
      <c r="AE170" s="62"/>
      <c r="AF170" s="62"/>
      <c r="AG170" s="766"/>
      <c r="AH170" s="767"/>
      <c r="AI170" s="767"/>
      <c r="AJ170" s="767"/>
      <c r="AK170" s="768"/>
      <c r="AL170" s="768"/>
      <c r="AM170" s="569"/>
      <c r="AN170" s="63"/>
      <c r="AO170" s="799"/>
      <c r="AP170" s="800"/>
      <c r="AQ170" s="800"/>
      <c r="AR170" s="569"/>
      <c r="AS170" s="801"/>
      <c r="AT170" s="710"/>
      <c r="AU170" s="802"/>
      <c r="AV170" s="802"/>
      <c r="AW170" s="569"/>
      <c r="AX170" s="569"/>
      <c r="AY170" s="568"/>
      <c r="AZ170" s="569"/>
      <c r="BA170" s="569"/>
      <c r="BB170" s="569"/>
      <c r="BC170" s="569"/>
      <c r="BD170" s="569"/>
      <c r="BE170" s="569"/>
      <c r="BF170" s="569"/>
      <c r="BG170" s="569"/>
      <c r="BH170" s="569"/>
      <c r="BI170" s="569"/>
      <c r="BJ170" s="569"/>
      <c r="BK170" s="569"/>
      <c r="BL170" s="569"/>
      <c r="BM170" s="569"/>
      <c r="BN170" s="569"/>
      <c r="BO170" s="569"/>
      <c r="BP170" s="569"/>
      <c r="BQ170" s="569"/>
      <c r="BR170" s="569"/>
      <c r="BS170" s="569"/>
    </row>
    <row r="171" spans="1:71" ht="3.75" hidden="1" customHeight="1">
      <c r="A171" s="29"/>
      <c r="B171" s="29"/>
      <c r="C171" s="29"/>
      <c r="D171" s="29"/>
      <c r="E171" s="2187"/>
      <c r="F171" s="2187"/>
      <c r="G171" s="2187"/>
      <c r="H171" s="2187"/>
      <c r="I171" s="2187"/>
      <c r="J171" s="2187"/>
      <c r="K171" s="2187"/>
      <c r="L171" s="2187"/>
      <c r="M171" s="2187"/>
      <c r="N171" s="2187"/>
      <c r="O171" s="2187"/>
      <c r="P171" s="2187"/>
      <c r="Q171" s="2187"/>
      <c r="R171" s="2187"/>
      <c r="S171" s="2187"/>
      <c r="T171" s="2187"/>
      <c r="U171" s="2187"/>
      <c r="V171" s="2187"/>
      <c r="W171" s="29"/>
      <c r="X171" s="29"/>
      <c r="Y171" s="29"/>
      <c r="Z171" s="819"/>
      <c r="AA171" s="795"/>
      <c r="AC171" s="62"/>
      <c r="AD171" s="62"/>
      <c r="AE171" s="62"/>
      <c r="AF171" s="62"/>
      <c r="AG171" s="755"/>
      <c r="AH171" s="756"/>
      <c r="AI171" s="756"/>
      <c r="AJ171" s="756"/>
      <c r="AK171" s="757"/>
      <c r="AL171" s="757"/>
      <c r="AM171" s="569"/>
      <c r="AN171" s="63"/>
      <c r="AO171" s="740"/>
      <c r="AP171" s="800"/>
      <c r="AQ171" s="800"/>
      <c r="AR171" s="569"/>
      <c r="AS171" s="801"/>
      <c r="AT171" s="814"/>
      <c r="AU171" s="802"/>
      <c r="AV171" s="802"/>
      <c r="AW171" s="569"/>
      <c r="AX171" s="569"/>
      <c r="AY171" s="568"/>
      <c r="AZ171" s="569"/>
      <c r="BA171" s="569"/>
      <c r="BB171" s="569"/>
      <c r="BC171" s="569"/>
      <c r="BD171" s="569"/>
      <c r="BE171" s="569"/>
      <c r="BF171" s="569"/>
      <c r="BG171" s="569"/>
      <c r="BH171" s="569"/>
      <c r="BI171" s="569"/>
      <c r="BJ171" s="569"/>
      <c r="BK171" s="569"/>
      <c r="BL171" s="569"/>
      <c r="BM171" s="569"/>
      <c r="BN171" s="569"/>
      <c r="BO171" s="569"/>
      <c r="BP171" s="569"/>
      <c r="BQ171" s="569"/>
      <c r="BR171" s="569"/>
      <c r="BS171" s="569"/>
    </row>
    <row r="172" spans="1:71" ht="3" hidden="1" customHeight="1">
      <c r="A172" s="29"/>
      <c r="B172" s="29"/>
      <c r="C172" s="29"/>
      <c r="D172" s="29"/>
      <c r="E172" s="864"/>
      <c r="F172" s="864"/>
      <c r="G172" s="864"/>
      <c r="H172" s="864"/>
      <c r="I172" s="864"/>
      <c r="J172" s="864"/>
      <c r="K172" s="864"/>
      <c r="L172" s="864"/>
      <c r="M172" s="864"/>
      <c r="N172" s="864"/>
      <c r="O172" s="864"/>
      <c r="P172" s="864"/>
      <c r="Q172" s="864"/>
      <c r="R172" s="864"/>
      <c r="S172" s="864"/>
      <c r="T172" s="864"/>
      <c r="U172" s="864"/>
      <c r="V172" s="864"/>
      <c r="W172" s="29"/>
      <c r="X172" s="29"/>
      <c r="Y172" s="29"/>
      <c r="Z172" s="819"/>
      <c r="AC172" s="62"/>
      <c r="AD172" s="62"/>
      <c r="AE172" s="62"/>
      <c r="AF172" s="62"/>
      <c r="AG172" s="766"/>
      <c r="AH172" s="767"/>
      <c r="AI172" s="767"/>
      <c r="AJ172" s="767"/>
      <c r="AK172" s="768"/>
      <c r="AL172" s="768"/>
      <c r="AM172" s="569"/>
      <c r="AN172" s="63"/>
      <c r="AO172" s="799"/>
      <c r="AP172" s="828"/>
      <c r="AQ172" s="317"/>
      <c r="AR172" s="569"/>
      <c r="AS172" s="801"/>
      <c r="AT172" s="710"/>
      <c r="AU172" s="829"/>
      <c r="AV172" s="816"/>
      <c r="AW172" s="569"/>
      <c r="AX172" s="569"/>
      <c r="AY172" s="568"/>
      <c r="AZ172" s="569"/>
      <c r="BA172" s="569"/>
      <c r="BB172" s="569"/>
      <c r="BC172" s="569"/>
      <c r="BD172" s="569"/>
      <c r="BE172" s="569"/>
      <c r="BF172" s="569"/>
      <c r="BG172" s="569"/>
      <c r="BH172" s="569"/>
      <c r="BI172" s="569"/>
      <c r="BJ172" s="569"/>
      <c r="BK172" s="569"/>
      <c r="BL172" s="569"/>
      <c r="BM172" s="569"/>
      <c r="BN172" s="569"/>
      <c r="BO172" s="569"/>
      <c r="BP172" s="569"/>
      <c r="BQ172" s="569"/>
      <c r="BR172" s="569"/>
      <c r="BS172" s="569"/>
    </row>
    <row r="173" spans="1:71" ht="1.5" hidden="1" customHeight="1">
      <c r="A173" s="29"/>
      <c r="B173" s="29"/>
      <c r="C173" s="29"/>
      <c r="D173" s="29"/>
      <c r="E173" s="864"/>
      <c r="F173" s="864"/>
      <c r="G173" s="864"/>
      <c r="H173" s="864"/>
      <c r="I173" s="864"/>
      <c r="J173" s="864"/>
      <c r="K173" s="864"/>
      <c r="L173" s="864"/>
      <c r="M173" s="864"/>
      <c r="N173" s="864"/>
      <c r="O173" s="864"/>
      <c r="P173" s="864"/>
      <c r="Q173" s="864"/>
      <c r="R173" s="864"/>
      <c r="S173" s="864"/>
      <c r="T173" s="864"/>
      <c r="U173" s="864"/>
      <c r="V173" s="864"/>
      <c r="W173" s="29"/>
      <c r="X173" s="29"/>
      <c r="Y173" s="29"/>
      <c r="Z173" s="819"/>
      <c r="AA173" s="256" t="s">
        <v>411</v>
      </c>
      <c r="AC173" s="62"/>
      <c r="AD173" s="62"/>
      <c r="AE173" s="62"/>
      <c r="AF173" s="62"/>
      <c r="AG173" s="766"/>
      <c r="AH173" s="767"/>
      <c r="AI173" s="767"/>
      <c r="AJ173" s="767"/>
      <c r="AK173" s="768"/>
      <c r="AL173" s="768"/>
      <c r="AM173" s="569"/>
      <c r="AN173" s="796"/>
      <c r="AO173" s="796"/>
      <c r="AP173" s="796"/>
      <c r="AQ173" s="796"/>
      <c r="AR173" s="569"/>
      <c r="AS173" s="797"/>
      <c r="AT173" s="797"/>
      <c r="AU173" s="797"/>
      <c r="AV173" s="797"/>
      <c r="AW173" s="569"/>
      <c r="AX173" s="569"/>
      <c r="AY173" s="568"/>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row>
    <row r="174" spans="1:71" ht="67.5" hidden="1" customHeight="1">
      <c r="A174" s="29"/>
      <c r="B174" s="29"/>
      <c r="C174" s="29"/>
      <c r="D174" s="29"/>
      <c r="E174" s="2188" t="s">
        <v>441</v>
      </c>
      <c r="F174" s="2188"/>
      <c r="G174" s="2188"/>
      <c r="H174" s="2188"/>
      <c r="I174" s="2188"/>
      <c r="J174" s="2188"/>
      <c r="K174" s="2188"/>
      <c r="L174" s="2188"/>
      <c r="M174" s="2188"/>
      <c r="N174" s="2188"/>
      <c r="O174" s="2188"/>
      <c r="P174" s="2188"/>
      <c r="Q174" s="2188"/>
      <c r="R174" s="2188"/>
      <c r="S174" s="2188"/>
      <c r="T174" s="2188"/>
      <c r="U174" s="2188"/>
      <c r="V174" s="2188"/>
      <c r="W174" s="29"/>
      <c r="X174" s="29"/>
      <c r="Y174" s="29"/>
      <c r="Z174" s="819"/>
      <c r="AA174" s="256" t="s">
        <v>413</v>
      </c>
      <c r="AC174" s="62"/>
      <c r="AD174" s="62"/>
      <c r="AE174" s="62"/>
      <c r="AF174" s="62"/>
      <c r="AG174" s="766"/>
      <c r="AH174" s="767"/>
      <c r="AI174" s="767"/>
      <c r="AJ174" s="767"/>
      <c r="AK174" s="768"/>
      <c r="AL174" s="768"/>
      <c r="AM174" s="569"/>
      <c r="AN174" s="713"/>
      <c r="AO174" s="713"/>
      <c r="AP174" s="713"/>
      <c r="AQ174" s="713"/>
      <c r="AR174" s="569"/>
      <c r="AS174" s="834"/>
      <c r="AT174" s="834"/>
      <c r="AU174" s="834"/>
      <c r="AV174" s="834"/>
      <c r="AW174" s="569"/>
      <c r="AX174" s="569"/>
      <c r="AY174" s="568"/>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row>
    <row r="175" spans="1:71" ht="43.5" customHeight="1">
      <c r="A175" s="29"/>
      <c r="B175" s="29"/>
      <c r="C175" s="29"/>
      <c r="D175" s="29"/>
      <c r="E175" s="2325" t="s">
        <v>2113</v>
      </c>
      <c r="F175" s="2325"/>
      <c r="G175" s="2325"/>
      <c r="H175" s="2325"/>
      <c r="I175" s="2325"/>
      <c r="J175" s="2325"/>
      <c r="K175" s="2325"/>
      <c r="L175" s="2325"/>
      <c r="M175" s="2325"/>
      <c r="N175" s="2325"/>
      <c r="O175" s="2325"/>
      <c r="P175" s="2325"/>
      <c r="Q175" s="2325"/>
      <c r="R175" s="2325"/>
      <c r="S175" s="2325"/>
      <c r="T175" s="2325"/>
      <c r="U175" s="2325"/>
      <c r="V175" s="2325"/>
      <c r="W175" s="29"/>
      <c r="X175" s="29"/>
      <c r="Y175" s="29"/>
      <c r="Z175" s="819"/>
      <c r="AA175" s="256"/>
      <c r="AC175" s="62"/>
      <c r="AD175" s="62"/>
      <c r="AE175" s="62"/>
      <c r="AF175" s="62"/>
      <c r="AG175" s="766"/>
      <c r="AH175" s="767"/>
      <c r="AI175" s="767"/>
      <c r="AJ175" s="767"/>
      <c r="AK175" s="768"/>
      <c r="AL175" s="768"/>
      <c r="AM175" s="569"/>
      <c r="AN175" s="62"/>
      <c r="AO175" s="317"/>
      <c r="AP175" s="552"/>
      <c r="AQ175" s="317"/>
      <c r="AR175" s="569"/>
      <c r="AS175" s="834"/>
      <c r="AT175" s="834"/>
      <c r="AU175" s="834"/>
      <c r="AV175" s="834"/>
      <c r="AW175" s="569"/>
      <c r="AX175" s="569"/>
      <c r="AY175" s="568"/>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row>
    <row r="176" spans="1:71" ht="12.75" customHeight="1">
      <c r="A176" s="29"/>
      <c r="B176" s="29"/>
      <c r="C176" s="29"/>
      <c r="D176" s="29"/>
      <c r="E176" s="1194" t="s">
        <v>97</v>
      </c>
      <c r="F176" s="2326" t="s">
        <v>97</v>
      </c>
      <c r="G176" s="2326"/>
      <c r="H176" s="182"/>
      <c r="I176" s="2161" t="s">
        <v>97</v>
      </c>
      <c r="J176" s="2161"/>
      <c r="K176" s="2327" t="s">
        <v>97</v>
      </c>
      <c r="L176" s="2327"/>
      <c r="M176" s="2327"/>
      <c r="N176" s="1195"/>
      <c r="O176" s="2328" t="str">
        <f>'[1]TMB 050'!Q161</f>
        <v>PREMIO TOTAL (A VISTA)  R$</v>
      </c>
      <c r="P176" s="2328"/>
      <c r="Q176" s="2328"/>
      <c r="R176" s="2328"/>
      <c r="S176" s="2328"/>
      <c r="T176" s="2329">
        <f ca="1">'TMB 050'!Q162</f>
        <v>2176.4419262764745</v>
      </c>
      <c r="U176" s="2329"/>
      <c r="V176" s="2329"/>
      <c r="W176" s="29"/>
      <c r="X176" s="29"/>
      <c r="Y176" s="29"/>
      <c r="Z176" s="819"/>
      <c r="AA176" s="256"/>
      <c r="AC176" s="62"/>
      <c r="AD176" s="62"/>
      <c r="AE176" s="62"/>
      <c r="AF176" s="62"/>
      <c r="AG176" s="766"/>
      <c r="AH176" s="767"/>
      <c r="AI176" s="767"/>
      <c r="AJ176" s="767"/>
      <c r="AK176" s="768"/>
      <c r="AL176" s="768"/>
      <c r="AM176" s="569"/>
      <c r="AN176" s="62"/>
      <c r="AO176" s="317"/>
      <c r="AP176" s="552"/>
      <c r="AQ176" s="317"/>
      <c r="AR176" s="569"/>
      <c r="AS176" s="834"/>
      <c r="AT176" s="834"/>
      <c r="AU176" s="834"/>
      <c r="AV176" s="834"/>
      <c r="AW176" s="569"/>
      <c r="AX176" s="569"/>
      <c r="AY176" s="568"/>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row>
    <row r="177" spans="1:71" ht="18" customHeight="1">
      <c r="A177" s="29"/>
      <c r="B177" s="29"/>
      <c r="C177" s="29"/>
      <c r="D177" s="29"/>
      <c r="E177" s="1196" t="s">
        <v>2114</v>
      </c>
      <c r="F177" s="2318">
        <f ca="1">TODAY()</f>
        <v>41876</v>
      </c>
      <c r="G177" s="2319"/>
      <c r="H177" s="865"/>
      <c r="I177" s="2320"/>
      <c r="J177" s="2320"/>
      <c r="K177" s="2320"/>
      <c r="L177" s="2320"/>
      <c r="M177" s="2320"/>
      <c r="N177" s="2320"/>
      <c r="O177" s="866"/>
      <c r="P177" s="2320" t="s">
        <v>97</v>
      </c>
      <c r="Q177" s="2320"/>
      <c r="R177" s="2320"/>
      <c r="S177" s="2320"/>
      <c r="T177" s="2320"/>
      <c r="U177" s="2320"/>
      <c r="V177" s="2320"/>
      <c r="W177" s="29"/>
      <c r="X177" s="29"/>
      <c r="Y177" s="29"/>
      <c r="Z177" s="819"/>
      <c r="AA177" s="256"/>
      <c r="AC177" s="62"/>
      <c r="AD177" s="62"/>
      <c r="AE177" s="62"/>
      <c r="AF177" s="62"/>
      <c r="AG177" s="755"/>
      <c r="AH177" s="756"/>
      <c r="AI177" s="756"/>
      <c r="AJ177" s="756"/>
      <c r="AK177" s="757"/>
      <c r="AL177" s="757"/>
      <c r="AM177" s="569"/>
      <c r="AN177" s="792"/>
      <c r="AO177" s="792"/>
      <c r="AP177" s="792"/>
      <c r="AQ177" s="792"/>
      <c r="AR177" s="569"/>
      <c r="AS177" s="793"/>
      <c r="AT177" s="793"/>
      <c r="AU177" s="793"/>
      <c r="AV177" s="793"/>
      <c r="AW177" s="569"/>
      <c r="AX177" s="569"/>
      <c r="AY177" s="568"/>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row>
    <row r="178" spans="1:71" ht="35.25" customHeight="1">
      <c r="A178" s="29"/>
      <c r="B178" s="29"/>
      <c r="C178" s="33"/>
      <c r="D178" s="29"/>
      <c r="E178" s="2321"/>
      <c r="F178" s="2321"/>
      <c r="G178" s="2321"/>
      <c r="H178" s="2322" t="s">
        <v>2115</v>
      </c>
      <c r="I178" s="2322"/>
      <c r="J178" s="2322"/>
      <c r="K178" s="2322"/>
      <c r="L178" s="2322"/>
      <c r="M178" s="2322"/>
      <c r="N178" s="2322"/>
      <c r="O178" s="867"/>
      <c r="P178" s="2323" t="s">
        <v>2116</v>
      </c>
      <c r="Q178" s="2324"/>
      <c r="R178" s="2324"/>
      <c r="S178" s="2324"/>
      <c r="T178" s="2324"/>
      <c r="U178" s="2324"/>
      <c r="V178" s="2324"/>
      <c r="W178" s="29"/>
      <c r="X178" s="29"/>
      <c r="Y178" s="29"/>
      <c r="Z178" s="819"/>
      <c r="AA178" s="256"/>
      <c r="AC178" s="62"/>
      <c r="AD178" s="62"/>
      <c r="AE178" s="62"/>
      <c r="AF178" s="62"/>
      <c r="AG178" s="755"/>
      <c r="AH178" s="756"/>
      <c r="AI178" s="756"/>
      <c r="AJ178" s="756"/>
      <c r="AK178" s="757"/>
      <c r="AL178" s="757"/>
      <c r="AM178" s="569"/>
      <c r="AN178" s="796"/>
      <c r="AO178" s="796"/>
      <c r="AP178" s="796"/>
      <c r="AQ178" s="796"/>
      <c r="AR178" s="569"/>
      <c r="AS178" s="797"/>
      <c r="AT178" s="797"/>
      <c r="AU178" s="797"/>
      <c r="AV178" s="797"/>
      <c r="AW178" s="569"/>
      <c r="AX178" s="569"/>
      <c r="AY178" s="568"/>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row>
    <row r="179" spans="1:71" ht="14.25" customHeight="1">
      <c r="A179" s="29"/>
      <c r="B179" s="29"/>
      <c r="C179" s="33"/>
      <c r="D179" s="29"/>
      <c r="E179" s="2330"/>
      <c r="F179" s="2330"/>
      <c r="G179" s="2330"/>
      <c r="H179" s="2330"/>
      <c r="I179" s="2330"/>
      <c r="J179" s="2330"/>
      <c r="K179" s="2330"/>
      <c r="L179" s="2330"/>
      <c r="M179" s="2330"/>
      <c r="N179" s="2330"/>
      <c r="O179" s="2330"/>
      <c r="P179" s="2330"/>
      <c r="Q179" s="2185"/>
      <c r="R179" s="2185"/>
      <c r="S179" s="2185"/>
      <c r="T179" s="2185"/>
      <c r="U179" s="2185"/>
      <c r="V179" s="29"/>
      <c r="W179" s="29"/>
      <c r="X179" s="29"/>
      <c r="Y179" s="29"/>
      <c r="Z179" s="819"/>
      <c r="AA179" s="256"/>
      <c r="AC179" s="62"/>
      <c r="AD179" s="62"/>
      <c r="AE179" s="62"/>
      <c r="AF179" s="62"/>
      <c r="AG179" s="755"/>
      <c r="AH179" s="756"/>
      <c r="AI179" s="756"/>
      <c r="AJ179" s="756"/>
      <c r="AK179" s="757"/>
      <c r="AL179" s="757"/>
      <c r="AM179" s="569"/>
      <c r="AN179" s="63"/>
      <c r="AO179" s="799"/>
      <c r="AP179" s="800"/>
      <c r="AQ179" s="800"/>
      <c r="AR179" s="569"/>
      <c r="AS179" s="801"/>
      <c r="AT179" s="710"/>
      <c r="AU179" s="802"/>
      <c r="AV179" s="802"/>
      <c r="AW179" s="569"/>
      <c r="AX179" s="569"/>
      <c r="AY179" s="568"/>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row>
    <row r="180" spans="1:71" ht="3.75" hidden="1" customHeight="1">
      <c r="A180" s="29"/>
      <c r="B180" s="29"/>
      <c r="C180" s="33"/>
      <c r="D180" s="29"/>
      <c r="E180" s="29"/>
      <c r="F180" s="29"/>
      <c r="G180" s="29"/>
      <c r="H180" s="29"/>
      <c r="I180" s="29"/>
      <c r="J180" s="29"/>
      <c r="K180" s="29"/>
      <c r="L180" s="29"/>
      <c r="M180" s="29"/>
      <c r="N180" s="29"/>
      <c r="O180" s="29"/>
      <c r="P180" s="29"/>
      <c r="Q180" s="29"/>
      <c r="R180" s="29"/>
      <c r="S180" s="29"/>
      <c r="T180" s="29"/>
      <c r="U180" s="29"/>
      <c r="V180" s="29"/>
      <c r="W180" s="29"/>
      <c r="X180" s="29"/>
      <c r="Y180" s="29"/>
      <c r="Z180" s="868"/>
      <c r="AA180" s="256"/>
      <c r="AC180" s="62"/>
      <c r="AD180" s="62"/>
      <c r="AE180" s="62"/>
      <c r="AF180" s="62"/>
      <c r="AG180" s="755"/>
      <c r="AH180" s="756"/>
      <c r="AI180" s="756"/>
      <c r="AJ180" s="756"/>
      <c r="AK180" s="757"/>
      <c r="AL180" s="757"/>
      <c r="AM180" s="569"/>
      <c r="AN180" s="63"/>
      <c r="AO180" s="805"/>
      <c r="AP180" s="800"/>
      <c r="AQ180" s="800"/>
      <c r="AR180" s="569"/>
      <c r="AS180" s="801"/>
      <c r="AT180" s="806"/>
      <c r="AU180" s="802"/>
      <c r="AV180" s="802"/>
      <c r="AW180" s="569"/>
      <c r="AX180" s="569"/>
      <c r="AY180" s="568"/>
      <c r="AZ180" s="569"/>
      <c r="BA180" s="569"/>
      <c r="BB180" s="569"/>
      <c r="BC180" s="569"/>
      <c r="BD180" s="569"/>
      <c r="BE180" s="569"/>
      <c r="BF180" s="569"/>
      <c r="BG180" s="569"/>
      <c r="BH180" s="569"/>
      <c r="BI180" s="569"/>
      <c r="BJ180" s="569"/>
      <c r="BK180" s="569"/>
      <c r="BL180" s="569"/>
      <c r="BM180" s="569"/>
      <c r="BN180" s="569"/>
      <c r="BO180" s="569"/>
      <c r="BP180" s="569"/>
      <c r="BQ180" s="569"/>
      <c r="BR180" s="569"/>
      <c r="BS180" s="569"/>
    </row>
    <row r="181" spans="1:71" ht="3" hidden="1" customHeight="1">
      <c r="A181" s="29"/>
      <c r="B181" s="29"/>
      <c r="C181" s="29"/>
      <c r="D181" s="869"/>
      <c r="E181" s="869"/>
      <c r="F181" s="870"/>
      <c r="G181" s="870"/>
      <c r="H181" s="870"/>
      <c r="I181" s="870"/>
      <c r="J181" s="869"/>
      <c r="K181" s="869"/>
      <c r="L181" s="869"/>
      <c r="M181" s="869"/>
      <c r="N181" s="869"/>
      <c r="O181" s="869"/>
      <c r="P181" s="869"/>
      <c r="Q181" s="869"/>
      <c r="R181" s="869"/>
      <c r="S181" s="869"/>
      <c r="T181" s="869"/>
      <c r="U181" s="869"/>
      <c r="V181" s="674"/>
      <c r="W181" s="29"/>
      <c r="X181" s="29"/>
      <c r="Y181" s="29"/>
      <c r="Z181" s="868"/>
      <c r="AA181" s="256"/>
      <c r="AC181" s="62"/>
      <c r="AD181" s="62"/>
      <c r="AE181" s="62"/>
      <c r="AF181" s="62"/>
      <c r="AG181" s="755"/>
      <c r="AH181" s="756"/>
      <c r="AI181" s="756"/>
      <c r="AJ181" s="756"/>
      <c r="AK181" s="757"/>
      <c r="AL181" s="757"/>
      <c r="AM181" s="569"/>
      <c r="AN181" s="796"/>
      <c r="AO181" s="796"/>
      <c r="AP181" s="796"/>
      <c r="AQ181" s="796"/>
      <c r="AR181" s="569"/>
      <c r="AS181" s="797"/>
      <c r="AT181" s="797"/>
      <c r="AU181" s="797"/>
      <c r="AV181" s="797"/>
      <c r="AW181" s="569"/>
      <c r="AX181" s="569"/>
      <c r="AY181" s="568"/>
      <c r="AZ181" s="569"/>
      <c r="BA181" s="569"/>
      <c r="BB181" s="569"/>
      <c r="BC181" s="569"/>
      <c r="BD181" s="569"/>
      <c r="BE181" s="569"/>
      <c r="BF181" s="569"/>
      <c r="BG181" s="569"/>
      <c r="BH181" s="569"/>
      <c r="BI181" s="569"/>
      <c r="BJ181" s="569"/>
      <c r="BK181" s="569"/>
      <c r="BL181" s="569"/>
      <c r="BM181" s="569"/>
      <c r="BN181" s="569"/>
      <c r="BO181" s="569"/>
      <c r="BP181" s="569"/>
      <c r="BQ181" s="569"/>
      <c r="BR181" s="569"/>
      <c r="BS181" s="569"/>
    </row>
    <row r="182" spans="1:71" ht="14.25" customHeight="1">
      <c r="A182" s="29"/>
      <c r="B182" s="29"/>
      <c r="C182" s="33"/>
      <c r="D182" s="33"/>
      <c r="E182" s="871"/>
      <c r="F182" s="871"/>
      <c r="G182" s="872"/>
      <c r="H182" s="2186"/>
      <c r="I182" s="2186"/>
      <c r="J182" s="2186"/>
      <c r="K182" s="2186"/>
      <c r="L182" s="2186"/>
      <c r="M182" s="2186"/>
      <c r="N182" s="2186"/>
      <c r="O182" s="2186"/>
      <c r="P182" s="2186"/>
      <c r="Q182" s="2186"/>
      <c r="R182" s="2186"/>
      <c r="S182" s="873"/>
      <c r="T182" s="874"/>
      <c r="U182" s="874"/>
      <c r="V182" s="874"/>
      <c r="W182" s="874"/>
      <c r="X182" s="32"/>
      <c r="AA182" s="256"/>
      <c r="AC182" s="62"/>
      <c r="AD182" s="62"/>
      <c r="AE182" s="62"/>
      <c r="AF182" s="62"/>
      <c r="AG182" s="755"/>
      <c r="AH182" s="756"/>
      <c r="AI182" s="756"/>
      <c r="AJ182" s="756"/>
      <c r="AK182" s="757"/>
      <c r="AL182" s="757"/>
      <c r="AM182" s="569"/>
      <c r="AN182" s="63"/>
      <c r="AO182" s="799"/>
      <c r="AP182" s="800"/>
      <c r="AQ182" s="800"/>
      <c r="AR182" s="569"/>
      <c r="AS182" s="801"/>
      <c r="AT182" s="710"/>
      <c r="AU182" s="802"/>
      <c r="AV182" s="802"/>
      <c r="AW182" s="569"/>
      <c r="AX182" s="569"/>
      <c r="AY182" s="568"/>
      <c r="AZ182" s="569"/>
      <c r="BA182" s="569"/>
      <c r="BB182" s="569"/>
      <c r="BC182" s="569"/>
      <c r="BD182" s="569"/>
      <c r="BE182" s="569"/>
      <c r="BF182" s="569"/>
      <c r="BG182" s="569"/>
      <c r="BH182" s="569"/>
      <c r="BI182" s="569"/>
      <c r="BJ182" s="569"/>
      <c r="BK182" s="569"/>
      <c r="BL182" s="569"/>
      <c r="BM182" s="569"/>
      <c r="BN182" s="569"/>
      <c r="BO182" s="569"/>
      <c r="BP182" s="569"/>
      <c r="BQ182" s="569"/>
      <c r="BR182" s="569"/>
      <c r="BS182" s="569"/>
    </row>
    <row r="183" spans="1:71" ht="12.75" hidden="1" customHeight="1">
      <c r="A183" s="33"/>
      <c r="B183" s="33"/>
      <c r="C183" s="33"/>
      <c r="D183" s="29"/>
      <c r="E183" s="29"/>
      <c r="F183" s="29"/>
      <c r="G183" s="29"/>
      <c r="H183" s="29"/>
      <c r="I183" s="29"/>
      <c r="J183" s="29"/>
      <c r="K183" s="29"/>
      <c r="L183" s="29"/>
      <c r="M183" s="29"/>
      <c r="N183" s="29"/>
      <c r="O183" s="29"/>
      <c r="P183" s="29"/>
      <c r="Q183" s="29"/>
      <c r="R183" s="29"/>
      <c r="S183" s="29"/>
      <c r="T183" s="29"/>
      <c r="U183" s="29"/>
      <c r="V183" s="29"/>
      <c r="W183" s="29"/>
      <c r="X183" s="29"/>
      <c r="Y183" s="29"/>
      <c r="Z183" s="819"/>
      <c r="AA183" s="256"/>
      <c r="AC183" s="62"/>
      <c r="AD183" s="62"/>
      <c r="AE183" s="62"/>
      <c r="AF183" s="62"/>
      <c r="AG183" s="875">
        <v>1</v>
      </c>
      <c r="AH183" s="756"/>
      <c r="AI183" s="756"/>
      <c r="AJ183" s="756"/>
      <c r="AK183" s="757"/>
      <c r="AL183" s="757"/>
      <c r="AM183" s="569"/>
      <c r="AN183" s="796"/>
      <c r="AO183" s="796"/>
      <c r="AP183" s="796"/>
      <c r="AQ183" s="796"/>
      <c r="AR183" s="569"/>
      <c r="AS183" s="797"/>
      <c r="AT183" s="797"/>
      <c r="AU183" s="797"/>
      <c r="AV183" s="797"/>
      <c r="AW183" s="569"/>
      <c r="AX183" s="569"/>
      <c r="AY183" s="568"/>
      <c r="AZ183" s="569"/>
      <c r="BA183" s="569"/>
      <c r="BB183" s="569"/>
      <c r="BC183" s="569"/>
      <c r="BD183" s="569"/>
      <c r="BE183" s="569"/>
      <c r="BF183" s="569"/>
      <c r="BG183" s="569"/>
      <c r="BH183" s="569"/>
      <c r="BI183" s="569"/>
      <c r="BJ183" s="569"/>
      <c r="BK183" s="569"/>
      <c r="BL183" s="569"/>
      <c r="BM183" s="569"/>
      <c r="BN183" s="569"/>
      <c r="BO183" s="569"/>
      <c r="BP183" s="569"/>
      <c r="BQ183" s="569"/>
      <c r="BR183" s="569"/>
      <c r="BS183" s="569"/>
    </row>
    <row r="184" spans="1:71" ht="12.75" hidden="1" customHeight="1">
      <c r="A184" s="33"/>
      <c r="B184" s="33"/>
      <c r="C184" s="33"/>
      <c r="D184" s="29"/>
      <c r="E184" s="29"/>
      <c r="F184" s="29"/>
      <c r="G184" s="29"/>
      <c r="H184" s="29"/>
      <c r="I184" s="29"/>
      <c r="J184" s="29">
        <v>5</v>
      </c>
      <c r="K184" s="29"/>
      <c r="L184" s="29"/>
      <c r="M184" s="29"/>
      <c r="N184" s="29"/>
      <c r="O184" s="29"/>
      <c r="P184" s="876"/>
      <c r="Q184" s="29"/>
      <c r="R184" s="29"/>
      <c r="S184" s="29"/>
      <c r="T184" s="29"/>
      <c r="U184" s="29"/>
      <c r="V184" s="29"/>
      <c r="W184" s="29"/>
      <c r="X184" s="29"/>
      <c r="Y184" s="29"/>
      <c r="Z184" s="819"/>
      <c r="AA184" s="256"/>
      <c r="AC184" s="62"/>
      <c r="AD184" s="62"/>
      <c r="AE184" s="62"/>
      <c r="AF184" s="62"/>
      <c r="AG184" s="877" t="s">
        <v>445</v>
      </c>
      <c r="AH184" s="756"/>
      <c r="AI184" s="756"/>
      <c r="AJ184" s="756"/>
      <c r="AK184" s="757"/>
      <c r="AL184" s="757"/>
      <c r="AM184" s="569"/>
      <c r="AN184" s="713"/>
      <c r="AO184" s="740"/>
      <c r="AP184" s="800"/>
      <c r="AQ184" s="800"/>
      <c r="AR184" s="569"/>
      <c r="AS184" s="813"/>
      <c r="AT184" s="814"/>
      <c r="AU184" s="802"/>
      <c r="AV184" s="802"/>
      <c r="AW184" s="569"/>
      <c r="AX184" s="569"/>
      <c r="AY184" s="568"/>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row>
    <row r="185" spans="1:71" ht="12.75" hidden="1" customHeight="1">
      <c r="A185" s="33"/>
      <c r="B185" s="33"/>
      <c r="C185" s="33"/>
      <c r="D185" s="29"/>
      <c r="E185" s="29"/>
      <c r="F185" s="29"/>
      <c r="G185" s="29"/>
      <c r="H185" s="29"/>
      <c r="I185" s="29"/>
      <c r="J185" s="29"/>
      <c r="K185" s="29"/>
      <c r="L185" s="29"/>
      <c r="M185" s="29"/>
      <c r="N185" s="2201"/>
      <c r="O185" s="2201"/>
      <c r="P185" s="878"/>
      <c r="Q185" s="29"/>
      <c r="R185" s="29"/>
      <c r="S185" s="29"/>
      <c r="T185" s="29"/>
      <c r="U185" s="29"/>
      <c r="V185" s="29"/>
      <c r="W185" s="29"/>
      <c r="X185" s="29"/>
      <c r="Y185" s="29"/>
      <c r="Z185" s="819"/>
      <c r="AA185" s="256"/>
      <c r="AC185" s="62"/>
      <c r="AD185" s="62"/>
      <c r="AE185" s="62"/>
      <c r="AF185" s="62"/>
      <c r="AG185" s="820" t="s">
        <v>447</v>
      </c>
      <c r="AH185" s="820"/>
      <c r="AI185" s="820"/>
      <c r="AJ185" s="820"/>
      <c r="AK185" s="820"/>
      <c r="AL185" s="820"/>
      <c r="AM185" s="569"/>
      <c r="AN185" s="713"/>
      <c r="AO185" s="799"/>
      <c r="AP185" s="800"/>
      <c r="AQ185" s="800"/>
      <c r="AR185" s="569"/>
      <c r="AS185" s="813"/>
      <c r="AT185" s="710"/>
      <c r="AU185" s="802"/>
      <c r="AV185" s="802"/>
      <c r="AW185" s="569"/>
      <c r="AX185" s="569"/>
      <c r="AY185" s="568"/>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row>
    <row r="186" spans="1:71" ht="12.75" hidden="1" customHeight="1">
      <c r="A186" s="33"/>
      <c r="B186" s="33"/>
      <c r="C186" s="33"/>
      <c r="D186" s="29"/>
      <c r="E186" s="2202"/>
      <c r="F186" s="2202"/>
      <c r="G186" s="2203"/>
      <c r="H186" s="2203"/>
      <c r="I186" s="2203"/>
      <c r="J186" s="2203"/>
      <c r="K186" s="2203"/>
      <c r="L186" s="2203"/>
      <c r="M186" s="2203"/>
      <c r="N186" s="2203"/>
      <c r="O186" s="29"/>
      <c r="P186" s="29"/>
      <c r="Q186" s="29"/>
      <c r="R186" s="29"/>
      <c r="S186" s="29"/>
      <c r="T186" s="29"/>
      <c r="U186" s="29"/>
      <c r="V186" s="29"/>
      <c r="W186" s="29"/>
      <c r="X186" s="29"/>
      <c r="Y186" s="29"/>
      <c r="Z186" s="819"/>
      <c r="AC186" s="62"/>
      <c r="AD186" s="62"/>
      <c r="AE186" s="62"/>
      <c r="AF186" s="62"/>
      <c r="AG186" s="879">
        <f>U12</f>
        <v>0</v>
      </c>
      <c r="AH186" s="569"/>
      <c r="AI186" s="569"/>
      <c r="AJ186" s="569"/>
      <c r="AK186" s="569"/>
      <c r="AL186" s="569"/>
      <c r="AM186" s="569"/>
      <c r="AN186" s="63"/>
      <c r="AO186" s="740"/>
      <c r="AP186" s="800"/>
      <c r="AQ186" s="800"/>
      <c r="AR186" s="569"/>
      <c r="AS186" s="801"/>
      <c r="AT186" s="814"/>
      <c r="AU186" s="802"/>
      <c r="AV186" s="802"/>
      <c r="AW186" s="569"/>
      <c r="AX186" s="569"/>
      <c r="AY186" s="568"/>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row>
    <row r="187" spans="1:71" ht="12.75" hidden="1" customHeight="1">
      <c r="A187" s="33"/>
      <c r="B187" s="33"/>
      <c r="C187" s="33"/>
      <c r="D187" s="29"/>
      <c r="E187" s="2202"/>
      <c r="F187" s="2202"/>
      <c r="G187" s="2203"/>
      <c r="H187" s="2203"/>
      <c r="I187" s="2203"/>
      <c r="J187" s="2203"/>
      <c r="K187" s="2203"/>
      <c r="L187" s="2203"/>
      <c r="M187" s="2203"/>
      <c r="N187" s="2203"/>
      <c r="O187" s="29"/>
      <c r="P187" s="29"/>
      <c r="Q187" s="29"/>
      <c r="R187" s="29"/>
      <c r="S187" s="29"/>
      <c r="T187" s="29"/>
      <c r="U187" s="29"/>
      <c r="V187" s="29"/>
      <c r="W187" s="29"/>
      <c r="X187" s="29"/>
      <c r="Y187" s="29"/>
      <c r="Z187" s="819"/>
      <c r="AC187" s="62"/>
      <c r="AD187" s="62"/>
      <c r="AE187" s="62"/>
      <c r="AF187" s="62"/>
      <c r="AG187" s="62"/>
      <c r="AH187" s="62"/>
      <c r="AI187" s="62"/>
      <c r="AJ187" s="62"/>
      <c r="AK187" s="62"/>
      <c r="AL187" s="62"/>
      <c r="AM187" s="569"/>
      <c r="AN187" s="63"/>
      <c r="AO187" s="799"/>
      <c r="AP187" s="800"/>
      <c r="AQ187" s="800"/>
      <c r="AR187" s="569"/>
      <c r="AS187" s="801"/>
      <c r="AT187" s="710"/>
      <c r="AU187" s="802"/>
      <c r="AV187" s="802"/>
      <c r="AW187" s="569"/>
      <c r="AX187" s="569"/>
      <c r="AY187" s="568"/>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row>
    <row r="188" spans="1:71" ht="12.75" hidden="1" customHeight="1" thickBot="1">
      <c r="A188" s="33"/>
      <c r="B188" s="33"/>
      <c r="C188" s="33"/>
      <c r="D188" s="29"/>
      <c r="E188" s="2202"/>
      <c r="F188" s="2202"/>
      <c r="G188" s="2203"/>
      <c r="H188" s="2203"/>
      <c r="I188" s="2203"/>
      <c r="J188" s="2203"/>
      <c r="K188" s="2203"/>
      <c r="L188" s="2203"/>
      <c r="M188" s="2203"/>
      <c r="N188" s="2203"/>
      <c r="O188" s="29"/>
      <c r="P188" s="29"/>
      <c r="Q188" s="29"/>
      <c r="R188" s="29"/>
      <c r="S188" s="29"/>
      <c r="T188" s="29"/>
      <c r="U188" s="29"/>
      <c r="V188" s="29"/>
      <c r="W188" s="29"/>
      <c r="X188" s="29"/>
      <c r="Y188" s="29"/>
      <c r="Z188" s="819"/>
      <c r="AC188" s="62"/>
      <c r="AD188" s="62"/>
      <c r="AE188" s="62"/>
      <c r="AF188" s="62"/>
      <c r="AG188" s="62"/>
      <c r="AH188" s="272">
        <f ca="1">AI98</f>
        <v>1170.8487234228392</v>
      </c>
      <c r="AI188" s="256" t="s">
        <v>450</v>
      </c>
      <c r="AJ188" s="62"/>
      <c r="AK188" s="62"/>
      <c r="AL188" s="62"/>
      <c r="AM188" s="569"/>
      <c r="AN188" s="796"/>
      <c r="AO188" s="796"/>
      <c r="AP188" s="796"/>
      <c r="AQ188" s="796"/>
      <c r="AR188" s="569"/>
      <c r="AS188" s="797"/>
      <c r="AT188" s="797"/>
      <c r="AU188" s="797"/>
      <c r="AV188" s="797"/>
      <c r="AW188" s="569"/>
      <c r="AX188" s="569"/>
      <c r="AY188" s="568"/>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row>
    <row r="189" spans="1:71" ht="12.75" hidden="1" customHeight="1" thickBot="1">
      <c r="A189" s="33"/>
      <c r="B189" s="33"/>
      <c r="C189" s="33"/>
      <c r="D189" s="29"/>
      <c r="E189" s="2202"/>
      <c r="F189" s="2202"/>
      <c r="G189" s="2203"/>
      <c r="H189" s="2203"/>
      <c r="I189" s="2203"/>
      <c r="J189" s="2203"/>
      <c r="K189" s="2203"/>
      <c r="L189" s="2203"/>
      <c r="M189" s="2203"/>
      <c r="N189" s="2203"/>
      <c r="O189" s="29"/>
      <c r="P189" s="29"/>
      <c r="Q189" s="29"/>
      <c r="R189" s="29"/>
      <c r="S189" s="29"/>
      <c r="T189" s="29"/>
      <c r="U189" s="29"/>
      <c r="V189" s="29"/>
      <c r="W189" s="29"/>
      <c r="X189" s="29"/>
      <c r="Y189" s="29"/>
      <c r="Z189" s="880" t="s">
        <v>97</v>
      </c>
      <c r="AA189" s="881" t="s">
        <v>451</v>
      </c>
      <c r="AB189" s="882">
        <v>0.25</v>
      </c>
      <c r="AC189" s="2204" t="s">
        <v>452</v>
      </c>
      <c r="AD189" s="2204"/>
      <c r="AE189" s="2204"/>
      <c r="AF189" s="883" t="s">
        <v>445</v>
      </c>
      <c r="AG189" s="62"/>
      <c r="AH189" s="62"/>
      <c r="AI189" s="804" t="s">
        <v>453</v>
      </c>
      <c r="AJ189" s="62"/>
      <c r="AK189" s="62"/>
      <c r="AL189" s="62" t="s">
        <v>183</v>
      </c>
      <c r="AM189" s="569"/>
      <c r="AN189" s="63"/>
      <c r="AO189" s="799"/>
      <c r="AP189" s="800"/>
      <c r="AQ189" s="800"/>
      <c r="AR189" s="569"/>
      <c r="AS189" s="801"/>
      <c r="AT189" s="710"/>
      <c r="AU189" s="802"/>
      <c r="AV189" s="802"/>
      <c r="AW189" s="569"/>
      <c r="AX189" s="569"/>
      <c r="AY189" s="568"/>
      <c r="AZ189" s="569"/>
      <c r="BA189" s="569"/>
      <c r="BB189" s="569"/>
      <c r="BC189" s="569"/>
      <c r="BD189" s="569"/>
      <c r="BE189" s="569"/>
      <c r="BF189" s="569"/>
      <c r="BG189" s="569"/>
      <c r="BH189" s="569"/>
      <c r="BI189" s="569"/>
      <c r="BJ189" s="569"/>
      <c r="BK189" s="569"/>
      <c r="BL189" s="569"/>
      <c r="BM189" s="569"/>
      <c r="BN189" s="569"/>
      <c r="BO189" s="569"/>
      <c r="BP189" s="569"/>
      <c r="BQ189" s="569"/>
      <c r="BR189" s="569"/>
      <c r="BS189" s="569"/>
    </row>
    <row r="190" spans="1:71" ht="12.75" hidden="1" customHeight="1">
      <c r="A190" s="33"/>
      <c r="B190" s="33"/>
      <c r="C190" s="33"/>
      <c r="D190" s="33"/>
      <c r="E190" s="2202"/>
      <c r="F190" s="2202"/>
      <c r="G190" s="2203"/>
      <c r="H190" s="2203"/>
      <c r="I190" s="2203"/>
      <c r="J190" s="2203"/>
      <c r="K190" s="2203"/>
      <c r="L190" s="2203"/>
      <c r="M190" s="2203"/>
      <c r="N190" s="2203"/>
      <c r="O190" s="29"/>
      <c r="P190" s="29"/>
      <c r="Q190" s="29"/>
      <c r="R190" s="29"/>
      <c r="S190" s="29"/>
      <c r="T190" s="29"/>
      <c r="U190" s="29"/>
      <c r="V190" s="29"/>
      <c r="W190" s="29"/>
      <c r="X190" s="29"/>
      <c r="Y190" s="29"/>
      <c r="Z190" s="880" t="s">
        <v>97</v>
      </c>
      <c r="AA190" s="884" t="s">
        <v>454</v>
      </c>
      <c r="AB190" s="885">
        <v>0</v>
      </c>
      <c r="AC190" s="2205" t="s">
        <v>455</v>
      </c>
      <c r="AD190" s="2205"/>
      <c r="AE190" s="2206">
        <f>U12</f>
        <v>0</v>
      </c>
      <c r="AF190" s="2207"/>
      <c r="AG190" s="886" t="s">
        <v>456</v>
      </c>
      <c r="AH190" s="887">
        <f>300/((100-U12)/100)</f>
        <v>300</v>
      </c>
      <c r="AI190" s="888">
        <f ca="1">IF(AI98&gt;=AH190,AI98,300/((100-U12)/100))</f>
        <v>1170.8487234228392</v>
      </c>
      <c r="AJ190" s="62"/>
      <c r="AK190" s="62"/>
      <c r="AL190" s="62" t="s">
        <v>183</v>
      </c>
      <c r="AM190" s="569"/>
      <c r="AN190" s="63"/>
      <c r="AO190" s="799"/>
      <c r="AP190" s="800"/>
      <c r="AQ190" s="800"/>
      <c r="AR190" s="569"/>
      <c r="AS190" s="801"/>
      <c r="AT190" s="710"/>
      <c r="AU190" s="802"/>
      <c r="AV190" s="802"/>
      <c r="AW190" s="569"/>
      <c r="AX190" s="569"/>
      <c r="AY190" s="568"/>
      <c r="AZ190" s="569"/>
      <c r="BA190" s="569"/>
      <c r="BB190" s="569"/>
      <c r="BC190" s="569"/>
      <c r="BD190" s="569"/>
      <c r="BE190" s="569"/>
      <c r="BF190" s="569"/>
      <c r="BG190" s="569"/>
      <c r="BH190" s="569"/>
      <c r="BI190" s="569"/>
      <c r="BJ190" s="569"/>
      <c r="BK190" s="569"/>
      <c r="BL190" s="569"/>
      <c r="BM190" s="569"/>
      <c r="BN190" s="569"/>
      <c r="BO190" s="569"/>
      <c r="BP190" s="569"/>
      <c r="BQ190" s="569"/>
      <c r="BR190" s="569"/>
      <c r="BS190" s="569"/>
    </row>
    <row r="191" spans="1:71" ht="12.75" hidden="1" customHeight="1" thickBot="1">
      <c r="A191" s="33"/>
      <c r="B191" s="33"/>
      <c r="C191" s="33"/>
      <c r="D191" s="33"/>
      <c r="E191" s="29"/>
      <c r="F191" s="29"/>
      <c r="G191" s="29"/>
      <c r="H191" s="29"/>
      <c r="I191" s="29"/>
      <c r="J191" s="889"/>
      <c r="K191" s="890"/>
      <c r="L191" s="2192"/>
      <c r="M191" s="2192"/>
      <c r="N191" s="2192"/>
      <c r="O191" s="29"/>
      <c r="P191" s="29"/>
      <c r="Q191" s="29"/>
      <c r="R191" s="29"/>
      <c r="S191" s="29"/>
      <c r="T191" s="29"/>
      <c r="U191" s="29"/>
      <c r="V191" s="29"/>
      <c r="W191" s="29"/>
      <c r="X191" s="29"/>
      <c r="Z191" s="880" t="s">
        <v>97</v>
      </c>
      <c r="AA191" s="2193" t="s">
        <v>457</v>
      </c>
      <c r="AB191" s="2194"/>
      <c r="AC191" s="891">
        <f>G28</f>
        <v>6</v>
      </c>
      <c r="AD191" s="892" t="s">
        <v>458</v>
      </c>
      <c r="AE191" s="2195">
        <f ca="1">AE192/M44</f>
        <v>9.4840121779015763E-4</v>
      </c>
      <c r="AF191" s="2196"/>
      <c r="AG191" s="795"/>
      <c r="AH191" s="62"/>
      <c r="AI191" s="804" t="s">
        <v>97</v>
      </c>
      <c r="AJ191" s="62"/>
      <c r="AK191" s="62"/>
      <c r="AL191" s="62" t="s">
        <v>183</v>
      </c>
      <c r="AM191" s="569"/>
      <c r="AN191" s="63"/>
      <c r="AO191" s="740"/>
      <c r="AP191" s="800"/>
      <c r="AQ191" s="800"/>
      <c r="AR191" s="569"/>
      <c r="AS191" s="801"/>
      <c r="AT191" s="814"/>
      <c r="AU191" s="802"/>
      <c r="AV191" s="802"/>
      <c r="AW191" s="569"/>
      <c r="AX191" s="569"/>
      <c r="AY191" s="568"/>
      <c r="AZ191" s="569"/>
      <c r="BA191" s="569"/>
      <c r="BB191" s="569"/>
      <c r="BC191" s="569"/>
      <c r="BD191" s="569"/>
      <c r="BE191" s="569"/>
      <c r="BF191" s="569"/>
      <c r="BG191" s="569"/>
      <c r="BH191" s="569"/>
      <c r="BI191" s="569"/>
      <c r="BJ191" s="569"/>
      <c r="BK191" s="569"/>
      <c r="BL191" s="569"/>
      <c r="BM191" s="569"/>
      <c r="BN191" s="569"/>
      <c r="BO191" s="569"/>
      <c r="BP191" s="569"/>
      <c r="BQ191" s="569"/>
      <c r="BR191" s="569"/>
      <c r="BS191" s="569"/>
    </row>
    <row r="192" spans="1:71" ht="18" hidden="1" customHeight="1" thickBot="1">
      <c r="A192" s="33"/>
      <c r="B192" s="33"/>
      <c r="C192" s="33"/>
      <c r="D192" s="33"/>
      <c r="E192" s="817"/>
      <c r="F192" s="2197"/>
      <c r="G192" s="2197"/>
      <c r="H192" s="29"/>
      <c r="I192" s="29"/>
      <c r="J192" s="29"/>
      <c r="K192" s="29"/>
      <c r="L192" s="29"/>
      <c r="M192" s="2192"/>
      <c r="N192" s="2192"/>
      <c r="O192" s="2198" t="s">
        <v>459</v>
      </c>
      <c r="P192" s="2198"/>
      <c r="Q192" s="2198"/>
      <c r="R192" s="2198"/>
      <c r="S192" s="2198"/>
      <c r="T192" s="29"/>
      <c r="U192" s="29"/>
      <c r="V192" s="29"/>
      <c r="W192" s="29"/>
      <c r="X192" s="29"/>
      <c r="Z192" s="880" t="s">
        <v>97</v>
      </c>
      <c r="AA192" s="2193" t="s">
        <v>97</v>
      </c>
      <c r="AB192" s="2194"/>
      <c r="AC192" s="893" t="s">
        <v>97</v>
      </c>
      <c r="AD192" s="894" t="s">
        <v>460</v>
      </c>
      <c r="AE192" s="2199">
        <f ca="1">AI190</f>
        <v>1170.8487234228392</v>
      </c>
      <c r="AF192" s="2200"/>
      <c r="AG192" s="835"/>
      <c r="AH192" s="62" t="s">
        <v>97</v>
      </c>
      <c r="AI192" s="804" t="s">
        <v>97</v>
      </c>
      <c r="AJ192" s="62"/>
      <c r="AK192" s="62"/>
      <c r="AL192" s="62" t="s">
        <v>183</v>
      </c>
      <c r="AM192" s="569"/>
      <c r="AN192" s="63"/>
      <c r="AO192" s="799"/>
      <c r="AP192" s="828"/>
      <c r="AQ192" s="317"/>
      <c r="AR192" s="569"/>
      <c r="AS192" s="801"/>
      <c r="AT192" s="710"/>
      <c r="AU192" s="829"/>
      <c r="AV192" s="816"/>
      <c r="AW192" s="569"/>
      <c r="AX192" s="569"/>
      <c r="AY192" s="568"/>
      <c r="AZ192" s="569"/>
      <c r="BA192" s="569"/>
      <c r="BB192" s="569"/>
      <c r="BC192" s="569"/>
      <c r="BD192" s="569"/>
      <c r="BE192" s="569"/>
      <c r="BF192" s="569"/>
      <c r="BG192" s="569"/>
      <c r="BH192" s="569"/>
      <c r="BI192" s="569"/>
      <c r="BJ192" s="569"/>
      <c r="BK192" s="569"/>
      <c r="BL192" s="569"/>
      <c r="BM192" s="569"/>
      <c r="BN192" s="569"/>
      <c r="BO192" s="569"/>
      <c r="BP192" s="569"/>
      <c r="BQ192" s="569"/>
      <c r="BR192" s="569"/>
      <c r="BS192" s="569"/>
    </row>
    <row r="193" spans="1:71" ht="23.25" hidden="1" customHeight="1" thickBot="1">
      <c r="A193" s="33"/>
      <c r="B193" s="33"/>
      <c r="C193" s="33"/>
      <c r="D193" s="33"/>
      <c r="E193" s="817"/>
      <c r="F193" s="2208"/>
      <c r="G193" s="2208"/>
      <c r="H193" s="29"/>
      <c r="I193" s="29"/>
      <c r="J193" s="29"/>
      <c r="K193" s="29"/>
      <c r="L193" s="29"/>
      <c r="M193" s="29"/>
      <c r="N193" s="29"/>
      <c r="O193" s="896">
        <f>IF(G28=1,H29+30,(IF(G28=2,H29+60,IF(G28=3,H29+90,IF(G28=4,H29+120,IF(G28=5,H29+150,IF(G28=6,H29+180,IF(G28=7,H29+210,IF(G28=8,H29+240,0)))))))))</f>
        <v>41419</v>
      </c>
      <c r="P193" s="2219">
        <f>O193+S193</f>
        <v>41419</v>
      </c>
      <c r="Q193" s="2220"/>
      <c r="R193" s="2221"/>
      <c r="S193" s="896">
        <f>IF(G28=9,H29+270,(IF(G28=10,H29+300,IF(G28=11,H29+330,IF(G28=12,H29+360,0)))))</f>
        <v>0</v>
      </c>
      <c r="T193" s="29"/>
      <c r="U193" s="29"/>
      <c r="V193" s="29"/>
      <c r="W193" s="29"/>
      <c r="X193" s="29"/>
      <c r="Z193" s="897"/>
      <c r="AA193" s="2222" t="s">
        <v>462</v>
      </c>
      <c r="AB193" s="2223"/>
      <c r="AC193" s="898">
        <f ca="1">M29-S32</f>
        <v>-457</v>
      </c>
      <c r="AD193" s="899" t="s">
        <v>463</v>
      </c>
      <c r="AE193" s="2224">
        <f>60</f>
        <v>60</v>
      </c>
      <c r="AF193" s="2225"/>
      <c r="AG193" s="795"/>
      <c r="AH193" s="62" t="s">
        <v>97</v>
      </c>
      <c r="AI193" s="256" t="s">
        <v>97</v>
      </c>
      <c r="AJ193" s="62"/>
      <c r="AK193" s="62"/>
      <c r="AL193" s="62" t="s">
        <v>183</v>
      </c>
      <c r="AM193" s="569"/>
      <c r="AN193" s="796"/>
      <c r="AO193" s="796"/>
      <c r="AP193" s="796"/>
      <c r="AQ193" s="796"/>
      <c r="AR193" s="569"/>
      <c r="AS193" s="834"/>
      <c r="AT193" s="834"/>
      <c r="AU193" s="834"/>
      <c r="AV193" s="834"/>
      <c r="AW193" s="569"/>
      <c r="AX193" s="569"/>
      <c r="AY193" s="568"/>
      <c r="AZ193" s="569"/>
      <c r="BA193" s="569"/>
      <c r="BB193" s="569"/>
      <c r="BC193" s="569"/>
      <c r="BD193" s="569"/>
      <c r="BE193" s="569"/>
      <c r="BF193" s="569"/>
      <c r="BG193" s="569"/>
      <c r="BH193" s="569"/>
      <c r="BI193" s="569"/>
      <c r="BJ193" s="569"/>
      <c r="BK193" s="569"/>
      <c r="BL193" s="569"/>
      <c r="BM193" s="569"/>
      <c r="BN193" s="569"/>
      <c r="BO193" s="569"/>
      <c r="BP193" s="569"/>
      <c r="BQ193" s="569"/>
      <c r="BR193" s="569"/>
      <c r="BS193" s="569"/>
    </row>
    <row r="194" spans="1:71" ht="19.5" hidden="1" customHeight="1">
      <c r="A194" s="33"/>
      <c r="B194" s="33"/>
      <c r="C194" s="33"/>
      <c r="D194" s="33"/>
      <c r="E194" s="817"/>
      <c r="F194" s="2208"/>
      <c r="G194" s="2208"/>
      <c r="H194" s="29"/>
      <c r="I194" s="29"/>
      <c r="J194" s="29"/>
      <c r="K194" s="29"/>
      <c r="L194" s="29"/>
      <c r="M194" s="29"/>
      <c r="N194" s="29"/>
      <c r="O194" s="29"/>
      <c r="P194" s="900"/>
      <c r="Q194" s="29"/>
      <c r="R194" s="29"/>
      <c r="S194" s="29"/>
      <c r="T194" s="29"/>
      <c r="U194" s="29"/>
      <c r="V194" s="29"/>
      <c r="W194" s="29"/>
      <c r="X194" s="29"/>
      <c r="Z194" s="901"/>
      <c r="AA194" s="2222" t="s">
        <v>328</v>
      </c>
      <c r="AB194" s="2223"/>
      <c r="AC194" s="898">
        <f>AF91</f>
        <v>0.49315068493150682</v>
      </c>
      <c r="AD194" s="899" t="s">
        <v>464</v>
      </c>
      <c r="AE194" s="2224">
        <f ca="1">(AE192+AE193)*7.38%</f>
        <v>90.836635788605534</v>
      </c>
      <c r="AF194" s="2225"/>
      <c r="AG194" s="795"/>
      <c r="AH194" s="62" t="s">
        <v>97</v>
      </c>
      <c r="AI194" s="256" t="s">
        <v>97</v>
      </c>
      <c r="AJ194" s="62"/>
      <c r="AK194" s="62"/>
      <c r="AL194" s="62" t="s">
        <v>187</v>
      </c>
      <c r="AM194" s="569"/>
      <c r="AN194" s="569"/>
      <c r="AO194" s="836"/>
      <c r="AP194" s="274"/>
      <c r="AQ194" s="836"/>
      <c r="AR194" s="569"/>
      <c r="AS194" s="569"/>
      <c r="AT194" s="569"/>
      <c r="AU194" s="569"/>
      <c r="AV194" s="569"/>
      <c r="AW194" s="569"/>
      <c r="AX194" s="569"/>
      <c r="AY194" s="568"/>
      <c r="AZ194" s="569"/>
      <c r="BA194" s="569"/>
      <c r="BB194" s="569"/>
      <c r="BC194" s="569"/>
      <c r="BD194" s="569"/>
      <c r="BE194" s="569"/>
      <c r="BF194" s="569"/>
      <c r="BG194" s="569"/>
      <c r="BH194" s="569"/>
      <c r="BI194" s="569"/>
      <c r="BJ194" s="569"/>
      <c r="BK194" s="569"/>
      <c r="BL194" s="569"/>
      <c r="BM194" s="569"/>
      <c r="BN194" s="569"/>
      <c r="BO194" s="569"/>
      <c r="BP194" s="569"/>
      <c r="BQ194" s="569"/>
      <c r="BR194" s="569"/>
      <c r="BS194" s="569"/>
    </row>
    <row r="195" spans="1:71" ht="16.5" hidden="1" customHeight="1" thickBot="1">
      <c r="A195" s="33"/>
      <c r="B195" s="33"/>
      <c r="C195" s="33"/>
      <c r="D195" s="33"/>
      <c r="E195" s="902"/>
      <c r="F195" s="2208"/>
      <c r="G195" s="2208"/>
      <c r="H195" s="29"/>
      <c r="I195" s="29"/>
      <c r="J195" s="29"/>
      <c r="K195" s="29"/>
      <c r="L195" s="29"/>
      <c r="M195" s="29"/>
      <c r="N195" s="29"/>
      <c r="O195" s="29"/>
      <c r="P195" s="29"/>
      <c r="Q195" s="29"/>
      <c r="R195" s="29"/>
      <c r="S195" s="29"/>
      <c r="T195" s="29"/>
      <c r="U195" s="29"/>
      <c r="V195" s="29"/>
      <c r="W195" s="29"/>
      <c r="X195" s="29"/>
      <c r="Z195" s="903"/>
      <c r="AA195" s="2209" t="s">
        <v>331</v>
      </c>
      <c r="AB195" s="2210"/>
      <c r="AC195" s="904">
        <f ca="1">AF92</f>
        <v>-1.252054794520548</v>
      </c>
      <c r="AD195" s="905" t="s">
        <v>465</v>
      </c>
      <c r="AE195" s="2211">
        <f ca="1">AE192+AE193+AE194</f>
        <v>1321.6853592114446</v>
      </c>
      <c r="AF195" s="2212"/>
      <c r="AG195" s="795"/>
      <c r="AH195" s="62" t="s">
        <v>183</v>
      </c>
      <c r="AI195" s="256" t="s">
        <v>466</v>
      </c>
      <c r="AJ195" s="62"/>
      <c r="AK195" s="62"/>
      <c r="AL195" s="62" t="s">
        <v>187</v>
      </c>
      <c r="AM195" s="569"/>
      <c r="AN195" s="906"/>
      <c r="AO195" s="906"/>
      <c r="AP195" s="906"/>
      <c r="AQ195" s="906"/>
      <c r="AR195" s="906"/>
      <c r="AS195" s="906"/>
      <c r="AT195" s="569"/>
      <c r="AU195" s="569"/>
      <c r="AV195" s="569"/>
      <c r="AW195" s="569"/>
      <c r="AX195" s="569"/>
      <c r="AY195" s="568"/>
      <c r="AZ195" s="569"/>
      <c r="BA195" s="569"/>
      <c r="BB195" s="569"/>
      <c r="BC195" s="569"/>
      <c r="BD195" s="569"/>
      <c r="BE195" s="569"/>
      <c r="BF195" s="569"/>
      <c r="BG195" s="569"/>
      <c r="BH195" s="569"/>
      <c r="BI195" s="569"/>
      <c r="BJ195" s="569"/>
      <c r="BK195" s="569"/>
      <c r="BL195" s="569"/>
      <c r="BM195" s="569"/>
      <c r="BN195" s="569"/>
      <c r="BO195" s="569"/>
      <c r="BP195" s="569"/>
      <c r="BQ195" s="569"/>
      <c r="BR195" s="569"/>
      <c r="BS195" s="569"/>
    </row>
    <row r="196" spans="1:71" ht="12.75" hidden="1" customHeight="1">
      <c r="A196" s="33"/>
      <c r="B196" s="33"/>
      <c r="C196" s="33"/>
      <c r="D196" s="33"/>
      <c r="E196" s="2213"/>
      <c r="F196" s="2213"/>
      <c r="G196" s="2213"/>
      <c r="H196" s="29"/>
      <c r="I196" s="2214" t="s">
        <v>467</v>
      </c>
      <c r="J196" s="2215"/>
      <c r="K196" s="2215"/>
      <c r="L196" s="2215"/>
      <c r="M196" s="2216"/>
      <c r="N196" s="29"/>
      <c r="O196" s="907"/>
      <c r="P196" s="2217" t="s">
        <v>468</v>
      </c>
      <c r="Q196" s="2217"/>
      <c r="R196" s="2218">
        <f>G28</f>
        <v>6</v>
      </c>
      <c r="S196" s="2218"/>
      <c r="T196" s="29"/>
      <c r="U196" s="29"/>
      <c r="V196" s="29"/>
      <c r="W196" s="29"/>
      <c r="X196" s="29"/>
      <c r="Z196" s="908"/>
      <c r="AA196" s="909"/>
      <c r="AB196" s="909"/>
      <c r="AC196" s="62"/>
      <c r="AD196" s="62"/>
      <c r="AE196" s="62"/>
      <c r="AF196" s="62"/>
      <c r="AG196" s="795"/>
      <c r="AH196" s="62" t="s">
        <v>187</v>
      </c>
      <c r="AI196" s="256" t="s">
        <v>469</v>
      </c>
      <c r="AJ196" s="62"/>
      <c r="AK196" s="62"/>
      <c r="AL196" s="62" t="s">
        <v>183</v>
      </c>
      <c r="AM196" s="569"/>
      <c r="AN196" s="906"/>
      <c r="AO196" s="906"/>
      <c r="AP196" s="906"/>
      <c r="AQ196" s="906"/>
      <c r="AR196" s="906"/>
      <c r="AS196" s="906"/>
      <c r="AT196" s="569"/>
      <c r="AU196" s="569"/>
      <c r="AV196" s="569"/>
      <c r="AW196" s="569"/>
      <c r="AX196" s="569"/>
      <c r="AY196" s="568"/>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row>
    <row r="197" spans="1:71" ht="13.5" hidden="1" customHeight="1">
      <c r="A197" s="33"/>
      <c r="B197" s="33"/>
      <c r="C197" s="33"/>
      <c r="D197" s="33"/>
      <c r="E197" s="817"/>
      <c r="F197" s="2208"/>
      <c r="G197" s="1958"/>
      <c r="H197" s="29"/>
      <c r="I197" s="2214" t="s">
        <v>470</v>
      </c>
      <c r="J197" s="2215"/>
      <c r="K197" s="2215"/>
      <c r="L197" s="2215"/>
      <c r="M197" s="2216"/>
      <c r="N197" s="29"/>
      <c r="O197" s="910"/>
      <c r="P197" s="2228" t="s">
        <v>471</v>
      </c>
      <c r="Q197" s="2228"/>
      <c r="R197" s="2218">
        <f>R196-1</f>
        <v>5</v>
      </c>
      <c r="S197" s="2218"/>
      <c r="T197" s="29"/>
      <c r="U197" s="29"/>
      <c r="V197" s="29"/>
      <c r="W197" s="29"/>
      <c r="X197" s="29"/>
      <c r="Z197" s="911"/>
      <c r="AA197" s="909"/>
      <c r="AB197" s="909"/>
      <c r="AC197" s="62"/>
      <c r="AD197" s="62"/>
      <c r="AE197" s="62"/>
      <c r="AF197" s="62"/>
      <c r="AG197" s="795"/>
      <c r="AH197" s="62" t="s">
        <v>187</v>
      </c>
      <c r="AI197" s="256" t="s">
        <v>472</v>
      </c>
      <c r="AJ197" s="62"/>
      <c r="AK197" s="62"/>
      <c r="AL197" s="62" t="s">
        <v>183</v>
      </c>
      <c r="AM197" s="569"/>
      <c r="AN197" s="906"/>
      <c r="AO197" s="912"/>
      <c r="AP197" s="913"/>
      <c r="AQ197" s="912"/>
      <c r="AR197" s="906"/>
      <c r="AS197" s="906"/>
      <c r="AT197" s="569"/>
      <c r="AU197" s="569"/>
      <c r="AV197" s="569"/>
      <c r="AW197" s="569"/>
      <c r="AX197" s="569"/>
      <c r="AY197" s="568"/>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row>
    <row r="198" spans="1:71" ht="12.75" hidden="1" customHeight="1">
      <c r="A198" s="33"/>
      <c r="B198" s="33"/>
      <c r="C198" s="33"/>
      <c r="D198" s="33"/>
      <c r="E198" s="817"/>
      <c r="F198" s="2208"/>
      <c r="G198" s="1958"/>
      <c r="H198" s="29"/>
      <c r="I198" s="2214" t="s">
        <v>473</v>
      </c>
      <c r="J198" s="2215"/>
      <c r="K198" s="2215"/>
      <c r="L198" s="2215"/>
      <c r="M198" s="2216"/>
      <c r="N198" s="29"/>
      <c r="O198" s="29"/>
      <c r="P198" s="2228" t="s">
        <v>474</v>
      </c>
      <c r="Q198" s="2228"/>
      <c r="R198" s="2218">
        <f>R202</f>
        <v>250</v>
      </c>
      <c r="S198" s="2218"/>
      <c r="T198" s="29"/>
      <c r="U198" s="29"/>
      <c r="V198" s="29"/>
      <c r="W198" s="29"/>
      <c r="X198" s="29"/>
      <c r="Z198" s="914"/>
      <c r="AA198" s="909"/>
      <c r="AB198" s="909"/>
      <c r="AC198" s="62"/>
      <c r="AD198" s="62"/>
      <c r="AE198" s="62"/>
      <c r="AF198" s="62"/>
      <c r="AG198" s="795"/>
      <c r="AH198" s="62" t="s">
        <v>187</v>
      </c>
      <c r="AI198" s="256" t="s">
        <v>475</v>
      </c>
      <c r="AJ198" s="62"/>
      <c r="AK198" s="62"/>
      <c r="AL198" s="62" t="s">
        <v>187</v>
      </c>
      <c r="AM198" s="569"/>
      <c r="AN198" s="569"/>
      <c r="AO198" s="836"/>
      <c r="AP198" s="274"/>
      <c r="AQ198" s="836"/>
      <c r="AR198" s="569"/>
      <c r="AS198" s="569"/>
      <c r="AT198" s="569"/>
      <c r="AU198" s="569"/>
      <c r="AV198" s="569"/>
      <c r="AW198" s="569"/>
      <c r="AX198" s="569"/>
      <c r="AY198" s="568"/>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row>
    <row r="199" spans="1:71" ht="16.5" hidden="1" customHeight="1">
      <c r="A199" s="33"/>
      <c r="B199" s="33"/>
      <c r="C199" s="33"/>
      <c r="D199" s="33"/>
      <c r="E199" s="902"/>
      <c r="F199" s="2208"/>
      <c r="G199" s="1958"/>
      <c r="H199" s="29"/>
      <c r="I199" s="2214" t="s">
        <v>476</v>
      </c>
      <c r="J199" s="2215"/>
      <c r="K199" s="2215"/>
      <c r="L199" s="2215"/>
      <c r="M199" s="2216"/>
      <c r="N199" s="29"/>
      <c r="O199" s="29"/>
      <c r="P199" s="2226" t="s">
        <v>477</v>
      </c>
      <c r="Q199" s="2226"/>
      <c r="R199" s="2227">
        <f ca="1">Q162</f>
        <v>1321.6853592114446</v>
      </c>
      <c r="S199" s="2227"/>
      <c r="T199" s="29"/>
      <c r="U199" s="29"/>
      <c r="V199" s="29"/>
      <c r="W199" s="29"/>
      <c r="X199" s="29"/>
      <c r="Z199" s="914"/>
      <c r="AA199" s="909"/>
      <c r="AB199" s="909"/>
      <c r="AC199" s="62"/>
      <c r="AD199" s="62"/>
      <c r="AE199" s="62"/>
      <c r="AF199" s="62"/>
      <c r="AH199" s="62" t="s">
        <v>187</v>
      </c>
      <c r="AI199" s="256" t="s">
        <v>478</v>
      </c>
      <c r="AJ199" s="62"/>
      <c r="AK199" s="62"/>
      <c r="AL199" s="62" t="s">
        <v>187</v>
      </c>
      <c r="AM199" s="569"/>
      <c r="AN199" s="711"/>
      <c r="AO199" s="711"/>
      <c r="AP199" s="711"/>
      <c r="AQ199" s="568"/>
      <c r="AR199" s="569"/>
      <c r="AS199" s="569"/>
      <c r="AT199" s="569"/>
      <c r="AU199" s="569"/>
      <c r="AV199" s="569"/>
      <c r="AW199" s="569"/>
      <c r="AX199" s="569"/>
      <c r="AY199" s="568"/>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row>
    <row r="200" spans="1:71" ht="12.75" hidden="1" customHeight="1">
      <c r="A200" s="33"/>
      <c r="B200" s="33"/>
      <c r="C200" s="33"/>
      <c r="D200" s="33"/>
      <c r="E200" s="817"/>
      <c r="F200" s="915"/>
      <c r="G200" s="915"/>
      <c r="H200" s="29"/>
      <c r="I200" s="2214" t="s">
        <v>479</v>
      </c>
      <c r="J200" s="2215"/>
      <c r="K200" s="2215"/>
      <c r="L200" s="2215"/>
      <c r="M200" s="2216"/>
      <c r="N200" s="29"/>
      <c r="O200" s="916"/>
      <c r="P200" s="2228" t="s">
        <v>480</v>
      </c>
      <c r="Q200" s="2228"/>
      <c r="R200" s="2229">
        <f ca="1">R199/R198</f>
        <v>5.2867414368457784</v>
      </c>
      <c r="S200" s="2229"/>
      <c r="T200" s="917"/>
      <c r="U200" s="917"/>
      <c r="V200" s="917"/>
      <c r="W200" s="917"/>
      <c r="X200" s="29"/>
      <c r="Z200" s="911"/>
      <c r="AA200" s="909"/>
      <c r="AB200" s="909"/>
      <c r="AC200" s="62"/>
      <c r="AD200" s="62"/>
      <c r="AE200" s="62"/>
      <c r="AF200" s="62"/>
      <c r="AG200" s="62"/>
      <c r="AH200" s="62"/>
      <c r="AI200" s="256" t="s">
        <v>481</v>
      </c>
      <c r="AJ200" s="62"/>
      <c r="AK200" s="62"/>
      <c r="AL200" s="62" t="s">
        <v>192</v>
      </c>
      <c r="AM200" s="569"/>
      <c r="AN200" s="711"/>
      <c r="AO200" s="711"/>
      <c r="AP200" s="711"/>
      <c r="AQ200" s="568"/>
      <c r="AR200" s="569"/>
      <c r="AS200" s="569"/>
      <c r="AT200" s="569"/>
      <c r="AU200" s="569"/>
      <c r="AV200" s="569"/>
      <c r="AW200" s="569"/>
      <c r="AX200" s="569"/>
      <c r="AY200" s="568"/>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row>
    <row r="201" spans="1:71" ht="12.75" hidden="1" customHeight="1">
      <c r="A201" s="33"/>
      <c r="B201" s="33"/>
      <c r="C201" s="33"/>
      <c r="D201" s="33"/>
      <c r="E201" s="817"/>
      <c r="F201" s="915"/>
      <c r="G201" s="915"/>
      <c r="H201" s="29"/>
      <c r="I201" s="2214" t="s">
        <v>482</v>
      </c>
      <c r="J201" s="2215"/>
      <c r="K201" s="2215"/>
      <c r="L201" s="2215"/>
      <c r="M201" s="2216"/>
      <c r="N201" s="29"/>
      <c r="O201" s="916"/>
      <c r="P201" s="2228" t="s">
        <v>97</v>
      </c>
      <c r="Q201" s="2228"/>
      <c r="R201" s="2239">
        <f ca="1">IF(R197&lt;=R200,R197,R200)</f>
        <v>5</v>
      </c>
      <c r="S201" s="2239"/>
      <c r="T201" s="917"/>
      <c r="U201" s="917"/>
      <c r="V201" s="917"/>
      <c r="W201" s="917"/>
      <c r="X201" s="29"/>
      <c r="Z201" s="911"/>
      <c r="AA201" s="909"/>
      <c r="AB201" s="909"/>
      <c r="AC201" s="62"/>
      <c r="AD201" s="62"/>
      <c r="AE201" s="62"/>
      <c r="AF201" s="62"/>
      <c r="AG201" s="62"/>
      <c r="AH201" s="62"/>
      <c r="AI201" s="256" t="s">
        <v>483</v>
      </c>
      <c r="AJ201" s="62"/>
      <c r="AK201" s="62"/>
      <c r="AL201" s="62" t="s">
        <v>187</v>
      </c>
      <c r="AM201" s="569"/>
      <c r="AN201" s="711"/>
      <c r="AO201" s="711"/>
      <c r="AP201" s="711"/>
      <c r="AQ201" s="568"/>
      <c r="AR201" s="569"/>
      <c r="AS201" s="569"/>
      <c r="AT201" s="569"/>
      <c r="AU201" s="569"/>
      <c r="AV201" s="569"/>
      <c r="AW201" s="569"/>
      <c r="AX201" s="569"/>
      <c r="AY201" s="568"/>
      <c r="AZ201" s="569"/>
      <c r="BA201" s="569"/>
      <c r="BB201" s="569"/>
      <c r="BC201" s="569"/>
      <c r="BD201" s="569"/>
      <c r="BE201" s="569"/>
      <c r="BF201" s="569"/>
      <c r="BG201" s="569"/>
      <c r="BH201" s="569"/>
      <c r="BI201" s="569"/>
      <c r="BJ201" s="569"/>
      <c r="BK201" s="569"/>
      <c r="BL201" s="569"/>
      <c r="BM201" s="569"/>
      <c r="BN201" s="569"/>
      <c r="BO201" s="569"/>
      <c r="BP201" s="569"/>
      <c r="BQ201" s="569"/>
      <c r="BR201" s="569"/>
      <c r="BS201" s="569"/>
    </row>
    <row r="202" spans="1:71" ht="12.75" hidden="1" customHeight="1">
      <c r="A202" s="33"/>
      <c r="B202" s="33"/>
      <c r="C202" s="33"/>
      <c r="D202" s="33"/>
      <c r="E202" s="817"/>
      <c r="F202" s="915"/>
      <c r="G202" s="915"/>
      <c r="H202" s="29"/>
      <c r="I202" s="2331">
        <v>2</v>
      </c>
      <c r="J202" s="2332"/>
      <c r="K202" s="2332"/>
      <c r="L202" s="2332"/>
      <c r="M202" s="2333"/>
      <c r="N202" s="29"/>
      <c r="O202" s="916"/>
      <c r="P202" s="2228" t="s">
        <v>484</v>
      </c>
      <c r="Q202" s="2228"/>
      <c r="R202" s="2243">
        <v>250</v>
      </c>
      <c r="S202" s="2243"/>
      <c r="T202" s="917"/>
      <c r="U202" s="917"/>
      <c r="V202" s="917"/>
      <c r="W202" s="917"/>
      <c r="X202" s="29"/>
      <c r="Z202" s="27"/>
      <c r="AA202" s="909"/>
      <c r="AB202" s="909"/>
      <c r="AC202" s="62"/>
      <c r="AD202" s="62"/>
      <c r="AE202" s="62"/>
      <c r="AF202" s="62"/>
      <c r="AG202" s="62"/>
      <c r="AH202" s="62"/>
      <c r="AI202" s="62"/>
      <c r="AJ202" s="62"/>
      <c r="AK202" s="62"/>
      <c r="AL202" s="62"/>
      <c r="AM202" s="569"/>
      <c r="AN202" s="711"/>
      <c r="AO202" s="711"/>
      <c r="AP202" s="711"/>
      <c r="AQ202" s="568"/>
      <c r="AR202" s="569"/>
      <c r="AS202" s="569"/>
      <c r="AT202" s="569"/>
      <c r="AU202" s="569"/>
      <c r="AV202" s="569"/>
      <c r="AW202" s="569"/>
      <c r="AX202" s="569"/>
      <c r="AY202" s="568"/>
      <c r="AZ202" s="569"/>
      <c r="BA202" s="569"/>
      <c r="BB202" s="569"/>
      <c r="BC202" s="569"/>
      <c r="BD202" s="569"/>
      <c r="BE202" s="569"/>
      <c r="BF202" s="569"/>
      <c r="BG202" s="569"/>
      <c r="BH202" s="569"/>
      <c r="BI202" s="569"/>
      <c r="BJ202" s="569"/>
      <c r="BK202" s="569"/>
      <c r="BL202" s="569"/>
      <c r="BM202" s="569"/>
      <c r="BN202" s="569"/>
      <c r="BO202" s="569"/>
      <c r="BP202" s="569"/>
      <c r="BQ202" s="569"/>
      <c r="BR202" s="569"/>
      <c r="BS202" s="569"/>
    </row>
    <row r="203" spans="1:71" ht="14.25" hidden="1" customHeight="1">
      <c r="A203" s="33"/>
      <c r="B203" s="33"/>
      <c r="C203" s="33"/>
      <c r="D203" s="33"/>
      <c r="E203" s="817"/>
      <c r="F203" s="915"/>
      <c r="G203" s="915"/>
      <c r="H203" s="29"/>
      <c r="I203" s="918"/>
      <c r="J203" s="918"/>
      <c r="K203" s="2231"/>
      <c r="L203" s="2231"/>
      <c r="M203" s="2231"/>
      <c r="N203" s="29"/>
      <c r="O203" s="916"/>
      <c r="P203" s="916"/>
      <c r="Q203" s="916"/>
      <c r="R203" s="916"/>
      <c r="S203" s="916"/>
      <c r="T203" s="917"/>
      <c r="U203" s="917"/>
      <c r="V203" s="917"/>
      <c r="W203" s="919"/>
      <c r="X203" s="29"/>
      <c r="Y203" s="29"/>
      <c r="Z203" s="920"/>
      <c r="AC203" s="62"/>
      <c r="AD203" s="62"/>
      <c r="AE203" s="62"/>
      <c r="AF203" s="62"/>
      <c r="AG203" s="62"/>
      <c r="AH203" s="62"/>
      <c r="AI203" s="62"/>
      <c r="AJ203" s="62"/>
      <c r="AK203" s="62"/>
      <c r="AL203" s="62"/>
      <c r="AM203" s="62"/>
      <c r="AN203" s="327"/>
      <c r="AO203" s="327"/>
      <c r="AP203" s="327"/>
      <c r="AQ203" s="279"/>
      <c r="AR203" s="62"/>
      <c r="AS203" s="62"/>
      <c r="AT203" s="569"/>
      <c r="AU203" s="569"/>
      <c r="AV203" s="569"/>
      <c r="AW203" s="569"/>
      <c r="AX203" s="569"/>
      <c r="AY203" s="568"/>
      <c r="AZ203" s="569"/>
      <c r="BA203" s="569"/>
      <c r="BB203" s="569"/>
      <c r="BC203" s="569"/>
      <c r="BD203" s="569"/>
      <c r="BE203" s="569"/>
      <c r="BF203" s="569"/>
      <c r="BG203" s="569"/>
      <c r="BH203" s="569"/>
      <c r="BI203" s="569"/>
      <c r="BJ203" s="569"/>
      <c r="BK203" s="569"/>
      <c r="BL203" s="569"/>
      <c r="BM203" s="569"/>
      <c r="BN203" s="569"/>
      <c r="BO203" s="569"/>
      <c r="BP203" s="569"/>
      <c r="BQ203" s="569"/>
      <c r="BR203" s="569"/>
      <c r="BS203" s="569"/>
    </row>
    <row r="204" spans="1:71" ht="14.25" hidden="1" customHeight="1">
      <c r="A204" s="33"/>
      <c r="B204" s="33"/>
      <c r="C204" s="33"/>
      <c r="D204" s="33"/>
      <c r="E204" s="817"/>
      <c r="F204" s="915"/>
      <c r="G204" s="915"/>
      <c r="H204" s="29"/>
      <c r="I204" s="850"/>
      <c r="J204" s="850"/>
      <c r="K204" s="2231"/>
      <c r="L204" s="2231"/>
      <c r="M204" s="2231"/>
      <c r="N204" s="29"/>
      <c r="O204" s="2232">
        <f ca="1">TODAY()</f>
        <v>41876</v>
      </c>
      <c r="P204" s="2233"/>
      <c r="Q204" s="921" t="s">
        <v>485</v>
      </c>
      <c r="R204" s="2234">
        <v>41090</v>
      </c>
      <c r="S204" s="2235"/>
      <c r="T204" s="917"/>
      <c r="U204" s="922"/>
      <c r="V204" s="923">
        <f ca="1">R204-O204</f>
        <v>-786</v>
      </c>
      <c r="W204" s="924"/>
      <c r="X204" s="27"/>
      <c r="Y204" s="27"/>
      <c r="Z204" s="925"/>
      <c r="AC204" s="62"/>
      <c r="AD204" s="62"/>
      <c r="AE204" s="62"/>
      <c r="AF204" s="62"/>
      <c r="AG204" s="62"/>
      <c r="AH204" s="62"/>
      <c r="AI204" s="62"/>
      <c r="AJ204" s="62"/>
      <c r="AK204" s="62"/>
      <c r="AL204" s="62"/>
      <c r="AM204" s="62"/>
      <c r="AN204" s="327"/>
      <c r="AO204" s="327"/>
      <c r="AP204" s="327"/>
      <c r="AQ204" s="279"/>
      <c r="AR204" s="62"/>
      <c r="AS204" s="62"/>
      <c r="AT204" s="569"/>
      <c r="AU204" s="569"/>
      <c r="AV204" s="569"/>
      <c r="AW204" s="569"/>
      <c r="AX204" s="569"/>
      <c r="AY204" s="568"/>
      <c r="AZ204" s="569"/>
      <c r="BA204" s="569"/>
      <c r="BB204" s="569"/>
      <c r="BC204" s="569"/>
      <c r="BD204" s="569"/>
      <c r="BE204" s="569"/>
      <c r="BF204" s="569"/>
      <c r="BG204" s="569"/>
      <c r="BH204" s="569"/>
      <c r="BI204" s="569"/>
      <c r="BJ204" s="569"/>
      <c r="BK204" s="569"/>
      <c r="BL204" s="569"/>
      <c r="BM204" s="569"/>
      <c r="BN204" s="569"/>
      <c r="BO204" s="569"/>
      <c r="BP204" s="569"/>
      <c r="BQ204" s="569"/>
      <c r="BR204" s="569"/>
      <c r="BS204" s="569"/>
    </row>
    <row r="205" spans="1:71" ht="12.75" hidden="1" customHeight="1">
      <c r="A205" s="33"/>
      <c r="B205" s="33"/>
      <c r="C205" s="33"/>
      <c r="D205" s="33"/>
      <c r="E205" s="817"/>
      <c r="F205" s="907"/>
      <c r="G205" s="907"/>
      <c r="H205" s="29"/>
      <c r="I205" s="29"/>
      <c r="J205" s="926"/>
      <c r="K205" s="927"/>
      <c r="L205" s="919"/>
      <c r="M205" s="928" t="s">
        <v>486</v>
      </c>
      <c r="N205" s="928"/>
      <c r="O205" s="2236" t="str">
        <f ca="1">IF(V204&gt;=1,"","COTAÇÃO CANCELADA- SEM EFEITO")</f>
        <v>COTAÇÃO CANCELADA- SEM EFEITO</v>
      </c>
      <c r="P205" s="2237"/>
      <c r="Q205" s="2237"/>
      <c r="R205" s="2237"/>
      <c r="S205" s="2237"/>
      <c r="T205" s="2237"/>
      <c r="U205" s="2237"/>
      <c r="V205" s="2237"/>
      <c r="W205" s="929"/>
      <c r="X205" s="27"/>
      <c r="Y205" s="27"/>
      <c r="Z205" s="930"/>
      <c r="AC205" s="62"/>
      <c r="AD205" s="62"/>
      <c r="AE205" s="62"/>
      <c r="AF205" s="62"/>
      <c r="AG205" s="62"/>
      <c r="AH205" s="62"/>
      <c r="AI205" s="62"/>
      <c r="AJ205" s="62"/>
      <c r="AK205" s="62"/>
      <c r="AL205" s="62"/>
      <c r="AM205" s="931"/>
      <c r="AN205" s="327"/>
      <c r="AO205" s="327"/>
      <c r="AP205" s="327"/>
      <c r="AQ205" s="279"/>
      <c r="AR205" s="62"/>
      <c r="AS205" s="62"/>
      <c r="AT205" s="569"/>
      <c r="AU205" s="569"/>
      <c r="AV205" s="569"/>
      <c r="AW205" s="569"/>
      <c r="AX205" s="569"/>
      <c r="AY205" s="568"/>
      <c r="AZ205" s="569"/>
      <c r="BA205" s="569"/>
      <c r="BB205" s="569"/>
      <c r="BC205" s="569"/>
      <c r="BD205" s="569"/>
      <c r="BE205" s="569"/>
      <c r="BF205" s="569"/>
      <c r="BG205" s="569"/>
      <c r="BH205" s="569"/>
      <c r="BI205" s="569"/>
      <c r="BJ205" s="569"/>
      <c r="BK205" s="569"/>
      <c r="BL205" s="569"/>
      <c r="BM205" s="569"/>
      <c r="BN205" s="569"/>
      <c r="BO205" s="569"/>
      <c r="BP205" s="569"/>
      <c r="BQ205" s="569"/>
      <c r="BR205" s="569"/>
      <c r="BS205" s="569"/>
    </row>
    <row r="206" spans="1:71" ht="12.75" hidden="1" customHeight="1">
      <c r="A206" s="33"/>
      <c r="B206" s="33"/>
      <c r="C206" s="33"/>
      <c r="D206" s="33"/>
      <c r="E206" s="932"/>
      <c r="F206" s="932"/>
      <c r="G206" s="932"/>
      <c r="H206" s="29"/>
      <c r="I206" s="29"/>
      <c r="J206" s="29"/>
      <c r="K206" s="933"/>
      <c r="L206" s="934"/>
      <c r="M206" s="935"/>
      <c r="N206" s="936" t="s">
        <v>399</v>
      </c>
      <c r="O206" s="937" t="s">
        <v>487</v>
      </c>
      <c r="P206" s="938" t="s">
        <v>488</v>
      </c>
      <c r="Q206" s="939" t="s">
        <v>489</v>
      </c>
      <c r="R206" s="940"/>
      <c r="S206" s="941"/>
      <c r="T206" s="919"/>
      <c r="U206" s="868"/>
      <c r="V206" s="942"/>
      <c r="W206" s="929"/>
      <c r="X206" s="27"/>
      <c r="Y206" s="27"/>
      <c r="Z206" s="930"/>
      <c r="AC206" s="62"/>
      <c r="AD206" s="62"/>
      <c r="AE206" s="62"/>
      <c r="AF206" s="62"/>
      <c r="AG206" s="62"/>
      <c r="AH206" s="62"/>
      <c r="AI206" s="62"/>
      <c r="AJ206" s="62"/>
      <c r="AK206" s="62"/>
      <c r="AL206" s="62"/>
      <c r="AM206" s="62"/>
      <c r="AN206" s="327"/>
      <c r="AO206" s="327"/>
      <c r="AP206" s="327"/>
      <c r="AQ206" s="279"/>
      <c r="AR206" s="62"/>
      <c r="AS206" s="62"/>
      <c r="AT206" s="569"/>
      <c r="AU206" s="569"/>
      <c r="AV206" s="569"/>
      <c r="AW206" s="569"/>
      <c r="AX206" s="569"/>
      <c r="AY206" s="568"/>
      <c r="AZ206" s="569"/>
      <c r="BA206" s="569"/>
      <c r="BB206" s="569"/>
      <c r="BC206" s="569"/>
      <c r="BD206" s="569"/>
      <c r="BE206" s="569"/>
      <c r="BF206" s="569"/>
      <c r="BG206" s="569"/>
      <c r="BH206" s="569"/>
      <c r="BI206" s="569"/>
      <c r="BJ206" s="569"/>
      <c r="BK206" s="569"/>
      <c r="BL206" s="569"/>
      <c r="BM206" s="569"/>
      <c r="BN206" s="569"/>
      <c r="BO206" s="569"/>
      <c r="BP206" s="569"/>
      <c r="BQ206" s="569"/>
      <c r="BR206" s="569"/>
      <c r="BS206" s="569"/>
    </row>
    <row r="207" spans="1:71" ht="12.75" hidden="1" customHeight="1">
      <c r="A207" s="33"/>
      <c r="B207" s="33"/>
      <c r="C207" s="33"/>
      <c r="D207" s="33"/>
      <c r="E207" s="943"/>
      <c r="F207" s="932"/>
      <c r="G207" s="932"/>
      <c r="H207" s="29"/>
      <c r="I207" s="29"/>
      <c r="J207" s="29"/>
      <c r="K207" s="933"/>
      <c r="L207" s="944">
        <v>1</v>
      </c>
      <c r="M207" s="939" t="s">
        <v>490</v>
      </c>
      <c r="N207" s="945">
        <v>1</v>
      </c>
      <c r="O207" s="946">
        <f ca="1">$Q$162*N207</f>
        <v>1321.6853592114446</v>
      </c>
      <c r="P207" s="947">
        <f ca="1">O207+(L207-1)</f>
        <v>1321.6853592114446</v>
      </c>
      <c r="Q207" s="948"/>
      <c r="R207" s="940"/>
      <c r="S207" s="940"/>
      <c r="T207" s="919"/>
      <c r="U207" s="868"/>
      <c r="V207" s="942"/>
      <c r="W207" s="929"/>
      <c r="X207" s="27"/>
      <c r="Y207" s="27"/>
      <c r="Z207" s="930"/>
      <c r="AC207" s="62"/>
      <c r="AD207" s="62"/>
      <c r="AE207" s="62"/>
      <c r="AF207" s="62"/>
      <c r="AG207" s="62"/>
      <c r="AH207" s="62"/>
      <c r="AI207" s="62"/>
      <c r="AJ207" s="62"/>
      <c r="AK207" s="62"/>
      <c r="AL207" s="62"/>
      <c r="AM207" s="949"/>
      <c r="AN207" s="327"/>
      <c r="AO207" s="327"/>
      <c r="AP207" s="327"/>
      <c r="AQ207" s="279"/>
      <c r="AR207" s="62"/>
      <c r="AS207" s="62"/>
      <c r="AT207" s="569"/>
      <c r="AU207" s="569"/>
      <c r="AV207" s="569"/>
      <c r="AW207" s="569"/>
      <c r="AX207" s="569"/>
      <c r="AY207" s="568"/>
      <c r="AZ207" s="569"/>
      <c r="BA207" s="569"/>
      <c r="BB207" s="569"/>
      <c r="BC207" s="569"/>
      <c r="BD207" s="569"/>
      <c r="BE207" s="569"/>
      <c r="BF207" s="569"/>
      <c r="BG207" s="569"/>
      <c r="BH207" s="569"/>
      <c r="BI207" s="569"/>
      <c r="BJ207" s="569"/>
      <c r="BK207" s="569"/>
      <c r="BL207" s="569"/>
      <c r="BM207" s="569"/>
      <c r="BN207" s="569"/>
      <c r="BO207" s="569"/>
      <c r="BP207" s="569"/>
      <c r="BQ207" s="569"/>
      <c r="BR207" s="569"/>
      <c r="BS207" s="569"/>
    </row>
    <row r="208" spans="1:71" ht="12.75" hidden="1" customHeight="1">
      <c r="A208" s="33"/>
      <c r="B208" s="33"/>
      <c r="C208" s="33"/>
      <c r="D208" s="33"/>
      <c r="E208" s="950"/>
      <c r="F208" s="932"/>
      <c r="G208" s="932"/>
      <c r="H208" s="29"/>
      <c r="I208" s="29"/>
      <c r="J208" s="29"/>
      <c r="K208" s="933"/>
      <c r="L208" s="951">
        <v>2</v>
      </c>
      <c r="M208" s="939" t="s">
        <v>491</v>
      </c>
      <c r="N208" s="945">
        <v>0.5</v>
      </c>
      <c r="O208" s="946">
        <f ca="1">$Q$162*N208</f>
        <v>660.84267960572231</v>
      </c>
      <c r="P208" s="947">
        <f ca="1">O208*(L208)</f>
        <v>1321.6853592114446</v>
      </c>
      <c r="Q208" s="952">
        <f ca="1">P208/2</f>
        <v>660.84267960572231</v>
      </c>
      <c r="R208" s="919"/>
      <c r="S208" s="917"/>
      <c r="T208" s="917"/>
      <c r="U208" s="868"/>
      <c r="V208" s="942"/>
      <c r="W208" s="929"/>
      <c r="X208" s="27"/>
      <c r="Y208" s="27"/>
      <c r="Z208" s="930"/>
      <c r="AC208" s="62"/>
      <c r="AD208" s="62"/>
      <c r="AE208" s="62"/>
      <c r="AF208" s="62"/>
      <c r="AG208" s="62"/>
      <c r="AH208" s="62"/>
      <c r="AI208" s="62"/>
      <c r="AJ208" s="62"/>
      <c r="AK208" s="62"/>
      <c r="AL208" s="62"/>
      <c r="AM208" s="62"/>
      <c r="AN208" s="327"/>
      <c r="AO208" s="327"/>
      <c r="AP208" s="327"/>
      <c r="AQ208" s="279"/>
      <c r="AR208" s="62"/>
      <c r="AS208" s="62"/>
      <c r="AT208" s="569"/>
      <c r="AU208" s="569"/>
      <c r="AV208" s="569"/>
      <c r="AW208" s="569"/>
      <c r="AX208" s="569"/>
      <c r="AY208" s="568"/>
      <c r="AZ208" s="569"/>
      <c r="BA208" s="569"/>
      <c r="BB208" s="569"/>
      <c r="BC208" s="569"/>
      <c r="BD208" s="569"/>
      <c r="BE208" s="569"/>
      <c r="BF208" s="569"/>
      <c r="BG208" s="569"/>
      <c r="BH208" s="569"/>
      <c r="BI208" s="569"/>
      <c r="BJ208" s="569"/>
      <c r="BK208" s="569"/>
      <c r="BL208" s="569"/>
      <c r="BM208" s="569"/>
      <c r="BN208" s="569"/>
      <c r="BO208" s="569"/>
      <c r="BP208" s="569"/>
      <c r="BQ208" s="569"/>
      <c r="BR208" s="569"/>
      <c r="BS208" s="569"/>
    </row>
    <row r="209" spans="1:71" ht="12.75" hidden="1" customHeight="1">
      <c r="A209" s="33"/>
      <c r="B209" s="33"/>
      <c r="C209" s="33"/>
      <c r="D209" s="33"/>
      <c r="E209" s="943"/>
      <c r="F209" s="2238"/>
      <c r="G209" s="2238"/>
      <c r="H209" s="29"/>
      <c r="I209" s="29"/>
      <c r="J209" s="29"/>
      <c r="K209" s="933"/>
      <c r="L209" s="951">
        <v>3</v>
      </c>
      <c r="M209" s="939" t="s">
        <v>492</v>
      </c>
      <c r="N209" s="945">
        <v>0.33333333329999998</v>
      </c>
      <c r="O209" s="946">
        <f ca="1">$Q$162*N209</f>
        <v>440.56178635975868</v>
      </c>
      <c r="P209" s="947">
        <f ca="1">O209*(L209)</f>
        <v>1321.6853590792762</v>
      </c>
      <c r="Q209" s="952">
        <f ca="1">P209/3</f>
        <v>440.56178635975874</v>
      </c>
      <c r="R209" s="919"/>
      <c r="S209" s="917"/>
      <c r="T209" s="917"/>
      <c r="U209" s="868"/>
      <c r="V209" s="953"/>
      <c r="W209" s="954"/>
      <c r="X209" s="27"/>
      <c r="Y209" s="27"/>
      <c r="Z209" s="930"/>
      <c r="AC209" s="62"/>
      <c r="AD209" s="62"/>
      <c r="AE209" s="62"/>
      <c r="AF209" s="62"/>
      <c r="AG209" s="62"/>
      <c r="AH209" s="62"/>
      <c r="AI209" s="62"/>
      <c r="AJ209" s="62"/>
      <c r="AK209" s="62"/>
      <c r="AL209" s="62"/>
      <c r="AM209" s="62"/>
      <c r="AN209" s="327"/>
      <c r="AO209" s="327"/>
      <c r="AP209" s="327"/>
      <c r="AQ209" s="279"/>
      <c r="AR209" s="62"/>
      <c r="AS209" s="62"/>
      <c r="AT209" s="569"/>
      <c r="AU209" s="569"/>
      <c r="AV209" s="569"/>
      <c r="AW209" s="569"/>
      <c r="AX209" s="569"/>
      <c r="AY209" s="568"/>
      <c r="AZ209" s="569"/>
      <c r="BA209" s="569"/>
      <c r="BB209" s="569"/>
      <c r="BC209" s="569"/>
      <c r="BD209" s="569"/>
      <c r="BE209" s="569"/>
      <c r="BF209" s="569"/>
      <c r="BG209" s="569"/>
      <c r="BH209" s="569"/>
      <c r="BI209" s="569"/>
      <c r="BJ209" s="569"/>
      <c r="BK209" s="569"/>
      <c r="BL209" s="569"/>
      <c r="BM209" s="569"/>
      <c r="BN209" s="569"/>
      <c r="BO209" s="569"/>
      <c r="BP209" s="569"/>
      <c r="BQ209" s="569"/>
      <c r="BR209" s="569"/>
      <c r="BS209" s="569"/>
    </row>
    <row r="210" spans="1:71" ht="12.75" hidden="1" customHeight="1">
      <c r="A210" s="33"/>
      <c r="B210" s="33"/>
      <c r="C210" s="33"/>
      <c r="D210" s="33"/>
      <c r="E210" s="916"/>
      <c r="F210" s="955"/>
      <c r="G210" s="955"/>
      <c r="H210" s="29"/>
      <c r="I210" s="29"/>
      <c r="J210" s="29"/>
      <c r="K210" s="933"/>
      <c r="L210" s="951">
        <v>4</v>
      </c>
      <c r="M210" s="939" t="s">
        <v>493</v>
      </c>
      <c r="N210" s="945">
        <v>0.25</v>
      </c>
      <c r="O210" s="946">
        <f ca="1">$Q$162*N210</f>
        <v>330.42133980286116</v>
      </c>
      <c r="P210" s="947">
        <f ca="1">O210*(L210)</f>
        <v>1321.6853592114446</v>
      </c>
      <c r="Q210" s="952">
        <f ca="1">P210/4</f>
        <v>330.42133980286116</v>
      </c>
      <c r="R210" s="919"/>
      <c r="S210" s="917"/>
      <c r="T210" s="917"/>
      <c r="U210" s="868"/>
      <c r="V210" s="868"/>
      <c r="W210" s="868"/>
      <c r="X210" s="27"/>
      <c r="Y210" s="27"/>
      <c r="Z210" s="930"/>
      <c r="AC210" s="62"/>
      <c r="AD210" s="62"/>
      <c r="AE210" s="62"/>
      <c r="AF210" s="62"/>
      <c r="AG210" s="62"/>
      <c r="AH210" s="62"/>
      <c r="AI210" s="62"/>
      <c r="AJ210" s="62"/>
      <c r="AK210" s="62"/>
      <c r="AL210" s="62"/>
      <c r="AM210" s="62"/>
      <c r="AN210" s="327"/>
      <c r="AO210" s="327"/>
      <c r="AP210" s="327"/>
      <c r="AQ210" s="279"/>
      <c r="AR210" s="62"/>
      <c r="AS210" s="62"/>
      <c r="AT210" s="569"/>
      <c r="AU210" s="569"/>
      <c r="AV210" s="569"/>
      <c r="AW210" s="569"/>
      <c r="AX210" s="569"/>
      <c r="AY210" s="568"/>
      <c r="AZ210" s="569"/>
      <c r="BA210" s="569"/>
      <c r="BB210" s="569"/>
      <c r="BC210" s="569"/>
      <c r="BD210" s="569"/>
      <c r="BE210" s="569"/>
      <c r="BF210" s="569"/>
      <c r="BG210" s="569"/>
      <c r="BH210" s="569"/>
      <c r="BI210" s="569"/>
      <c r="BJ210" s="569"/>
      <c r="BK210" s="569"/>
      <c r="BL210" s="569"/>
      <c r="BM210" s="569"/>
      <c r="BN210" s="569"/>
      <c r="BO210" s="569"/>
      <c r="BP210" s="569"/>
      <c r="BQ210" s="569"/>
      <c r="BR210" s="569"/>
      <c r="BS210" s="569"/>
    </row>
    <row r="211" spans="1:71" ht="13.5" hidden="1" customHeight="1">
      <c r="A211" s="33"/>
      <c r="B211" s="33"/>
      <c r="C211" s="33"/>
      <c r="D211" s="33"/>
      <c r="E211" s="919"/>
      <c r="F211" s="919"/>
      <c r="G211" s="919"/>
      <c r="H211" s="29"/>
      <c r="I211" s="29"/>
      <c r="J211" s="29"/>
      <c r="K211" s="933"/>
      <c r="L211" s="951">
        <v>5</v>
      </c>
      <c r="M211" s="939" t="s">
        <v>494</v>
      </c>
      <c r="N211" s="945">
        <v>0.20699999999999999</v>
      </c>
      <c r="O211" s="946">
        <f ca="1">$Q$162*N211</f>
        <v>273.58886935676901</v>
      </c>
      <c r="P211" s="947">
        <f ca="1">O211*(L211)</f>
        <v>1367.944346783845</v>
      </c>
      <c r="Q211" s="952">
        <f ca="1">P211/5</f>
        <v>273.58886935676901</v>
      </c>
      <c r="R211" s="919"/>
      <c r="S211" s="917"/>
      <c r="T211" s="917"/>
      <c r="U211" s="868"/>
      <c r="V211" s="868"/>
      <c r="W211" s="868"/>
      <c r="X211" s="27"/>
      <c r="Y211" s="27"/>
      <c r="Z211" s="930"/>
      <c r="AB211" s="909"/>
      <c r="AC211" s="62"/>
      <c r="AD211" s="62"/>
      <c r="AE211" s="62"/>
      <c r="AF211" s="62"/>
      <c r="AG211" s="62"/>
      <c r="AH211" s="62"/>
      <c r="AI211" s="62"/>
      <c r="AJ211" s="62"/>
      <c r="AK211" s="62"/>
      <c r="AL211" s="62"/>
      <c r="AM211" s="62"/>
      <c r="AN211" s="327"/>
      <c r="AO211" s="327"/>
      <c r="AP211" s="327"/>
      <c r="AQ211" s="279"/>
      <c r="AR211" s="569"/>
      <c r="AS211" s="569"/>
      <c r="AT211" s="569"/>
      <c r="AU211" s="569"/>
      <c r="AV211" s="569"/>
      <c r="AW211" s="569"/>
      <c r="AX211" s="569"/>
      <c r="AY211" s="568"/>
      <c r="AZ211" s="569"/>
      <c r="BA211" s="569"/>
      <c r="BB211" s="569"/>
      <c r="BC211" s="569"/>
      <c r="BD211" s="569"/>
      <c r="BE211" s="569"/>
      <c r="BF211" s="569"/>
      <c r="BG211" s="569"/>
      <c r="BH211" s="569"/>
      <c r="BI211" s="569"/>
      <c r="BJ211" s="569"/>
      <c r="BK211" s="569"/>
      <c r="BL211" s="569"/>
      <c r="BM211" s="569"/>
      <c r="BN211" s="569"/>
      <c r="BO211" s="569"/>
      <c r="BP211" s="569"/>
      <c r="BQ211" s="569"/>
      <c r="BR211" s="569"/>
      <c r="BS211" s="569"/>
    </row>
    <row r="212" spans="1:71" ht="12.75" hidden="1" customHeight="1">
      <c r="A212" s="33"/>
      <c r="B212" s="33"/>
      <c r="C212" s="33"/>
      <c r="D212" s="33"/>
      <c r="E212" s="29"/>
      <c r="F212" s="29"/>
      <c r="G212" s="29"/>
      <c r="H212" s="29"/>
      <c r="I212" s="29"/>
      <c r="J212" s="29"/>
      <c r="K212" s="29"/>
      <c r="L212" s="919"/>
      <c r="M212" s="919"/>
      <c r="N212" s="919"/>
      <c r="O212" s="919"/>
      <c r="P212" s="919"/>
      <c r="Q212" s="956"/>
      <c r="R212" s="919"/>
      <c r="S212" s="917"/>
      <c r="T212" s="917"/>
      <c r="U212" s="919"/>
      <c r="V212" s="919"/>
      <c r="W212" s="919"/>
      <c r="X212" s="29"/>
      <c r="Y212" s="29"/>
      <c r="Z212" s="920"/>
      <c r="AB212" s="957"/>
      <c r="AC212" s="625"/>
      <c r="AD212" s="625"/>
      <c r="AE212" s="625"/>
      <c r="AF212" s="754"/>
      <c r="AG212" s="754"/>
      <c r="AH212" s="754"/>
      <c r="AI212" s="62"/>
      <c r="AJ212" s="62"/>
      <c r="AK212" s="62"/>
      <c r="AL212" s="62"/>
      <c r="AM212" s="62"/>
      <c r="AN212" s="327"/>
      <c r="AO212" s="327"/>
      <c r="AP212" s="327"/>
      <c r="AQ212" s="279"/>
      <c r="AR212" s="569"/>
      <c r="AS212" s="569"/>
      <c r="AT212" s="569"/>
      <c r="AU212" s="569"/>
      <c r="AV212" s="569"/>
      <c r="AW212" s="569"/>
      <c r="AX212" s="569"/>
      <c r="AY212" s="568"/>
      <c r="AZ212" s="569"/>
      <c r="BA212" s="569"/>
      <c r="BB212" s="569"/>
      <c r="BC212" s="569"/>
      <c r="BD212" s="569"/>
      <c r="BE212" s="569"/>
      <c r="BF212" s="569"/>
      <c r="BG212" s="569"/>
      <c r="BH212" s="569"/>
      <c r="BI212" s="569"/>
      <c r="BJ212" s="569"/>
      <c r="BK212" s="569"/>
      <c r="BL212" s="569"/>
      <c r="BM212" s="569"/>
      <c r="BN212" s="569"/>
      <c r="BO212" s="569"/>
      <c r="BP212" s="569"/>
      <c r="BQ212" s="569"/>
      <c r="BR212" s="569"/>
      <c r="BS212" s="569"/>
    </row>
    <row r="213" spans="1:71" ht="15.75" hidden="1" customHeight="1">
      <c r="A213" s="33"/>
      <c r="B213" s="33"/>
      <c r="C213" s="33"/>
      <c r="D213" s="33"/>
      <c r="E213" s="958"/>
      <c r="F213" s="959"/>
      <c r="G213" s="959"/>
      <c r="H213" s="959"/>
      <c r="I213" s="960"/>
      <c r="J213" s="960"/>
      <c r="K213" s="1197" t="s">
        <v>495</v>
      </c>
      <c r="L213" s="34"/>
      <c r="M213" s="1198" t="s">
        <v>385</v>
      </c>
      <c r="N213" s="1199" t="s">
        <v>388</v>
      </c>
      <c r="O213" s="1200"/>
      <c r="P213" s="1201"/>
      <c r="Q213" s="959"/>
      <c r="R213" s="959"/>
      <c r="S213" s="917"/>
      <c r="T213" s="917"/>
      <c r="U213" s="919"/>
      <c r="V213" s="919"/>
      <c r="W213" s="919"/>
      <c r="X213" s="29"/>
      <c r="Y213" s="29"/>
      <c r="Z213" s="27"/>
      <c r="AA213" s="909"/>
      <c r="AB213" s="957"/>
      <c r="AC213" s="625"/>
      <c r="AD213" s="625"/>
      <c r="AE213" s="625"/>
      <c r="AF213" s="756"/>
      <c r="AG213" s="756"/>
      <c r="AH213" s="756"/>
      <c r="AI213" s="62"/>
      <c r="AJ213" s="62"/>
      <c r="AK213" s="62"/>
      <c r="AL213" s="62"/>
      <c r="AM213" s="62"/>
      <c r="AN213" s="327"/>
      <c r="AO213" s="327"/>
      <c r="AP213" s="327"/>
      <c r="AQ213" s="279"/>
      <c r="AR213" s="569"/>
      <c r="AS213" s="569"/>
      <c r="AT213" s="569"/>
      <c r="AU213" s="569"/>
      <c r="AV213" s="569"/>
      <c r="AW213" s="569"/>
      <c r="AX213" s="569"/>
      <c r="AY213" s="568"/>
      <c r="AZ213" s="569"/>
      <c r="BA213" s="569"/>
      <c r="BB213" s="569"/>
      <c r="BC213" s="569"/>
      <c r="BD213" s="569"/>
      <c r="BE213" s="569"/>
      <c r="BF213" s="569"/>
      <c r="BG213" s="569"/>
      <c r="BH213" s="569"/>
      <c r="BI213" s="569"/>
      <c r="BJ213" s="569"/>
      <c r="BK213" s="569"/>
      <c r="BL213" s="569"/>
      <c r="BM213" s="569"/>
      <c r="BN213" s="569"/>
      <c r="BO213" s="569"/>
      <c r="BP213" s="569"/>
      <c r="BQ213" s="569"/>
      <c r="BR213" s="569"/>
      <c r="BS213" s="569"/>
    </row>
    <row r="214" spans="1:71" ht="15.75" hidden="1" customHeight="1">
      <c r="A214" s="33"/>
      <c r="B214" s="33"/>
      <c r="C214" s="33"/>
      <c r="D214" s="33"/>
      <c r="E214" s="958"/>
      <c r="F214" s="967"/>
      <c r="G214" s="967"/>
      <c r="H214" s="959"/>
      <c r="I214" s="960"/>
      <c r="J214" s="960"/>
      <c r="K214" s="1202" t="s">
        <v>104</v>
      </c>
      <c r="L214" s="34"/>
      <c r="M214" s="34" t="s">
        <v>104</v>
      </c>
      <c r="N214" s="1202" t="s">
        <v>104</v>
      </c>
      <c r="O214" s="960"/>
      <c r="P214" s="1203"/>
      <c r="Q214" s="960"/>
      <c r="R214" s="960"/>
      <c r="S214" s="29"/>
      <c r="T214" s="29"/>
      <c r="U214" s="29"/>
      <c r="V214" s="29"/>
      <c r="W214" s="29"/>
      <c r="X214" s="29"/>
      <c r="Y214" s="29"/>
      <c r="Z214" s="27"/>
      <c r="AA214" s="909"/>
      <c r="AB214" s="957"/>
      <c r="AC214" s="625"/>
      <c r="AD214" s="625"/>
      <c r="AE214" s="625"/>
      <c r="AF214" s="756"/>
      <c r="AG214" s="756"/>
      <c r="AH214" s="756"/>
      <c r="AI214" s="62"/>
      <c r="AJ214" s="62"/>
      <c r="AK214" s="62"/>
      <c r="AL214" s="62"/>
      <c r="AM214" s="62"/>
      <c r="AN214" s="327"/>
      <c r="AO214" s="327"/>
      <c r="AP214" s="327"/>
      <c r="AQ214" s="279"/>
      <c r="AR214" s="569"/>
      <c r="AS214" s="569"/>
      <c r="AT214" s="569"/>
      <c r="AU214" s="569"/>
      <c r="AV214" s="569"/>
      <c r="AW214" s="569"/>
      <c r="AX214" s="569"/>
      <c r="AY214" s="568"/>
      <c r="AZ214" s="569"/>
      <c r="BA214" s="569"/>
      <c r="BB214" s="569"/>
      <c r="BC214" s="569"/>
      <c r="BD214" s="569"/>
      <c r="BE214" s="569"/>
      <c r="BF214" s="569"/>
      <c r="BG214" s="569"/>
      <c r="BH214" s="569"/>
      <c r="BI214" s="569"/>
      <c r="BJ214" s="569"/>
      <c r="BK214" s="569"/>
      <c r="BL214" s="569"/>
      <c r="BM214" s="569"/>
      <c r="BN214" s="569"/>
      <c r="BO214" s="569"/>
      <c r="BP214" s="569"/>
      <c r="BQ214" s="569"/>
      <c r="BR214" s="569"/>
      <c r="BS214" s="569"/>
    </row>
    <row r="215" spans="1:71" ht="12.75" hidden="1" customHeight="1">
      <c r="A215" s="33"/>
      <c r="B215" s="33"/>
      <c r="C215" s="33"/>
      <c r="D215" s="33"/>
      <c r="E215" s="971"/>
      <c r="F215" s="972"/>
      <c r="G215" s="973"/>
      <c r="H215" s="922"/>
      <c r="I215" s="974"/>
      <c r="J215" s="974"/>
      <c r="K215" s="1202" t="s">
        <v>496</v>
      </c>
      <c r="L215" s="34"/>
      <c r="M215" s="34" t="str">
        <f>IF($N$198="sim-100.000,00","sim-100.000,00","não")</f>
        <v>não</v>
      </c>
      <c r="N215" s="1202" t="s">
        <v>496</v>
      </c>
      <c r="O215" s="29"/>
      <c r="P215" s="1204"/>
      <c r="Q215" s="974"/>
      <c r="R215" s="974"/>
      <c r="S215" s="29"/>
      <c r="T215" s="29"/>
      <c r="U215" s="29"/>
      <c r="V215" s="29"/>
      <c r="W215" s="29"/>
      <c r="X215" s="29"/>
      <c r="Y215" s="29"/>
      <c r="Z215" s="27"/>
      <c r="AA215" s="909"/>
      <c r="AB215" s="957"/>
      <c r="AC215" s="625"/>
      <c r="AD215" s="625"/>
      <c r="AE215" s="625"/>
      <c r="AF215" s="756"/>
      <c r="AG215" s="756"/>
      <c r="AH215" s="756"/>
      <c r="AI215" s="62"/>
      <c r="AJ215" s="62"/>
      <c r="AK215" s="62"/>
      <c r="AL215" s="62"/>
      <c r="AM215" s="62"/>
      <c r="AN215" s="327"/>
      <c r="AO215" s="327"/>
      <c r="AP215" s="327"/>
      <c r="AQ215" s="279"/>
      <c r="AR215" s="569"/>
      <c r="AS215" s="569"/>
      <c r="AT215" s="569"/>
      <c r="AU215" s="569"/>
      <c r="AV215" s="569"/>
      <c r="AW215" s="569"/>
      <c r="AX215" s="569"/>
      <c r="AY215" s="568"/>
      <c r="AZ215" s="569"/>
      <c r="BA215" s="569"/>
      <c r="BB215" s="569"/>
      <c r="BC215" s="569"/>
      <c r="BD215" s="569"/>
      <c r="BE215" s="569"/>
      <c r="BF215" s="569"/>
      <c r="BG215" s="569"/>
      <c r="BH215" s="569"/>
      <c r="BI215" s="569"/>
      <c r="BJ215" s="569"/>
      <c r="BK215" s="569"/>
      <c r="BL215" s="569"/>
      <c r="BM215" s="569"/>
      <c r="BN215" s="569"/>
      <c r="BO215" s="569"/>
      <c r="BP215" s="569"/>
      <c r="BQ215" s="569"/>
      <c r="BR215" s="569"/>
      <c r="BS215" s="569"/>
    </row>
    <row r="216" spans="1:71" ht="14.25" hidden="1" customHeight="1">
      <c r="A216" s="33"/>
      <c r="B216" s="33"/>
      <c r="C216" s="33"/>
      <c r="D216" s="33"/>
      <c r="E216" s="971"/>
      <c r="F216" s="972"/>
      <c r="G216" s="973"/>
      <c r="H216" s="919"/>
      <c r="I216" s="29"/>
      <c r="J216" s="29"/>
      <c r="K216" s="1202" t="s">
        <v>497</v>
      </c>
      <c r="L216" s="34"/>
      <c r="M216" s="34" t="str">
        <f>IF($N$198="sim-200.000,00","sim-200.000,00","não")</f>
        <v>não</v>
      </c>
      <c r="N216" s="1202" t="s">
        <v>497</v>
      </c>
      <c r="O216" s="29"/>
      <c r="P216" s="653"/>
      <c r="Q216" s="29"/>
      <c r="R216" s="29"/>
      <c r="S216" s="29"/>
      <c r="T216" s="29"/>
      <c r="U216" s="29"/>
      <c r="V216" s="29"/>
      <c r="W216" s="29"/>
      <c r="X216" s="29"/>
      <c r="Y216" s="29"/>
      <c r="Z216" s="27"/>
      <c r="AA216" s="909"/>
      <c r="AB216" s="625"/>
      <c r="AC216" s="625"/>
      <c r="AD216" s="625"/>
      <c r="AE216" s="625"/>
      <c r="AF216" s="756"/>
      <c r="AG216" s="756"/>
      <c r="AH216" s="756"/>
      <c r="AI216" s="62"/>
      <c r="AJ216" s="62"/>
      <c r="AK216" s="62"/>
      <c r="AL216" s="62"/>
      <c r="AM216" s="62"/>
      <c r="AN216" s="979"/>
      <c r="AO216" s="327"/>
      <c r="AP216" s="327"/>
      <c r="AQ216" s="279"/>
      <c r="AR216" s="569"/>
      <c r="AS216" s="569"/>
      <c r="AT216" s="569"/>
      <c r="AU216" s="569"/>
      <c r="AV216" s="569"/>
      <c r="AW216" s="569"/>
      <c r="AX216" s="569"/>
      <c r="AY216" s="568"/>
      <c r="AZ216" s="569"/>
      <c r="BA216" s="569"/>
      <c r="BB216" s="569"/>
      <c r="BC216" s="569"/>
      <c r="BD216" s="569"/>
      <c r="BE216" s="569"/>
      <c r="BF216" s="569"/>
      <c r="BG216" s="569"/>
      <c r="BH216" s="569"/>
      <c r="BI216" s="569"/>
      <c r="BJ216" s="569"/>
      <c r="BK216" s="569"/>
      <c r="BL216" s="569"/>
      <c r="BM216" s="569"/>
      <c r="BN216" s="569"/>
      <c r="BO216" s="569"/>
      <c r="BP216" s="569"/>
      <c r="BQ216" s="569"/>
      <c r="BR216" s="569"/>
      <c r="BS216" s="569"/>
    </row>
    <row r="217" spans="1:71" ht="14.25" hidden="1" customHeight="1">
      <c r="A217" s="33"/>
      <c r="B217" s="33"/>
      <c r="C217" s="33"/>
      <c r="D217" s="33"/>
      <c r="E217" s="971"/>
      <c r="F217" s="972"/>
      <c r="G217" s="973"/>
      <c r="H217" s="919"/>
      <c r="I217" s="29"/>
      <c r="J217" s="29"/>
      <c r="K217" s="1202" t="s">
        <v>498</v>
      </c>
      <c r="L217" s="34"/>
      <c r="M217" s="34" t="str">
        <f>IF($N$198="sim-300.000,00","sim-300.000,00","nao")</f>
        <v>nao</v>
      </c>
      <c r="N217" s="1202" t="s">
        <v>498</v>
      </c>
      <c r="O217" s="29"/>
      <c r="P217" s="653"/>
      <c r="Q217" s="29"/>
      <c r="R217" s="29"/>
      <c r="S217" s="29"/>
      <c r="T217" s="29"/>
      <c r="U217" s="29"/>
      <c r="V217" s="29"/>
      <c r="W217" s="29"/>
      <c r="X217" s="29"/>
      <c r="Y217" s="29"/>
      <c r="Z217" s="925"/>
      <c r="AA217" s="909"/>
      <c r="AB217" s="625"/>
      <c r="AC217" s="625"/>
      <c r="AD217" s="625"/>
      <c r="AE217" s="625"/>
      <c r="AF217" s="756"/>
      <c r="AG217" s="756"/>
      <c r="AH217" s="756"/>
      <c r="AI217" s="62"/>
      <c r="AJ217" s="62"/>
      <c r="AK217" s="62"/>
      <c r="AL217" s="62"/>
      <c r="AM217" s="62"/>
      <c r="AN217" s="327"/>
      <c r="AO217" s="327"/>
      <c r="AP217" s="327"/>
      <c r="AQ217" s="279"/>
      <c r="AR217" s="569"/>
      <c r="AS217" s="569"/>
      <c r="AT217" s="569"/>
      <c r="AU217" s="569"/>
      <c r="AV217" s="569"/>
      <c r="AW217" s="569"/>
      <c r="AX217" s="569"/>
      <c r="AY217" s="568"/>
      <c r="AZ217" s="569"/>
      <c r="BA217" s="569"/>
      <c r="BB217" s="569"/>
      <c r="BC217" s="569"/>
      <c r="BD217" s="569"/>
      <c r="BE217" s="569"/>
      <c r="BF217" s="569"/>
      <c r="BG217" s="569"/>
      <c r="BH217" s="569"/>
      <c r="BI217" s="569"/>
      <c r="BJ217" s="569"/>
      <c r="BK217" s="569"/>
      <c r="BL217" s="569"/>
      <c r="BM217" s="569"/>
      <c r="BN217" s="569"/>
      <c r="BO217" s="569"/>
      <c r="BP217" s="569"/>
      <c r="BQ217" s="569"/>
      <c r="BR217" s="569"/>
      <c r="BS217" s="569"/>
    </row>
    <row r="218" spans="1:71" ht="12.75" hidden="1" customHeight="1">
      <c r="A218" s="33"/>
      <c r="B218" s="33"/>
      <c r="C218" s="33"/>
      <c r="D218" s="33"/>
      <c r="E218" s="971"/>
      <c r="F218" s="980"/>
      <c r="G218" s="981"/>
      <c r="H218" s="919"/>
      <c r="I218" s="29"/>
      <c r="J218" s="29"/>
      <c r="K218" s="1202" t="s">
        <v>499</v>
      </c>
      <c r="L218" s="34"/>
      <c r="M218" s="34" t="str">
        <f>IF($N$198="sim-500.000,00","sim-500.000,00","não")</f>
        <v>não</v>
      </c>
      <c r="N218" s="1202" t="s">
        <v>499</v>
      </c>
      <c r="O218" s="29"/>
      <c r="P218" s="653"/>
      <c r="Q218" s="29"/>
      <c r="R218" s="29"/>
      <c r="S218" s="29"/>
      <c r="T218" s="29"/>
      <c r="U218" s="29"/>
      <c r="V218" s="29"/>
      <c r="W218" s="29"/>
      <c r="X218" s="29"/>
      <c r="Y218" s="29"/>
      <c r="Z218" s="930"/>
      <c r="AA218" s="909"/>
      <c r="AB218" s="625"/>
      <c r="AC218" s="625"/>
      <c r="AD218" s="625"/>
      <c r="AE218" s="625"/>
      <c r="AF218" s="756"/>
      <c r="AG218" s="756"/>
      <c r="AH218" s="756"/>
      <c r="AI218" s="62"/>
      <c r="AJ218" s="62"/>
      <c r="AK218" s="62"/>
      <c r="AL218" s="62"/>
      <c r="AM218" s="62"/>
      <c r="AN218" s="327"/>
      <c r="AO218" s="327"/>
      <c r="AP218" s="327"/>
      <c r="AQ218" s="279"/>
      <c r="AR218" s="569"/>
      <c r="AS218" s="569"/>
      <c r="AT218" s="569"/>
      <c r="AU218" s="569"/>
      <c r="AV218" s="569"/>
      <c r="AW218" s="569"/>
      <c r="AX218" s="569"/>
      <c r="AY218" s="568"/>
      <c r="AZ218" s="569"/>
      <c r="BA218" s="569"/>
      <c r="BB218" s="569"/>
      <c r="BC218" s="569"/>
      <c r="BD218" s="569"/>
      <c r="BE218" s="569"/>
      <c r="BF218" s="569"/>
      <c r="BG218" s="569"/>
      <c r="BH218" s="569"/>
      <c r="BI218" s="569"/>
      <c r="BJ218" s="569"/>
      <c r="BK218" s="569"/>
      <c r="BL218" s="569"/>
      <c r="BM218" s="569"/>
      <c r="BN218" s="569"/>
      <c r="BO218" s="569"/>
      <c r="BP218" s="569"/>
      <c r="BQ218" s="569"/>
      <c r="BR218" s="569"/>
      <c r="BS218" s="569"/>
    </row>
    <row r="219" spans="1:71" ht="12.75" hidden="1" customHeight="1">
      <c r="A219" s="33"/>
      <c r="B219" s="33"/>
      <c r="C219" s="33"/>
      <c r="D219" s="33"/>
      <c r="E219" s="971"/>
      <c r="F219" s="980"/>
      <c r="G219" s="981"/>
      <c r="H219" s="919"/>
      <c r="I219" s="29"/>
      <c r="J219" s="29"/>
      <c r="K219" s="1202" t="s">
        <v>500</v>
      </c>
      <c r="L219" s="34"/>
      <c r="M219" s="34" t="str">
        <f>IF($N$198="sim-1.000.000,00","sim-1.000.000,00","não")</f>
        <v>não</v>
      </c>
      <c r="N219" s="1202" t="s">
        <v>500</v>
      </c>
      <c r="O219" s="29"/>
      <c r="P219" s="653"/>
      <c r="Q219" s="29"/>
      <c r="R219" s="29"/>
      <c r="S219" s="29"/>
      <c r="T219" s="29"/>
      <c r="U219" s="29"/>
      <c r="V219" s="29"/>
      <c r="W219" s="29"/>
      <c r="X219" s="29"/>
      <c r="Y219" s="29"/>
      <c r="Z219" s="930"/>
      <c r="AA219" s="909"/>
      <c r="AB219" s="625"/>
      <c r="AC219" s="625"/>
      <c r="AD219" s="625"/>
      <c r="AE219" s="625"/>
      <c r="AF219" s="756"/>
      <c r="AG219" s="756"/>
      <c r="AH219" s="756"/>
      <c r="AI219" s="62"/>
      <c r="AJ219" s="62"/>
      <c r="AK219" s="62"/>
      <c r="AL219" s="62"/>
      <c r="AM219" s="62"/>
      <c r="AN219" s="327"/>
      <c r="AO219" s="327"/>
      <c r="AP219" s="327"/>
      <c r="AQ219" s="279"/>
      <c r="AR219" s="569"/>
      <c r="AS219" s="569"/>
      <c r="AT219" s="569"/>
      <c r="AU219" s="569"/>
      <c r="AV219" s="569"/>
      <c r="AW219" s="569"/>
      <c r="AX219" s="569"/>
      <c r="AY219" s="568"/>
      <c r="AZ219" s="569"/>
      <c r="BA219" s="569"/>
      <c r="BB219" s="569"/>
      <c r="BC219" s="569"/>
      <c r="BD219" s="569"/>
      <c r="BE219" s="569"/>
      <c r="BF219" s="569"/>
      <c r="BG219" s="569"/>
      <c r="BH219" s="569"/>
      <c r="BI219" s="569"/>
      <c r="BJ219" s="569"/>
      <c r="BK219" s="569"/>
      <c r="BL219" s="569"/>
      <c r="BM219" s="569"/>
      <c r="BN219" s="569"/>
      <c r="BO219" s="569"/>
      <c r="BP219" s="569"/>
      <c r="BQ219" s="569"/>
      <c r="BR219" s="569"/>
      <c r="BS219" s="569"/>
    </row>
    <row r="220" spans="1:71" ht="12.75" hidden="1" customHeight="1">
      <c r="A220" s="33"/>
      <c r="B220" s="33"/>
      <c r="C220" s="33"/>
      <c r="D220" s="33"/>
      <c r="E220" s="971"/>
      <c r="F220" s="980"/>
      <c r="G220" s="981"/>
      <c r="H220" s="919"/>
      <c r="I220" s="29"/>
      <c r="J220" s="29"/>
      <c r="K220" s="34"/>
      <c r="L220" s="34"/>
      <c r="N220" s="1205"/>
      <c r="O220" s="42"/>
      <c r="P220" s="653"/>
      <c r="Q220" s="29"/>
      <c r="R220" s="29"/>
      <c r="S220" s="29"/>
      <c r="T220" s="29"/>
      <c r="U220" s="29"/>
      <c r="V220" s="29"/>
      <c r="W220" s="29"/>
      <c r="X220" s="29"/>
      <c r="Y220" s="29"/>
      <c r="Z220" s="930"/>
      <c r="AA220" s="909"/>
      <c r="AB220" s="625"/>
      <c r="AC220" s="625"/>
      <c r="AD220" s="625"/>
      <c r="AE220" s="625"/>
      <c r="AF220" s="756"/>
      <c r="AG220" s="756"/>
      <c r="AH220" s="756"/>
      <c r="AI220" s="62"/>
      <c r="AJ220" s="62"/>
      <c r="AK220" s="62"/>
      <c r="AL220" s="62"/>
      <c r="AM220" s="62"/>
      <c r="AN220" s="327"/>
      <c r="AO220" s="327"/>
      <c r="AP220" s="327"/>
      <c r="AQ220" s="279"/>
      <c r="AR220" s="569"/>
      <c r="AS220" s="569"/>
      <c r="AT220" s="569"/>
      <c r="AU220" s="569"/>
      <c r="AV220" s="569"/>
      <c r="AW220" s="569"/>
      <c r="AX220" s="569"/>
      <c r="AY220" s="568"/>
      <c r="AZ220" s="569"/>
      <c r="BA220" s="569"/>
      <c r="BB220" s="569"/>
      <c r="BC220" s="569"/>
      <c r="BD220" s="569"/>
      <c r="BE220" s="569"/>
      <c r="BF220" s="569"/>
      <c r="BG220" s="569"/>
      <c r="BH220" s="569"/>
      <c r="BI220" s="569"/>
      <c r="BJ220" s="569"/>
      <c r="BK220" s="569"/>
      <c r="BL220" s="569"/>
      <c r="BM220" s="569"/>
      <c r="BN220" s="569"/>
      <c r="BO220" s="569"/>
      <c r="BP220" s="569"/>
      <c r="BQ220" s="569"/>
      <c r="BR220" s="569"/>
      <c r="BS220" s="569"/>
    </row>
    <row r="221" spans="1:71" ht="12.75" hidden="1" customHeight="1">
      <c r="A221" s="33"/>
      <c r="B221" s="33"/>
      <c r="C221" s="33"/>
      <c r="D221" s="33"/>
      <c r="E221" s="919"/>
      <c r="F221" s="985"/>
      <c r="G221" s="985"/>
      <c r="H221" s="919"/>
      <c r="I221" s="29"/>
      <c r="J221" s="29"/>
      <c r="K221" s="34">
        <v>6</v>
      </c>
      <c r="L221" s="34"/>
      <c r="M221" s="34"/>
      <c r="N221" s="1206">
        <v>6</v>
      </c>
      <c r="O221" s="1207"/>
      <c r="P221" s="1208"/>
      <c r="Q221" s="29"/>
      <c r="R221" s="29"/>
      <c r="S221" s="29"/>
      <c r="T221" s="29"/>
      <c r="U221" s="29"/>
      <c r="V221" s="29"/>
      <c r="W221" s="29"/>
      <c r="X221" s="29"/>
      <c r="Y221" s="29"/>
      <c r="Z221" s="930"/>
      <c r="AA221" s="909"/>
      <c r="AB221" s="625"/>
      <c r="AC221" s="625"/>
      <c r="AD221" s="625"/>
      <c r="AE221" s="625"/>
      <c r="AF221" s="756"/>
      <c r="AG221" s="756"/>
      <c r="AH221" s="756"/>
      <c r="AI221" s="62"/>
      <c r="AJ221" s="62"/>
      <c r="AK221" s="62"/>
      <c r="AL221" s="62"/>
      <c r="AM221" s="62"/>
      <c r="AN221" s="327"/>
      <c r="AO221" s="327"/>
      <c r="AP221" s="327"/>
      <c r="AQ221" s="279"/>
      <c r="AR221" s="511"/>
      <c r="AS221" s="569"/>
      <c r="AT221" s="569"/>
      <c r="AU221" s="569"/>
      <c r="AV221" s="569"/>
      <c r="AW221" s="569"/>
      <c r="AX221" s="569"/>
      <c r="AY221" s="568"/>
      <c r="AZ221" s="569"/>
      <c r="BA221" s="569"/>
      <c r="BB221" s="569"/>
      <c r="BC221" s="569"/>
      <c r="BD221" s="569"/>
      <c r="BE221" s="569"/>
      <c r="BF221" s="569"/>
      <c r="BG221" s="569"/>
      <c r="BH221" s="569"/>
      <c r="BI221" s="569"/>
      <c r="BJ221" s="569"/>
      <c r="BK221" s="569"/>
      <c r="BL221" s="569"/>
      <c r="BM221" s="569"/>
      <c r="BN221" s="569"/>
      <c r="BO221" s="569"/>
      <c r="BP221" s="569"/>
      <c r="BQ221" s="569"/>
      <c r="BR221" s="569"/>
      <c r="BS221" s="569"/>
    </row>
    <row r="222" spans="1:71" ht="12.75" hidden="1" customHeight="1">
      <c r="A222" s="33"/>
      <c r="B222" s="33"/>
      <c r="C222" s="33"/>
      <c r="D222" s="33"/>
      <c r="E222" s="917"/>
      <c r="F222" s="917"/>
      <c r="G222" s="917"/>
      <c r="H222" s="917"/>
      <c r="I222" s="29"/>
      <c r="J222" s="29"/>
      <c r="K222" s="909"/>
      <c r="L222" s="909"/>
      <c r="M222" s="909"/>
      <c r="N222" s="909"/>
      <c r="O222" s="29"/>
      <c r="P222" s="29"/>
      <c r="Q222" s="29"/>
      <c r="R222" s="29"/>
      <c r="S222" s="29"/>
      <c r="T222" s="29"/>
      <c r="U222" s="29"/>
      <c r="V222" s="29"/>
      <c r="W222" s="29"/>
      <c r="X222" s="29"/>
      <c r="Y222" s="29"/>
      <c r="Z222" s="930"/>
      <c r="AA222" s="909"/>
      <c r="AB222" s="625"/>
      <c r="AC222" s="625"/>
      <c r="AD222" s="625"/>
      <c r="AE222" s="625"/>
      <c r="AF222" s="756"/>
      <c r="AG222" s="756"/>
      <c r="AH222" s="756"/>
      <c r="AI222" s="62"/>
      <c r="AJ222" s="62"/>
      <c r="AK222" s="62"/>
      <c r="AL222" s="62"/>
      <c r="AM222" s="62"/>
      <c r="AN222" s="327"/>
      <c r="AO222" s="327"/>
      <c r="AP222" s="327"/>
      <c r="AQ222" s="279"/>
      <c r="AR222" s="569"/>
      <c r="AS222" s="569"/>
      <c r="AT222" s="569"/>
      <c r="AU222" s="569"/>
      <c r="AV222" s="569"/>
      <c r="AW222" s="569"/>
      <c r="AX222" s="569"/>
      <c r="AY222" s="568"/>
      <c r="AZ222" s="569"/>
      <c r="BA222" s="569"/>
      <c r="BB222" s="569"/>
      <c r="BC222" s="569"/>
      <c r="BD222" s="569"/>
      <c r="BE222" s="569"/>
      <c r="BF222" s="569"/>
      <c r="BG222" s="569"/>
      <c r="BH222" s="569"/>
      <c r="BI222" s="569"/>
      <c r="BJ222" s="569"/>
      <c r="BK222" s="569"/>
      <c r="BL222" s="569"/>
      <c r="BM222" s="569"/>
      <c r="BN222" s="569"/>
      <c r="BO222" s="569"/>
      <c r="BP222" s="569"/>
      <c r="BQ222" s="569"/>
      <c r="BR222" s="569"/>
      <c r="BS222" s="569"/>
    </row>
    <row r="223" spans="1:71" ht="60" hidden="1" customHeight="1">
      <c r="A223" s="33"/>
      <c r="B223" s="33"/>
      <c r="C223" s="33"/>
      <c r="D223" s="33"/>
      <c r="E223" s="990"/>
      <c r="F223" s="2230"/>
      <c r="G223" s="29"/>
      <c r="H223" s="33"/>
      <c r="I223" s="33"/>
      <c r="J223" s="33"/>
      <c r="K223" s="33"/>
      <c r="L223" s="33"/>
      <c r="M223" s="33"/>
      <c r="N223" s="33"/>
      <c r="O223" s="33"/>
      <c r="P223" s="33"/>
      <c r="Q223" s="33"/>
      <c r="R223" s="33"/>
      <c r="S223" s="29"/>
      <c r="T223" s="29"/>
      <c r="U223" s="29"/>
      <c r="V223" s="29"/>
      <c r="W223" s="29"/>
      <c r="X223" s="29"/>
      <c r="Y223" s="29"/>
      <c r="Z223" s="930"/>
      <c r="AA223" s="909"/>
      <c r="AB223" s="991"/>
      <c r="AC223" s="991"/>
      <c r="AD223" s="991"/>
      <c r="AE223" s="991"/>
      <c r="AF223" s="756"/>
      <c r="AG223" s="756"/>
      <c r="AH223" s="756"/>
      <c r="AI223" s="62"/>
      <c r="AJ223" s="62"/>
      <c r="AK223" s="62"/>
      <c r="AL223" s="62"/>
      <c r="AM223" s="569"/>
      <c r="AN223" s="711"/>
      <c r="AO223" s="711"/>
      <c r="AP223" s="711"/>
      <c r="AQ223" s="568"/>
      <c r="AR223" s="569"/>
      <c r="AS223" s="569"/>
      <c r="AT223" s="569"/>
      <c r="AU223" s="569"/>
      <c r="AV223" s="569"/>
      <c r="AW223" s="569"/>
      <c r="AX223" s="569"/>
      <c r="AY223" s="568"/>
      <c r="AZ223" s="569"/>
      <c r="BA223" s="569"/>
      <c r="BB223" s="569"/>
      <c r="BC223" s="569"/>
      <c r="BD223" s="569"/>
      <c r="BE223" s="569"/>
      <c r="BF223" s="569"/>
      <c r="BG223" s="569"/>
      <c r="BH223" s="569"/>
      <c r="BI223" s="569"/>
      <c r="BJ223" s="569"/>
      <c r="BK223" s="569"/>
      <c r="BL223" s="569"/>
      <c r="BM223" s="569"/>
      <c r="BN223" s="569"/>
      <c r="BO223" s="569"/>
      <c r="BP223" s="569"/>
      <c r="BQ223" s="569"/>
      <c r="BR223" s="569"/>
      <c r="BS223" s="569"/>
    </row>
    <row r="224" spans="1:71" ht="13.5" hidden="1" customHeight="1">
      <c r="A224" s="33"/>
      <c r="B224" s="33"/>
      <c r="C224" s="33"/>
      <c r="D224" s="33"/>
      <c r="E224" s="990"/>
      <c r="F224" s="2230"/>
      <c r="G224" s="29"/>
      <c r="H224" s="33"/>
      <c r="I224" s="33"/>
      <c r="J224" s="33"/>
      <c r="K224" s="33"/>
      <c r="L224" s="33"/>
      <c r="M224" s="33"/>
      <c r="N224" s="33"/>
      <c r="O224" s="33"/>
      <c r="P224" s="33"/>
      <c r="Q224" s="33"/>
      <c r="R224" s="33"/>
      <c r="S224" s="29"/>
      <c r="T224" s="29"/>
      <c r="U224" s="29"/>
      <c r="V224" s="29"/>
      <c r="W224" s="29"/>
      <c r="X224" s="29"/>
      <c r="Y224" s="29"/>
      <c r="Z224" s="930"/>
      <c r="AA224" s="909"/>
      <c r="AB224" s="991"/>
      <c r="AC224" s="991"/>
      <c r="AD224" s="991"/>
      <c r="AE224" s="991"/>
      <c r="AF224" s="756"/>
      <c r="AG224" s="756"/>
      <c r="AH224" s="756"/>
      <c r="AI224" s="62"/>
      <c r="AJ224" s="62"/>
      <c r="AK224" s="62"/>
      <c r="AL224" s="62"/>
      <c r="AM224" s="569"/>
      <c r="AN224" s="711"/>
      <c r="AO224" s="711"/>
      <c r="AP224" s="711"/>
      <c r="AQ224" s="568"/>
      <c r="AR224" s="569"/>
      <c r="AS224" s="569"/>
      <c r="AT224" s="569"/>
      <c r="AU224" s="569"/>
      <c r="AV224" s="569"/>
      <c r="AW224" s="569"/>
      <c r="AX224" s="569"/>
      <c r="AY224" s="568"/>
      <c r="AZ224" s="569"/>
      <c r="BA224" s="569"/>
      <c r="BB224" s="569"/>
      <c r="BC224" s="569"/>
      <c r="BD224" s="569"/>
      <c r="BE224" s="569"/>
      <c r="BF224" s="569"/>
      <c r="BG224" s="569"/>
      <c r="BH224" s="569"/>
      <c r="BI224" s="569"/>
      <c r="BJ224" s="569"/>
      <c r="BK224" s="569"/>
      <c r="BL224" s="569"/>
      <c r="BM224" s="569"/>
      <c r="BN224" s="569"/>
      <c r="BO224" s="569"/>
      <c r="BP224" s="569"/>
      <c r="BQ224" s="569"/>
      <c r="BR224" s="569"/>
      <c r="BS224" s="569"/>
    </row>
    <row r="225" spans="4:71" ht="12.75" hidden="1" customHeight="1">
      <c r="W225" s="42"/>
      <c r="X225" s="42"/>
      <c r="Y225" s="29"/>
      <c r="Z225" s="29"/>
      <c r="AA225" s="909"/>
      <c r="AB225" s="991"/>
      <c r="AC225" s="991"/>
      <c r="AD225" s="991"/>
      <c r="AE225" s="991"/>
      <c r="AF225" s="756"/>
      <c r="AG225" s="756"/>
      <c r="AH225" s="756"/>
      <c r="AI225" s="62"/>
      <c r="AJ225" s="62"/>
      <c r="AK225" s="62"/>
      <c r="AL225" s="62"/>
      <c r="AM225" s="569"/>
      <c r="AN225" s="711"/>
      <c r="AO225" s="711"/>
      <c r="AP225" s="711"/>
      <c r="AQ225" s="568"/>
      <c r="AR225" s="569"/>
      <c r="AS225" s="569"/>
      <c r="AT225" s="569"/>
      <c r="AU225" s="569"/>
      <c r="AV225" s="569"/>
      <c r="AW225" s="569"/>
      <c r="AX225" s="569"/>
      <c r="AY225" s="568"/>
      <c r="AZ225" s="569"/>
      <c r="BA225" s="569"/>
      <c r="BB225" s="569"/>
      <c r="BC225" s="569"/>
      <c r="BD225" s="569"/>
      <c r="BE225" s="569"/>
      <c r="BF225" s="569"/>
      <c r="BG225" s="569"/>
      <c r="BH225" s="569"/>
      <c r="BI225" s="569"/>
      <c r="BJ225" s="569"/>
      <c r="BK225" s="569"/>
      <c r="BL225" s="569"/>
      <c r="BM225" s="569"/>
      <c r="BN225" s="569"/>
      <c r="BO225" s="569"/>
      <c r="BP225" s="569"/>
      <c r="BQ225" s="569"/>
      <c r="BR225" s="569"/>
      <c r="BS225" s="569"/>
    </row>
    <row r="226" spans="4:71" ht="12.75" hidden="1" customHeight="1">
      <c r="W226" s="42"/>
      <c r="X226" s="42"/>
      <c r="Y226" s="29"/>
      <c r="Z226" s="29"/>
      <c r="AA226" s="909"/>
      <c r="AB226" s="991"/>
      <c r="AC226" s="991"/>
      <c r="AD226" s="991"/>
      <c r="AE226" s="991"/>
      <c r="AF226" s="756"/>
      <c r="AG226" s="756"/>
      <c r="AH226" s="756"/>
      <c r="AI226" s="62"/>
      <c r="AJ226" s="62"/>
      <c r="AK226" s="62"/>
      <c r="AL226" s="62"/>
      <c r="AM226" s="569"/>
      <c r="AN226" s="711"/>
      <c r="AO226" s="711"/>
      <c r="AP226" s="711"/>
      <c r="AQ226" s="568"/>
      <c r="AR226" s="569"/>
      <c r="AS226" s="569"/>
      <c r="AT226" s="569"/>
      <c r="AU226" s="569"/>
      <c r="AV226" s="569"/>
      <c r="AW226" s="569"/>
      <c r="AX226" s="569"/>
      <c r="AY226" s="568"/>
      <c r="AZ226" s="569"/>
      <c r="BA226" s="569"/>
      <c r="BB226" s="569"/>
      <c r="BC226" s="569"/>
      <c r="BD226" s="569"/>
      <c r="BE226" s="569"/>
      <c r="BF226" s="569"/>
      <c r="BG226" s="569"/>
      <c r="BH226" s="569"/>
      <c r="BI226" s="569"/>
      <c r="BJ226" s="569"/>
      <c r="BK226" s="569"/>
      <c r="BL226" s="569"/>
      <c r="BM226" s="569"/>
      <c r="BN226" s="569"/>
      <c r="BO226" s="569"/>
      <c r="BP226" s="569"/>
      <c r="BQ226" s="569"/>
      <c r="BR226" s="569"/>
      <c r="BS226" s="569"/>
    </row>
    <row r="227" spans="4:71" ht="12.75" hidden="1" customHeight="1">
      <c r="W227" s="42"/>
      <c r="X227" s="42"/>
      <c r="Y227" s="29"/>
      <c r="Z227" s="29"/>
      <c r="AA227" s="909"/>
      <c r="AB227" s="991"/>
      <c r="AC227" s="991"/>
      <c r="AD227" s="991"/>
      <c r="AE227" s="991"/>
      <c r="AF227" s="756"/>
      <c r="AG227" s="756"/>
      <c r="AH227" s="756"/>
      <c r="AI227" s="62"/>
      <c r="AJ227" s="62"/>
      <c r="AK227" s="62"/>
      <c r="AL227" s="62"/>
      <c r="AM227" s="569"/>
      <c r="AN227" s="711"/>
      <c r="AO227" s="711"/>
      <c r="AP227" s="711"/>
      <c r="AQ227" s="568"/>
      <c r="AR227" s="569"/>
      <c r="AS227" s="569"/>
      <c r="AT227" s="569"/>
      <c r="AU227" s="569"/>
      <c r="AV227" s="569"/>
      <c r="AW227" s="569"/>
      <c r="AX227" s="569"/>
      <c r="AY227" s="568"/>
      <c r="AZ227" s="569"/>
      <c r="BA227" s="569"/>
      <c r="BB227" s="569"/>
      <c r="BC227" s="569"/>
      <c r="BD227" s="569"/>
      <c r="BE227" s="569"/>
      <c r="BF227" s="569"/>
      <c r="BG227" s="569"/>
      <c r="BH227" s="569"/>
      <c r="BI227" s="569"/>
      <c r="BJ227" s="569"/>
      <c r="BK227" s="569"/>
      <c r="BL227" s="569"/>
      <c r="BM227" s="569"/>
      <c r="BN227" s="569"/>
      <c r="BO227" s="569"/>
      <c r="BP227" s="569"/>
      <c r="BQ227" s="569"/>
      <c r="BR227" s="569"/>
      <c r="BS227" s="569"/>
    </row>
    <row r="228" spans="4:71" ht="12.75" hidden="1" customHeight="1">
      <c r="W228" s="42"/>
      <c r="X228" s="42"/>
      <c r="Y228" s="29"/>
      <c r="Z228" s="29"/>
      <c r="AA228" s="909"/>
      <c r="AB228" s="991"/>
      <c r="AC228" s="991"/>
      <c r="AD228" s="991"/>
      <c r="AE228" s="991"/>
      <c r="AF228" s="756"/>
      <c r="AG228" s="756"/>
      <c r="AH228" s="756"/>
      <c r="AI228" s="62"/>
      <c r="AJ228" s="62"/>
      <c r="AK228" s="62"/>
      <c r="AL228" s="62"/>
      <c r="AM228" s="569"/>
      <c r="AN228" s="711"/>
      <c r="AO228" s="711"/>
      <c r="AP228" s="711"/>
      <c r="AQ228" s="568"/>
      <c r="AR228" s="569"/>
      <c r="AS228" s="569"/>
      <c r="AT228" s="569"/>
      <c r="AU228" s="569"/>
      <c r="AV228" s="569"/>
      <c r="AW228" s="569"/>
      <c r="AX228" s="569"/>
      <c r="AY228" s="568"/>
      <c r="AZ228" s="569"/>
      <c r="BA228" s="569"/>
      <c r="BB228" s="569"/>
      <c r="BC228" s="569"/>
      <c r="BD228" s="569"/>
      <c r="BE228" s="569"/>
      <c r="BF228" s="569"/>
      <c r="BG228" s="569"/>
      <c r="BH228" s="569"/>
      <c r="BI228" s="569"/>
      <c r="BJ228" s="569"/>
      <c r="BK228" s="569"/>
      <c r="BL228" s="569"/>
      <c r="BM228" s="569"/>
      <c r="BN228" s="569"/>
      <c r="BO228" s="569"/>
      <c r="BP228" s="569"/>
      <c r="BQ228" s="569"/>
      <c r="BR228" s="569"/>
      <c r="BS228" s="569"/>
    </row>
    <row r="229" spans="4:71" ht="12.75" hidden="1" customHeight="1">
      <c r="W229" s="42"/>
      <c r="X229" s="42"/>
      <c r="Y229" s="29"/>
      <c r="Z229" s="29"/>
      <c r="AA229" s="909"/>
      <c r="AB229" s="991"/>
      <c r="AC229" s="991"/>
      <c r="AD229" s="991"/>
      <c r="AE229" s="991"/>
      <c r="AF229" s="756"/>
      <c r="AG229" s="756"/>
      <c r="AH229" s="756"/>
      <c r="AI229" s="62"/>
      <c r="AJ229" s="62"/>
      <c r="AK229" s="62"/>
      <c r="AL229" s="62"/>
      <c r="AM229" s="569"/>
      <c r="AN229" s="711"/>
      <c r="AO229" s="711"/>
      <c r="AP229" s="711"/>
      <c r="AQ229" s="568"/>
      <c r="AR229" s="569"/>
      <c r="AS229" s="569"/>
      <c r="AT229" s="569"/>
      <c r="AU229" s="569"/>
      <c r="AV229" s="569"/>
      <c r="AW229" s="569"/>
      <c r="AX229" s="569"/>
      <c r="AY229" s="568"/>
      <c r="AZ229" s="569"/>
      <c r="BA229" s="569"/>
      <c r="BB229" s="569"/>
      <c r="BC229" s="569"/>
      <c r="BD229" s="569"/>
      <c r="BE229" s="569"/>
      <c r="BF229" s="569"/>
      <c r="BG229" s="569"/>
      <c r="BH229" s="569"/>
      <c r="BI229" s="569"/>
      <c r="BJ229" s="569"/>
      <c r="BK229" s="569"/>
      <c r="BL229" s="569"/>
      <c r="BM229" s="569"/>
      <c r="BN229" s="569"/>
      <c r="BO229" s="569"/>
      <c r="BP229" s="569"/>
      <c r="BQ229" s="569"/>
      <c r="BR229" s="569"/>
      <c r="BS229" s="569"/>
    </row>
    <row r="230" spans="4:71" ht="12.75" hidden="1" customHeight="1">
      <c r="W230" s="42"/>
      <c r="X230" s="42"/>
      <c r="Y230" s="29"/>
      <c r="Z230" s="29"/>
      <c r="AA230" s="909"/>
      <c r="AB230" s="991"/>
      <c r="AC230" s="991"/>
      <c r="AD230" s="991"/>
      <c r="AE230" s="991"/>
      <c r="AF230" s="756"/>
      <c r="AG230" s="756"/>
      <c r="AH230" s="756"/>
      <c r="AI230" s="62"/>
      <c r="AJ230" s="62"/>
      <c r="AK230" s="62"/>
      <c r="AL230" s="62"/>
      <c r="AM230" s="569"/>
      <c r="AN230" s="711"/>
      <c r="AO230" s="711"/>
      <c r="AP230" s="711"/>
      <c r="AQ230" s="568"/>
      <c r="AR230" s="569"/>
      <c r="AS230" s="569"/>
      <c r="AT230" s="569"/>
      <c r="AU230" s="569"/>
      <c r="AV230" s="569"/>
      <c r="AW230" s="569"/>
      <c r="AX230" s="569"/>
      <c r="AY230" s="568"/>
      <c r="AZ230" s="569"/>
      <c r="BA230" s="569"/>
      <c r="BB230" s="569"/>
      <c r="BC230" s="569"/>
      <c r="BD230" s="569"/>
      <c r="BE230" s="569"/>
      <c r="BF230" s="569"/>
      <c r="BG230" s="569"/>
      <c r="BH230" s="569"/>
      <c r="BI230" s="569"/>
      <c r="BJ230" s="569"/>
      <c r="BK230" s="569"/>
      <c r="BL230" s="569"/>
      <c r="BM230" s="569"/>
      <c r="BN230" s="569"/>
      <c r="BO230" s="569"/>
      <c r="BP230" s="569"/>
      <c r="BQ230" s="569"/>
      <c r="BR230" s="569"/>
      <c r="BS230" s="569"/>
    </row>
    <row r="231" spans="4:71" ht="12.75" hidden="1" customHeight="1">
      <c r="W231" s="42"/>
      <c r="X231" s="42"/>
      <c r="Y231" s="29"/>
      <c r="Z231" s="29"/>
      <c r="AA231" s="909"/>
      <c r="AB231" s="991"/>
      <c r="AC231" s="991"/>
      <c r="AD231" s="991"/>
      <c r="AE231" s="991"/>
      <c r="AF231" s="756"/>
      <c r="AG231" s="756"/>
      <c r="AH231" s="756"/>
      <c r="AI231" s="62"/>
      <c r="AJ231" s="62"/>
      <c r="AK231" s="62"/>
      <c r="AL231" s="62"/>
      <c r="AM231" s="569"/>
      <c r="AN231" s="711"/>
      <c r="AO231" s="711"/>
      <c r="AP231" s="711"/>
      <c r="AQ231" s="568"/>
      <c r="AR231" s="569"/>
      <c r="AS231" s="569"/>
      <c r="AT231" s="569"/>
      <c r="AU231" s="569"/>
      <c r="AV231" s="569"/>
      <c r="AW231" s="569"/>
      <c r="AX231" s="569"/>
      <c r="AY231" s="568"/>
      <c r="AZ231" s="569"/>
      <c r="BA231" s="569"/>
      <c r="BB231" s="569"/>
      <c r="BC231" s="569"/>
      <c r="BD231" s="569"/>
      <c r="BE231" s="569"/>
      <c r="BF231" s="569"/>
      <c r="BG231" s="569"/>
      <c r="BH231" s="569"/>
      <c r="BI231" s="569"/>
      <c r="BJ231" s="569"/>
      <c r="BK231" s="569"/>
      <c r="BL231" s="569"/>
      <c r="BM231" s="569"/>
      <c r="BN231" s="569"/>
      <c r="BO231" s="569"/>
      <c r="BP231" s="569"/>
      <c r="BQ231" s="569"/>
      <c r="BR231" s="569"/>
      <c r="BS231" s="569"/>
    </row>
    <row r="232" spans="4:71" ht="12.75" hidden="1" customHeight="1">
      <c r="W232" s="42"/>
      <c r="X232" s="42"/>
      <c r="Y232" s="29"/>
      <c r="Z232" s="29"/>
      <c r="AA232" s="909"/>
      <c r="AB232" s="991"/>
      <c r="AC232" s="991"/>
      <c r="AD232" s="991"/>
      <c r="AE232" s="991"/>
      <c r="AF232" s="756"/>
      <c r="AG232" s="756"/>
      <c r="AH232" s="756"/>
      <c r="AI232" s="62"/>
      <c r="AJ232" s="62"/>
      <c r="AK232" s="62"/>
      <c r="AL232" s="62"/>
      <c r="AM232" s="569"/>
      <c r="AN232" s="711"/>
      <c r="AO232" s="711"/>
      <c r="AP232" s="711"/>
      <c r="AQ232" s="568"/>
      <c r="AR232" s="569"/>
      <c r="AS232" s="569"/>
      <c r="AT232" s="569"/>
      <c r="AU232" s="569"/>
      <c r="AV232" s="569"/>
      <c r="AW232" s="569"/>
      <c r="AX232" s="569"/>
      <c r="AY232" s="568"/>
      <c r="AZ232" s="569"/>
      <c r="BA232" s="569"/>
      <c r="BB232" s="569"/>
      <c r="BC232" s="569"/>
      <c r="BD232" s="569"/>
      <c r="BE232" s="569"/>
      <c r="BF232" s="569"/>
      <c r="BG232" s="569"/>
      <c r="BH232" s="569"/>
      <c r="BI232" s="569"/>
      <c r="BJ232" s="569"/>
      <c r="BK232" s="569"/>
      <c r="BL232" s="569"/>
      <c r="BM232" s="569"/>
      <c r="BN232" s="569"/>
      <c r="BO232" s="569"/>
      <c r="BP232" s="569"/>
      <c r="BQ232" s="569"/>
      <c r="BR232" s="569"/>
      <c r="BS232" s="569"/>
    </row>
    <row r="233" spans="4:71" ht="12.75" hidden="1" customHeight="1">
      <c r="W233" s="42"/>
      <c r="X233" s="42"/>
      <c r="Y233" s="29"/>
      <c r="Z233" s="29"/>
      <c r="AA233" s="909"/>
      <c r="AB233" s="991"/>
      <c r="AC233" s="991"/>
      <c r="AD233" s="991"/>
      <c r="AE233" s="991"/>
      <c r="AF233" s="756"/>
      <c r="AG233" s="756"/>
      <c r="AH233" s="756"/>
      <c r="AI233" s="62"/>
      <c r="AJ233" s="62"/>
      <c r="AK233" s="62"/>
      <c r="AL233" s="62"/>
      <c r="AM233" s="569"/>
      <c r="AN233" s="711"/>
      <c r="AO233" s="711"/>
      <c r="AP233" s="711"/>
      <c r="AQ233" s="568"/>
      <c r="AR233" s="569"/>
      <c r="AS233" s="569"/>
      <c r="AT233" s="569"/>
      <c r="AU233" s="569"/>
      <c r="AV233" s="569"/>
      <c r="AW233" s="569"/>
      <c r="AX233" s="569"/>
      <c r="AY233" s="568"/>
      <c r="AZ233" s="569"/>
      <c r="BA233" s="569"/>
      <c r="BB233" s="569"/>
      <c r="BC233" s="569"/>
      <c r="BD233" s="569"/>
      <c r="BE233" s="569"/>
      <c r="BF233" s="569"/>
      <c r="BG233" s="569"/>
      <c r="BH233" s="569"/>
      <c r="BI233" s="569"/>
      <c r="BJ233" s="569"/>
      <c r="BK233" s="569"/>
      <c r="BL233" s="569"/>
      <c r="BM233" s="569"/>
      <c r="BN233" s="569"/>
      <c r="BO233" s="569"/>
      <c r="BP233" s="569"/>
      <c r="BQ233" s="569"/>
      <c r="BR233" s="569"/>
      <c r="BS233" s="569"/>
    </row>
    <row r="234" spans="4:71" ht="12.75" hidden="1" customHeight="1">
      <c r="W234" s="42"/>
      <c r="X234" s="42"/>
      <c r="Y234" s="29"/>
      <c r="Z234" s="29"/>
      <c r="AA234" s="909"/>
      <c r="AB234" s="991"/>
      <c r="AC234" s="991"/>
      <c r="AD234" s="991"/>
      <c r="AE234" s="991"/>
      <c r="AF234" s="756"/>
      <c r="AG234" s="756"/>
      <c r="AH234" s="756"/>
      <c r="AI234" s="62"/>
      <c r="AJ234" s="62"/>
      <c r="AK234" s="62"/>
      <c r="AL234" s="62"/>
      <c r="AM234" s="569"/>
      <c r="AN234" s="711"/>
      <c r="AO234" s="711"/>
      <c r="AP234" s="711"/>
      <c r="AQ234" s="568"/>
      <c r="AR234" s="569"/>
      <c r="AS234" s="569"/>
      <c r="AT234" s="569"/>
      <c r="AU234" s="569"/>
      <c r="AV234" s="569"/>
      <c r="AW234" s="569"/>
      <c r="AX234" s="569"/>
      <c r="AY234" s="568"/>
      <c r="AZ234" s="569"/>
      <c r="BA234" s="569"/>
      <c r="BB234" s="569"/>
      <c r="BC234" s="569"/>
      <c r="BD234" s="569"/>
      <c r="BE234" s="569"/>
      <c r="BF234" s="569"/>
      <c r="BG234" s="569"/>
      <c r="BH234" s="569"/>
      <c r="BI234" s="569"/>
      <c r="BJ234" s="569"/>
      <c r="BK234" s="569"/>
      <c r="BL234" s="569"/>
      <c r="BM234" s="569"/>
      <c r="BN234" s="569"/>
      <c r="BO234" s="569"/>
      <c r="BP234" s="569"/>
      <c r="BQ234" s="569"/>
      <c r="BR234" s="569"/>
      <c r="BS234" s="569"/>
    </row>
    <row r="235" spans="4:71" ht="12.75" hidden="1" customHeight="1">
      <c r="W235" s="42"/>
      <c r="X235" s="42"/>
      <c r="Y235" s="29"/>
      <c r="Z235" s="29"/>
      <c r="AA235" s="909"/>
      <c r="AB235" s="991"/>
      <c r="AC235" s="991"/>
      <c r="AD235" s="991"/>
      <c r="AE235" s="991"/>
      <c r="AF235" s="756"/>
      <c r="AG235" s="756"/>
      <c r="AH235" s="756"/>
      <c r="AI235" s="62"/>
      <c r="AJ235" s="62"/>
      <c r="AK235" s="62"/>
      <c r="AL235" s="62"/>
      <c r="AM235" s="569"/>
      <c r="AN235" s="711"/>
      <c r="AO235" s="711"/>
      <c r="AP235" s="711"/>
      <c r="AQ235" s="568"/>
      <c r="AR235" s="569"/>
      <c r="AS235" s="569"/>
      <c r="AT235" s="569"/>
      <c r="AU235" s="569"/>
      <c r="AV235" s="569"/>
      <c r="AW235" s="569"/>
      <c r="AX235" s="569"/>
      <c r="AY235" s="568"/>
      <c r="AZ235" s="569"/>
      <c r="BA235" s="569"/>
      <c r="BB235" s="569"/>
      <c r="BC235" s="569"/>
      <c r="BD235" s="569"/>
      <c r="BE235" s="569"/>
      <c r="BF235" s="569"/>
      <c r="BG235" s="569"/>
      <c r="BH235" s="569"/>
      <c r="BI235" s="569"/>
      <c r="BJ235" s="569"/>
      <c r="BK235" s="569"/>
      <c r="BL235" s="569"/>
      <c r="BM235" s="569"/>
      <c r="BN235" s="569"/>
      <c r="BO235" s="569"/>
      <c r="BP235" s="569"/>
      <c r="BQ235" s="569"/>
      <c r="BR235" s="569"/>
      <c r="BS235" s="569"/>
    </row>
    <row r="236" spans="4:71" ht="12.75" hidden="1" customHeight="1">
      <c r="W236" s="42"/>
      <c r="X236" s="42"/>
      <c r="Y236" s="29"/>
      <c r="Z236" s="29"/>
      <c r="AA236" s="909"/>
      <c r="AB236" s="991"/>
      <c r="AC236" s="991"/>
      <c r="AD236" s="991"/>
      <c r="AE236" s="991"/>
      <c r="AF236" s="756"/>
      <c r="AG236" s="756"/>
      <c r="AH236" s="756"/>
      <c r="AI236" s="62"/>
      <c r="AJ236" s="62"/>
      <c r="AK236" s="62"/>
      <c r="AL236" s="62"/>
      <c r="AM236" s="569"/>
      <c r="AN236" s="711"/>
      <c r="AO236" s="711"/>
      <c r="AP236" s="711"/>
      <c r="AQ236" s="568"/>
      <c r="AR236" s="569"/>
      <c r="AS236" s="569"/>
      <c r="AT236" s="569"/>
      <c r="AU236" s="569"/>
      <c r="AV236" s="569"/>
      <c r="AW236" s="569"/>
      <c r="AX236" s="569"/>
      <c r="AY236" s="568"/>
      <c r="AZ236" s="569"/>
      <c r="BA236" s="569"/>
      <c r="BB236" s="569"/>
      <c r="BC236" s="569"/>
      <c r="BD236" s="569"/>
      <c r="BE236" s="569"/>
      <c r="BF236" s="569"/>
      <c r="BG236" s="569"/>
      <c r="BH236" s="569"/>
      <c r="BI236" s="569"/>
      <c r="BJ236" s="569"/>
      <c r="BK236" s="569"/>
      <c r="BL236" s="569"/>
      <c r="BM236" s="569"/>
      <c r="BN236" s="569"/>
      <c r="BO236" s="569"/>
      <c r="BP236" s="569"/>
      <c r="BQ236" s="569"/>
      <c r="BR236" s="569"/>
      <c r="BS236" s="569"/>
    </row>
    <row r="237" spans="4:71" ht="12.75" hidden="1" customHeight="1">
      <c r="W237" s="42"/>
      <c r="X237" s="42"/>
      <c r="Y237" s="29"/>
      <c r="Z237" s="29"/>
      <c r="AA237" s="909"/>
      <c r="AB237" s="991"/>
      <c r="AC237" s="991"/>
      <c r="AD237" s="991"/>
      <c r="AE237" s="991"/>
      <c r="AF237" s="756"/>
      <c r="AG237" s="756"/>
      <c r="AH237" s="756"/>
      <c r="AI237" s="62"/>
      <c r="AJ237" s="62"/>
      <c r="AK237" s="62"/>
      <c r="AL237" s="62"/>
      <c r="AM237" s="569"/>
      <c r="AN237" s="711"/>
      <c r="AO237" s="711"/>
      <c r="AP237" s="711"/>
      <c r="AQ237" s="568"/>
      <c r="AR237" s="569"/>
      <c r="AS237" s="569"/>
      <c r="AT237" s="569"/>
      <c r="AU237" s="569"/>
      <c r="AV237" s="569"/>
      <c r="AW237" s="569"/>
      <c r="AX237" s="569"/>
      <c r="AY237" s="568"/>
      <c r="AZ237" s="569"/>
      <c r="BA237" s="569"/>
      <c r="BB237" s="569"/>
      <c r="BC237" s="569"/>
      <c r="BD237" s="569"/>
      <c r="BE237" s="569"/>
      <c r="BF237" s="569"/>
      <c r="BG237" s="569"/>
      <c r="BH237" s="569"/>
      <c r="BI237" s="569"/>
      <c r="BJ237" s="569"/>
      <c r="BK237" s="569"/>
      <c r="BL237" s="569"/>
      <c r="BM237" s="569"/>
      <c r="BN237" s="569"/>
      <c r="BO237" s="569"/>
      <c r="BP237" s="569"/>
      <c r="BQ237" s="569"/>
      <c r="BR237" s="569"/>
      <c r="BS237" s="569"/>
    </row>
    <row r="238" spans="4:71" ht="0.75" hidden="1" customHeight="1">
      <c r="D238" s="596"/>
      <c r="E238" s="596"/>
      <c r="F238" s="596"/>
      <c r="G238" s="596"/>
      <c r="H238" s="596"/>
      <c r="I238" s="596"/>
      <c r="J238" s="596"/>
      <c r="K238" s="596"/>
      <c r="L238" s="596"/>
      <c r="M238" s="596"/>
      <c r="N238" s="596"/>
      <c r="O238" s="596"/>
      <c r="P238" s="596"/>
      <c r="Q238" s="596"/>
      <c r="R238" s="596"/>
      <c r="S238" s="596"/>
      <c r="T238" s="596"/>
      <c r="U238" s="596"/>
      <c r="V238" s="596"/>
      <c r="W238" s="43"/>
      <c r="X238" s="43"/>
      <c r="Y238" s="43"/>
      <c r="Z238" s="43"/>
      <c r="AA238" s="909"/>
      <c r="AB238" s="991"/>
      <c r="AC238" s="991"/>
      <c r="AD238" s="991"/>
      <c r="AE238" s="991"/>
      <c r="AF238" s="756"/>
      <c r="AG238" s="756"/>
      <c r="AH238" s="756"/>
      <c r="AI238" s="62"/>
      <c r="AJ238" s="62"/>
      <c r="AK238" s="62"/>
      <c r="AL238" s="62"/>
      <c r="AM238" s="569"/>
      <c r="AN238" s="711"/>
      <c r="AO238" s="711"/>
      <c r="AP238" s="711"/>
      <c r="AQ238" s="568"/>
      <c r="AR238" s="569"/>
      <c r="AS238" s="569"/>
      <c r="AT238" s="569"/>
      <c r="AU238" s="569"/>
      <c r="AV238" s="569"/>
      <c r="AW238" s="569"/>
      <c r="AX238" s="569"/>
      <c r="AY238" s="568"/>
      <c r="AZ238" s="569"/>
      <c r="BA238" s="569"/>
      <c r="BB238" s="569"/>
      <c r="BC238" s="569"/>
      <c r="BD238" s="569"/>
      <c r="BE238" s="569"/>
      <c r="BF238" s="569"/>
      <c r="BG238" s="569"/>
      <c r="BH238" s="569"/>
      <c r="BI238" s="569"/>
      <c r="BJ238" s="569"/>
      <c r="BK238" s="569"/>
      <c r="BL238" s="569"/>
      <c r="BM238" s="569"/>
      <c r="BN238" s="569"/>
      <c r="BO238" s="569"/>
      <c r="BP238" s="569"/>
      <c r="BQ238" s="569"/>
      <c r="BR238" s="569"/>
      <c r="BS238" s="569"/>
    </row>
    <row r="239" spans="4:71" ht="12.75" hidden="1" customHeight="1">
      <c r="G239" s="42"/>
      <c r="W239" s="42"/>
      <c r="X239" s="42"/>
      <c r="Y239" s="29"/>
      <c r="Z239" s="29"/>
      <c r="AA239" s="909"/>
      <c r="AC239" s="62"/>
      <c r="AD239" s="62"/>
      <c r="AE239" s="992"/>
      <c r="AF239" s="756"/>
      <c r="AG239" s="756"/>
      <c r="AH239" s="756"/>
      <c r="AI239" s="62"/>
      <c r="AJ239" s="62"/>
      <c r="AK239" s="62"/>
      <c r="AL239" s="62"/>
      <c r="AM239" s="569"/>
      <c r="AN239" s="711"/>
      <c r="AO239" s="711"/>
      <c r="AP239" s="711"/>
      <c r="AQ239" s="568"/>
      <c r="AR239" s="569"/>
      <c r="AS239" s="569"/>
      <c r="AT239" s="569"/>
      <c r="AU239" s="569"/>
      <c r="AV239" s="569"/>
      <c r="AW239" s="569"/>
      <c r="AX239" s="569"/>
      <c r="AY239" s="568"/>
      <c r="AZ239" s="569"/>
      <c r="BA239" s="569"/>
      <c r="BB239" s="569"/>
      <c r="BC239" s="569"/>
      <c r="BD239" s="569"/>
      <c r="BE239" s="569"/>
      <c r="BF239" s="569"/>
      <c r="BG239" s="569"/>
      <c r="BH239" s="569"/>
      <c r="BI239" s="569"/>
      <c r="BJ239" s="569"/>
      <c r="BK239" s="569"/>
      <c r="BL239" s="569"/>
      <c r="BM239" s="569"/>
      <c r="BN239" s="569"/>
      <c r="BO239" s="569"/>
      <c r="BP239" s="569"/>
      <c r="BQ239" s="569"/>
      <c r="BR239" s="569"/>
      <c r="BS239" s="569"/>
    </row>
    <row r="240" spans="4:71" ht="12.75" hidden="1" customHeight="1">
      <c r="W240" s="42"/>
      <c r="X240" s="42"/>
      <c r="Y240" s="29"/>
      <c r="Z240" s="29"/>
      <c r="AA240" s="909"/>
      <c r="AC240" s="62"/>
      <c r="AD240" s="62"/>
      <c r="AE240" s="992"/>
      <c r="AF240" s="756"/>
      <c r="AG240" s="756"/>
      <c r="AH240" s="756"/>
      <c r="AI240" s="62"/>
      <c r="AJ240" s="62"/>
      <c r="AK240" s="62"/>
      <c r="AL240" s="62"/>
      <c r="AM240" s="569"/>
      <c r="AN240" s="711"/>
      <c r="AO240" s="711"/>
      <c r="AP240" s="711"/>
      <c r="AQ240" s="568"/>
      <c r="AR240" s="569"/>
      <c r="AS240" s="569"/>
      <c r="AT240" s="569"/>
      <c r="AU240" s="569"/>
      <c r="AV240" s="569"/>
      <c r="AW240" s="569"/>
      <c r="AX240" s="569"/>
      <c r="AY240" s="568"/>
      <c r="AZ240" s="569"/>
      <c r="BA240" s="569"/>
      <c r="BB240" s="569"/>
      <c r="BC240" s="569"/>
      <c r="BD240" s="569"/>
      <c r="BE240" s="569"/>
      <c r="BF240" s="569"/>
      <c r="BG240" s="569"/>
      <c r="BH240" s="569"/>
      <c r="BI240" s="569"/>
      <c r="BJ240" s="569"/>
      <c r="BK240" s="569"/>
      <c r="BL240" s="569"/>
      <c r="BM240" s="569"/>
      <c r="BN240" s="569"/>
      <c r="BO240" s="569"/>
      <c r="BP240" s="569"/>
      <c r="BQ240" s="569"/>
      <c r="BR240" s="569"/>
      <c r="BS240" s="569"/>
    </row>
    <row r="241" spans="23:71" ht="12.75" hidden="1" customHeight="1">
      <c r="W241" s="42"/>
      <c r="X241" s="42"/>
      <c r="Y241" s="29"/>
      <c r="Z241" s="29"/>
      <c r="AA241" s="909"/>
      <c r="AC241" s="62"/>
      <c r="AD241" s="62"/>
      <c r="AE241" s="62"/>
      <c r="AF241" s="62"/>
      <c r="AG241" s="62"/>
      <c r="AH241" s="62"/>
      <c r="AI241" s="62"/>
      <c r="AJ241" s="62"/>
      <c r="AK241" s="62"/>
      <c r="AL241" s="62"/>
      <c r="AM241" s="569"/>
      <c r="AN241" s="711"/>
      <c r="AO241" s="711"/>
      <c r="AP241" s="711"/>
      <c r="AQ241" s="568"/>
      <c r="AR241" s="569"/>
      <c r="AS241" s="569"/>
      <c r="AT241" s="569"/>
      <c r="AU241" s="569"/>
      <c r="AV241" s="569"/>
      <c r="AW241" s="569"/>
      <c r="AX241" s="569"/>
      <c r="AY241" s="568"/>
      <c r="AZ241" s="569"/>
      <c r="BA241" s="569"/>
      <c r="BB241" s="569"/>
      <c r="BC241" s="569"/>
      <c r="BD241" s="569"/>
      <c r="BE241" s="569"/>
      <c r="BF241" s="569"/>
      <c r="BG241" s="569"/>
      <c r="BH241" s="569"/>
      <c r="BI241" s="569"/>
      <c r="BJ241" s="569"/>
      <c r="BK241" s="569"/>
      <c r="BL241" s="569"/>
      <c r="BM241" s="569"/>
      <c r="BN241" s="569"/>
      <c r="BO241" s="569"/>
      <c r="BP241" s="569"/>
      <c r="BQ241" s="569"/>
      <c r="BR241" s="569"/>
      <c r="BS241" s="569"/>
    </row>
    <row r="242" spans="23:71" ht="12.75" hidden="1" customHeight="1">
      <c r="W242" s="42"/>
      <c r="X242" s="42"/>
      <c r="Y242" s="29"/>
      <c r="Z242" s="29"/>
      <c r="AA242" s="909"/>
      <c r="AC242" s="62"/>
      <c r="AD242" s="62"/>
      <c r="AE242" s="62"/>
      <c r="AF242" s="62"/>
      <c r="AG242" s="62"/>
      <c r="AH242" s="62"/>
      <c r="AI242" s="62"/>
      <c r="AJ242" s="62"/>
      <c r="AK242" s="62"/>
      <c r="AL242" s="62"/>
      <c r="AM242" s="569"/>
      <c r="AN242" s="711"/>
      <c r="AO242" s="711"/>
      <c r="AP242" s="711"/>
      <c r="AQ242" s="568"/>
      <c r="AR242" s="569"/>
      <c r="AS242" s="569"/>
      <c r="AT242" s="569"/>
      <c r="AU242" s="569"/>
      <c r="AV242" s="569"/>
      <c r="AW242" s="569"/>
      <c r="AX242" s="569"/>
      <c r="AY242" s="568"/>
      <c r="AZ242" s="569"/>
      <c r="BA242" s="569"/>
      <c r="BB242" s="569"/>
      <c r="BC242" s="569"/>
      <c r="BD242" s="569"/>
      <c r="BE242" s="569"/>
      <c r="BF242" s="569"/>
      <c r="BG242" s="569"/>
      <c r="BH242" s="569"/>
      <c r="BI242" s="569"/>
      <c r="BJ242" s="569"/>
      <c r="BK242" s="569"/>
      <c r="BL242" s="569"/>
      <c r="BM242" s="569"/>
      <c r="BN242" s="569"/>
      <c r="BO242" s="569"/>
      <c r="BP242" s="569"/>
      <c r="BQ242" s="569"/>
      <c r="BR242" s="569"/>
      <c r="BS242" s="569"/>
    </row>
    <row r="243" spans="23:71" ht="12.75" hidden="1" customHeight="1">
      <c r="W243" s="42"/>
      <c r="X243" s="42"/>
      <c r="Y243" s="29"/>
      <c r="Z243" s="29"/>
      <c r="AA243" s="909"/>
      <c r="AC243" s="62"/>
      <c r="AD243" s="62"/>
      <c r="AE243" s="62"/>
      <c r="AF243" s="62"/>
      <c r="AG243" s="62"/>
      <c r="AH243" s="62"/>
      <c r="AI243" s="62"/>
      <c r="AJ243" s="62"/>
      <c r="AK243" s="62"/>
      <c r="AL243" s="62"/>
      <c r="AM243" s="569"/>
      <c r="AN243" s="711"/>
      <c r="AO243" s="711"/>
      <c r="AP243" s="711"/>
      <c r="AQ243" s="568"/>
      <c r="AR243" s="569"/>
      <c r="AS243" s="569"/>
      <c r="AT243" s="569"/>
      <c r="AU243" s="569"/>
      <c r="AV243" s="569"/>
      <c r="AW243" s="569"/>
      <c r="AX243" s="569"/>
      <c r="AY243" s="568"/>
      <c r="AZ243" s="569"/>
      <c r="BA243" s="569"/>
      <c r="BB243" s="569"/>
      <c r="BC243" s="569"/>
      <c r="BD243" s="569"/>
      <c r="BE243" s="569"/>
      <c r="BF243" s="569"/>
      <c r="BG243" s="569"/>
      <c r="BH243" s="569"/>
      <c r="BI243" s="569"/>
      <c r="BJ243" s="569"/>
      <c r="BK243" s="569"/>
      <c r="BL243" s="569"/>
      <c r="BM243" s="569"/>
      <c r="BN243" s="569"/>
      <c r="BO243" s="569"/>
      <c r="BP243" s="569"/>
      <c r="BQ243" s="569"/>
      <c r="BR243" s="569"/>
      <c r="BS243" s="569"/>
    </row>
    <row r="244" spans="23:71" ht="12.75" hidden="1" customHeight="1">
      <c r="W244" s="42"/>
      <c r="X244" s="42"/>
      <c r="Y244" s="29"/>
      <c r="Z244" s="29"/>
      <c r="AA244" s="909"/>
      <c r="AC244" s="62"/>
      <c r="AD244" s="62"/>
      <c r="AE244" s="62"/>
      <c r="AF244" s="62"/>
      <c r="AG244" s="62"/>
      <c r="AH244" s="62"/>
      <c r="AI244" s="62"/>
      <c r="AJ244" s="62"/>
      <c r="AK244" s="62"/>
      <c r="AL244" s="62"/>
      <c r="AM244" s="569"/>
      <c r="AN244" s="711"/>
      <c r="AO244" s="711"/>
      <c r="AP244" s="711"/>
      <c r="AQ244" s="568"/>
      <c r="AR244" s="569"/>
      <c r="AS244" s="569"/>
      <c r="AT244" s="569"/>
      <c r="AU244" s="569"/>
      <c r="AV244" s="569"/>
      <c r="AW244" s="569"/>
      <c r="AX244" s="569"/>
      <c r="AY244" s="568"/>
      <c r="AZ244" s="569"/>
      <c r="BA244" s="569"/>
      <c r="BB244" s="569"/>
      <c r="BC244" s="569"/>
      <c r="BD244" s="569"/>
      <c r="BE244" s="569"/>
      <c r="BF244" s="569"/>
      <c r="BG244" s="569"/>
      <c r="BH244" s="569"/>
      <c r="BI244" s="569"/>
      <c r="BJ244" s="569"/>
      <c r="BK244" s="569"/>
      <c r="BL244" s="569"/>
      <c r="BM244" s="569"/>
      <c r="BN244" s="569"/>
      <c r="BO244" s="569"/>
      <c r="BP244" s="569"/>
      <c r="BQ244" s="569"/>
      <c r="BR244" s="569"/>
      <c r="BS244" s="569"/>
    </row>
    <row r="245" spans="23:71" ht="12.75" hidden="1" customHeight="1">
      <c r="W245" s="42"/>
      <c r="X245" s="42"/>
      <c r="Y245" s="29"/>
      <c r="Z245" s="29"/>
      <c r="AA245" s="909"/>
      <c r="AC245" s="62"/>
      <c r="AD245" s="62"/>
      <c r="AE245" s="62"/>
      <c r="AF245" s="62"/>
      <c r="AG245" s="62"/>
      <c r="AH245" s="62"/>
      <c r="AI245" s="62"/>
      <c r="AJ245" s="62"/>
      <c r="AK245" s="62"/>
      <c r="AL245" s="62"/>
      <c r="AM245" s="569"/>
      <c r="AN245" s="711"/>
      <c r="AO245" s="711"/>
      <c r="AP245" s="711"/>
      <c r="AQ245" s="568"/>
      <c r="AR245" s="569"/>
      <c r="AS245" s="569"/>
      <c r="AT245" s="569"/>
      <c r="AU245" s="569"/>
      <c r="AV245" s="569"/>
      <c r="AW245" s="569"/>
      <c r="AX245" s="569"/>
      <c r="AY245" s="568"/>
      <c r="AZ245" s="569"/>
      <c r="BA245" s="569"/>
      <c r="BB245" s="569"/>
      <c r="BC245" s="569"/>
      <c r="BD245" s="569"/>
      <c r="BE245" s="569"/>
      <c r="BF245" s="569"/>
      <c r="BG245" s="569"/>
      <c r="BH245" s="569"/>
      <c r="BI245" s="569"/>
      <c r="BJ245" s="569"/>
      <c r="BK245" s="569"/>
      <c r="BL245" s="569"/>
      <c r="BM245" s="569"/>
      <c r="BN245" s="569"/>
      <c r="BO245" s="569"/>
      <c r="BP245" s="569"/>
      <c r="BQ245" s="569"/>
      <c r="BR245" s="569"/>
      <c r="BS245" s="569"/>
    </row>
    <row r="246" spans="23:71" ht="12.75" hidden="1" customHeight="1">
      <c r="W246" s="42"/>
      <c r="X246" s="42"/>
      <c r="Y246" s="29"/>
      <c r="Z246" s="29"/>
      <c r="AA246" s="909"/>
      <c r="AC246" s="62"/>
      <c r="AD246" s="62"/>
      <c r="AE246" s="62"/>
      <c r="AF246" s="62"/>
      <c r="AG246" s="62"/>
      <c r="AH246" s="62"/>
      <c r="AI246" s="62"/>
      <c r="AJ246" s="62"/>
      <c r="AK246" s="62"/>
      <c r="AL246" s="62"/>
      <c r="AM246" s="569"/>
      <c r="AN246" s="711"/>
      <c r="AO246" s="711"/>
      <c r="AP246" s="711"/>
      <c r="AQ246" s="568"/>
      <c r="AR246" s="569"/>
      <c r="AS246" s="569"/>
      <c r="AT246" s="569"/>
      <c r="AU246" s="569"/>
      <c r="AV246" s="569"/>
      <c r="AW246" s="569"/>
      <c r="AX246" s="569"/>
      <c r="AY246" s="568"/>
      <c r="AZ246" s="569"/>
      <c r="BA246" s="569"/>
      <c r="BB246" s="569"/>
      <c r="BC246" s="569"/>
      <c r="BD246" s="569"/>
      <c r="BE246" s="569"/>
      <c r="BF246" s="569"/>
      <c r="BG246" s="569"/>
      <c r="BH246" s="569"/>
      <c r="BI246" s="569"/>
      <c r="BJ246" s="569"/>
      <c r="BK246" s="569"/>
      <c r="BL246" s="569"/>
      <c r="BM246" s="569"/>
      <c r="BN246" s="569"/>
      <c r="BO246" s="569"/>
      <c r="BP246" s="569"/>
      <c r="BQ246" s="569"/>
      <c r="BR246" s="569"/>
      <c r="BS246" s="569"/>
    </row>
    <row r="247" spans="23:71" ht="12.75" hidden="1" customHeight="1">
      <c r="W247" s="42"/>
      <c r="X247" s="42"/>
      <c r="Y247" s="29"/>
      <c r="Z247" s="29"/>
      <c r="AA247" s="909"/>
      <c r="AC247" s="62"/>
      <c r="AD247" s="62"/>
      <c r="AE247" s="62"/>
      <c r="AF247" s="62"/>
      <c r="AG247" s="62"/>
      <c r="AH247" s="62"/>
      <c r="AI247" s="62"/>
      <c r="AJ247" s="62"/>
      <c r="AK247" s="62"/>
      <c r="AL247" s="62"/>
      <c r="AM247" s="569"/>
      <c r="AN247" s="711"/>
      <c r="AO247" s="711"/>
      <c r="AP247" s="711"/>
      <c r="AQ247" s="568"/>
      <c r="AR247" s="569"/>
      <c r="AS247" s="569"/>
      <c r="AT247" s="569"/>
      <c r="AU247" s="569"/>
      <c r="AV247" s="569"/>
      <c r="AW247" s="569"/>
      <c r="AX247" s="569"/>
      <c r="AY247" s="568"/>
      <c r="AZ247" s="569"/>
      <c r="BA247" s="569"/>
      <c r="BB247" s="569"/>
      <c r="BC247" s="569"/>
      <c r="BD247" s="569"/>
      <c r="BE247" s="569"/>
      <c r="BF247" s="569"/>
      <c r="BG247" s="569"/>
      <c r="BH247" s="569"/>
      <c r="BI247" s="569"/>
      <c r="BJ247" s="569"/>
      <c r="BK247" s="569"/>
      <c r="BL247" s="569"/>
      <c r="BM247" s="569"/>
      <c r="BN247" s="569"/>
      <c r="BO247" s="569"/>
      <c r="BP247" s="569"/>
      <c r="BQ247" s="569"/>
      <c r="BR247" s="569"/>
      <c r="BS247" s="569"/>
    </row>
    <row r="248" spans="23:71" ht="12.75" hidden="1" customHeight="1">
      <c r="W248" s="42"/>
      <c r="X248" s="42"/>
      <c r="Y248" s="29"/>
      <c r="Z248" s="29"/>
      <c r="AA248" s="909"/>
      <c r="AC248" s="62"/>
      <c r="AD248" s="62"/>
      <c r="AE248" s="62"/>
      <c r="AF248" s="62"/>
      <c r="AG248" s="62"/>
      <c r="AH248" s="62"/>
      <c r="AI248" s="62"/>
      <c r="AJ248" s="62"/>
      <c r="AK248" s="62"/>
      <c r="AL248" s="62"/>
      <c r="AM248" s="569"/>
      <c r="AN248" s="711"/>
      <c r="AO248" s="711"/>
      <c r="AP248" s="711"/>
      <c r="AQ248" s="568"/>
      <c r="AR248" s="569"/>
      <c r="AS248" s="569"/>
      <c r="AT248" s="569"/>
      <c r="AU248" s="569"/>
      <c r="AV248" s="569"/>
      <c r="AW248" s="569"/>
      <c r="AX248" s="569"/>
      <c r="AY248" s="568"/>
      <c r="AZ248" s="569"/>
      <c r="BA248" s="569"/>
      <c r="BB248" s="569"/>
      <c r="BC248" s="569"/>
      <c r="BD248" s="569"/>
      <c r="BE248" s="569"/>
      <c r="BF248" s="569"/>
      <c r="BG248" s="569"/>
      <c r="BH248" s="569"/>
      <c r="BI248" s="569"/>
      <c r="BJ248" s="569"/>
      <c r="BK248" s="569"/>
      <c r="BL248" s="569"/>
      <c r="BM248" s="569"/>
      <c r="BN248" s="569"/>
      <c r="BO248" s="569"/>
      <c r="BP248" s="569"/>
      <c r="BQ248" s="569"/>
      <c r="BR248" s="569"/>
      <c r="BS248" s="569"/>
    </row>
    <row r="249" spans="23:71" ht="12.75" hidden="1" customHeight="1">
      <c r="W249" s="42"/>
      <c r="X249" s="42"/>
      <c r="Y249" s="29"/>
      <c r="Z249" s="29"/>
      <c r="AA249" s="909"/>
      <c r="AC249" s="62"/>
      <c r="AD249" s="62"/>
      <c r="AE249" s="62"/>
      <c r="AF249" s="62"/>
      <c r="AG249" s="62"/>
      <c r="AH249" s="62"/>
      <c r="AI249" s="62"/>
      <c r="AJ249" s="62"/>
      <c r="AK249" s="62"/>
      <c r="AL249" s="62"/>
      <c r="AM249" s="569"/>
      <c r="AN249" s="711"/>
      <c r="AO249" s="711"/>
      <c r="AP249" s="711"/>
      <c r="AQ249" s="568"/>
      <c r="AR249" s="569"/>
      <c r="AS249" s="569"/>
      <c r="AT249" s="569"/>
      <c r="AU249" s="569"/>
      <c r="AV249" s="569"/>
      <c r="AW249" s="569"/>
      <c r="AX249" s="569"/>
      <c r="AY249" s="568"/>
      <c r="AZ249" s="569"/>
      <c r="BA249" s="569"/>
      <c r="BB249" s="569"/>
      <c r="BC249" s="569"/>
      <c r="BD249" s="569"/>
      <c r="BE249" s="569"/>
      <c r="BF249" s="569"/>
      <c r="BG249" s="569"/>
      <c r="BH249" s="569"/>
      <c r="BI249" s="569"/>
      <c r="BJ249" s="569"/>
      <c r="BK249" s="569"/>
      <c r="BL249" s="569"/>
      <c r="BM249" s="569"/>
      <c r="BN249" s="569"/>
      <c r="BO249" s="569"/>
      <c r="BP249" s="569"/>
      <c r="BQ249" s="569"/>
      <c r="BR249" s="569"/>
      <c r="BS249" s="569"/>
    </row>
    <row r="250" spans="23:71" ht="12.75" hidden="1" customHeight="1">
      <c r="W250" s="42"/>
      <c r="X250" s="42"/>
      <c r="Y250" s="29"/>
      <c r="Z250" s="29"/>
      <c r="AA250" s="909"/>
      <c r="AC250" s="62"/>
      <c r="AD250" s="62"/>
      <c r="AE250" s="62"/>
      <c r="AF250" s="62"/>
      <c r="AG250" s="62"/>
      <c r="AH250" s="62"/>
      <c r="AI250" s="62"/>
      <c r="AJ250" s="62"/>
      <c r="AK250" s="62"/>
      <c r="AL250" s="62"/>
      <c r="AM250" s="569"/>
      <c r="AN250" s="711"/>
      <c r="AO250" s="711"/>
      <c r="AP250" s="711"/>
      <c r="AQ250" s="568"/>
      <c r="AR250" s="569"/>
      <c r="AS250" s="569"/>
      <c r="AT250" s="569"/>
      <c r="AU250" s="569"/>
      <c r="AV250" s="569"/>
      <c r="AW250" s="569"/>
      <c r="AX250" s="569"/>
      <c r="AY250" s="568"/>
      <c r="AZ250" s="569"/>
      <c r="BA250" s="569"/>
      <c r="BB250" s="569"/>
      <c r="BC250" s="569"/>
      <c r="BD250" s="569"/>
      <c r="BE250" s="569"/>
      <c r="BF250" s="569"/>
      <c r="BG250" s="569"/>
      <c r="BH250" s="569"/>
      <c r="BI250" s="569"/>
      <c r="BJ250" s="569"/>
      <c r="BK250" s="569"/>
      <c r="BL250" s="569"/>
      <c r="BM250" s="569"/>
      <c r="BN250" s="569"/>
      <c r="BO250" s="569"/>
      <c r="BP250" s="569"/>
      <c r="BQ250" s="569"/>
      <c r="BR250" s="569"/>
      <c r="BS250" s="569"/>
    </row>
    <row r="251" spans="23:71" ht="12.75" hidden="1" customHeight="1">
      <c r="W251" s="42"/>
      <c r="X251" s="42"/>
      <c r="Y251" s="29"/>
      <c r="Z251" s="29"/>
      <c r="AA251" s="909"/>
      <c r="AC251" s="62"/>
      <c r="AD251" s="62"/>
      <c r="AE251" s="62"/>
      <c r="AF251" s="62"/>
      <c r="AG251" s="62"/>
      <c r="AH251" s="62"/>
      <c r="AI251" s="62"/>
      <c r="AJ251" s="62"/>
      <c r="AK251" s="62"/>
      <c r="AL251" s="62"/>
      <c r="AM251" s="569"/>
      <c r="AN251" s="711"/>
      <c r="AO251" s="711"/>
      <c r="AP251" s="711"/>
      <c r="AQ251" s="568"/>
      <c r="AR251" s="569"/>
      <c r="AS251" s="569"/>
      <c r="AT251" s="569"/>
      <c r="AU251" s="569"/>
      <c r="AV251" s="569"/>
      <c r="AW251" s="569"/>
      <c r="AX251" s="569"/>
      <c r="AY251" s="568"/>
      <c r="AZ251" s="569"/>
      <c r="BA251" s="569"/>
      <c r="BB251" s="569"/>
      <c r="BC251" s="569"/>
      <c r="BD251" s="569"/>
      <c r="BE251" s="569"/>
      <c r="BF251" s="569"/>
      <c r="BG251" s="569"/>
      <c r="BH251" s="569"/>
      <c r="BI251" s="569"/>
      <c r="BJ251" s="569"/>
      <c r="BK251" s="569"/>
      <c r="BL251" s="569"/>
      <c r="BM251" s="569"/>
      <c r="BN251" s="569"/>
      <c r="BO251" s="569"/>
      <c r="BP251" s="569"/>
      <c r="BQ251" s="569"/>
      <c r="BR251" s="569"/>
      <c r="BS251" s="569"/>
    </row>
    <row r="252" spans="23:71" ht="12.75" hidden="1" customHeight="1">
      <c r="W252" s="42"/>
      <c r="X252" s="42"/>
      <c r="Y252" s="29"/>
      <c r="Z252" s="29"/>
      <c r="AA252" s="909"/>
      <c r="AC252" s="62"/>
      <c r="AD252" s="62"/>
      <c r="AE252" s="62"/>
      <c r="AF252" s="62"/>
      <c r="AG252" s="62"/>
      <c r="AH252" s="62"/>
      <c r="AI252" s="62"/>
      <c r="AJ252" s="62"/>
      <c r="AK252" s="62"/>
      <c r="AL252" s="62"/>
      <c r="AM252" s="569"/>
      <c r="AN252" s="711"/>
      <c r="AO252" s="711"/>
      <c r="AP252" s="711"/>
      <c r="AQ252" s="568"/>
      <c r="AR252" s="569"/>
      <c r="AS252" s="569"/>
      <c r="AT252" s="569"/>
      <c r="AU252" s="569"/>
      <c r="AV252" s="569"/>
      <c r="AW252" s="569"/>
      <c r="AX252" s="569"/>
      <c r="AY252" s="568"/>
      <c r="AZ252" s="569"/>
      <c r="BA252" s="569"/>
      <c r="BB252" s="569"/>
      <c r="BC252" s="569"/>
      <c r="BD252" s="569"/>
      <c r="BE252" s="569"/>
      <c r="BF252" s="569"/>
      <c r="BG252" s="569"/>
      <c r="BH252" s="569"/>
      <c r="BI252" s="569"/>
      <c r="BJ252" s="569"/>
      <c r="BK252" s="569"/>
      <c r="BL252" s="569"/>
      <c r="BM252" s="569"/>
      <c r="BN252" s="569"/>
      <c r="BO252" s="569"/>
      <c r="BP252" s="569"/>
      <c r="BQ252" s="569"/>
      <c r="BR252" s="569"/>
      <c r="BS252" s="569"/>
    </row>
    <row r="253" spans="23:71" ht="12.75" hidden="1" customHeight="1">
      <c r="W253" s="42"/>
      <c r="X253" s="42"/>
      <c r="Y253" s="29"/>
      <c r="Z253" s="29"/>
      <c r="AA253" s="909"/>
      <c r="AC253" s="62"/>
      <c r="AD253" s="62"/>
      <c r="AE253" s="62"/>
      <c r="AF253" s="62"/>
      <c r="AG253" s="62"/>
      <c r="AH253" s="62"/>
      <c r="AI253" s="62"/>
      <c r="AJ253" s="62"/>
      <c r="AK253" s="62"/>
      <c r="AL253" s="62"/>
      <c r="AM253" s="569"/>
      <c r="AN253" s="711"/>
      <c r="AO253" s="711"/>
      <c r="AP253" s="711"/>
      <c r="AQ253" s="568"/>
      <c r="AR253" s="569"/>
      <c r="AS253" s="569"/>
      <c r="AT253" s="569"/>
      <c r="AU253" s="569"/>
      <c r="AV253" s="569"/>
      <c r="AW253" s="569"/>
      <c r="AX253" s="569"/>
      <c r="AY253" s="568"/>
      <c r="AZ253" s="569"/>
      <c r="BA253" s="569"/>
      <c r="BB253" s="569"/>
      <c r="BC253" s="569"/>
      <c r="BD253" s="569"/>
      <c r="BE253" s="569"/>
      <c r="BF253" s="569"/>
      <c r="BG253" s="569"/>
      <c r="BH253" s="569"/>
      <c r="BI253" s="569"/>
      <c r="BJ253" s="569"/>
      <c r="BK253" s="569"/>
      <c r="BL253" s="569"/>
      <c r="BM253" s="569"/>
      <c r="BN253" s="569"/>
      <c r="BO253" s="569"/>
      <c r="BP253" s="569"/>
      <c r="BQ253" s="569"/>
      <c r="BR253" s="569"/>
      <c r="BS253" s="569"/>
    </row>
    <row r="254" spans="23:71" ht="12.75" hidden="1" customHeight="1">
      <c r="W254" s="42"/>
      <c r="X254" s="42"/>
      <c r="Y254" s="29"/>
      <c r="Z254" s="29"/>
      <c r="AA254" s="909"/>
      <c r="AC254" s="62"/>
      <c r="AD254" s="62"/>
      <c r="AE254" s="62"/>
      <c r="AF254" s="62"/>
      <c r="AG254" s="62"/>
      <c r="AH254" s="62"/>
      <c r="AI254" s="62"/>
      <c r="AJ254" s="62"/>
      <c r="AK254" s="62"/>
      <c r="AL254" s="62"/>
      <c r="AM254" s="569"/>
      <c r="AN254" s="711"/>
      <c r="AO254" s="711"/>
      <c r="AP254" s="711"/>
      <c r="AQ254" s="568"/>
      <c r="AR254" s="569"/>
      <c r="AS254" s="569"/>
      <c r="AT254" s="569"/>
      <c r="AU254" s="569"/>
      <c r="AV254" s="569"/>
      <c r="AW254" s="569"/>
      <c r="AX254" s="569"/>
      <c r="AY254" s="568"/>
      <c r="AZ254" s="569"/>
      <c r="BA254" s="569"/>
      <c r="BB254" s="569"/>
      <c r="BC254" s="569"/>
      <c r="BD254" s="569"/>
      <c r="BE254" s="569"/>
      <c r="BF254" s="569"/>
      <c r="BG254" s="569"/>
      <c r="BH254" s="569"/>
      <c r="BI254" s="569"/>
      <c r="BJ254" s="569"/>
      <c r="BK254" s="569"/>
      <c r="BL254" s="569"/>
      <c r="BM254" s="569"/>
      <c r="BN254" s="569"/>
      <c r="BO254" s="569"/>
      <c r="BP254" s="569"/>
      <c r="BQ254" s="569"/>
      <c r="BR254" s="569"/>
      <c r="BS254" s="569"/>
    </row>
    <row r="255" spans="23:71" ht="12.75" hidden="1" customHeight="1">
      <c r="W255" s="42"/>
      <c r="X255" s="42"/>
      <c r="Y255" s="29"/>
      <c r="Z255" s="29"/>
      <c r="AA255" s="909"/>
      <c r="AC255" s="62"/>
      <c r="AD255" s="62"/>
      <c r="AE255" s="62"/>
      <c r="AF255" s="62"/>
      <c r="AG255" s="62"/>
      <c r="AH255" s="62"/>
      <c r="AI255" s="62"/>
      <c r="AJ255" s="62"/>
      <c r="AK255" s="62"/>
      <c r="AL255" s="62"/>
      <c r="AM255" s="569"/>
      <c r="AN255" s="711"/>
      <c r="AO255" s="711"/>
      <c r="AP255" s="711"/>
      <c r="AQ255" s="568"/>
      <c r="AR255" s="569"/>
      <c r="AS255" s="569"/>
      <c r="AT255" s="569"/>
      <c r="AU255" s="569"/>
      <c r="AV255" s="569"/>
      <c r="AW255" s="569"/>
      <c r="AX255" s="569"/>
      <c r="AY255" s="568"/>
      <c r="AZ255" s="569"/>
      <c r="BA255" s="569"/>
      <c r="BB255" s="569"/>
      <c r="BC255" s="569"/>
      <c r="BD255" s="569"/>
      <c r="BE255" s="569"/>
      <c r="BF255" s="569"/>
      <c r="BG255" s="569"/>
      <c r="BH255" s="569"/>
      <c r="BI255" s="569"/>
      <c r="BJ255" s="569"/>
      <c r="BK255" s="569"/>
      <c r="BL255" s="569"/>
      <c r="BM255" s="569"/>
      <c r="BN255" s="569"/>
      <c r="BO255" s="569"/>
      <c r="BP255" s="569"/>
      <c r="BQ255" s="569"/>
      <c r="BR255" s="569"/>
      <c r="BS255" s="569"/>
    </row>
    <row r="256" spans="23:71" ht="12.75" hidden="1" customHeight="1">
      <c r="W256" s="42"/>
      <c r="X256" s="42"/>
      <c r="Y256" s="29"/>
      <c r="Z256" s="29"/>
      <c r="AA256" s="909"/>
      <c r="AC256" s="62"/>
      <c r="AD256" s="62"/>
      <c r="AE256" s="62"/>
      <c r="AF256" s="62"/>
      <c r="AG256" s="62"/>
      <c r="AH256" s="62"/>
      <c r="AI256" s="62"/>
      <c r="AJ256" s="62"/>
      <c r="AK256" s="62"/>
      <c r="AL256" s="62"/>
      <c r="AM256" s="569"/>
      <c r="AN256" s="711"/>
      <c r="AO256" s="711"/>
      <c r="AP256" s="711"/>
      <c r="AQ256" s="568"/>
      <c r="AR256" s="569"/>
      <c r="AS256" s="569"/>
      <c r="AT256" s="569"/>
      <c r="AU256" s="569"/>
      <c r="AV256" s="569"/>
      <c r="AW256" s="569"/>
      <c r="AX256" s="569"/>
      <c r="AY256" s="568"/>
      <c r="AZ256" s="569"/>
      <c r="BA256" s="569"/>
      <c r="BB256" s="569"/>
      <c r="BC256" s="569"/>
      <c r="BD256" s="569"/>
      <c r="BE256" s="569"/>
      <c r="BF256" s="569"/>
      <c r="BG256" s="569"/>
      <c r="BH256" s="569"/>
      <c r="BI256" s="569"/>
      <c r="BJ256" s="569"/>
      <c r="BK256" s="569"/>
      <c r="BL256" s="569"/>
      <c r="BM256" s="569"/>
      <c r="BN256" s="569"/>
      <c r="BO256" s="569"/>
      <c r="BP256" s="569"/>
      <c r="BQ256" s="569"/>
      <c r="BR256" s="569"/>
      <c r="BS256" s="569"/>
    </row>
    <row r="257" spans="23:71" ht="12.75" hidden="1" customHeight="1">
      <c r="W257" s="42"/>
      <c r="X257" s="42"/>
      <c r="Y257" s="29"/>
      <c r="Z257" s="29"/>
      <c r="AA257" s="909"/>
      <c r="AC257" s="62"/>
      <c r="AD257" s="62"/>
      <c r="AE257" s="62"/>
      <c r="AF257" s="62"/>
      <c r="AG257" s="62"/>
      <c r="AH257" s="62"/>
      <c r="AI257" s="62"/>
      <c r="AJ257" s="62"/>
      <c r="AK257" s="62"/>
      <c r="AL257" s="62"/>
      <c r="AM257" s="569"/>
      <c r="AN257" s="711"/>
      <c r="AO257" s="711"/>
      <c r="AP257" s="711"/>
      <c r="AQ257" s="568"/>
      <c r="AR257" s="569"/>
      <c r="AS257" s="569"/>
      <c r="AT257" s="569"/>
      <c r="AU257" s="569"/>
      <c r="AV257" s="569"/>
      <c r="AW257" s="569"/>
      <c r="AX257" s="569"/>
      <c r="AY257" s="568"/>
      <c r="AZ257" s="569"/>
      <c r="BA257" s="569"/>
      <c r="BB257" s="569"/>
      <c r="BC257" s="569"/>
      <c r="BD257" s="569"/>
      <c r="BE257" s="569"/>
      <c r="BF257" s="569"/>
      <c r="BG257" s="569"/>
      <c r="BH257" s="569"/>
      <c r="BI257" s="569"/>
      <c r="BJ257" s="569"/>
      <c r="BK257" s="569"/>
      <c r="BL257" s="569"/>
      <c r="BM257" s="569"/>
      <c r="BN257" s="569"/>
      <c r="BO257" s="569"/>
      <c r="BP257" s="569"/>
      <c r="BQ257" s="569"/>
      <c r="BR257" s="569"/>
      <c r="BS257" s="569"/>
    </row>
    <row r="258" spans="23:71" ht="12.75" hidden="1" customHeight="1">
      <c r="W258" s="42"/>
      <c r="X258" s="42"/>
      <c r="Y258" s="29"/>
      <c r="Z258" s="29"/>
      <c r="AA258" s="909"/>
      <c r="AC258" s="62"/>
      <c r="AD258" s="62"/>
      <c r="AE258" s="62"/>
      <c r="AF258" s="62"/>
      <c r="AG258" s="62"/>
      <c r="AH258" s="62"/>
      <c r="AI258" s="62"/>
      <c r="AJ258" s="62"/>
      <c r="AK258" s="62"/>
      <c r="AL258" s="62"/>
      <c r="AM258" s="569"/>
      <c r="AN258" s="711"/>
      <c r="AO258" s="711"/>
      <c r="AP258" s="711"/>
      <c r="AQ258" s="568"/>
      <c r="AR258" s="569"/>
      <c r="AS258" s="569"/>
      <c r="AT258" s="569"/>
      <c r="AU258" s="569"/>
      <c r="AV258" s="569"/>
      <c r="AW258" s="569"/>
      <c r="AX258" s="569"/>
      <c r="AY258" s="568"/>
      <c r="AZ258" s="569"/>
      <c r="BA258" s="569"/>
      <c r="BB258" s="569"/>
      <c r="BC258" s="569"/>
      <c r="BD258" s="569"/>
      <c r="BE258" s="569"/>
      <c r="BF258" s="569"/>
      <c r="BG258" s="569"/>
      <c r="BH258" s="569"/>
      <c r="BI258" s="569"/>
      <c r="BJ258" s="569"/>
      <c r="BK258" s="569"/>
      <c r="BL258" s="569"/>
      <c r="BM258" s="569"/>
      <c r="BN258" s="569"/>
      <c r="BO258" s="569"/>
      <c r="BP258" s="569"/>
      <c r="BQ258" s="569"/>
      <c r="BR258" s="569"/>
      <c r="BS258" s="569"/>
    </row>
    <row r="259" spans="23:71" ht="12.75" hidden="1" customHeight="1">
      <c r="W259" s="42"/>
      <c r="X259" s="42"/>
      <c r="Y259" s="29"/>
      <c r="Z259" s="29"/>
      <c r="AA259" s="909"/>
      <c r="AC259" s="62"/>
      <c r="AD259" s="62"/>
      <c r="AE259" s="62"/>
      <c r="AF259" s="62"/>
      <c r="AG259" s="62"/>
      <c r="AH259" s="62"/>
      <c r="AI259" s="62"/>
      <c r="AJ259" s="62"/>
      <c r="AK259" s="62"/>
      <c r="AL259" s="62"/>
      <c r="AM259" s="569"/>
      <c r="AN259" s="711"/>
      <c r="AO259" s="711"/>
      <c r="AP259" s="711"/>
      <c r="AQ259" s="568"/>
      <c r="AR259" s="569"/>
      <c r="AS259" s="569"/>
      <c r="AT259" s="569"/>
      <c r="AU259" s="569"/>
      <c r="AV259" s="569"/>
      <c r="AW259" s="569"/>
      <c r="AX259" s="569"/>
      <c r="AY259" s="568"/>
      <c r="AZ259" s="569"/>
      <c r="BA259" s="569"/>
      <c r="BB259" s="569"/>
      <c r="BC259" s="569"/>
      <c r="BD259" s="569"/>
      <c r="BE259" s="569"/>
      <c r="BF259" s="569"/>
      <c r="BG259" s="569"/>
      <c r="BH259" s="569"/>
      <c r="BI259" s="569"/>
      <c r="BJ259" s="569"/>
      <c r="BK259" s="569"/>
      <c r="BL259" s="569"/>
      <c r="BM259" s="569"/>
      <c r="BN259" s="569"/>
      <c r="BO259" s="569"/>
      <c r="BP259" s="569"/>
      <c r="BQ259" s="569"/>
      <c r="BR259" s="569"/>
      <c r="BS259" s="569"/>
    </row>
    <row r="260" spans="23:71" ht="12.75" hidden="1" customHeight="1">
      <c r="W260" s="42"/>
      <c r="X260" s="42"/>
      <c r="Y260" s="29"/>
      <c r="Z260" s="29"/>
      <c r="AA260" s="909"/>
      <c r="AC260" s="62"/>
      <c r="AD260" s="62"/>
      <c r="AE260" s="62"/>
      <c r="AF260" s="62"/>
      <c r="AG260" s="62"/>
      <c r="AH260" s="62"/>
      <c r="AI260" s="62"/>
      <c r="AJ260" s="62"/>
      <c r="AK260" s="62"/>
      <c r="AL260" s="62"/>
      <c r="AM260" s="569"/>
      <c r="AN260" s="711"/>
      <c r="AO260" s="711"/>
      <c r="AP260" s="711"/>
      <c r="AQ260" s="568"/>
      <c r="AR260" s="569"/>
      <c r="AS260" s="569"/>
      <c r="AT260" s="569"/>
      <c r="AU260" s="569"/>
      <c r="AV260" s="569"/>
      <c r="AW260" s="569"/>
      <c r="AX260" s="569"/>
      <c r="AY260" s="568"/>
      <c r="AZ260" s="569"/>
      <c r="BA260" s="569"/>
      <c r="BB260" s="569"/>
      <c r="BC260" s="569"/>
      <c r="BD260" s="569"/>
      <c r="BE260" s="569"/>
      <c r="BF260" s="569"/>
      <c r="BG260" s="569"/>
      <c r="BH260" s="569"/>
      <c r="BI260" s="569"/>
      <c r="BJ260" s="569"/>
      <c r="BK260" s="569"/>
      <c r="BL260" s="569"/>
      <c r="BM260" s="569"/>
      <c r="BN260" s="569"/>
      <c r="BO260" s="569"/>
      <c r="BP260" s="569"/>
      <c r="BQ260" s="569"/>
      <c r="BR260" s="569"/>
      <c r="BS260" s="569"/>
    </row>
    <row r="261" spans="23:71" ht="12.75" hidden="1" customHeight="1">
      <c r="W261" s="42"/>
      <c r="X261" s="42"/>
      <c r="Y261" s="29"/>
      <c r="Z261" s="29"/>
      <c r="AA261" s="909"/>
      <c r="AC261" s="62"/>
      <c r="AD261" s="62"/>
      <c r="AE261" s="62"/>
      <c r="AF261" s="62"/>
      <c r="AG261" s="62"/>
      <c r="AH261" s="62"/>
      <c r="AI261" s="62"/>
      <c r="AJ261" s="62"/>
      <c r="AK261" s="62"/>
      <c r="AL261" s="62"/>
      <c r="AM261" s="569"/>
      <c r="AN261" s="711"/>
      <c r="AO261" s="711"/>
      <c r="AP261" s="711"/>
      <c r="AQ261" s="568"/>
      <c r="AR261" s="569"/>
      <c r="AS261" s="569"/>
      <c r="AT261" s="569"/>
      <c r="AU261" s="569"/>
      <c r="AV261" s="569"/>
      <c r="AW261" s="569"/>
      <c r="AX261" s="569"/>
      <c r="AY261" s="568"/>
      <c r="AZ261" s="569"/>
      <c r="BA261" s="569"/>
      <c r="BB261" s="569"/>
      <c r="BC261" s="569"/>
      <c r="BD261" s="569"/>
      <c r="BE261" s="569"/>
      <c r="BF261" s="569"/>
      <c r="BG261" s="569"/>
      <c r="BH261" s="569"/>
      <c r="BI261" s="569"/>
      <c r="BJ261" s="569"/>
      <c r="BK261" s="569"/>
      <c r="BL261" s="569"/>
      <c r="BM261" s="569"/>
      <c r="BN261" s="569"/>
      <c r="BO261" s="569"/>
      <c r="BP261" s="569"/>
      <c r="BQ261" s="569"/>
      <c r="BR261" s="569"/>
      <c r="BS261" s="569"/>
    </row>
    <row r="262" spans="23:71" ht="12.75" hidden="1" customHeight="1">
      <c r="W262" s="42"/>
      <c r="X262" s="42"/>
      <c r="Y262" s="29"/>
      <c r="Z262" s="29"/>
      <c r="AA262" s="909"/>
      <c r="AC262" s="62"/>
      <c r="AD262" s="62"/>
      <c r="AE262" s="62"/>
      <c r="AF262" s="62"/>
      <c r="AG262" s="62"/>
      <c r="AH262" s="62"/>
      <c r="AI262" s="62"/>
      <c r="AJ262" s="62"/>
      <c r="AK262" s="62"/>
      <c r="AL262" s="62"/>
      <c r="AM262" s="569"/>
      <c r="AN262" s="711"/>
      <c r="AO262" s="711"/>
      <c r="AP262" s="711"/>
      <c r="AQ262" s="568"/>
      <c r="AR262" s="569"/>
      <c r="AS262" s="569"/>
      <c r="AT262" s="569"/>
      <c r="AU262" s="569"/>
      <c r="AV262" s="569"/>
      <c r="AW262" s="569"/>
      <c r="AX262" s="569"/>
      <c r="AY262" s="568"/>
      <c r="AZ262" s="569"/>
      <c r="BA262" s="569"/>
      <c r="BB262" s="569"/>
      <c r="BC262" s="569"/>
      <c r="BD262" s="569"/>
      <c r="BE262" s="569"/>
      <c r="BF262" s="569"/>
      <c r="BG262" s="569"/>
      <c r="BH262" s="569"/>
      <c r="BI262" s="569"/>
      <c r="BJ262" s="569"/>
      <c r="BK262" s="569"/>
      <c r="BL262" s="569"/>
      <c r="BM262" s="569"/>
      <c r="BN262" s="569"/>
      <c r="BO262" s="569"/>
      <c r="BP262" s="569"/>
      <c r="BQ262" s="569"/>
      <c r="BR262" s="569"/>
      <c r="BS262" s="569"/>
    </row>
    <row r="263" spans="23:71" ht="12.75" hidden="1" customHeight="1">
      <c r="W263" s="42"/>
      <c r="X263" s="42"/>
      <c r="Y263" s="29"/>
      <c r="Z263" s="29"/>
      <c r="AA263" s="909"/>
      <c r="AC263" s="62"/>
      <c r="AD263" s="62"/>
      <c r="AE263" s="62"/>
      <c r="AF263" s="62"/>
      <c r="AG263" s="62"/>
      <c r="AH263" s="62"/>
      <c r="AI263" s="62"/>
      <c r="AJ263" s="62"/>
      <c r="AK263" s="62"/>
      <c r="AL263" s="62"/>
      <c r="AM263" s="569"/>
      <c r="AN263" s="711"/>
      <c r="AO263" s="711"/>
      <c r="AP263" s="711"/>
      <c r="AQ263" s="568"/>
      <c r="AR263" s="569"/>
      <c r="AS263" s="569"/>
      <c r="AT263" s="569"/>
      <c r="AU263" s="569"/>
      <c r="AV263" s="569"/>
      <c r="AW263" s="569"/>
      <c r="AX263" s="569"/>
      <c r="AY263" s="568"/>
      <c r="AZ263" s="569"/>
      <c r="BA263" s="569"/>
      <c r="BB263" s="569"/>
      <c r="BC263" s="569"/>
      <c r="BD263" s="569"/>
      <c r="BE263" s="569"/>
      <c r="BF263" s="569"/>
      <c r="BG263" s="569"/>
      <c r="BH263" s="569"/>
      <c r="BI263" s="569"/>
      <c r="BJ263" s="569"/>
      <c r="BK263" s="569"/>
      <c r="BL263" s="569"/>
      <c r="BM263" s="569"/>
      <c r="BN263" s="569"/>
      <c r="BO263" s="569"/>
      <c r="BP263" s="569"/>
      <c r="BQ263" s="569"/>
      <c r="BR263" s="569"/>
      <c r="BS263" s="569"/>
    </row>
    <row r="264" spans="23:71" ht="12.75" hidden="1" customHeight="1">
      <c r="W264" s="42"/>
      <c r="X264" s="42"/>
      <c r="Y264" s="29"/>
      <c r="Z264" s="29"/>
      <c r="AA264" s="909"/>
      <c r="AC264" s="62"/>
      <c r="AD264" s="62"/>
      <c r="AE264" s="62"/>
      <c r="AF264" s="62"/>
      <c r="AG264" s="62"/>
      <c r="AH264" s="62"/>
      <c r="AI264" s="62"/>
      <c r="AJ264" s="62"/>
      <c r="AK264" s="62"/>
      <c r="AL264" s="62"/>
      <c r="AM264" s="569"/>
      <c r="AN264" s="711"/>
      <c r="AO264" s="711"/>
      <c r="AP264" s="711"/>
      <c r="AQ264" s="568"/>
      <c r="AR264" s="569"/>
      <c r="AS264" s="569"/>
      <c r="AT264" s="569"/>
      <c r="AU264" s="569"/>
      <c r="AV264" s="569"/>
      <c r="AW264" s="569"/>
      <c r="AX264" s="569"/>
      <c r="AY264" s="568"/>
      <c r="AZ264" s="569"/>
      <c r="BA264" s="569"/>
      <c r="BB264" s="569"/>
      <c r="BC264" s="569"/>
      <c r="BD264" s="569"/>
      <c r="BE264" s="569"/>
      <c r="BF264" s="569"/>
      <c r="BG264" s="569"/>
      <c r="BH264" s="569"/>
      <c r="BI264" s="569"/>
      <c r="BJ264" s="569"/>
      <c r="BK264" s="569"/>
      <c r="BL264" s="569"/>
      <c r="BM264" s="569"/>
      <c r="BN264" s="569"/>
      <c r="BO264" s="569"/>
      <c r="BP264" s="569"/>
      <c r="BQ264" s="569"/>
      <c r="BR264" s="569"/>
      <c r="BS264" s="569"/>
    </row>
    <row r="265" spans="23:71" ht="12.75" hidden="1" customHeight="1">
      <c r="W265" s="42"/>
      <c r="X265" s="42"/>
      <c r="Y265" s="29"/>
      <c r="Z265" s="29"/>
      <c r="AA265" s="909"/>
      <c r="AC265" s="62"/>
      <c r="AD265" s="62"/>
      <c r="AE265" s="62"/>
      <c r="AF265" s="62"/>
      <c r="AG265" s="62"/>
      <c r="AH265" s="62"/>
      <c r="AI265" s="62"/>
      <c r="AJ265" s="62"/>
      <c r="AK265" s="62"/>
      <c r="AL265" s="62"/>
      <c r="AM265" s="569"/>
      <c r="AN265" s="711"/>
      <c r="AO265" s="711"/>
      <c r="AP265" s="711"/>
      <c r="AQ265" s="568"/>
      <c r="AR265" s="569"/>
      <c r="AS265" s="569"/>
      <c r="AT265" s="569"/>
      <c r="AU265" s="569"/>
      <c r="AV265" s="569"/>
      <c r="AW265" s="569"/>
      <c r="AX265" s="569"/>
      <c r="AY265" s="568"/>
      <c r="AZ265" s="569"/>
      <c r="BA265" s="569"/>
      <c r="BB265" s="569"/>
      <c r="BC265" s="569"/>
      <c r="BD265" s="569"/>
      <c r="BE265" s="569"/>
      <c r="BF265" s="569"/>
      <c r="BG265" s="569"/>
      <c r="BH265" s="569"/>
      <c r="BI265" s="569"/>
      <c r="BJ265" s="569"/>
      <c r="BK265" s="569"/>
      <c r="BL265" s="569"/>
      <c r="BM265" s="569"/>
      <c r="BN265" s="569"/>
      <c r="BO265" s="569"/>
      <c r="BP265" s="569"/>
      <c r="BQ265" s="569"/>
      <c r="BR265" s="569"/>
      <c r="BS265" s="569"/>
    </row>
    <row r="266" spans="23:71" ht="12.75" hidden="1" customHeight="1">
      <c r="W266" s="42"/>
      <c r="X266" s="42"/>
      <c r="Y266" s="29"/>
      <c r="Z266" s="29"/>
      <c r="AA266" s="909"/>
      <c r="AC266" s="62"/>
      <c r="AD266" s="62"/>
      <c r="AE266" s="62"/>
      <c r="AF266" s="62"/>
      <c r="AG266" s="62"/>
      <c r="AH266" s="62"/>
      <c r="AI266" s="62"/>
      <c r="AJ266" s="62"/>
      <c r="AK266" s="62"/>
      <c r="AL266" s="62"/>
      <c r="AM266" s="569"/>
      <c r="AN266" s="711"/>
      <c r="AO266" s="711"/>
      <c r="AP266" s="711"/>
      <c r="AQ266" s="568"/>
      <c r="AR266" s="569"/>
      <c r="AS266" s="569"/>
      <c r="AT266" s="569"/>
      <c r="AU266" s="569"/>
      <c r="AV266" s="569"/>
      <c r="AW266" s="569"/>
      <c r="AX266" s="569"/>
      <c r="AY266" s="568"/>
      <c r="AZ266" s="569"/>
      <c r="BA266" s="569"/>
      <c r="BB266" s="569"/>
      <c r="BC266" s="569"/>
      <c r="BD266" s="569"/>
      <c r="BE266" s="569"/>
      <c r="BF266" s="569"/>
      <c r="BG266" s="569"/>
      <c r="BH266" s="569"/>
      <c r="BI266" s="569"/>
      <c r="BJ266" s="569"/>
      <c r="BK266" s="569"/>
      <c r="BL266" s="569"/>
      <c r="BM266" s="569"/>
      <c r="BN266" s="569"/>
      <c r="BO266" s="569"/>
      <c r="BP266" s="569"/>
      <c r="BQ266" s="569"/>
      <c r="BR266" s="569"/>
      <c r="BS266" s="569"/>
    </row>
    <row r="267" spans="23:71" ht="12.75" hidden="1" customHeight="1">
      <c r="W267" s="42"/>
      <c r="X267" s="42"/>
      <c r="Y267" s="29"/>
      <c r="Z267" s="29"/>
      <c r="AA267" s="909"/>
      <c r="AC267" s="62"/>
      <c r="AD267" s="62"/>
      <c r="AE267" s="62"/>
      <c r="AF267" s="62"/>
      <c r="AG267" s="62"/>
      <c r="AH267" s="62"/>
      <c r="AI267" s="62"/>
      <c r="AJ267" s="62"/>
      <c r="AK267" s="62"/>
      <c r="AL267" s="62"/>
      <c r="AM267" s="569"/>
      <c r="AN267" s="711"/>
      <c r="AO267" s="711"/>
      <c r="AP267" s="711"/>
      <c r="AQ267" s="568"/>
      <c r="AR267" s="569"/>
      <c r="AS267" s="569"/>
      <c r="AT267" s="569"/>
      <c r="AU267" s="569"/>
      <c r="AV267" s="569"/>
      <c r="AW267" s="569"/>
      <c r="AX267" s="569"/>
      <c r="AY267" s="568"/>
      <c r="AZ267" s="569"/>
      <c r="BA267" s="569"/>
      <c r="BB267" s="569"/>
      <c r="BC267" s="569"/>
      <c r="BD267" s="569"/>
      <c r="BE267" s="569"/>
      <c r="BF267" s="569"/>
      <c r="BG267" s="569"/>
      <c r="BH267" s="569"/>
      <c r="BI267" s="569"/>
      <c r="BJ267" s="569"/>
      <c r="BK267" s="569"/>
      <c r="BL267" s="569"/>
      <c r="BM267" s="569"/>
      <c r="BN267" s="569"/>
      <c r="BO267" s="569"/>
      <c r="BP267" s="569"/>
      <c r="BQ267" s="569"/>
      <c r="BR267" s="569"/>
      <c r="BS267" s="569"/>
    </row>
    <row r="268" spans="23:71" ht="12.75" hidden="1" customHeight="1">
      <c r="W268" s="42"/>
      <c r="X268" s="42"/>
      <c r="Y268" s="29"/>
      <c r="Z268" s="29"/>
      <c r="AA268" s="909"/>
      <c r="AC268" s="62"/>
      <c r="AD268" s="62"/>
      <c r="AE268" s="62"/>
      <c r="AF268" s="62"/>
      <c r="AG268" s="62"/>
      <c r="AH268" s="62"/>
      <c r="AI268" s="62"/>
      <c r="AJ268" s="62"/>
      <c r="AK268" s="62"/>
      <c r="AL268" s="62"/>
      <c r="AM268" s="569"/>
      <c r="AN268" s="711"/>
      <c r="AO268" s="711"/>
      <c r="AP268" s="711"/>
      <c r="AQ268" s="568"/>
      <c r="AR268" s="569"/>
      <c r="AS268" s="569"/>
      <c r="AT268" s="569"/>
      <c r="AU268" s="569"/>
      <c r="AV268" s="569"/>
      <c r="AW268" s="569"/>
      <c r="AX268" s="569"/>
      <c r="AY268" s="568"/>
      <c r="AZ268" s="569"/>
      <c r="BA268" s="569"/>
      <c r="BB268" s="569"/>
      <c r="BC268" s="569"/>
      <c r="BD268" s="569"/>
      <c r="BE268" s="569"/>
      <c r="BF268" s="569"/>
      <c r="BG268" s="569"/>
      <c r="BH268" s="569"/>
      <c r="BI268" s="569"/>
      <c r="BJ268" s="569"/>
      <c r="BK268" s="569"/>
      <c r="BL268" s="569"/>
      <c r="BM268" s="569"/>
      <c r="BN268" s="569"/>
      <c r="BO268" s="569"/>
      <c r="BP268" s="569"/>
      <c r="BQ268" s="569"/>
      <c r="BR268" s="569"/>
      <c r="BS268" s="569"/>
    </row>
    <row r="269" spans="23:71" ht="12.75" hidden="1" customHeight="1">
      <c r="W269" s="42"/>
      <c r="X269" s="42"/>
      <c r="Y269" s="29"/>
      <c r="Z269" s="29"/>
      <c r="AA269" s="909"/>
      <c r="AC269" s="62"/>
      <c r="AD269" s="62"/>
      <c r="AE269" s="62"/>
      <c r="AF269" s="62"/>
      <c r="AG269" s="62"/>
      <c r="AH269" s="62"/>
      <c r="AI269" s="62"/>
      <c r="AJ269" s="62"/>
      <c r="AK269" s="62"/>
      <c r="AL269" s="62"/>
      <c r="AM269" s="569"/>
      <c r="AN269" s="711"/>
      <c r="AO269" s="711"/>
      <c r="AP269" s="711"/>
      <c r="AQ269" s="568"/>
      <c r="AR269" s="569"/>
      <c r="AS269" s="569"/>
      <c r="AT269" s="569"/>
      <c r="AU269" s="569"/>
      <c r="AV269" s="569"/>
      <c r="AW269" s="569"/>
      <c r="AX269" s="569"/>
      <c r="AY269" s="568"/>
      <c r="AZ269" s="569"/>
      <c r="BA269" s="569"/>
      <c r="BB269" s="569"/>
      <c r="BC269" s="569"/>
      <c r="BD269" s="569"/>
      <c r="BE269" s="569"/>
      <c r="BF269" s="569"/>
      <c r="BG269" s="569"/>
      <c r="BH269" s="569"/>
      <c r="BI269" s="569"/>
      <c r="BJ269" s="569"/>
      <c r="BK269" s="569"/>
      <c r="BL269" s="569"/>
      <c r="BM269" s="569"/>
      <c r="BN269" s="569"/>
      <c r="BO269" s="569"/>
      <c r="BP269" s="569"/>
      <c r="BQ269" s="569"/>
      <c r="BR269" s="569"/>
      <c r="BS269" s="569"/>
    </row>
    <row r="270" spans="23:71" ht="12.75" hidden="1" customHeight="1">
      <c r="W270" s="42"/>
      <c r="X270" s="42"/>
      <c r="Y270" s="29"/>
      <c r="Z270" s="29"/>
      <c r="AA270" s="909"/>
      <c r="AC270" s="62"/>
      <c r="AD270" s="62"/>
      <c r="AE270" s="62"/>
      <c r="AF270" s="62"/>
      <c r="AG270" s="62"/>
      <c r="AH270" s="62"/>
      <c r="AI270" s="62"/>
      <c r="AJ270" s="62"/>
      <c r="AK270" s="62"/>
      <c r="AL270" s="62"/>
      <c r="AM270" s="569"/>
      <c r="AN270" s="711"/>
      <c r="AO270" s="711"/>
      <c r="AP270" s="711"/>
      <c r="AQ270" s="568"/>
      <c r="AR270" s="569"/>
      <c r="AS270" s="569"/>
      <c r="AT270" s="569"/>
      <c r="AU270" s="569"/>
      <c r="AV270" s="569"/>
      <c r="AW270" s="569"/>
      <c r="AX270" s="569"/>
      <c r="AY270" s="568"/>
      <c r="AZ270" s="569"/>
      <c r="BA270" s="569"/>
      <c r="BB270" s="569"/>
      <c r="BC270" s="569"/>
      <c r="BD270" s="569"/>
      <c r="BE270" s="569"/>
      <c r="BF270" s="569"/>
      <c r="BG270" s="569"/>
      <c r="BH270" s="569"/>
      <c r="BI270" s="569"/>
      <c r="BJ270" s="569"/>
      <c r="BK270" s="569"/>
      <c r="BL270" s="569"/>
      <c r="BM270" s="569"/>
      <c r="BN270" s="569"/>
      <c r="BO270" s="569"/>
      <c r="BP270" s="569"/>
      <c r="BQ270" s="569"/>
      <c r="BR270" s="569"/>
      <c r="BS270" s="569"/>
    </row>
    <row r="271" spans="23:71" ht="12.75" hidden="1" customHeight="1">
      <c r="W271" s="42"/>
      <c r="X271" s="42"/>
      <c r="Y271" s="29"/>
      <c r="Z271" s="29"/>
      <c r="AA271" s="909"/>
      <c r="AC271" s="62"/>
      <c r="AD271" s="62"/>
      <c r="AE271" s="62"/>
      <c r="AF271" s="62"/>
      <c r="AG271" s="62"/>
      <c r="AH271" s="62"/>
      <c r="AI271" s="62"/>
      <c r="AJ271" s="62"/>
      <c r="AK271" s="62"/>
      <c r="AL271" s="62"/>
      <c r="AM271" s="569"/>
      <c r="AN271" s="711"/>
      <c r="AO271" s="711"/>
      <c r="AP271" s="711"/>
      <c r="AQ271" s="568"/>
      <c r="AR271" s="569"/>
      <c r="AS271" s="569"/>
      <c r="AT271" s="569"/>
      <c r="AU271" s="569"/>
      <c r="AV271" s="569"/>
      <c r="AW271" s="569"/>
      <c r="AX271" s="569"/>
      <c r="AY271" s="568"/>
      <c r="AZ271" s="569"/>
      <c r="BA271" s="569"/>
      <c r="BB271" s="569"/>
      <c r="BC271" s="569"/>
      <c r="BD271" s="569"/>
      <c r="BE271" s="569"/>
      <c r="BF271" s="569"/>
      <c r="BG271" s="569"/>
      <c r="BH271" s="569"/>
      <c r="BI271" s="569"/>
      <c r="BJ271" s="569"/>
      <c r="BK271" s="569"/>
      <c r="BL271" s="569"/>
      <c r="BM271" s="569"/>
      <c r="BN271" s="569"/>
      <c r="BO271" s="569"/>
      <c r="BP271" s="569"/>
      <c r="BQ271" s="569"/>
      <c r="BR271" s="569"/>
      <c r="BS271" s="569"/>
    </row>
    <row r="272" spans="23:71" ht="12.75" hidden="1" customHeight="1">
      <c r="W272" s="42"/>
      <c r="X272" s="42"/>
      <c r="Y272" s="29"/>
      <c r="Z272" s="29"/>
      <c r="AA272" s="909"/>
      <c r="AC272" s="62"/>
      <c r="AD272" s="62"/>
      <c r="AE272" s="62"/>
      <c r="AF272" s="62"/>
      <c r="AG272" s="62"/>
      <c r="AH272" s="62"/>
      <c r="AI272" s="62"/>
      <c r="AJ272" s="62"/>
      <c r="AK272" s="62"/>
      <c r="AL272" s="62"/>
      <c r="AM272" s="569"/>
      <c r="AN272" s="711"/>
      <c r="AO272" s="711"/>
      <c r="AP272" s="711"/>
      <c r="AQ272" s="568"/>
      <c r="AR272" s="569"/>
      <c r="AS272" s="569"/>
      <c r="AT272" s="569"/>
      <c r="AU272" s="569"/>
      <c r="AV272" s="569"/>
      <c r="AW272" s="569"/>
      <c r="AX272" s="569"/>
      <c r="AY272" s="568"/>
      <c r="AZ272" s="569"/>
      <c r="BA272" s="569"/>
      <c r="BB272" s="569"/>
      <c r="BC272" s="569"/>
      <c r="BD272" s="569"/>
      <c r="BE272" s="569"/>
      <c r="BF272" s="569"/>
      <c r="BG272" s="569"/>
      <c r="BH272" s="569"/>
      <c r="BI272" s="569"/>
      <c r="BJ272" s="569"/>
      <c r="BK272" s="569"/>
      <c r="BL272" s="569"/>
      <c r="BM272" s="569"/>
      <c r="BN272" s="569"/>
      <c r="BO272" s="569"/>
      <c r="BP272" s="569"/>
      <c r="BQ272" s="569"/>
      <c r="BR272" s="569"/>
      <c r="BS272" s="569"/>
    </row>
    <row r="273" spans="23:71" ht="12.75" hidden="1" customHeight="1">
      <c r="W273" s="42"/>
      <c r="X273" s="42"/>
      <c r="Y273" s="29"/>
      <c r="Z273" s="29"/>
      <c r="AA273" s="909"/>
      <c r="AC273" s="62"/>
      <c r="AD273" s="62"/>
      <c r="AE273" s="62"/>
      <c r="AF273" s="62"/>
      <c r="AG273" s="62"/>
      <c r="AH273" s="62"/>
      <c r="AI273" s="62"/>
      <c r="AJ273" s="62"/>
      <c r="AK273" s="62"/>
      <c r="AL273" s="62"/>
      <c r="AM273" s="569"/>
      <c r="AN273" s="711"/>
      <c r="AO273" s="711"/>
      <c r="AP273" s="711"/>
      <c r="AQ273" s="568"/>
      <c r="AR273" s="569"/>
      <c r="AS273" s="569"/>
      <c r="AT273" s="569"/>
      <c r="AU273" s="569"/>
      <c r="AV273" s="569"/>
      <c r="AW273" s="569"/>
      <c r="AX273" s="569"/>
      <c r="AY273" s="568"/>
      <c r="AZ273" s="569"/>
      <c r="BA273" s="569"/>
      <c r="BB273" s="569"/>
      <c r="BC273" s="569"/>
      <c r="BD273" s="569"/>
      <c r="BE273" s="569"/>
      <c r="BF273" s="569"/>
      <c r="BG273" s="569"/>
      <c r="BH273" s="569"/>
      <c r="BI273" s="569"/>
      <c r="BJ273" s="569"/>
      <c r="BK273" s="569"/>
      <c r="BL273" s="569"/>
      <c r="BM273" s="569"/>
      <c r="BN273" s="569"/>
      <c r="BO273" s="569"/>
      <c r="BP273" s="569"/>
      <c r="BQ273" s="569"/>
      <c r="BR273" s="569"/>
      <c r="BS273" s="569"/>
    </row>
    <row r="274" spans="23:71" ht="12.75" hidden="1" customHeight="1">
      <c r="W274" s="42"/>
      <c r="X274" s="42"/>
      <c r="Y274" s="29"/>
      <c r="Z274" s="29"/>
      <c r="AA274" s="909"/>
      <c r="AC274" s="62"/>
      <c r="AD274" s="62"/>
      <c r="AE274" s="62"/>
      <c r="AF274" s="62"/>
      <c r="AG274" s="62"/>
      <c r="AH274" s="62"/>
      <c r="AI274" s="62"/>
      <c r="AJ274" s="62"/>
      <c r="AK274" s="62"/>
      <c r="AL274" s="62"/>
      <c r="AM274" s="569"/>
      <c r="AN274" s="711"/>
      <c r="AO274" s="711"/>
      <c r="AP274" s="711"/>
      <c r="AQ274" s="568"/>
      <c r="AR274" s="569"/>
      <c r="AS274" s="569"/>
      <c r="AT274" s="569"/>
      <c r="AU274" s="569"/>
      <c r="AV274" s="569"/>
      <c r="AW274" s="569"/>
      <c r="AX274" s="569"/>
      <c r="AY274" s="568"/>
      <c r="AZ274" s="569"/>
      <c r="BA274" s="569"/>
      <c r="BB274" s="569"/>
      <c r="BC274" s="569"/>
      <c r="BD274" s="569"/>
      <c r="BE274" s="569"/>
      <c r="BF274" s="569"/>
      <c r="BG274" s="569"/>
      <c r="BH274" s="569"/>
      <c r="BI274" s="569"/>
      <c r="BJ274" s="569"/>
      <c r="BK274" s="569"/>
      <c r="BL274" s="569"/>
      <c r="BM274" s="569"/>
      <c r="BN274" s="569"/>
      <c r="BO274" s="569"/>
      <c r="BP274" s="569"/>
      <c r="BQ274" s="569"/>
      <c r="BR274" s="569"/>
      <c r="BS274" s="569"/>
    </row>
    <row r="275" spans="23:71" ht="12.75" hidden="1" customHeight="1">
      <c r="W275" s="42"/>
      <c r="X275" s="42"/>
      <c r="Y275" s="29"/>
      <c r="Z275" s="29"/>
      <c r="AA275" s="909"/>
      <c r="AC275" s="62"/>
      <c r="AD275" s="62"/>
      <c r="AE275" s="62"/>
      <c r="AF275" s="62"/>
      <c r="AG275" s="62"/>
      <c r="AH275" s="62"/>
      <c r="AI275" s="62"/>
      <c r="AJ275" s="62"/>
      <c r="AK275" s="62"/>
      <c r="AL275" s="62"/>
      <c r="AM275" s="569"/>
      <c r="AN275" s="711"/>
      <c r="AO275" s="711"/>
      <c r="AP275" s="711"/>
      <c r="AQ275" s="568"/>
      <c r="AR275" s="569"/>
      <c r="AS275" s="569"/>
      <c r="AT275" s="569"/>
      <c r="AU275" s="569"/>
      <c r="AV275" s="569"/>
      <c r="AW275" s="569"/>
      <c r="AX275" s="569"/>
      <c r="AY275" s="568"/>
      <c r="AZ275" s="569"/>
      <c r="BA275" s="569"/>
      <c r="BB275" s="569"/>
      <c r="BC275" s="569"/>
      <c r="BD275" s="569"/>
      <c r="BE275" s="569"/>
      <c r="BF275" s="569"/>
      <c r="BG275" s="569"/>
      <c r="BH275" s="569"/>
      <c r="BI275" s="569"/>
      <c r="BJ275" s="569"/>
      <c r="BK275" s="569"/>
      <c r="BL275" s="569"/>
      <c r="BM275" s="569"/>
      <c r="BN275" s="569"/>
      <c r="BO275" s="569"/>
      <c r="BP275" s="569"/>
      <c r="BQ275" s="569"/>
      <c r="BR275" s="569"/>
      <c r="BS275" s="569"/>
    </row>
    <row r="276" spans="23:71" ht="12.75" hidden="1" customHeight="1">
      <c r="W276" s="42"/>
      <c r="X276" s="42"/>
      <c r="Y276" s="29"/>
      <c r="Z276" s="29"/>
      <c r="AA276" s="909"/>
      <c r="AC276" s="62"/>
      <c r="AD276" s="62"/>
      <c r="AE276" s="62"/>
      <c r="AF276" s="62"/>
      <c r="AG276" s="62"/>
      <c r="AH276" s="62"/>
      <c r="AI276" s="62"/>
      <c r="AJ276" s="62"/>
      <c r="AK276" s="62"/>
      <c r="AL276" s="62"/>
      <c r="AM276" s="569"/>
      <c r="AN276" s="711"/>
      <c r="AO276" s="711"/>
      <c r="AP276" s="711"/>
      <c r="AQ276" s="568"/>
      <c r="AR276" s="569"/>
      <c r="AS276" s="569"/>
      <c r="AT276" s="569"/>
      <c r="AU276" s="569"/>
      <c r="AV276" s="569"/>
      <c r="AW276" s="569"/>
      <c r="AX276" s="569"/>
      <c r="AY276" s="568"/>
      <c r="AZ276" s="569"/>
      <c r="BA276" s="569"/>
      <c r="BB276" s="569"/>
      <c r="BC276" s="569"/>
      <c r="BD276" s="569"/>
      <c r="BE276" s="569"/>
      <c r="BF276" s="569"/>
      <c r="BG276" s="569"/>
      <c r="BH276" s="569"/>
      <c r="BI276" s="569"/>
      <c r="BJ276" s="569"/>
      <c r="BK276" s="569"/>
      <c r="BL276" s="569"/>
      <c r="BM276" s="569"/>
      <c r="BN276" s="569"/>
      <c r="BO276" s="569"/>
      <c r="BP276" s="569"/>
      <c r="BQ276" s="569"/>
      <c r="BR276" s="569"/>
      <c r="BS276" s="569"/>
    </row>
    <row r="277" spans="23:71" ht="12.75" hidden="1" customHeight="1">
      <c r="W277" s="42"/>
      <c r="X277" s="42"/>
      <c r="Y277" s="29"/>
      <c r="Z277" s="29"/>
      <c r="AA277" s="909"/>
      <c r="AC277" s="62"/>
      <c r="AD277" s="62"/>
      <c r="AE277" s="62"/>
      <c r="AF277" s="62"/>
      <c r="AG277" s="62"/>
      <c r="AH277" s="62"/>
      <c r="AI277" s="62"/>
      <c r="AJ277" s="62"/>
      <c r="AK277" s="62"/>
      <c r="AL277" s="62"/>
      <c r="AM277" s="569"/>
      <c r="AN277" s="711"/>
      <c r="AO277" s="711"/>
      <c r="AP277" s="711"/>
      <c r="AQ277" s="568"/>
      <c r="AR277" s="569"/>
      <c r="AS277" s="569"/>
      <c r="AT277" s="569"/>
      <c r="AU277" s="569"/>
      <c r="AV277" s="569"/>
      <c r="AW277" s="569"/>
      <c r="AX277" s="569"/>
      <c r="AY277" s="568"/>
      <c r="AZ277" s="569"/>
      <c r="BA277" s="569"/>
      <c r="BB277" s="569"/>
      <c r="BC277" s="569"/>
      <c r="BD277" s="569"/>
      <c r="BE277" s="569"/>
      <c r="BF277" s="569"/>
      <c r="BG277" s="569"/>
      <c r="BH277" s="569"/>
      <c r="BI277" s="569"/>
      <c r="BJ277" s="569"/>
      <c r="BK277" s="569"/>
      <c r="BL277" s="569"/>
      <c r="BM277" s="569"/>
      <c r="BN277" s="569"/>
      <c r="BO277" s="569"/>
      <c r="BP277" s="569"/>
      <c r="BQ277" s="569"/>
      <c r="BR277" s="569"/>
      <c r="BS277" s="569"/>
    </row>
    <row r="278" spans="23:71" ht="12.75" hidden="1" customHeight="1">
      <c r="W278" s="42"/>
      <c r="X278" s="42"/>
      <c r="Y278" s="29"/>
      <c r="Z278" s="29"/>
      <c r="AA278" s="909"/>
      <c r="AC278" s="62"/>
      <c r="AD278" s="62"/>
      <c r="AE278" s="62"/>
      <c r="AF278" s="62"/>
      <c r="AG278" s="62"/>
      <c r="AH278" s="62"/>
      <c r="AI278" s="62"/>
      <c r="AJ278" s="62"/>
      <c r="AK278" s="62"/>
      <c r="AL278" s="62"/>
      <c r="AM278" s="569"/>
      <c r="AN278" s="711"/>
      <c r="AO278" s="711"/>
      <c r="AP278" s="711"/>
      <c r="AQ278" s="568"/>
      <c r="AR278" s="569"/>
      <c r="AS278" s="569"/>
      <c r="AT278" s="569"/>
      <c r="AU278" s="569"/>
      <c r="AV278" s="569"/>
      <c r="AW278" s="569"/>
      <c r="AX278" s="569"/>
      <c r="AY278" s="568"/>
      <c r="AZ278" s="569"/>
      <c r="BA278" s="569"/>
      <c r="BB278" s="569"/>
      <c r="BC278" s="569"/>
      <c r="BD278" s="569"/>
      <c r="BE278" s="569"/>
      <c r="BF278" s="569"/>
      <c r="BG278" s="569"/>
      <c r="BH278" s="569"/>
      <c r="BI278" s="569"/>
      <c r="BJ278" s="569"/>
      <c r="BK278" s="569"/>
      <c r="BL278" s="569"/>
      <c r="BM278" s="569"/>
      <c r="BN278" s="569"/>
      <c r="BO278" s="569"/>
      <c r="BP278" s="569"/>
      <c r="BQ278" s="569"/>
      <c r="BR278" s="569"/>
      <c r="BS278" s="569"/>
    </row>
    <row r="279" spans="23:71" ht="12.75" hidden="1" customHeight="1">
      <c r="W279" s="42"/>
      <c r="X279" s="42"/>
      <c r="Y279" s="29"/>
      <c r="Z279" s="29"/>
      <c r="AA279" s="909"/>
      <c r="AC279" s="62"/>
      <c r="AD279" s="62"/>
      <c r="AE279" s="62"/>
      <c r="AF279" s="62"/>
      <c r="AG279" s="62"/>
      <c r="AH279" s="62"/>
      <c r="AI279" s="62"/>
      <c r="AJ279" s="62"/>
      <c r="AK279" s="62"/>
      <c r="AL279" s="62"/>
      <c r="AM279" s="569"/>
      <c r="AN279" s="711"/>
      <c r="AO279" s="711"/>
      <c r="AP279" s="711"/>
      <c r="AQ279" s="568"/>
      <c r="AR279" s="569"/>
      <c r="AS279" s="569"/>
      <c r="AT279" s="569"/>
      <c r="AU279" s="569"/>
      <c r="AV279" s="569"/>
      <c r="AW279" s="569"/>
      <c r="AX279" s="569"/>
      <c r="AY279" s="568"/>
      <c r="AZ279" s="569"/>
      <c r="BA279" s="569"/>
      <c r="BB279" s="569"/>
      <c r="BC279" s="569"/>
      <c r="BD279" s="569"/>
      <c r="BE279" s="569"/>
      <c r="BF279" s="569"/>
      <c r="BG279" s="569"/>
      <c r="BH279" s="569"/>
      <c r="BI279" s="569"/>
      <c r="BJ279" s="569"/>
      <c r="BK279" s="569"/>
      <c r="BL279" s="569"/>
      <c r="BM279" s="569"/>
      <c r="BN279" s="569"/>
      <c r="BO279" s="569"/>
      <c r="BP279" s="569"/>
      <c r="BQ279" s="569"/>
      <c r="BR279" s="569"/>
      <c r="BS279" s="569"/>
    </row>
    <row r="280" spans="23:71" ht="12.75" hidden="1" customHeight="1">
      <c r="W280" s="42"/>
      <c r="X280" s="42"/>
      <c r="Y280" s="29"/>
      <c r="Z280" s="29"/>
      <c r="AA280" s="909"/>
      <c r="AC280" s="62"/>
      <c r="AD280" s="62"/>
      <c r="AE280" s="62"/>
      <c r="AF280" s="62"/>
      <c r="AG280" s="62"/>
      <c r="AH280" s="62"/>
      <c r="AI280" s="62"/>
      <c r="AJ280" s="62"/>
      <c r="AK280" s="62"/>
      <c r="AL280" s="62"/>
      <c r="AM280" s="569"/>
      <c r="AN280" s="711"/>
      <c r="AO280" s="711"/>
      <c r="AP280" s="711"/>
      <c r="AQ280" s="568"/>
      <c r="AR280" s="569"/>
      <c r="AS280" s="569"/>
      <c r="AT280" s="569"/>
      <c r="AU280" s="569"/>
      <c r="AV280" s="569"/>
      <c r="AW280" s="569"/>
      <c r="AX280" s="569"/>
      <c r="AY280" s="568"/>
      <c r="AZ280" s="569"/>
      <c r="BA280" s="569"/>
      <c r="BB280" s="569"/>
      <c r="BC280" s="569"/>
      <c r="BD280" s="569"/>
      <c r="BE280" s="569"/>
      <c r="BF280" s="569"/>
      <c r="BG280" s="569"/>
      <c r="BH280" s="569"/>
      <c r="BI280" s="569"/>
      <c r="BJ280" s="569"/>
      <c r="BK280" s="569"/>
      <c r="BL280" s="569"/>
      <c r="BM280" s="569"/>
      <c r="BN280" s="569"/>
      <c r="BO280" s="569"/>
      <c r="BP280" s="569"/>
      <c r="BQ280" s="569"/>
      <c r="BR280" s="569"/>
      <c r="BS280" s="569"/>
    </row>
    <row r="281" spans="23:71" ht="12.75" hidden="1" customHeight="1">
      <c r="AC281" s="62"/>
      <c r="AD281" s="62"/>
      <c r="AE281" s="62"/>
      <c r="AF281" s="62"/>
      <c r="AG281" s="62"/>
      <c r="AH281" s="62"/>
      <c r="AI281" s="62"/>
      <c r="AJ281" s="62"/>
      <c r="AK281" s="62"/>
      <c r="AL281" s="62"/>
      <c r="AM281" s="569"/>
      <c r="AN281" s="711"/>
      <c r="AO281" s="711"/>
      <c r="AP281" s="711"/>
      <c r="AQ281" s="568"/>
      <c r="AR281" s="569"/>
      <c r="AS281" s="569"/>
      <c r="AT281" s="569"/>
      <c r="AU281" s="569"/>
      <c r="AV281" s="569"/>
      <c r="AW281" s="569"/>
      <c r="AX281" s="569"/>
      <c r="AY281" s="568"/>
      <c r="AZ281" s="569"/>
      <c r="BA281" s="569"/>
      <c r="BB281" s="569"/>
      <c r="BC281" s="569"/>
      <c r="BD281" s="569"/>
      <c r="BE281" s="569"/>
      <c r="BF281" s="569"/>
      <c r="BG281" s="569"/>
      <c r="BH281" s="569"/>
      <c r="BI281" s="569"/>
      <c r="BJ281" s="569"/>
      <c r="BK281" s="569"/>
      <c r="BL281" s="569"/>
      <c r="BM281" s="569"/>
      <c r="BN281" s="569"/>
      <c r="BO281" s="569"/>
      <c r="BP281" s="569"/>
      <c r="BQ281" s="569"/>
      <c r="BR281" s="569"/>
      <c r="BS281" s="569"/>
    </row>
    <row r="282" spans="23:71" ht="12.75" hidden="1" customHeight="1">
      <c r="AC282" s="62"/>
      <c r="AD282" s="62"/>
      <c r="AE282" s="62"/>
      <c r="AF282" s="62"/>
      <c r="AG282" s="62"/>
      <c r="AH282" s="62"/>
      <c r="AI282" s="62"/>
      <c r="AJ282" s="62"/>
      <c r="AK282" s="62"/>
      <c r="AL282" s="62"/>
      <c r="AM282" s="569"/>
      <c r="AN282" s="711"/>
      <c r="AO282" s="711"/>
      <c r="AP282" s="711"/>
      <c r="AQ282" s="568"/>
      <c r="AR282" s="569"/>
      <c r="AS282" s="569"/>
      <c r="AT282" s="569"/>
      <c r="AU282" s="569"/>
      <c r="AV282" s="569"/>
      <c r="AW282" s="569"/>
      <c r="AX282" s="569"/>
      <c r="AY282" s="568"/>
      <c r="AZ282" s="569"/>
      <c r="BA282" s="569"/>
      <c r="BB282" s="569"/>
      <c r="BC282" s="569"/>
      <c r="BD282" s="569"/>
      <c r="BE282" s="569"/>
      <c r="BF282" s="569"/>
      <c r="BG282" s="569"/>
      <c r="BH282" s="569"/>
      <c r="BI282" s="569"/>
      <c r="BJ282" s="569"/>
      <c r="BK282" s="569"/>
      <c r="BL282" s="569"/>
      <c r="BM282" s="569"/>
      <c r="BN282" s="569"/>
      <c r="BO282" s="569"/>
      <c r="BP282" s="569"/>
      <c r="BQ282" s="569"/>
      <c r="BR282" s="569"/>
      <c r="BS282" s="569"/>
    </row>
    <row r="283" spans="23:71" ht="12.75" hidden="1" customHeight="1">
      <c r="AC283" s="62"/>
      <c r="AD283" s="62"/>
      <c r="AE283" s="62"/>
      <c r="AF283" s="62"/>
      <c r="AG283" s="62"/>
      <c r="AH283" s="62"/>
      <c r="AI283" s="62"/>
      <c r="AJ283" s="62"/>
      <c r="AK283" s="62"/>
      <c r="AL283" s="62"/>
      <c r="AM283" s="569"/>
      <c r="AN283" s="711"/>
      <c r="AO283" s="711"/>
      <c r="AP283" s="711"/>
      <c r="AQ283" s="568"/>
      <c r="AR283" s="569"/>
      <c r="AS283" s="569"/>
      <c r="AT283" s="569"/>
      <c r="AU283" s="569"/>
      <c r="AV283" s="569"/>
      <c r="AW283" s="569"/>
      <c r="AX283" s="569"/>
      <c r="AY283" s="568"/>
      <c r="AZ283" s="569"/>
      <c r="BA283" s="569"/>
      <c r="BB283" s="569"/>
      <c r="BC283" s="569"/>
      <c r="BD283" s="569"/>
      <c r="BE283" s="569"/>
      <c r="BF283" s="569"/>
      <c r="BG283" s="569"/>
      <c r="BH283" s="569"/>
      <c r="BI283" s="569"/>
      <c r="BJ283" s="569"/>
      <c r="BK283" s="569"/>
      <c r="BL283" s="569"/>
      <c r="BM283" s="569"/>
      <c r="BN283" s="569"/>
      <c r="BO283" s="569"/>
      <c r="BP283" s="569"/>
      <c r="BQ283" s="569"/>
      <c r="BR283" s="569"/>
      <c r="BS283" s="569"/>
    </row>
    <row r="284" spans="23:71" ht="12.75" hidden="1" customHeight="1">
      <c r="AC284" s="62"/>
      <c r="AD284" s="62"/>
      <c r="AE284" s="62"/>
      <c r="AF284" s="62"/>
      <c r="AG284" s="62"/>
      <c r="AH284" s="62"/>
      <c r="AI284" s="62"/>
      <c r="AJ284" s="62"/>
      <c r="AK284" s="62"/>
      <c r="AL284" s="62"/>
      <c r="AM284" s="569"/>
      <c r="AN284" s="711"/>
      <c r="AO284" s="711"/>
      <c r="AP284" s="711"/>
      <c r="AQ284" s="568"/>
      <c r="AR284" s="569"/>
      <c r="AS284" s="569"/>
      <c r="AT284" s="569"/>
      <c r="AU284" s="569"/>
      <c r="AV284" s="569"/>
      <c r="AW284" s="569"/>
      <c r="AX284" s="569"/>
      <c r="AY284" s="568"/>
      <c r="AZ284" s="569"/>
      <c r="BA284" s="569"/>
      <c r="BB284" s="569"/>
      <c r="BC284" s="569"/>
      <c r="BD284" s="569"/>
      <c r="BE284" s="569"/>
      <c r="BF284" s="569"/>
      <c r="BG284" s="569"/>
      <c r="BH284" s="569"/>
      <c r="BI284" s="569"/>
      <c r="BJ284" s="569"/>
      <c r="BK284" s="569"/>
      <c r="BL284" s="569"/>
      <c r="BM284" s="569"/>
      <c r="BN284" s="569"/>
      <c r="BO284" s="569"/>
      <c r="BP284" s="569"/>
      <c r="BQ284" s="569"/>
      <c r="BR284" s="569"/>
      <c r="BS284" s="569"/>
    </row>
    <row r="285" spans="23:71" ht="12.75" hidden="1" customHeight="1">
      <c r="AC285" s="62"/>
      <c r="AD285" s="62"/>
      <c r="AE285" s="62"/>
      <c r="AF285" s="62"/>
      <c r="AG285" s="62"/>
      <c r="AH285" s="62"/>
      <c r="AI285" s="62"/>
      <c r="AJ285" s="62"/>
      <c r="AK285" s="62"/>
      <c r="AL285" s="62"/>
      <c r="AM285" s="569"/>
      <c r="AN285" s="711"/>
      <c r="AO285" s="711"/>
      <c r="AP285" s="711"/>
      <c r="AQ285" s="568"/>
      <c r="AR285" s="569"/>
      <c r="AS285" s="569"/>
      <c r="AT285" s="569"/>
      <c r="AU285" s="569"/>
      <c r="AV285" s="569"/>
      <c r="AW285" s="569"/>
      <c r="AX285" s="569"/>
      <c r="AY285" s="568"/>
      <c r="AZ285" s="569"/>
      <c r="BA285" s="569"/>
      <c r="BB285" s="569"/>
      <c r="BC285" s="569"/>
      <c r="BD285" s="569"/>
      <c r="BE285" s="569"/>
      <c r="BF285" s="569"/>
      <c r="BG285" s="569"/>
      <c r="BH285" s="569"/>
      <c r="BI285" s="569"/>
      <c r="BJ285" s="569"/>
      <c r="BK285" s="569"/>
      <c r="BL285" s="569"/>
      <c r="BM285" s="569"/>
      <c r="BN285" s="569"/>
      <c r="BO285" s="569"/>
      <c r="BP285" s="569"/>
      <c r="BQ285" s="569"/>
      <c r="BR285" s="569"/>
      <c r="BS285" s="569"/>
    </row>
    <row r="286" spans="23:71" ht="12.75" hidden="1" customHeight="1">
      <c r="AC286" s="62"/>
      <c r="AD286" s="62"/>
      <c r="AE286" s="62"/>
      <c r="AF286" s="62"/>
      <c r="AG286" s="62"/>
      <c r="AH286" s="62"/>
      <c r="AI286" s="62"/>
      <c r="AJ286" s="62"/>
      <c r="AK286" s="62"/>
      <c r="AL286" s="62"/>
      <c r="AM286" s="569"/>
      <c r="AN286" s="711"/>
      <c r="AO286" s="711"/>
      <c r="AP286" s="711"/>
      <c r="AQ286" s="568"/>
      <c r="AR286" s="569"/>
      <c r="AS286" s="569"/>
      <c r="AT286" s="569"/>
      <c r="AU286" s="569"/>
      <c r="AV286" s="569"/>
      <c r="AW286" s="569"/>
      <c r="AX286" s="569"/>
      <c r="AY286" s="568"/>
      <c r="AZ286" s="569"/>
      <c r="BA286" s="569"/>
      <c r="BB286" s="569"/>
      <c r="BC286" s="569"/>
      <c r="BD286" s="569"/>
      <c r="BE286" s="569"/>
      <c r="BF286" s="569"/>
      <c r="BG286" s="569"/>
      <c r="BH286" s="569"/>
      <c r="BI286" s="569"/>
      <c r="BJ286" s="569"/>
      <c r="BK286" s="569"/>
      <c r="BL286" s="569"/>
      <c r="BM286" s="569"/>
      <c r="BN286" s="569"/>
      <c r="BO286" s="569"/>
      <c r="BP286" s="569"/>
      <c r="BQ286" s="569"/>
      <c r="BR286" s="569"/>
      <c r="BS286" s="569"/>
    </row>
    <row r="287" spans="23:71" ht="12.75" hidden="1" customHeight="1">
      <c r="AC287" s="62"/>
      <c r="AD287" s="62"/>
      <c r="AE287" s="62"/>
      <c r="AF287" s="62"/>
      <c r="AG287" s="62"/>
      <c r="AH287" s="62"/>
      <c r="AI287" s="62"/>
      <c r="AJ287" s="62"/>
      <c r="AK287" s="62"/>
      <c r="AL287" s="62"/>
      <c r="AM287" s="569"/>
      <c r="AN287" s="711"/>
      <c r="AO287" s="711"/>
      <c r="AP287" s="711"/>
      <c r="AQ287" s="568"/>
      <c r="AR287" s="569"/>
      <c r="AS287" s="569"/>
      <c r="AT287" s="569"/>
      <c r="AU287" s="569"/>
      <c r="AV287" s="569"/>
      <c r="AW287" s="569"/>
      <c r="AX287" s="569"/>
      <c r="AY287" s="568"/>
      <c r="AZ287" s="569"/>
      <c r="BA287" s="569"/>
      <c r="BB287" s="569"/>
      <c r="BC287" s="569"/>
      <c r="BD287" s="569"/>
      <c r="BE287" s="569"/>
      <c r="BF287" s="569"/>
      <c r="BG287" s="569"/>
      <c r="BH287" s="569"/>
      <c r="BI287" s="569"/>
      <c r="BJ287" s="569"/>
      <c r="BK287" s="569"/>
      <c r="BL287" s="569"/>
      <c r="BM287" s="569"/>
      <c r="BN287" s="569"/>
      <c r="BO287" s="569"/>
      <c r="BP287" s="569"/>
      <c r="BQ287" s="569"/>
      <c r="BR287" s="569"/>
      <c r="BS287" s="569"/>
    </row>
    <row r="288" spans="23:71" ht="12.75" hidden="1" customHeight="1">
      <c r="AC288" s="62"/>
      <c r="AD288" s="62"/>
      <c r="AE288" s="62"/>
      <c r="AF288" s="62"/>
      <c r="AG288" s="62"/>
      <c r="AH288" s="62"/>
      <c r="AI288" s="62"/>
      <c r="AJ288" s="62"/>
      <c r="AK288" s="62"/>
      <c r="AL288" s="62"/>
      <c r="AM288" s="569"/>
      <c r="AN288" s="711"/>
      <c r="AO288" s="711"/>
      <c r="AP288" s="711"/>
      <c r="AQ288" s="568"/>
      <c r="AR288" s="569"/>
      <c r="AS288" s="569"/>
      <c r="AT288" s="569"/>
      <c r="AU288" s="569"/>
      <c r="AV288" s="569"/>
      <c r="AW288" s="569"/>
      <c r="AX288" s="569"/>
      <c r="AY288" s="568"/>
      <c r="AZ288" s="569"/>
      <c r="BA288" s="569"/>
      <c r="BB288" s="569"/>
      <c r="BC288" s="569"/>
      <c r="BD288" s="569"/>
      <c r="BE288" s="569"/>
      <c r="BF288" s="569"/>
      <c r="BG288" s="569"/>
      <c r="BH288" s="569"/>
      <c r="BI288" s="569"/>
      <c r="BJ288" s="569"/>
      <c r="BK288" s="569"/>
      <c r="BL288" s="569"/>
      <c r="BM288" s="569"/>
      <c r="BN288" s="569"/>
      <c r="BO288" s="569"/>
      <c r="BP288" s="569"/>
      <c r="BQ288" s="569"/>
      <c r="BR288" s="569"/>
      <c r="BS288" s="569"/>
    </row>
    <row r="289" spans="29:71" ht="12.75" hidden="1" customHeight="1">
      <c r="AC289" s="62"/>
      <c r="AD289" s="62"/>
      <c r="AE289" s="62"/>
      <c r="AF289" s="62"/>
      <c r="AG289" s="62"/>
      <c r="AH289" s="62"/>
      <c r="AI289" s="62"/>
      <c r="AJ289" s="62"/>
      <c r="AK289" s="62"/>
      <c r="AL289" s="62"/>
      <c r="AM289" s="569"/>
      <c r="AN289" s="711"/>
      <c r="AO289" s="711"/>
      <c r="AP289" s="711"/>
      <c r="AQ289" s="568"/>
      <c r="AR289" s="569"/>
      <c r="AS289" s="569"/>
      <c r="AT289" s="569"/>
      <c r="AU289" s="569"/>
      <c r="AV289" s="569"/>
      <c r="AW289" s="569"/>
      <c r="AX289" s="569"/>
      <c r="AY289" s="568"/>
      <c r="AZ289" s="569"/>
      <c r="BA289" s="569"/>
      <c r="BB289" s="569"/>
      <c r="BC289" s="569"/>
      <c r="BD289" s="569"/>
      <c r="BE289" s="569"/>
      <c r="BF289" s="569"/>
      <c r="BG289" s="569"/>
      <c r="BH289" s="569"/>
      <c r="BI289" s="569"/>
      <c r="BJ289" s="569"/>
      <c r="BK289" s="569"/>
      <c r="BL289" s="569"/>
      <c r="BM289" s="569"/>
      <c r="BN289" s="569"/>
      <c r="BO289" s="569"/>
      <c r="BP289" s="569"/>
      <c r="BQ289" s="569"/>
      <c r="BR289" s="569"/>
      <c r="BS289" s="569"/>
    </row>
    <row r="290" spans="29:71" ht="12.75" hidden="1" customHeight="1">
      <c r="AC290" s="62"/>
      <c r="AD290" s="62"/>
      <c r="AE290" s="62"/>
      <c r="AF290" s="62"/>
      <c r="AG290" s="62"/>
      <c r="AH290" s="62"/>
      <c r="AI290" s="62"/>
      <c r="AJ290" s="62"/>
      <c r="AK290" s="62"/>
      <c r="AL290" s="62"/>
      <c r="AM290" s="569"/>
      <c r="AN290" s="711"/>
      <c r="AO290" s="711"/>
      <c r="AP290" s="711"/>
      <c r="AQ290" s="568"/>
      <c r="AR290" s="569"/>
      <c r="AS290" s="569"/>
      <c r="AT290" s="569"/>
      <c r="AU290" s="569"/>
      <c r="AV290" s="569"/>
      <c r="AW290" s="569"/>
      <c r="AX290" s="569"/>
      <c r="AY290" s="568"/>
      <c r="AZ290" s="569"/>
      <c r="BA290" s="569"/>
      <c r="BB290" s="569"/>
      <c r="BC290" s="569"/>
      <c r="BD290" s="569"/>
      <c r="BE290" s="569"/>
      <c r="BF290" s="569"/>
      <c r="BG290" s="569"/>
      <c r="BH290" s="569"/>
      <c r="BI290" s="569"/>
      <c r="BJ290" s="569"/>
      <c r="BK290" s="569"/>
      <c r="BL290" s="569"/>
      <c r="BM290" s="569"/>
      <c r="BN290" s="569"/>
      <c r="BO290" s="569"/>
      <c r="BP290" s="569"/>
      <c r="BQ290" s="569"/>
      <c r="BR290" s="569"/>
      <c r="BS290" s="569"/>
    </row>
    <row r="291" spans="29:71" ht="12.75" hidden="1" customHeight="1">
      <c r="AC291" s="62"/>
      <c r="AD291" s="62"/>
      <c r="AE291" s="62"/>
      <c r="AF291" s="62"/>
      <c r="AG291" s="62"/>
      <c r="AH291" s="62"/>
      <c r="AI291" s="62"/>
      <c r="AJ291" s="62"/>
      <c r="AK291" s="62"/>
      <c r="AL291" s="62"/>
      <c r="AM291" s="569"/>
      <c r="AN291" s="711"/>
      <c r="AO291" s="711"/>
      <c r="AP291" s="711"/>
      <c r="AQ291" s="568"/>
      <c r="AR291" s="569"/>
      <c r="AS291" s="569"/>
      <c r="AT291" s="569"/>
      <c r="AU291" s="569"/>
      <c r="AV291" s="569"/>
      <c r="AW291" s="569"/>
      <c r="AX291" s="569"/>
      <c r="AY291" s="568"/>
      <c r="AZ291" s="569"/>
      <c r="BA291" s="569"/>
      <c r="BB291" s="569"/>
      <c r="BC291" s="569"/>
      <c r="BD291" s="569"/>
      <c r="BE291" s="569"/>
      <c r="BF291" s="569"/>
      <c r="BG291" s="569"/>
      <c r="BH291" s="569"/>
      <c r="BI291" s="569"/>
      <c r="BJ291" s="569"/>
      <c r="BK291" s="569"/>
      <c r="BL291" s="569"/>
      <c r="BM291" s="569"/>
      <c r="BN291" s="569"/>
      <c r="BO291" s="569"/>
      <c r="BP291" s="569"/>
      <c r="BQ291" s="569"/>
      <c r="BR291" s="569"/>
      <c r="BS291" s="569"/>
    </row>
    <row r="292" spans="29:71" ht="12.75" hidden="1" customHeight="1">
      <c r="AC292" s="62"/>
      <c r="AD292" s="62"/>
      <c r="AE292" s="62"/>
      <c r="AF292" s="62"/>
      <c r="AG292" s="62"/>
      <c r="AH292" s="62"/>
      <c r="AI292" s="62"/>
      <c r="AJ292" s="62"/>
      <c r="AK292" s="62"/>
      <c r="AL292" s="62"/>
      <c r="AM292" s="569"/>
      <c r="AN292" s="711"/>
      <c r="AO292" s="711"/>
      <c r="AP292" s="711"/>
      <c r="AQ292" s="568"/>
      <c r="AR292" s="569"/>
      <c r="AS292" s="569"/>
      <c r="AT292" s="569"/>
      <c r="AU292" s="569"/>
      <c r="AV292" s="569"/>
      <c r="AW292" s="569"/>
      <c r="AX292" s="569"/>
      <c r="AY292" s="568"/>
      <c r="AZ292" s="569"/>
      <c r="BA292" s="569"/>
      <c r="BB292" s="569"/>
      <c r="BC292" s="569"/>
      <c r="BD292" s="569"/>
      <c r="BE292" s="569"/>
      <c r="BF292" s="569"/>
      <c r="BG292" s="569"/>
      <c r="BH292" s="569"/>
      <c r="BI292" s="569"/>
      <c r="BJ292" s="569"/>
      <c r="BK292" s="569"/>
      <c r="BL292" s="569"/>
      <c r="BM292" s="569"/>
      <c r="BN292" s="569"/>
      <c r="BO292" s="569"/>
      <c r="BP292" s="569"/>
      <c r="BQ292" s="569"/>
      <c r="BR292" s="569"/>
      <c r="BS292" s="569"/>
    </row>
    <row r="293" spans="29:71" ht="12.75" hidden="1" customHeight="1">
      <c r="AC293" s="62"/>
      <c r="AD293" s="62"/>
      <c r="AE293" s="62"/>
      <c r="AF293" s="62"/>
      <c r="AG293" s="62"/>
      <c r="AH293" s="62"/>
      <c r="AI293" s="62"/>
      <c r="AJ293" s="62"/>
      <c r="AK293" s="62"/>
      <c r="AL293" s="62"/>
      <c r="AM293" s="569"/>
      <c r="AN293" s="711"/>
      <c r="AO293" s="711"/>
      <c r="AP293" s="711"/>
      <c r="AQ293" s="568"/>
      <c r="AR293" s="569"/>
      <c r="AS293" s="569"/>
      <c r="AT293" s="569"/>
      <c r="AU293" s="569"/>
      <c r="AV293" s="569"/>
      <c r="AW293" s="569"/>
      <c r="AX293" s="569"/>
      <c r="AY293" s="568"/>
      <c r="AZ293" s="569"/>
      <c r="BA293" s="569"/>
      <c r="BB293" s="569"/>
      <c r="BC293" s="569"/>
      <c r="BD293" s="569"/>
      <c r="BE293" s="569"/>
      <c r="BF293" s="569"/>
      <c r="BG293" s="569"/>
      <c r="BH293" s="569"/>
      <c r="BI293" s="569"/>
      <c r="BJ293" s="569"/>
      <c r="BK293" s="569"/>
      <c r="BL293" s="569"/>
      <c r="BM293" s="569"/>
      <c r="BN293" s="569"/>
      <c r="BO293" s="569"/>
      <c r="BP293" s="569"/>
      <c r="BQ293" s="569"/>
      <c r="BR293" s="569"/>
      <c r="BS293" s="569"/>
    </row>
    <row r="294" spans="29:71" ht="12.75" hidden="1" customHeight="1">
      <c r="AC294" s="62"/>
      <c r="AD294" s="62"/>
      <c r="AE294" s="62"/>
      <c r="AF294" s="62"/>
      <c r="AG294" s="62"/>
      <c r="AH294" s="62"/>
      <c r="AI294" s="62"/>
      <c r="AJ294" s="62"/>
      <c r="AK294" s="62"/>
      <c r="AL294" s="62"/>
      <c r="AM294" s="569"/>
      <c r="AN294" s="711"/>
      <c r="AO294" s="711"/>
      <c r="AP294" s="711"/>
      <c r="AQ294" s="568"/>
      <c r="AR294" s="569"/>
      <c r="AS294" s="569"/>
      <c r="AT294" s="569"/>
      <c r="AU294" s="569"/>
      <c r="AV294" s="569"/>
      <c r="AW294" s="569"/>
      <c r="AX294" s="569"/>
      <c r="AY294" s="568"/>
      <c r="AZ294" s="569"/>
      <c r="BA294" s="569"/>
      <c r="BB294" s="569"/>
      <c r="BC294" s="569"/>
      <c r="BD294" s="569"/>
      <c r="BE294" s="569"/>
      <c r="BF294" s="569"/>
      <c r="BG294" s="569"/>
      <c r="BH294" s="569"/>
      <c r="BI294" s="569"/>
      <c r="BJ294" s="569"/>
      <c r="BK294" s="569"/>
      <c r="BL294" s="569"/>
      <c r="BM294" s="569"/>
      <c r="BN294" s="569"/>
      <c r="BO294" s="569"/>
      <c r="BP294" s="569"/>
      <c r="BQ294" s="569"/>
      <c r="BR294" s="569"/>
      <c r="BS294" s="569"/>
    </row>
    <row r="295" spans="29:71" ht="12.75" hidden="1" customHeight="1">
      <c r="AC295" s="62"/>
      <c r="AD295" s="62"/>
      <c r="AE295" s="62"/>
      <c r="AF295" s="62"/>
      <c r="AG295" s="62"/>
      <c r="AH295" s="62"/>
      <c r="AI295" s="62"/>
      <c r="AJ295" s="62"/>
      <c r="AK295" s="62"/>
      <c r="AL295" s="62"/>
      <c r="AM295" s="569"/>
      <c r="AN295" s="711"/>
      <c r="AO295" s="711"/>
      <c r="AP295" s="711"/>
      <c r="AQ295" s="568"/>
      <c r="AR295" s="569"/>
      <c r="AS295" s="569"/>
      <c r="AT295" s="569"/>
      <c r="AU295" s="569"/>
      <c r="AV295" s="569"/>
      <c r="AW295" s="569"/>
      <c r="AX295" s="569"/>
      <c r="AY295" s="568"/>
      <c r="AZ295" s="569"/>
      <c r="BA295" s="569"/>
      <c r="BB295" s="569"/>
      <c r="BC295" s="569"/>
      <c r="BD295" s="569"/>
      <c r="BE295" s="569"/>
      <c r="BF295" s="569"/>
      <c r="BG295" s="569"/>
      <c r="BH295" s="569"/>
      <c r="BI295" s="569"/>
      <c r="BJ295" s="569"/>
      <c r="BK295" s="569"/>
      <c r="BL295" s="569"/>
      <c r="BM295" s="569"/>
      <c r="BN295" s="569"/>
      <c r="BO295" s="569"/>
      <c r="BP295" s="569"/>
      <c r="BQ295" s="569"/>
      <c r="BR295" s="569"/>
      <c r="BS295" s="569"/>
    </row>
    <row r="296" spans="29:71" ht="12.75" hidden="1">
      <c r="AC296" s="62"/>
      <c r="AD296" s="62"/>
      <c r="AE296" s="62"/>
      <c r="AF296" s="62"/>
      <c r="AG296" s="62"/>
      <c r="AH296" s="62"/>
      <c r="AI296" s="62"/>
      <c r="AJ296" s="62"/>
      <c r="AK296" s="62"/>
      <c r="AL296" s="62"/>
      <c r="AM296" s="569"/>
      <c r="AN296" s="711"/>
      <c r="AO296" s="711"/>
      <c r="AP296" s="711"/>
      <c r="AQ296" s="568"/>
      <c r="AR296" s="569"/>
      <c r="AS296" s="569"/>
      <c r="AT296" s="569"/>
      <c r="AU296" s="569"/>
      <c r="AV296" s="569"/>
      <c r="AW296" s="569"/>
      <c r="AX296" s="569"/>
      <c r="AY296" s="568"/>
      <c r="AZ296" s="569"/>
      <c r="BA296" s="569"/>
      <c r="BB296" s="569"/>
      <c r="BC296" s="569"/>
      <c r="BD296" s="569"/>
      <c r="BE296" s="569"/>
      <c r="BF296" s="569"/>
      <c r="BG296" s="569"/>
      <c r="BH296" s="569"/>
      <c r="BI296" s="569"/>
      <c r="BJ296" s="569"/>
      <c r="BK296" s="569"/>
      <c r="BL296" s="569"/>
      <c r="BM296" s="569"/>
      <c r="BN296" s="569"/>
      <c r="BO296" s="569"/>
      <c r="BP296" s="569"/>
      <c r="BQ296" s="569"/>
      <c r="BR296" s="569"/>
      <c r="BS296" s="569"/>
    </row>
    <row r="297" spans="29:71" ht="12.75" hidden="1">
      <c r="AC297" s="62"/>
      <c r="AD297" s="62"/>
      <c r="AE297" s="62"/>
      <c r="AF297" s="62"/>
      <c r="AG297" s="62"/>
      <c r="AH297" s="62"/>
      <c r="AI297" s="62"/>
      <c r="AJ297" s="62"/>
      <c r="AK297" s="62"/>
      <c r="AL297" s="62"/>
      <c r="AM297" s="569"/>
      <c r="AN297" s="711"/>
      <c r="AO297" s="711"/>
      <c r="AP297" s="711"/>
      <c r="AQ297" s="568"/>
      <c r="AR297" s="569"/>
      <c r="AS297" s="569"/>
      <c r="AT297" s="569"/>
      <c r="AU297" s="569"/>
      <c r="AV297" s="569"/>
      <c r="AW297" s="569"/>
      <c r="AX297" s="569"/>
      <c r="AY297" s="568"/>
      <c r="AZ297" s="569"/>
      <c r="BA297" s="569"/>
      <c r="BB297" s="569"/>
      <c r="BC297" s="569"/>
      <c r="BD297" s="569"/>
      <c r="BE297" s="569"/>
      <c r="BF297" s="569"/>
      <c r="BG297" s="569"/>
      <c r="BH297" s="569"/>
      <c r="BI297" s="569"/>
      <c r="BJ297" s="569"/>
      <c r="BK297" s="569"/>
      <c r="BL297" s="569"/>
      <c r="BM297" s="569"/>
      <c r="BN297" s="569"/>
      <c r="BO297" s="569"/>
      <c r="BP297" s="569"/>
      <c r="BQ297" s="569"/>
      <c r="BR297" s="569"/>
      <c r="BS297" s="569"/>
    </row>
    <row r="298" spans="29:71" ht="12.75" hidden="1">
      <c r="AC298" s="62"/>
      <c r="AD298" s="62"/>
      <c r="AE298" s="62"/>
      <c r="AF298" s="62"/>
      <c r="AG298" s="62"/>
      <c r="AH298" s="62"/>
      <c r="AI298" s="62"/>
      <c r="AJ298" s="62"/>
      <c r="AK298" s="62"/>
      <c r="AL298" s="62"/>
      <c r="AM298" s="569"/>
      <c r="AN298" s="711"/>
      <c r="AO298" s="711"/>
      <c r="AP298" s="711"/>
      <c r="AQ298" s="568"/>
      <c r="AR298" s="569"/>
      <c r="AS298" s="569"/>
      <c r="AT298" s="569"/>
      <c r="AU298" s="569"/>
      <c r="AV298" s="569"/>
      <c r="AW298" s="569"/>
      <c r="AX298" s="569"/>
      <c r="AY298" s="568"/>
      <c r="AZ298" s="569"/>
      <c r="BA298" s="569"/>
      <c r="BB298" s="569"/>
      <c r="BC298" s="569"/>
      <c r="BD298" s="569"/>
      <c r="BE298" s="569"/>
      <c r="BF298" s="569"/>
      <c r="BG298" s="569"/>
      <c r="BH298" s="569"/>
      <c r="BI298" s="569"/>
      <c r="BJ298" s="569"/>
      <c r="BK298" s="569"/>
      <c r="BL298" s="569"/>
      <c r="BM298" s="569"/>
      <c r="BN298" s="569"/>
      <c r="BO298" s="569"/>
      <c r="BP298" s="569"/>
      <c r="BQ298" s="569"/>
      <c r="BR298" s="569"/>
      <c r="BS298" s="569"/>
    </row>
    <row r="299" spans="29:71" ht="12.75" hidden="1">
      <c r="AC299" s="62"/>
      <c r="AD299" s="62"/>
      <c r="AE299" s="62"/>
      <c r="AF299" s="62"/>
      <c r="AG299" s="62"/>
      <c r="AH299" s="62"/>
      <c r="AI299" s="62"/>
      <c r="AJ299" s="62"/>
      <c r="AK299" s="62"/>
      <c r="AL299" s="62"/>
      <c r="AM299" s="569"/>
      <c r="AN299" s="711"/>
      <c r="AO299" s="711"/>
      <c r="AP299" s="711"/>
      <c r="AQ299" s="568"/>
      <c r="AR299" s="569"/>
      <c r="AS299" s="569"/>
      <c r="AT299" s="569"/>
      <c r="AU299" s="569"/>
      <c r="AV299" s="569"/>
      <c r="AW299" s="569"/>
      <c r="AX299" s="569"/>
      <c r="AY299" s="568"/>
      <c r="AZ299" s="569"/>
      <c r="BA299" s="569"/>
      <c r="BB299" s="569"/>
      <c r="BC299" s="569"/>
      <c r="BD299" s="569"/>
      <c r="BE299" s="569"/>
      <c r="BF299" s="569"/>
      <c r="BG299" s="569"/>
      <c r="BH299" s="569"/>
      <c r="BI299" s="569"/>
      <c r="BJ299" s="569"/>
      <c r="BK299" s="569"/>
      <c r="BL299" s="569"/>
      <c r="BM299" s="569"/>
      <c r="BN299" s="569"/>
      <c r="BO299" s="569"/>
      <c r="BP299" s="569"/>
      <c r="BQ299" s="569"/>
      <c r="BR299" s="569"/>
      <c r="BS299" s="569"/>
    </row>
    <row r="300" spans="29:71" ht="12.75" hidden="1">
      <c r="AC300" s="62"/>
      <c r="AD300" s="62"/>
      <c r="AE300" s="62"/>
      <c r="AF300" s="62"/>
      <c r="AG300" s="62"/>
      <c r="AH300" s="62"/>
      <c r="AI300" s="62"/>
      <c r="AJ300" s="62"/>
      <c r="AK300" s="62"/>
      <c r="AL300" s="62"/>
      <c r="AM300" s="569"/>
      <c r="AN300" s="711"/>
      <c r="AO300" s="711"/>
      <c r="AP300" s="711"/>
      <c r="AQ300" s="568"/>
      <c r="AR300" s="569"/>
      <c r="AS300" s="569"/>
      <c r="AT300" s="569"/>
      <c r="AU300" s="569"/>
      <c r="AV300" s="569"/>
      <c r="AW300" s="569"/>
      <c r="AX300" s="569"/>
      <c r="AY300" s="568"/>
      <c r="AZ300" s="569"/>
      <c r="BA300" s="569"/>
      <c r="BB300" s="569"/>
      <c r="BC300" s="569"/>
      <c r="BD300" s="569"/>
      <c r="BE300" s="569"/>
      <c r="BF300" s="569"/>
      <c r="BG300" s="569"/>
      <c r="BH300" s="569"/>
      <c r="BI300" s="569"/>
      <c r="BJ300" s="569"/>
      <c r="BK300" s="569"/>
      <c r="BL300" s="569"/>
      <c r="BM300" s="569"/>
      <c r="BN300" s="569"/>
      <c r="BO300" s="569"/>
      <c r="BP300" s="569"/>
      <c r="BQ300" s="569"/>
      <c r="BR300" s="569"/>
      <c r="BS300" s="569"/>
    </row>
    <row r="301" spans="29:71" ht="12.75" hidden="1">
      <c r="AC301" s="62"/>
      <c r="AD301" s="62"/>
      <c r="AE301" s="62"/>
      <c r="AF301" s="62"/>
      <c r="AG301" s="62"/>
      <c r="AH301" s="62"/>
      <c r="AI301" s="62"/>
      <c r="AJ301" s="62"/>
      <c r="AK301" s="62"/>
      <c r="AL301" s="62"/>
      <c r="AM301" s="569"/>
      <c r="AN301" s="711"/>
      <c r="AO301" s="711"/>
      <c r="AP301" s="711"/>
      <c r="AQ301" s="568"/>
      <c r="AR301" s="569"/>
      <c r="AS301" s="569"/>
      <c r="AT301" s="569"/>
      <c r="AU301" s="569"/>
      <c r="AV301" s="569"/>
      <c r="AW301" s="569"/>
      <c r="AX301" s="569"/>
      <c r="AY301" s="568"/>
      <c r="AZ301" s="569"/>
      <c r="BA301" s="569"/>
      <c r="BB301" s="569"/>
      <c r="BC301" s="569"/>
      <c r="BD301" s="569"/>
      <c r="BE301" s="569"/>
      <c r="BF301" s="569"/>
      <c r="BG301" s="569"/>
      <c r="BH301" s="569"/>
      <c r="BI301" s="569"/>
      <c r="BJ301" s="569"/>
      <c r="BK301" s="569"/>
      <c r="BL301" s="569"/>
      <c r="BM301" s="569"/>
      <c r="BN301" s="569"/>
      <c r="BO301" s="569"/>
      <c r="BP301" s="569"/>
      <c r="BQ301" s="569"/>
      <c r="BR301" s="569"/>
      <c r="BS301" s="569"/>
    </row>
    <row r="302" spans="29:71" ht="12.75" hidden="1">
      <c r="AC302" s="62"/>
      <c r="AD302" s="62"/>
      <c r="AE302" s="62"/>
      <c r="AF302" s="62"/>
      <c r="AG302" s="62"/>
      <c r="AH302" s="62"/>
      <c r="AI302" s="62"/>
      <c r="AJ302" s="62"/>
      <c r="AK302" s="62"/>
      <c r="AL302" s="62"/>
      <c r="AM302" s="569"/>
      <c r="AN302" s="711"/>
      <c r="AO302" s="711"/>
      <c r="AP302" s="711"/>
      <c r="AQ302" s="568"/>
      <c r="AR302" s="569"/>
      <c r="AS302" s="569"/>
      <c r="AT302" s="569"/>
      <c r="AU302" s="569"/>
      <c r="AV302" s="569"/>
      <c r="AW302" s="569"/>
      <c r="AX302" s="569"/>
      <c r="AY302" s="568"/>
      <c r="AZ302" s="569"/>
      <c r="BA302" s="569"/>
      <c r="BB302" s="569"/>
      <c r="BC302" s="569"/>
      <c r="BD302" s="569"/>
      <c r="BE302" s="569"/>
      <c r="BF302" s="569"/>
      <c r="BG302" s="569"/>
      <c r="BH302" s="569"/>
      <c r="BI302" s="569"/>
      <c r="BJ302" s="569"/>
      <c r="BK302" s="569"/>
      <c r="BL302" s="569"/>
      <c r="BM302" s="569"/>
      <c r="BN302" s="569"/>
      <c r="BO302" s="569"/>
      <c r="BP302" s="569"/>
      <c r="BQ302" s="569"/>
      <c r="BR302" s="569"/>
      <c r="BS302" s="569"/>
    </row>
    <row r="303" spans="29:71" ht="12.75" hidden="1">
      <c r="AC303" s="62"/>
      <c r="AD303" s="62"/>
      <c r="AE303" s="62"/>
      <c r="AF303" s="62"/>
      <c r="AG303" s="62"/>
      <c r="AH303" s="62"/>
      <c r="AI303" s="62"/>
      <c r="AJ303" s="62"/>
      <c r="AK303" s="62"/>
      <c r="AL303" s="62"/>
      <c r="AM303" s="569"/>
      <c r="AN303" s="711"/>
      <c r="AO303" s="711"/>
      <c r="AP303" s="711"/>
      <c r="AQ303" s="568"/>
      <c r="AR303" s="569"/>
      <c r="AS303" s="569"/>
      <c r="AT303" s="569"/>
      <c r="AU303" s="569"/>
      <c r="AV303" s="569"/>
      <c r="AW303" s="569"/>
      <c r="AX303" s="569"/>
      <c r="AY303" s="568"/>
      <c r="AZ303" s="569"/>
      <c r="BA303" s="569"/>
      <c r="BB303" s="569"/>
      <c r="BC303" s="569"/>
      <c r="BD303" s="569"/>
      <c r="BE303" s="569"/>
      <c r="BF303" s="569"/>
      <c r="BG303" s="569"/>
      <c r="BH303" s="569"/>
      <c r="BI303" s="569"/>
      <c r="BJ303" s="569"/>
      <c r="BK303" s="569"/>
      <c r="BL303" s="569"/>
      <c r="BM303" s="569"/>
      <c r="BN303" s="569"/>
      <c r="BO303" s="569"/>
      <c r="BP303" s="569"/>
      <c r="BQ303" s="569"/>
      <c r="BR303" s="569"/>
      <c r="BS303" s="569"/>
    </row>
    <row r="304" spans="29:71" ht="12.75" hidden="1">
      <c r="AC304" s="62"/>
      <c r="AD304" s="62"/>
      <c r="AE304" s="62"/>
      <c r="AF304" s="62"/>
      <c r="AG304" s="62"/>
      <c r="AH304" s="62"/>
      <c r="AI304" s="62"/>
      <c r="AJ304" s="62"/>
      <c r="AK304" s="62"/>
      <c r="AL304" s="62"/>
      <c r="AM304" s="569"/>
      <c r="AN304" s="711"/>
      <c r="AO304" s="711"/>
      <c r="AP304" s="711"/>
      <c r="AQ304" s="568"/>
      <c r="AR304" s="569"/>
      <c r="AS304" s="569"/>
      <c r="AT304" s="569"/>
      <c r="AU304" s="569"/>
      <c r="AV304" s="569"/>
      <c r="AW304" s="569"/>
      <c r="AX304" s="569"/>
      <c r="AY304" s="568"/>
      <c r="AZ304" s="569"/>
      <c r="BA304" s="569"/>
      <c r="BB304" s="569"/>
      <c r="BC304" s="569"/>
      <c r="BD304" s="569"/>
      <c r="BE304" s="569"/>
      <c r="BF304" s="569"/>
      <c r="BG304" s="569"/>
      <c r="BH304" s="569"/>
      <c r="BI304" s="569"/>
      <c r="BJ304" s="569"/>
      <c r="BK304" s="569"/>
      <c r="BL304" s="569"/>
      <c r="BM304" s="569"/>
      <c r="BN304" s="569"/>
      <c r="BO304" s="569"/>
      <c r="BP304" s="569"/>
      <c r="BQ304" s="569"/>
      <c r="BR304" s="569"/>
      <c r="BS304" s="569"/>
    </row>
    <row r="305" spans="29:71" ht="12.75" hidden="1">
      <c r="AC305" s="62"/>
      <c r="AD305" s="62"/>
      <c r="AE305" s="62"/>
      <c r="AF305" s="62"/>
      <c r="AG305" s="62"/>
      <c r="AH305" s="62"/>
      <c r="AI305" s="62"/>
      <c r="AJ305" s="62"/>
      <c r="AK305" s="62"/>
      <c r="AL305" s="62"/>
      <c r="AM305" s="569"/>
      <c r="AN305" s="711"/>
      <c r="AO305" s="711"/>
      <c r="AP305" s="711"/>
      <c r="AQ305" s="568"/>
      <c r="AR305" s="569"/>
      <c r="AS305" s="569"/>
      <c r="AT305" s="569"/>
      <c r="AU305" s="569"/>
      <c r="AV305" s="569"/>
      <c r="AW305" s="569"/>
      <c r="AX305" s="569"/>
      <c r="AY305" s="568"/>
      <c r="AZ305" s="569"/>
      <c r="BA305" s="569"/>
      <c r="BB305" s="569"/>
      <c r="BC305" s="569"/>
      <c r="BD305" s="569"/>
      <c r="BE305" s="569"/>
      <c r="BF305" s="569"/>
      <c r="BG305" s="569"/>
      <c r="BH305" s="569"/>
      <c r="BI305" s="569"/>
      <c r="BJ305" s="569"/>
      <c r="BK305" s="569"/>
      <c r="BL305" s="569"/>
      <c r="BM305" s="569"/>
      <c r="BN305" s="569"/>
      <c r="BO305" s="569"/>
      <c r="BP305" s="569"/>
      <c r="BQ305" s="569"/>
      <c r="BR305" s="569"/>
      <c r="BS305" s="569"/>
    </row>
    <row r="306" spans="29:71" ht="12.75" hidden="1">
      <c r="AC306" s="62"/>
      <c r="AD306" s="62"/>
      <c r="AE306" s="62"/>
      <c r="AF306" s="62"/>
      <c r="AG306" s="62"/>
      <c r="AH306" s="62"/>
      <c r="AI306" s="62"/>
      <c r="AJ306" s="62"/>
      <c r="AK306" s="62"/>
      <c r="AL306" s="62"/>
      <c r="AM306" s="569"/>
      <c r="AN306" s="711"/>
      <c r="AO306" s="711"/>
      <c r="AP306" s="711"/>
      <c r="AQ306" s="568"/>
      <c r="AR306" s="569"/>
      <c r="AS306" s="569"/>
      <c r="AT306" s="569"/>
      <c r="AU306" s="569"/>
      <c r="AV306" s="569"/>
      <c r="AW306" s="569"/>
      <c r="AX306" s="569"/>
      <c r="AY306" s="568"/>
      <c r="AZ306" s="569"/>
      <c r="BA306" s="569"/>
      <c r="BB306" s="569"/>
      <c r="BC306" s="569"/>
      <c r="BD306" s="569"/>
      <c r="BE306" s="569"/>
      <c r="BF306" s="569"/>
      <c r="BG306" s="569"/>
      <c r="BH306" s="569"/>
      <c r="BI306" s="569"/>
      <c r="BJ306" s="569"/>
      <c r="BK306" s="569"/>
      <c r="BL306" s="569"/>
      <c r="BM306" s="569"/>
      <c r="BN306" s="569"/>
      <c r="BO306" s="569"/>
      <c r="BP306" s="569"/>
      <c r="BQ306" s="569"/>
      <c r="BR306" s="569"/>
      <c r="BS306" s="569"/>
    </row>
    <row r="307" spans="29:71" ht="12.75" hidden="1">
      <c r="AC307" s="62"/>
      <c r="AD307" s="62"/>
      <c r="AE307" s="62"/>
      <c r="AF307" s="62"/>
      <c r="AG307" s="62"/>
      <c r="AH307" s="62"/>
      <c r="AI307" s="62"/>
      <c r="AJ307" s="62"/>
      <c r="AK307" s="62"/>
      <c r="AL307" s="62"/>
      <c r="AM307" s="569"/>
      <c r="AN307" s="711"/>
      <c r="AO307" s="711"/>
      <c r="AP307" s="711"/>
      <c r="AQ307" s="568"/>
      <c r="AR307" s="569"/>
      <c r="AS307" s="569"/>
      <c r="AT307" s="569"/>
      <c r="AU307" s="569"/>
      <c r="AV307" s="569"/>
      <c r="AW307" s="569"/>
      <c r="AX307" s="569"/>
      <c r="AY307" s="568"/>
      <c r="AZ307" s="569"/>
      <c r="BA307" s="569"/>
      <c r="BB307" s="569"/>
      <c r="BC307" s="569"/>
      <c r="BD307" s="569"/>
      <c r="BE307" s="569"/>
      <c r="BF307" s="569"/>
      <c r="BG307" s="569"/>
      <c r="BH307" s="569"/>
      <c r="BI307" s="569"/>
      <c r="BJ307" s="569"/>
      <c r="BK307" s="569"/>
      <c r="BL307" s="569"/>
      <c r="BM307" s="569"/>
      <c r="BN307" s="569"/>
      <c r="BO307" s="569"/>
      <c r="BP307" s="569"/>
      <c r="BQ307" s="569"/>
      <c r="BR307" s="569"/>
      <c r="BS307" s="569"/>
    </row>
    <row r="308" spans="29:71" ht="12.75" hidden="1">
      <c r="AC308" s="62"/>
      <c r="AD308" s="62"/>
      <c r="AE308" s="62"/>
      <c r="AF308" s="62"/>
      <c r="AG308" s="62"/>
      <c r="AH308" s="62"/>
      <c r="AI308" s="62"/>
      <c r="AJ308" s="62"/>
      <c r="AK308" s="62"/>
      <c r="AL308" s="62"/>
      <c r="AM308" s="569"/>
      <c r="AN308" s="711"/>
      <c r="AO308" s="711"/>
      <c r="AP308" s="711"/>
      <c r="AQ308" s="568"/>
      <c r="AR308" s="569"/>
      <c r="AS308" s="569"/>
      <c r="AT308" s="569"/>
      <c r="AU308" s="569"/>
      <c r="AV308" s="569"/>
      <c r="AW308" s="569"/>
      <c r="AX308" s="569"/>
      <c r="AY308" s="568"/>
      <c r="AZ308" s="569"/>
      <c r="BA308" s="569"/>
      <c r="BB308" s="569"/>
      <c r="BC308" s="569"/>
      <c r="BD308" s="569"/>
      <c r="BE308" s="569"/>
      <c r="BF308" s="569"/>
      <c r="BG308" s="569"/>
      <c r="BH308" s="569"/>
      <c r="BI308" s="569"/>
      <c r="BJ308" s="569"/>
      <c r="BK308" s="569"/>
      <c r="BL308" s="569"/>
      <c r="BM308" s="569"/>
      <c r="BN308" s="569"/>
      <c r="BO308" s="569"/>
      <c r="BP308" s="569"/>
      <c r="BQ308" s="569"/>
      <c r="BR308" s="569"/>
      <c r="BS308" s="569"/>
    </row>
    <row r="309" spans="29:71" ht="12.75" hidden="1">
      <c r="AC309" s="62"/>
      <c r="AD309" s="62"/>
      <c r="AE309" s="62"/>
      <c r="AF309" s="62"/>
      <c r="AG309" s="62"/>
      <c r="AH309" s="62"/>
      <c r="AI309" s="62"/>
      <c r="AJ309" s="62"/>
      <c r="AK309" s="62"/>
      <c r="AL309" s="62"/>
      <c r="AM309" s="569"/>
      <c r="AN309" s="711"/>
      <c r="AO309" s="711"/>
      <c r="AP309" s="711"/>
      <c r="AQ309" s="568"/>
      <c r="AR309" s="569"/>
      <c r="AS309" s="569"/>
      <c r="AT309" s="569"/>
      <c r="AU309" s="569"/>
      <c r="AV309" s="569"/>
      <c r="AW309" s="569"/>
      <c r="AX309" s="569"/>
      <c r="AY309" s="568"/>
      <c r="AZ309" s="569"/>
      <c r="BA309" s="569"/>
      <c r="BB309" s="569"/>
      <c r="BC309" s="569"/>
      <c r="BD309" s="569"/>
      <c r="BE309" s="569"/>
      <c r="BF309" s="569"/>
      <c r="BG309" s="569"/>
      <c r="BH309" s="569"/>
      <c r="BI309" s="569"/>
      <c r="BJ309" s="569"/>
      <c r="BK309" s="569"/>
      <c r="BL309" s="569"/>
      <c r="BM309" s="569"/>
      <c r="BN309" s="569"/>
      <c r="BO309" s="569"/>
      <c r="BP309" s="569"/>
      <c r="BQ309" s="569"/>
      <c r="BR309" s="569"/>
      <c r="BS309" s="569"/>
    </row>
    <row r="310" spans="29:71" ht="12.75" hidden="1">
      <c r="AC310" s="62"/>
      <c r="AD310" s="62"/>
      <c r="AE310" s="62"/>
      <c r="AF310" s="62"/>
      <c r="AG310" s="62"/>
      <c r="AH310" s="62"/>
      <c r="AI310" s="62"/>
      <c r="AJ310" s="62"/>
      <c r="AK310" s="62"/>
      <c r="AL310" s="62"/>
      <c r="AM310" s="569"/>
      <c r="AN310" s="711"/>
      <c r="AO310" s="711"/>
      <c r="AP310" s="711"/>
      <c r="AQ310" s="568"/>
      <c r="AR310" s="569"/>
      <c r="AS310" s="569"/>
      <c r="AT310" s="569"/>
      <c r="AU310" s="569"/>
      <c r="AV310" s="569"/>
      <c r="AW310" s="569"/>
      <c r="AX310" s="569"/>
      <c r="AY310" s="568"/>
      <c r="AZ310" s="569"/>
      <c r="BA310" s="569"/>
      <c r="BB310" s="569"/>
      <c r="BC310" s="569"/>
      <c r="BD310" s="569"/>
      <c r="BE310" s="569"/>
      <c r="BF310" s="569"/>
      <c r="BG310" s="569"/>
      <c r="BH310" s="569"/>
      <c r="BI310" s="569"/>
      <c r="BJ310" s="569"/>
      <c r="BK310" s="569"/>
      <c r="BL310" s="569"/>
      <c r="BM310" s="569"/>
      <c r="BN310" s="569"/>
      <c r="BO310" s="569"/>
      <c r="BP310" s="569"/>
      <c r="BQ310" s="569"/>
      <c r="BR310" s="569"/>
      <c r="BS310" s="569"/>
    </row>
    <row r="311" spans="29:71" ht="12.75" hidden="1">
      <c r="AC311" s="62"/>
      <c r="AD311" s="62"/>
      <c r="AE311" s="62"/>
      <c r="AF311" s="62"/>
      <c r="AG311" s="62"/>
      <c r="AH311" s="62"/>
      <c r="AI311" s="62"/>
      <c r="AJ311" s="62"/>
      <c r="AK311" s="62"/>
      <c r="AL311" s="62"/>
      <c r="AM311" s="569"/>
      <c r="AN311" s="711"/>
      <c r="AO311" s="711"/>
      <c r="AP311" s="711"/>
      <c r="AQ311" s="568"/>
      <c r="AR311" s="569"/>
      <c r="AS311" s="569"/>
      <c r="AT311" s="569"/>
      <c r="AU311" s="569"/>
      <c r="AV311" s="569"/>
      <c r="AW311" s="569"/>
      <c r="AX311" s="569"/>
      <c r="AY311" s="568"/>
      <c r="AZ311" s="569"/>
      <c r="BA311" s="569"/>
      <c r="BB311" s="569"/>
      <c r="BC311" s="569"/>
      <c r="BD311" s="569"/>
      <c r="BE311" s="569"/>
      <c r="BF311" s="569"/>
      <c r="BG311" s="569"/>
      <c r="BH311" s="569"/>
      <c r="BI311" s="569"/>
      <c r="BJ311" s="569"/>
      <c r="BK311" s="569"/>
      <c r="BL311" s="569"/>
      <c r="BM311" s="569"/>
      <c r="BN311" s="569"/>
      <c r="BO311" s="569"/>
      <c r="BP311" s="569"/>
      <c r="BQ311" s="569"/>
      <c r="BR311" s="569"/>
      <c r="BS311" s="569"/>
    </row>
    <row r="312" spans="29:71" ht="12.75" hidden="1">
      <c r="AC312" s="62"/>
      <c r="AD312" s="62"/>
      <c r="AE312" s="62"/>
      <c r="AF312" s="62"/>
      <c r="AG312" s="62"/>
      <c r="AH312" s="62"/>
      <c r="AI312" s="62"/>
      <c r="AJ312" s="62"/>
      <c r="AK312" s="62"/>
      <c r="AL312" s="62"/>
      <c r="AM312" s="569"/>
      <c r="AN312" s="711"/>
      <c r="AO312" s="711"/>
      <c r="AP312" s="711"/>
      <c r="AQ312" s="568"/>
      <c r="AR312" s="569"/>
      <c r="AS312" s="569"/>
      <c r="AT312" s="569"/>
      <c r="AU312" s="569"/>
      <c r="AV312" s="569"/>
      <c r="AW312" s="569"/>
      <c r="AX312" s="569"/>
      <c r="AY312" s="568"/>
      <c r="AZ312" s="569"/>
      <c r="BA312" s="569"/>
      <c r="BB312" s="569"/>
      <c r="BC312" s="569"/>
      <c r="BD312" s="569"/>
      <c r="BE312" s="569"/>
      <c r="BF312" s="569"/>
      <c r="BG312" s="569"/>
      <c r="BH312" s="569"/>
      <c r="BI312" s="569"/>
      <c r="BJ312" s="569"/>
      <c r="BK312" s="569"/>
      <c r="BL312" s="569"/>
      <c r="BM312" s="569"/>
      <c r="BN312" s="569"/>
      <c r="BO312" s="569"/>
      <c r="BP312" s="569"/>
      <c r="BQ312" s="569"/>
      <c r="BR312" s="569"/>
      <c r="BS312" s="569"/>
    </row>
    <row r="313" spans="29:71" ht="12.75" hidden="1">
      <c r="AC313" s="62"/>
      <c r="AD313" s="62"/>
      <c r="AE313" s="62"/>
      <c r="AF313" s="62"/>
      <c r="AG313" s="62"/>
      <c r="AH313" s="62"/>
      <c r="AI313" s="62"/>
      <c r="AJ313" s="62"/>
      <c r="AK313" s="62"/>
      <c r="AL313" s="62"/>
      <c r="AM313" s="569"/>
      <c r="AN313" s="711"/>
      <c r="AO313" s="711"/>
      <c r="AP313" s="711"/>
      <c r="AQ313" s="568"/>
      <c r="AR313" s="569"/>
      <c r="AS313" s="569"/>
      <c r="AT313" s="569"/>
      <c r="AU313" s="569"/>
      <c r="AV313" s="569"/>
      <c r="AW313" s="569"/>
      <c r="AX313" s="569"/>
      <c r="AY313" s="568"/>
      <c r="AZ313" s="569"/>
      <c r="BA313" s="569"/>
      <c r="BB313" s="569"/>
      <c r="BC313" s="569"/>
      <c r="BD313" s="569"/>
      <c r="BE313" s="569"/>
      <c r="BF313" s="569"/>
      <c r="BG313" s="569"/>
      <c r="BH313" s="569"/>
      <c r="BI313" s="569"/>
      <c r="BJ313" s="569"/>
      <c r="BK313" s="569"/>
      <c r="BL313" s="569"/>
      <c r="BM313" s="569"/>
      <c r="BN313" s="569"/>
      <c r="BO313" s="569"/>
      <c r="BP313" s="569"/>
      <c r="BQ313" s="569"/>
      <c r="BR313" s="569"/>
      <c r="BS313" s="569"/>
    </row>
    <row r="314" spans="29:71" ht="12.75" hidden="1">
      <c r="AC314" s="62"/>
      <c r="AD314" s="62"/>
      <c r="AE314" s="62"/>
      <c r="AF314" s="62"/>
      <c r="AG314" s="62"/>
      <c r="AH314" s="62"/>
      <c r="AI314" s="62"/>
      <c r="AJ314" s="62"/>
      <c r="AK314" s="62"/>
      <c r="AL314" s="62"/>
      <c r="AM314" s="569"/>
      <c r="AN314" s="711"/>
      <c r="AO314" s="711"/>
      <c r="AP314" s="711"/>
      <c r="AQ314" s="568"/>
      <c r="AR314" s="569"/>
      <c r="AS314" s="569"/>
      <c r="AT314" s="569"/>
      <c r="AU314" s="569"/>
      <c r="AV314" s="569"/>
      <c r="AW314" s="569"/>
      <c r="AX314" s="569"/>
      <c r="AY314" s="568"/>
      <c r="AZ314" s="569"/>
      <c r="BA314" s="569"/>
      <c r="BB314" s="569"/>
      <c r="BC314" s="569"/>
      <c r="BD314" s="569"/>
      <c r="BE314" s="569"/>
      <c r="BF314" s="569"/>
      <c r="BG314" s="569"/>
      <c r="BH314" s="569"/>
      <c r="BI314" s="569"/>
      <c r="BJ314" s="569"/>
      <c r="BK314" s="569"/>
      <c r="BL314" s="569"/>
      <c r="BM314" s="569"/>
      <c r="BN314" s="569"/>
      <c r="BO314" s="569"/>
      <c r="BP314" s="569"/>
      <c r="BQ314" s="569"/>
      <c r="BR314" s="569"/>
      <c r="BS314" s="569"/>
    </row>
    <row r="315" spans="29:71" ht="12.75" hidden="1">
      <c r="AC315" s="62"/>
      <c r="AD315" s="62"/>
      <c r="AE315" s="62"/>
      <c r="AF315" s="62"/>
      <c r="AG315" s="62"/>
      <c r="AH315" s="62"/>
      <c r="AI315" s="62"/>
      <c r="AJ315" s="62"/>
      <c r="AK315" s="62"/>
      <c r="AL315" s="62"/>
      <c r="AM315" s="569"/>
      <c r="AN315" s="711"/>
      <c r="AO315" s="711"/>
      <c r="AP315" s="711"/>
      <c r="AQ315" s="568"/>
      <c r="AR315" s="569"/>
      <c r="AS315" s="569"/>
      <c r="AT315" s="569"/>
      <c r="AU315" s="569"/>
      <c r="AV315" s="569"/>
      <c r="AW315" s="569"/>
      <c r="AX315" s="569"/>
      <c r="AY315" s="568"/>
      <c r="AZ315" s="569"/>
      <c r="BA315" s="569"/>
      <c r="BB315" s="569"/>
      <c r="BC315" s="569"/>
      <c r="BD315" s="569"/>
      <c r="BE315" s="569"/>
      <c r="BF315" s="569"/>
      <c r="BG315" s="569"/>
      <c r="BH315" s="569"/>
      <c r="BI315" s="569"/>
      <c r="BJ315" s="569"/>
      <c r="BK315" s="569"/>
      <c r="BL315" s="569"/>
      <c r="BM315" s="569"/>
      <c r="BN315" s="569"/>
      <c r="BO315" s="569"/>
      <c r="BP315" s="569"/>
      <c r="BQ315" s="569"/>
      <c r="BR315" s="569"/>
      <c r="BS315" s="569"/>
    </row>
    <row r="316" spans="29:71" ht="12.75" hidden="1">
      <c r="AC316" s="62"/>
      <c r="AD316" s="62"/>
      <c r="AE316" s="62"/>
      <c r="AF316" s="62"/>
      <c r="AG316" s="62"/>
      <c r="AH316" s="62"/>
      <c r="AI316" s="62"/>
      <c r="AJ316" s="62"/>
      <c r="AK316" s="62"/>
      <c r="AL316" s="62"/>
      <c r="AM316" s="569"/>
      <c r="AN316" s="711"/>
      <c r="AO316" s="711"/>
      <c r="AP316" s="711"/>
      <c r="AQ316" s="568"/>
      <c r="AR316" s="569"/>
      <c r="AS316" s="569"/>
      <c r="AT316" s="569"/>
      <c r="AU316" s="569"/>
      <c r="AV316" s="569"/>
      <c r="AW316" s="569"/>
      <c r="AX316" s="569"/>
      <c r="AY316" s="568"/>
      <c r="AZ316" s="569"/>
      <c r="BA316" s="569"/>
      <c r="BB316" s="569"/>
      <c r="BC316" s="569"/>
      <c r="BD316" s="569"/>
      <c r="BE316" s="569"/>
      <c r="BF316" s="569"/>
      <c r="BG316" s="569"/>
      <c r="BH316" s="569"/>
      <c r="BI316" s="569"/>
      <c r="BJ316" s="569"/>
      <c r="BK316" s="569"/>
      <c r="BL316" s="569"/>
      <c r="BM316" s="569"/>
      <c r="BN316" s="569"/>
      <c r="BO316" s="569"/>
      <c r="BP316" s="569"/>
      <c r="BQ316" s="569"/>
      <c r="BR316" s="569"/>
      <c r="BS316" s="569"/>
    </row>
    <row r="317" spans="29:71" ht="12.75" hidden="1">
      <c r="AC317" s="62"/>
      <c r="AD317" s="62"/>
      <c r="AE317" s="62"/>
      <c r="AF317" s="62"/>
      <c r="AG317" s="62"/>
      <c r="AH317" s="62"/>
      <c r="AI317" s="62"/>
      <c r="AJ317" s="62"/>
      <c r="AK317" s="62"/>
      <c r="AL317" s="62"/>
      <c r="AM317" s="569"/>
      <c r="AN317" s="711"/>
      <c r="AO317" s="711"/>
      <c r="AP317" s="711"/>
      <c r="AQ317" s="568"/>
      <c r="AR317" s="569"/>
      <c r="AS317" s="569"/>
      <c r="AT317" s="569"/>
      <c r="AU317" s="569"/>
      <c r="AV317" s="569"/>
      <c r="AW317" s="569"/>
      <c r="AX317" s="569"/>
      <c r="AY317" s="568"/>
      <c r="AZ317" s="569"/>
      <c r="BA317" s="569"/>
      <c r="BB317" s="569"/>
      <c r="BC317" s="569"/>
      <c r="BD317" s="569"/>
      <c r="BE317" s="569"/>
      <c r="BF317" s="569"/>
      <c r="BG317" s="569"/>
      <c r="BH317" s="569"/>
      <c r="BI317" s="569"/>
      <c r="BJ317" s="569"/>
      <c r="BK317" s="569"/>
      <c r="BL317" s="569"/>
      <c r="BM317" s="569"/>
      <c r="BN317" s="569"/>
      <c r="BO317" s="569"/>
      <c r="BP317" s="569"/>
      <c r="BQ317" s="569"/>
      <c r="BR317" s="569"/>
      <c r="BS317" s="569"/>
    </row>
    <row r="318" spans="29:71" ht="12.75" hidden="1">
      <c r="AC318" s="62"/>
      <c r="AD318" s="62"/>
      <c r="AE318" s="62"/>
      <c r="AF318" s="62"/>
      <c r="AG318" s="62"/>
      <c r="AH318" s="62"/>
      <c r="AI318" s="62"/>
      <c r="AJ318" s="62"/>
      <c r="AK318" s="62"/>
      <c r="AL318" s="62"/>
      <c r="AM318" s="569"/>
      <c r="AN318" s="711"/>
      <c r="AO318" s="711"/>
      <c r="AP318" s="711"/>
      <c r="AQ318" s="568"/>
      <c r="AR318" s="569"/>
      <c r="AS318" s="569"/>
      <c r="AT318" s="569"/>
      <c r="AU318" s="569"/>
      <c r="AV318" s="569"/>
      <c r="AW318" s="569"/>
      <c r="AX318" s="569"/>
      <c r="AY318" s="568"/>
      <c r="AZ318" s="569"/>
      <c r="BA318" s="569"/>
      <c r="BB318" s="569"/>
      <c r="BC318" s="569"/>
      <c r="BD318" s="569"/>
      <c r="BE318" s="569"/>
      <c r="BF318" s="569"/>
      <c r="BG318" s="569"/>
      <c r="BH318" s="569"/>
      <c r="BI318" s="569"/>
      <c r="BJ318" s="569"/>
      <c r="BK318" s="569"/>
      <c r="BL318" s="569"/>
      <c r="BM318" s="569"/>
      <c r="BN318" s="569"/>
      <c r="BO318" s="569"/>
      <c r="BP318" s="569"/>
      <c r="BQ318" s="569"/>
      <c r="BR318" s="569"/>
      <c r="BS318" s="569"/>
    </row>
    <row r="319" spans="29:71" ht="12.75" hidden="1">
      <c r="AC319" s="62"/>
      <c r="AD319" s="62"/>
      <c r="AE319" s="62"/>
      <c r="AF319" s="62"/>
      <c r="AG319" s="62"/>
      <c r="AH319" s="62"/>
      <c r="AI319" s="62"/>
      <c r="AJ319" s="62"/>
      <c r="AK319" s="62"/>
      <c r="AL319" s="62"/>
      <c r="AM319" s="569"/>
      <c r="AN319" s="711"/>
      <c r="AO319" s="711"/>
      <c r="AP319" s="711"/>
      <c r="AQ319" s="568"/>
      <c r="AR319" s="569"/>
      <c r="AS319" s="569"/>
      <c r="AT319" s="569"/>
      <c r="AU319" s="569"/>
      <c r="AV319" s="569"/>
      <c r="AW319" s="569"/>
      <c r="AX319" s="569"/>
      <c r="AY319" s="568"/>
      <c r="AZ319" s="569"/>
      <c r="BA319" s="569"/>
      <c r="BB319" s="569"/>
      <c r="BC319" s="569"/>
      <c r="BD319" s="569"/>
      <c r="BE319" s="569"/>
      <c r="BF319" s="569"/>
      <c r="BG319" s="569"/>
      <c r="BH319" s="569"/>
      <c r="BI319" s="569"/>
      <c r="BJ319" s="569"/>
      <c r="BK319" s="569"/>
      <c r="BL319" s="569"/>
      <c r="BM319" s="569"/>
      <c r="BN319" s="569"/>
      <c r="BO319" s="569"/>
      <c r="BP319" s="569"/>
      <c r="BQ319" s="569"/>
      <c r="BR319" s="569"/>
      <c r="BS319" s="569"/>
    </row>
    <row r="320" spans="29:71" ht="12.75" hidden="1">
      <c r="AC320" s="62"/>
      <c r="AD320" s="62"/>
      <c r="AE320" s="62"/>
      <c r="AF320" s="62"/>
      <c r="AG320" s="62"/>
      <c r="AH320" s="62"/>
      <c r="AI320" s="62"/>
      <c r="AJ320" s="62"/>
      <c r="AK320" s="62"/>
      <c r="AL320" s="62"/>
      <c r="AM320" s="569"/>
      <c r="AN320" s="711"/>
      <c r="AO320" s="711"/>
      <c r="AP320" s="711"/>
      <c r="AQ320" s="568"/>
      <c r="AR320" s="569"/>
      <c r="AS320" s="569"/>
      <c r="AT320" s="569"/>
      <c r="AU320" s="569"/>
      <c r="AV320" s="569"/>
      <c r="AW320" s="569"/>
      <c r="AX320" s="569"/>
      <c r="AY320" s="568"/>
      <c r="AZ320" s="569"/>
      <c r="BA320" s="569"/>
      <c r="BB320" s="569"/>
      <c r="BC320" s="569"/>
      <c r="BD320" s="569"/>
      <c r="BE320" s="569"/>
      <c r="BF320" s="569"/>
      <c r="BG320" s="569"/>
      <c r="BH320" s="569"/>
      <c r="BI320" s="569"/>
      <c r="BJ320" s="569"/>
      <c r="BK320" s="569"/>
      <c r="BL320" s="569"/>
      <c r="BM320" s="569"/>
      <c r="BN320" s="569"/>
      <c r="BO320" s="569"/>
      <c r="BP320" s="569"/>
      <c r="BQ320" s="569"/>
      <c r="BR320" s="569"/>
      <c r="BS320" s="569"/>
    </row>
    <row r="321" spans="29:71" ht="12.75" hidden="1">
      <c r="AC321" s="62"/>
      <c r="AD321" s="62"/>
      <c r="AE321" s="62"/>
      <c r="AF321" s="62"/>
      <c r="AG321" s="62"/>
      <c r="AH321" s="62"/>
      <c r="AI321" s="62"/>
      <c r="AJ321" s="62"/>
      <c r="AK321" s="62"/>
      <c r="AL321" s="62"/>
      <c r="AM321" s="569"/>
      <c r="AN321" s="711"/>
      <c r="AO321" s="711"/>
      <c r="AP321" s="711"/>
      <c r="AQ321" s="568"/>
      <c r="AR321" s="569"/>
      <c r="AS321" s="569"/>
      <c r="AT321" s="569"/>
      <c r="AU321" s="569"/>
      <c r="AV321" s="569"/>
      <c r="AW321" s="569"/>
      <c r="AX321" s="569"/>
      <c r="AY321" s="568"/>
      <c r="AZ321" s="569"/>
      <c r="BA321" s="569"/>
      <c r="BB321" s="569"/>
      <c r="BC321" s="569"/>
      <c r="BD321" s="569"/>
      <c r="BE321" s="569"/>
      <c r="BF321" s="569"/>
      <c r="BG321" s="569"/>
      <c r="BH321" s="569"/>
      <c r="BI321" s="569"/>
      <c r="BJ321" s="569"/>
      <c r="BK321" s="569"/>
      <c r="BL321" s="569"/>
      <c r="BM321" s="569"/>
      <c r="BN321" s="569"/>
      <c r="BO321" s="569"/>
      <c r="BP321" s="569"/>
      <c r="BQ321" s="569"/>
      <c r="BR321" s="569"/>
      <c r="BS321" s="569"/>
    </row>
    <row r="322" spans="29:71" ht="12.75" hidden="1">
      <c r="AC322" s="62"/>
      <c r="AD322" s="62"/>
      <c r="AE322" s="62"/>
      <c r="AF322" s="62"/>
      <c r="AG322" s="62"/>
      <c r="AH322" s="62"/>
      <c r="AI322" s="62"/>
      <c r="AJ322" s="62"/>
      <c r="AK322" s="62"/>
      <c r="AL322" s="62"/>
      <c r="AM322" s="569"/>
      <c r="AN322" s="711"/>
      <c r="AO322" s="711"/>
      <c r="AP322" s="711"/>
      <c r="AQ322" s="568"/>
      <c r="AR322" s="569"/>
      <c r="AS322" s="569"/>
      <c r="AT322" s="569"/>
      <c r="AU322" s="569"/>
      <c r="AV322" s="569"/>
      <c r="AW322" s="569"/>
      <c r="AX322" s="569"/>
      <c r="AY322" s="568"/>
      <c r="AZ322" s="569"/>
      <c r="BA322" s="569"/>
      <c r="BB322" s="569"/>
      <c r="BC322" s="569"/>
      <c r="BD322" s="569"/>
      <c r="BE322" s="569"/>
      <c r="BF322" s="569"/>
      <c r="BG322" s="569"/>
      <c r="BH322" s="569"/>
      <c r="BI322" s="569"/>
      <c r="BJ322" s="569"/>
      <c r="BK322" s="569"/>
      <c r="BL322" s="569"/>
      <c r="BM322" s="569"/>
      <c r="BN322" s="569"/>
      <c r="BO322" s="569"/>
      <c r="BP322" s="569"/>
      <c r="BQ322" s="569"/>
      <c r="BR322" s="569"/>
      <c r="BS322" s="569"/>
    </row>
    <row r="323" spans="29:71" ht="12.75" hidden="1">
      <c r="AC323" s="62"/>
      <c r="AD323" s="62"/>
      <c r="AE323" s="62"/>
      <c r="AF323" s="62"/>
      <c r="AG323" s="62"/>
      <c r="AH323" s="62"/>
      <c r="AI323" s="62"/>
      <c r="AJ323" s="62"/>
      <c r="AK323" s="62"/>
      <c r="AL323" s="62"/>
      <c r="AM323" s="569"/>
      <c r="AN323" s="711"/>
      <c r="AO323" s="711"/>
      <c r="AP323" s="711"/>
      <c r="AQ323" s="568"/>
      <c r="AR323" s="569"/>
      <c r="AS323" s="569"/>
      <c r="AT323" s="569"/>
      <c r="AU323" s="569"/>
      <c r="AV323" s="569"/>
      <c r="AW323" s="569"/>
      <c r="AX323" s="569"/>
      <c r="AY323" s="568"/>
      <c r="AZ323" s="569"/>
      <c r="BA323" s="569"/>
      <c r="BB323" s="569"/>
      <c r="BC323" s="569"/>
      <c r="BD323" s="569"/>
      <c r="BE323" s="569"/>
      <c r="BF323" s="569"/>
      <c r="BG323" s="569"/>
      <c r="BH323" s="569"/>
      <c r="BI323" s="569"/>
      <c r="BJ323" s="569"/>
      <c r="BK323" s="569"/>
      <c r="BL323" s="569"/>
      <c r="BM323" s="569"/>
      <c r="BN323" s="569"/>
      <c r="BO323" s="569"/>
      <c r="BP323" s="569"/>
      <c r="BQ323" s="569"/>
      <c r="BR323" s="569"/>
      <c r="BS323" s="569"/>
    </row>
    <row r="324" spans="29:71" ht="12.75" hidden="1">
      <c r="AC324" s="62"/>
      <c r="AD324" s="62"/>
      <c r="AE324" s="62"/>
      <c r="AF324" s="62"/>
      <c r="AG324" s="62"/>
      <c r="AH324" s="62"/>
      <c r="AI324" s="62"/>
      <c r="AJ324" s="62"/>
      <c r="AK324" s="62"/>
      <c r="AL324" s="62"/>
      <c r="AM324" s="569"/>
      <c r="AN324" s="711"/>
      <c r="AO324" s="711"/>
      <c r="AP324" s="711"/>
      <c r="AQ324" s="568"/>
      <c r="AR324" s="569"/>
      <c r="AS324" s="569"/>
      <c r="AT324" s="569"/>
      <c r="AU324" s="569"/>
      <c r="AV324" s="569"/>
      <c r="AW324" s="569"/>
      <c r="AX324" s="569"/>
      <c r="AY324" s="568"/>
      <c r="AZ324" s="569"/>
      <c r="BA324" s="569"/>
      <c r="BB324" s="569"/>
      <c r="BC324" s="569"/>
      <c r="BD324" s="569"/>
      <c r="BE324" s="569"/>
      <c r="BF324" s="569"/>
      <c r="BG324" s="569"/>
      <c r="BH324" s="569"/>
      <c r="BI324" s="569"/>
      <c r="BJ324" s="569"/>
      <c r="BK324" s="569"/>
      <c r="BL324" s="569"/>
      <c r="BM324" s="569"/>
      <c r="BN324" s="569"/>
      <c r="BO324" s="569"/>
      <c r="BP324" s="569"/>
      <c r="BQ324" s="569"/>
      <c r="BR324" s="569"/>
      <c r="BS324" s="569"/>
    </row>
    <row r="325" spans="29:71" ht="12.75" hidden="1">
      <c r="AC325" s="62"/>
      <c r="AD325" s="62"/>
      <c r="AE325" s="62"/>
      <c r="AF325" s="62"/>
      <c r="AG325" s="62"/>
      <c r="AH325" s="62"/>
      <c r="AI325" s="62"/>
      <c r="AJ325" s="62"/>
      <c r="AK325" s="62"/>
      <c r="AL325" s="62"/>
      <c r="AM325" s="569"/>
      <c r="AN325" s="711"/>
      <c r="AO325" s="711"/>
      <c r="AP325" s="711"/>
      <c r="AQ325" s="568"/>
      <c r="AR325" s="569"/>
      <c r="AS325" s="569"/>
      <c r="AT325" s="569"/>
      <c r="AU325" s="569"/>
      <c r="AV325" s="569"/>
      <c r="AW325" s="569"/>
      <c r="AX325" s="569"/>
      <c r="AY325" s="568"/>
      <c r="AZ325" s="569"/>
      <c r="BA325" s="569"/>
      <c r="BB325" s="569"/>
      <c r="BC325" s="569"/>
      <c r="BD325" s="569"/>
      <c r="BE325" s="569"/>
      <c r="BF325" s="569"/>
      <c r="BG325" s="569"/>
      <c r="BH325" s="569"/>
      <c r="BI325" s="569"/>
      <c r="BJ325" s="569"/>
      <c r="BK325" s="569"/>
      <c r="BL325" s="569"/>
      <c r="BM325" s="569"/>
      <c r="BN325" s="569"/>
      <c r="BO325" s="569"/>
      <c r="BP325" s="569"/>
      <c r="BQ325" s="569"/>
      <c r="BR325" s="569"/>
      <c r="BS325" s="569"/>
    </row>
    <row r="326" spans="29:71" ht="12.75" hidden="1">
      <c r="AC326" s="62"/>
      <c r="AD326" s="62"/>
      <c r="AE326" s="62"/>
      <c r="AF326" s="62"/>
      <c r="AG326" s="62"/>
      <c r="AH326" s="62"/>
      <c r="AI326" s="62"/>
      <c r="AJ326" s="62"/>
      <c r="AK326" s="62"/>
      <c r="AL326" s="62"/>
      <c r="AM326" s="569"/>
      <c r="AN326" s="711"/>
      <c r="AO326" s="711"/>
      <c r="AP326" s="711"/>
      <c r="AQ326" s="568"/>
      <c r="AR326" s="569"/>
      <c r="AS326" s="569"/>
      <c r="AT326" s="569"/>
      <c r="AU326" s="569"/>
      <c r="AV326" s="569"/>
      <c r="AW326" s="569"/>
      <c r="AX326" s="569"/>
      <c r="AY326" s="568"/>
      <c r="AZ326" s="569"/>
      <c r="BA326" s="569"/>
      <c r="BB326" s="569"/>
      <c r="BC326" s="569"/>
      <c r="BD326" s="569"/>
      <c r="BE326" s="569"/>
      <c r="BF326" s="569"/>
      <c r="BG326" s="569"/>
      <c r="BH326" s="569"/>
      <c r="BI326" s="569"/>
      <c r="BJ326" s="569"/>
      <c r="BK326" s="569"/>
      <c r="BL326" s="569"/>
      <c r="BM326" s="569"/>
      <c r="BN326" s="569"/>
      <c r="BO326" s="569"/>
      <c r="BP326" s="569"/>
      <c r="BQ326" s="569"/>
      <c r="BR326" s="569"/>
      <c r="BS326" s="569"/>
    </row>
    <row r="327" spans="29:71" ht="12.75" hidden="1">
      <c r="AC327" s="62"/>
      <c r="AD327" s="62"/>
      <c r="AE327" s="62"/>
      <c r="AF327" s="62"/>
      <c r="AG327" s="62"/>
      <c r="AH327" s="62"/>
      <c r="AI327" s="62"/>
      <c r="AJ327" s="62"/>
      <c r="AK327" s="62"/>
      <c r="AL327" s="62"/>
      <c r="AM327" s="569"/>
      <c r="AN327" s="711"/>
      <c r="AO327" s="711"/>
      <c r="AP327" s="711"/>
      <c r="AQ327" s="568"/>
      <c r="AR327" s="569"/>
      <c r="AS327" s="569"/>
      <c r="AT327" s="569"/>
      <c r="AU327" s="569"/>
      <c r="AV327" s="569"/>
      <c r="AW327" s="569"/>
      <c r="AX327" s="569"/>
      <c r="AY327" s="568"/>
      <c r="AZ327" s="569"/>
      <c r="BA327" s="569"/>
      <c r="BB327" s="569"/>
      <c r="BC327" s="569"/>
      <c r="BD327" s="569"/>
      <c r="BE327" s="569"/>
      <c r="BF327" s="569"/>
      <c r="BG327" s="569"/>
      <c r="BH327" s="569"/>
      <c r="BI327" s="569"/>
      <c r="BJ327" s="569"/>
      <c r="BK327" s="569"/>
      <c r="BL327" s="569"/>
      <c r="BM327" s="569"/>
      <c r="BN327" s="569"/>
      <c r="BO327" s="569"/>
      <c r="BP327" s="569"/>
      <c r="BQ327" s="569"/>
      <c r="BR327" s="569"/>
      <c r="BS327" s="569"/>
    </row>
    <row r="328" spans="29:71" ht="12.75" hidden="1">
      <c r="AC328" s="62"/>
      <c r="AD328" s="62"/>
      <c r="AE328" s="62"/>
      <c r="AF328" s="62"/>
      <c r="AG328" s="62"/>
      <c r="AH328" s="62"/>
      <c r="AI328" s="62"/>
      <c r="AJ328" s="62"/>
      <c r="AK328" s="62"/>
      <c r="AL328" s="62"/>
      <c r="AM328" s="569"/>
      <c r="AN328" s="711"/>
      <c r="AO328" s="711"/>
      <c r="AP328" s="711"/>
      <c r="AQ328" s="568"/>
      <c r="AR328" s="569"/>
      <c r="AS328" s="569"/>
      <c r="AT328" s="569"/>
      <c r="AU328" s="569"/>
      <c r="AV328" s="569"/>
      <c r="AW328" s="569"/>
      <c r="AX328" s="569"/>
      <c r="AY328" s="568"/>
      <c r="AZ328" s="569"/>
      <c r="BA328" s="569"/>
      <c r="BB328" s="569"/>
      <c r="BC328" s="569"/>
      <c r="BD328" s="569"/>
      <c r="BE328" s="569"/>
      <c r="BF328" s="569"/>
      <c r="BG328" s="569"/>
      <c r="BH328" s="569"/>
      <c r="BI328" s="569"/>
      <c r="BJ328" s="569"/>
      <c r="BK328" s="569"/>
      <c r="BL328" s="569"/>
      <c r="BM328" s="569"/>
      <c r="BN328" s="569"/>
      <c r="BO328" s="569"/>
      <c r="BP328" s="569"/>
      <c r="BQ328" s="569"/>
      <c r="BR328" s="569"/>
      <c r="BS328" s="569"/>
    </row>
    <row r="329" spans="29:71" ht="12.75" hidden="1">
      <c r="AC329" s="62"/>
      <c r="AD329" s="62"/>
      <c r="AE329" s="62"/>
      <c r="AF329" s="62"/>
      <c r="AG329" s="62"/>
      <c r="AH329" s="62"/>
      <c r="AI329" s="62"/>
      <c r="AJ329" s="62"/>
      <c r="AK329" s="62"/>
      <c r="AL329" s="62"/>
      <c r="AM329" s="569"/>
      <c r="AN329" s="711"/>
      <c r="AO329" s="711"/>
      <c r="AP329" s="711"/>
      <c r="AQ329" s="568"/>
      <c r="AR329" s="569"/>
      <c r="AS329" s="569"/>
      <c r="AT329" s="569"/>
      <c r="AU329" s="569"/>
      <c r="AV329" s="569"/>
      <c r="AW329" s="569"/>
      <c r="AX329" s="569"/>
      <c r="AY329" s="568"/>
      <c r="AZ329" s="569"/>
      <c r="BA329" s="569"/>
      <c r="BB329" s="569"/>
      <c r="BC329" s="569"/>
      <c r="BD329" s="569"/>
      <c r="BE329" s="569"/>
      <c r="BF329" s="569"/>
      <c r="BG329" s="569"/>
      <c r="BH329" s="569"/>
      <c r="BI329" s="569"/>
      <c r="BJ329" s="569"/>
      <c r="BK329" s="569"/>
      <c r="BL329" s="569"/>
      <c r="BM329" s="569"/>
      <c r="BN329" s="569"/>
      <c r="BO329" s="569"/>
      <c r="BP329" s="569"/>
      <c r="BQ329" s="569"/>
      <c r="BR329" s="569"/>
      <c r="BS329" s="569"/>
    </row>
    <row r="330" spans="29:71" ht="12.75" hidden="1">
      <c r="AC330" s="62"/>
      <c r="AD330" s="62"/>
      <c r="AE330" s="62"/>
      <c r="AF330" s="62"/>
      <c r="AG330" s="62"/>
      <c r="AH330" s="62"/>
      <c r="AI330" s="62"/>
      <c r="AJ330" s="62"/>
      <c r="AK330" s="62"/>
      <c r="AL330" s="62"/>
      <c r="AM330" s="569"/>
      <c r="AN330" s="711"/>
      <c r="AO330" s="711"/>
      <c r="AP330" s="711"/>
      <c r="AQ330" s="568"/>
      <c r="AR330" s="569"/>
      <c r="AS330" s="569"/>
      <c r="AT330" s="569"/>
      <c r="AU330" s="569"/>
      <c r="AV330" s="569"/>
      <c r="AW330" s="569"/>
      <c r="AX330" s="569"/>
      <c r="AY330" s="568"/>
      <c r="AZ330" s="569"/>
      <c r="BA330" s="569"/>
      <c r="BB330" s="569"/>
      <c r="BC330" s="569"/>
      <c r="BD330" s="569"/>
      <c r="BE330" s="569"/>
      <c r="BF330" s="569"/>
      <c r="BG330" s="569"/>
      <c r="BH330" s="569"/>
      <c r="BI330" s="569"/>
      <c r="BJ330" s="569"/>
      <c r="BK330" s="569"/>
      <c r="BL330" s="569"/>
      <c r="BM330" s="569"/>
      <c r="BN330" s="569"/>
      <c r="BO330" s="569"/>
      <c r="BP330" s="569"/>
      <c r="BQ330" s="569"/>
      <c r="BR330" s="569"/>
      <c r="BS330" s="569"/>
    </row>
    <row r="331" spans="29:71" ht="12.75" hidden="1">
      <c r="AC331" s="62"/>
      <c r="AD331" s="62"/>
      <c r="AE331" s="62"/>
      <c r="AF331" s="62"/>
      <c r="AG331" s="62"/>
      <c r="AH331" s="62"/>
      <c r="AI331" s="62"/>
      <c r="AJ331" s="62"/>
      <c r="AK331" s="62"/>
      <c r="AL331" s="62"/>
      <c r="AM331" s="569"/>
      <c r="AN331" s="711"/>
      <c r="AO331" s="711"/>
      <c r="AP331" s="711"/>
      <c r="AQ331" s="568"/>
      <c r="AR331" s="569"/>
      <c r="AS331" s="569"/>
      <c r="AT331" s="569"/>
      <c r="AU331" s="569"/>
      <c r="AV331" s="569"/>
      <c r="AW331" s="569"/>
      <c r="AX331" s="569"/>
      <c r="AY331" s="568"/>
      <c r="AZ331" s="569"/>
      <c r="BA331" s="569"/>
      <c r="BB331" s="569"/>
      <c r="BC331" s="569"/>
      <c r="BD331" s="569"/>
      <c r="BE331" s="569"/>
      <c r="BF331" s="569"/>
      <c r="BG331" s="569"/>
      <c r="BH331" s="569"/>
      <c r="BI331" s="569"/>
      <c r="BJ331" s="569"/>
      <c r="BK331" s="569"/>
      <c r="BL331" s="569"/>
      <c r="BM331" s="569"/>
      <c r="BN331" s="569"/>
      <c r="BO331" s="569"/>
      <c r="BP331" s="569"/>
      <c r="BQ331" s="569"/>
      <c r="BR331" s="569"/>
      <c r="BS331" s="569"/>
    </row>
    <row r="332" spans="29:71" ht="12.75" hidden="1">
      <c r="AC332" s="62"/>
      <c r="AD332" s="62"/>
      <c r="AE332" s="62"/>
      <c r="AF332" s="62"/>
      <c r="AG332" s="62"/>
      <c r="AH332" s="62"/>
      <c r="AI332" s="62"/>
      <c r="AJ332" s="62"/>
      <c r="AK332" s="62"/>
      <c r="AL332" s="62"/>
      <c r="AM332" s="569"/>
      <c r="AN332" s="711"/>
      <c r="AO332" s="711"/>
      <c r="AP332" s="711"/>
      <c r="AQ332" s="568"/>
      <c r="AR332" s="569"/>
      <c r="AS332" s="569"/>
      <c r="AT332" s="569"/>
      <c r="AU332" s="569"/>
      <c r="AV332" s="569"/>
      <c r="AW332" s="569"/>
      <c r="AX332" s="569"/>
      <c r="AY332" s="568"/>
      <c r="AZ332" s="569"/>
      <c r="BA332" s="569"/>
      <c r="BB332" s="569"/>
      <c r="BC332" s="569"/>
      <c r="BD332" s="569"/>
      <c r="BE332" s="569"/>
      <c r="BF332" s="569"/>
      <c r="BG332" s="569"/>
      <c r="BH332" s="569"/>
      <c r="BI332" s="569"/>
      <c r="BJ332" s="569"/>
      <c r="BK332" s="569"/>
      <c r="BL332" s="569"/>
      <c r="BM332" s="569"/>
      <c r="BN332" s="569"/>
      <c r="BO332" s="569"/>
      <c r="BP332" s="569"/>
      <c r="BQ332" s="569"/>
      <c r="BR332" s="569"/>
      <c r="BS332" s="569"/>
    </row>
    <row r="333" spans="29:71" ht="12.75" hidden="1">
      <c r="AC333" s="62"/>
      <c r="AD333" s="62"/>
      <c r="AE333" s="62"/>
      <c r="AF333" s="62"/>
      <c r="AG333" s="62"/>
      <c r="AH333" s="62"/>
      <c r="AI333" s="62"/>
      <c r="AJ333" s="62"/>
      <c r="AK333" s="62"/>
      <c r="AL333" s="62"/>
      <c r="AM333" s="569"/>
      <c r="AN333" s="711"/>
      <c r="AO333" s="711"/>
      <c r="AP333" s="711"/>
      <c r="AQ333" s="568"/>
      <c r="AR333" s="569"/>
      <c r="AS333" s="569"/>
      <c r="AT333" s="569"/>
      <c r="AU333" s="569"/>
      <c r="AV333" s="569"/>
      <c r="AW333" s="569"/>
      <c r="AX333" s="569"/>
      <c r="AY333" s="568"/>
      <c r="AZ333" s="569"/>
      <c r="BA333" s="569"/>
      <c r="BB333" s="569"/>
      <c r="BC333" s="569"/>
      <c r="BD333" s="569"/>
      <c r="BE333" s="569"/>
      <c r="BF333" s="569"/>
      <c r="BG333" s="569"/>
      <c r="BH333" s="569"/>
      <c r="BI333" s="569"/>
      <c r="BJ333" s="569"/>
      <c r="BK333" s="569"/>
      <c r="BL333" s="569"/>
      <c r="BM333" s="569"/>
      <c r="BN333" s="569"/>
      <c r="BO333" s="569"/>
      <c r="BP333" s="569"/>
      <c r="BQ333" s="569"/>
      <c r="BR333" s="569"/>
      <c r="BS333" s="569"/>
    </row>
    <row r="334" spans="29:71" ht="12.75" hidden="1">
      <c r="AC334" s="62"/>
      <c r="AD334" s="62"/>
      <c r="AE334" s="62"/>
      <c r="AF334" s="62"/>
      <c r="AG334" s="62"/>
      <c r="AH334" s="62"/>
      <c r="AI334" s="62"/>
      <c r="AJ334" s="62"/>
      <c r="AK334" s="62"/>
      <c r="AL334" s="62"/>
      <c r="AM334" s="569"/>
      <c r="AN334" s="711"/>
      <c r="AO334" s="711"/>
      <c r="AP334" s="711"/>
      <c r="AQ334" s="568"/>
      <c r="AR334" s="569"/>
      <c r="AS334" s="569"/>
      <c r="AT334" s="569"/>
      <c r="AU334" s="569"/>
      <c r="AV334" s="569"/>
      <c r="AW334" s="569"/>
      <c r="AX334" s="569"/>
      <c r="AY334" s="568"/>
      <c r="AZ334" s="569"/>
      <c r="BA334" s="569"/>
      <c r="BB334" s="569"/>
      <c r="BC334" s="569"/>
      <c r="BD334" s="569"/>
      <c r="BE334" s="569"/>
      <c r="BF334" s="569"/>
      <c r="BG334" s="569"/>
      <c r="BH334" s="569"/>
      <c r="BI334" s="569"/>
      <c r="BJ334" s="569"/>
      <c r="BK334" s="569"/>
      <c r="BL334" s="569"/>
      <c r="BM334" s="569"/>
      <c r="BN334" s="569"/>
      <c r="BO334" s="569"/>
      <c r="BP334" s="569"/>
      <c r="BQ334" s="569"/>
      <c r="BR334" s="569"/>
      <c r="BS334" s="569"/>
    </row>
    <row r="335" spans="29:71" ht="12.75" hidden="1">
      <c r="AC335" s="62"/>
      <c r="AD335" s="62"/>
      <c r="AE335" s="62"/>
      <c r="AF335" s="62"/>
      <c r="AG335" s="62"/>
      <c r="AH335" s="62"/>
      <c r="AI335" s="62"/>
      <c r="AJ335" s="62"/>
      <c r="AK335" s="62"/>
      <c r="AL335" s="62"/>
      <c r="AM335" s="569"/>
      <c r="AN335" s="711"/>
      <c r="AO335" s="711"/>
      <c r="AP335" s="711"/>
      <c r="AQ335" s="568"/>
      <c r="AR335" s="569"/>
      <c r="AS335" s="569"/>
      <c r="AT335" s="569"/>
      <c r="AU335" s="569"/>
      <c r="AV335" s="569"/>
      <c r="AW335" s="569"/>
      <c r="AX335" s="569"/>
      <c r="AY335" s="568"/>
      <c r="AZ335" s="569"/>
      <c r="BA335" s="569"/>
      <c r="BB335" s="569"/>
      <c r="BC335" s="569"/>
      <c r="BD335" s="569"/>
      <c r="BE335" s="569"/>
      <c r="BF335" s="569"/>
      <c r="BG335" s="569"/>
      <c r="BH335" s="569"/>
      <c r="BI335" s="569"/>
      <c r="BJ335" s="569"/>
      <c r="BK335" s="569"/>
      <c r="BL335" s="569"/>
      <c r="BM335" s="569"/>
      <c r="BN335" s="569"/>
      <c r="BO335" s="569"/>
      <c r="BP335" s="569"/>
      <c r="BQ335" s="569"/>
      <c r="BR335" s="569"/>
      <c r="BS335" s="569"/>
    </row>
    <row r="336" spans="29:71" ht="12.75" hidden="1">
      <c r="AC336" s="62"/>
      <c r="AD336" s="62"/>
      <c r="AE336" s="62"/>
      <c r="AF336" s="62"/>
      <c r="AG336" s="62"/>
      <c r="AH336" s="62"/>
      <c r="AI336" s="62"/>
      <c r="AJ336" s="62"/>
      <c r="AK336" s="62"/>
      <c r="AL336" s="62"/>
      <c r="AM336" s="569"/>
      <c r="AN336" s="711"/>
      <c r="AO336" s="711"/>
      <c r="AP336" s="711"/>
      <c r="AQ336" s="568"/>
      <c r="AR336" s="569"/>
      <c r="AS336" s="569"/>
      <c r="AT336" s="569"/>
      <c r="AU336" s="569"/>
      <c r="AV336" s="569"/>
      <c r="AW336" s="569"/>
      <c r="AX336" s="569"/>
      <c r="AY336" s="568"/>
      <c r="AZ336" s="569"/>
      <c r="BA336" s="569"/>
      <c r="BB336" s="569"/>
      <c r="BC336" s="569"/>
      <c r="BD336" s="569"/>
      <c r="BE336" s="569"/>
      <c r="BF336" s="569"/>
      <c r="BG336" s="569"/>
      <c r="BH336" s="569"/>
      <c r="BI336" s="569"/>
      <c r="BJ336" s="569"/>
      <c r="BK336" s="569"/>
      <c r="BL336" s="569"/>
      <c r="BM336" s="569"/>
      <c r="BN336" s="569"/>
      <c r="BO336" s="569"/>
      <c r="BP336" s="569"/>
      <c r="BQ336" s="569"/>
      <c r="BR336" s="569"/>
      <c r="BS336" s="569"/>
    </row>
    <row r="337" spans="29:74" ht="12.75" hidden="1">
      <c r="AC337" s="62"/>
      <c r="AD337" s="62"/>
      <c r="AE337" s="62"/>
      <c r="AF337" s="62"/>
      <c r="AG337" s="62"/>
      <c r="AH337" s="62"/>
      <c r="AI337" s="62"/>
      <c r="AJ337" s="62"/>
      <c r="AK337" s="62"/>
      <c r="AL337" s="62"/>
      <c r="AM337" s="569"/>
      <c r="AN337" s="711"/>
      <c r="AO337" s="711"/>
      <c r="AP337" s="711"/>
      <c r="AQ337" s="568"/>
      <c r="AR337" s="569"/>
      <c r="AS337" s="569"/>
      <c r="AT337" s="569"/>
      <c r="AU337" s="569"/>
      <c r="AV337" s="569"/>
      <c r="AW337" s="569"/>
      <c r="AX337" s="569"/>
      <c r="AY337" s="568"/>
      <c r="AZ337" s="569"/>
      <c r="BA337" s="569"/>
      <c r="BB337" s="569"/>
      <c r="BC337" s="569"/>
      <c r="BD337" s="569"/>
      <c r="BE337" s="569"/>
      <c r="BF337" s="569"/>
      <c r="BG337" s="569"/>
      <c r="BH337" s="569"/>
      <c r="BI337" s="569"/>
      <c r="BJ337" s="569"/>
      <c r="BK337" s="569"/>
      <c r="BL337" s="569"/>
      <c r="BM337" s="569"/>
      <c r="BN337" s="569"/>
      <c r="BO337" s="569"/>
      <c r="BP337" s="569"/>
      <c r="BQ337" s="569"/>
      <c r="BR337" s="569"/>
      <c r="BS337" s="569"/>
    </row>
    <row r="338" spans="29:74" ht="12.75" hidden="1">
      <c r="AC338" s="62"/>
      <c r="AD338" s="62"/>
      <c r="AE338" s="62"/>
      <c r="AF338" s="62"/>
      <c r="AG338" s="62"/>
      <c r="AH338" s="62"/>
      <c r="AI338" s="62"/>
      <c r="AJ338" s="62"/>
      <c r="AK338" s="62"/>
      <c r="AL338" s="62"/>
      <c r="AM338" s="569"/>
      <c r="AN338" s="711"/>
      <c r="AO338" s="711"/>
      <c r="AP338" s="711"/>
      <c r="AQ338" s="568"/>
      <c r="AR338" s="569"/>
      <c r="AS338" s="569"/>
      <c r="AT338" s="569"/>
      <c r="AU338" s="569"/>
      <c r="AV338" s="569"/>
      <c r="AW338" s="569"/>
      <c r="AX338" s="569"/>
      <c r="AY338" s="568"/>
      <c r="AZ338" s="569"/>
      <c r="BA338" s="569"/>
      <c r="BB338" s="569"/>
      <c r="BC338" s="569"/>
      <c r="BD338" s="569"/>
      <c r="BE338" s="569"/>
      <c r="BF338" s="569"/>
      <c r="BG338" s="569"/>
      <c r="BH338" s="569"/>
      <c r="BI338" s="569"/>
      <c r="BJ338" s="569"/>
      <c r="BK338" s="569"/>
      <c r="BL338" s="569"/>
      <c r="BM338" s="569"/>
      <c r="BN338" s="569"/>
      <c r="BO338" s="569"/>
      <c r="BP338" s="569"/>
      <c r="BQ338" s="569"/>
      <c r="BR338" s="569"/>
      <c r="BS338" s="569"/>
    </row>
    <row r="339" spans="29:74" ht="12.75" hidden="1">
      <c r="AC339" s="62"/>
      <c r="AD339" s="62"/>
      <c r="AE339" s="62"/>
      <c r="AF339" s="62"/>
      <c r="AG339" s="62"/>
      <c r="AH339" s="62"/>
      <c r="AI339" s="62"/>
      <c r="AJ339" s="62"/>
      <c r="AK339" s="62"/>
      <c r="AL339" s="62"/>
      <c r="AM339" s="569"/>
      <c r="AN339" s="711"/>
      <c r="AO339" s="711"/>
      <c r="AP339" s="711"/>
      <c r="AQ339" s="568"/>
      <c r="AR339" s="569"/>
      <c r="AS339" s="569"/>
      <c r="AT339" s="569"/>
      <c r="AU339" s="569"/>
      <c r="AV339" s="569"/>
      <c r="AW339" s="569"/>
      <c r="AX339" s="569"/>
      <c r="AY339" s="568"/>
      <c r="AZ339" s="569"/>
      <c r="BA339" s="569"/>
      <c r="BB339" s="569"/>
      <c r="BC339" s="569"/>
      <c r="BD339" s="569"/>
      <c r="BE339" s="569"/>
      <c r="BF339" s="569"/>
      <c r="BG339" s="569"/>
      <c r="BH339" s="569"/>
      <c r="BI339" s="569"/>
      <c r="BJ339" s="569"/>
      <c r="BK339" s="569"/>
      <c r="BL339" s="569"/>
      <c r="BM339" s="569"/>
      <c r="BN339" s="569"/>
      <c r="BO339" s="569"/>
      <c r="BP339" s="569"/>
      <c r="BQ339" s="569"/>
      <c r="BR339" s="569"/>
      <c r="BS339" s="569"/>
    </row>
    <row r="340" spans="29:74" ht="12.75" hidden="1">
      <c r="AC340" s="62"/>
      <c r="AD340" s="62"/>
      <c r="AE340" s="62"/>
      <c r="AF340" s="62"/>
      <c r="AG340" s="62"/>
      <c r="AH340" s="62"/>
      <c r="AI340" s="62"/>
      <c r="AJ340" s="62"/>
      <c r="AK340" s="62"/>
      <c r="AL340" s="62"/>
      <c r="AM340" s="569"/>
      <c r="AN340" s="711"/>
      <c r="AO340" s="711"/>
      <c r="AP340" s="711"/>
      <c r="AQ340" s="568"/>
      <c r="AR340" s="569"/>
      <c r="AS340" s="569"/>
      <c r="AT340" s="569"/>
      <c r="AU340" s="569"/>
      <c r="AV340" s="569"/>
      <c r="AW340" s="569"/>
      <c r="AX340" s="569"/>
      <c r="AY340" s="568"/>
      <c r="AZ340" s="569"/>
      <c r="BA340" s="569"/>
      <c r="BB340" s="569"/>
      <c r="BC340" s="569"/>
      <c r="BD340" s="569"/>
      <c r="BE340" s="569"/>
      <c r="BF340" s="569"/>
      <c r="BG340" s="569"/>
      <c r="BH340" s="569"/>
      <c r="BI340" s="569"/>
      <c r="BJ340" s="569"/>
      <c r="BK340" s="569"/>
      <c r="BL340" s="569"/>
      <c r="BM340" s="569"/>
      <c r="BN340" s="569"/>
      <c r="BO340" s="569"/>
      <c r="BP340" s="569"/>
      <c r="BQ340" s="569"/>
      <c r="BR340" s="569"/>
      <c r="BS340" s="569"/>
    </row>
    <row r="341" spans="29:74" ht="12.75" hidden="1">
      <c r="AC341" s="62"/>
      <c r="AD341" s="62"/>
      <c r="AE341" s="62"/>
      <c r="AF341" s="62"/>
      <c r="AG341" s="62"/>
      <c r="AH341" s="62"/>
      <c r="AI341" s="62"/>
      <c r="AJ341" s="62"/>
      <c r="AK341" s="62"/>
      <c r="AL341" s="62"/>
      <c r="AM341" s="569"/>
      <c r="AN341" s="711"/>
      <c r="AO341" s="711"/>
      <c r="AP341" s="711"/>
      <c r="AQ341" s="568"/>
      <c r="AR341" s="569"/>
      <c r="AS341" s="569"/>
      <c r="AT341" s="569"/>
      <c r="AU341" s="569"/>
      <c r="AV341" s="569"/>
      <c r="AW341" s="569"/>
      <c r="AX341" s="569"/>
      <c r="AY341" s="568"/>
      <c r="AZ341" s="569"/>
      <c r="BA341" s="569"/>
      <c r="BB341" s="569"/>
      <c r="BC341" s="569"/>
      <c r="BD341" s="569"/>
      <c r="BE341" s="569"/>
      <c r="BF341" s="569"/>
      <c r="BG341" s="569"/>
      <c r="BH341" s="569"/>
      <c r="BI341" s="569"/>
      <c r="BJ341" s="569"/>
      <c r="BK341" s="569"/>
      <c r="BL341" s="569"/>
      <c r="BM341" s="569"/>
      <c r="BN341" s="569"/>
      <c r="BO341" s="569"/>
      <c r="BP341" s="569"/>
      <c r="BQ341" s="569"/>
      <c r="BR341" s="569"/>
      <c r="BS341" s="569"/>
    </row>
    <row r="342" spans="29:74" ht="12.75" hidden="1">
      <c r="AC342" s="62"/>
      <c r="AD342" s="62"/>
      <c r="AE342" s="62"/>
      <c r="AF342" s="62"/>
      <c r="AG342" s="62"/>
      <c r="AH342" s="62"/>
      <c r="AI342" s="62"/>
      <c r="AJ342" s="62"/>
      <c r="AK342" s="62"/>
      <c r="AL342" s="62"/>
      <c r="AM342" s="569"/>
      <c r="AN342" s="711"/>
      <c r="AO342" s="711"/>
      <c r="AP342" s="711"/>
      <c r="AQ342" s="568"/>
      <c r="AR342" s="569"/>
      <c r="AS342" s="569"/>
      <c r="AT342" s="569"/>
      <c r="AU342" s="569"/>
      <c r="AV342" s="569"/>
      <c r="AW342" s="569"/>
      <c r="AX342" s="569"/>
      <c r="AY342" s="568"/>
      <c r="AZ342" s="569"/>
      <c r="BA342" s="569"/>
      <c r="BB342" s="569"/>
      <c r="BC342" s="569"/>
      <c r="BD342" s="569"/>
      <c r="BE342" s="569"/>
      <c r="BF342" s="569"/>
      <c r="BG342" s="569"/>
      <c r="BH342" s="569"/>
      <c r="BI342" s="569"/>
      <c r="BJ342" s="569"/>
      <c r="BK342" s="569"/>
      <c r="BL342" s="569"/>
      <c r="BM342" s="569"/>
      <c r="BN342" s="569"/>
      <c r="BO342" s="569"/>
      <c r="BP342" s="569"/>
      <c r="BQ342" s="569"/>
      <c r="BR342" s="569"/>
      <c r="BS342" s="569"/>
    </row>
    <row r="343" spans="29:74" ht="12.75" hidden="1">
      <c r="AC343" s="62"/>
      <c r="AD343" s="62"/>
      <c r="AE343" s="62"/>
      <c r="AF343" s="62"/>
      <c r="AG343" s="62"/>
      <c r="AH343" s="62"/>
      <c r="AI343" s="62"/>
      <c r="AJ343" s="62"/>
      <c r="AK343" s="62"/>
      <c r="AL343" s="62"/>
      <c r="AM343" s="569"/>
      <c r="AN343" s="711"/>
      <c r="AO343" s="711"/>
      <c r="AP343" s="711"/>
      <c r="AQ343" s="568"/>
      <c r="AR343" s="569"/>
      <c r="AS343" s="569"/>
      <c r="AT343" s="569"/>
      <c r="AU343" s="569"/>
      <c r="AV343" s="569"/>
      <c r="AW343" s="569"/>
      <c r="AX343" s="569"/>
      <c r="AY343" s="568"/>
      <c r="AZ343" s="569"/>
      <c r="BA343" s="569"/>
      <c r="BB343" s="569"/>
      <c r="BC343" s="569"/>
      <c r="BD343" s="569"/>
      <c r="BE343" s="569"/>
      <c r="BF343" s="569"/>
      <c r="BG343" s="569"/>
      <c r="BH343" s="569"/>
      <c r="BI343" s="569"/>
      <c r="BJ343" s="569"/>
      <c r="BK343" s="569"/>
      <c r="BL343" s="569"/>
      <c r="BM343" s="569"/>
      <c r="BN343" s="569"/>
      <c r="BO343" s="569"/>
      <c r="BP343" s="569"/>
      <c r="BQ343" s="569"/>
      <c r="BR343" s="569"/>
      <c r="BS343" s="569"/>
    </row>
    <row r="344" spans="29:74" ht="12.75" hidden="1">
      <c r="AC344" s="62"/>
      <c r="AD344" s="62"/>
      <c r="AE344" s="62"/>
      <c r="AF344" s="62"/>
      <c r="AG344" s="62"/>
      <c r="AH344" s="62"/>
      <c r="AI344" s="62"/>
      <c r="AJ344" s="62"/>
      <c r="AK344" s="62"/>
      <c r="AL344" s="62"/>
      <c r="AM344" s="569"/>
      <c r="AN344" s="711"/>
      <c r="AO344" s="711"/>
      <c r="AP344" s="711"/>
      <c r="AQ344" s="568"/>
      <c r="AR344" s="569"/>
      <c r="AS344" s="569"/>
      <c r="AT344" s="569"/>
      <c r="AU344" s="569"/>
      <c r="AV344" s="569"/>
      <c r="AW344" s="569"/>
      <c r="AX344" s="569"/>
      <c r="AY344" s="568"/>
      <c r="AZ344" s="569"/>
      <c r="BA344" s="569"/>
      <c r="BB344" s="569"/>
      <c r="BC344" s="569"/>
      <c r="BD344" s="569"/>
      <c r="BE344" s="569"/>
      <c r="BF344" s="569"/>
      <c r="BG344" s="569"/>
      <c r="BH344" s="569"/>
      <c r="BI344" s="569"/>
      <c r="BJ344" s="569"/>
      <c r="BK344" s="569"/>
      <c r="BL344" s="569"/>
      <c r="BM344" s="569"/>
      <c r="BN344" s="569"/>
      <c r="BO344" s="569"/>
      <c r="BP344" s="569"/>
      <c r="BQ344" s="569"/>
      <c r="BR344" s="569"/>
      <c r="BS344" s="569"/>
    </row>
    <row r="345" spans="29:74" ht="12.75" hidden="1">
      <c r="AC345" s="62"/>
      <c r="AD345" s="62"/>
      <c r="AE345" s="62"/>
      <c r="AF345" s="62"/>
      <c r="AG345" s="62"/>
      <c r="AH345" s="62"/>
      <c r="AI345" s="62"/>
      <c r="AJ345" s="62"/>
      <c r="AK345" s="62"/>
      <c r="AL345" s="62"/>
      <c r="AM345" s="569"/>
      <c r="AN345" s="711"/>
      <c r="AO345" s="711"/>
      <c r="AP345" s="711"/>
      <c r="AQ345" s="568"/>
      <c r="AR345" s="569"/>
      <c r="AS345" s="569"/>
      <c r="AT345" s="569"/>
      <c r="AU345" s="569"/>
      <c r="AV345" s="569"/>
      <c r="AW345" s="569"/>
      <c r="AX345" s="569"/>
      <c r="AY345" s="568"/>
      <c r="AZ345" s="569"/>
      <c r="BA345" s="569"/>
      <c r="BB345" s="569"/>
      <c r="BC345" s="569"/>
      <c r="BD345" s="569"/>
      <c r="BE345" s="569"/>
      <c r="BF345" s="569"/>
      <c r="BG345" s="569"/>
      <c r="BH345" s="569"/>
      <c r="BI345" s="569"/>
      <c r="BJ345" s="569"/>
      <c r="BK345" s="569"/>
      <c r="BL345" s="569"/>
      <c r="BM345" s="569"/>
      <c r="BN345" s="569"/>
      <c r="BO345" s="569"/>
      <c r="BP345" s="569"/>
      <c r="BQ345" s="569"/>
      <c r="BR345" s="569"/>
      <c r="BS345" s="569"/>
    </row>
    <row r="346" spans="29:74" ht="12.75" hidden="1">
      <c r="AC346" s="62"/>
      <c r="AD346" s="62"/>
      <c r="AE346" s="62"/>
      <c r="AF346" s="62"/>
      <c r="AG346" s="62"/>
      <c r="AH346" s="62"/>
      <c r="AI346" s="62"/>
      <c r="AJ346" s="62"/>
      <c r="AK346" s="62"/>
      <c r="AL346" s="62"/>
      <c r="AM346" s="569"/>
      <c r="AN346" s="711"/>
      <c r="AO346" s="711"/>
      <c r="AP346" s="711"/>
      <c r="AQ346" s="568"/>
      <c r="AR346" s="569"/>
      <c r="AS346" s="569"/>
      <c r="AT346" s="569"/>
      <c r="AU346" s="569"/>
      <c r="AV346" s="569"/>
      <c r="AW346" s="569"/>
      <c r="AX346" s="569"/>
      <c r="AY346" s="568"/>
      <c r="AZ346" s="569"/>
      <c r="BA346" s="569"/>
      <c r="BB346" s="569"/>
      <c r="BC346" s="569"/>
      <c r="BD346" s="569"/>
      <c r="BE346" s="569"/>
      <c r="BF346" s="569"/>
      <c r="BG346" s="569"/>
      <c r="BH346" s="569"/>
      <c r="BI346" s="569"/>
      <c r="BJ346" s="569"/>
      <c r="BK346" s="569"/>
      <c r="BL346" s="569"/>
      <c r="BM346" s="569"/>
      <c r="BN346" s="569"/>
      <c r="BO346" s="569"/>
      <c r="BP346" s="569"/>
      <c r="BQ346" s="569"/>
      <c r="BR346" s="569"/>
      <c r="BS346" s="569"/>
    </row>
    <row r="347" spans="29:74" ht="12.75" hidden="1">
      <c r="AC347" s="62"/>
      <c r="AD347" s="62"/>
      <c r="AE347" s="62"/>
      <c r="AF347" s="62"/>
      <c r="AG347" s="62"/>
      <c r="AH347" s="62"/>
      <c r="AI347" s="62"/>
      <c r="AJ347" s="62"/>
      <c r="AK347" s="62"/>
      <c r="AL347" s="62"/>
      <c r="AM347" s="569"/>
      <c r="AN347" s="711"/>
      <c r="AO347" s="711"/>
      <c r="AP347" s="711"/>
      <c r="AQ347" s="568"/>
      <c r="AR347" s="569"/>
      <c r="AS347" s="569"/>
      <c r="AT347" s="569"/>
      <c r="AU347" s="569"/>
      <c r="AV347" s="569"/>
      <c r="AW347" s="569"/>
      <c r="AX347" s="569"/>
      <c r="AY347" s="568"/>
      <c r="AZ347" s="569"/>
      <c r="BA347" s="569"/>
      <c r="BB347" s="569"/>
      <c r="BC347" s="569"/>
      <c r="BD347" s="569"/>
      <c r="BE347" s="569"/>
      <c r="BF347" s="569"/>
      <c r="BG347" s="569"/>
      <c r="BH347" s="569"/>
      <c r="BI347" s="569"/>
      <c r="BJ347" s="569"/>
      <c r="BK347" s="569"/>
      <c r="BL347" s="569"/>
      <c r="BM347" s="569"/>
      <c r="BN347" s="569"/>
      <c r="BO347" s="569"/>
      <c r="BP347" s="569"/>
      <c r="BQ347" s="569"/>
      <c r="BR347" s="569"/>
      <c r="BS347" s="569"/>
    </row>
    <row r="348" spans="29:74" ht="12.75" hidden="1">
      <c r="AC348" s="54"/>
      <c r="AD348" s="54"/>
      <c r="AE348" s="54"/>
      <c r="AF348" s="54"/>
      <c r="AG348" s="54"/>
      <c r="AH348" s="54"/>
      <c r="AI348" s="54"/>
      <c r="AJ348" s="54"/>
      <c r="AK348" s="54"/>
      <c r="AL348" s="54"/>
      <c r="AM348" s="72"/>
      <c r="AN348" s="70"/>
      <c r="AO348" s="70"/>
      <c r="AP348" s="70"/>
      <c r="AQ348" s="71"/>
      <c r="AR348" s="72"/>
      <c r="AS348" s="72"/>
      <c r="AT348" s="72"/>
      <c r="AU348" s="72"/>
      <c r="AV348" s="72"/>
      <c r="AW348" s="72"/>
      <c r="AX348" s="72"/>
      <c r="AY348" s="71"/>
      <c r="AZ348" s="72"/>
      <c r="BA348" s="72"/>
      <c r="BB348" s="72"/>
      <c r="BC348" s="72"/>
      <c r="BD348" s="72"/>
      <c r="BE348" s="72"/>
      <c r="BF348" s="72"/>
      <c r="BG348" s="72"/>
      <c r="BH348" s="72"/>
      <c r="BI348" s="72"/>
      <c r="BJ348" s="72"/>
      <c r="BK348" s="72"/>
      <c r="BL348" s="72"/>
      <c r="BM348" s="72"/>
      <c r="BN348" s="72"/>
      <c r="BO348" s="72"/>
      <c r="BP348" s="72"/>
      <c r="BQ348" s="72"/>
      <c r="BR348" s="72"/>
      <c r="BS348" s="72"/>
    </row>
    <row r="349" spans="29:74" ht="12.75" hidden="1">
      <c r="AC349" s="54"/>
      <c r="AD349" s="54"/>
      <c r="AE349" s="54"/>
      <c r="AF349" s="54"/>
      <c r="AG349" s="54"/>
      <c r="AH349" s="54"/>
      <c r="AI349" s="54"/>
      <c r="AJ349" s="54"/>
      <c r="AK349" s="54"/>
      <c r="AL349" s="54"/>
      <c r="AM349" s="72"/>
      <c r="AN349" s="70"/>
      <c r="AO349" s="70"/>
      <c r="AP349" s="70"/>
      <c r="AQ349" s="71"/>
      <c r="AR349" s="72"/>
      <c r="AS349" s="72"/>
      <c r="AT349" s="72"/>
      <c r="AU349" s="72"/>
      <c r="AV349" s="72"/>
      <c r="AW349" s="72"/>
      <c r="AX349" s="72"/>
      <c r="AY349" s="71"/>
      <c r="AZ349" s="72"/>
      <c r="BA349" s="72"/>
      <c r="BB349" s="72"/>
      <c r="BC349" s="72"/>
      <c r="BD349" s="72"/>
      <c r="BE349" s="72"/>
      <c r="BF349" s="72"/>
      <c r="BG349" s="72"/>
      <c r="BH349" s="72"/>
      <c r="BI349" s="72"/>
      <c r="BJ349" s="72"/>
      <c r="BK349" s="72"/>
      <c r="BL349" s="72"/>
      <c r="BM349" s="72"/>
      <c r="BN349" s="72"/>
      <c r="BO349" s="72"/>
      <c r="BP349" s="72"/>
      <c r="BQ349" s="72"/>
      <c r="BR349" s="72"/>
      <c r="BS349" s="72"/>
    </row>
    <row r="350" spans="29:74" ht="12.75" hidden="1">
      <c r="AC350" s="54"/>
      <c r="AD350" s="54"/>
      <c r="AE350" s="54"/>
      <c r="AF350" s="54"/>
      <c r="AG350" s="54"/>
      <c r="AH350" s="54"/>
      <c r="AI350" s="54"/>
      <c r="AJ350" s="54"/>
      <c r="AK350" s="54"/>
      <c r="AL350" s="54"/>
      <c r="AM350" s="72"/>
      <c r="AN350" s="70"/>
      <c r="AO350" s="70"/>
      <c r="AP350" s="70"/>
      <c r="AQ350" s="71"/>
      <c r="AR350" s="72"/>
      <c r="AS350" s="72"/>
      <c r="AT350" s="72"/>
      <c r="AU350" s="72"/>
      <c r="AV350" s="72"/>
      <c r="AW350" s="72"/>
      <c r="AX350" s="72"/>
      <c r="AY350" s="71"/>
      <c r="AZ350" s="72"/>
      <c r="BA350" s="72"/>
      <c r="BB350" s="72"/>
      <c r="BC350" s="72"/>
      <c r="BD350" s="72"/>
      <c r="BE350" s="72"/>
      <c r="BF350" s="72"/>
      <c r="BG350" s="72"/>
      <c r="BH350" s="72"/>
      <c r="BI350" s="72"/>
      <c r="BJ350" s="72"/>
      <c r="BK350" s="72"/>
      <c r="BL350" s="72"/>
      <c r="BM350" s="72"/>
      <c r="BN350" s="72"/>
      <c r="BO350" s="72"/>
      <c r="BP350" s="72"/>
      <c r="BQ350" s="72"/>
      <c r="BR350" s="72"/>
      <c r="BS350" s="54"/>
      <c r="BT350" s="42"/>
      <c r="BU350" s="42"/>
      <c r="BV350" s="42"/>
    </row>
    <row r="351" spans="29:74" ht="18" hidden="1">
      <c r="AC351" s="54"/>
      <c r="AD351" s="54"/>
      <c r="AE351" s="54"/>
      <c r="AF351" s="54"/>
      <c r="AG351" s="54"/>
      <c r="AH351" s="54"/>
      <c r="AI351" s="54"/>
      <c r="AJ351" s="54"/>
      <c r="AK351" s="54"/>
      <c r="AL351" s="54"/>
      <c r="AM351" s="72"/>
      <c r="AN351" s="70"/>
      <c r="AO351" s="70"/>
      <c r="AP351" s="70"/>
      <c r="AQ351" s="71"/>
      <c r="AR351" s="72"/>
      <c r="AS351" s="72"/>
      <c r="AT351" s="72"/>
      <c r="AU351" s="72"/>
      <c r="AV351" s="72"/>
      <c r="AW351" s="72"/>
      <c r="AX351" s="72"/>
      <c r="AY351" s="71"/>
      <c r="AZ351" s="72"/>
      <c r="BA351" s="72"/>
      <c r="BB351" s="72"/>
      <c r="BC351" s="72"/>
      <c r="BD351" s="72"/>
      <c r="BE351" s="72"/>
      <c r="BF351" s="72"/>
      <c r="BG351" s="72"/>
      <c r="BH351" s="72"/>
      <c r="BI351" s="72"/>
      <c r="BJ351" s="72"/>
      <c r="BK351" s="72"/>
      <c r="BL351" s="72"/>
      <c r="BM351" s="72"/>
      <c r="BN351" s="72"/>
      <c r="BO351" s="72"/>
      <c r="BP351" s="72"/>
      <c r="BQ351" s="72"/>
      <c r="BR351" s="72"/>
      <c r="BS351" s="62"/>
      <c r="BT351" s="993"/>
      <c r="BU351" s="993"/>
      <c r="BV351" s="42"/>
    </row>
    <row r="352" spans="29:74" ht="12.75" hidden="1">
      <c r="AC352" s="54"/>
      <c r="AD352" s="54"/>
      <c r="AE352" s="54"/>
      <c r="AF352" s="54"/>
      <c r="AG352" s="54"/>
      <c r="AH352" s="54"/>
      <c r="AI352" s="54"/>
      <c r="AJ352" s="54"/>
      <c r="AK352" s="54"/>
      <c r="AL352" s="54"/>
      <c r="AM352" s="72"/>
      <c r="AN352" s="70"/>
      <c r="AO352" s="70"/>
      <c r="AP352" s="70"/>
      <c r="AQ352" s="71"/>
      <c r="AR352" s="72"/>
      <c r="AS352" s="72"/>
      <c r="AT352" s="72"/>
      <c r="AU352" s="72"/>
      <c r="AV352" s="72"/>
      <c r="AW352" s="72"/>
      <c r="AX352" s="72"/>
      <c r="AY352" s="71"/>
      <c r="AZ352" s="72"/>
      <c r="BA352" s="72"/>
      <c r="BB352" s="72"/>
      <c r="BC352" s="72"/>
      <c r="BD352" s="72"/>
      <c r="BE352" s="72"/>
      <c r="BF352" s="72"/>
      <c r="BG352" s="72"/>
      <c r="BH352" s="72"/>
      <c r="BI352" s="72"/>
      <c r="BJ352" s="72"/>
      <c r="BK352" s="72"/>
      <c r="BL352" s="72"/>
      <c r="BM352" s="72"/>
      <c r="BN352" s="72"/>
      <c r="BO352" s="72"/>
      <c r="BP352" s="72"/>
      <c r="BQ352" s="72"/>
      <c r="BR352" s="72"/>
      <c r="BS352" s="62"/>
      <c r="BT352" s="994"/>
      <c r="BU352" s="994"/>
      <c r="BV352" s="42"/>
    </row>
    <row r="353" spans="29:74" ht="12.75" hidden="1">
      <c r="AC353" s="54"/>
      <c r="AD353" s="54"/>
      <c r="AE353" s="54"/>
      <c r="AF353" s="54"/>
      <c r="AG353" s="54"/>
      <c r="AH353" s="54"/>
      <c r="AI353" s="54"/>
      <c r="AJ353" s="54"/>
      <c r="AK353" s="54"/>
      <c r="AL353" s="54"/>
      <c r="AM353" s="72"/>
      <c r="AN353" s="70"/>
      <c r="AO353" s="70"/>
      <c r="AP353" s="70"/>
      <c r="AQ353" s="71"/>
      <c r="AR353" s="72"/>
      <c r="AS353" s="72"/>
      <c r="AT353" s="72"/>
      <c r="AU353" s="72"/>
      <c r="AV353" s="72"/>
      <c r="AW353" s="72"/>
      <c r="AX353" s="72"/>
      <c r="AY353" s="71"/>
      <c r="AZ353" s="72"/>
      <c r="BA353" s="72"/>
      <c r="BB353" s="72"/>
      <c r="BC353" s="72"/>
      <c r="BD353" s="72"/>
      <c r="BE353" s="72"/>
      <c r="BF353" s="72"/>
      <c r="BG353" s="72"/>
      <c r="BH353" s="72"/>
      <c r="BI353" s="72"/>
      <c r="BJ353" s="72"/>
      <c r="BK353" s="72"/>
      <c r="BL353" s="72"/>
      <c r="BM353" s="72"/>
      <c r="BN353" s="72"/>
      <c r="BO353" s="72"/>
      <c r="BP353" s="72"/>
      <c r="BQ353" s="72"/>
      <c r="BR353" s="72"/>
      <c r="BS353" s="62"/>
      <c r="BT353" s="994"/>
      <c r="BU353" s="994"/>
      <c r="BV353" s="42"/>
    </row>
    <row r="354" spans="29:74" ht="12.75" hidden="1">
      <c r="AC354" s="54"/>
      <c r="AD354" s="54"/>
      <c r="AE354" s="54"/>
      <c r="AF354" s="54"/>
      <c r="AG354" s="54"/>
      <c r="AH354" s="54"/>
      <c r="AI354" s="54"/>
      <c r="AJ354" s="54"/>
      <c r="AK354" s="54"/>
      <c r="AL354" s="54"/>
      <c r="AM354" s="72"/>
      <c r="AN354" s="70"/>
      <c r="AO354" s="70"/>
      <c r="AP354" s="70"/>
      <c r="AQ354" s="71"/>
      <c r="AR354" s="72"/>
      <c r="AS354" s="72"/>
      <c r="AT354" s="72"/>
      <c r="AU354" s="72"/>
      <c r="AV354" s="72"/>
      <c r="AW354" s="72"/>
      <c r="AX354" s="72"/>
      <c r="AY354" s="71"/>
      <c r="AZ354" s="72"/>
      <c r="BA354" s="72"/>
      <c r="BB354" s="72"/>
      <c r="BC354" s="72"/>
      <c r="BD354" s="72"/>
      <c r="BE354" s="72"/>
      <c r="BF354" s="72"/>
      <c r="BG354" s="72"/>
      <c r="BH354" s="72"/>
      <c r="BI354" s="72"/>
      <c r="BJ354" s="72"/>
      <c r="BK354" s="72"/>
      <c r="BL354" s="72"/>
      <c r="BM354" s="72"/>
      <c r="BN354" s="72"/>
      <c r="BO354" s="72"/>
      <c r="BP354" s="72"/>
      <c r="BQ354" s="72"/>
      <c r="BR354" s="72"/>
      <c r="BS354" s="62"/>
      <c r="BT354" s="994"/>
      <c r="BU354" s="994"/>
      <c r="BV354" s="42"/>
    </row>
    <row r="355" spans="29:74" ht="12.75" hidden="1">
      <c r="AC355" s="54"/>
      <c r="AD355" s="54"/>
      <c r="AE355" s="54"/>
      <c r="AF355" s="54"/>
      <c r="AG355" s="54"/>
      <c r="AH355" s="54"/>
      <c r="AI355" s="54"/>
      <c r="AJ355" s="54"/>
      <c r="AK355" s="54"/>
      <c r="AL355" s="54"/>
      <c r="AM355" s="72"/>
      <c r="AN355" s="70"/>
      <c r="AO355" s="70"/>
      <c r="AP355" s="70"/>
      <c r="AQ355" s="71"/>
      <c r="AR355" s="72"/>
      <c r="AS355" s="72"/>
      <c r="AT355" s="72"/>
      <c r="AU355" s="72"/>
      <c r="AV355" s="72"/>
      <c r="AW355" s="72"/>
      <c r="AX355" s="72"/>
      <c r="AY355" s="71"/>
      <c r="AZ355" s="72"/>
      <c r="BA355" s="72"/>
      <c r="BB355" s="72"/>
      <c r="BC355" s="72"/>
      <c r="BD355" s="72"/>
      <c r="BE355" s="72"/>
      <c r="BF355" s="72"/>
      <c r="BG355" s="72"/>
      <c r="BH355" s="72"/>
      <c r="BI355" s="72"/>
      <c r="BJ355" s="72"/>
      <c r="BK355" s="72"/>
      <c r="BL355" s="72"/>
      <c r="BM355" s="72"/>
      <c r="BN355" s="72"/>
      <c r="BO355" s="72"/>
      <c r="BP355" s="72"/>
      <c r="BQ355" s="72"/>
      <c r="BR355" s="72"/>
      <c r="BS355" s="62"/>
      <c r="BT355" s="994"/>
      <c r="BU355" s="994"/>
      <c r="BV355" s="42"/>
    </row>
    <row r="356" spans="29:74" ht="12.75" hidden="1">
      <c r="AC356" s="54"/>
      <c r="AD356" s="54"/>
      <c r="AE356" s="54"/>
      <c r="AF356" s="54"/>
      <c r="AG356" s="54"/>
      <c r="AH356" s="54"/>
      <c r="AI356" s="54"/>
      <c r="AJ356" s="54"/>
      <c r="AK356" s="54"/>
      <c r="AL356" s="54"/>
      <c r="AM356" s="72"/>
      <c r="AN356" s="70"/>
      <c r="AO356" s="70"/>
      <c r="AP356" s="70"/>
      <c r="AQ356" s="71"/>
      <c r="AR356" s="72"/>
      <c r="AS356" s="72"/>
      <c r="AT356" s="72"/>
      <c r="AU356" s="72"/>
      <c r="AV356" s="72"/>
      <c r="AW356" s="72"/>
      <c r="AX356" s="72"/>
      <c r="AY356" s="71"/>
      <c r="AZ356" s="72"/>
      <c r="BA356" s="72"/>
      <c r="BB356" s="72"/>
      <c r="BC356" s="72"/>
      <c r="BD356" s="72"/>
      <c r="BE356" s="72"/>
      <c r="BF356" s="72"/>
      <c r="BG356" s="72"/>
      <c r="BH356" s="72"/>
      <c r="BI356" s="72"/>
      <c r="BJ356" s="72"/>
      <c r="BK356" s="72"/>
      <c r="BL356" s="72"/>
      <c r="BM356" s="72"/>
      <c r="BN356" s="72"/>
      <c r="BO356" s="72"/>
      <c r="BP356" s="72"/>
      <c r="BQ356" s="72"/>
      <c r="BR356" s="72"/>
      <c r="BS356" s="62"/>
      <c r="BT356" s="994"/>
      <c r="BU356" s="994"/>
      <c r="BV356" s="42"/>
    </row>
    <row r="357" spans="29:74" ht="12.75" hidden="1">
      <c r="AC357" s="54"/>
      <c r="AD357" s="54"/>
      <c r="AE357" s="54"/>
      <c r="AF357" s="54"/>
      <c r="AG357" s="54"/>
      <c r="AH357" s="54"/>
      <c r="AI357" s="54"/>
      <c r="AJ357" s="54"/>
      <c r="AK357" s="54"/>
      <c r="AL357" s="54"/>
      <c r="AM357" s="72"/>
      <c r="AN357" s="70"/>
      <c r="AO357" s="70"/>
      <c r="AP357" s="70"/>
      <c r="AQ357" s="71"/>
      <c r="AR357" s="72"/>
      <c r="AS357" s="72"/>
      <c r="AT357" s="72"/>
      <c r="AU357" s="72"/>
      <c r="AV357" s="72"/>
      <c r="AW357" s="72"/>
      <c r="AX357" s="72"/>
      <c r="AY357" s="71"/>
      <c r="AZ357" s="72"/>
      <c r="BA357" s="72"/>
      <c r="BB357" s="72"/>
      <c r="BC357" s="72"/>
      <c r="BD357" s="72"/>
      <c r="BE357" s="72"/>
      <c r="BF357" s="72"/>
      <c r="BG357" s="72"/>
      <c r="BH357" s="72"/>
      <c r="BI357" s="72"/>
      <c r="BJ357" s="72"/>
      <c r="BK357" s="72"/>
      <c r="BL357" s="72"/>
      <c r="BM357" s="72"/>
      <c r="BN357" s="72"/>
      <c r="BO357" s="72"/>
      <c r="BP357" s="72"/>
      <c r="BQ357" s="72"/>
      <c r="BR357" s="72"/>
      <c r="BS357" s="62"/>
      <c r="BT357" s="994"/>
      <c r="BU357" s="994"/>
      <c r="BV357" s="42"/>
    </row>
    <row r="358" spans="29:74" ht="12.75" hidden="1">
      <c r="AC358" s="54"/>
      <c r="AD358" s="54"/>
      <c r="AE358" s="54"/>
      <c r="AF358" s="54"/>
      <c r="AG358" s="54"/>
      <c r="AH358" s="54"/>
      <c r="AI358" s="54"/>
      <c r="AJ358" s="54"/>
      <c r="AK358" s="54"/>
      <c r="AL358" s="54"/>
      <c r="AM358" s="72"/>
      <c r="AN358" s="70"/>
      <c r="AO358" s="70"/>
      <c r="AP358" s="70"/>
      <c r="AQ358" s="71"/>
      <c r="AR358" s="72"/>
      <c r="AS358" s="72"/>
      <c r="AT358" s="72"/>
      <c r="AU358" s="72"/>
      <c r="AV358" s="72"/>
      <c r="AW358" s="72"/>
      <c r="AX358" s="72"/>
      <c r="AY358" s="71"/>
      <c r="AZ358" s="72"/>
      <c r="BA358" s="72"/>
      <c r="BB358" s="72"/>
      <c r="BC358" s="72"/>
      <c r="BD358" s="72"/>
      <c r="BE358" s="72"/>
      <c r="BF358" s="72"/>
      <c r="BG358" s="72"/>
      <c r="BH358" s="72"/>
      <c r="BI358" s="72"/>
      <c r="BJ358" s="72"/>
      <c r="BK358" s="72"/>
      <c r="BL358" s="72"/>
      <c r="BM358" s="72"/>
      <c r="BN358" s="72"/>
      <c r="BO358" s="72"/>
      <c r="BP358" s="72"/>
      <c r="BQ358" s="72"/>
      <c r="BR358" s="72"/>
      <c r="BS358" s="62"/>
      <c r="BT358" s="994"/>
      <c r="BU358" s="994"/>
      <c r="BV358" s="42"/>
    </row>
    <row r="359" spans="29:74" ht="12.75" hidden="1">
      <c r="AC359" s="54"/>
      <c r="AD359" s="54"/>
      <c r="AE359" s="54"/>
      <c r="AF359" s="54"/>
      <c r="AG359" s="54"/>
      <c r="AH359" s="54"/>
      <c r="AI359" s="54"/>
      <c r="AJ359" s="54"/>
      <c r="AK359" s="54"/>
      <c r="AL359" s="54"/>
      <c r="AM359" s="72"/>
      <c r="AN359" s="70"/>
      <c r="AO359" s="70"/>
      <c r="AP359" s="70"/>
      <c r="AQ359" s="71"/>
      <c r="AR359" s="72"/>
      <c r="AS359" s="72"/>
      <c r="AT359" s="72"/>
      <c r="AU359" s="72"/>
      <c r="AV359" s="72"/>
      <c r="AW359" s="72"/>
      <c r="AX359" s="72"/>
      <c r="AY359" s="71"/>
      <c r="AZ359" s="72"/>
      <c r="BA359" s="72"/>
      <c r="BB359" s="72"/>
      <c r="BC359" s="72"/>
      <c r="BD359" s="72"/>
      <c r="BE359" s="72"/>
      <c r="BF359" s="72"/>
      <c r="BG359" s="72"/>
      <c r="BH359" s="72"/>
      <c r="BI359" s="72"/>
      <c r="BJ359" s="72"/>
      <c r="BK359" s="72"/>
      <c r="BL359" s="72"/>
      <c r="BM359" s="72"/>
      <c r="BN359" s="72"/>
      <c r="BO359" s="72"/>
      <c r="BP359" s="72"/>
      <c r="BQ359" s="72"/>
      <c r="BR359" s="72"/>
      <c r="BS359" s="62"/>
      <c r="BT359" s="994"/>
      <c r="BU359" s="994"/>
      <c r="BV359" s="42"/>
    </row>
    <row r="360" spans="29:74" ht="12.75" hidden="1">
      <c r="AC360" s="54"/>
      <c r="AD360" s="54"/>
      <c r="AE360" s="54"/>
      <c r="AF360" s="54"/>
      <c r="AG360" s="54"/>
      <c r="AH360" s="54"/>
      <c r="AI360" s="54"/>
      <c r="AJ360" s="54"/>
      <c r="AK360" s="54"/>
      <c r="AL360" s="54"/>
      <c r="AM360" s="72"/>
      <c r="AN360" s="70"/>
      <c r="AO360" s="70"/>
      <c r="AP360" s="70"/>
      <c r="AQ360" s="71"/>
      <c r="AR360" s="72"/>
      <c r="AS360" s="72"/>
      <c r="AT360" s="72"/>
      <c r="AU360" s="72"/>
      <c r="AV360" s="72"/>
      <c r="AW360" s="72"/>
      <c r="AX360" s="72"/>
      <c r="AY360" s="71"/>
      <c r="AZ360" s="72"/>
      <c r="BA360" s="72"/>
      <c r="BB360" s="72"/>
      <c r="BC360" s="72"/>
      <c r="BD360" s="72"/>
      <c r="BE360" s="72"/>
      <c r="BF360" s="72"/>
      <c r="BG360" s="72"/>
      <c r="BH360" s="72"/>
      <c r="BI360" s="72"/>
      <c r="BJ360" s="72"/>
      <c r="BK360" s="72"/>
      <c r="BL360" s="72"/>
      <c r="BM360" s="72"/>
      <c r="BN360" s="72"/>
      <c r="BO360" s="72"/>
      <c r="BP360" s="72"/>
      <c r="BQ360" s="72"/>
      <c r="BR360" s="72"/>
      <c r="BS360" s="62"/>
      <c r="BT360" s="994"/>
      <c r="BU360" s="994"/>
      <c r="BV360" s="42"/>
    </row>
    <row r="361" spans="29:74" ht="12.75" hidden="1">
      <c r="AC361" s="54"/>
      <c r="AD361" s="54"/>
      <c r="AE361" s="54"/>
      <c r="AF361" s="54"/>
      <c r="AG361" s="54"/>
      <c r="AH361" s="54"/>
      <c r="AI361" s="54"/>
      <c r="AJ361" s="54"/>
      <c r="AK361" s="54"/>
      <c r="AL361" s="54"/>
      <c r="AM361" s="72"/>
      <c r="AN361" s="70"/>
      <c r="AO361" s="70"/>
      <c r="AP361" s="70"/>
      <c r="AQ361" s="71"/>
      <c r="AR361" s="72"/>
      <c r="AS361" s="72"/>
      <c r="AT361" s="72"/>
      <c r="AU361" s="72"/>
      <c r="AV361" s="72"/>
      <c r="AW361" s="72"/>
      <c r="AX361" s="72"/>
      <c r="AY361" s="71"/>
      <c r="AZ361" s="72"/>
      <c r="BA361" s="72"/>
      <c r="BB361" s="72"/>
      <c r="BC361" s="72"/>
      <c r="BD361" s="72"/>
      <c r="BE361" s="72"/>
      <c r="BF361" s="72"/>
      <c r="BG361" s="72"/>
      <c r="BH361" s="72"/>
      <c r="BI361" s="72"/>
      <c r="BJ361" s="72"/>
      <c r="BK361" s="72"/>
      <c r="BL361" s="72"/>
      <c r="BM361" s="72"/>
      <c r="BN361" s="72"/>
      <c r="BO361" s="72"/>
      <c r="BP361" s="72"/>
      <c r="BQ361" s="72"/>
      <c r="BR361" s="72"/>
      <c r="BS361" s="62"/>
      <c r="BT361" s="994"/>
      <c r="BU361" s="994"/>
      <c r="BV361" s="42"/>
    </row>
    <row r="362" spans="29:74" ht="12.75" hidden="1">
      <c r="AC362" s="54"/>
      <c r="AD362" s="54"/>
      <c r="AE362" s="54"/>
      <c r="AF362" s="54"/>
      <c r="AG362" s="54"/>
      <c r="AH362" s="54"/>
      <c r="AI362" s="54"/>
      <c r="AJ362" s="54"/>
      <c r="AK362" s="54"/>
      <c r="AL362" s="54"/>
      <c r="AM362" s="72"/>
      <c r="AN362" s="70"/>
      <c r="AO362" s="70"/>
      <c r="AP362" s="70"/>
      <c r="AQ362" s="71"/>
      <c r="AR362" s="72"/>
      <c r="AS362" s="72"/>
      <c r="AT362" s="72"/>
      <c r="AU362" s="72"/>
      <c r="AV362" s="72"/>
      <c r="AW362" s="72"/>
      <c r="AX362" s="72"/>
      <c r="AY362" s="71"/>
      <c r="AZ362" s="72"/>
      <c r="BA362" s="72"/>
      <c r="BB362" s="72"/>
      <c r="BC362" s="72"/>
      <c r="BD362" s="72"/>
      <c r="BE362" s="72"/>
      <c r="BF362" s="72"/>
      <c r="BG362" s="72"/>
      <c r="BH362" s="72"/>
      <c r="BI362" s="72"/>
      <c r="BJ362" s="72"/>
      <c r="BK362" s="72"/>
      <c r="BL362" s="72"/>
      <c r="BM362" s="72"/>
      <c r="BN362" s="72"/>
      <c r="BO362" s="72"/>
      <c r="BP362" s="72"/>
      <c r="BQ362" s="72"/>
      <c r="BR362" s="72"/>
      <c r="BS362" s="62"/>
      <c r="BT362" s="994"/>
      <c r="BU362" s="994"/>
      <c r="BV362" s="42"/>
    </row>
    <row r="363" spans="29:74" ht="12.75" hidden="1">
      <c r="AC363" s="54"/>
      <c r="AD363" s="54"/>
      <c r="AE363" s="54"/>
      <c r="AF363" s="54"/>
      <c r="AG363" s="54"/>
      <c r="AH363" s="54"/>
      <c r="AI363" s="54"/>
      <c r="AJ363" s="54"/>
      <c r="AK363" s="54"/>
      <c r="AL363" s="54"/>
      <c r="AM363" s="72"/>
      <c r="AN363" s="70"/>
      <c r="AO363" s="70"/>
      <c r="AP363" s="70"/>
      <c r="AQ363" s="71"/>
      <c r="AR363" s="72"/>
      <c r="AS363" s="72"/>
      <c r="AT363" s="72"/>
      <c r="AU363" s="72"/>
      <c r="AV363" s="72"/>
      <c r="AW363" s="72"/>
      <c r="AX363" s="72"/>
      <c r="AY363" s="71"/>
      <c r="AZ363" s="72"/>
      <c r="BA363" s="72"/>
      <c r="BB363" s="72"/>
      <c r="BC363" s="72"/>
      <c r="BD363" s="72"/>
      <c r="BE363" s="72"/>
      <c r="BF363" s="72"/>
      <c r="BG363" s="72"/>
      <c r="BH363" s="72"/>
      <c r="BI363" s="72"/>
      <c r="BJ363" s="72"/>
      <c r="BK363" s="72"/>
      <c r="BL363" s="72"/>
      <c r="BM363" s="72"/>
      <c r="BN363" s="72"/>
      <c r="BO363" s="72"/>
      <c r="BP363" s="72"/>
      <c r="BQ363" s="72"/>
      <c r="BR363" s="72"/>
      <c r="BS363" s="62"/>
      <c r="BT363" s="994"/>
      <c r="BU363" s="994"/>
      <c r="BV363" s="42"/>
    </row>
    <row r="364" spans="29:74" ht="12.75" hidden="1">
      <c r="AC364" s="54"/>
      <c r="AD364" s="54"/>
      <c r="AE364" s="54"/>
      <c r="AF364" s="54"/>
      <c r="AG364" s="54"/>
      <c r="AH364" s="54"/>
      <c r="AI364" s="54"/>
      <c r="AJ364" s="54"/>
      <c r="AK364" s="54"/>
      <c r="AL364" s="54"/>
      <c r="AM364" s="72"/>
      <c r="AN364" s="70"/>
      <c r="AO364" s="70"/>
      <c r="AP364" s="70"/>
      <c r="AQ364" s="71"/>
      <c r="AR364" s="72"/>
      <c r="AS364" s="72"/>
      <c r="AT364" s="72"/>
      <c r="AU364" s="72"/>
      <c r="AV364" s="72"/>
      <c r="AW364" s="72"/>
      <c r="AX364" s="72"/>
      <c r="AY364" s="71"/>
      <c r="AZ364" s="72"/>
      <c r="BA364" s="72"/>
      <c r="BB364" s="72"/>
      <c r="BC364" s="72"/>
      <c r="BD364" s="72"/>
      <c r="BE364" s="72"/>
      <c r="BF364" s="72"/>
      <c r="BG364" s="72"/>
      <c r="BH364" s="72"/>
      <c r="BI364" s="72"/>
      <c r="BJ364" s="72"/>
      <c r="BK364" s="72"/>
      <c r="BL364" s="72"/>
      <c r="BM364" s="72"/>
      <c r="BN364" s="72"/>
      <c r="BO364" s="72"/>
      <c r="BP364" s="72"/>
      <c r="BQ364" s="72"/>
      <c r="BR364" s="72"/>
      <c r="BS364" s="62"/>
      <c r="BT364" s="994"/>
      <c r="BU364" s="994"/>
      <c r="BV364" s="42"/>
    </row>
    <row r="365" spans="29:74" ht="12.75" hidden="1">
      <c r="AC365" s="54"/>
      <c r="AD365" s="54"/>
      <c r="AE365" s="54"/>
      <c r="AF365" s="54"/>
      <c r="AG365" s="54"/>
      <c r="AH365" s="54"/>
      <c r="AI365" s="54"/>
      <c r="AJ365" s="54"/>
      <c r="AK365" s="54"/>
      <c r="AL365" s="54"/>
      <c r="AM365" s="72"/>
      <c r="AN365" s="70"/>
      <c r="AO365" s="70"/>
      <c r="AP365" s="70"/>
      <c r="AQ365" s="71"/>
      <c r="AR365" s="72"/>
      <c r="AS365" s="72"/>
      <c r="AT365" s="72"/>
      <c r="AU365" s="72"/>
      <c r="AV365" s="72"/>
      <c r="AW365" s="72"/>
      <c r="AX365" s="72"/>
      <c r="AY365" s="71"/>
      <c r="AZ365" s="72"/>
      <c r="BA365" s="72"/>
      <c r="BB365" s="72"/>
      <c r="BC365" s="72"/>
      <c r="BD365" s="72"/>
      <c r="BE365" s="72"/>
      <c r="BF365" s="72"/>
      <c r="BG365" s="72"/>
      <c r="BH365" s="72"/>
      <c r="BI365" s="72"/>
      <c r="BJ365" s="72"/>
      <c r="BK365" s="72"/>
      <c r="BL365" s="72"/>
      <c r="BM365" s="72"/>
      <c r="BN365" s="72"/>
      <c r="BO365" s="72"/>
      <c r="BP365" s="72"/>
      <c r="BQ365" s="72"/>
      <c r="BR365" s="72"/>
      <c r="BS365" s="62"/>
      <c r="BT365" s="994"/>
      <c r="BU365" s="994"/>
      <c r="BV365" s="42"/>
    </row>
    <row r="366" spans="29:74" ht="12.75" hidden="1">
      <c r="AC366" s="54"/>
      <c r="AD366" s="54"/>
      <c r="AE366" s="54"/>
      <c r="AF366" s="54"/>
      <c r="AG366" s="54"/>
      <c r="AH366" s="54"/>
      <c r="AI366" s="54"/>
      <c r="AJ366" s="54"/>
      <c r="AK366" s="54"/>
      <c r="AL366" s="54"/>
      <c r="AM366" s="72"/>
      <c r="AN366" s="70"/>
      <c r="AO366" s="70"/>
      <c r="AP366" s="70"/>
      <c r="AQ366" s="71"/>
      <c r="AR366" s="72"/>
      <c r="AS366" s="72"/>
      <c r="AT366" s="72"/>
      <c r="AU366" s="72"/>
      <c r="AV366" s="72"/>
      <c r="AW366" s="72"/>
      <c r="AX366" s="72"/>
      <c r="AY366" s="71"/>
      <c r="AZ366" s="72"/>
      <c r="BA366" s="72"/>
      <c r="BB366" s="72"/>
      <c r="BC366" s="72"/>
      <c r="BD366" s="72"/>
      <c r="BE366" s="72"/>
      <c r="BF366" s="72"/>
      <c r="BG366" s="72"/>
      <c r="BH366" s="72"/>
      <c r="BI366" s="72"/>
      <c r="BJ366" s="72"/>
      <c r="BK366" s="72"/>
      <c r="BL366" s="72"/>
      <c r="BM366" s="72"/>
      <c r="BN366" s="72"/>
      <c r="BO366" s="72"/>
      <c r="BP366" s="72"/>
      <c r="BQ366" s="72"/>
      <c r="BR366" s="72"/>
      <c r="BS366" s="62"/>
      <c r="BT366" s="994"/>
      <c r="BU366" s="994"/>
      <c r="BV366" s="42"/>
    </row>
    <row r="367" spans="29:74" ht="12.75" hidden="1">
      <c r="AC367" s="54"/>
      <c r="AD367" s="54"/>
      <c r="AE367" s="54"/>
      <c r="AF367" s="54"/>
      <c r="AG367" s="54"/>
      <c r="AH367" s="54"/>
      <c r="AI367" s="54"/>
      <c r="AJ367" s="54"/>
      <c r="AK367" s="54"/>
      <c r="AL367" s="54"/>
      <c r="AM367" s="72"/>
      <c r="AN367" s="70"/>
      <c r="AO367" s="70"/>
      <c r="AP367" s="70"/>
      <c r="AQ367" s="71"/>
      <c r="AR367" s="72"/>
      <c r="AS367" s="72"/>
      <c r="AT367" s="72"/>
      <c r="AU367" s="72"/>
      <c r="AV367" s="72"/>
      <c r="AW367" s="72"/>
      <c r="AX367" s="72"/>
      <c r="AY367" s="71"/>
      <c r="AZ367" s="72"/>
      <c r="BA367" s="72"/>
      <c r="BB367" s="72"/>
      <c r="BC367" s="72"/>
      <c r="BD367" s="72"/>
      <c r="BE367" s="72"/>
      <c r="BF367" s="72"/>
      <c r="BG367" s="72"/>
      <c r="BH367" s="72"/>
      <c r="BI367" s="72"/>
      <c r="BJ367" s="72"/>
      <c r="BK367" s="72"/>
      <c r="BL367" s="72"/>
      <c r="BM367" s="72"/>
      <c r="BN367" s="72"/>
      <c r="BO367" s="72"/>
      <c r="BP367" s="72"/>
      <c r="BQ367" s="72"/>
      <c r="BR367" s="72"/>
      <c r="BS367" s="62"/>
      <c r="BT367" s="994"/>
      <c r="BU367" s="994"/>
      <c r="BV367" s="42"/>
    </row>
    <row r="368" spans="29:74" ht="12.75" hidden="1">
      <c r="AC368" s="54"/>
      <c r="AD368" s="54"/>
      <c r="AE368" s="54"/>
      <c r="AF368" s="54"/>
      <c r="AG368" s="54"/>
      <c r="AH368" s="54"/>
      <c r="AI368" s="54"/>
      <c r="AJ368" s="54"/>
      <c r="AK368" s="54"/>
      <c r="AL368" s="54"/>
      <c r="AM368" s="72"/>
      <c r="AN368" s="70"/>
      <c r="AO368" s="70"/>
      <c r="AP368" s="70"/>
      <c r="AQ368" s="71"/>
      <c r="AR368" s="72"/>
      <c r="AS368" s="72"/>
      <c r="AT368" s="72"/>
      <c r="AU368" s="72"/>
      <c r="AV368" s="72"/>
      <c r="AW368" s="72"/>
      <c r="AX368" s="72"/>
      <c r="AY368" s="71"/>
      <c r="AZ368" s="72"/>
      <c r="BA368" s="72"/>
      <c r="BB368" s="72"/>
      <c r="BC368" s="72"/>
      <c r="BD368" s="72"/>
      <c r="BE368" s="72"/>
      <c r="BF368" s="72"/>
      <c r="BG368" s="72"/>
      <c r="BH368" s="72"/>
      <c r="BI368" s="72"/>
      <c r="BJ368" s="72"/>
      <c r="BK368" s="72"/>
      <c r="BL368" s="72"/>
      <c r="BM368" s="72"/>
      <c r="BN368" s="72"/>
      <c r="BO368" s="72"/>
      <c r="BP368" s="72"/>
      <c r="BQ368" s="72"/>
      <c r="BR368" s="72"/>
      <c r="BS368" s="62"/>
      <c r="BT368" s="994"/>
      <c r="BU368" s="994"/>
      <c r="BV368" s="42"/>
    </row>
    <row r="369" spans="29:74" ht="12.75" hidden="1">
      <c r="AC369" s="54"/>
      <c r="AD369" s="54"/>
      <c r="AE369" s="54"/>
      <c r="AF369" s="54"/>
      <c r="AG369" s="54"/>
      <c r="AH369" s="54"/>
      <c r="AI369" s="54"/>
      <c r="AJ369" s="54"/>
      <c r="AK369" s="54"/>
      <c r="AL369" s="54"/>
      <c r="AM369" s="72"/>
      <c r="AN369" s="70"/>
      <c r="AO369" s="70"/>
      <c r="AP369" s="70"/>
      <c r="AQ369" s="71"/>
      <c r="AR369" s="72"/>
      <c r="AS369" s="72"/>
      <c r="AT369" s="72"/>
      <c r="AU369" s="72"/>
      <c r="AV369" s="72"/>
      <c r="AW369" s="72"/>
      <c r="AX369" s="72"/>
      <c r="AY369" s="71"/>
      <c r="AZ369" s="72"/>
      <c r="BA369" s="72"/>
      <c r="BB369" s="72"/>
      <c r="BC369" s="72"/>
      <c r="BD369" s="72"/>
      <c r="BE369" s="72"/>
      <c r="BF369" s="72"/>
      <c r="BG369" s="72"/>
      <c r="BH369" s="72"/>
      <c r="BI369" s="72"/>
      <c r="BJ369" s="72"/>
      <c r="BK369" s="72"/>
      <c r="BL369" s="72"/>
      <c r="BM369" s="72"/>
      <c r="BN369" s="72"/>
      <c r="BO369" s="72"/>
      <c r="BP369" s="72"/>
      <c r="BQ369" s="72"/>
      <c r="BR369" s="72"/>
      <c r="BS369" s="62"/>
      <c r="BT369" s="994"/>
      <c r="BU369" s="994"/>
      <c r="BV369" s="42"/>
    </row>
    <row r="370" spans="29:74" ht="12.75" hidden="1">
      <c r="AC370" s="54"/>
      <c r="AD370" s="54"/>
      <c r="AE370" s="54"/>
      <c r="AF370" s="54"/>
      <c r="AG370" s="54"/>
      <c r="AH370" s="54"/>
      <c r="AI370" s="54"/>
      <c r="AJ370" s="54"/>
      <c r="AK370" s="54"/>
      <c r="AL370" s="54"/>
      <c r="AM370" s="72"/>
      <c r="AN370" s="70"/>
      <c r="AO370" s="70"/>
      <c r="AP370" s="70"/>
      <c r="AQ370" s="71"/>
      <c r="AR370" s="72"/>
      <c r="AS370" s="72"/>
      <c r="AT370" s="72"/>
      <c r="AU370" s="72"/>
      <c r="AV370" s="72"/>
      <c r="AW370" s="72"/>
      <c r="AX370" s="72"/>
      <c r="AY370" s="71"/>
      <c r="AZ370" s="72"/>
      <c r="BA370" s="72"/>
      <c r="BB370" s="72"/>
      <c r="BC370" s="72"/>
      <c r="BD370" s="72"/>
      <c r="BE370" s="72"/>
      <c r="BF370" s="72"/>
      <c r="BG370" s="72"/>
      <c r="BH370" s="72"/>
      <c r="BI370" s="72"/>
      <c r="BJ370" s="72"/>
      <c r="BK370" s="72"/>
      <c r="BL370" s="72"/>
      <c r="BM370" s="72"/>
      <c r="BN370" s="72"/>
      <c r="BO370" s="72"/>
      <c r="BP370" s="72"/>
      <c r="BQ370" s="72"/>
      <c r="BR370" s="72"/>
      <c r="BS370" s="62"/>
      <c r="BT370" s="994"/>
      <c r="BU370" s="994"/>
      <c r="BV370" s="42"/>
    </row>
    <row r="371" spans="29:74" ht="12.75" hidden="1">
      <c r="AC371" s="54"/>
      <c r="AD371" s="54"/>
      <c r="AE371" s="54"/>
      <c r="AF371" s="54"/>
      <c r="AG371" s="54"/>
      <c r="AH371" s="54"/>
      <c r="AI371" s="54"/>
      <c r="AJ371" s="54"/>
      <c r="AK371" s="54"/>
      <c r="AL371" s="54"/>
      <c r="AM371" s="72"/>
      <c r="AN371" s="70"/>
      <c r="AO371" s="70"/>
      <c r="AP371" s="70"/>
      <c r="AQ371" s="71"/>
      <c r="AR371" s="72"/>
      <c r="AS371" s="72"/>
      <c r="AT371" s="72"/>
      <c r="AU371" s="72"/>
      <c r="AV371" s="72"/>
      <c r="AW371" s="72"/>
      <c r="AX371" s="72"/>
      <c r="AY371" s="71"/>
      <c r="AZ371" s="72"/>
      <c r="BA371" s="72"/>
      <c r="BB371" s="72"/>
      <c r="BC371" s="72"/>
      <c r="BD371" s="72"/>
      <c r="BE371" s="72"/>
      <c r="BF371" s="72"/>
      <c r="BG371" s="72"/>
      <c r="BH371" s="72"/>
      <c r="BI371" s="72"/>
      <c r="BJ371" s="72"/>
      <c r="BK371" s="72"/>
      <c r="BL371" s="72"/>
      <c r="BM371" s="72"/>
      <c r="BN371" s="72"/>
      <c r="BO371" s="72"/>
      <c r="BP371" s="72"/>
      <c r="BQ371" s="72"/>
      <c r="BR371" s="72"/>
      <c r="BS371" s="62"/>
      <c r="BT371" s="994"/>
      <c r="BU371" s="994"/>
      <c r="BV371" s="42"/>
    </row>
    <row r="372" spans="29:74" ht="12.75" hidden="1">
      <c r="AC372" s="54"/>
      <c r="AD372" s="54"/>
      <c r="AE372" s="54"/>
      <c r="AF372" s="54"/>
      <c r="AG372" s="54"/>
      <c r="AH372" s="54"/>
      <c r="AI372" s="54"/>
      <c r="AJ372" s="54"/>
      <c r="AK372" s="54"/>
      <c r="AL372" s="54"/>
      <c r="AM372" s="72"/>
      <c r="AN372" s="70"/>
      <c r="AO372" s="70"/>
      <c r="AP372" s="70"/>
      <c r="AQ372" s="71"/>
      <c r="AR372" s="72"/>
      <c r="AS372" s="72"/>
      <c r="AT372" s="72"/>
      <c r="AU372" s="72"/>
      <c r="AV372" s="72"/>
      <c r="AW372" s="72"/>
      <c r="AX372" s="72"/>
      <c r="AY372" s="71"/>
      <c r="AZ372" s="72"/>
      <c r="BA372" s="72"/>
      <c r="BB372" s="72"/>
      <c r="BC372" s="72"/>
      <c r="BD372" s="72"/>
      <c r="BE372" s="72"/>
      <c r="BF372" s="72"/>
      <c r="BG372" s="72"/>
      <c r="BH372" s="72"/>
      <c r="BI372" s="72"/>
      <c r="BJ372" s="72"/>
      <c r="BK372" s="72"/>
      <c r="BL372" s="72"/>
      <c r="BM372" s="72"/>
      <c r="BN372" s="72"/>
      <c r="BO372" s="72"/>
      <c r="BP372" s="72"/>
      <c r="BQ372" s="72"/>
      <c r="BR372" s="72"/>
      <c r="BS372" s="62"/>
      <c r="BT372" s="994"/>
      <c r="BU372" s="994"/>
      <c r="BV372" s="42"/>
    </row>
    <row r="373" spans="29:74" ht="12.75" hidden="1">
      <c r="AC373" s="54"/>
      <c r="AD373" s="54"/>
      <c r="AE373" s="54"/>
      <c r="AF373" s="54"/>
      <c r="AG373" s="54"/>
      <c r="AH373" s="54"/>
      <c r="AI373" s="54"/>
      <c r="AJ373" s="54"/>
      <c r="AK373" s="54"/>
      <c r="AL373" s="54"/>
      <c r="AM373" s="72"/>
      <c r="AN373" s="70"/>
      <c r="AO373" s="70"/>
      <c r="AP373" s="70"/>
      <c r="AQ373" s="71"/>
      <c r="AR373" s="72"/>
      <c r="AS373" s="72"/>
      <c r="AT373" s="72"/>
      <c r="AU373" s="72"/>
      <c r="AV373" s="72"/>
      <c r="AW373" s="72"/>
      <c r="AX373" s="72"/>
      <c r="AY373" s="71"/>
      <c r="AZ373" s="72"/>
      <c r="BA373" s="72"/>
      <c r="BB373" s="72"/>
      <c r="BC373" s="72"/>
      <c r="BD373" s="72"/>
      <c r="BE373" s="72"/>
      <c r="BF373" s="72"/>
      <c r="BG373" s="72"/>
      <c r="BH373" s="72"/>
      <c r="BI373" s="72"/>
      <c r="BJ373" s="72"/>
      <c r="BK373" s="72"/>
      <c r="BL373" s="72"/>
      <c r="BM373" s="72"/>
      <c r="BN373" s="72"/>
      <c r="BO373" s="72"/>
      <c r="BP373" s="72"/>
      <c r="BQ373" s="72"/>
      <c r="BR373" s="72"/>
      <c r="BS373" s="62"/>
      <c r="BT373" s="994"/>
      <c r="BU373" s="994"/>
      <c r="BV373" s="42"/>
    </row>
    <row r="374" spans="29:74" ht="12.75" hidden="1">
      <c r="AC374" s="54"/>
      <c r="AD374" s="54"/>
      <c r="AE374" s="54"/>
      <c r="AF374" s="54"/>
      <c r="AG374" s="54"/>
      <c r="AH374" s="54"/>
      <c r="AI374" s="54"/>
      <c r="AJ374" s="54"/>
      <c r="AK374" s="54"/>
      <c r="AL374" s="54"/>
      <c r="AM374" s="72"/>
      <c r="AN374" s="70"/>
      <c r="AO374" s="70"/>
      <c r="AP374" s="70"/>
      <c r="AQ374" s="71"/>
      <c r="AR374" s="72"/>
      <c r="AS374" s="72"/>
      <c r="AT374" s="72"/>
      <c r="AU374" s="72"/>
      <c r="AV374" s="72"/>
      <c r="AW374" s="72"/>
      <c r="AX374" s="72"/>
      <c r="AY374" s="71"/>
      <c r="AZ374" s="72"/>
      <c r="BA374" s="72"/>
      <c r="BB374" s="72"/>
      <c r="BC374" s="72"/>
      <c r="BD374" s="72"/>
      <c r="BE374" s="72"/>
      <c r="BF374" s="72"/>
      <c r="BG374" s="72"/>
      <c r="BH374" s="72"/>
      <c r="BI374" s="72"/>
      <c r="BJ374" s="72"/>
      <c r="BK374" s="72"/>
      <c r="BL374" s="72"/>
      <c r="BM374" s="72"/>
      <c r="BN374" s="72"/>
      <c r="BO374" s="72"/>
      <c r="BP374" s="72"/>
      <c r="BQ374" s="72"/>
      <c r="BR374" s="72"/>
      <c r="BS374" s="62"/>
      <c r="BT374" s="994"/>
      <c r="BU374" s="994"/>
      <c r="BV374" s="42"/>
    </row>
    <row r="375" spans="29:74" ht="12.75" hidden="1">
      <c r="AC375" s="54"/>
      <c r="AD375" s="54"/>
      <c r="AE375" s="54"/>
      <c r="AF375" s="54"/>
      <c r="AG375" s="54"/>
      <c r="AH375" s="54"/>
      <c r="AI375" s="54"/>
      <c r="AJ375" s="54"/>
      <c r="AK375" s="54"/>
      <c r="AL375" s="54"/>
      <c r="AM375" s="72"/>
      <c r="AN375" s="70"/>
      <c r="AO375" s="70"/>
      <c r="AP375" s="70"/>
      <c r="AQ375" s="71"/>
      <c r="AR375" s="72"/>
      <c r="AS375" s="72"/>
      <c r="AT375" s="72"/>
      <c r="AU375" s="72"/>
      <c r="AV375" s="72"/>
      <c r="AW375" s="72"/>
      <c r="AX375" s="72"/>
      <c r="AY375" s="71"/>
      <c r="AZ375" s="72"/>
      <c r="BA375" s="72"/>
      <c r="BB375" s="72"/>
      <c r="BC375" s="72"/>
      <c r="BD375" s="72"/>
      <c r="BE375" s="72"/>
      <c r="BF375" s="72"/>
      <c r="BG375" s="72"/>
      <c r="BH375" s="72"/>
      <c r="BI375" s="72"/>
      <c r="BJ375" s="72"/>
      <c r="BK375" s="72"/>
      <c r="BL375" s="72"/>
      <c r="BM375" s="72"/>
      <c r="BN375" s="72"/>
      <c r="BO375" s="72"/>
      <c r="BP375" s="72"/>
      <c r="BQ375" s="72"/>
      <c r="BR375" s="72"/>
      <c r="BS375" s="62"/>
      <c r="BT375" s="994"/>
      <c r="BU375" s="994"/>
      <c r="BV375" s="42"/>
    </row>
    <row r="376" spans="29:74" ht="12.75" hidden="1">
      <c r="AC376" s="54"/>
      <c r="AD376" s="54"/>
      <c r="AE376" s="54"/>
      <c r="AF376" s="54"/>
      <c r="AG376" s="54"/>
      <c r="AH376" s="54"/>
      <c r="AI376" s="54"/>
      <c r="AJ376" s="54"/>
      <c r="AK376" s="54"/>
      <c r="AL376" s="54"/>
      <c r="AM376" s="72"/>
      <c r="AN376" s="70"/>
      <c r="AO376" s="70"/>
      <c r="AP376" s="70"/>
      <c r="AQ376" s="71"/>
      <c r="AR376" s="72"/>
      <c r="AS376" s="72"/>
      <c r="AT376" s="72"/>
      <c r="AU376" s="72"/>
      <c r="AV376" s="72"/>
      <c r="AW376" s="72"/>
      <c r="AX376" s="72"/>
      <c r="AY376" s="71"/>
      <c r="AZ376" s="72"/>
      <c r="BA376" s="72"/>
      <c r="BB376" s="72"/>
      <c r="BC376" s="72"/>
      <c r="BD376" s="72"/>
      <c r="BE376" s="72"/>
      <c r="BF376" s="72"/>
      <c r="BG376" s="72"/>
      <c r="BH376" s="72"/>
      <c r="BI376" s="72"/>
      <c r="BJ376" s="72"/>
      <c r="BK376" s="72"/>
      <c r="BL376" s="72"/>
      <c r="BM376" s="72"/>
      <c r="BN376" s="72"/>
      <c r="BO376" s="72"/>
      <c r="BP376" s="72"/>
      <c r="BQ376" s="72"/>
      <c r="BR376" s="72"/>
      <c r="BS376" s="62"/>
      <c r="BT376" s="994"/>
      <c r="BU376" s="994"/>
      <c r="BV376" s="42"/>
    </row>
    <row r="377" spans="29:74" ht="12.75" hidden="1">
      <c r="AC377" s="54"/>
      <c r="AD377" s="54"/>
      <c r="AE377" s="54"/>
      <c r="AF377" s="54"/>
      <c r="AG377" s="54"/>
      <c r="AH377" s="54"/>
      <c r="AI377" s="54"/>
      <c r="AJ377" s="54"/>
      <c r="AK377" s="54"/>
      <c r="AL377" s="54"/>
      <c r="AM377" s="72"/>
      <c r="AN377" s="70"/>
      <c r="AO377" s="70"/>
      <c r="AP377" s="70"/>
      <c r="AQ377" s="71"/>
      <c r="AR377" s="72"/>
      <c r="AS377" s="72"/>
      <c r="AT377" s="72"/>
      <c r="AU377" s="72"/>
      <c r="AV377" s="72"/>
      <c r="AW377" s="72"/>
      <c r="AX377" s="72"/>
      <c r="AY377" s="71"/>
      <c r="AZ377" s="72"/>
      <c r="BA377" s="72"/>
      <c r="BB377" s="72"/>
      <c r="BC377" s="72"/>
      <c r="BD377" s="72"/>
      <c r="BE377" s="72"/>
      <c r="BF377" s="72"/>
      <c r="BG377" s="72"/>
      <c r="BH377" s="72"/>
      <c r="BI377" s="72"/>
      <c r="BJ377" s="72"/>
      <c r="BK377" s="72"/>
      <c r="BL377" s="72"/>
      <c r="BM377" s="72"/>
      <c r="BN377" s="72"/>
      <c r="BO377" s="72"/>
      <c r="BP377" s="72"/>
      <c r="BQ377" s="72"/>
      <c r="BR377" s="72"/>
      <c r="BS377" s="62"/>
      <c r="BT377" s="994"/>
      <c r="BU377" s="994"/>
      <c r="BV377" s="42"/>
    </row>
    <row r="378" spans="29:74" ht="12.75" hidden="1">
      <c r="AC378" s="54"/>
      <c r="AD378" s="54"/>
      <c r="AE378" s="54"/>
      <c r="AF378" s="54"/>
      <c r="AG378" s="54"/>
      <c r="AH378" s="54"/>
      <c r="AI378" s="54"/>
      <c r="AJ378" s="54"/>
      <c r="AK378" s="54"/>
      <c r="AL378" s="54"/>
      <c r="AM378" s="72"/>
      <c r="AN378" s="70"/>
      <c r="AO378" s="70"/>
      <c r="AP378" s="70"/>
      <c r="AQ378" s="71"/>
      <c r="AR378" s="72"/>
      <c r="AS378" s="72"/>
      <c r="AT378" s="72"/>
      <c r="AU378" s="72"/>
      <c r="AV378" s="72"/>
      <c r="AW378" s="72"/>
      <c r="AX378" s="72"/>
      <c r="AY378" s="71"/>
      <c r="AZ378" s="72"/>
      <c r="BA378" s="72"/>
      <c r="BB378" s="72"/>
      <c r="BC378" s="72"/>
      <c r="BD378" s="72"/>
      <c r="BE378" s="72"/>
      <c r="BF378" s="72"/>
      <c r="BG378" s="72"/>
      <c r="BH378" s="72"/>
      <c r="BI378" s="72"/>
      <c r="BJ378" s="72"/>
      <c r="BK378" s="72"/>
      <c r="BL378" s="72"/>
      <c r="BM378" s="72"/>
      <c r="BN378" s="72"/>
      <c r="BO378" s="72"/>
      <c r="BP378" s="72"/>
      <c r="BQ378" s="72"/>
      <c r="BR378" s="72"/>
      <c r="BS378" s="62"/>
      <c r="BT378" s="994"/>
      <c r="BU378" s="994"/>
      <c r="BV378" s="42"/>
    </row>
    <row r="379" spans="29:74" ht="12.75" hidden="1">
      <c r="AC379" s="54"/>
      <c r="AD379" s="54"/>
      <c r="AE379" s="54"/>
      <c r="AF379" s="54"/>
      <c r="AG379" s="54"/>
      <c r="AH379" s="54"/>
      <c r="AI379" s="54"/>
      <c r="AJ379" s="54"/>
      <c r="AK379" s="54"/>
      <c r="AL379" s="54"/>
      <c r="AM379" s="72"/>
      <c r="AN379" s="70"/>
      <c r="AO379" s="70"/>
      <c r="AP379" s="70"/>
      <c r="AQ379" s="71"/>
      <c r="AR379" s="72"/>
      <c r="AS379" s="72"/>
      <c r="AT379" s="72"/>
      <c r="AU379" s="72"/>
      <c r="AV379" s="72"/>
      <c r="AW379" s="72"/>
      <c r="AX379" s="72"/>
      <c r="AY379" s="71"/>
      <c r="AZ379" s="72"/>
      <c r="BA379" s="72"/>
      <c r="BB379" s="72"/>
      <c r="BC379" s="72"/>
      <c r="BD379" s="72"/>
      <c r="BE379" s="72"/>
      <c r="BF379" s="72"/>
      <c r="BG379" s="72"/>
      <c r="BH379" s="72"/>
      <c r="BI379" s="72"/>
      <c r="BJ379" s="72"/>
      <c r="BK379" s="72"/>
      <c r="BL379" s="72"/>
      <c r="BM379" s="72"/>
      <c r="BN379" s="72"/>
      <c r="BO379" s="72"/>
      <c r="BP379" s="72"/>
      <c r="BQ379" s="72"/>
      <c r="BR379" s="72"/>
      <c r="BS379" s="62"/>
      <c r="BT379" s="994"/>
      <c r="BU379" s="994"/>
      <c r="BV379" s="42"/>
    </row>
    <row r="380" spans="29:74" ht="12.75" hidden="1">
      <c r="AC380" s="54"/>
      <c r="AD380" s="54"/>
      <c r="AE380" s="54"/>
      <c r="AF380" s="54"/>
      <c r="AG380" s="54"/>
      <c r="AH380" s="54"/>
      <c r="AI380" s="54"/>
      <c r="AJ380" s="54"/>
      <c r="AK380" s="54"/>
      <c r="AL380" s="54"/>
      <c r="AM380" s="72"/>
      <c r="AN380" s="70"/>
      <c r="AO380" s="70"/>
      <c r="AP380" s="70"/>
      <c r="AQ380" s="71"/>
      <c r="AR380" s="72"/>
      <c r="AS380" s="72"/>
      <c r="AT380" s="72"/>
      <c r="AU380" s="72"/>
      <c r="AV380" s="72"/>
      <c r="AW380" s="72"/>
      <c r="AX380" s="72"/>
      <c r="AY380" s="71"/>
      <c r="AZ380" s="72"/>
      <c r="BA380" s="72"/>
      <c r="BB380" s="72"/>
      <c r="BC380" s="72"/>
      <c r="BD380" s="72"/>
      <c r="BE380" s="72"/>
      <c r="BF380" s="72"/>
      <c r="BG380" s="72"/>
      <c r="BH380" s="72"/>
      <c r="BI380" s="72"/>
      <c r="BJ380" s="72"/>
      <c r="BK380" s="72"/>
      <c r="BL380" s="72"/>
      <c r="BM380" s="72"/>
      <c r="BN380" s="72"/>
      <c r="BO380" s="72"/>
      <c r="BP380" s="72"/>
      <c r="BQ380" s="72"/>
      <c r="BR380" s="72"/>
      <c r="BS380" s="62"/>
      <c r="BT380" s="994"/>
      <c r="BU380" s="994"/>
      <c r="BV380" s="42"/>
    </row>
    <row r="381" spans="29:74" ht="12.75" hidden="1">
      <c r="AC381" s="54"/>
      <c r="AD381" s="54"/>
      <c r="AE381" s="54"/>
      <c r="AF381" s="54"/>
      <c r="AG381" s="54"/>
      <c r="AH381" s="54"/>
      <c r="AI381" s="54"/>
      <c r="AJ381" s="54"/>
      <c r="AK381" s="54"/>
      <c r="AL381" s="54"/>
      <c r="AM381" s="72"/>
      <c r="AN381" s="70"/>
      <c r="AO381" s="70"/>
      <c r="AP381" s="70"/>
      <c r="AQ381" s="71"/>
      <c r="AR381" s="72"/>
      <c r="AS381" s="72"/>
      <c r="AT381" s="72"/>
      <c r="AU381" s="72"/>
      <c r="AV381" s="72"/>
      <c r="AW381" s="72"/>
      <c r="AX381" s="72"/>
      <c r="AY381" s="71"/>
      <c r="AZ381" s="72"/>
      <c r="BA381" s="72"/>
      <c r="BB381" s="72"/>
      <c r="BC381" s="72"/>
      <c r="BD381" s="72"/>
      <c r="BE381" s="72"/>
      <c r="BF381" s="72"/>
      <c r="BG381" s="72"/>
      <c r="BH381" s="72"/>
      <c r="BI381" s="72"/>
      <c r="BJ381" s="72"/>
      <c r="BK381" s="72"/>
      <c r="BL381" s="72"/>
      <c r="BM381" s="72"/>
      <c r="BN381" s="72"/>
      <c r="BO381" s="72"/>
      <c r="BP381" s="72"/>
      <c r="BQ381" s="72"/>
      <c r="BR381" s="72"/>
      <c r="BS381" s="62"/>
      <c r="BT381" s="994"/>
      <c r="BU381" s="994"/>
      <c r="BV381" s="42"/>
    </row>
    <row r="382" spans="29:74" ht="12.75" hidden="1">
      <c r="AC382" s="54"/>
      <c r="AD382" s="54"/>
      <c r="AE382" s="54"/>
      <c r="AF382" s="54"/>
      <c r="AG382" s="54"/>
      <c r="AH382" s="54"/>
      <c r="AI382" s="54"/>
      <c r="AJ382" s="54"/>
      <c r="AK382" s="54"/>
      <c r="AL382" s="54"/>
      <c r="AM382" s="72"/>
      <c r="AN382" s="70"/>
      <c r="AO382" s="70"/>
      <c r="AP382" s="70"/>
      <c r="AQ382" s="71"/>
      <c r="AR382" s="72"/>
      <c r="AS382" s="72"/>
      <c r="AT382" s="72"/>
      <c r="AU382" s="72"/>
      <c r="AV382" s="72"/>
      <c r="AW382" s="72"/>
      <c r="AX382" s="72"/>
      <c r="AY382" s="71"/>
      <c r="AZ382" s="72"/>
      <c r="BA382" s="72"/>
      <c r="BB382" s="72"/>
      <c r="BC382" s="72"/>
      <c r="BD382" s="72"/>
      <c r="BE382" s="72"/>
      <c r="BF382" s="72"/>
      <c r="BG382" s="72"/>
      <c r="BH382" s="72"/>
      <c r="BI382" s="72"/>
      <c r="BJ382" s="72"/>
      <c r="BK382" s="72"/>
      <c r="BL382" s="72"/>
      <c r="BM382" s="72"/>
      <c r="BN382" s="72"/>
      <c r="BO382" s="72"/>
      <c r="BP382" s="72"/>
      <c r="BQ382" s="72"/>
      <c r="BR382" s="72"/>
      <c r="BS382" s="62"/>
      <c r="BT382" s="994"/>
      <c r="BU382" s="994"/>
      <c r="BV382" s="42"/>
    </row>
    <row r="383" spans="29:74" ht="12.75" hidden="1">
      <c r="AC383" s="54"/>
      <c r="AD383" s="54"/>
      <c r="AE383" s="54"/>
      <c r="AF383" s="54"/>
      <c r="AG383" s="54"/>
      <c r="AH383" s="54"/>
      <c r="AI383" s="54"/>
      <c r="AJ383" s="54"/>
      <c r="AK383" s="54"/>
      <c r="AL383" s="54"/>
      <c r="AM383" s="72"/>
      <c r="AN383" s="70"/>
      <c r="AO383" s="70"/>
      <c r="AP383" s="70"/>
      <c r="AQ383" s="71"/>
      <c r="AR383" s="72"/>
      <c r="AS383" s="72"/>
      <c r="AT383" s="72"/>
      <c r="AU383" s="72"/>
      <c r="AV383" s="72"/>
      <c r="AW383" s="72"/>
      <c r="AX383" s="72"/>
      <c r="AY383" s="71"/>
      <c r="AZ383" s="72"/>
      <c r="BA383" s="72"/>
      <c r="BB383" s="72"/>
      <c r="BC383" s="72"/>
      <c r="BD383" s="72"/>
      <c r="BE383" s="72"/>
      <c r="BF383" s="72"/>
      <c r="BG383" s="72"/>
      <c r="BH383" s="72"/>
      <c r="BI383" s="72"/>
      <c r="BJ383" s="72"/>
      <c r="BK383" s="72"/>
      <c r="BL383" s="72"/>
      <c r="BM383" s="72"/>
      <c r="BN383" s="72"/>
      <c r="BO383" s="72"/>
      <c r="BP383" s="72"/>
      <c r="BQ383" s="72"/>
      <c r="BR383" s="72"/>
      <c r="BS383" s="62"/>
      <c r="BT383" s="994"/>
      <c r="BU383" s="994"/>
      <c r="BV383" s="42"/>
    </row>
    <row r="384" spans="29:74" ht="12.75" hidden="1">
      <c r="AC384" s="54"/>
      <c r="AD384" s="54"/>
      <c r="AE384" s="54"/>
      <c r="AF384" s="54"/>
      <c r="AG384" s="54"/>
      <c r="AH384" s="54"/>
      <c r="AI384" s="54"/>
      <c r="AJ384" s="54"/>
      <c r="AK384" s="54"/>
      <c r="AL384" s="54"/>
      <c r="AM384" s="72"/>
      <c r="AN384" s="70"/>
      <c r="AO384" s="70"/>
      <c r="AP384" s="70"/>
      <c r="AQ384" s="71"/>
      <c r="AR384" s="72"/>
      <c r="AS384" s="72"/>
      <c r="AT384" s="72"/>
      <c r="AU384" s="72"/>
      <c r="AV384" s="72"/>
      <c r="AW384" s="72"/>
      <c r="AX384" s="72"/>
      <c r="AY384" s="71"/>
      <c r="AZ384" s="72"/>
      <c r="BA384" s="72"/>
      <c r="BB384" s="72"/>
      <c r="BC384" s="72"/>
      <c r="BD384" s="72"/>
      <c r="BE384" s="72"/>
      <c r="BF384" s="72"/>
      <c r="BG384" s="72"/>
      <c r="BH384" s="72"/>
      <c r="BI384" s="72"/>
      <c r="BJ384" s="72"/>
      <c r="BK384" s="72"/>
      <c r="BL384" s="72"/>
      <c r="BM384" s="72"/>
      <c r="BN384" s="72"/>
      <c r="BO384" s="72"/>
      <c r="BP384" s="72"/>
      <c r="BQ384" s="72"/>
      <c r="BR384" s="72"/>
      <c r="BS384" s="62"/>
      <c r="BT384" s="994"/>
      <c r="BU384" s="994"/>
      <c r="BV384" s="42"/>
    </row>
    <row r="385" spans="3:74" ht="12.75" hidden="1">
      <c r="AC385" s="54"/>
      <c r="AD385" s="54"/>
      <c r="AE385" s="54"/>
      <c r="AF385" s="54"/>
      <c r="AG385" s="54"/>
      <c r="AH385" s="54"/>
      <c r="AI385" s="54"/>
      <c r="AJ385" s="54"/>
      <c r="AK385" s="54"/>
      <c r="AL385" s="54"/>
      <c r="AM385" s="72"/>
      <c r="AN385" s="70"/>
      <c r="AO385" s="70"/>
      <c r="AP385" s="70"/>
      <c r="AQ385" s="71"/>
      <c r="AR385" s="72"/>
      <c r="AS385" s="72"/>
      <c r="AT385" s="72"/>
      <c r="AU385" s="72"/>
      <c r="AV385" s="72"/>
      <c r="AW385" s="72"/>
      <c r="AX385" s="72"/>
      <c r="AY385" s="71"/>
      <c r="AZ385" s="72"/>
      <c r="BA385" s="72"/>
      <c r="BB385" s="72"/>
      <c r="BC385" s="72"/>
      <c r="BD385" s="72"/>
      <c r="BE385" s="72"/>
      <c r="BF385" s="72"/>
      <c r="BG385" s="72"/>
      <c r="BH385" s="72"/>
      <c r="BI385" s="72"/>
      <c r="BJ385" s="72"/>
      <c r="BK385" s="72"/>
      <c r="BL385" s="72"/>
      <c r="BM385" s="72"/>
      <c r="BN385" s="72"/>
      <c r="BO385" s="72"/>
      <c r="BP385" s="72"/>
      <c r="BQ385" s="72"/>
      <c r="BR385" s="72"/>
      <c r="BS385" s="62"/>
      <c r="BT385" s="994"/>
      <c r="BU385" s="994"/>
      <c r="BV385" s="42"/>
    </row>
    <row r="386" spans="3:74" ht="12.75" hidden="1">
      <c r="AC386" s="54"/>
      <c r="AD386" s="54"/>
      <c r="AE386" s="54"/>
      <c r="AF386" s="54"/>
      <c r="AG386" s="54"/>
      <c r="AH386" s="54"/>
      <c r="AI386" s="54"/>
      <c r="AJ386" s="54"/>
      <c r="AK386" s="54"/>
      <c r="AL386" s="54"/>
      <c r="AM386" s="72"/>
      <c r="AN386" s="70"/>
      <c r="AO386" s="70"/>
      <c r="AP386" s="70"/>
      <c r="AQ386" s="71"/>
      <c r="AR386" s="72"/>
      <c r="AS386" s="72"/>
      <c r="AT386" s="72"/>
      <c r="AU386" s="72"/>
      <c r="AV386" s="72"/>
      <c r="AW386" s="72"/>
      <c r="AX386" s="72"/>
      <c r="AY386" s="71"/>
      <c r="AZ386" s="72"/>
      <c r="BA386" s="72"/>
      <c r="BB386" s="72"/>
      <c r="BC386" s="72"/>
      <c r="BD386" s="72"/>
      <c r="BE386" s="72"/>
      <c r="BF386" s="72"/>
      <c r="BG386" s="72"/>
      <c r="BH386" s="72"/>
      <c r="BI386" s="72"/>
      <c r="BJ386" s="72"/>
      <c r="BK386" s="72"/>
      <c r="BL386" s="72"/>
      <c r="BM386" s="72"/>
      <c r="BN386" s="72"/>
      <c r="BO386" s="72"/>
      <c r="BP386" s="72"/>
      <c r="BQ386" s="72"/>
      <c r="BR386" s="72"/>
      <c r="BS386" s="62"/>
      <c r="BT386" s="994"/>
      <c r="BU386" s="994"/>
      <c r="BV386" s="42"/>
    </row>
    <row r="387" spans="3:74" ht="12.75" hidden="1">
      <c r="AC387" s="54"/>
      <c r="AD387" s="54"/>
      <c r="AE387" s="54"/>
      <c r="AF387" s="54"/>
      <c r="AG387" s="54"/>
      <c r="AH387" s="54"/>
      <c r="AI387" s="54"/>
      <c r="AJ387" s="54"/>
      <c r="AK387" s="54"/>
      <c r="AL387" s="54"/>
      <c r="AM387" s="72"/>
      <c r="AN387" s="70"/>
      <c r="AO387" s="70"/>
      <c r="AP387" s="70"/>
      <c r="AQ387" s="71"/>
      <c r="AR387" s="72"/>
      <c r="AS387" s="72"/>
      <c r="AT387" s="72"/>
      <c r="AU387" s="72"/>
      <c r="AV387" s="72"/>
      <c r="AW387" s="72"/>
      <c r="AX387" s="72"/>
      <c r="AY387" s="71"/>
      <c r="AZ387" s="72"/>
      <c r="BA387" s="72"/>
      <c r="BB387" s="72"/>
      <c r="BC387" s="72"/>
      <c r="BD387" s="72"/>
      <c r="BE387" s="72"/>
      <c r="BF387" s="72"/>
      <c r="BG387" s="72"/>
      <c r="BH387" s="72"/>
      <c r="BI387" s="72"/>
      <c r="BJ387" s="72"/>
      <c r="BK387" s="72"/>
      <c r="BL387" s="72"/>
      <c r="BM387" s="72"/>
      <c r="BN387" s="72"/>
      <c r="BO387" s="72"/>
      <c r="BP387" s="72"/>
      <c r="BQ387" s="72"/>
      <c r="BR387" s="72"/>
      <c r="BS387" s="62"/>
      <c r="BT387" s="994"/>
      <c r="BU387" s="994"/>
      <c r="BV387" s="42"/>
    </row>
    <row r="388" spans="3:74" ht="12.75" hidden="1">
      <c r="AC388" s="54"/>
      <c r="AD388" s="54"/>
      <c r="AE388" s="54"/>
      <c r="AF388" s="54"/>
      <c r="AG388" s="54"/>
      <c r="AH388" s="54"/>
      <c r="AI388" s="54"/>
      <c r="AJ388" s="54"/>
      <c r="AK388" s="54"/>
      <c r="AL388" s="54"/>
      <c r="AM388" s="72"/>
      <c r="AN388" s="70"/>
      <c r="AO388" s="70"/>
      <c r="AP388" s="70"/>
      <c r="AQ388" s="71"/>
      <c r="AR388" s="72"/>
      <c r="AS388" s="72"/>
      <c r="AT388" s="72"/>
      <c r="AU388" s="72"/>
      <c r="AV388" s="72"/>
      <c r="AW388" s="72"/>
      <c r="AX388" s="72"/>
      <c r="AY388" s="71"/>
      <c r="AZ388" s="72"/>
      <c r="BA388" s="72"/>
      <c r="BB388" s="72"/>
      <c r="BC388" s="72"/>
      <c r="BD388" s="72"/>
      <c r="BE388" s="72"/>
      <c r="BF388" s="72"/>
      <c r="BG388" s="72"/>
      <c r="BH388" s="72"/>
      <c r="BI388" s="72"/>
      <c r="BJ388" s="72"/>
      <c r="BK388" s="72"/>
      <c r="BL388" s="72"/>
      <c r="BM388" s="72"/>
      <c r="BN388" s="72"/>
      <c r="BO388" s="72"/>
      <c r="BP388" s="72"/>
      <c r="BQ388" s="72"/>
      <c r="BR388" s="72"/>
      <c r="BS388" s="62"/>
      <c r="BT388" s="994"/>
      <c r="BU388" s="994"/>
      <c r="BV388" s="42"/>
    </row>
    <row r="389" spans="3:74" ht="12.75" hidden="1">
      <c r="AC389" s="54"/>
      <c r="AD389" s="54"/>
      <c r="AE389" s="54"/>
      <c r="AF389" s="54"/>
      <c r="AG389" s="54"/>
      <c r="AH389" s="54"/>
      <c r="AI389" s="54"/>
      <c r="AJ389" s="54"/>
      <c r="AK389" s="54"/>
      <c r="AL389" s="54"/>
      <c r="AM389" s="72"/>
      <c r="AN389" s="70"/>
      <c r="AO389" s="70"/>
      <c r="AP389" s="70"/>
      <c r="AQ389" s="71"/>
      <c r="AR389" s="72"/>
      <c r="AS389" s="72"/>
      <c r="AT389" s="72"/>
      <c r="AU389" s="72"/>
      <c r="AV389" s="72"/>
      <c r="AW389" s="72"/>
      <c r="AX389" s="72"/>
      <c r="AY389" s="71"/>
      <c r="AZ389" s="72"/>
      <c r="BA389" s="72"/>
      <c r="BB389" s="72"/>
      <c r="BC389" s="72"/>
      <c r="BD389" s="72"/>
      <c r="BE389" s="72"/>
      <c r="BF389" s="72"/>
      <c r="BG389" s="72"/>
      <c r="BH389" s="72"/>
      <c r="BI389" s="72"/>
      <c r="BJ389" s="72"/>
      <c r="BK389" s="72"/>
      <c r="BL389" s="72"/>
      <c r="BM389" s="72"/>
      <c r="BN389" s="72"/>
      <c r="BO389" s="72"/>
      <c r="BP389" s="72"/>
      <c r="BQ389" s="72"/>
      <c r="BR389" s="72"/>
      <c r="BS389" s="62"/>
      <c r="BT389" s="994"/>
      <c r="BU389" s="42"/>
      <c r="BV389" s="42"/>
    </row>
    <row r="390" spans="3:74" ht="12.75" hidden="1">
      <c r="AC390" s="54"/>
      <c r="AD390" s="54"/>
      <c r="AE390" s="54"/>
      <c r="AF390" s="54"/>
      <c r="AG390" s="54"/>
      <c r="AH390" s="54"/>
      <c r="AI390" s="54"/>
      <c r="AJ390" s="54"/>
      <c r="AK390" s="54"/>
      <c r="AL390" s="54"/>
      <c r="AM390" s="72"/>
      <c r="AN390" s="70"/>
      <c r="AO390" s="70"/>
      <c r="AP390" s="70"/>
      <c r="AQ390" s="71"/>
      <c r="AR390" s="72"/>
      <c r="AS390" s="72"/>
      <c r="AT390" s="72"/>
      <c r="AU390" s="72"/>
      <c r="AV390" s="72"/>
      <c r="AW390" s="72"/>
      <c r="AX390" s="72"/>
      <c r="AY390" s="71"/>
      <c r="AZ390" s="72"/>
      <c r="BA390" s="72"/>
      <c r="BB390" s="72"/>
      <c r="BC390" s="72"/>
      <c r="BD390" s="72"/>
      <c r="BE390" s="72"/>
      <c r="BF390" s="72"/>
      <c r="BG390" s="72"/>
      <c r="BH390" s="72"/>
      <c r="BI390" s="72"/>
      <c r="BJ390" s="72"/>
      <c r="BK390" s="72"/>
      <c r="BL390" s="72"/>
      <c r="BM390" s="72"/>
      <c r="BN390" s="72"/>
      <c r="BO390" s="72"/>
      <c r="BP390" s="72"/>
      <c r="BQ390" s="72"/>
      <c r="BR390" s="72"/>
      <c r="BS390" s="62"/>
      <c r="BT390" s="994"/>
      <c r="BU390" s="42"/>
      <c r="BV390" s="42"/>
    </row>
    <row r="391" spans="3:74" ht="12.75" hidden="1">
      <c r="AC391" s="54"/>
      <c r="AD391" s="54"/>
      <c r="AE391" s="54"/>
      <c r="AF391" s="54"/>
      <c r="AG391" s="54"/>
      <c r="AH391" s="54"/>
      <c r="AI391" s="54"/>
      <c r="AJ391" s="54"/>
      <c r="AK391" s="54"/>
      <c r="AL391" s="54"/>
      <c r="AM391" s="72"/>
      <c r="AN391" s="70"/>
      <c r="AO391" s="70"/>
      <c r="AP391" s="70"/>
      <c r="AQ391" s="71"/>
      <c r="AR391" s="72"/>
      <c r="AS391" s="72"/>
      <c r="AT391" s="72"/>
      <c r="AU391" s="72"/>
      <c r="AV391" s="72"/>
      <c r="AW391" s="72"/>
      <c r="AX391" s="72"/>
      <c r="AY391" s="71"/>
      <c r="AZ391" s="72"/>
      <c r="BA391" s="72"/>
      <c r="BB391" s="72"/>
      <c r="BC391" s="72"/>
      <c r="BD391" s="72"/>
      <c r="BE391" s="72"/>
      <c r="BF391" s="72"/>
      <c r="BG391" s="72"/>
      <c r="BH391" s="72"/>
      <c r="BI391" s="72"/>
      <c r="BJ391" s="72"/>
      <c r="BK391" s="72"/>
      <c r="BL391" s="72"/>
      <c r="BM391" s="72"/>
      <c r="BN391" s="72"/>
      <c r="BO391" s="72"/>
      <c r="BP391" s="72"/>
      <c r="BQ391" s="72"/>
      <c r="BR391" s="72"/>
      <c r="BS391" s="62"/>
      <c r="BT391" s="994"/>
      <c r="BU391" s="42"/>
      <c r="BV391" s="42"/>
    </row>
    <row r="392" spans="3:74" ht="12.75" hidden="1">
      <c r="AC392" s="54"/>
      <c r="AD392" s="54"/>
      <c r="AE392" s="54"/>
      <c r="AF392" s="54"/>
      <c r="AG392" s="54"/>
      <c r="AH392" s="54"/>
      <c r="AI392" s="54"/>
      <c r="AJ392" s="54"/>
      <c r="AK392" s="54"/>
      <c r="AL392" s="54"/>
      <c r="AM392" s="72"/>
      <c r="AN392" s="70"/>
      <c r="AO392" s="70"/>
      <c r="AP392" s="70"/>
      <c r="AQ392" s="71"/>
      <c r="AR392" s="72"/>
      <c r="AS392" s="72"/>
      <c r="AT392" s="72"/>
      <c r="AU392" s="72"/>
      <c r="AV392" s="72"/>
      <c r="AW392" s="72"/>
      <c r="AX392" s="72"/>
      <c r="AY392" s="71"/>
      <c r="AZ392" s="72"/>
      <c r="BA392" s="72"/>
      <c r="BB392" s="72"/>
      <c r="BC392" s="72"/>
      <c r="BD392" s="72"/>
      <c r="BE392" s="72"/>
      <c r="BF392" s="72"/>
      <c r="BG392" s="72"/>
      <c r="BH392" s="72"/>
      <c r="BI392" s="72"/>
      <c r="BJ392" s="72"/>
      <c r="BK392" s="72"/>
      <c r="BL392" s="72"/>
      <c r="BM392" s="72"/>
      <c r="BN392" s="72"/>
      <c r="BO392" s="72"/>
      <c r="BP392" s="72"/>
      <c r="BQ392" s="72"/>
      <c r="BR392" s="72"/>
      <c r="BS392" s="62"/>
      <c r="BT392" s="994"/>
      <c r="BU392" s="42"/>
      <c r="BV392" s="42"/>
    </row>
    <row r="393" spans="3:74" ht="12.75" hidden="1">
      <c r="AC393" s="54"/>
      <c r="AD393" s="54"/>
      <c r="AE393" s="54"/>
      <c r="AF393" s="54"/>
      <c r="AG393" s="54"/>
      <c r="AH393" s="54"/>
      <c r="AI393" s="54"/>
      <c r="AJ393" s="54"/>
      <c r="AK393" s="54"/>
      <c r="AL393" s="54"/>
      <c r="AM393" s="72"/>
      <c r="AN393" s="70"/>
      <c r="AO393" s="70"/>
      <c r="AP393" s="70"/>
      <c r="AQ393" s="71"/>
      <c r="AR393" s="72"/>
      <c r="AS393" s="72"/>
      <c r="AT393" s="72"/>
      <c r="AU393" s="72"/>
      <c r="AV393" s="72"/>
      <c r="AW393" s="72"/>
      <c r="AX393" s="72"/>
      <c r="AY393" s="71"/>
      <c r="AZ393" s="72"/>
      <c r="BA393" s="72"/>
      <c r="BB393" s="72"/>
      <c r="BC393" s="72"/>
      <c r="BD393" s="72"/>
      <c r="BE393" s="72"/>
      <c r="BF393" s="72"/>
      <c r="BG393" s="72"/>
      <c r="BH393" s="72"/>
      <c r="BI393" s="72"/>
      <c r="BJ393" s="72"/>
      <c r="BK393" s="72"/>
      <c r="BL393" s="72"/>
      <c r="BM393" s="72"/>
      <c r="BN393" s="72"/>
      <c r="BO393" s="72"/>
      <c r="BP393" s="72"/>
      <c r="BQ393" s="72"/>
      <c r="BR393" s="72"/>
      <c r="BS393" s="62"/>
      <c r="BT393" s="994"/>
      <c r="BU393" s="42"/>
      <c r="BV393" s="42"/>
    </row>
    <row r="394" spans="3:74" ht="12.75" hidden="1">
      <c r="AC394" s="54"/>
      <c r="AD394" s="54"/>
      <c r="AE394" s="54"/>
      <c r="AF394" s="54"/>
      <c r="AG394" s="54"/>
      <c r="AH394" s="54"/>
      <c r="AI394" s="54"/>
      <c r="AJ394" s="54"/>
      <c r="AK394" s="54"/>
      <c r="AL394" s="54"/>
      <c r="AM394" s="72"/>
      <c r="AN394" s="70"/>
      <c r="AO394" s="70"/>
      <c r="AP394" s="70"/>
      <c r="AQ394" s="71"/>
      <c r="AR394" s="72"/>
      <c r="AS394" s="72"/>
      <c r="AT394" s="72"/>
      <c r="AU394" s="72"/>
      <c r="AV394" s="72"/>
      <c r="AW394" s="72"/>
      <c r="AX394" s="72"/>
      <c r="AY394" s="71"/>
      <c r="AZ394" s="72"/>
      <c r="BA394" s="72"/>
      <c r="BB394" s="72"/>
      <c r="BC394" s="72"/>
      <c r="BD394" s="72"/>
      <c r="BE394" s="72"/>
      <c r="BF394" s="72"/>
      <c r="BG394" s="72"/>
      <c r="BH394" s="72"/>
      <c r="BI394" s="72"/>
      <c r="BJ394" s="72"/>
      <c r="BK394" s="72"/>
      <c r="BL394" s="72"/>
      <c r="BM394" s="72"/>
      <c r="BN394" s="72"/>
      <c r="BO394" s="72"/>
      <c r="BP394" s="72"/>
      <c r="BQ394" s="72"/>
      <c r="BR394" s="72"/>
      <c r="BS394" s="62"/>
      <c r="BT394" s="994"/>
      <c r="BU394" s="42"/>
      <c r="BV394" s="42"/>
    </row>
    <row r="395" spans="3:74" ht="12.75" hidden="1">
      <c r="AC395" s="54"/>
      <c r="AD395" s="54"/>
      <c r="AE395" s="54"/>
      <c r="AF395" s="54"/>
      <c r="AG395" s="54"/>
      <c r="AH395" s="54"/>
      <c r="AI395" s="54"/>
      <c r="AJ395" s="54"/>
      <c r="AK395" s="54"/>
      <c r="AL395" s="54"/>
      <c r="AM395" s="72"/>
      <c r="AN395" s="70"/>
      <c r="AO395" s="70"/>
      <c r="AP395" s="70"/>
      <c r="AQ395" s="71"/>
      <c r="AR395" s="72"/>
      <c r="AS395" s="72"/>
      <c r="AT395" s="72"/>
      <c r="AU395" s="72"/>
      <c r="AV395" s="72"/>
      <c r="AW395" s="72"/>
      <c r="AX395" s="72"/>
      <c r="AY395" s="71"/>
      <c r="AZ395" s="72"/>
      <c r="BA395" s="72"/>
      <c r="BB395" s="72"/>
      <c r="BC395" s="72"/>
      <c r="BD395" s="72"/>
      <c r="BE395" s="72"/>
      <c r="BF395" s="72"/>
      <c r="BG395" s="72"/>
      <c r="BH395" s="72"/>
      <c r="BI395" s="72"/>
      <c r="BJ395" s="72"/>
      <c r="BK395" s="72"/>
      <c r="BL395" s="72"/>
      <c r="BM395" s="72"/>
      <c r="BN395" s="72"/>
      <c r="BO395" s="72"/>
      <c r="BP395" s="72"/>
      <c r="BQ395" s="72"/>
      <c r="BR395" s="72"/>
      <c r="BS395" s="62"/>
      <c r="BT395" s="994"/>
      <c r="BU395" s="42"/>
      <c r="BV395" s="42"/>
    </row>
    <row r="396" spans="3:74" ht="12.75" hidden="1">
      <c r="AC396" s="54"/>
      <c r="AD396" s="54"/>
      <c r="AE396" s="54"/>
      <c r="AF396" s="54"/>
      <c r="AG396" s="54"/>
      <c r="AH396" s="54"/>
      <c r="AI396" s="54"/>
      <c r="AJ396" s="54"/>
      <c r="AK396" s="54"/>
      <c r="AL396" s="54"/>
      <c r="AM396" s="72"/>
      <c r="AN396" s="70"/>
      <c r="AO396" s="70"/>
      <c r="AP396" s="70"/>
      <c r="AQ396" s="71"/>
      <c r="AR396" s="72"/>
      <c r="AS396" s="72"/>
      <c r="AT396" s="72"/>
      <c r="AU396" s="72"/>
      <c r="AV396" s="72"/>
      <c r="AW396" s="72"/>
      <c r="AX396" s="72"/>
      <c r="AY396" s="71"/>
      <c r="AZ396" s="72"/>
      <c r="BA396" s="72"/>
      <c r="BB396" s="72"/>
      <c r="BC396" s="72"/>
      <c r="BD396" s="72"/>
      <c r="BE396" s="72"/>
      <c r="BF396" s="72"/>
      <c r="BG396" s="72"/>
      <c r="BH396" s="72"/>
      <c r="BI396" s="72"/>
      <c r="BJ396" s="72"/>
      <c r="BK396" s="72"/>
      <c r="BL396" s="72"/>
      <c r="BM396" s="72"/>
      <c r="BN396" s="72"/>
      <c r="BO396" s="72"/>
      <c r="BP396" s="72"/>
      <c r="BQ396" s="72"/>
      <c r="BR396" s="72"/>
      <c r="BS396" s="62"/>
      <c r="BT396" s="994"/>
      <c r="BU396" s="42"/>
      <c r="BV396" s="42"/>
    </row>
    <row r="397" spans="3:74" ht="12.75" hidden="1">
      <c r="AC397" s="54"/>
      <c r="AD397" s="54"/>
      <c r="AE397" s="54"/>
      <c r="AF397" s="54"/>
      <c r="AG397" s="54"/>
      <c r="AH397" s="54"/>
      <c r="AI397" s="54"/>
      <c r="AJ397" s="54"/>
      <c r="AK397" s="54"/>
      <c r="AL397" s="54"/>
      <c r="AM397" s="72"/>
      <c r="AN397" s="70"/>
      <c r="AO397" s="70"/>
      <c r="AP397" s="70"/>
      <c r="AQ397" s="71"/>
      <c r="AR397" s="72"/>
      <c r="AS397" s="72"/>
      <c r="AT397" s="72"/>
      <c r="AU397" s="72"/>
      <c r="AV397" s="72"/>
      <c r="AW397" s="72"/>
      <c r="AX397" s="72"/>
      <c r="AY397" s="71"/>
      <c r="AZ397" s="72"/>
      <c r="BA397" s="72"/>
      <c r="BB397" s="72"/>
      <c r="BC397" s="72"/>
      <c r="BD397" s="72"/>
      <c r="BE397" s="72"/>
      <c r="BF397" s="72"/>
      <c r="BG397" s="72"/>
      <c r="BH397" s="72"/>
      <c r="BI397" s="72"/>
      <c r="BJ397" s="72"/>
      <c r="BK397" s="72"/>
      <c r="BL397" s="72"/>
      <c r="BM397" s="72"/>
      <c r="BN397" s="72"/>
      <c r="BO397" s="72"/>
      <c r="BP397" s="72"/>
      <c r="BQ397" s="72"/>
      <c r="BR397" s="72"/>
      <c r="BS397" s="62"/>
      <c r="BT397" s="994"/>
      <c r="BU397" s="42"/>
      <c r="BV397" s="42"/>
    </row>
    <row r="398" spans="3:74" ht="12.75" hidden="1">
      <c r="AC398" s="54"/>
      <c r="AD398" s="54"/>
      <c r="AE398" s="54"/>
      <c r="AF398" s="54"/>
      <c r="AG398" s="54"/>
      <c r="AH398" s="54"/>
      <c r="AI398" s="54"/>
      <c r="AJ398" s="54"/>
      <c r="AK398" s="54"/>
      <c r="AL398" s="54"/>
      <c r="AM398" s="72"/>
      <c r="AN398" s="70"/>
      <c r="AO398" s="70"/>
      <c r="AP398" s="70"/>
      <c r="AQ398" s="71"/>
      <c r="AR398" s="72"/>
      <c r="AS398" s="72"/>
      <c r="AT398" s="72"/>
      <c r="AU398" s="72"/>
      <c r="AV398" s="72"/>
      <c r="AW398" s="72"/>
      <c r="AX398" s="72"/>
      <c r="AY398" s="71"/>
      <c r="AZ398" s="72"/>
      <c r="BA398" s="72"/>
      <c r="BB398" s="72"/>
      <c r="BC398" s="72"/>
      <c r="BD398" s="72"/>
      <c r="BE398" s="72"/>
      <c r="BF398" s="72"/>
      <c r="BG398" s="72"/>
      <c r="BH398" s="72"/>
      <c r="BI398" s="72"/>
      <c r="BJ398" s="72"/>
      <c r="BK398" s="72"/>
      <c r="BL398" s="72"/>
      <c r="BM398" s="72"/>
      <c r="BN398" s="72"/>
      <c r="BO398" s="72"/>
      <c r="BP398" s="72"/>
      <c r="BQ398" s="72"/>
      <c r="BR398" s="72"/>
      <c r="BS398" s="62"/>
      <c r="BT398" s="994"/>
      <c r="BU398" s="42"/>
      <c r="BV398" s="42"/>
    </row>
    <row r="399" spans="3:74" ht="12.75" hidden="1">
      <c r="C399" s="596"/>
      <c r="D399" s="596"/>
      <c r="E399" s="596"/>
      <c r="F399" s="596"/>
      <c r="G399" s="596"/>
      <c r="H399" s="596"/>
      <c r="I399" s="596"/>
      <c r="J399" s="596"/>
      <c r="K399" s="596"/>
      <c r="L399" s="596"/>
      <c r="M399" s="596"/>
      <c r="N399" s="596"/>
      <c r="O399" s="596"/>
      <c r="P399" s="596"/>
      <c r="Q399" s="596"/>
      <c r="R399" s="596"/>
      <c r="S399" s="596"/>
      <c r="T399" s="596"/>
      <c r="U399" s="596"/>
      <c r="V399" s="596"/>
      <c r="W399" s="596"/>
      <c r="X399" s="596"/>
      <c r="Y399" s="596"/>
      <c r="Z399" s="596"/>
      <c r="AC399" s="54"/>
      <c r="AD399" s="54"/>
      <c r="AE399" s="54"/>
      <c r="AF399" s="54"/>
      <c r="AG399" s="54"/>
      <c r="AH399" s="54"/>
      <c r="AI399" s="54"/>
      <c r="AJ399" s="54"/>
      <c r="AK399" s="54"/>
      <c r="AL399" s="54"/>
      <c r="AM399" s="72"/>
      <c r="AN399" s="70"/>
      <c r="AO399" s="70"/>
      <c r="AP399" s="70"/>
      <c r="AQ399" s="71"/>
      <c r="AR399" s="72"/>
      <c r="AS399" s="72"/>
      <c r="AT399" s="72"/>
      <c r="AU399" s="72"/>
      <c r="AV399" s="72"/>
      <c r="AW399" s="72"/>
      <c r="AX399" s="72"/>
      <c r="AY399" s="71"/>
      <c r="AZ399" s="72"/>
      <c r="BA399" s="72"/>
      <c r="BB399" s="72"/>
      <c r="BC399" s="72"/>
      <c r="BD399" s="72"/>
      <c r="BE399" s="72"/>
      <c r="BF399" s="72"/>
      <c r="BG399" s="72"/>
      <c r="BH399" s="72"/>
      <c r="BI399" s="72"/>
      <c r="BJ399" s="72"/>
      <c r="BK399" s="72"/>
      <c r="BL399" s="72"/>
      <c r="BM399" s="72"/>
      <c r="BN399" s="72"/>
      <c r="BO399" s="72"/>
      <c r="BP399" s="72"/>
      <c r="BQ399" s="72"/>
      <c r="BR399" s="72"/>
      <c r="BS399" s="62"/>
      <c r="BT399" s="994"/>
      <c r="BU399" s="42"/>
      <c r="BV399" s="42"/>
    </row>
    <row r="400" spans="3:74" ht="12.75" hidden="1">
      <c r="C400" s="596"/>
      <c r="D400" s="596"/>
      <c r="E400" s="596"/>
      <c r="F400" s="596"/>
      <c r="G400" s="596"/>
      <c r="H400" s="596"/>
      <c r="I400" s="596"/>
      <c r="J400" s="596"/>
      <c r="K400" s="596"/>
      <c r="L400" s="596"/>
      <c r="M400" s="596"/>
      <c r="N400" s="596"/>
      <c r="O400" s="596"/>
      <c r="P400" s="596"/>
      <c r="Q400" s="596"/>
      <c r="R400" s="596"/>
      <c r="S400" s="596"/>
      <c r="T400" s="596"/>
      <c r="U400" s="596"/>
      <c r="V400" s="596"/>
      <c r="W400" s="596"/>
      <c r="X400" s="596"/>
      <c r="Y400" s="596"/>
      <c r="Z400" s="596"/>
      <c r="AC400" s="54"/>
      <c r="AD400" s="54"/>
      <c r="AE400" s="54"/>
      <c r="AF400" s="54"/>
      <c r="AG400" s="54"/>
      <c r="AH400" s="54"/>
      <c r="AI400" s="54"/>
      <c r="AJ400" s="54"/>
      <c r="AK400" s="54"/>
      <c r="AL400" s="54"/>
      <c r="AM400" s="72"/>
      <c r="AN400" s="70"/>
      <c r="AO400" s="70"/>
      <c r="AP400" s="70"/>
      <c r="AQ400" s="71"/>
      <c r="AR400" s="72"/>
      <c r="AS400" s="72"/>
      <c r="AT400" s="72"/>
      <c r="AU400" s="72"/>
      <c r="AV400" s="72"/>
      <c r="AW400" s="72"/>
      <c r="AX400" s="72"/>
      <c r="AY400" s="71"/>
      <c r="AZ400" s="72"/>
      <c r="BA400" s="72"/>
      <c r="BB400" s="72"/>
      <c r="BC400" s="72"/>
      <c r="BD400" s="72"/>
      <c r="BE400" s="72"/>
      <c r="BF400" s="72"/>
      <c r="BG400" s="72"/>
      <c r="BH400" s="72"/>
      <c r="BI400" s="72"/>
      <c r="BJ400" s="72"/>
      <c r="BK400" s="72"/>
      <c r="BL400" s="72"/>
      <c r="BM400" s="72"/>
      <c r="BN400" s="72"/>
      <c r="BO400" s="72"/>
      <c r="BP400" s="72"/>
      <c r="BQ400" s="72"/>
      <c r="BR400" s="72"/>
      <c r="BS400" s="62"/>
      <c r="BT400" s="994"/>
      <c r="BU400" s="42"/>
      <c r="BV400" s="42"/>
    </row>
    <row r="401" spans="3:74" ht="12.75" hidden="1">
      <c r="C401" s="596"/>
      <c r="D401" s="596"/>
      <c r="E401" s="596"/>
      <c r="F401" s="596"/>
      <c r="G401" s="596"/>
      <c r="H401" s="596"/>
      <c r="I401" s="596"/>
      <c r="J401" s="596"/>
      <c r="K401" s="596"/>
      <c r="L401" s="596"/>
      <c r="M401" s="596"/>
      <c r="N401" s="596"/>
      <c r="O401" s="596"/>
      <c r="P401" s="596"/>
      <c r="Q401" s="596"/>
      <c r="R401" s="596"/>
      <c r="S401" s="596"/>
      <c r="T401" s="596"/>
      <c r="U401" s="596"/>
      <c r="V401" s="596"/>
      <c r="W401" s="596"/>
      <c r="X401" s="596"/>
      <c r="Y401" s="596"/>
      <c r="Z401" s="596"/>
      <c r="AC401" s="54"/>
      <c r="AD401" s="54"/>
      <c r="AE401" s="54"/>
      <c r="AF401" s="54"/>
      <c r="AG401" s="54"/>
      <c r="AH401" s="54"/>
      <c r="AI401" s="54"/>
      <c r="AJ401" s="54"/>
      <c r="AK401" s="54"/>
      <c r="AL401" s="54"/>
      <c r="AM401" s="72"/>
      <c r="AN401" s="70"/>
      <c r="AO401" s="70"/>
      <c r="AP401" s="70"/>
      <c r="AQ401" s="71"/>
      <c r="AR401" s="72"/>
      <c r="AS401" s="72"/>
      <c r="AT401" s="72"/>
      <c r="AU401" s="72"/>
      <c r="AV401" s="72"/>
      <c r="AW401" s="72"/>
      <c r="AX401" s="72"/>
      <c r="AY401" s="71"/>
      <c r="AZ401" s="72"/>
      <c r="BA401" s="72"/>
      <c r="BB401" s="72"/>
      <c r="BC401" s="72"/>
      <c r="BD401" s="72"/>
      <c r="BE401" s="72"/>
      <c r="BF401" s="72"/>
      <c r="BG401" s="72"/>
      <c r="BH401" s="72"/>
      <c r="BI401" s="72"/>
      <c r="BJ401" s="72"/>
      <c r="BK401" s="72"/>
      <c r="BL401" s="72"/>
      <c r="BM401" s="72"/>
      <c r="BN401" s="72"/>
      <c r="BO401" s="72"/>
      <c r="BP401" s="72"/>
      <c r="BQ401" s="72"/>
      <c r="BR401" s="72"/>
      <c r="BS401" s="62"/>
      <c r="BT401" s="994"/>
      <c r="BU401" s="42"/>
      <c r="BV401" s="42"/>
    </row>
    <row r="402" spans="3:74" ht="12.75" hidden="1">
      <c r="C402" s="596"/>
      <c r="D402" s="596"/>
      <c r="E402" s="596"/>
      <c r="F402" s="596"/>
      <c r="G402" s="596"/>
      <c r="H402" s="596"/>
      <c r="I402" s="596"/>
      <c r="J402" s="596"/>
      <c r="K402" s="596"/>
      <c r="L402" s="596"/>
      <c r="M402" s="596"/>
      <c r="N402" s="596"/>
      <c r="O402" s="596"/>
      <c r="P402" s="596"/>
      <c r="Q402" s="596"/>
      <c r="R402" s="596"/>
      <c r="S402" s="596"/>
      <c r="T402" s="596"/>
      <c r="U402" s="596"/>
      <c r="V402" s="596"/>
      <c r="W402" s="596"/>
      <c r="X402" s="596"/>
      <c r="Y402" s="596"/>
      <c r="Z402" s="596"/>
      <c r="AC402" s="54"/>
      <c r="AD402" s="54"/>
      <c r="AE402" s="54"/>
      <c r="AF402" s="54"/>
      <c r="AG402" s="54"/>
      <c r="AH402" s="54"/>
      <c r="AI402" s="54"/>
      <c r="AJ402" s="54"/>
      <c r="AK402" s="54"/>
      <c r="AL402" s="54"/>
      <c r="AM402" s="72"/>
      <c r="AN402" s="70"/>
      <c r="AO402" s="70"/>
      <c r="AP402" s="70"/>
      <c r="AQ402" s="71"/>
      <c r="AR402" s="72"/>
      <c r="AS402" s="72"/>
      <c r="AT402" s="72"/>
      <c r="AU402" s="72"/>
      <c r="AV402" s="72"/>
      <c r="AW402" s="72"/>
      <c r="AX402" s="72"/>
      <c r="AY402" s="71"/>
      <c r="AZ402" s="72"/>
      <c r="BA402" s="72"/>
      <c r="BB402" s="72"/>
      <c r="BC402" s="72"/>
      <c r="BD402" s="72"/>
      <c r="BE402" s="72"/>
      <c r="BF402" s="72"/>
      <c r="BG402" s="72"/>
      <c r="BH402" s="72"/>
      <c r="BI402" s="72"/>
      <c r="BJ402" s="72"/>
      <c r="BK402" s="72"/>
      <c r="BL402" s="72"/>
      <c r="BM402" s="72"/>
      <c r="BN402" s="72"/>
      <c r="BO402" s="72"/>
      <c r="BP402" s="72"/>
      <c r="BQ402" s="72"/>
      <c r="BR402" s="72"/>
      <c r="BS402" s="62"/>
      <c r="BT402" s="994"/>
      <c r="BU402" s="42"/>
      <c r="BV402" s="42"/>
    </row>
    <row r="403" spans="3:74" ht="12.75" hidden="1">
      <c r="C403" s="596"/>
      <c r="D403" s="596"/>
      <c r="E403" s="596"/>
      <c r="F403" s="596"/>
      <c r="G403" s="596"/>
      <c r="H403" s="596"/>
      <c r="I403" s="596"/>
      <c r="J403" s="596"/>
      <c r="K403" s="596"/>
      <c r="L403" s="596"/>
      <c r="M403" s="596"/>
      <c r="N403" s="596"/>
      <c r="O403" s="596"/>
      <c r="P403" s="596"/>
      <c r="Q403" s="596"/>
      <c r="R403" s="596"/>
      <c r="S403" s="596"/>
      <c r="T403" s="596"/>
      <c r="U403" s="596"/>
      <c r="V403" s="596"/>
      <c r="W403" s="596"/>
      <c r="X403" s="596"/>
      <c r="Y403" s="596"/>
      <c r="Z403" s="596"/>
      <c r="AC403" s="54"/>
      <c r="AD403" s="54"/>
      <c r="AE403" s="54"/>
      <c r="AF403" s="54"/>
      <c r="AG403" s="54"/>
      <c r="AH403" s="54"/>
      <c r="AI403" s="54"/>
      <c r="AJ403" s="54"/>
      <c r="AK403" s="54"/>
      <c r="AL403" s="54"/>
      <c r="AM403" s="72"/>
      <c r="AN403" s="70"/>
      <c r="AO403" s="70"/>
      <c r="AP403" s="70"/>
      <c r="AQ403" s="71"/>
      <c r="AR403" s="72"/>
      <c r="AS403" s="72"/>
      <c r="AT403" s="72"/>
      <c r="AU403" s="72"/>
      <c r="AV403" s="72"/>
      <c r="AW403" s="72"/>
      <c r="AX403" s="72"/>
      <c r="AY403" s="71"/>
      <c r="AZ403" s="72"/>
      <c r="BA403" s="72"/>
      <c r="BB403" s="72"/>
      <c r="BC403" s="72"/>
      <c r="BD403" s="72"/>
      <c r="BE403" s="72"/>
      <c r="BF403" s="72"/>
      <c r="BG403" s="72"/>
      <c r="BH403" s="72"/>
      <c r="BI403" s="72"/>
      <c r="BJ403" s="72"/>
      <c r="BK403" s="72"/>
      <c r="BL403" s="72"/>
      <c r="BM403" s="72"/>
      <c r="BN403" s="72"/>
      <c r="BO403" s="72"/>
      <c r="BP403" s="72"/>
      <c r="BQ403" s="72"/>
      <c r="BR403" s="72"/>
      <c r="BS403" s="62"/>
      <c r="BT403" s="994"/>
      <c r="BU403" s="42"/>
      <c r="BV403" s="42"/>
    </row>
    <row r="404" spans="3:74" ht="12.75" hidden="1">
      <c r="C404" s="596"/>
      <c r="D404" s="596"/>
      <c r="E404" s="596"/>
      <c r="F404" s="596"/>
      <c r="G404" s="596"/>
      <c r="H404" s="596"/>
      <c r="I404" s="596"/>
      <c r="J404" s="596"/>
      <c r="K404" s="596"/>
      <c r="L404" s="596"/>
      <c r="M404" s="596"/>
      <c r="N404" s="596"/>
      <c r="O404" s="596"/>
      <c r="P404" s="596"/>
      <c r="Q404" s="596"/>
      <c r="R404" s="596"/>
      <c r="S404" s="596"/>
      <c r="T404" s="596"/>
      <c r="U404" s="596"/>
      <c r="V404" s="596"/>
      <c r="W404" s="596"/>
      <c r="X404" s="596"/>
      <c r="Y404" s="596"/>
      <c r="Z404" s="596"/>
      <c r="AC404" s="54"/>
      <c r="AD404" s="54"/>
      <c r="AE404" s="54"/>
      <c r="AF404" s="54"/>
      <c r="AG404" s="54"/>
      <c r="AH404" s="54"/>
      <c r="AI404" s="54"/>
      <c r="AJ404" s="54"/>
      <c r="AK404" s="54"/>
      <c r="AL404" s="54"/>
      <c r="AM404" s="72"/>
      <c r="AN404" s="70"/>
      <c r="AO404" s="70"/>
      <c r="AP404" s="70"/>
      <c r="AQ404" s="71"/>
      <c r="AR404" s="72"/>
      <c r="AS404" s="72"/>
      <c r="AT404" s="72"/>
      <c r="AU404" s="72"/>
      <c r="AV404" s="72"/>
      <c r="AW404" s="72"/>
      <c r="AX404" s="72"/>
      <c r="AY404" s="71"/>
      <c r="AZ404" s="72"/>
      <c r="BA404" s="72"/>
      <c r="BB404" s="72"/>
      <c r="BC404" s="72"/>
      <c r="BD404" s="72"/>
      <c r="BE404" s="72"/>
      <c r="BF404" s="72"/>
      <c r="BG404" s="72"/>
      <c r="BH404" s="72"/>
      <c r="BI404" s="72"/>
      <c r="BJ404" s="72"/>
      <c r="BK404" s="72"/>
      <c r="BL404" s="72"/>
      <c r="BM404" s="72"/>
      <c r="BN404" s="72"/>
      <c r="BO404" s="72"/>
      <c r="BP404" s="72"/>
      <c r="BQ404" s="72"/>
      <c r="BR404" s="72"/>
      <c r="BS404" s="62"/>
      <c r="BT404" s="994"/>
      <c r="BU404" s="42"/>
      <c r="BV404" s="42"/>
    </row>
    <row r="405" spans="3:74" ht="12.75" hidden="1">
      <c r="C405" s="596"/>
      <c r="D405" s="596"/>
      <c r="E405" s="596"/>
      <c r="F405" s="596"/>
      <c r="G405" s="596"/>
      <c r="H405" s="596"/>
      <c r="I405" s="596"/>
      <c r="J405" s="596"/>
      <c r="K405" s="596"/>
      <c r="L405" s="596"/>
      <c r="M405" s="596"/>
      <c r="N405" s="596"/>
      <c r="O405" s="596"/>
      <c r="P405" s="596"/>
      <c r="Q405" s="596"/>
      <c r="R405" s="596"/>
      <c r="S405" s="596"/>
      <c r="T405" s="596"/>
      <c r="U405" s="596"/>
      <c r="V405" s="596"/>
      <c r="W405" s="596"/>
      <c r="X405" s="596"/>
      <c r="Y405" s="596"/>
      <c r="Z405" s="596"/>
      <c r="AC405" s="54"/>
      <c r="AD405" s="54"/>
      <c r="AE405" s="54"/>
      <c r="AF405" s="54"/>
      <c r="AG405" s="54"/>
      <c r="AH405" s="54"/>
      <c r="AI405" s="54"/>
      <c r="AJ405" s="54"/>
      <c r="AK405" s="54"/>
      <c r="AL405" s="54"/>
      <c r="AM405" s="72"/>
      <c r="AN405" s="70"/>
      <c r="AO405" s="70"/>
      <c r="AP405" s="70"/>
      <c r="AQ405" s="71"/>
      <c r="AR405" s="72"/>
      <c r="AS405" s="72"/>
      <c r="AT405" s="72"/>
      <c r="AU405" s="72"/>
      <c r="AV405" s="72"/>
      <c r="AW405" s="72"/>
      <c r="AX405" s="72"/>
      <c r="AY405" s="71"/>
      <c r="AZ405" s="72"/>
      <c r="BA405" s="72"/>
      <c r="BB405" s="72"/>
      <c r="BC405" s="72"/>
      <c r="BD405" s="72"/>
      <c r="BE405" s="72"/>
      <c r="BF405" s="72"/>
      <c r="BG405" s="72"/>
      <c r="BH405" s="72"/>
      <c r="BI405" s="72"/>
      <c r="BJ405" s="72"/>
      <c r="BK405" s="72"/>
      <c r="BL405" s="72"/>
      <c r="BM405" s="72"/>
      <c r="BN405" s="72"/>
      <c r="BO405" s="72"/>
      <c r="BP405" s="72"/>
      <c r="BQ405" s="72"/>
      <c r="BR405" s="72"/>
      <c r="BS405" s="62"/>
      <c r="BT405" s="994"/>
      <c r="BU405" s="42"/>
      <c r="BV405" s="42"/>
    </row>
    <row r="406" spans="3:74" ht="12.75" hidden="1">
      <c r="C406" s="596"/>
      <c r="D406" s="596"/>
      <c r="E406" s="596"/>
      <c r="F406" s="596"/>
      <c r="G406" s="596"/>
      <c r="H406" s="596"/>
      <c r="I406" s="596"/>
      <c r="J406" s="596"/>
      <c r="K406" s="596"/>
      <c r="L406" s="596"/>
      <c r="M406" s="596"/>
      <c r="N406" s="596"/>
      <c r="O406" s="596"/>
      <c r="P406" s="596"/>
      <c r="Q406" s="596"/>
      <c r="R406" s="596"/>
      <c r="S406" s="596"/>
      <c r="T406" s="596"/>
      <c r="U406" s="596"/>
      <c r="V406" s="596"/>
      <c r="W406" s="596"/>
      <c r="X406" s="596"/>
      <c r="Y406" s="596"/>
      <c r="Z406" s="596"/>
      <c r="AC406" s="54"/>
      <c r="AD406" s="54"/>
      <c r="AE406" s="54"/>
      <c r="AF406" s="54"/>
      <c r="AG406" s="54"/>
      <c r="AH406" s="54"/>
      <c r="AI406" s="54"/>
      <c r="AJ406" s="54"/>
      <c r="AK406" s="54"/>
      <c r="AL406" s="54"/>
      <c r="AM406" s="72"/>
      <c r="AN406" s="70"/>
      <c r="AO406" s="70"/>
      <c r="AP406" s="70"/>
      <c r="AQ406" s="71"/>
      <c r="AR406" s="72"/>
      <c r="AS406" s="72"/>
      <c r="AT406" s="72"/>
      <c r="AU406" s="72"/>
      <c r="AV406" s="72"/>
      <c r="AW406" s="72"/>
      <c r="AX406" s="72"/>
      <c r="AY406" s="71"/>
      <c r="AZ406" s="72"/>
      <c r="BA406" s="72"/>
      <c r="BB406" s="72"/>
      <c r="BC406" s="72"/>
      <c r="BD406" s="72"/>
      <c r="BE406" s="72"/>
      <c r="BF406" s="72"/>
      <c r="BG406" s="72"/>
      <c r="BH406" s="72"/>
      <c r="BI406" s="72"/>
      <c r="BJ406" s="72"/>
      <c r="BK406" s="72"/>
      <c r="BL406" s="72"/>
      <c r="BM406" s="72"/>
      <c r="BN406" s="72"/>
      <c r="BO406" s="72"/>
      <c r="BP406" s="72"/>
      <c r="BQ406" s="72"/>
      <c r="BR406" s="72"/>
      <c r="BS406" s="62"/>
      <c r="BT406" s="994"/>
      <c r="BU406" s="42"/>
      <c r="BV406" s="42"/>
    </row>
    <row r="407" spans="3:74" ht="12.75" hidden="1">
      <c r="C407" s="596"/>
      <c r="D407" s="596"/>
      <c r="E407" s="596"/>
      <c r="F407" s="596"/>
      <c r="G407" s="596"/>
      <c r="H407" s="596"/>
      <c r="I407" s="596"/>
      <c r="J407" s="596"/>
      <c r="K407" s="596"/>
      <c r="L407" s="596"/>
      <c r="M407" s="596"/>
      <c r="N407" s="596"/>
      <c r="O407" s="596"/>
      <c r="P407" s="596"/>
      <c r="Q407" s="596"/>
      <c r="R407" s="596"/>
      <c r="S407" s="596"/>
      <c r="T407" s="596"/>
      <c r="U407" s="596"/>
      <c r="V407" s="596"/>
      <c r="W407" s="596"/>
      <c r="X407" s="596"/>
      <c r="Y407" s="596"/>
      <c r="Z407" s="596"/>
      <c r="AC407" s="54"/>
      <c r="AD407" s="54"/>
      <c r="AE407" s="54"/>
      <c r="AF407" s="54"/>
      <c r="AG407" s="54"/>
      <c r="AH407" s="54"/>
      <c r="AI407" s="54"/>
      <c r="AJ407" s="54"/>
      <c r="AK407" s="54"/>
      <c r="AL407" s="54"/>
      <c r="AM407" s="72"/>
      <c r="AN407" s="70"/>
      <c r="AO407" s="70"/>
      <c r="AP407" s="70"/>
      <c r="AQ407" s="71"/>
      <c r="AR407" s="72"/>
      <c r="AS407" s="72"/>
      <c r="AT407" s="72"/>
      <c r="AU407" s="72"/>
      <c r="AV407" s="72"/>
      <c r="AW407" s="72"/>
      <c r="AX407" s="72"/>
      <c r="AY407" s="71"/>
      <c r="AZ407" s="72"/>
      <c r="BA407" s="72"/>
      <c r="BB407" s="72"/>
      <c r="BC407" s="72"/>
      <c r="BD407" s="72"/>
      <c r="BE407" s="72"/>
      <c r="BF407" s="72"/>
      <c r="BG407" s="72"/>
      <c r="BH407" s="72"/>
      <c r="BI407" s="72"/>
      <c r="BJ407" s="72"/>
      <c r="BK407" s="72"/>
      <c r="BL407" s="72"/>
      <c r="BM407" s="72"/>
      <c r="BN407" s="72"/>
      <c r="BO407" s="72"/>
      <c r="BP407" s="72"/>
      <c r="BQ407" s="72"/>
      <c r="BR407" s="72"/>
      <c r="BS407" s="62"/>
      <c r="BT407" s="994"/>
      <c r="BU407" s="42"/>
      <c r="BV407" s="42"/>
    </row>
    <row r="408" spans="3:74" ht="12.75" hidden="1">
      <c r="C408" s="596"/>
      <c r="D408" s="596"/>
      <c r="E408" s="596"/>
      <c r="F408" s="596"/>
      <c r="G408" s="596"/>
      <c r="H408" s="596"/>
      <c r="I408" s="596"/>
      <c r="J408" s="596"/>
      <c r="K408" s="596"/>
      <c r="L408" s="596"/>
      <c r="M408" s="596"/>
      <c r="N408" s="596"/>
      <c r="O408" s="596"/>
      <c r="P408" s="596"/>
      <c r="Q408" s="596"/>
      <c r="R408" s="596"/>
      <c r="S408" s="596"/>
      <c r="T408" s="596"/>
      <c r="U408" s="596"/>
      <c r="V408" s="596"/>
      <c r="W408" s="596"/>
      <c r="X408" s="596"/>
      <c r="Y408" s="596"/>
      <c r="Z408" s="596"/>
      <c r="AC408" s="54"/>
      <c r="AD408" s="54"/>
      <c r="AE408" s="54"/>
      <c r="AF408" s="54"/>
      <c r="AG408" s="54"/>
      <c r="AH408" s="54"/>
      <c r="AI408" s="54"/>
      <c r="AJ408" s="54"/>
      <c r="AK408" s="54"/>
      <c r="AL408" s="54"/>
      <c r="AM408" s="72"/>
      <c r="AN408" s="70"/>
      <c r="AO408" s="70"/>
      <c r="AP408" s="70"/>
      <c r="AQ408" s="71"/>
      <c r="AR408" s="72"/>
      <c r="AS408" s="72"/>
      <c r="AT408" s="72"/>
      <c r="AU408" s="72"/>
      <c r="AV408" s="72"/>
      <c r="AW408" s="72"/>
      <c r="AX408" s="72"/>
      <c r="AY408" s="71"/>
      <c r="AZ408" s="72"/>
      <c r="BA408" s="72"/>
      <c r="BB408" s="72"/>
      <c r="BC408" s="72"/>
      <c r="BD408" s="72"/>
      <c r="BE408" s="72"/>
      <c r="BF408" s="72"/>
      <c r="BG408" s="72"/>
      <c r="BH408" s="72"/>
      <c r="BI408" s="72"/>
      <c r="BJ408" s="72"/>
      <c r="BK408" s="72"/>
      <c r="BL408" s="72"/>
      <c r="BM408" s="72"/>
      <c r="BN408" s="72"/>
      <c r="BO408" s="72"/>
      <c r="BP408" s="72"/>
      <c r="BQ408" s="72"/>
      <c r="BR408" s="72"/>
      <c r="BS408" s="62"/>
      <c r="BT408" s="994"/>
      <c r="BU408" s="42"/>
      <c r="BV408" s="42"/>
    </row>
    <row r="409" spans="3:74" ht="12.75" hidden="1">
      <c r="C409" s="596"/>
      <c r="D409" s="596"/>
      <c r="E409" s="596"/>
      <c r="F409" s="596"/>
      <c r="G409" s="596"/>
      <c r="H409" s="596"/>
      <c r="I409" s="596"/>
      <c r="J409" s="596"/>
      <c r="K409" s="596"/>
      <c r="L409" s="596"/>
      <c r="M409" s="596"/>
      <c r="N409" s="596"/>
      <c r="O409" s="596"/>
      <c r="P409" s="596"/>
      <c r="Q409" s="596"/>
      <c r="R409" s="596"/>
      <c r="S409" s="596"/>
      <c r="T409" s="596"/>
      <c r="U409" s="596"/>
      <c r="V409" s="596"/>
      <c r="W409" s="596"/>
      <c r="X409" s="596"/>
      <c r="Y409" s="596"/>
      <c r="Z409" s="596"/>
      <c r="AC409" s="54"/>
      <c r="AD409" s="54"/>
      <c r="AE409" s="54"/>
      <c r="AF409" s="54"/>
      <c r="AG409" s="54"/>
      <c r="AH409" s="54"/>
      <c r="AI409" s="54"/>
      <c r="AJ409" s="54"/>
      <c r="AK409" s="54"/>
      <c r="AL409" s="54"/>
      <c r="AM409" s="72"/>
      <c r="AN409" s="70"/>
      <c r="AO409" s="70"/>
      <c r="AP409" s="70"/>
      <c r="AQ409" s="71"/>
      <c r="AR409" s="72"/>
      <c r="AS409" s="72"/>
      <c r="AT409" s="72"/>
      <c r="AU409" s="72"/>
      <c r="AV409" s="72"/>
      <c r="AW409" s="72"/>
      <c r="AX409" s="72"/>
      <c r="AY409" s="71"/>
      <c r="AZ409" s="72"/>
      <c r="BA409" s="72"/>
      <c r="BB409" s="72"/>
      <c r="BC409" s="72"/>
      <c r="BD409" s="72"/>
      <c r="BE409" s="72"/>
      <c r="BF409" s="72"/>
      <c r="BG409" s="72"/>
      <c r="BH409" s="72"/>
      <c r="BI409" s="72"/>
      <c r="BJ409" s="72"/>
      <c r="BK409" s="72"/>
      <c r="BL409" s="72"/>
      <c r="BM409" s="72"/>
      <c r="BN409" s="72"/>
      <c r="BO409" s="72"/>
      <c r="BP409" s="72"/>
      <c r="BQ409" s="72"/>
      <c r="BR409" s="72"/>
      <c r="BS409" s="62"/>
      <c r="BT409" s="994"/>
      <c r="BU409" s="42"/>
      <c r="BV409" s="42"/>
    </row>
    <row r="410" spans="3:74" ht="12.75" hidden="1">
      <c r="C410" s="596"/>
      <c r="D410" s="596"/>
      <c r="E410" s="596"/>
      <c r="F410" s="596"/>
      <c r="G410" s="596"/>
      <c r="H410" s="596"/>
      <c r="I410" s="596"/>
      <c r="J410" s="596"/>
      <c r="K410" s="596"/>
      <c r="L410" s="596"/>
      <c r="M410" s="596"/>
      <c r="N410" s="596"/>
      <c r="O410" s="596"/>
      <c r="P410" s="596"/>
      <c r="Q410" s="596"/>
      <c r="R410" s="596"/>
      <c r="S410" s="596"/>
      <c r="T410" s="596"/>
      <c r="U410" s="596"/>
      <c r="V410" s="596"/>
      <c r="W410" s="596"/>
      <c r="X410" s="596"/>
      <c r="Y410" s="596"/>
      <c r="Z410" s="596"/>
      <c r="AC410" s="54"/>
      <c r="AD410" s="54"/>
      <c r="AE410" s="54"/>
      <c r="AF410" s="54"/>
      <c r="AG410" s="54"/>
      <c r="AH410" s="54"/>
      <c r="AI410" s="54"/>
      <c r="AJ410" s="54"/>
      <c r="AK410" s="54"/>
      <c r="AL410" s="54"/>
      <c r="AM410" s="72"/>
      <c r="AN410" s="70"/>
      <c r="AO410" s="70"/>
      <c r="AP410" s="70"/>
      <c r="AQ410" s="71"/>
      <c r="AR410" s="72"/>
      <c r="AS410" s="72"/>
      <c r="AT410" s="72"/>
      <c r="AU410" s="72"/>
      <c r="AV410" s="72"/>
      <c r="AW410" s="72"/>
      <c r="AX410" s="72"/>
      <c r="AY410" s="71"/>
      <c r="AZ410" s="72"/>
      <c r="BA410" s="72"/>
      <c r="BB410" s="72"/>
      <c r="BC410" s="72"/>
      <c r="BD410" s="72"/>
      <c r="BE410" s="72"/>
      <c r="BF410" s="72"/>
      <c r="BG410" s="72"/>
      <c r="BH410" s="72"/>
      <c r="BI410" s="72"/>
      <c r="BJ410" s="72"/>
      <c r="BK410" s="72"/>
      <c r="BL410" s="72"/>
      <c r="BM410" s="72"/>
      <c r="BN410" s="72"/>
      <c r="BO410" s="72"/>
      <c r="BP410" s="72"/>
      <c r="BQ410" s="72"/>
      <c r="BR410" s="72"/>
      <c r="BS410" s="62"/>
      <c r="BT410" s="994"/>
      <c r="BU410" s="42"/>
      <c r="BV410" s="42"/>
    </row>
    <row r="411" spans="3:74" ht="12.75" hidden="1">
      <c r="C411" s="596"/>
      <c r="D411" s="596"/>
      <c r="E411" s="596"/>
      <c r="F411" s="596"/>
      <c r="G411" s="596"/>
      <c r="H411" s="596"/>
      <c r="I411" s="596"/>
      <c r="J411" s="596"/>
      <c r="K411" s="596"/>
      <c r="L411" s="596"/>
      <c r="M411" s="596"/>
      <c r="N411" s="596"/>
      <c r="O411" s="596"/>
      <c r="P411" s="596"/>
      <c r="Q411" s="596"/>
      <c r="R411" s="596"/>
      <c r="S411" s="596"/>
      <c r="T411" s="596"/>
      <c r="U411" s="596"/>
      <c r="V411" s="596"/>
      <c r="W411" s="596"/>
      <c r="X411" s="596"/>
      <c r="Y411" s="596"/>
      <c r="Z411" s="596"/>
      <c r="AC411" s="54"/>
      <c r="AD411" s="54"/>
      <c r="AE411" s="54"/>
      <c r="AF411" s="54"/>
      <c r="AG411" s="54"/>
      <c r="AH411" s="54"/>
      <c r="AI411" s="54"/>
      <c r="AJ411" s="54"/>
      <c r="AK411" s="54"/>
      <c r="AL411" s="54"/>
      <c r="AM411" s="72"/>
      <c r="AN411" s="70"/>
      <c r="AO411" s="70"/>
      <c r="AP411" s="70"/>
      <c r="AQ411" s="71"/>
      <c r="AR411" s="72"/>
      <c r="AS411" s="72"/>
      <c r="AT411" s="72"/>
      <c r="AU411" s="72"/>
      <c r="AV411" s="72"/>
      <c r="AW411" s="72"/>
      <c r="AX411" s="72"/>
      <c r="AY411" s="71"/>
      <c r="AZ411" s="72"/>
      <c r="BA411" s="72"/>
      <c r="BB411" s="72"/>
      <c r="BC411" s="72"/>
      <c r="BD411" s="72"/>
      <c r="BE411" s="72"/>
      <c r="BF411" s="72"/>
      <c r="BG411" s="72"/>
      <c r="BH411" s="72"/>
      <c r="BI411" s="72"/>
      <c r="BJ411" s="72"/>
      <c r="BK411" s="72"/>
      <c r="BL411" s="72"/>
      <c r="BM411" s="72"/>
      <c r="BN411" s="72"/>
      <c r="BO411" s="72"/>
      <c r="BP411" s="72"/>
      <c r="BQ411" s="72"/>
      <c r="BR411" s="72"/>
      <c r="BS411" s="62"/>
      <c r="BT411" s="994"/>
      <c r="BU411" s="42"/>
      <c r="BV411" s="42"/>
    </row>
    <row r="412" spans="3:74" ht="12.75" hidden="1">
      <c r="C412" s="596"/>
      <c r="D412" s="596"/>
      <c r="E412" s="596"/>
      <c r="F412" s="596"/>
      <c r="G412" s="596"/>
      <c r="H412" s="596"/>
      <c r="I412" s="596"/>
      <c r="J412" s="596"/>
      <c r="K412" s="596"/>
      <c r="L412" s="596"/>
      <c r="M412" s="596"/>
      <c r="N412" s="596"/>
      <c r="O412" s="596"/>
      <c r="P412" s="596"/>
      <c r="Q412" s="596"/>
      <c r="R412" s="596"/>
      <c r="S412" s="596"/>
      <c r="T412" s="596"/>
      <c r="U412" s="596"/>
      <c r="V412" s="596"/>
      <c r="W412" s="596"/>
      <c r="X412" s="596"/>
      <c r="Y412" s="596"/>
      <c r="Z412" s="596"/>
      <c r="AC412" s="54"/>
      <c r="AD412" s="54"/>
      <c r="AE412" s="54"/>
      <c r="AF412" s="54"/>
      <c r="AG412" s="54"/>
      <c r="AH412" s="54"/>
      <c r="AI412" s="54"/>
      <c r="AJ412" s="54"/>
      <c r="AK412" s="54"/>
      <c r="AL412" s="54"/>
      <c r="AM412" s="72"/>
      <c r="AN412" s="70"/>
      <c r="AO412" s="70"/>
      <c r="AP412" s="70"/>
      <c r="AQ412" s="71"/>
      <c r="AR412" s="72"/>
      <c r="AS412" s="72"/>
      <c r="AT412" s="72"/>
      <c r="AU412" s="72"/>
      <c r="AV412" s="72"/>
      <c r="AW412" s="72"/>
      <c r="AX412" s="72"/>
      <c r="AY412" s="71"/>
      <c r="AZ412" s="72"/>
      <c r="BA412" s="72"/>
      <c r="BB412" s="72"/>
      <c r="BC412" s="72"/>
      <c r="BD412" s="72"/>
      <c r="BE412" s="72"/>
      <c r="BF412" s="72"/>
      <c r="BG412" s="72"/>
      <c r="BH412" s="72"/>
      <c r="BI412" s="72"/>
      <c r="BJ412" s="72"/>
      <c r="BK412" s="72"/>
      <c r="BL412" s="72"/>
      <c r="BM412" s="72"/>
      <c r="BN412" s="72"/>
      <c r="BO412" s="72"/>
      <c r="BP412" s="72"/>
      <c r="BQ412" s="72"/>
      <c r="BR412" s="72"/>
      <c r="BS412" s="62"/>
      <c r="BT412" s="994"/>
      <c r="BU412" s="42"/>
      <c r="BV412" s="42"/>
    </row>
    <row r="413" spans="3:74" ht="12.75" hidden="1">
      <c r="C413" s="596"/>
      <c r="D413" s="596"/>
      <c r="E413" s="596"/>
      <c r="F413" s="596"/>
      <c r="G413" s="596"/>
      <c r="H413" s="596"/>
      <c r="I413" s="596"/>
      <c r="J413" s="596"/>
      <c r="K413" s="596"/>
      <c r="L413" s="596"/>
      <c r="M413" s="596"/>
      <c r="N413" s="596"/>
      <c r="O413" s="596"/>
      <c r="P413" s="596"/>
      <c r="Q413" s="596"/>
      <c r="R413" s="596"/>
      <c r="S413" s="596"/>
      <c r="T413" s="596"/>
      <c r="U413" s="596"/>
      <c r="V413" s="596"/>
      <c r="W413" s="596"/>
      <c r="X413" s="596"/>
      <c r="Y413" s="596"/>
      <c r="Z413" s="596"/>
      <c r="AC413" s="54"/>
      <c r="AD413" s="54"/>
      <c r="AE413" s="54"/>
      <c r="AF413" s="54"/>
      <c r="AG413" s="54"/>
      <c r="AH413" s="54"/>
      <c r="AI413" s="54"/>
      <c r="AJ413" s="54"/>
      <c r="AK413" s="54"/>
      <c r="AL413" s="54"/>
      <c r="AM413" s="72"/>
      <c r="AN413" s="70"/>
      <c r="AO413" s="70"/>
      <c r="AP413" s="70"/>
      <c r="AQ413" s="71"/>
      <c r="AR413" s="72"/>
      <c r="AS413" s="72"/>
      <c r="AT413" s="72"/>
      <c r="AU413" s="72"/>
      <c r="AV413" s="72"/>
      <c r="AW413" s="72"/>
      <c r="AX413" s="72"/>
      <c r="AY413" s="71"/>
      <c r="AZ413" s="72"/>
      <c r="BA413" s="72"/>
      <c r="BB413" s="72"/>
      <c r="BC413" s="72"/>
      <c r="BD413" s="72"/>
      <c r="BE413" s="72"/>
      <c r="BF413" s="72"/>
      <c r="BG413" s="72"/>
      <c r="BH413" s="72"/>
      <c r="BI413" s="72"/>
      <c r="BJ413" s="72"/>
      <c r="BK413" s="72"/>
      <c r="BL413" s="72"/>
      <c r="BM413" s="72"/>
      <c r="BN413" s="72"/>
      <c r="BO413" s="72"/>
      <c r="BP413" s="72"/>
      <c r="BQ413" s="72"/>
      <c r="BR413" s="72"/>
      <c r="BS413" s="62"/>
      <c r="BT413" s="994"/>
      <c r="BU413" s="42"/>
      <c r="BV413" s="42"/>
    </row>
    <row r="414" spans="3:74" ht="12.75" hidden="1">
      <c r="C414" s="596"/>
      <c r="D414" s="596"/>
      <c r="E414" s="596"/>
      <c r="F414" s="596"/>
      <c r="G414" s="596"/>
      <c r="H414" s="596"/>
      <c r="I414" s="596"/>
      <c r="J414" s="596"/>
      <c r="K414" s="596"/>
      <c r="L414" s="596"/>
      <c r="M414" s="596"/>
      <c r="N414" s="596"/>
      <c r="O414" s="596"/>
      <c r="P414" s="596"/>
      <c r="Q414" s="596"/>
      <c r="R414" s="596"/>
      <c r="S414" s="596"/>
      <c r="T414" s="596"/>
      <c r="U414" s="596"/>
      <c r="V414" s="596"/>
      <c r="W414" s="596"/>
      <c r="X414" s="596"/>
      <c r="Y414" s="596"/>
      <c r="Z414" s="596"/>
      <c r="AC414" s="54"/>
      <c r="AD414" s="54"/>
      <c r="AE414" s="54"/>
      <c r="AF414" s="54"/>
      <c r="AG414" s="54"/>
      <c r="AH414" s="54"/>
      <c r="AI414" s="54"/>
      <c r="AJ414" s="54"/>
      <c r="AK414" s="54"/>
      <c r="AL414" s="54"/>
      <c r="AM414" s="72"/>
      <c r="AN414" s="70"/>
      <c r="AO414" s="70"/>
      <c r="AP414" s="70"/>
      <c r="AQ414" s="71"/>
      <c r="AR414" s="72"/>
      <c r="AS414" s="72"/>
      <c r="AT414" s="72"/>
      <c r="AU414" s="72"/>
      <c r="AV414" s="72"/>
      <c r="AW414" s="72"/>
      <c r="AX414" s="72"/>
      <c r="AY414" s="71"/>
      <c r="AZ414" s="72"/>
      <c r="BA414" s="72"/>
      <c r="BB414" s="72"/>
      <c r="BC414" s="72"/>
      <c r="BD414" s="72"/>
      <c r="BE414" s="72"/>
      <c r="BF414" s="72"/>
      <c r="BG414" s="72"/>
      <c r="BH414" s="72"/>
      <c r="BI414" s="72"/>
      <c r="BJ414" s="72"/>
      <c r="BK414" s="72"/>
      <c r="BL414" s="72"/>
      <c r="BM414" s="72"/>
      <c r="BN414" s="72"/>
      <c r="BO414" s="72"/>
      <c r="BP414" s="72"/>
      <c r="BQ414" s="72"/>
      <c r="BR414" s="72"/>
      <c r="BS414" s="62"/>
      <c r="BT414" s="994"/>
      <c r="BU414" s="42"/>
      <c r="BV414" s="42"/>
    </row>
    <row r="415" spans="3:74" ht="12.75" hidden="1">
      <c r="C415" s="596"/>
      <c r="D415" s="596"/>
      <c r="E415" s="596"/>
      <c r="F415" s="596"/>
      <c r="G415" s="596"/>
      <c r="H415" s="596"/>
      <c r="I415" s="596"/>
      <c r="J415" s="596"/>
      <c r="K415" s="596"/>
      <c r="L415" s="596"/>
      <c r="M415" s="596"/>
      <c r="N415" s="596"/>
      <c r="O415" s="596"/>
      <c r="P415" s="596"/>
      <c r="Q415" s="596"/>
      <c r="R415" s="596"/>
      <c r="S415" s="596"/>
      <c r="T415" s="596"/>
      <c r="U415" s="596"/>
      <c r="V415" s="596"/>
      <c r="W415" s="596"/>
      <c r="X415" s="596"/>
      <c r="Y415" s="596"/>
      <c r="Z415" s="596"/>
      <c r="AC415" s="54"/>
      <c r="AD415" s="54"/>
      <c r="AE415" s="54"/>
      <c r="AF415" s="54"/>
      <c r="AG415" s="54"/>
      <c r="AH415" s="54"/>
      <c r="AI415" s="54"/>
      <c r="AJ415" s="54"/>
      <c r="AK415" s="54"/>
      <c r="AL415" s="54"/>
      <c r="AM415" s="72"/>
      <c r="AN415" s="70"/>
      <c r="AO415" s="70"/>
      <c r="AP415" s="70"/>
      <c r="AQ415" s="71"/>
      <c r="AR415" s="72"/>
      <c r="AS415" s="72"/>
      <c r="AT415" s="72"/>
      <c r="AU415" s="72"/>
      <c r="AV415" s="72"/>
      <c r="AW415" s="72"/>
      <c r="AX415" s="72"/>
      <c r="AY415" s="71"/>
      <c r="AZ415" s="72"/>
      <c r="BA415" s="72"/>
      <c r="BB415" s="72"/>
      <c r="BC415" s="72"/>
      <c r="BD415" s="72"/>
      <c r="BE415" s="72"/>
      <c r="BF415" s="72"/>
      <c r="BG415" s="72"/>
      <c r="BH415" s="72"/>
      <c r="BI415" s="72"/>
      <c r="BJ415" s="72"/>
      <c r="BK415" s="72"/>
      <c r="BL415" s="72"/>
      <c r="BM415" s="72"/>
      <c r="BN415" s="72"/>
      <c r="BO415" s="72"/>
      <c r="BP415" s="72"/>
      <c r="BQ415" s="72"/>
      <c r="BR415" s="72"/>
      <c r="BS415" s="62"/>
      <c r="BT415" s="994"/>
      <c r="BU415" s="42"/>
      <c r="BV415" s="42"/>
    </row>
    <row r="416" spans="3:74" ht="12.75" hidden="1">
      <c r="C416" s="596"/>
      <c r="D416" s="596"/>
      <c r="E416" s="596"/>
      <c r="F416" s="596"/>
      <c r="G416" s="596"/>
      <c r="H416" s="596"/>
      <c r="I416" s="596"/>
      <c r="J416" s="596"/>
      <c r="K416" s="596"/>
      <c r="L416" s="596"/>
      <c r="M416" s="596"/>
      <c r="N416" s="596"/>
      <c r="O416" s="596"/>
      <c r="P416" s="596"/>
      <c r="Q416" s="596"/>
      <c r="R416" s="596"/>
      <c r="S416" s="596"/>
      <c r="T416" s="596"/>
      <c r="U416" s="596"/>
      <c r="V416" s="596"/>
      <c r="W416" s="596"/>
      <c r="X416" s="596"/>
      <c r="Y416" s="596"/>
      <c r="Z416" s="596"/>
      <c r="AC416" s="54"/>
      <c r="AD416" s="54"/>
      <c r="AE416" s="54"/>
      <c r="AF416" s="54"/>
      <c r="AG416" s="54"/>
      <c r="AH416" s="54"/>
      <c r="AI416" s="54"/>
      <c r="AJ416" s="54"/>
      <c r="AK416" s="54"/>
      <c r="AL416" s="54"/>
      <c r="AM416" s="72"/>
      <c r="AN416" s="70"/>
      <c r="AO416" s="70"/>
      <c r="AP416" s="70"/>
      <c r="AQ416" s="71"/>
      <c r="AR416" s="72"/>
      <c r="AS416" s="72"/>
      <c r="AT416" s="72"/>
      <c r="AU416" s="72"/>
      <c r="AV416" s="72"/>
      <c r="AW416" s="72"/>
      <c r="AX416" s="72"/>
      <c r="AY416" s="71"/>
      <c r="AZ416" s="72"/>
      <c r="BA416" s="72"/>
      <c r="BB416" s="72"/>
      <c r="BC416" s="72"/>
      <c r="BD416" s="72"/>
      <c r="BE416" s="72"/>
      <c r="BF416" s="72"/>
      <c r="BG416" s="72"/>
      <c r="BH416" s="72"/>
      <c r="BI416" s="72"/>
      <c r="BJ416" s="72"/>
      <c r="BK416" s="72"/>
      <c r="BL416" s="72"/>
      <c r="BM416" s="72"/>
      <c r="BN416" s="72"/>
      <c r="BO416" s="72"/>
      <c r="BP416" s="72"/>
      <c r="BQ416" s="72"/>
      <c r="BR416" s="72"/>
      <c r="BS416" s="62"/>
      <c r="BT416" s="994"/>
      <c r="BU416" s="42"/>
      <c r="BV416" s="42"/>
    </row>
    <row r="417" spans="3:74" ht="12.75" hidden="1">
      <c r="C417" s="596"/>
      <c r="D417" s="596"/>
      <c r="E417" s="596"/>
      <c r="F417" s="596"/>
      <c r="G417" s="596"/>
      <c r="H417" s="596"/>
      <c r="I417" s="596"/>
      <c r="J417" s="596"/>
      <c r="K417" s="596"/>
      <c r="L417" s="596"/>
      <c r="M417" s="596"/>
      <c r="N417" s="596"/>
      <c r="O417" s="596"/>
      <c r="P417" s="596"/>
      <c r="Q417" s="596"/>
      <c r="R417" s="596"/>
      <c r="S417" s="596"/>
      <c r="T417" s="596"/>
      <c r="U417" s="596"/>
      <c r="V417" s="596"/>
      <c r="W417" s="596"/>
      <c r="X417" s="596"/>
      <c r="Y417" s="596"/>
      <c r="Z417" s="596"/>
      <c r="AC417" s="54"/>
      <c r="AD417" s="54"/>
      <c r="AE417" s="54"/>
      <c r="AF417" s="54"/>
      <c r="AG417" s="54"/>
      <c r="AH417" s="54"/>
      <c r="AI417" s="54"/>
      <c r="AJ417" s="54"/>
      <c r="AK417" s="54"/>
      <c r="AL417" s="54"/>
      <c r="AM417" s="72"/>
      <c r="AN417" s="70"/>
      <c r="AO417" s="70"/>
      <c r="AP417" s="70"/>
      <c r="AQ417" s="71"/>
      <c r="AR417" s="72"/>
      <c r="AS417" s="72"/>
      <c r="AT417" s="72"/>
      <c r="AU417" s="72"/>
      <c r="AV417" s="72"/>
      <c r="AW417" s="72"/>
      <c r="AX417" s="72"/>
      <c r="AY417" s="71"/>
      <c r="AZ417" s="72"/>
      <c r="BA417" s="72"/>
      <c r="BB417" s="72"/>
      <c r="BC417" s="72"/>
      <c r="BD417" s="72"/>
      <c r="BE417" s="72"/>
      <c r="BF417" s="72"/>
      <c r="BG417" s="72"/>
      <c r="BH417" s="72"/>
      <c r="BI417" s="72"/>
      <c r="BJ417" s="72"/>
      <c r="BK417" s="72"/>
      <c r="BL417" s="72"/>
      <c r="BM417" s="72"/>
      <c r="BN417" s="72"/>
      <c r="BO417" s="72"/>
      <c r="BP417" s="72"/>
      <c r="BQ417" s="72"/>
      <c r="BR417" s="72"/>
      <c r="BS417" s="62"/>
      <c r="BT417" s="994"/>
      <c r="BU417" s="42"/>
      <c r="BV417" s="42"/>
    </row>
    <row r="418" spans="3:74" ht="12.75" hidden="1">
      <c r="C418" s="596"/>
      <c r="D418" s="596"/>
      <c r="E418" s="596"/>
      <c r="F418" s="596"/>
      <c r="G418" s="596"/>
      <c r="H418" s="596"/>
      <c r="I418" s="596"/>
      <c r="J418" s="596"/>
      <c r="K418" s="596"/>
      <c r="L418" s="596"/>
      <c r="M418" s="596"/>
      <c r="N418" s="596"/>
      <c r="O418" s="596"/>
      <c r="P418" s="596"/>
      <c r="Q418" s="596"/>
      <c r="R418" s="596"/>
      <c r="S418" s="596"/>
      <c r="T418" s="596"/>
      <c r="U418" s="596"/>
      <c r="V418" s="596"/>
      <c r="W418" s="596"/>
      <c r="X418" s="596"/>
      <c r="Y418" s="596"/>
      <c r="Z418" s="596"/>
      <c r="AC418" s="54"/>
      <c r="AD418" s="54"/>
      <c r="AE418" s="54"/>
      <c r="AF418" s="54"/>
      <c r="AG418" s="54"/>
      <c r="AH418" s="54"/>
      <c r="AI418" s="54"/>
      <c r="AJ418" s="54"/>
      <c r="AK418" s="54"/>
      <c r="AL418" s="54"/>
      <c r="AM418" s="72"/>
      <c r="AN418" s="70"/>
      <c r="AO418" s="70"/>
      <c r="AP418" s="70"/>
      <c r="AQ418" s="71"/>
      <c r="AR418" s="72"/>
      <c r="AS418" s="72"/>
      <c r="AT418" s="72"/>
      <c r="AU418" s="72"/>
      <c r="AV418" s="72"/>
      <c r="AW418" s="72"/>
      <c r="AX418" s="72"/>
      <c r="AY418" s="71"/>
      <c r="AZ418" s="72"/>
      <c r="BA418" s="72"/>
      <c r="BB418" s="72"/>
      <c r="BC418" s="72"/>
      <c r="BD418" s="72"/>
      <c r="BE418" s="72"/>
      <c r="BF418" s="72"/>
      <c r="BG418" s="72"/>
      <c r="BH418" s="72"/>
      <c r="BI418" s="72"/>
      <c r="BJ418" s="72"/>
      <c r="BK418" s="72"/>
      <c r="BL418" s="72"/>
      <c r="BM418" s="72"/>
      <c r="BN418" s="72"/>
      <c r="BO418" s="72"/>
      <c r="BP418" s="72"/>
      <c r="BQ418" s="72"/>
      <c r="BR418" s="72"/>
      <c r="BS418" s="62"/>
      <c r="BT418" s="994"/>
      <c r="BU418" s="42"/>
      <c r="BV418" s="42"/>
    </row>
    <row r="419" spans="3:74" ht="12.75" hidden="1">
      <c r="C419" s="596"/>
      <c r="D419" s="596"/>
      <c r="E419" s="596"/>
      <c r="F419" s="596"/>
      <c r="G419" s="596"/>
      <c r="H419" s="596"/>
      <c r="I419" s="596"/>
      <c r="J419" s="596"/>
      <c r="K419" s="596"/>
      <c r="L419" s="596"/>
      <c r="M419" s="596"/>
      <c r="N419" s="596"/>
      <c r="O419" s="596"/>
      <c r="P419" s="596"/>
      <c r="Q419" s="596"/>
      <c r="R419" s="596"/>
      <c r="S419" s="596"/>
      <c r="T419" s="596"/>
      <c r="U419" s="596"/>
      <c r="V419" s="596"/>
      <c r="W419" s="596"/>
      <c r="X419" s="596"/>
      <c r="Y419" s="596"/>
      <c r="Z419" s="596"/>
      <c r="AC419" s="54"/>
      <c r="AD419" s="54"/>
      <c r="AE419" s="54"/>
      <c r="AF419" s="54"/>
      <c r="AG419" s="54"/>
      <c r="AH419" s="54"/>
      <c r="AI419" s="54"/>
      <c r="AJ419" s="54"/>
      <c r="AK419" s="54"/>
      <c r="AL419" s="54"/>
      <c r="AM419" s="72"/>
      <c r="AN419" s="70"/>
      <c r="AO419" s="70"/>
      <c r="AP419" s="70"/>
      <c r="AQ419" s="71"/>
      <c r="AR419" s="72"/>
      <c r="AS419" s="72"/>
      <c r="AT419" s="72"/>
      <c r="AU419" s="72"/>
      <c r="AV419" s="72"/>
      <c r="AW419" s="72"/>
      <c r="AX419" s="72"/>
      <c r="AY419" s="71"/>
      <c r="AZ419" s="72"/>
      <c r="BA419" s="72"/>
      <c r="BB419" s="72"/>
      <c r="BC419" s="72"/>
      <c r="BD419" s="72"/>
      <c r="BE419" s="72"/>
      <c r="BF419" s="72"/>
      <c r="BG419" s="72"/>
      <c r="BH419" s="72"/>
      <c r="BI419" s="72"/>
      <c r="BJ419" s="72"/>
      <c r="BK419" s="72"/>
      <c r="BL419" s="72"/>
      <c r="BM419" s="72"/>
      <c r="BN419" s="72"/>
      <c r="BO419" s="72"/>
      <c r="BP419" s="72"/>
      <c r="BQ419" s="72"/>
      <c r="BR419" s="72"/>
      <c r="BS419" s="62"/>
      <c r="BT419" s="994"/>
      <c r="BU419" s="42"/>
      <c r="BV419" s="42"/>
    </row>
    <row r="420" spans="3:74" ht="12.75" hidden="1">
      <c r="C420" s="596"/>
      <c r="D420" s="596"/>
      <c r="E420" s="596"/>
      <c r="F420" s="596"/>
      <c r="G420" s="596"/>
      <c r="H420" s="596"/>
      <c r="I420" s="596"/>
      <c r="J420" s="596"/>
      <c r="K420" s="596"/>
      <c r="L420" s="596"/>
      <c r="M420" s="596"/>
      <c r="N420" s="596"/>
      <c r="O420" s="596"/>
      <c r="P420" s="596"/>
      <c r="Q420" s="596"/>
      <c r="R420" s="596"/>
      <c r="S420" s="596"/>
      <c r="T420" s="596"/>
      <c r="U420" s="596"/>
      <c r="V420" s="596"/>
      <c r="W420" s="596"/>
      <c r="X420" s="596"/>
      <c r="Y420" s="596"/>
      <c r="Z420" s="596"/>
      <c r="AC420" s="54"/>
      <c r="AD420" s="54"/>
      <c r="AE420" s="54"/>
      <c r="AF420" s="54"/>
      <c r="AG420" s="54"/>
      <c r="AH420" s="54"/>
      <c r="AI420" s="54"/>
      <c r="AJ420" s="54"/>
      <c r="AK420" s="54"/>
      <c r="AL420" s="54"/>
      <c r="AM420" s="72"/>
      <c r="AN420" s="70"/>
      <c r="AO420" s="70"/>
      <c r="AP420" s="70"/>
      <c r="AQ420" s="71"/>
      <c r="AR420" s="72"/>
      <c r="AS420" s="72"/>
      <c r="AT420" s="72"/>
      <c r="AU420" s="72"/>
      <c r="AV420" s="72"/>
      <c r="AW420" s="72"/>
      <c r="AX420" s="72"/>
      <c r="AY420" s="71"/>
      <c r="AZ420" s="72"/>
      <c r="BA420" s="72"/>
      <c r="BB420" s="72"/>
      <c r="BC420" s="72"/>
      <c r="BD420" s="72"/>
      <c r="BE420" s="72"/>
      <c r="BF420" s="72"/>
      <c r="BG420" s="72"/>
      <c r="BH420" s="72"/>
      <c r="BI420" s="72"/>
      <c r="BJ420" s="72"/>
      <c r="BK420" s="72"/>
      <c r="BL420" s="72"/>
      <c r="BM420" s="72"/>
      <c r="BN420" s="72"/>
      <c r="BO420" s="72"/>
      <c r="BP420" s="72"/>
      <c r="BQ420" s="72"/>
      <c r="BR420" s="72"/>
      <c r="BS420" s="62"/>
      <c r="BT420" s="994"/>
      <c r="BU420" s="42"/>
      <c r="BV420" s="42"/>
    </row>
    <row r="421" spans="3:74" ht="12.75" hidden="1">
      <c r="C421" s="596"/>
      <c r="D421" s="596"/>
      <c r="E421" s="596"/>
      <c r="F421" s="596"/>
      <c r="G421" s="596"/>
      <c r="H421" s="596"/>
      <c r="I421" s="596"/>
      <c r="J421" s="596"/>
      <c r="K421" s="596"/>
      <c r="L421" s="596"/>
      <c r="M421" s="596"/>
      <c r="N421" s="596"/>
      <c r="O421" s="596"/>
      <c r="P421" s="596"/>
      <c r="Q421" s="596"/>
      <c r="R421" s="596"/>
      <c r="S421" s="596"/>
      <c r="T421" s="596"/>
      <c r="U421" s="596"/>
      <c r="V421" s="596"/>
      <c r="W421" s="596"/>
      <c r="X421" s="596"/>
      <c r="Y421" s="596"/>
      <c r="Z421" s="596"/>
      <c r="AC421" s="54"/>
      <c r="AD421" s="54"/>
      <c r="AE421" s="54"/>
      <c r="AF421" s="54"/>
      <c r="AG421" s="54"/>
      <c r="AH421" s="54"/>
      <c r="AI421" s="54"/>
      <c r="AJ421" s="54"/>
      <c r="AK421" s="54"/>
      <c r="AL421" s="54"/>
      <c r="AM421" s="72"/>
      <c r="AN421" s="70"/>
      <c r="AO421" s="70"/>
      <c r="AP421" s="70"/>
      <c r="AQ421" s="71"/>
      <c r="AR421" s="72"/>
      <c r="AS421" s="72"/>
      <c r="AT421" s="72"/>
      <c r="AU421" s="72"/>
      <c r="AV421" s="72"/>
      <c r="AW421" s="72"/>
      <c r="AX421" s="72"/>
      <c r="AY421" s="71"/>
      <c r="AZ421" s="72"/>
      <c r="BA421" s="72"/>
      <c r="BB421" s="72"/>
      <c r="BC421" s="72"/>
      <c r="BD421" s="72"/>
      <c r="BE421" s="72"/>
      <c r="BF421" s="72"/>
      <c r="BG421" s="72"/>
      <c r="BH421" s="72"/>
      <c r="BI421" s="72"/>
      <c r="BJ421" s="72"/>
      <c r="BK421" s="72"/>
      <c r="BL421" s="72"/>
      <c r="BM421" s="72"/>
      <c r="BN421" s="72"/>
      <c r="BO421" s="72"/>
      <c r="BP421" s="72"/>
      <c r="BQ421" s="72"/>
      <c r="BR421" s="72"/>
      <c r="BS421" s="62"/>
      <c r="BT421" s="994"/>
      <c r="BU421" s="42"/>
      <c r="BV421" s="42"/>
    </row>
    <row r="422" spans="3:74" ht="12.75" hidden="1">
      <c r="C422" s="596"/>
      <c r="D422" s="596"/>
      <c r="E422" s="596"/>
      <c r="F422" s="596"/>
      <c r="G422" s="596"/>
      <c r="H422" s="596"/>
      <c r="I422" s="596"/>
      <c r="J422" s="596"/>
      <c r="K422" s="596"/>
      <c r="L422" s="596"/>
      <c r="M422" s="596"/>
      <c r="N422" s="596"/>
      <c r="O422" s="596"/>
      <c r="P422" s="596"/>
      <c r="Q422" s="596"/>
      <c r="R422" s="596"/>
      <c r="S422" s="596"/>
      <c r="T422" s="596"/>
      <c r="U422" s="596"/>
      <c r="V422" s="596"/>
      <c r="W422" s="596"/>
      <c r="X422" s="596"/>
      <c r="Y422" s="596"/>
      <c r="Z422" s="596"/>
      <c r="AC422" s="54"/>
      <c r="AD422" s="54"/>
      <c r="AE422" s="54"/>
      <c r="AF422" s="54"/>
      <c r="AG422" s="54"/>
      <c r="AH422" s="54"/>
      <c r="AI422" s="54"/>
      <c r="AJ422" s="54"/>
      <c r="AK422" s="54"/>
      <c r="AL422" s="54"/>
      <c r="AM422" s="72"/>
      <c r="AN422" s="70"/>
      <c r="AO422" s="70"/>
      <c r="AP422" s="70"/>
      <c r="AQ422" s="71"/>
      <c r="AR422" s="72"/>
      <c r="AS422" s="72"/>
      <c r="AT422" s="72"/>
      <c r="AU422" s="72"/>
      <c r="AV422" s="72"/>
      <c r="AW422" s="72"/>
      <c r="AX422" s="72"/>
      <c r="AY422" s="71"/>
      <c r="AZ422" s="72"/>
      <c r="BA422" s="72"/>
      <c r="BB422" s="72"/>
      <c r="BC422" s="72"/>
      <c r="BD422" s="72"/>
      <c r="BE422" s="72"/>
      <c r="BF422" s="72"/>
      <c r="BG422" s="72"/>
      <c r="BH422" s="72"/>
      <c r="BI422" s="72"/>
      <c r="BJ422" s="72"/>
      <c r="BK422" s="72"/>
      <c r="BL422" s="72"/>
      <c r="BM422" s="72"/>
      <c r="BN422" s="72"/>
      <c r="BO422" s="72"/>
      <c r="BP422" s="72"/>
      <c r="BQ422" s="72"/>
      <c r="BR422" s="72"/>
      <c r="BS422" s="62"/>
      <c r="BT422" s="994"/>
      <c r="BU422" s="42"/>
      <c r="BV422" s="42"/>
    </row>
    <row r="423" spans="3:74" ht="12.75" hidden="1">
      <c r="C423" s="596"/>
      <c r="D423" s="596"/>
      <c r="E423" s="596"/>
      <c r="F423" s="596"/>
      <c r="G423" s="596"/>
      <c r="H423" s="596"/>
      <c r="I423" s="596"/>
      <c r="J423" s="596"/>
      <c r="K423" s="596"/>
      <c r="L423" s="596"/>
      <c r="M423" s="596"/>
      <c r="N423" s="596"/>
      <c r="O423" s="596"/>
      <c r="P423" s="596"/>
      <c r="Q423" s="596"/>
      <c r="R423" s="596"/>
      <c r="S423" s="596"/>
      <c r="T423" s="596"/>
      <c r="U423" s="596"/>
      <c r="V423" s="596"/>
      <c r="W423" s="596"/>
      <c r="X423" s="596"/>
      <c r="Y423" s="596"/>
      <c r="Z423" s="596"/>
      <c r="AC423" s="54"/>
      <c r="AD423" s="54"/>
      <c r="AE423" s="54"/>
      <c r="AF423" s="54"/>
      <c r="AG423" s="54"/>
      <c r="AH423" s="54"/>
      <c r="AI423" s="54"/>
      <c r="AJ423" s="54"/>
      <c r="AK423" s="54"/>
      <c r="AL423" s="54"/>
      <c r="AM423" s="72"/>
      <c r="AN423" s="70"/>
      <c r="AO423" s="70"/>
      <c r="AP423" s="70"/>
      <c r="AQ423" s="71"/>
      <c r="AR423" s="72"/>
      <c r="AS423" s="72"/>
      <c r="AT423" s="72"/>
      <c r="AU423" s="72"/>
      <c r="AV423" s="72"/>
      <c r="AW423" s="72"/>
      <c r="AX423" s="72"/>
      <c r="AY423" s="71"/>
      <c r="AZ423" s="72"/>
      <c r="BA423" s="72"/>
      <c r="BB423" s="72"/>
      <c r="BC423" s="72"/>
      <c r="BD423" s="72"/>
      <c r="BE423" s="72"/>
      <c r="BF423" s="72"/>
      <c r="BG423" s="72"/>
      <c r="BH423" s="72"/>
      <c r="BI423" s="72"/>
      <c r="BJ423" s="72"/>
      <c r="BK423" s="72"/>
      <c r="BL423" s="72"/>
      <c r="BM423" s="72"/>
      <c r="BN423" s="72"/>
      <c r="BO423" s="72"/>
      <c r="BP423" s="72"/>
      <c r="BQ423" s="72"/>
      <c r="BR423" s="72"/>
      <c r="BS423" s="62"/>
      <c r="BT423" s="994"/>
      <c r="BU423" s="42"/>
      <c r="BV423" s="42"/>
    </row>
    <row r="424" spans="3:74" ht="12.75" hidden="1">
      <c r="C424" s="596"/>
      <c r="D424" s="596"/>
      <c r="E424" s="596"/>
      <c r="F424" s="596"/>
      <c r="G424" s="596"/>
      <c r="H424" s="596"/>
      <c r="I424" s="596"/>
      <c r="J424" s="596"/>
      <c r="K424" s="596"/>
      <c r="L424" s="596"/>
      <c r="M424" s="596"/>
      <c r="N424" s="596"/>
      <c r="O424" s="596"/>
      <c r="P424" s="596"/>
      <c r="Q424" s="596"/>
      <c r="R424" s="596"/>
      <c r="S424" s="596"/>
      <c r="T424" s="596"/>
      <c r="U424" s="596"/>
      <c r="V424" s="596"/>
      <c r="W424" s="596"/>
      <c r="X424" s="596"/>
      <c r="Y424" s="596"/>
      <c r="Z424" s="596"/>
      <c r="AC424" s="54"/>
      <c r="AD424" s="54"/>
      <c r="AE424" s="54"/>
      <c r="AF424" s="54"/>
      <c r="AG424" s="54"/>
      <c r="AH424" s="54"/>
      <c r="AI424" s="54"/>
      <c r="AJ424" s="54"/>
      <c r="AK424" s="54"/>
      <c r="AL424" s="54"/>
      <c r="AM424" s="72"/>
      <c r="AN424" s="70"/>
      <c r="AO424" s="70"/>
      <c r="AP424" s="70"/>
      <c r="AQ424" s="71"/>
      <c r="AR424" s="72"/>
      <c r="AS424" s="72"/>
      <c r="AT424" s="72"/>
      <c r="AU424" s="72"/>
      <c r="AV424" s="72"/>
      <c r="AW424" s="72"/>
      <c r="AX424" s="72"/>
      <c r="AY424" s="71"/>
      <c r="AZ424" s="72"/>
      <c r="BA424" s="72"/>
      <c r="BB424" s="72"/>
      <c r="BC424" s="72"/>
      <c r="BD424" s="72"/>
      <c r="BE424" s="72"/>
      <c r="BF424" s="72"/>
      <c r="BG424" s="72"/>
      <c r="BH424" s="72"/>
      <c r="BI424" s="72"/>
      <c r="BJ424" s="72"/>
      <c r="BK424" s="72"/>
      <c r="BL424" s="72"/>
      <c r="BM424" s="72"/>
      <c r="BN424" s="72"/>
      <c r="BO424" s="72"/>
      <c r="BP424" s="72"/>
      <c r="BQ424" s="72"/>
      <c r="BR424" s="72"/>
      <c r="BS424" s="62"/>
      <c r="BT424" s="994"/>
      <c r="BU424" s="42"/>
      <c r="BV424" s="42"/>
    </row>
    <row r="425" spans="3:74" ht="12.75" hidden="1">
      <c r="C425" s="596"/>
      <c r="D425" s="596"/>
      <c r="E425" s="596"/>
      <c r="F425" s="596"/>
      <c r="G425" s="596"/>
      <c r="H425" s="596"/>
      <c r="I425" s="596"/>
      <c r="J425" s="596"/>
      <c r="K425" s="596"/>
      <c r="L425" s="596"/>
      <c r="M425" s="596"/>
      <c r="N425" s="596"/>
      <c r="O425" s="596"/>
      <c r="P425" s="596"/>
      <c r="Q425" s="596"/>
      <c r="R425" s="596"/>
      <c r="S425" s="596"/>
      <c r="T425" s="596"/>
      <c r="U425" s="596"/>
      <c r="V425" s="596"/>
      <c r="W425" s="596"/>
      <c r="X425" s="596"/>
      <c r="Y425" s="596"/>
      <c r="Z425" s="596"/>
      <c r="AC425" s="54"/>
      <c r="AD425" s="54"/>
      <c r="AE425" s="54"/>
      <c r="AF425" s="54"/>
      <c r="AG425" s="54"/>
      <c r="AH425" s="54"/>
      <c r="AI425" s="54"/>
      <c r="AJ425" s="54"/>
      <c r="AK425" s="54"/>
      <c r="AL425" s="54"/>
      <c r="AM425" s="72"/>
      <c r="AN425" s="70"/>
      <c r="AO425" s="70"/>
      <c r="AP425" s="70"/>
      <c r="AQ425" s="71"/>
      <c r="AR425" s="72"/>
      <c r="AS425" s="72"/>
      <c r="AT425" s="72"/>
      <c r="AU425" s="72"/>
      <c r="AV425" s="72"/>
      <c r="AW425" s="72"/>
      <c r="AX425" s="72"/>
      <c r="AY425" s="71"/>
      <c r="AZ425" s="72"/>
      <c r="BA425" s="72"/>
      <c r="BB425" s="72"/>
      <c r="BC425" s="72"/>
      <c r="BD425" s="72"/>
      <c r="BE425" s="72"/>
      <c r="BF425" s="72"/>
      <c r="BG425" s="72"/>
      <c r="BH425" s="72"/>
      <c r="BI425" s="72"/>
      <c r="BJ425" s="72"/>
      <c r="BK425" s="72"/>
      <c r="BL425" s="72"/>
      <c r="BM425" s="72"/>
      <c r="BN425" s="72"/>
      <c r="BO425" s="72"/>
      <c r="BP425" s="72"/>
      <c r="BQ425" s="72"/>
      <c r="BR425" s="72"/>
      <c r="BS425" s="62"/>
      <c r="BT425" s="994"/>
      <c r="BU425" s="42"/>
      <c r="BV425" s="42"/>
    </row>
    <row r="426" spans="3:74" ht="12.75" hidden="1">
      <c r="C426" s="596"/>
      <c r="D426" s="596"/>
      <c r="E426" s="596"/>
      <c r="F426" s="596"/>
      <c r="G426" s="596"/>
      <c r="H426" s="596"/>
      <c r="I426" s="596"/>
      <c r="J426" s="596"/>
      <c r="K426" s="596"/>
      <c r="L426" s="596"/>
      <c r="M426" s="596"/>
      <c r="N426" s="596"/>
      <c r="O426" s="596"/>
      <c r="P426" s="596"/>
      <c r="Q426" s="596"/>
      <c r="R426" s="596"/>
      <c r="S426" s="596"/>
      <c r="T426" s="596"/>
      <c r="U426" s="596"/>
      <c r="V426" s="596"/>
      <c r="W426" s="596"/>
      <c r="X426" s="596"/>
      <c r="Y426" s="596"/>
      <c r="Z426" s="596"/>
      <c r="AC426" s="54"/>
      <c r="AD426" s="54"/>
      <c r="AE426" s="54"/>
      <c r="AF426" s="54"/>
      <c r="AG426" s="54"/>
      <c r="AH426" s="54"/>
      <c r="AI426" s="54"/>
      <c r="AJ426" s="54"/>
      <c r="AK426" s="54"/>
      <c r="AL426" s="54"/>
      <c r="AM426" s="72"/>
      <c r="AN426" s="70"/>
      <c r="AO426" s="70"/>
      <c r="AP426" s="70"/>
      <c r="AQ426" s="71"/>
      <c r="AR426" s="72"/>
      <c r="AS426" s="72"/>
      <c r="AT426" s="72"/>
      <c r="AU426" s="72"/>
      <c r="AV426" s="72"/>
      <c r="AW426" s="72"/>
      <c r="AX426" s="72"/>
      <c r="AY426" s="71"/>
      <c r="AZ426" s="72"/>
      <c r="BA426" s="72"/>
      <c r="BB426" s="72"/>
      <c r="BC426" s="72"/>
      <c r="BD426" s="72"/>
      <c r="BE426" s="72"/>
      <c r="BF426" s="72"/>
      <c r="BG426" s="72"/>
      <c r="BH426" s="72"/>
      <c r="BI426" s="72"/>
      <c r="BJ426" s="72"/>
      <c r="BK426" s="72"/>
      <c r="BL426" s="72"/>
      <c r="BM426" s="72"/>
      <c r="BN426" s="72"/>
      <c r="BO426" s="72"/>
      <c r="BP426" s="72"/>
      <c r="BQ426" s="72"/>
      <c r="BR426" s="72"/>
      <c r="BS426" s="62"/>
      <c r="BT426" s="994"/>
      <c r="BU426" s="42"/>
      <c r="BV426" s="42"/>
    </row>
    <row r="427" spans="3:74" ht="12.75" hidden="1">
      <c r="C427" s="596"/>
      <c r="D427" s="596"/>
      <c r="E427" s="596"/>
      <c r="F427" s="596"/>
      <c r="G427" s="596"/>
      <c r="H427" s="596"/>
      <c r="I427" s="596"/>
      <c r="J427" s="596"/>
      <c r="K427" s="596"/>
      <c r="L427" s="596"/>
      <c r="M427" s="596"/>
      <c r="N427" s="596"/>
      <c r="O427" s="596"/>
      <c r="P427" s="596"/>
      <c r="Q427" s="596"/>
      <c r="R427" s="596"/>
      <c r="S427" s="596"/>
      <c r="T427" s="596"/>
      <c r="U427" s="596"/>
      <c r="V427" s="596"/>
      <c r="W427" s="596"/>
      <c r="X427" s="596"/>
      <c r="Y427" s="596"/>
      <c r="Z427" s="596"/>
      <c r="AC427" s="54"/>
      <c r="AD427" s="54"/>
      <c r="AE427" s="54"/>
      <c r="AF427" s="54"/>
      <c r="AG427" s="54"/>
      <c r="AH427" s="54"/>
      <c r="AI427" s="54"/>
      <c r="AJ427" s="54"/>
      <c r="AK427" s="54"/>
      <c r="AL427" s="54"/>
      <c r="AM427" s="72"/>
      <c r="AN427" s="70"/>
      <c r="AO427" s="70"/>
      <c r="AP427" s="70"/>
      <c r="AQ427" s="71"/>
      <c r="AR427" s="72"/>
      <c r="AS427" s="72"/>
      <c r="AT427" s="72"/>
      <c r="AU427" s="72"/>
      <c r="AV427" s="72"/>
      <c r="AW427" s="72"/>
      <c r="AX427" s="72"/>
      <c r="AY427" s="71"/>
      <c r="AZ427" s="72"/>
      <c r="BA427" s="72"/>
      <c r="BB427" s="72"/>
      <c r="BC427" s="72"/>
      <c r="BD427" s="72"/>
      <c r="BE427" s="72"/>
      <c r="BF427" s="72"/>
      <c r="BG427" s="72"/>
      <c r="BH427" s="72"/>
      <c r="BI427" s="72"/>
      <c r="BJ427" s="72"/>
      <c r="BK427" s="72"/>
      <c r="BL427" s="72"/>
      <c r="BM427" s="72"/>
      <c r="BN427" s="72"/>
      <c r="BO427" s="72"/>
      <c r="BP427" s="72"/>
      <c r="BQ427" s="72"/>
      <c r="BR427" s="72"/>
      <c r="BS427" s="62"/>
      <c r="BT427" s="994"/>
      <c r="BU427" s="42"/>
      <c r="BV427" s="42"/>
    </row>
    <row r="428" spans="3:74" ht="12.75" hidden="1">
      <c r="C428" s="596"/>
      <c r="D428" s="596"/>
      <c r="E428" s="596"/>
      <c r="F428" s="596"/>
      <c r="G428" s="596"/>
      <c r="H428" s="596"/>
      <c r="I428" s="596"/>
      <c r="J428" s="596"/>
      <c r="K428" s="596"/>
      <c r="L428" s="596"/>
      <c r="M428" s="596"/>
      <c r="N428" s="596"/>
      <c r="O428" s="596"/>
      <c r="P428" s="596"/>
      <c r="Q428" s="596"/>
      <c r="R428" s="596"/>
      <c r="S428" s="596"/>
      <c r="T428" s="596"/>
      <c r="U428" s="596"/>
      <c r="V428" s="596"/>
      <c r="W428" s="596"/>
      <c r="X428" s="596"/>
      <c r="Y428" s="596"/>
      <c r="Z428" s="596"/>
      <c r="AC428" s="54"/>
      <c r="AD428" s="54"/>
      <c r="AE428" s="54"/>
      <c r="AF428" s="54"/>
      <c r="AG428" s="54"/>
      <c r="AH428" s="54"/>
      <c r="AI428" s="54"/>
      <c r="AJ428" s="54"/>
      <c r="AK428" s="54"/>
      <c r="AL428" s="54"/>
      <c r="AM428" s="72"/>
      <c r="AN428" s="70"/>
      <c r="AO428" s="70"/>
      <c r="AP428" s="70"/>
      <c r="AQ428" s="71"/>
      <c r="AR428" s="72"/>
      <c r="AS428" s="72"/>
      <c r="AT428" s="72"/>
      <c r="AU428" s="72"/>
      <c r="AV428" s="72"/>
      <c r="AW428" s="72"/>
      <c r="AX428" s="72"/>
      <c r="AY428" s="71"/>
      <c r="AZ428" s="72"/>
      <c r="BA428" s="72"/>
      <c r="BB428" s="72"/>
      <c r="BC428" s="72"/>
      <c r="BD428" s="72"/>
      <c r="BE428" s="72"/>
      <c r="BF428" s="72"/>
      <c r="BG428" s="72"/>
      <c r="BH428" s="72"/>
      <c r="BI428" s="72"/>
      <c r="BJ428" s="72"/>
      <c r="BK428" s="72"/>
      <c r="BL428" s="72"/>
      <c r="BM428" s="72"/>
      <c r="BN428" s="72"/>
      <c r="BO428" s="72"/>
      <c r="BP428" s="72"/>
      <c r="BQ428" s="72"/>
      <c r="BR428" s="72"/>
      <c r="BS428" s="62"/>
      <c r="BT428" s="994"/>
      <c r="BU428" s="42"/>
      <c r="BV428" s="42"/>
    </row>
    <row r="429" spans="3:74" ht="12.75" hidden="1">
      <c r="C429" s="596"/>
      <c r="D429" s="596"/>
      <c r="E429" s="596"/>
      <c r="F429" s="596"/>
      <c r="G429" s="596"/>
      <c r="H429" s="596"/>
      <c r="I429" s="596"/>
      <c r="J429" s="596"/>
      <c r="K429" s="596"/>
      <c r="L429" s="596"/>
      <c r="M429" s="596"/>
      <c r="N429" s="596"/>
      <c r="O429" s="596"/>
      <c r="P429" s="596"/>
      <c r="Q429" s="596"/>
      <c r="R429" s="596"/>
      <c r="S429" s="596"/>
      <c r="T429" s="596"/>
      <c r="U429" s="596"/>
      <c r="V429" s="596"/>
      <c r="W429" s="596"/>
      <c r="X429" s="596"/>
      <c r="Y429" s="596"/>
      <c r="Z429" s="596"/>
      <c r="AC429" s="54"/>
      <c r="AD429" s="54"/>
      <c r="AE429" s="54"/>
      <c r="AF429" s="54"/>
      <c r="AG429" s="54"/>
      <c r="AH429" s="54"/>
      <c r="AI429" s="54"/>
      <c r="AJ429" s="54"/>
      <c r="AK429" s="54"/>
      <c r="AL429" s="54"/>
      <c r="AM429" s="72"/>
      <c r="AN429" s="70"/>
      <c r="AO429" s="70"/>
      <c r="AP429" s="70"/>
      <c r="AQ429" s="71"/>
      <c r="AR429" s="72"/>
      <c r="AS429" s="72"/>
      <c r="AT429" s="72"/>
      <c r="AU429" s="72"/>
      <c r="AV429" s="72"/>
      <c r="AW429" s="72"/>
      <c r="AX429" s="72"/>
      <c r="AY429" s="71"/>
      <c r="AZ429" s="72"/>
      <c r="BA429" s="72"/>
      <c r="BB429" s="72"/>
      <c r="BC429" s="72"/>
      <c r="BD429" s="72"/>
      <c r="BE429" s="72"/>
      <c r="BF429" s="72"/>
      <c r="BG429" s="72"/>
      <c r="BH429" s="72"/>
      <c r="BI429" s="72"/>
      <c r="BJ429" s="72"/>
      <c r="BK429" s="72"/>
      <c r="BL429" s="72"/>
      <c r="BM429" s="72"/>
      <c r="BN429" s="72"/>
      <c r="BO429" s="72"/>
      <c r="BP429" s="72"/>
      <c r="BQ429" s="72"/>
      <c r="BR429" s="72"/>
      <c r="BS429" s="62"/>
      <c r="BT429" s="994"/>
      <c r="BU429" s="42"/>
      <c r="BV429" s="42"/>
    </row>
    <row r="430" spans="3:74" ht="12.75" hidden="1">
      <c r="C430" s="596"/>
      <c r="D430" s="596"/>
      <c r="E430" s="596"/>
      <c r="F430" s="596"/>
      <c r="G430" s="596"/>
      <c r="H430" s="596"/>
      <c r="I430" s="596"/>
      <c r="J430" s="596"/>
      <c r="K430" s="596"/>
      <c r="L430" s="596"/>
      <c r="M430" s="596"/>
      <c r="N430" s="596"/>
      <c r="O430" s="596"/>
      <c r="P430" s="596"/>
      <c r="Q430" s="596"/>
      <c r="R430" s="596"/>
      <c r="S430" s="596"/>
      <c r="T430" s="596"/>
      <c r="U430" s="596"/>
      <c r="V430" s="596"/>
      <c r="W430" s="596"/>
      <c r="X430" s="596"/>
      <c r="Y430" s="596"/>
      <c r="Z430" s="596"/>
      <c r="AC430" s="54"/>
      <c r="AD430" s="54"/>
      <c r="AE430" s="54"/>
      <c r="AF430" s="54"/>
      <c r="AG430" s="54"/>
      <c r="AH430" s="54"/>
      <c r="AI430" s="54"/>
      <c r="AJ430" s="54"/>
      <c r="AK430" s="54"/>
      <c r="AL430" s="54"/>
      <c r="AM430" s="72"/>
      <c r="AN430" s="70"/>
      <c r="AO430" s="70"/>
      <c r="AP430" s="70"/>
      <c r="AQ430" s="71"/>
      <c r="AR430" s="72"/>
      <c r="AS430" s="72"/>
      <c r="AT430" s="72"/>
      <c r="AU430" s="72"/>
      <c r="AV430" s="72"/>
      <c r="AW430" s="72"/>
      <c r="AX430" s="72"/>
      <c r="AY430" s="71"/>
      <c r="AZ430" s="72"/>
      <c r="BA430" s="72"/>
      <c r="BB430" s="72"/>
      <c r="BC430" s="72"/>
      <c r="BD430" s="72"/>
      <c r="BE430" s="72"/>
      <c r="BF430" s="72"/>
      <c r="BG430" s="72"/>
      <c r="BH430" s="72"/>
      <c r="BI430" s="72"/>
      <c r="BJ430" s="72"/>
      <c r="BK430" s="72"/>
      <c r="BL430" s="72"/>
      <c r="BM430" s="72"/>
      <c r="BN430" s="72"/>
      <c r="BO430" s="72"/>
      <c r="BP430" s="72"/>
      <c r="BQ430" s="72"/>
      <c r="BR430" s="72"/>
      <c r="BS430" s="62"/>
      <c r="BT430" s="994"/>
      <c r="BU430" s="42"/>
      <c r="BV430" s="42"/>
    </row>
    <row r="431" spans="3:74" ht="12.75" hidden="1">
      <c r="C431" s="596"/>
      <c r="D431" s="596"/>
      <c r="E431" s="596"/>
      <c r="F431" s="596"/>
      <c r="G431" s="596"/>
      <c r="H431" s="596"/>
      <c r="I431" s="596"/>
      <c r="J431" s="596"/>
      <c r="K431" s="596"/>
      <c r="L431" s="596"/>
      <c r="M431" s="596"/>
      <c r="N431" s="596"/>
      <c r="O431" s="596"/>
      <c r="P431" s="596"/>
      <c r="Q431" s="596"/>
      <c r="R431" s="596"/>
      <c r="S431" s="596"/>
      <c r="T431" s="596"/>
      <c r="U431" s="596"/>
      <c r="V431" s="596"/>
      <c r="W431" s="596"/>
      <c r="X431" s="596"/>
      <c r="Y431" s="596"/>
      <c r="Z431" s="596"/>
      <c r="AC431" s="54"/>
      <c r="AD431" s="54"/>
      <c r="AE431" s="54"/>
      <c r="AF431" s="54"/>
      <c r="AG431" s="54"/>
      <c r="AH431" s="54"/>
      <c r="AI431" s="54"/>
      <c r="AJ431" s="54"/>
      <c r="AK431" s="54"/>
      <c r="AL431" s="54"/>
      <c r="AM431" s="72"/>
      <c r="AN431" s="70"/>
      <c r="AO431" s="70"/>
      <c r="AP431" s="70"/>
      <c r="AQ431" s="71"/>
      <c r="AR431" s="72"/>
      <c r="AS431" s="72"/>
      <c r="AT431" s="72"/>
      <c r="AU431" s="72"/>
      <c r="AV431" s="72"/>
      <c r="AW431" s="72"/>
      <c r="AX431" s="72"/>
      <c r="AY431" s="71"/>
      <c r="AZ431" s="72"/>
      <c r="BA431" s="72"/>
      <c r="BB431" s="72"/>
      <c r="BC431" s="72"/>
      <c r="BD431" s="72"/>
      <c r="BE431" s="72"/>
      <c r="BF431" s="72"/>
      <c r="BG431" s="72"/>
      <c r="BH431" s="72"/>
      <c r="BI431" s="72"/>
      <c r="BJ431" s="72"/>
      <c r="BK431" s="72"/>
      <c r="BL431" s="72"/>
      <c r="BM431" s="72"/>
      <c r="BN431" s="72"/>
      <c r="BO431" s="72"/>
      <c r="BP431" s="72"/>
      <c r="BQ431" s="72"/>
      <c r="BR431" s="72"/>
      <c r="BS431" s="62"/>
      <c r="BT431" s="994"/>
      <c r="BU431" s="42"/>
      <c r="BV431" s="42"/>
    </row>
    <row r="432" spans="3:74" ht="12.75" hidden="1">
      <c r="C432" s="596"/>
      <c r="D432" s="596"/>
      <c r="E432" s="596"/>
      <c r="F432" s="596"/>
      <c r="G432" s="596"/>
      <c r="H432" s="596"/>
      <c r="I432" s="596"/>
      <c r="J432" s="596"/>
      <c r="K432" s="596"/>
      <c r="L432" s="596"/>
      <c r="M432" s="596"/>
      <c r="N432" s="596"/>
      <c r="O432" s="596"/>
      <c r="P432" s="596"/>
      <c r="Q432" s="596"/>
      <c r="R432" s="596"/>
      <c r="S432" s="596"/>
      <c r="T432" s="596"/>
      <c r="U432" s="596"/>
      <c r="V432" s="596"/>
      <c r="W432" s="596"/>
      <c r="X432" s="596"/>
      <c r="Y432" s="596"/>
      <c r="Z432" s="596"/>
      <c r="AC432" s="54"/>
      <c r="AD432" s="54"/>
      <c r="AE432" s="54"/>
      <c r="AF432" s="54"/>
      <c r="AG432" s="54"/>
      <c r="AH432" s="54"/>
      <c r="AI432" s="54"/>
      <c r="AJ432" s="54"/>
      <c r="AK432" s="54"/>
      <c r="AL432" s="54"/>
      <c r="AM432" s="72"/>
      <c r="AN432" s="70"/>
      <c r="AO432" s="70"/>
      <c r="AP432" s="70"/>
      <c r="AQ432" s="71"/>
      <c r="AR432" s="72"/>
      <c r="AS432" s="72"/>
      <c r="AT432" s="72"/>
      <c r="AU432" s="72"/>
      <c r="AV432" s="72"/>
      <c r="AW432" s="72"/>
      <c r="AX432" s="72"/>
      <c r="AY432" s="71"/>
      <c r="AZ432" s="72"/>
      <c r="BA432" s="72"/>
      <c r="BB432" s="72"/>
      <c r="BC432" s="72"/>
      <c r="BD432" s="72"/>
      <c r="BE432" s="72"/>
      <c r="BF432" s="72"/>
      <c r="BG432" s="72"/>
      <c r="BH432" s="72"/>
      <c r="BI432" s="72"/>
      <c r="BJ432" s="72"/>
      <c r="BK432" s="72"/>
      <c r="BL432" s="72"/>
      <c r="BM432" s="72"/>
      <c r="BN432" s="72"/>
      <c r="BO432" s="72"/>
      <c r="BP432" s="72"/>
      <c r="BQ432" s="72"/>
      <c r="BR432" s="72"/>
      <c r="BS432" s="62"/>
      <c r="BT432" s="994"/>
      <c r="BU432" s="42"/>
      <c r="BV432" s="42"/>
    </row>
    <row r="433" spans="3:74" ht="12.75" hidden="1">
      <c r="C433" s="596"/>
      <c r="D433" s="596"/>
      <c r="E433" s="596"/>
      <c r="F433" s="596"/>
      <c r="G433" s="596"/>
      <c r="H433" s="596"/>
      <c r="I433" s="596"/>
      <c r="J433" s="596"/>
      <c r="K433" s="596"/>
      <c r="L433" s="596"/>
      <c r="M433" s="596"/>
      <c r="N433" s="596"/>
      <c r="O433" s="596"/>
      <c r="P433" s="596"/>
      <c r="Q433" s="596"/>
      <c r="R433" s="596"/>
      <c r="S433" s="596"/>
      <c r="T433" s="596"/>
      <c r="U433" s="596"/>
      <c r="V433" s="596"/>
      <c r="W433" s="596"/>
      <c r="X433" s="596"/>
      <c r="Y433" s="596"/>
      <c r="Z433" s="596"/>
      <c r="AC433" s="54"/>
      <c r="AD433" s="54"/>
      <c r="AE433" s="54"/>
      <c r="AF433" s="54"/>
      <c r="AG433" s="54"/>
      <c r="AH433" s="54"/>
      <c r="AI433" s="54"/>
      <c r="AJ433" s="54"/>
      <c r="AK433" s="54"/>
      <c r="AL433" s="54"/>
      <c r="AM433" s="72"/>
      <c r="AN433" s="70"/>
      <c r="AO433" s="70"/>
      <c r="AP433" s="70"/>
      <c r="AQ433" s="71"/>
      <c r="AR433" s="72"/>
      <c r="AS433" s="72"/>
      <c r="AT433" s="72"/>
      <c r="AU433" s="72"/>
      <c r="AV433" s="72"/>
      <c r="AW433" s="72"/>
      <c r="AX433" s="72"/>
      <c r="AY433" s="71"/>
      <c r="AZ433" s="72"/>
      <c r="BA433" s="72"/>
      <c r="BB433" s="72"/>
      <c r="BC433" s="72"/>
      <c r="BD433" s="72"/>
      <c r="BE433" s="72"/>
      <c r="BF433" s="72"/>
      <c r="BG433" s="72"/>
      <c r="BH433" s="72"/>
      <c r="BI433" s="72"/>
      <c r="BJ433" s="72"/>
      <c r="BK433" s="72"/>
      <c r="BL433" s="72"/>
      <c r="BM433" s="72"/>
      <c r="BN433" s="72"/>
      <c r="BO433" s="72"/>
      <c r="BP433" s="72"/>
      <c r="BQ433" s="72"/>
      <c r="BR433" s="72"/>
      <c r="BS433" s="62"/>
      <c r="BT433" s="994"/>
      <c r="BU433" s="42"/>
      <c r="BV433" s="42"/>
    </row>
    <row r="434" spans="3:74" ht="12.75" hidden="1">
      <c r="C434" s="596"/>
      <c r="D434" s="596"/>
      <c r="E434" s="596"/>
      <c r="F434" s="596"/>
      <c r="G434" s="596"/>
      <c r="H434" s="596"/>
      <c r="I434" s="596"/>
      <c r="J434" s="596"/>
      <c r="K434" s="596"/>
      <c r="L434" s="596"/>
      <c r="M434" s="596"/>
      <c r="N434" s="596"/>
      <c r="O434" s="596"/>
      <c r="P434" s="596"/>
      <c r="Q434" s="596"/>
      <c r="R434" s="596"/>
      <c r="S434" s="596"/>
      <c r="T434" s="596"/>
      <c r="U434" s="596"/>
      <c r="V434" s="596"/>
      <c r="W434" s="596"/>
      <c r="X434" s="596"/>
      <c r="Y434" s="596"/>
      <c r="Z434" s="596"/>
      <c r="AC434" s="54"/>
      <c r="AD434" s="54"/>
      <c r="AE434" s="54"/>
      <c r="AF434" s="54"/>
      <c r="AG434" s="54"/>
      <c r="AH434" s="54"/>
      <c r="AI434" s="54"/>
      <c r="AJ434" s="54"/>
      <c r="AK434" s="54"/>
      <c r="AL434" s="54"/>
      <c r="AM434" s="72"/>
      <c r="AN434" s="70"/>
      <c r="AO434" s="70"/>
      <c r="AP434" s="70"/>
      <c r="AQ434" s="71"/>
      <c r="AR434" s="72"/>
      <c r="AS434" s="72"/>
      <c r="AT434" s="72"/>
      <c r="AU434" s="72"/>
      <c r="AV434" s="72"/>
      <c r="AW434" s="72"/>
      <c r="AX434" s="72"/>
      <c r="AY434" s="71"/>
      <c r="AZ434" s="72"/>
      <c r="BA434" s="72"/>
      <c r="BB434" s="72"/>
      <c r="BC434" s="72"/>
      <c r="BD434" s="72"/>
      <c r="BE434" s="72"/>
      <c r="BF434" s="72"/>
      <c r="BG434" s="72"/>
      <c r="BH434" s="72"/>
      <c r="BI434" s="72"/>
      <c r="BJ434" s="72"/>
      <c r="BK434" s="72"/>
      <c r="BL434" s="72"/>
      <c r="BM434" s="72"/>
      <c r="BN434" s="72"/>
      <c r="BO434" s="72"/>
      <c r="BP434" s="72"/>
      <c r="BQ434" s="72"/>
      <c r="BR434" s="72"/>
      <c r="BS434" s="62"/>
      <c r="BT434" s="994"/>
      <c r="BU434" s="42"/>
      <c r="BV434" s="42"/>
    </row>
    <row r="435" spans="3:74" ht="12.75" hidden="1">
      <c r="C435" s="596"/>
      <c r="D435" s="596"/>
      <c r="E435" s="596"/>
      <c r="F435" s="596"/>
      <c r="G435" s="596"/>
      <c r="H435" s="596"/>
      <c r="I435" s="596"/>
      <c r="J435" s="596"/>
      <c r="K435" s="596"/>
      <c r="L435" s="596"/>
      <c r="M435" s="596"/>
      <c r="N435" s="596"/>
      <c r="O435" s="596"/>
      <c r="P435" s="596"/>
      <c r="Q435" s="596"/>
      <c r="R435" s="596"/>
      <c r="S435" s="596"/>
      <c r="T435" s="596"/>
      <c r="U435" s="596"/>
      <c r="V435" s="596"/>
      <c r="W435" s="596"/>
      <c r="X435" s="596"/>
      <c r="Y435" s="596"/>
      <c r="Z435" s="596"/>
      <c r="AC435" s="54"/>
      <c r="AD435" s="54"/>
      <c r="AE435" s="54"/>
      <c r="AF435" s="54"/>
      <c r="AG435" s="54"/>
      <c r="AH435" s="54"/>
      <c r="AI435" s="54"/>
      <c r="AJ435" s="54"/>
      <c r="AK435" s="54"/>
      <c r="AL435" s="54"/>
      <c r="AM435" s="72"/>
      <c r="AN435" s="70"/>
      <c r="AO435" s="70"/>
      <c r="AP435" s="70"/>
      <c r="AQ435" s="71"/>
      <c r="AR435" s="72"/>
      <c r="AS435" s="72"/>
      <c r="AT435" s="72"/>
      <c r="AU435" s="72"/>
      <c r="AV435" s="72"/>
      <c r="AW435" s="72"/>
      <c r="AX435" s="72"/>
      <c r="AY435" s="71"/>
      <c r="AZ435" s="72"/>
      <c r="BA435" s="72"/>
      <c r="BB435" s="72"/>
      <c r="BC435" s="72"/>
      <c r="BD435" s="72"/>
      <c r="BE435" s="72"/>
      <c r="BF435" s="72"/>
      <c r="BG435" s="72"/>
      <c r="BH435" s="72"/>
      <c r="BI435" s="72"/>
      <c r="BJ435" s="72"/>
      <c r="BK435" s="72"/>
      <c r="BL435" s="72"/>
      <c r="BM435" s="72"/>
      <c r="BN435" s="72"/>
      <c r="BO435" s="72"/>
      <c r="BP435" s="72"/>
      <c r="BQ435" s="72"/>
      <c r="BR435" s="72"/>
      <c r="BS435" s="62"/>
      <c r="BT435" s="994"/>
      <c r="BU435" s="42"/>
      <c r="BV435" s="42"/>
    </row>
    <row r="436" spans="3:74" ht="12.75" hidden="1">
      <c r="C436" s="596"/>
      <c r="D436" s="596"/>
      <c r="E436" s="596"/>
      <c r="F436" s="596"/>
      <c r="G436" s="596"/>
      <c r="H436" s="596"/>
      <c r="I436" s="596"/>
      <c r="J436" s="596"/>
      <c r="K436" s="596"/>
      <c r="L436" s="596"/>
      <c r="M436" s="596"/>
      <c r="N436" s="596"/>
      <c r="O436" s="596"/>
      <c r="P436" s="596"/>
      <c r="Q436" s="596"/>
      <c r="R436" s="596"/>
      <c r="S436" s="596"/>
      <c r="T436" s="596"/>
      <c r="U436" s="596"/>
      <c r="V436" s="596"/>
      <c r="W436" s="596"/>
      <c r="X436" s="596"/>
      <c r="Y436" s="596"/>
      <c r="Z436" s="596"/>
      <c r="AC436" s="54"/>
      <c r="AD436" s="54"/>
      <c r="AE436" s="54"/>
      <c r="AF436" s="54"/>
      <c r="AG436" s="54"/>
      <c r="AH436" s="54"/>
      <c r="AI436" s="54"/>
      <c r="AJ436" s="54"/>
      <c r="AK436" s="54"/>
      <c r="AL436" s="54"/>
      <c r="AM436" s="72"/>
      <c r="AN436" s="70"/>
      <c r="AO436" s="70"/>
      <c r="AP436" s="70"/>
      <c r="AQ436" s="71"/>
      <c r="AR436" s="72"/>
      <c r="AS436" s="72"/>
      <c r="AT436" s="72"/>
      <c r="AU436" s="72"/>
      <c r="AV436" s="72"/>
      <c r="AW436" s="72"/>
      <c r="AX436" s="72"/>
      <c r="AY436" s="71"/>
      <c r="AZ436" s="72"/>
      <c r="BA436" s="72"/>
      <c r="BB436" s="72"/>
      <c r="BC436" s="72"/>
      <c r="BD436" s="72"/>
      <c r="BE436" s="72"/>
      <c r="BF436" s="72"/>
      <c r="BG436" s="72"/>
      <c r="BH436" s="72"/>
      <c r="BI436" s="72"/>
      <c r="BJ436" s="72"/>
      <c r="BK436" s="72"/>
      <c r="BL436" s="72"/>
      <c r="BM436" s="72"/>
      <c r="BN436" s="72"/>
      <c r="BO436" s="72"/>
      <c r="BP436" s="72"/>
      <c r="BQ436" s="72"/>
      <c r="BR436" s="72"/>
      <c r="BS436" s="62"/>
      <c r="BT436" s="994"/>
      <c r="BU436" s="42"/>
      <c r="BV436" s="42"/>
    </row>
    <row r="437" spans="3:74" ht="12.75" hidden="1">
      <c r="C437" s="596"/>
      <c r="D437" s="596"/>
      <c r="E437" s="596"/>
      <c r="F437" s="596"/>
      <c r="G437" s="596"/>
      <c r="H437" s="596"/>
      <c r="I437" s="596"/>
      <c r="J437" s="596"/>
      <c r="K437" s="596"/>
      <c r="L437" s="596"/>
      <c r="M437" s="596"/>
      <c r="N437" s="596"/>
      <c r="O437" s="596"/>
      <c r="P437" s="596"/>
      <c r="Q437" s="596"/>
      <c r="R437" s="596"/>
      <c r="S437" s="596"/>
      <c r="T437" s="596"/>
      <c r="U437" s="596"/>
      <c r="V437" s="596"/>
      <c r="W437" s="596"/>
      <c r="X437" s="596"/>
      <c r="Y437" s="596"/>
      <c r="Z437" s="596"/>
      <c r="AC437" s="54"/>
      <c r="AD437" s="54"/>
      <c r="AE437" s="54"/>
      <c r="AF437" s="54"/>
      <c r="AG437" s="54"/>
      <c r="AH437" s="54"/>
      <c r="AI437" s="54"/>
      <c r="AJ437" s="54"/>
      <c r="AK437" s="54"/>
      <c r="AL437" s="54"/>
      <c r="AM437" s="72"/>
      <c r="AN437" s="70"/>
      <c r="AO437" s="70"/>
      <c r="AP437" s="70"/>
      <c r="AQ437" s="71"/>
      <c r="AR437" s="72"/>
      <c r="AS437" s="72"/>
      <c r="AT437" s="72"/>
      <c r="AU437" s="72"/>
      <c r="AV437" s="72"/>
      <c r="AW437" s="72"/>
      <c r="AX437" s="72"/>
      <c r="AY437" s="71"/>
      <c r="AZ437" s="72"/>
      <c r="BA437" s="72"/>
      <c r="BB437" s="72"/>
      <c r="BC437" s="72"/>
      <c r="BD437" s="72"/>
      <c r="BE437" s="72"/>
      <c r="BF437" s="72"/>
      <c r="BG437" s="72"/>
      <c r="BH437" s="72"/>
      <c r="BI437" s="72"/>
      <c r="BJ437" s="72"/>
      <c r="BK437" s="72"/>
      <c r="BL437" s="72"/>
      <c r="BM437" s="72"/>
      <c r="BN437" s="72"/>
      <c r="BO437" s="72"/>
      <c r="BP437" s="72"/>
      <c r="BQ437" s="72"/>
      <c r="BR437" s="72"/>
      <c r="BS437" s="62"/>
      <c r="BT437" s="994"/>
      <c r="BU437" s="42"/>
      <c r="BV437" s="42"/>
    </row>
    <row r="438" spans="3:74" ht="12.75" hidden="1">
      <c r="C438" s="596"/>
      <c r="D438" s="596"/>
      <c r="E438" s="596"/>
      <c r="F438" s="596"/>
      <c r="G438" s="596"/>
      <c r="H438" s="596"/>
      <c r="I438" s="596"/>
      <c r="J438" s="596"/>
      <c r="K438" s="596"/>
      <c r="L438" s="596"/>
      <c r="M438" s="596"/>
      <c r="N438" s="596"/>
      <c r="O438" s="596"/>
      <c r="P438" s="596"/>
      <c r="Q438" s="596"/>
      <c r="R438" s="596"/>
      <c r="S438" s="596"/>
      <c r="T438" s="596"/>
      <c r="U438" s="596"/>
      <c r="V438" s="596"/>
      <c r="W438" s="596"/>
      <c r="X438" s="596"/>
      <c r="Y438" s="596"/>
      <c r="Z438" s="596"/>
      <c r="AC438" s="54"/>
      <c r="AD438" s="54"/>
      <c r="AE438" s="54"/>
      <c r="AF438" s="54"/>
      <c r="AG438" s="54"/>
      <c r="AH438" s="54"/>
      <c r="AI438" s="54"/>
      <c r="AJ438" s="54"/>
      <c r="AK438" s="54"/>
      <c r="AL438" s="54"/>
      <c r="AM438" s="72"/>
      <c r="AN438" s="70"/>
      <c r="AO438" s="70"/>
      <c r="AP438" s="70"/>
      <c r="AQ438" s="71"/>
      <c r="AR438" s="72"/>
      <c r="AS438" s="72"/>
      <c r="AT438" s="72"/>
      <c r="AU438" s="72"/>
      <c r="AV438" s="72"/>
      <c r="AW438" s="72"/>
      <c r="AX438" s="72"/>
      <c r="AY438" s="71"/>
      <c r="AZ438" s="72"/>
      <c r="BA438" s="72"/>
      <c r="BB438" s="72"/>
      <c r="BC438" s="72"/>
      <c r="BD438" s="72"/>
      <c r="BE438" s="72"/>
      <c r="BF438" s="72"/>
      <c r="BG438" s="72"/>
      <c r="BH438" s="72"/>
      <c r="BI438" s="72"/>
      <c r="BJ438" s="72"/>
      <c r="BK438" s="72"/>
      <c r="BL438" s="72"/>
      <c r="BM438" s="72"/>
      <c r="BN438" s="72"/>
      <c r="BO438" s="72"/>
      <c r="BP438" s="72"/>
      <c r="BQ438" s="72"/>
      <c r="BR438" s="72"/>
      <c r="BS438" s="62"/>
      <c r="BT438" s="994"/>
      <c r="BU438" s="42"/>
      <c r="BV438" s="42"/>
    </row>
    <row r="439" spans="3:74" ht="12.75" hidden="1">
      <c r="C439" s="596"/>
      <c r="D439" s="596"/>
      <c r="E439" s="596"/>
      <c r="F439" s="596"/>
      <c r="G439" s="596"/>
      <c r="H439" s="596"/>
      <c r="I439" s="596"/>
      <c r="J439" s="596"/>
      <c r="K439" s="596"/>
      <c r="L439" s="596"/>
      <c r="M439" s="596"/>
      <c r="N439" s="596"/>
      <c r="O439" s="596"/>
      <c r="P439" s="596"/>
      <c r="Q439" s="596"/>
      <c r="R439" s="596"/>
      <c r="S439" s="596"/>
      <c r="T439" s="596"/>
      <c r="U439" s="596"/>
      <c r="V439" s="596"/>
      <c r="W439" s="596"/>
      <c r="X439" s="596"/>
      <c r="Y439" s="596"/>
      <c r="Z439" s="596"/>
      <c r="AC439" s="54"/>
      <c r="AD439" s="54"/>
      <c r="AE439" s="54"/>
      <c r="AF439" s="54"/>
      <c r="AG439" s="54"/>
      <c r="AH439" s="54"/>
      <c r="AI439" s="54"/>
      <c r="AJ439" s="54"/>
      <c r="AK439" s="54"/>
      <c r="AL439" s="54"/>
      <c r="AM439" s="72"/>
      <c r="AN439" s="70"/>
      <c r="AO439" s="70"/>
      <c r="AP439" s="70"/>
      <c r="AQ439" s="71"/>
      <c r="AR439" s="72"/>
      <c r="AS439" s="72"/>
      <c r="AT439" s="72"/>
      <c r="AU439" s="72"/>
      <c r="AV439" s="72"/>
      <c r="AW439" s="72"/>
      <c r="AX439" s="72"/>
      <c r="AY439" s="71"/>
      <c r="AZ439" s="72"/>
      <c r="BA439" s="72"/>
      <c r="BB439" s="72"/>
      <c r="BC439" s="72"/>
      <c r="BD439" s="72"/>
      <c r="BE439" s="72"/>
      <c r="BF439" s="72"/>
      <c r="BG439" s="72"/>
      <c r="BH439" s="72"/>
      <c r="BI439" s="72"/>
      <c r="BJ439" s="72"/>
      <c r="BK439" s="72"/>
      <c r="BL439" s="72"/>
      <c r="BM439" s="72"/>
      <c r="BN439" s="72"/>
      <c r="BO439" s="72"/>
      <c r="BP439" s="72"/>
      <c r="BQ439" s="72"/>
      <c r="BR439" s="72"/>
      <c r="BS439" s="62"/>
      <c r="BT439" s="994"/>
      <c r="BU439" s="42"/>
      <c r="BV439" s="42"/>
    </row>
    <row r="440" spans="3:74" ht="12.75" hidden="1">
      <c r="C440" s="596"/>
      <c r="D440" s="596"/>
      <c r="E440" s="596"/>
      <c r="F440" s="596"/>
      <c r="G440" s="596"/>
      <c r="H440" s="596"/>
      <c r="I440" s="596"/>
      <c r="J440" s="596"/>
      <c r="K440" s="596"/>
      <c r="L440" s="596"/>
      <c r="M440" s="596"/>
      <c r="N440" s="596"/>
      <c r="O440" s="596"/>
      <c r="P440" s="596"/>
      <c r="Q440" s="596"/>
      <c r="R440" s="596"/>
      <c r="S440" s="596"/>
      <c r="T440" s="596"/>
      <c r="U440" s="596"/>
      <c r="V440" s="596"/>
      <c r="W440" s="596"/>
      <c r="X440" s="596"/>
      <c r="Y440" s="596"/>
      <c r="Z440" s="596"/>
      <c r="AC440" s="54"/>
      <c r="AD440" s="54"/>
      <c r="AE440" s="54"/>
      <c r="AF440" s="54"/>
      <c r="AG440" s="54"/>
      <c r="AH440" s="54"/>
      <c r="AI440" s="54"/>
      <c r="AJ440" s="54"/>
      <c r="AK440" s="54"/>
      <c r="AL440" s="54"/>
      <c r="AM440" s="72"/>
      <c r="AN440" s="70"/>
      <c r="AO440" s="70"/>
      <c r="AP440" s="70"/>
      <c r="AQ440" s="71"/>
      <c r="AR440" s="72"/>
      <c r="AS440" s="72"/>
      <c r="AT440" s="72"/>
      <c r="AU440" s="72"/>
      <c r="AV440" s="72"/>
      <c r="AW440" s="72"/>
      <c r="AX440" s="72"/>
      <c r="AY440" s="71"/>
      <c r="AZ440" s="72"/>
      <c r="BA440" s="72"/>
      <c r="BB440" s="72"/>
      <c r="BC440" s="72"/>
      <c r="BD440" s="72"/>
      <c r="BE440" s="72"/>
      <c r="BF440" s="72"/>
      <c r="BG440" s="72"/>
      <c r="BH440" s="72"/>
      <c r="BI440" s="72"/>
      <c r="BJ440" s="72"/>
      <c r="BK440" s="72"/>
      <c r="BL440" s="72"/>
      <c r="BM440" s="72"/>
      <c r="BN440" s="72"/>
      <c r="BO440" s="72"/>
      <c r="BP440" s="72"/>
      <c r="BQ440" s="72"/>
      <c r="BR440" s="72"/>
      <c r="BS440" s="62"/>
      <c r="BT440" s="994"/>
      <c r="BU440" s="42"/>
      <c r="BV440" s="42"/>
    </row>
    <row r="441" spans="3:74" ht="12.75" hidden="1">
      <c r="C441" s="596"/>
      <c r="D441" s="596"/>
      <c r="E441" s="596"/>
      <c r="F441" s="596"/>
      <c r="G441" s="596"/>
      <c r="H441" s="596"/>
      <c r="I441" s="596"/>
      <c r="J441" s="596"/>
      <c r="K441" s="596"/>
      <c r="L441" s="596"/>
      <c r="M441" s="596"/>
      <c r="N441" s="596"/>
      <c r="O441" s="596"/>
      <c r="P441" s="596"/>
      <c r="Q441" s="596"/>
      <c r="R441" s="596"/>
      <c r="S441" s="596"/>
      <c r="T441" s="596"/>
      <c r="U441" s="596"/>
      <c r="V441" s="596"/>
      <c r="W441" s="596"/>
      <c r="X441" s="596"/>
      <c r="Y441" s="596"/>
      <c r="Z441" s="596"/>
      <c r="AC441" s="54"/>
      <c r="AD441" s="54"/>
      <c r="AE441" s="54"/>
      <c r="AF441" s="54"/>
      <c r="AG441" s="54"/>
      <c r="AH441" s="54"/>
      <c r="AI441" s="54"/>
      <c r="AJ441" s="54"/>
      <c r="AK441" s="54"/>
      <c r="AL441" s="54"/>
      <c r="AM441" s="72"/>
      <c r="AN441" s="70"/>
      <c r="AO441" s="70"/>
      <c r="AP441" s="70"/>
      <c r="AQ441" s="71"/>
      <c r="AR441" s="72"/>
      <c r="AS441" s="72"/>
      <c r="AT441" s="72"/>
      <c r="AU441" s="72"/>
      <c r="AV441" s="72"/>
      <c r="AW441" s="72"/>
      <c r="AX441" s="72"/>
      <c r="AY441" s="71"/>
      <c r="AZ441" s="72"/>
      <c r="BA441" s="72"/>
      <c r="BB441" s="72"/>
      <c r="BC441" s="72"/>
      <c r="BD441" s="72"/>
      <c r="BE441" s="72"/>
      <c r="BF441" s="72"/>
      <c r="BG441" s="72"/>
      <c r="BH441" s="72"/>
      <c r="BI441" s="72"/>
      <c r="BJ441" s="72"/>
      <c r="BK441" s="72"/>
      <c r="BL441" s="72"/>
      <c r="BM441" s="72"/>
      <c r="BN441" s="72"/>
      <c r="BO441" s="72"/>
      <c r="BP441" s="72"/>
      <c r="BQ441" s="72"/>
      <c r="BR441" s="72"/>
      <c r="BS441" s="62"/>
      <c r="BT441" s="994"/>
      <c r="BU441" s="42"/>
      <c r="BV441" s="42"/>
    </row>
    <row r="442" spans="3:74" ht="12.75" hidden="1">
      <c r="C442" s="596"/>
      <c r="D442" s="596"/>
      <c r="E442" s="596"/>
      <c r="F442" s="596"/>
      <c r="G442" s="596"/>
      <c r="H442" s="596"/>
      <c r="I442" s="596"/>
      <c r="J442" s="596"/>
      <c r="K442" s="596"/>
      <c r="L442" s="596"/>
      <c r="M442" s="596"/>
      <c r="N442" s="596"/>
      <c r="O442" s="596"/>
      <c r="P442" s="596"/>
      <c r="Q442" s="596"/>
      <c r="R442" s="596"/>
      <c r="S442" s="596"/>
      <c r="T442" s="596"/>
      <c r="U442" s="596"/>
      <c r="V442" s="596"/>
      <c r="W442" s="596"/>
      <c r="X442" s="596"/>
      <c r="Y442" s="596"/>
      <c r="Z442" s="596"/>
      <c r="AC442" s="54"/>
      <c r="AD442" s="54"/>
      <c r="AE442" s="54"/>
      <c r="AF442" s="54"/>
      <c r="AG442" s="54"/>
      <c r="AH442" s="54"/>
      <c r="AI442" s="54"/>
      <c r="AJ442" s="54"/>
      <c r="AK442" s="54"/>
      <c r="AL442" s="54"/>
      <c r="AM442" s="72"/>
      <c r="AN442" s="70"/>
      <c r="AO442" s="70"/>
      <c r="AP442" s="70"/>
      <c r="AQ442" s="71"/>
      <c r="AR442" s="72"/>
      <c r="AS442" s="72"/>
      <c r="AT442" s="72"/>
      <c r="AU442" s="72"/>
      <c r="AV442" s="72"/>
      <c r="AW442" s="72"/>
      <c r="AX442" s="72"/>
      <c r="AY442" s="71"/>
      <c r="AZ442" s="72"/>
      <c r="BA442" s="72"/>
      <c r="BB442" s="72"/>
      <c r="BC442" s="72"/>
      <c r="BD442" s="72"/>
      <c r="BE442" s="72"/>
      <c r="BF442" s="72"/>
      <c r="BG442" s="72"/>
      <c r="BH442" s="72"/>
      <c r="BI442" s="72"/>
      <c r="BJ442" s="72"/>
      <c r="BK442" s="72"/>
      <c r="BL442" s="72"/>
      <c r="BM442" s="72"/>
      <c r="BN442" s="72"/>
      <c r="BO442" s="72"/>
      <c r="BP442" s="72"/>
      <c r="BQ442" s="72"/>
      <c r="BR442" s="72"/>
      <c r="BS442" s="62"/>
      <c r="BT442" s="994"/>
      <c r="BU442" s="42"/>
      <c r="BV442" s="42"/>
    </row>
    <row r="443" spans="3:74" ht="12.75" hidden="1">
      <c r="C443" s="596"/>
      <c r="D443" s="596"/>
      <c r="E443" s="596"/>
      <c r="F443" s="596"/>
      <c r="G443" s="596"/>
      <c r="H443" s="596"/>
      <c r="I443" s="596"/>
      <c r="J443" s="596"/>
      <c r="K443" s="596"/>
      <c r="L443" s="596"/>
      <c r="M443" s="596"/>
      <c r="N443" s="596"/>
      <c r="O443" s="596"/>
      <c r="P443" s="596"/>
      <c r="Q443" s="596"/>
      <c r="R443" s="596"/>
      <c r="S443" s="596"/>
      <c r="T443" s="596"/>
      <c r="U443" s="596"/>
      <c r="V443" s="596"/>
      <c r="W443" s="596"/>
      <c r="X443" s="596"/>
      <c r="Y443" s="596"/>
      <c r="Z443" s="596"/>
      <c r="AC443" s="54"/>
      <c r="AD443" s="54"/>
      <c r="AE443" s="54"/>
      <c r="AF443" s="54"/>
      <c r="AG443" s="54"/>
      <c r="AH443" s="54"/>
      <c r="AI443" s="54"/>
      <c r="AJ443" s="54"/>
      <c r="AK443" s="54"/>
      <c r="AL443" s="54"/>
      <c r="AM443" s="72"/>
      <c r="AN443" s="70"/>
      <c r="AO443" s="70"/>
      <c r="AP443" s="70"/>
      <c r="AQ443" s="71"/>
      <c r="AR443" s="72"/>
      <c r="AS443" s="72"/>
      <c r="AT443" s="72"/>
      <c r="AU443" s="72"/>
      <c r="AV443" s="72"/>
      <c r="AW443" s="72"/>
      <c r="AX443" s="72"/>
      <c r="AY443" s="71"/>
      <c r="AZ443" s="72"/>
      <c r="BA443" s="72"/>
      <c r="BB443" s="72"/>
      <c r="BC443" s="72"/>
      <c r="BD443" s="72"/>
      <c r="BE443" s="72"/>
      <c r="BF443" s="72"/>
      <c r="BG443" s="72"/>
      <c r="BH443" s="72"/>
      <c r="BI443" s="72"/>
      <c r="BJ443" s="72"/>
      <c r="BK443" s="72"/>
      <c r="BL443" s="72"/>
      <c r="BM443" s="72"/>
      <c r="BN443" s="72"/>
      <c r="BO443" s="72"/>
      <c r="BP443" s="72"/>
      <c r="BQ443" s="72"/>
      <c r="BR443" s="72"/>
      <c r="BS443" s="62"/>
      <c r="BT443" s="994"/>
      <c r="BU443" s="42"/>
      <c r="BV443" s="42"/>
    </row>
    <row r="444" spans="3:74" ht="12.75" hidden="1">
      <c r="C444" s="596"/>
      <c r="D444" s="596"/>
      <c r="E444" s="596"/>
      <c r="F444" s="596"/>
      <c r="G444" s="596"/>
      <c r="H444" s="596"/>
      <c r="I444" s="596"/>
      <c r="J444" s="596"/>
      <c r="K444" s="596"/>
      <c r="L444" s="596"/>
      <c r="M444" s="596"/>
      <c r="N444" s="596"/>
      <c r="O444" s="596"/>
      <c r="P444" s="596"/>
      <c r="Q444" s="596"/>
      <c r="R444" s="596"/>
      <c r="S444" s="596"/>
      <c r="T444" s="596"/>
      <c r="U444" s="596"/>
      <c r="V444" s="596"/>
      <c r="W444" s="596"/>
      <c r="X444" s="596"/>
      <c r="Y444" s="596"/>
      <c r="Z444" s="596"/>
      <c r="AC444" s="54"/>
      <c r="AD444" s="54"/>
      <c r="AE444" s="54"/>
      <c r="AF444" s="54"/>
      <c r="AG444" s="54"/>
      <c r="AH444" s="54"/>
      <c r="AI444" s="54"/>
      <c r="AJ444" s="54"/>
      <c r="AK444" s="54"/>
      <c r="AL444" s="54"/>
      <c r="AM444" s="72"/>
      <c r="AN444" s="70"/>
      <c r="AO444" s="70"/>
      <c r="AP444" s="70"/>
      <c r="AQ444" s="71"/>
      <c r="AR444" s="72"/>
      <c r="AS444" s="72"/>
      <c r="AT444" s="72"/>
      <c r="AU444" s="72"/>
      <c r="AV444" s="72"/>
      <c r="AW444" s="72"/>
      <c r="AX444" s="72"/>
      <c r="AY444" s="71"/>
      <c r="AZ444" s="72"/>
      <c r="BA444" s="72"/>
      <c r="BB444" s="72"/>
      <c r="BC444" s="72"/>
      <c r="BD444" s="72"/>
      <c r="BE444" s="72"/>
      <c r="BF444" s="72"/>
      <c r="BG444" s="72"/>
      <c r="BH444" s="72"/>
      <c r="BI444" s="72"/>
      <c r="BJ444" s="72"/>
      <c r="BK444" s="72"/>
      <c r="BL444" s="72"/>
      <c r="BM444" s="72"/>
      <c r="BN444" s="72"/>
      <c r="BO444" s="72"/>
      <c r="BP444" s="72"/>
      <c r="BQ444" s="72"/>
      <c r="BR444" s="72"/>
      <c r="BS444" s="62"/>
      <c r="BT444" s="994"/>
      <c r="BU444" s="42"/>
      <c r="BV444" s="42"/>
    </row>
    <row r="445" spans="3:74" ht="12.75" hidden="1">
      <c r="C445" s="596"/>
      <c r="D445" s="596"/>
      <c r="E445" s="596"/>
      <c r="F445" s="596"/>
      <c r="G445" s="596"/>
      <c r="H445" s="596"/>
      <c r="I445" s="596"/>
      <c r="J445" s="596"/>
      <c r="K445" s="596"/>
      <c r="L445" s="596"/>
      <c r="M445" s="596"/>
      <c r="N445" s="596"/>
      <c r="O445" s="596"/>
      <c r="P445" s="596"/>
      <c r="Q445" s="596"/>
      <c r="R445" s="596"/>
      <c r="S445" s="596"/>
      <c r="T445" s="596"/>
      <c r="U445" s="596"/>
      <c r="V445" s="596"/>
      <c r="W445" s="596"/>
      <c r="X445" s="596"/>
      <c r="Y445" s="596"/>
      <c r="Z445" s="596"/>
      <c r="AC445" s="54"/>
      <c r="AD445" s="54"/>
      <c r="AE445" s="54"/>
      <c r="AF445" s="54"/>
      <c r="AG445" s="54"/>
      <c r="AH445" s="54"/>
      <c r="AI445" s="54"/>
      <c r="AJ445" s="54"/>
      <c r="AK445" s="54"/>
      <c r="AL445" s="54"/>
      <c r="AM445" s="72"/>
      <c r="AN445" s="70"/>
      <c r="AO445" s="70"/>
      <c r="AP445" s="70"/>
      <c r="AQ445" s="71"/>
      <c r="AR445" s="72"/>
      <c r="AS445" s="72"/>
      <c r="AT445" s="72"/>
      <c r="AU445" s="72"/>
      <c r="AV445" s="72"/>
      <c r="AW445" s="72"/>
      <c r="AX445" s="72"/>
      <c r="AY445" s="71"/>
      <c r="AZ445" s="72"/>
      <c r="BA445" s="72"/>
      <c r="BB445" s="72"/>
      <c r="BC445" s="72"/>
      <c r="BD445" s="72"/>
      <c r="BE445" s="72"/>
      <c r="BF445" s="72"/>
      <c r="BG445" s="72"/>
      <c r="BH445" s="72"/>
      <c r="BI445" s="72"/>
      <c r="BJ445" s="72"/>
      <c r="BK445" s="72"/>
      <c r="BL445" s="72"/>
      <c r="BM445" s="72"/>
      <c r="BN445" s="72"/>
      <c r="BO445" s="72"/>
      <c r="BP445" s="72"/>
      <c r="BQ445" s="72"/>
      <c r="BR445" s="72"/>
      <c r="BS445" s="62"/>
      <c r="BT445" s="994"/>
      <c r="BU445" s="42"/>
      <c r="BV445" s="42"/>
    </row>
    <row r="446" spans="3:74" ht="12.75" hidden="1">
      <c r="C446" s="596"/>
      <c r="D446" s="596"/>
      <c r="E446" s="596"/>
      <c r="F446" s="596"/>
      <c r="G446" s="596"/>
      <c r="H446" s="596"/>
      <c r="I446" s="596"/>
      <c r="J446" s="596"/>
      <c r="K446" s="596"/>
      <c r="L446" s="596"/>
      <c r="M446" s="596"/>
      <c r="N446" s="596"/>
      <c r="O446" s="596"/>
      <c r="P446" s="596"/>
      <c r="Q446" s="596"/>
      <c r="R446" s="596"/>
      <c r="S446" s="596"/>
      <c r="T446" s="596"/>
      <c r="U446" s="596"/>
      <c r="V446" s="596"/>
      <c r="W446" s="596"/>
      <c r="X446" s="596"/>
      <c r="Y446" s="596"/>
      <c r="Z446" s="596"/>
      <c r="AC446" s="54"/>
      <c r="AD446" s="54"/>
      <c r="AE446" s="54"/>
      <c r="AF446" s="54"/>
      <c r="AG446" s="54"/>
      <c r="AH446" s="54"/>
      <c r="AI446" s="54"/>
      <c r="AJ446" s="54"/>
      <c r="AK446" s="54"/>
      <c r="AL446" s="54"/>
      <c r="AM446" s="72"/>
      <c r="AN446" s="70"/>
      <c r="AO446" s="70"/>
      <c r="AP446" s="70"/>
      <c r="AQ446" s="71"/>
      <c r="AR446" s="72"/>
      <c r="AS446" s="72"/>
      <c r="AT446" s="72"/>
      <c r="AU446" s="72"/>
      <c r="AV446" s="72"/>
      <c r="AW446" s="72"/>
      <c r="AX446" s="72"/>
      <c r="AY446" s="71"/>
      <c r="AZ446" s="72"/>
      <c r="BA446" s="72"/>
      <c r="BB446" s="72"/>
      <c r="BC446" s="72"/>
      <c r="BD446" s="72"/>
      <c r="BE446" s="72"/>
      <c r="BF446" s="72"/>
      <c r="BG446" s="72"/>
      <c r="BH446" s="72"/>
      <c r="BI446" s="72"/>
      <c r="BJ446" s="72"/>
      <c r="BK446" s="72"/>
      <c r="BL446" s="72"/>
      <c r="BM446" s="72"/>
      <c r="BN446" s="72"/>
      <c r="BO446" s="72"/>
      <c r="BP446" s="72"/>
      <c r="BQ446" s="72"/>
      <c r="BR446" s="72"/>
      <c r="BS446" s="62"/>
      <c r="BT446" s="994"/>
      <c r="BU446" s="42"/>
      <c r="BV446" s="42"/>
    </row>
    <row r="447" spans="3:74" ht="12.75" hidden="1" customHeight="1">
      <c r="C447" s="596"/>
      <c r="D447" s="596"/>
      <c r="E447" s="596"/>
      <c r="F447" s="596"/>
      <c r="G447" s="596"/>
      <c r="H447" s="596"/>
      <c r="I447" s="596"/>
      <c r="J447" s="596"/>
      <c r="K447" s="596"/>
      <c r="L447" s="596"/>
      <c r="M447" s="596"/>
      <c r="N447" s="596"/>
      <c r="O447" s="596"/>
      <c r="P447" s="596"/>
      <c r="Q447" s="596"/>
      <c r="R447" s="596"/>
      <c r="S447" s="596"/>
      <c r="T447" s="596"/>
      <c r="U447" s="596"/>
      <c r="V447" s="596"/>
      <c r="W447" s="596"/>
      <c r="X447" s="596"/>
      <c r="Y447" s="596"/>
      <c r="Z447" s="596"/>
      <c r="AC447" s="54"/>
      <c r="AD447" s="54"/>
      <c r="AE447" s="54"/>
      <c r="AF447" s="54"/>
      <c r="AG447" s="54"/>
      <c r="AH447" s="54"/>
      <c r="AI447" s="54"/>
      <c r="AJ447" s="54"/>
      <c r="AK447" s="54"/>
      <c r="AL447" s="54"/>
      <c r="AM447" s="72"/>
      <c r="AN447" s="70"/>
      <c r="AO447" s="70"/>
      <c r="AP447" s="70"/>
      <c r="AQ447" s="71"/>
      <c r="AR447" s="72"/>
      <c r="AS447" s="72"/>
      <c r="AT447" s="72"/>
      <c r="AU447" s="72"/>
      <c r="AV447" s="72"/>
      <c r="AW447" s="72"/>
      <c r="AX447" s="72"/>
      <c r="AY447" s="71"/>
      <c r="AZ447" s="72"/>
      <c r="BA447" s="72"/>
      <c r="BB447" s="72"/>
      <c r="BC447" s="72"/>
      <c r="BD447" s="72"/>
      <c r="BE447" s="72"/>
      <c r="BF447" s="72"/>
      <c r="BG447" s="72"/>
      <c r="BH447" s="72"/>
      <c r="BI447" s="72"/>
      <c r="BJ447" s="72"/>
      <c r="BK447" s="72"/>
      <c r="BL447" s="72"/>
      <c r="BM447" s="72"/>
      <c r="BN447" s="72"/>
      <c r="BO447" s="72"/>
      <c r="BP447" s="72"/>
      <c r="BQ447" s="72"/>
      <c r="BR447" s="72"/>
      <c r="BS447" s="62"/>
      <c r="BT447" s="994"/>
      <c r="BU447" s="42"/>
      <c r="BV447" s="42"/>
    </row>
    <row r="448" spans="3:74" ht="12.75" hidden="1">
      <c r="C448" s="596"/>
      <c r="D448" s="596"/>
      <c r="E448" s="596"/>
      <c r="F448" s="596"/>
      <c r="G448" s="596"/>
      <c r="H448" s="596"/>
      <c r="I448" s="596"/>
      <c r="J448" s="596"/>
      <c r="K448" s="596"/>
      <c r="L448" s="596"/>
      <c r="M448" s="596"/>
      <c r="N448" s="596"/>
      <c r="O448" s="596"/>
      <c r="P448" s="596"/>
      <c r="Q448" s="596"/>
      <c r="R448" s="596"/>
      <c r="S448" s="596"/>
      <c r="T448" s="596"/>
      <c r="U448" s="596"/>
      <c r="V448" s="596"/>
      <c r="W448" s="596"/>
      <c r="X448" s="596"/>
      <c r="Y448" s="596"/>
      <c r="Z448" s="596"/>
      <c r="AC448" s="54"/>
      <c r="AD448" s="54"/>
      <c r="AE448" s="54"/>
      <c r="AF448" s="54"/>
      <c r="AG448" s="54"/>
      <c r="AH448" s="54"/>
      <c r="AI448" s="54"/>
      <c r="AJ448" s="54"/>
      <c r="AK448" s="54"/>
      <c r="AL448" s="54"/>
      <c r="AM448" s="72"/>
      <c r="AN448" s="70"/>
      <c r="AO448" s="70"/>
      <c r="AP448" s="70"/>
      <c r="AQ448" s="71"/>
      <c r="AR448" s="72"/>
      <c r="AS448" s="72"/>
      <c r="AT448" s="72"/>
      <c r="AU448" s="72"/>
      <c r="AV448" s="72"/>
      <c r="AW448" s="72"/>
      <c r="AX448" s="72"/>
      <c r="AY448" s="71"/>
      <c r="AZ448" s="72"/>
      <c r="BA448" s="72"/>
      <c r="BB448" s="72"/>
      <c r="BC448" s="72"/>
      <c r="BD448" s="72"/>
      <c r="BE448" s="72"/>
      <c r="BF448" s="72"/>
      <c r="BG448" s="72"/>
      <c r="BH448" s="72"/>
      <c r="BI448" s="72"/>
      <c r="BJ448" s="72"/>
      <c r="BK448" s="72"/>
      <c r="BL448" s="72"/>
      <c r="BM448" s="72"/>
      <c r="BN448" s="72"/>
      <c r="BO448" s="72"/>
      <c r="BP448" s="72"/>
      <c r="BQ448" s="72"/>
      <c r="BR448" s="72"/>
      <c r="BS448" s="62"/>
      <c r="BT448" s="994"/>
      <c r="BU448" s="42"/>
      <c r="BV448" s="42"/>
    </row>
    <row r="449" spans="3:74" ht="12.75" hidden="1">
      <c r="C449" s="596"/>
      <c r="D449" s="596"/>
      <c r="E449" s="596"/>
      <c r="F449" s="596"/>
      <c r="G449" s="596"/>
      <c r="H449" s="596"/>
      <c r="I449" s="596"/>
      <c r="J449" s="596"/>
      <c r="K449" s="596"/>
      <c r="L449" s="596"/>
      <c r="M449" s="596"/>
      <c r="N449" s="596"/>
      <c r="O449" s="596"/>
      <c r="P449" s="596"/>
      <c r="Q449" s="596"/>
      <c r="R449" s="596"/>
      <c r="S449" s="596"/>
      <c r="T449" s="596"/>
      <c r="U449" s="596"/>
      <c r="V449" s="596"/>
      <c r="W449" s="596"/>
      <c r="X449" s="596"/>
      <c r="Y449" s="596"/>
      <c r="Z449" s="596"/>
      <c r="AC449" s="54"/>
      <c r="AD449" s="54"/>
      <c r="AE449" s="54"/>
      <c r="AF449" s="54"/>
      <c r="AG449" s="54"/>
      <c r="AH449" s="54"/>
      <c r="AI449" s="54"/>
      <c r="AJ449" s="54"/>
      <c r="AK449" s="54"/>
      <c r="AL449" s="54"/>
      <c r="AM449" s="72"/>
      <c r="AN449" s="70"/>
      <c r="AO449" s="70"/>
      <c r="AP449" s="70"/>
      <c r="AQ449" s="71"/>
      <c r="AR449" s="72"/>
      <c r="AS449" s="72"/>
      <c r="AT449" s="72"/>
      <c r="AU449" s="72"/>
      <c r="AV449" s="72"/>
      <c r="AW449" s="72"/>
      <c r="AX449" s="72"/>
      <c r="AY449" s="71"/>
      <c r="AZ449" s="72"/>
      <c r="BA449" s="72"/>
      <c r="BB449" s="72"/>
      <c r="BC449" s="72"/>
      <c r="BD449" s="72"/>
      <c r="BE449" s="72"/>
      <c r="BF449" s="72"/>
      <c r="BG449" s="72"/>
      <c r="BH449" s="72"/>
      <c r="BI449" s="72"/>
      <c r="BJ449" s="72"/>
      <c r="BK449" s="72"/>
      <c r="BL449" s="72"/>
      <c r="BM449" s="72"/>
      <c r="BN449" s="72"/>
      <c r="BO449" s="72"/>
      <c r="BP449" s="72"/>
      <c r="BQ449" s="72"/>
      <c r="BR449" s="72"/>
      <c r="BS449" s="62"/>
      <c r="BT449" s="994"/>
      <c r="BU449" s="42"/>
      <c r="BV449" s="42"/>
    </row>
    <row r="450" spans="3:74" ht="12.75" hidden="1">
      <c r="C450" s="596"/>
      <c r="D450" s="596"/>
      <c r="E450" s="596"/>
      <c r="F450" s="596"/>
      <c r="G450" s="596"/>
      <c r="H450" s="596"/>
      <c r="I450" s="596"/>
      <c r="J450" s="596"/>
      <c r="K450" s="596"/>
      <c r="L450" s="596"/>
      <c r="M450" s="596"/>
      <c r="N450" s="596"/>
      <c r="O450" s="596"/>
      <c r="P450" s="596"/>
      <c r="Q450" s="596"/>
      <c r="R450" s="596"/>
      <c r="S450" s="596"/>
      <c r="T450" s="596"/>
      <c r="U450" s="596"/>
      <c r="V450" s="596"/>
      <c r="W450" s="596"/>
      <c r="X450" s="596"/>
      <c r="Y450" s="596"/>
      <c r="Z450" s="596"/>
      <c r="AC450" s="54"/>
      <c r="AD450" s="54"/>
      <c r="AE450" s="54"/>
      <c r="AF450" s="54"/>
      <c r="AG450" s="54"/>
      <c r="AH450" s="54"/>
      <c r="AI450" s="54"/>
      <c r="AJ450" s="54"/>
      <c r="AK450" s="54"/>
      <c r="AL450" s="54"/>
      <c r="AM450" s="72"/>
      <c r="AN450" s="70"/>
      <c r="AO450" s="70"/>
      <c r="AP450" s="70"/>
      <c r="AQ450" s="71"/>
      <c r="AR450" s="72"/>
      <c r="AS450" s="72"/>
      <c r="AT450" s="72"/>
      <c r="AU450" s="72"/>
      <c r="AV450" s="72"/>
      <c r="AW450" s="72"/>
      <c r="AX450" s="72"/>
      <c r="AY450" s="71"/>
      <c r="AZ450" s="72"/>
      <c r="BA450" s="72"/>
      <c r="BB450" s="72"/>
      <c r="BC450" s="72"/>
      <c r="BD450" s="72"/>
      <c r="BE450" s="72"/>
      <c r="BF450" s="72"/>
      <c r="BG450" s="72"/>
      <c r="BH450" s="72"/>
      <c r="BI450" s="72"/>
      <c r="BJ450" s="72"/>
      <c r="BK450" s="72"/>
      <c r="BL450" s="72"/>
      <c r="BM450" s="72"/>
      <c r="BN450" s="72"/>
      <c r="BO450" s="72"/>
      <c r="BP450" s="72"/>
      <c r="BQ450" s="72"/>
      <c r="BR450" s="72"/>
      <c r="BS450" s="62"/>
      <c r="BT450" s="994"/>
      <c r="BU450" s="42"/>
      <c r="BV450" s="42"/>
    </row>
    <row r="451" spans="3:74" ht="12.75" hidden="1">
      <c r="C451" s="596"/>
      <c r="D451" s="596"/>
      <c r="E451" s="596"/>
      <c r="F451" s="596"/>
      <c r="G451" s="596"/>
      <c r="H451" s="596"/>
      <c r="I451" s="596"/>
      <c r="J451" s="596"/>
      <c r="K451" s="596"/>
      <c r="L451" s="596"/>
      <c r="M451" s="596"/>
      <c r="N451" s="596"/>
      <c r="O451" s="596"/>
      <c r="P451" s="596"/>
      <c r="Q451" s="596"/>
      <c r="R451" s="596"/>
      <c r="S451" s="596"/>
      <c r="T451" s="596"/>
      <c r="U451" s="596"/>
      <c r="V451" s="596"/>
      <c r="W451" s="596"/>
      <c r="X451" s="596"/>
      <c r="Y451" s="596"/>
      <c r="Z451" s="596"/>
      <c r="AC451" s="54"/>
      <c r="AD451" s="54"/>
      <c r="AE451" s="54"/>
      <c r="AF451" s="54"/>
      <c r="AG451" s="54"/>
      <c r="AH451" s="54"/>
      <c r="AI451" s="54"/>
      <c r="AJ451" s="54"/>
      <c r="AK451" s="54"/>
      <c r="AL451" s="54"/>
      <c r="AM451" s="72"/>
      <c r="AN451" s="70"/>
      <c r="AO451" s="70"/>
      <c r="AP451" s="70"/>
      <c r="AQ451" s="71"/>
      <c r="AR451" s="72"/>
      <c r="AS451" s="72"/>
      <c r="AT451" s="72"/>
      <c r="AU451" s="72"/>
      <c r="AV451" s="72"/>
      <c r="AW451" s="72"/>
      <c r="AX451" s="72"/>
      <c r="AY451" s="71"/>
      <c r="AZ451" s="72"/>
      <c r="BA451" s="72"/>
      <c r="BB451" s="72"/>
      <c r="BC451" s="72"/>
      <c r="BD451" s="72"/>
      <c r="BE451" s="72"/>
      <c r="BF451" s="72"/>
      <c r="BG451" s="72"/>
      <c r="BH451" s="72"/>
      <c r="BI451" s="72"/>
      <c r="BJ451" s="72"/>
      <c r="BK451" s="72"/>
      <c r="BL451" s="72"/>
      <c r="BM451" s="72"/>
      <c r="BN451" s="72"/>
      <c r="BO451" s="72"/>
      <c r="BP451" s="72"/>
      <c r="BQ451" s="72"/>
      <c r="BR451" s="72"/>
      <c r="BS451" s="62"/>
      <c r="BT451" s="994"/>
      <c r="BU451" s="42"/>
      <c r="BV451" s="42"/>
    </row>
    <row r="452" spans="3:74" ht="12.75" hidden="1">
      <c r="C452" s="596"/>
      <c r="D452" s="596"/>
      <c r="E452" s="596"/>
      <c r="F452" s="596"/>
      <c r="G452" s="596"/>
      <c r="H452" s="596"/>
      <c r="I452" s="596"/>
      <c r="J452" s="596"/>
      <c r="K452" s="596"/>
      <c r="L452" s="596"/>
      <c r="M452" s="596"/>
      <c r="N452" s="596"/>
      <c r="O452" s="596"/>
      <c r="P452" s="596"/>
      <c r="Q452" s="596"/>
      <c r="R452" s="596"/>
      <c r="S452" s="596"/>
      <c r="T452" s="596"/>
      <c r="U452" s="596"/>
      <c r="V452" s="596"/>
      <c r="W452" s="596"/>
      <c r="X452" s="596"/>
      <c r="Y452" s="596"/>
      <c r="Z452" s="596"/>
      <c r="AC452" s="54"/>
      <c r="AD452" s="54"/>
      <c r="AE452" s="54"/>
      <c r="AF452" s="54"/>
      <c r="AG452" s="54"/>
      <c r="AH452" s="54"/>
      <c r="AI452" s="54"/>
      <c r="AJ452" s="54"/>
      <c r="AK452" s="54"/>
      <c r="AL452" s="54"/>
      <c r="AM452" s="72"/>
      <c r="AN452" s="70"/>
      <c r="AO452" s="70"/>
      <c r="AP452" s="70"/>
      <c r="AQ452" s="71"/>
      <c r="AR452" s="72"/>
      <c r="AS452" s="72"/>
      <c r="AT452" s="72"/>
      <c r="AU452" s="72"/>
      <c r="AV452" s="72"/>
      <c r="AW452" s="72"/>
      <c r="AX452" s="72"/>
      <c r="AY452" s="71"/>
      <c r="AZ452" s="72"/>
      <c r="BA452" s="72"/>
      <c r="BB452" s="72"/>
      <c r="BC452" s="72"/>
      <c r="BD452" s="72"/>
      <c r="BE452" s="72"/>
      <c r="BF452" s="72"/>
      <c r="BG452" s="72"/>
      <c r="BH452" s="72"/>
      <c r="BI452" s="72"/>
      <c r="BJ452" s="72"/>
      <c r="BK452" s="72"/>
      <c r="BL452" s="72"/>
      <c r="BM452" s="72"/>
      <c r="BN452" s="72"/>
      <c r="BO452" s="72"/>
      <c r="BP452" s="72"/>
      <c r="BQ452" s="72"/>
      <c r="BR452" s="72"/>
      <c r="BS452" s="62"/>
      <c r="BT452" s="994"/>
      <c r="BU452" s="42"/>
      <c r="BV452" s="42"/>
    </row>
    <row r="453" spans="3:74" ht="12.75" hidden="1">
      <c r="C453" s="596"/>
      <c r="D453" s="596"/>
      <c r="E453" s="596"/>
      <c r="F453" s="596"/>
      <c r="G453" s="596"/>
      <c r="H453" s="596"/>
      <c r="I453" s="596"/>
      <c r="J453" s="596"/>
      <c r="K453" s="596"/>
      <c r="L453" s="596"/>
      <c r="M453" s="596"/>
      <c r="N453" s="596"/>
      <c r="O453" s="596"/>
      <c r="P453" s="596"/>
      <c r="Q453" s="596"/>
      <c r="R453" s="596"/>
      <c r="S453" s="596"/>
      <c r="T453" s="596"/>
      <c r="U453" s="596"/>
      <c r="V453" s="596"/>
      <c r="W453" s="596"/>
      <c r="X453" s="596"/>
      <c r="Y453" s="596"/>
      <c r="Z453" s="596"/>
      <c r="AC453" s="54"/>
      <c r="AD453" s="54"/>
      <c r="AE453" s="54"/>
      <c r="AF453" s="54"/>
      <c r="AG453" s="54"/>
      <c r="AH453" s="54"/>
      <c r="AI453" s="54"/>
      <c r="AJ453" s="54"/>
      <c r="AK453" s="54"/>
      <c r="AL453" s="54"/>
      <c r="AM453" s="72"/>
      <c r="AN453" s="70"/>
      <c r="AO453" s="70"/>
      <c r="AP453" s="70"/>
      <c r="AQ453" s="71"/>
      <c r="AR453" s="72"/>
      <c r="AS453" s="72"/>
      <c r="AT453" s="72"/>
      <c r="AU453" s="72"/>
      <c r="AV453" s="72"/>
      <c r="AW453" s="72"/>
      <c r="AX453" s="72"/>
      <c r="AY453" s="71"/>
      <c r="AZ453" s="72"/>
      <c r="BA453" s="72"/>
      <c r="BB453" s="72"/>
      <c r="BC453" s="72"/>
      <c r="BD453" s="72"/>
      <c r="BE453" s="72"/>
      <c r="BF453" s="72"/>
      <c r="BG453" s="72"/>
      <c r="BH453" s="72"/>
      <c r="BI453" s="72"/>
      <c r="BJ453" s="72"/>
      <c r="BK453" s="72"/>
      <c r="BL453" s="72"/>
      <c r="BM453" s="72"/>
      <c r="BN453" s="72"/>
      <c r="BO453" s="72"/>
      <c r="BP453" s="72"/>
      <c r="BQ453" s="72"/>
      <c r="BR453" s="72"/>
      <c r="BS453" s="62"/>
      <c r="BT453" s="994"/>
      <c r="BU453" s="42"/>
      <c r="BV453" s="42"/>
    </row>
    <row r="454" spans="3:74" ht="12.75" hidden="1">
      <c r="C454" s="596"/>
      <c r="D454" s="596"/>
      <c r="E454" s="596"/>
      <c r="F454" s="596"/>
      <c r="G454" s="596"/>
      <c r="H454" s="596"/>
      <c r="I454" s="596"/>
      <c r="J454" s="596"/>
      <c r="K454" s="596"/>
      <c r="L454" s="596"/>
      <c r="M454" s="596"/>
      <c r="N454" s="596"/>
      <c r="O454" s="596"/>
      <c r="P454" s="596"/>
      <c r="Q454" s="596"/>
      <c r="R454" s="596"/>
      <c r="S454" s="596"/>
      <c r="T454" s="596"/>
      <c r="U454" s="596"/>
      <c r="V454" s="596"/>
      <c r="W454" s="596"/>
      <c r="X454" s="596"/>
      <c r="Y454" s="596"/>
      <c r="Z454" s="596"/>
      <c r="AC454" s="54"/>
      <c r="AD454" s="54"/>
      <c r="AE454" s="54"/>
      <c r="AF454" s="54"/>
      <c r="AG454" s="54"/>
      <c r="AH454" s="54"/>
      <c r="AI454" s="54"/>
      <c r="AJ454" s="54"/>
      <c r="AK454" s="54"/>
      <c r="AL454" s="54"/>
      <c r="AM454" s="72"/>
      <c r="AN454" s="70"/>
      <c r="AO454" s="70"/>
      <c r="AP454" s="70"/>
      <c r="AQ454" s="71"/>
      <c r="AR454" s="72"/>
      <c r="AS454" s="72"/>
      <c r="AT454" s="72"/>
      <c r="AU454" s="72"/>
      <c r="AV454" s="72"/>
      <c r="AW454" s="72"/>
      <c r="AX454" s="72"/>
      <c r="AY454" s="71"/>
      <c r="AZ454" s="72"/>
      <c r="BA454" s="72"/>
      <c r="BB454" s="72"/>
      <c r="BC454" s="72"/>
      <c r="BD454" s="72"/>
      <c r="BE454" s="72"/>
      <c r="BF454" s="72"/>
      <c r="BG454" s="72"/>
      <c r="BH454" s="72"/>
      <c r="BI454" s="72"/>
      <c r="BJ454" s="72"/>
      <c r="BK454" s="72"/>
      <c r="BL454" s="72"/>
      <c r="BM454" s="72"/>
      <c r="BN454" s="72"/>
      <c r="BO454" s="72"/>
      <c r="BP454" s="72"/>
      <c r="BQ454" s="72"/>
      <c r="BR454" s="72"/>
      <c r="BS454" s="62"/>
      <c r="BT454" s="994"/>
      <c r="BU454" s="42"/>
      <c r="BV454" s="42"/>
    </row>
    <row r="455" spans="3:74" ht="12.75" hidden="1">
      <c r="C455" s="596"/>
      <c r="D455" s="596"/>
      <c r="E455" s="596"/>
      <c r="F455" s="596"/>
      <c r="G455" s="596"/>
      <c r="H455" s="596"/>
      <c r="I455" s="596"/>
      <c r="J455" s="596"/>
      <c r="K455" s="596"/>
      <c r="L455" s="596"/>
      <c r="M455" s="596"/>
      <c r="N455" s="596"/>
      <c r="O455" s="596"/>
      <c r="P455" s="596"/>
      <c r="Q455" s="596"/>
      <c r="R455" s="596"/>
      <c r="S455" s="596"/>
      <c r="T455" s="596"/>
      <c r="U455" s="596"/>
      <c r="V455" s="596"/>
      <c r="W455" s="596"/>
      <c r="X455" s="596"/>
      <c r="Y455" s="596"/>
      <c r="Z455" s="596"/>
      <c r="AC455" s="54"/>
      <c r="AD455" s="54"/>
      <c r="AE455" s="54"/>
      <c r="AF455" s="54"/>
      <c r="AG455" s="54"/>
      <c r="AH455" s="54"/>
      <c r="AI455" s="54"/>
      <c r="AJ455" s="54"/>
      <c r="AK455" s="54"/>
      <c r="AL455" s="54"/>
      <c r="AM455" s="72"/>
      <c r="AN455" s="70"/>
      <c r="AO455" s="70"/>
      <c r="AP455" s="70"/>
      <c r="AQ455" s="71"/>
      <c r="AR455" s="72"/>
      <c r="AS455" s="72"/>
      <c r="AT455" s="72"/>
      <c r="AU455" s="72"/>
      <c r="AV455" s="72"/>
      <c r="AW455" s="72"/>
      <c r="AX455" s="72"/>
      <c r="AY455" s="71"/>
      <c r="AZ455" s="72"/>
      <c r="BA455" s="72"/>
      <c r="BB455" s="72"/>
      <c r="BC455" s="72"/>
      <c r="BD455" s="72"/>
      <c r="BE455" s="72"/>
      <c r="BF455" s="72"/>
      <c r="BG455" s="72"/>
      <c r="BH455" s="72"/>
      <c r="BI455" s="72"/>
      <c r="BJ455" s="72"/>
      <c r="BK455" s="72"/>
      <c r="BL455" s="72"/>
      <c r="BM455" s="72"/>
      <c r="BN455" s="72"/>
      <c r="BO455" s="72"/>
      <c r="BP455" s="72"/>
      <c r="BQ455" s="72"/>
      <c r="BR455" s="72"/>
      <c r="BS455" s="62"/>
      <c r="BT455" s="994"/>
      <c r="BU455" s="42"/>
      <c r="BV455" s="42"/>
    </row>
    <row r="456" spans="3:74" ht="12.75" hidden="1">
      <c r="C456" s="596"/>
      <c r="D456" s="596"/>
      <c r="E456" s="596"/>
      <c r="F456" s="596"/>
      <c r="G456" s="596"/>
      <c r="H456" s="596"/>
      <c r="I456" s="596"/>
      <c r="J456" s="596"/>
      <c r="K456" s="596"/>
      <c r="L456" s="596"/>
      <c r="M456" s="596"/>
      <c r="N456" s="596"/>
      <c r="O456" s="596"/>
      <c r="P456" s="596"/>
      <c r="Q456" s="596"/>
      <c r="R456" s="596"/>
      <c r="S456" s="596"/>
      <c r="T456" s="596"/>
      <c r="U456" s="596"/>
      <c r="V456" s="596"/>
      <c r="W456" s="596"/>
      <c r="X456" s="596"/>
      <c r="Y456" s="596"/>
      <c r="Z456" s="596"/>
      <c r="AC456" s="54"/>
      <c r="AD456" s="54"/>
      <c r="AE456" s="54"/>
      <c r="AF456" s="54"/>
      <c r="AG456" s="54"/>
      <c r="AH456" s="54"/>
      <c r="AI456" s="54"/>
      <c r="AJ456" s="54"/>
      <c r="AK456" s="54"/>
      <c r="AL456" s="54"/>
      <c r="AM456" s="72"/>
      <c r="AN456" s="70"/>
      <c r="AO456" s="70"/>
      <c r="AP456" s="70"/>
      <c r="AQ456" s="71"/>
      <c r="AR456" s="72"/>
      <c r="AS456" s="72"/>
      <c r="AT456" s="72"/>
      <c r="AU456" s="72"/>
      <c r="AV456" s="72"/>
      <c r="AW456" s="72"/>
      <c r="AX456" s="72"/>
      <c r="AY456" s="71"/>
      <c r="AZ456" s="72"/>
      <c r="BA456" s="72"/>
      <c r="BB456" s="72"/>
      <c r="BC456" s="72"/>
      <c r="BD456" s="72"/>
      <c r="BE456" s="72"/>
      <c r="BF456" s="72"/>
      <c r="BG456" s="72"/>
      <c r="BH456" s="72"/>
      <c r="BI456" s="72"/>
      <c r="BJ456" s="72"/>
      <c r="BK456" s="72"/>
      <c r="BL456" s="72"/>
      <c r="BM456" s="72"/>
      <c r="BN456" s="72"/>
      <c r="BO456" s="72"/>
      <c r="BP456" s="72"/>
      <c r="BQ456" s="72"/>
      <c r="BR456" s="72"/>
      <c r="BS456" s="62"/>
      <c r="BT456" s="994"/>
      <c r="BU456" s="42"/>
      <c r="BV456" s="42"/>
    </row>
    <row r="457" spans="3:74" ht="12.75" hidden="1">
      <c r="C457" s="596"/>
      <c r="D457" s="596"/>
      <c r="E457" s="596"/>
      <c r="F457" s="596"/>
      <c r="G457" s="596"/>
      <c r="H457" s="596"/>
      <c r="I457" s="596"/>
      <c r="J457" s="596"/>
      <c r="K457" s="596"/>
      <c r="L457" s="596"/>
      <c r="M457" s="596"/>
      <c r="N457" s="596"/>
      <c r="O457" s="596"/>
      <c r="P457" s="596"/>
      <c r="Q457" s="596"/>
      <c r="R457" s="596"/>
      <c r="S457" s="596"/>
      <c r="T457" s="596"/>
      <c r="U457" s="596"/>
      <c r="V457" s="596"/>
      <c r="W457" s="596"/>
      <c r="X457" s="596"/>
      <c r="Y457" s="596"/>
      <c r="Z457" s="596"/>
      <c r="AC457" s="54"/>
      <c r="AD457" s="54"/>
      <c r="AE457" s="54"/>
      <c r="AF457" s="54"/>
      <c r="AG457" s="54"/>
      <c r="AH457" s="54"/>
      <c r="AI457" s="54"/>
      <c r="AJ457" s="54"/>
      <c r="AK457" s="54"/>
      <c r="AL457" s="54"/>
      <c r="AM457" s="72"/>
      <c r="AN457" s="70"/>
      <c r="AO457" s="70"/>
      <c r="AP457" s="70"/>
      <c r="AQ457" s="71"/>
      <c r="AR457" s="72"/>
      <c r="AS457" s="72"/>
      <c r="AT457" s="72"/>
      <c r="AU457" s="72"/>
      <c r="AV457" s="72"/>
      <c r="AW457" s="72"/>
      <c r="AX457" s="72"/>
      <c r="AY457" s="71"/>
      <c r="AZ457" s="72"/>
      <c r="BA457" s="72"/>
      <c r="BB457" s="72"/>
      <c r="BC457" s="72"/>
      <c r="BD457" s="72"/>
      <c r="BE457" s="72"/>
      <c r="BF457" s="72"/>
      <c r="BG457" s="72"/>
      <c r="BH457" s="72"/>
      <c r="BI457" s="72"/>
      <c r="BJ457" s="72"/>
      <c r="BK457" s="72"/>
      <c r="BL457" s="72"/>
      <c r="BM457" s="72"/>
      <c r="BN457" s="72"/>
      <c r="BO457" s="72"/>
      <c r="BP457" s="72"/>
      <c r="BQ457" s="72"/>
      <c r="BR457" s="72"/>
      <c r="BS457" s="62"/>
      <c r="BT457" s="994"/>
      <c r="BU457" s="42"/>
      <c r="BV457" s="42"/>
    </row>
    <row r="458" spans="3:74" ht="12.75" hidden="1">
      <c r="C458" s="596"/>
      <c r="D458" s="596"/>
      <c r="E458" s="596"/>
      <c r="F458" s="596"/>
      <c r="G458" s="596"/>
      <c r="H458" s="596"/>
      <c r="I458" s="596"/>
      <c r="J458" s="596"/>
      <c r="K458" s="596"/>
      <c r="L458" s="596"/>
      <c r="M458" s="596"/>
      <c r="N458" s="596"/>
      <c r="O458" s="596"/>
      <c r="P458" s="596"/>
      <c r="Q458" s="596"/>
      <c r="R458" s="596"/>
      <c r="S458" s="596"/>
      <c r="T458" s="596"/>
      <c r="U458" s="596"/>
      <c r="V458" s="596"/>
      <c r="W458" s="596"/>
      <c r="X458" s="596"/>
      <c r="Y458" s="596"/>
      <c r="Z458" s="596"/>
      <c r="AC458" s="54"/>
      <c r="AD458" s="54"/>
      <c r="AE458" s="54"/>
      <c r="AF458" s="54"/>
      <c r="AG458" s="54"/>
      <c r="AH458" s="54"/>
      <c r="AI458" s="54"/>
      <c r="AJ458" s="54"/>
      <c r="AK458" s="54"/>
      <c r="AL458" s="54"/>
      <c r="AM458" s="72"/>
      <c r="AN458" s="70"/>
      <c r="AO458" s="70"/>
      <c r="AP458" s="70"/>
      <c r="AQ458" s="71"/>
      <c r="AR458" s="72"/>
      <c r="AS458" s="72"/>
      <c r="AT458" s="72"/>
      <c r="AU458" s="72"/>
      <c r="AV458" s="72"/>
      <c r="AW458" s="72"/>
      <c r="AX458" s="72"/>
      <c r="AY458" s="71"/>
      <c r="AZ458" s="72"/>
      <c r="BA458" s="72"/>
      <c r="BB458" s="72"/>
      <c r="BC458" s="72"/>
      <c r="BD458" s="72"/>
      <c r="BE458" s="72"/>
      <c r="BF458" s="72"/>
      <c r="BG458" s="72"/>
      <c r="BH458" s="72"/>
      <c r="BI458" s="72"/>
      <c r="BJ458" s="72"/>
      <c r="BK458" s="72"/>
      <c r="BL458" s="72"/>
      <c r="BM458" s="72"/>
      <c r="BN458" s="72"/>
      <c r="BO458" s="72"/>
      <c r="BP458" s="72"/>
      <c r="BQ458" s="72"/>
      <c r="BR458" s="72"/>
      <c r="BS458" s="62"/>
      <c r="BT458" s="994"/>
      <c r="BU458" s="42"/>
      <c r="BV458" s="42"/>
    </row>
    <row r="459" spans="3:74" ht="12.75" hidden="1">
      <c r="C459" s="596"/>
      <c r="D459" s="596"/>
      <c r="E459" s="596"/>
      <c r="F459" s="596"/>
      <c r="G459" s="596"/>
      <c r="H459" s="596"/>
      <c r="I459" s="596"/>
      <c r="J459" s="596"/>
      <c r="K459" s="596"/>
      <c r="L459" s="596"/>
      <c r="M459" s="596"/>
      <c r="N459" s="596"/>
      <c r="O459" s="596"/>
      <c r="P459" s="596"/>
      <c r="Q459" s="596"/>
      <c r="R459" s="596"/>
      <c r="S459" s="596"/>
      <c r="T459" s="596"/>
      <c r="U459" s="596"/>
      <c r="V459" s="596"/>
      <c r="W459" s="596"/>
      <c r="X459" s="596"/>
      <c r="Y459" s="596"/>
      <c r="Z459" s="596"/>
      <c r="AC459" s="54"/>
      <c r="AD459" s="54"/>
      <c r="AE459" s="54"/>
      <c r="AF459" s="54"/>
      <c r="AG459" s="54"/>
      <c r="AH459" s="54"/>
      <c r="AI459" s="54"/>
      <c r="AJ459" s="54"/>
      <c r="AK459" s="54"/>
      <c r="AL459" s="54"/>
      <c r="AM459" s="72"/>
      <c r="AN459" s="70"/>
      <c r="AO459" s="70"/>
      <c r="AP459" s="70"/>
      <c r="AQ459" s="71"/>
      <c r="AR459" s="72"/>
      <c r="AS459" s="72"/>
      <c r="AT459" s="72"/>
      <c r="AU459" s="72"/>
      <c r="AV459" s="72"/>
      <c r="AW459" s="72"/>
      <c r="AX459" s="72"/>
      <c r="AY459" s="71"/>
      <c r="AZ459" s="72"/>
      <c r="BA459" s="72"/>
      <c r="BB459" s="72"/>
      <c r="BC459" s="72"/>
      <c r="BD459" s="72"/>
      <c r="BE459" s="72"/>
      <c r="BF459" s="72"/>
      <c r="BG459" s="72"/>
      <c r="BH459" s="72"/>
      <c r="BI459" s="72"/>
      <c r="BJ459" s="72"/>
      <c r="BK459" s="72"/>
      <c r="BL459" s="72"/>
      <c r="BM459" s="72"/>
      <c r="BN459" s="72"/>
      <c r="BO459" s="72"/>
      <c r="BP459" s="72"/>
      <c r="BQ459" s="72"/>
      <c r="BR459" s="72"/>
      <c r="BS459" s="62"/>
      <c r="BT459" s="994"/>
      <c r="BU459" s="42"/>
      <c r="BV459" s="42"/>
    </row>
    <row r="460" spans="3:74" ht="12.75" hidden="1">
      <c r="C460" s="596"/>
      <c r="D460" s="596"/>
      <c r="E460" s="596"/>
      <c r="F460" s="596"/>
      <c r="G460" s="596"/>
      <c r="H460" s="596"/>
      <c r="I460" s="596"/>
      <c r="J460" s="596"/>
      <c r="K460" s="596"/>
      <c r="L460" s="596"/>
      <c r="M460" s="596"/>
      <c r="N460" s="596"/>
      <c r="O460" s="596"/>
      <c r="P460" s="596"/>
      <c r="Q460" s="596"/>
      <c r="R460" s="596"/>
      <c r="S460" s="596"/>
      <c r="T460" s="596"/>
      <c r="U460" s="596"/>
      <c r="V460" s="596"/>
      <c r="W460" s="596"/>
      <c r="X460" s="596"/>
      <c r="Y460" s="596"/>
      <c r="Z460" s="596"/>
      <c r="AC460" s="54"/>
      <c r="AD460" s="54"/>
      <c r="AE460" s="54"/>
      <c r="AF460" s="54"/>
      <c r="AG460" s="54"/>
      <c r="AH460" s="54"/>
      <c r="AI460" s="54"/>
      <c r="AJ460" s="54"/>
      <c r="AK460" s="54"/>
      <c r="AL460" s="54"/>
      <c r="AM460" s="72"/>
      <c r="AN460" s="70"/>
      <c r="AO460" s="70"/>
      <c r="AP460" s="70"/>
      <c r="AQ460" s="71"/>
      <c r="AR460" s="72"/>
      <c r="AS460" s="72"/>
      <c r="AT460" s="72"/>
      <c r="AU460" s="72"/>
      <c r="AV460" s="72"/>
      <c r="AW460" s="72"/>
      <c r="AX460" s="72"/>
      <c r="AY460" s="71"/>
      <c r="AZ460" s="72"/>
      <c r="BA460" s="72"/>
      <c r="BB460" s="72"/>
      <c r="BC460" s="72"/>
      <c r="BD460" s="72"/>
      <c r="BE460" s="72"/>
      <c r="BF460" s="72"/>
      <c r="BG460" s="72"/>
      <c r="BH460" s="72"/>
      <c r="BI460" s="72"/>
      <c r="BJ460" s="72"/>
      <c r="BK460" s="72"/>
      <c r="BL460" s="72"/>
      <c r="BM460" s="72"/>
      <c r="BN460" s="72"/>
      <c r="BO460" s="72"/>
      <c r="BP460" s="72"/>
      <c r="BQ460" s="72"/>
      <c r="BR460" s="72"/>
      <c r="BS460" s="62"/>
      <c r="BT460" s="994"/>
      <c r="BU460" s="42"/>
      <c r="BV460" s="42"/>
    </row>
    <row r="461" spans="3:74" ht="12.75" hidden="1">
      <c r="C461" s="596"/>
      <c r="D461" s="596"/>
      <c r="E461" s="596"/>
      <c r="F461" s="596"/>
      <c r="G461" s="596"/>
      <c r="H461" s="596"/>
      <c r="I461" s="596"/>
      <c r="J461" s="596"/>
      <c r="K461" s="596"/>
      <c r="L461" s="596"/>
      <c r="M461" s="596"/>
      <c r="N461" s="596"/>
      <c r="O461" s="596"/>
      <c r="P461" s="596"/>
      <c r="Q461" s="596"/>
      <c r="R461" s="596"/>
      <c r="S461" s="596"/>
      <c r="T461" s="596"/>
      <c r="U461" s="596"/>
      <c r="V461" s="596"/>
      <c r="W461" s="596"/>
      <c r="X461" s="596"/>
      <c r="Y461" s="596"/>
      <c r="Z461" s="596"/>
      <c r="AC461" s="54"/>
      <c r="AD461" s="54"/>
      <c r="AE461" s="54"/>
      <c r="AF461" s="54"/>
      <c r="AG461" s="54"/>
      <c r="AH461" s="54"/>
      <c r="AI461" s="54"/>
      <c r="AJ461" s="54"/>
      <c r="AK461" s="54"/>
      <c r="AL461" s="54"/>
      <c r="AM461" s="72"/>
      <c r="AN461" s="70"/>
      <c r="AO461" s="70"/>
      <c r="AP461" s="70"/>
      <c r="AQ461" s="71"/>
      <c r="AR461" s="72"/>
      <c r="AS461" s="72"/>
      <c r="AT461" s="72"/>
      <c r="AU461" s="72"/>
      <c r="AV461" s="72"/>
      <c r="AW461" s="72"/>
      <c r="AX461" s="72"/>
      <c r="AY461" s="71"/>
      <c r="AZ461" s="72"/>
      <c r="BA461" s="72"/>
      <c r="BB461" s="72"/>
      <c r="BC461" s="72"/>
      <c r="BD461" s="72"/>
      <c r="BE461" s="72"/>
      <c r="BF461" s="72"/>
      <c r="BG461" s="72"/>
      <c r="BH461" s="72"/>
      <c r="BI461" s="72"/>
      <c r="BJ461" s="72"/>
      <c r="BK461" s="72"/>
      <c r="BL461" s="72"/>
      <c r="BM461" s="72"/>
      <c r="BN461" s="72"/>
      <c r="BO461" s="72"/>
      <c r="BP461" s="72"/>
      <c r="BQ461" s="72"/>
      <c r="BR461" s="72"/>
      <c r="BS461" s="62"/>
      <c r="BT461" s="994"/>
      <c r="BU461" s="42"/>
      <c r="BV461" s="42"/>
    </row>
    <row r="462" spans="3:74" ht="12.75" hidden="1">
      <c r="C462" s="596"/>
      <c r="D462" s="596"/>
      <c r="E462" s="596"/>
      <c r="F462" s="596"/>
      <c r="G462" s="596"/>
      <c r="H462" s="596"/>
      <c r="I462" s="596"/>
      <c r="J462" s="596"/>
      <c r="K462" s="596"/>
      <c r="L462" s="596"/>
      <c r="M462" s="596"/>
      <c r="N462" s="596"/>
      <c r="O462" s="596"/>
      <c r="P462" s="596"/>
      <c r="Q462" s="596"/>
      <c r="R462" s="596"/>
      <c r="S462" s="596"/>
      <c r="T462" s="596"/>
      <c r="U462" s="596"/>
      <c r="V462" s="596"/>
      <c r="W462" s="596"/>
      <c r="X462" s="596"/>
      <c r="Y462" s="596"/>
      <c r="Z462" s="596"/>
      <c r="AC462" s="54"/>
      <c r="AD462" s="54"/>
      <c r="AE462" s="54"/>
      <c r="AF462" s="54"/>
      <c r="AG462" s="54"/>
      <c r="AH462" s="54"/>
      <c r="AI462" s="54"/>
      <c r="AJ462" s="54"/>
      <c r="AK462" s="54"/>
      <c r="AL462" s="54"/>
      <c r="AM462" s="72"/>
      <c r="AN462" s="70"/>
      <c r="AO462" s="70"/>
      <c r="AP462" s="70"/>
      <c r="AQ462" s="71"/>
      <c r="AR462" s="72"/>
      <c r="AS462" s="72"/>
      <c r="AT462" s="72"/>
      <c r="AU462" s="72"/>
      <c r="AV462" s="72"/>
      <c r="AW462" s="72"/>
      <c r="AX462" s="72"/>
      <c r="AY462" s="71"/>
      <c r="AZ462" s="72"/>
      <c r="BA462" s="72"/>
      <c r="BB462" s="72"/>
      <c r="BC462" s="72"/>
      <c r="BD462" s="72"/>
      <c r="BE462" s="72"/>
      <c r="BF462" s="72"/>
      <c r="BG462" s="72"/>
      <c r="BH462" s="72"/>
      <c r="BI462" s="72"/>
      <c r="BJ462" s="72"/>
      <c r="BK462" s="72"/>
      <c r="BL462" s="72"/>
      <c r="BM462" s="72"/>
      <c r="BN462" s="72"/>
      <c r="BO462" s="72"/>
      <c r="BP462" s="72"/>
      <c r="BQ462" s="72"/>
      <c r="BR462" s="72"/>
      <c r="BS462" s="62"/>
      <c r="BT462" s="994"/>
      <c r="BU462" s="42"/>
      <c r="BV462" s="42"/>
    </row>
    <row r="463" spans="3:74" ht="12.75" hidden="1">
      <c r="C463" s="596"/>
      <c r="D463" s="596"/>
      <c r="E463" s="596"/>
      <c r="F463" s="596"/>
      <c r="G463" s="596"/>
      <c r="H463" s="596"/>
      <c r="I463" s="596"/>
      <c r="J463" s="596"/>
      <c r="K463" s="596"/>
      <c r="L463" s="596"/>
      <c r="M463" s="596"/>
      <c r="N463" s="596"/>
      <c r="O463" s="596"/>
      <c r="P463" s="596"/>
      <c r="Q463" s="596"/>
      <c r="R463" s="596"/>
      <c r="S463" s="596"/>
      <c r="T463" s="596"/>
      <c r="U463" s="596"/>
      <c r="V463" s="596"/>
      <c r="W463" s="596"/>
      <c r="X463" s="596"/>
      <c r="Y463" s="596"/>
      <c r="Z463" s="596"/>
      <c r="AC463" s="54"/>
      <c r="AD463" s="54"/>
      <c r="AE463" s="54"/>
      <c r="AF463" s="54"/>
      <c r="AG463" s="54"/>
      <c r="AH463" s="54"/>
      <c r="AI463" s="54"/>
      <c r="AJ463" s="54"/>
      <c r="AK463" s="54"/>
      <c r="AL463" s="54"/>
      <c r="AM463" s="72"/>
      <c r="AN463" s="70"/>
      <c r="AO463" s="70"/>
      <c r="AP463" s="70"/>
      <c r="AQ463" s="71"/>
      <c r="AR463" s="72"/>
      <c r="AS463" s="72"/>
      <c r="AT463" s="72"/>
      <c r="AU463" s="72"/>
      <c r="AV463" s="72"/>
      <c r="AW463" s="72"/>
      <c r="AX463" s="72"/>
      <c r="AY463" s="71"/>
      <c r="AZ463" s="72"/>
      <c r="BA463" s="72"/>
      <c r="BB463" s="72"/>
      <c r="BC463" s="72"/>
      <c r="BD463" s="72"/>
      <c r="BE463" s="72"/>
      <c r="BF463" s="72"/>
      <c r="BG463" s="72"/>
      <c r="BH463" s="72"/>
      <c r="BI463" s="72"/>
      <c r="BJ463" s="72"/>
      <c r="BK463" s="72"/>
      <c r="BL463" s="72"/>
      <c r="BM463" s="72"/>
      <c r="BN463" s="72"/>
      <c r="BO463" s="72"/>
      <c r="BP463" s="72"/>
      <c r="BQ463" s="72"/>
      <c r="BR463" s="72"/>
      <c r="BS463" s="62"/>
      <c r="BT463" s="994"/>
      <c r="BU463" s="42"/>
      <c r="BV463" s="42"/>
    </row>
    <row r="464" spans="3:74" ht="12.75" hidden="1">
      <c r="C464" s="596"/>
      <c r="D464" s="596"/>
      <c r="E464" s="596"/>
      <c r="F464" s="596"/>
      <c r="G464" s="596"/>
      <c r="H464" s="596"/>
      <c r="I464" s="596"/>
      <c r="J464" s="596"/>
      <c r="K464" s="596"/>
      <c r="L464" s="596"/>
      <c r="M464" s="596"/>
      <c r="N464" s="596"/>
      <c r="O464" s="596"/>
      <c r="P464" s="596"/>
      <c r="Q464" s="596"/>
      <c r="R464" s="596"/>
      <c r="S464" s="596"/>
      <c r="T464" s="596"/>
      <c r="U464" s="596"/>
      <c r="V464" s="596"/>
      <c r="W464" s="596"/>
      <c r="X464" s="596"/>
      <c r="Y464" s="596"/>
      <c r="Z464" s="596"/>
      <c r="AC464" s="54"/>
      <c r="AD464" s="54"/>
      <c r="AE464" s="54"/>
      <c r="AF464" s="54"/>
      <c r="AG464" s="54"/>
      <c r="AH464" s="54"/>
      <c r="AI464" s="54"/>
      <c r="AJ464" s="54"/>
      <c r="AK464" s="54"/>
      <c r="AL464" s="54"/>
      <c r="AM464" s="72"/>
      <c r="AN464" s="70"/>
      <c r="AO464" s="70"/>
      <c r="AP464" s="70"/>
      <c r="AQ464" s="71"/>
      <c r="AR464" s="72"/>
      <c r="AS464" s="72"/>
      <c r="AT464" s="72"/>
      <c r="AU464" s="72"/>
      <c r="AV464" s="72"/>
      <c r="AW464" s="72"/>
      <c r="AX464" s="72"/>
      <c r="AY464" s="71"/>
      <c r="AZ464" s="72"/>
      <c r="BA464" s="72"/>
      <c r="BB464" s="72"/>
      <c r="BC464" s="72"/>
      <c r="BD464" s="72"/>
      <c r="BE464" s="72"/>
      <c r="BF464" s="72"/>
      <c r="BG464" s="72"/>
      <c r="BH464" s="72"/>
      <c r="BI464" s="72"/>
      <c r="BJ464" s="72"/>
      <c r="BK464" s="72"/>
      <c r="BL464" s="72"/>
      <c r="BM464" s="72"/>
      <c r="BN464" s="72"/>
      <c r="BO464" s="72"/>
      <c r="BP464" s="72"/>
      <c r="BQ464" s="72"/>
      <c r="BR464" s="72"/>
      <c r="BS464" s="62"/>
      <c r="BT464" s="994"/>
      <c r="BU464" s="42"/>
      <c r="BV464" s="42"/>
    </row>
    <row r="465" spans="3:74" ht="12.75" hidden="1">
      <c r="C465" s="596"/>
      <c r="D465" s="596"/>
      <c r="E465" s="596"/>
      <c r="F465" s="596"/>
      <c r="G465" s="596"/>
      <c r="H465" s="596"/>
      <c r="I465" s="596"/>
      <c r="J465" s="596"/>
      <c r="K465" s="596"/>
      <c r="L465" s="596"/>
      <c r="M465" s="596"/>
      <c r="N465" s="596"/>
      <c r="O465" s="596"/>
      <c r="P465" s="596"/>
      <c r="Q465" s="596"/>
      <c r="R465" s="596"/>
      <c r="S465" s="596"/>
      <c r="T465" s="596"/>
      <c r="U465" s="596"/>
      <c r="V465" s="596"/>
      <c r="W465" s="596"/>
      <c r="X465" s="596"/>
      <c r="Y465" s="596"/>
      <c r="Z465" s="596"/>
      <c r="AC465" s="54"/>
      <c r="AD465" s="54"/>
      <c r="AE465" s="54"/>
      <c r="AF465" s="54"/>
      <c r="AG465" s="54"/>
      <c r="AH465" s="54"/>
      <c r="AI465" s="54"/>
      <c r="AJ465" s="54"/>
      <c r="AK465" s="54"/>
      <c r="AL465" s="54"/>
      <c r="AM465" s="72"/>
      <c r="AN465" s="70"/>
      <c r="AO465" s="70"/>
      <c r="AP465" s="70"/>
      <c r="AQ465" s="71"/>
      <c r="AR465" s="72"/>
      <c r="AS465" s="72"/>
      <c r="AT465" s="72"/>
      <c r="AU465" s="72"/>
      <c r="AV465" s="72"/>
      <c r="AW465" s="72"/>
      <c r="AX465" s="72"/>
      <c r="AY465" s="71"/>
      <c r="AZ465" s="72"/>
      <c r="BA465" s="72"/>
      <c r="BB465" s="72"/>
      <c r="BC465" s="72"/>
      <c r="BD465" s="72"/>
      <c r="BE465" s="72"/>
      <c r="BF465" s="72"/>
      <c r="BG465" s="72"/>
      <c r="BH465" s="72"/>
      <c r="BI465" s="72"/>
      <c r="BJ465" s="72"/>
      <c r="BK465" s="72"/>
      <c r="BL465" s="72"/>
      <c r="BM465" s="72"/>
      <c r="BN465" s="72"/>
      <c r="BO465" s="72"/>
      <c r="BP465" s="72"/>
      <c r="BQ465" s="72"/>
      <c r="BR465" s="72"/>
      <c r="BS465" s="62"/>
      <c r="BT465" s="994"/>
      <c r="BU465" s="42"/>
      <c r="BV465" s="42"/>
    </row>
    <row r="466" spans="3:74" ht="12.75" hidden="1">
      <c r="C466" s="596"/>
      <c r="D466" s="596"/>
      <c r="E466" s="596"/>
      <c r="F466" s="596"/>
      <c r="G466" s="596"/>
      <c r="H466" s="596"/>
      <c r="I466" s="596"/>
      <c r="J466" s="596"/>
      <c r="K466" s="596"/>
      <c r="L466" s="596"/>
      <c r="M466" s="596"/>
      <c r="N466" s="596"/>
      <c r="O466" s="596"/>
      <c r="P466" s="596"/>
      <c r="Q466" s="596"/>
      <c r="R466" s="596"/>
      <c r="S466" s="596"/>
      <c r="T466" s="596"/>
      <c r="U466" s="596"/>
      <c r="V466" s="596"/>
      <c r="W466" s="596"/>
      <c r="X466" s="596"/>
      <c r="Y466" s="596"/>
      <c r="Z466" s="596"/>
      <c r="AC466" s="54"/>
      <c r="AD466" s="54"/>
      <c r="AE466" s="54"/>
      <c r="AF466" s="54"/>
      <c r="AG466" s="54"/>
      <c r="AH466" s="54"/>
      <c r="AI466" s="54"/>
      <c r="AJ466" s="54"/>
      <c r="AK466" s="54"/>
      <c r="AL466" s="54"/>
      <c r="AM466" s="72"/>
      <c r="AN466" s="70"/>
      <c r="AO466" s="70"/>
      <c r="AP466" s="70"/>
      <c r="AQ466" s="71"/>
      <c r="AR466" s="72"/>
      <c r="AS466" s="72"/>
      <c r="AT466" s="72"/>
      <c r="AU466" s="72"/>
      <c r="AV466" s="72"/>
      <c r="AW466" s="72"/>
      <c r="AX466" s="72"/>
      <c r="AY466" s="71"/>
      <c r="AZ466" s="72"/>
      <c r="BA466" s="72"/>
      <c r="BB466" s="72"/>
      <c r="BC466" s="72"/>
      <c r="BD466" s="72"/>
      <c r="BE466" s="72"/>
      <c r="BF466" s="72"/>
      <c r="BG466" s="72"/>
      <c r="BH466" s="72"/>
      <c r="BI466" s="72"/>
      <c r="BJ466" s="72"/>
      <c r="BK466" s="72"/>
      <c r="BL466" s="72"/>
      <c r="BM466" s="72"/>
      <c r="BN466" s="72"/>
      <c r="BO466" s="72"/>
      <c r="BP466" s="72"/>
      <c r="BQ466" s="72"/>
      <c r="BR466" s="72"/>
      <c r="BS466" s="62"/>
      <c r="BT466" s="994"/>
      <c r="BU466" s="42"/>
      <c r="BV466" s="42"/>
    </row>
    <row r="467" spans="3:74" ht="12.75" hidden="1">
      <c r="C467" s="596"/>
      <c r="D467" s="596"/>
      <c r="E467" s="596"/>
      <c r="F467" s="596"/>
      <c r="G467" s="596"/>
      <c r="H467" s="596"/>
      <c r="I467" s="596"/>
      <c r="J467" s="596"/>
      <c r="K467" s="596"/>
      <c r="L467" s="596"/>
      <c r="M467" s="596"/>
      <c r="N467" s="596"/>
      <c r="O467" s="596"/>
      <c r="P467" s="596"/>
      <c r="Q467" s="596"/>
      <c r="R467" s="596"/>
      <c r="S467" s="596"/>
      <c r="T467" s="596"/>
      <c r="U467" s="596"/>
      <c r="V467" s="596"/>
      <c r="W467" s="596"/>
      <c r="X467" s="596"/>
      <c r="Y467" s="596"/>
      <c r="Z467" s="596"/>
      <c r="AC467" s="54"/>
      <c r="AD467" s="54"/>
      <c r="AE467" s="54"/>
      <c r="AF467" s="54"/>
      <c r="AG467" s="54"/>
      <c r="AH467" s="54"/>
      <c r="AI467" s="54"/>
      <c r="AJ467" s="54"/>
      <c r="AK467" s="54"/>
      <c r="AL467" s="54"/>
      <c r="AM467" s="72"/>
      <c r="AN467" s="70"/>
      <c r="AO467" s="70"/>
      <c r="AP467" s="70"/>
      <c r="AQ467" s="71"/>
      <c r="AR467" s="72"/>
      <c r="AS467" s="72"/>
      <c r="AT467" s="72"/>
      <c r="AU467" s="72"/>
      <c r="AV467" s="72"/>
      <c r="AW467" s="72"/>
      <c r="AX467" s="72"/>
      <c r="AY467" s="71"/>
      <c r="AZ467" s="72"/>
      <c r="BA467" s="72"/>
      <c r="BB467" s="72"/>
      <c r="BC467" s="72"/>
      <c r="BD467" s="72"/>
      <c r="BE467" s="72"/>
      <c r="BF467" s="72"/>
      <c r="BG467" s="72"/>
      <c r="BH467" s="72"/>
      <c r="BI467" s="72"/>
      <c r="BJ467" s="72"/>
      <c r="BK467" s="72"/>
      <c r="BL467" s="72"/>
      <c r="BM467" s="72"/>
      <c r="BN467" s="72"/>
      <c r="BO467" s="72"/>
      <c r="BP467" s="72"/>
      <c r="BQ467" s="72"/>
      <c r="BR467" s="72"/>
      <c r="BS467" s="62"/>
      <c r="BT467" s="994"/>
      <c r="BU467" s="42"/>
      <c r="BV467" s="42"/>
    </row>
    <row r="468" spans="3:74" ht="12.75" hidden="1">
      <c r="C468" s="596"/>
      <c r="D468" s="596"/>
      <c r="E468" s="596"/>
      <c r="F468" s="596"/>
      <c r="G468" s="596"/>
      <c r="H468" s="596"/>
      <c r="I468" s="596"/>
      <c r="J468" s="596"/>
      <c r="K468" s="596"/>
      <c r="L468" s="596"/>
      <c r="M468" s="596"/>
      <c r="N468" s="596"/>
      <c r="O468" s="596"/>
      <c r="P468" s="596"/>
      <c r="Q468" s="596"/>
      <c r="R468" s="596"/>
      <c r="S468" s="596"/>
      <c r="T468" s="596"/>
      <c r="U468" s="596"/>
      <c r="V468" s="596"/>
      <c r="W468" s="596"/>
      <c r="X468" s="596"/>
      <c r="Y468" s="596"/>
      <c r="Z468" s="596"/>
      <c r="AC468" s="54"/>
      <c r="AD468" s="54"/>
      <c r="AE468" s="54"/>
      <c r="AF468" s="54"/>
      <c r="AG468" s="54"/>
      <c r="AH468" s="54"/>
      <c r="AI468" s="54"/>
      <c r="AJ468" s="54"/>
      <c r="AK468" s="54"/>
      <c r="AL468" s="54"/>
      <c r="AM468" s="72"/>
      <c r="AN468" s="70"/>
      <c r="AO468" s="70"/>
      <c r="AP468" s="70"/>
      <c r="AQ468" s="71"/>
      <c r="AR468" s="72"/>
      <c r="AS468" s="72"/>
      <c r="AT468" s="72"/>
      <c r="AU468" s="72"/>
      <c r="AV468" s="72"/>
      <c r="AW468" s="72"/>
      <c r="AX468" s="72"/>
      <c r="AY468" s="71"/>
      <c r="AZ468" s="72"/>
      <c r="BA468" s="72"/>
      <c r="BB468" s="72"/>
      <c r="BC468" s="72"/>
      <c r="BD468" s="72"/>
      <c r="BE468" s="72"/>
      <c r="BF468" s="72"/>
      <c r="BG468" s="72"/>
      <c r="BH468" s="72"/>
      <c r="BI468" s="72"/>
      <c r="BJ468" s="72"/>
      <c r="BK468" s="72"/>
      <c r="BL468" s="72"/>
      <c r="BM468" s="72"/>
      <c r="BN468" s="72"/>
      <c r="BO468" s="72"/>
      <c r="BP468" s="72"/>
      <c r="BQ468" s="72"/>
      <c r="BR468" s="72"/>
      <c r="BS468" s="62"/>
      <c r="BT468" s="994"/>
      <c r="BU468" s="42"/>
      <c r="BV468" s="42"/>
    </row>
    <row r="469" spans="3:74" ht="12.75" hidden="1">
      <c r="C469" s="596"/>
      <c r="D469" s="596"/>
      <c r="E469" s="596"/>
      <c r="F469" s="596"/>
      <c r="G469" s="596"/>
      <c r="H469" s="596"/>
      <c r="I469" s="596"/>
      <c r="J469" s="596"/>
      <c r="K469" s="596"/>
      <c r="L469" s="596"/>
      <c r="M469" s="596"/>
      <c r="N469" s="596"/>
      <c r="O469" s="596"/>
      <c r="P469" s="596"/>
      <c r="Q469" s="596"/>
      <c r="R469" s="596"/>
      <c r="S469" s="596"/>
      <c r="T469" s="596"/>
      <c r="U469" s="596"/>
      <c r="V469" s="596"/>
      <c r="W469" s="596"/>
      <c r="X469" s="596"/>
      <c r="Y469" s="596"/>
      <c r="Z469" s="596"/>
      <c r="AC469" s="54"/>
      <c r="AD469" s="54"/>
      <c r="AE469" s="54"/>
      <c r="AF469" s="54"/>
      <c r="AG469" s="54"/>
      <c r="AH469" s="54"/>
      <c r="AI469" s="54"/>
      <c r="AJ469" s="54"/>
      <c r="AK469" s="54"/>
      <c r="AL469" s="54"/>
      <c r="AM469" s="72"/>
      <c r="AN469" s="70"/>
      <c r="AO469" s="70"/>
      <c r="AP469" s="70"/>
      <c r="AQ469" s="71"/>
      <c r="AR469" s="72"/>
      <c r="AS469" s="72"/>
      <c r="AT469" s="72"/>
      <c r="AU469" s="72"/>
      <c r="AV469" s="72"/>
      <c r="AW469" s="72"/>
      <c r="AX469" s="72"/>
      <c r="AY469" s="71"/>
      <c r="AZ469" s="72"/>
      <c r="BA469" s="72"/>
      <c r="BB469" s="72"/>
      <c r="BC469" s="72"/>
      <c r="BD469" s="72"/>
      <c r="BE469" s="72"/>
      <c r="BF469" s="72"/>
      <c r="BG469" s="72"/>
      <c r="BH469" s="72"/>
      <c r="BI469" s="72"/>
      <c r="BJ469" s="72"/>
      <c r="BK469" s="72"/>
      <c r="BL469" s="72"/>
      <c r="BM469" s="72"/>
      <c r="BN469" s="72"/>
      <c r="BO469" s="72"/>
      <c r="BP469" s="72"/>
      <c r="BQ469" s="72"/>
      <c r="BR469" s="72"/>
      <c r="BS469" s="62"/>
      <c r="BT469" s="994"/>
      <c r="BU469" s="42"/>
      <c r="BV469" s="42"/>
    </row>
    <row r="470" spans="3:74" ht="12.75" hidden="1">
      <c r="C470" s="596"/>
      <c r="D470" s="596"/>
      <c r="E470" s="596"/>
      <c r="F470" s="596"/>
      <c r="G470" s="596"/>
      <c r="H470" s="596"/>
      <c r="I470" s="596"/>
      <c r="J470" s="596"/>
      <c r="K470" s="596"/>
      <c r="L470" s="596"/>
      <c r="M470" s="596"/>
      <c r="N470" s="596"/>
      <c r="O470" s="596"/>
      <c r="P470" s="596"/>
      <c r="Q470" s="596"/>
      <c r="R470" s="596"/>
      <c r="S470" s="596"/>
      <c r="T470" s="596"/>
      <c r="U470" s="596"/>
      <c r="V470" s="596"/>
      <c r="W470" s="596"/>
      <c r="X470" s="596"/>
      <c r="Y470" s="596"/>
      <c r="Z470" s="596"/>
      <c r="AC470" s="54"/>
      <c r="AD470" s="54"/>
      <c r="AE470" s="54"/>
      <c r="AF470" s="54"/>
      <c r="AG470" s="54"/>
      <c r="AH470" s="54"/>
      <c r="AI470" s="54"/>
      <c r="AJ470" s="54"/>
      <c r="AK470" s="54"/>
      <c r="AL470" s="54"/>
      <c r="AM470" s="72"/>
      <c r="AN470" s="70"/>
      <c r="AO470" s="70"/>
      <c r="AP470" s="70"/>
      <c r="AQ470" s="71"/>
      <c r="AR470" s="72"/>
      <c r="AS470" s="72"/>
      <c r="AT470" s="72"/>
      <c r="AU470" s="72"/>
      <c r="AV470" s="72"/>
      <c r="AW470" s="72"/>
      <c r="AX470" s="72"/>
      <c r="AY470" s="71"/>
      <c r="AZ470" s="72"/>
      <c r="BA470" s="72"/>
      <c r="BB470" s="72"/>
      <c r="BC470" s="72"/>
      <c r="BD470" s="72"/>
      <c r="BE470" s="72"/>
      <c r="BF470" s="72"/>
      <c r="BG470" s="72"/>
      <c r="BH470" s="72"/>
      <c r="BI470" s="72"/>
      <c r="BJ470" s="72"/>
      <c r="BK470" s="72"/>
      <c r="BL470" s="72"/>
      <c r="BM470" s="72"/>
      <c r="BN470" s="72"/>
      <c r="BO470" s="72"/>
      <c r="BP470" s="72"/>
      <c r="BQ470" s="72"/>
      <c r="BR470" s="72"/>
      <c r="BS470" s="62"/>
      <c r="BT470" s="994"/>
      <c r="BU470" s="42"/>
      <c r="BV470" s="42"/>
    </row>
    <row r="471" spans="3:74" ht="12.75" hidden="1">
      <c r="C471" s="596"/>
      <c r="D471" s="596"/>
      <c r="E471" s="596"/>
      <c r="F471" s="596"/>
      <c r="G471" s="596"/>
      <c r="H471" s="596"/>
      <c r="I471" s="596"/>
      <c r="J471" s="596"/>
      <c r="K471" s="596"/>
      <c r="L471" s="596"/>
      <c r="M471" s="596"/>
      <c r="N471" s="596"/>
      <c r="O471" s="596"/>
      <c r="P471" s="596"/>
      <c r="Q471" s="596"/>
      <c r="R471" s="596"/>
      <c r="S471" s="596"/>
      <c r="T471" s="596"/>
      <c r="U471" s="596"/>
      <c r="V471" s="596"/>
      <c r="W471" s="596"/>
      <c r="X471" s="596"/>
      <c r="Y471" s="596"/>
      <c r="Z471" s="596"/>
      <c r="AC471" s="54"/>
      <c r="AD471" s="54"/>
      <c r="AE471" s="54"/>
      <c r="AF471" s="54"/>
      <c r="AG471" s="54"/>
      <c r="AH471" s="54"/>
      <c r="AI471" s="54"/>
      <c r="AJ471" s="54"/>
      <c r="AK471" s="54"/>
      <c r="AL471" s="54"/>
      <c r="AM471" s="72"/>
      <c r="AN471" s="70"/>
      <c r="AO471" s="70"/>
      <c r="AP471" s="70"/>
      <c r="AQ471" s="71"/>
      <c r="AR471" s="72"/>
      <c r="AS471" s="72"/>
      <c r="AT471" s="72"/>
      <c r="AU471" s="72"/>
      <c r="AV471" s="72"/>
      <c r="AW471" s="72"/>
      <c r="AX471" s="72"/>
      <c r="AY471" s="71"/>
      <c r="AZ471" s="72"/>
      <c r="BA471" s="72"/>
      <c r="BB471" s="72"/>
      <c r="BC471" s="72"/>
      <c r="BD471" s="72"/>
      <c r="BE471" s="72"/>
      <c r="BF471" s="72"/>
      <c r="BG471" s="72"/>
      <c r="BH471" s="72"/>
      <c r="BI471" s="72"/>
      <c r="BJ471" s="72"/>
      <c r="BK471" s="72"/>
      <c r="BL471" s="72"/>
      <c r="BM471" s="72"/>
      <c r="BN471" s="72"/>
      <c r="BO471" s="72"/>
      <c r="BP471" s="72"/>
      <c r="BQ471" s="72"/>
      <c r="BR471" s="72"/>
      <c r="BS471" s="62"/>
      <c r="BT471" s="994"/>
      <c r="BU471" s="42"/>
      <c r="BV471" s="42"/>
    </row>
    <row r="472" spans="3:74" ht="12.75" hidden="1">
      <c r="C472" s="596"/>
      <c r="D472" s="596"/>
      <c r="E472" s="596"/>
      <c r="F472" s="596"/>
      <c r="G472" s="596"/>
      <c r="H472" s="596"/>
      <c r="I472" s="596"/>
      <c r="J472" s="596"/>
      <c r="K472" s="596"/>
      <c r="L472" s="596"/>
      <c r="M472" s="596"/>
      <c r="N472" s="596"/>
      <c r="O472" s="596"/>
      <c r="P472" s="596"/>
      <c r="Q472" s="596"/>
      <c r="R472" s="596"/>
      <c r="S472" s="596"/>
      <c r="T472" s="596"/>
      <c r="U472" s="596"/>
      <c r="V472" s="596"/>
      <c r="W472" s="596"/>
      <c r="X472" s="596"/>
      <c r="Y472" s="596"/>
      <c r="Z472" s="596"/>
      <c r="AC472" s="54"/>
      <c r="AD472" s="54"/>
      <c r="AE472" s="54"/>
      <c r="AF472" s="54"/>
      <c r="AG472" s="54"/>
      <c r="AH472" s="54"/>
      <c r="AI472" s="54"/>
      <c r="AJ472" s="54"/>
      <c r="AK472" s="54"/>
      <c r="AL472" s="54"/>
      <c r="AM472" s="72"/>
      <c r="AN472" s="70"/>
      <c r="AO472" s="70"/>
      <c r="AP472" s="70"/>
      <c r="AQ472" s="71"/>
      <c r="AR472" s="72"/>
      <c r="AS472" s="72"/>
      <c r="AT472" s="72"/>
      <c r="AU472" s="72"/>
      <c r="AV472" s="72"/>
      <c r="AW472" s="72"/>
      <c r="AX472" s="72"/>
      <c r="AY472" s="71"/>
      <c r="AZ472" s="72"/>
      <c r="BA472" s="72"/>
      <c r="BB472" s="72"/>
      <c r="BC472" s="72"/>
      <c r="BD472" s="72"/>
      <c r="BE472" s="72"/>
      <c r="BF472" s="72"/>
      <c r="BG472" s="72"/>
      <c r="BH472" s="72"/>
      <c r="BI472" s="72"/>
      <c r="BJ472" s="72"/>
      <c r="BK472" s="72"/>
      <c r="BL472" s="72"/>
      <c r="BM472" s="72"/>
      <c r="BN472" s="72"/>
      <c r="BO472" s="72"/>
      <c r="BP472" s="72"/>
      <c r="BQ472" s="72"/>
      <c r="BR472" s="72"/>
      <c r="BS472" s="62"/>
      <c r="BT472" s="994"/>
      <c r="BU472" s="42"/>
      <c r="BV472" s="42"/>
    </row>
    <row r="473" spans="3:74" ht="12.75" hidden="1">
      <c r="C473" s="596"/>
      <c r="D473" s="596"/>
      <c r="E473" s="596"/>
      <c r="F473" s="596"/>
      <c r="G473" s="596"/>
      <c r="H473" s="596"/>
      <c r="I473" s="596"/>
      <c r="J473" s="596"/>
      <c r="K473" s="596"/>
      <c r="L473" s="596"/>
      <c r="M473" s="596"/>
      <c r="N473" s="596"/>
      <c r="O473" s="596"/>
      <c r="P473" s="596"/>
      <c r="Q473" s="596"/>
      <c r="R473" s="596"/>
      <c r="S473" s="596"/>
      <c r="T473" s="596"/>
      <c r="U473" s="596"/>
      <c r="V473" s="596"/>
      <c r="W473" s="596"/>
      <c r="X473" s="596"/>
      <c r="Y473" s="596"/>
      <c r="Z473" s="596"/>
      <c r="AC473" s="54"/>
      <c r="AD473" s="54"/>
      <c r="AE473" s="54"/>
      <c r="AF473" s="54"/>
      <c r="AG473" s="54"/>
      <c r="AH473" s="54"/>
      <c r="AI473" s="54"/>
      <c r="AJ473" s="54"/>
      <c r="AK473" s="54"/>
      <c r="AL473" s="54"/>
      <c r="AM473" s="72"/>
      <c r="AN473" s="70"/>
      <c r="AO473" s="70"/>
      <c r="AP473" s="70"/>
      <c r="AQ473" s="71"/>
      <c r="AR473" s="72"/>
      <c r="AS473" s="72"/>
      <c r="AT473" s="72"/>
      <c r="AU473" s="72"/>
      <c r="AV473" s="72"/>
      <c r="AW473" s="72"/>
      <c r="AX473" s="72"/>
      <c r="AY473" s="71"/>
      <c r="AZ473" s="72"/>
      <c r="BA473" s="72"/>
      <c r="BB473" s="72"/>
      <c r="BC473" s="72"/>
      <c r="BD473" s="72"/>
      <c r="BE473" s="72"/>
      <c r="BF473" s="72"/>
      <c r="BG473" s="72"/>
      <c r="BH473" s="72"/>
      <c r="BI473" s="72"/>
      <c r="BJ473" s="72"/>
      <c r="BK473" s="72"/>
      <c r="BL473" s="72"/>
      <c r="BM473" s="72"/>
      <c r="BN473" s="72"/>
      <c r="BO473" s="72"/>
      <c r="BP473" s="72"/>
      <c r="BQ473" s="72"/>
      <c r="BR473" s="72"/>
      <c r="BS473" s="62"/>
      <c r="BT473" s="994"/>
      <c r="BU473" s="42"/>
      <c r="BV473" s="42"/>
    </row>
    <row r="474" spans="3:74" ht="12.75" hidden="1">
      <c r="C474" s="596"/>
      <c r="D474" s="596"/>
      <c r="E474" s="596"/>
      <c r="F474" s="596"/>
      <c r="G474" s="596"/>
      <c r="H474" s="596"/>
      <c r="I474" s="596"/>
      <c r="J474" s="596"/>
      <c r="K474" s="596"/>
      <c r="L474" s="596"/>
      <c r="M474" s="596"/>
      <c r="N474" s="596"/>
      <c r="O474" s="596"/>
      <c r="P474" s="596"/>
      <c r="Q474" s="596"/>
      <c r="R474" s="596"/>
      <c r="S474" s="596"/>
      <c r="T474" s="596"/>
      <c r="U474" s="596"/>
      <c r="V474" s="596"/>
      <c r="W474" s="596"/>
      <c r="X474" s="596"/>
      <c r="Y474" s="596"/>
      <c r="Z474" s="596"/>
      <c r="AC474" s="54"/>
      <c r="AD474" s="54"/>
      <c r="AE474" s="54"/>
      <c r="AF474" s="54"/>
      <c r="AG474" s="54"/>
      <c r="AH474" s="54"/>
      <c r="AI474" s="54"/>
      <c r="AJ474" s="54"/>
      <c r="AK474" s="54"/>
      <c r="AL474" s="54"/>
      <c r="AM474" s="72"/>
      <c r="AN474" s="70"/>
      <c r="AO474" s="70"/>
      <c r="AP474" s="70"/>
      <c r="AQ474" s="71"/>
      <c r="AR474" s="72"/>
      <c r="AS474" s="72"/>
      <c r="AT474" s="72"/>
      <c r="AU474" s="72"/>
      <c r="AV474" s="72"/>
      <c r="AW474" s="72"/>
      <c r="AX474" s="72"/>
      <c r="AY474" s="71"/>
      <c r="AZ474" s="72"/>
      <c r="BA474" s="72"/>
      <c r="BB474" s="72"/>
      <c r="BC474" s="72"/>
      <c r="BD474" s="72"/>
      <c r="BE474" s="72"/>
      <c r="BF474" s="72"/>
      <c r="BG474" s="72"/>
      <c r="BH474" s="72"/>
      <c r="BI474" s="72"/>
      <c r="BJ474" s="72"/>
      <c r="BK474" s="72"/>
      <c r="BL474" s="72"/>
      <c r="BM474" s="72"/>
      <c r="BN474" s="72"/>
      <c r="BO474" s="72"/>
      <c r="BP474" s="72"/>
      <c r="BQ474" s="72"/>
      <c r="BR474" s="72"/>
      <c r="BS474" s="62"/>
      <c r="BT474" s="994"/>
      <c r="BU474" s="42"/>
      <c r="BV474" s="42"/>
    </row>
    <row r="475" spans="3:74" ht="12.75" hidden="1">
      <c r="C475" s="596"/>
      <c r="D475" s="596"/>
      <c r="E475" s="596"/>
      <c r="F475" s="596"/>
      <c r="G475" s="596"/>
      <c r="H475" s="596"/>
      <c r="I475" s="596"/>
      <c r="J475" s="596"/>
      <c r="K475" s="596"/>
      <c r="L475" s="596"/>
      <c r="M475" s="596"/>
      <c r="N475" s="596"/>
      <c r="O475" s="596"/>
      <c r="P475" s="596"/>
      <c r="Q475" s="596"/>
      <c r="R475" s="596"/>
      <c r="S475" s="596"/>
      <c r="T475" s="596"/>
      <c r="U475" s="596"/>
      <c r="V475" s="596"/>
      <c r="W475" s="596"/>
      <c r="X475" s="596"/>
      <c r="Y475" s="596"/>
      <c r="Z475" s="596"/>
      <c r="AC475" s="54"/>
      <c r="AD475" s="54"/>
      <c r="AE475" s="54"/>
      <c r="AF475" s="54"/>
      <c r="AG475" s="54"/>
      <c r="AH475" s="54"/>
      <c r="AI475" s="54"/>
      <c r="AJ475" s="54"/>
      <c r="AK475" s="54"/>
      <c r="AL475" s="54"/>
      <c r="AM475" s="72"/>
      <c r="AN475" s="70"/>
      <c r="AO475" s="70"/>
      <c r="AP475" s="70"/>
      <c r="AQ475" s="71"/>
      <c r="AR475" s="72"/>
      <c r="AS475" s="72"/>
      <c r="AT475" s="72"/>
      <c r="AU475" s="72"/>
      <c r="AV475" s="72"/>
      <c r="AW475" s="72"/>
      <c r="AX475" s="72"/>
      <c r="AY475" s="71"/>
      <c r="AZ475" s="72"/>
      <c r="BA475" s="72"/>
      <c r="BB475" s="72"/>
      <c r="BC475" s="72"/>
      <c r="BD475" s="72"/>
      <c r="BE475" s="72"/>
      <c r="BF475" s="72"/>
      <c r="BG475" s="72"/>
      <c r="BH475" s="72"/>
      <c r="BI475" s="72"/>
      <c r="BJ475" s="72"/>
      <c r="BK475" s="72"/>
      <c r="BL475" s="72"/>
      <c r="BM475" s="72"/>
      <c r="BN475" s="72"/>
      <c r="BO475" s="72"/>
      <c r="BP475" s="72"/>
      <c r="BQ475" s="72"/>
      <c r="BR475" s="72"/>
      <c r="BS475" s="62"/>
      <c r="BT475" s="994"/>
      <c r="BU475" s="42"/>
      <c r="BV475" s="42"/>
    </row>
    <row r="476" spans="3:74" ht="12.75" hidden="1">
      <c r="C476" s="596"/>
      <c r="D476" s="596"/>
      <c r="E476" s="596"/>
      <c r="F476" s="596"/>
      <c r="G476" s="596"/>
      <c r="H476" s="596"/>
      <c r="I476" s="596"/>
      <c r="J476" s="596"/>
      <c r="K476" s="596"/>
      <c r="L476" s="596"/>
      <c r="M476" s="596"/>
      <c r="N476" s="596"/>
      <c r="O476" s="596"/>
      <c r="P476" s="596"/>
      <c r="Q476" s="596"/>
      <c r="R476" s="596"/>
      <c r="S476" s="596"/>
      <c r="T476" s="596"/>
      <c r="U476" s="596"/>
      <c r="V476" s="596"/>
      <c r="W476" s="596"/>
      <c r="X476" s="596"/>
      <c r="Y476" s="596"/>
      <c r="Z476" s="596"/>
      <c r="AC476" s="54"/>
      <c r="AD476" s="54"/>
      <c r="AE476" s="54"/>
      <c r="AF476" s="54"/>
      <c r="AG476" s="54"/>
      <c r="AH476" s="54"/>
      <c r="AI476" s="54"/>
      <c r="AJ476" s="54"/>
      <c r="AK476" s="54"/>
      <c r="AL476" s="54"/>
      <c r="AM476" s="72"/>
      <c r="AN476" s="70"/>
      <c r="AO476" s="70"/>
      <c r="AP476" s="70"/>
      <c r="AQ476" s="71"/>
      <c r="AR476" s="72"/>
      <c r="AS476" s="72"/>
      <c r="AT476" s="72"/>
      <c r="AU476" s="72"/>
      <c r="AV476" s="72"/>
      <c r="AW476" s="72"/>
      <c r="AX476" s="72"/>
      <c r="AY476" s="71"/>
      <c r="AZ476" s="72"/>
      <c r="BA476" s="72"/>
      <c r="BB476" s="72"/>
      <c r="BC476" s="72"/>
      <c r="BD476" s="72"/>
      <c r="BE476" s="72"/>
      <c r="BF476" s="72"/>
      <c r="BG476" s="72"/>
      <c r="BH476" s="72"/>
      <c r="BI476" s="72"/>
      <c r="BJ476" s="72"/>
      <c r="BK476" s="72"/>
      <c r="BL476" s="72"/>
      <c r="BM476" s="72"/>
      <c r="BN476" s="72"/>
      <c r="BO476" s="72"/>
      <c r="BP476" s="72"/>
      <c r="BQ476" s="72"/>
      <c r="BR476" s="72"/>
      <c r="BS476" s="62"/>
      <c r="BT476" s="994"/>
      <c r="BU476" s="42"/>
      <c r="BV476" s="42"/>
    </row>
    <row r="477" spans="3:74" ht="12.75" hidden="1">
      <c r="C477" s="596"/>
      <c r="D477" s="596"/>
      <c r="E477" s="596"/>
      <c r="F477" s="596"/>
      <c r="G477" s="596"/>
      <c r="H477" s="596"/>
      <c r="I477" s="596"/>
      <c r="J477" s="596"/>
      <c r="K477" s="596"/>
      <c r="L477" s="596"/>
      <c r="M477" s="596"/>
      <c r="N477" s="596"/>
      <c r="O477" s="596"/>
      <c r="P477" s="596"/>
      <c r="Q477" s="596"/>
      <c r="R477" s="596"/>
      <c r="S477" s="596"/>
      <c r="T477" s="596"/>
      <c r="U477" s="596"/>
      <c r="V477" s="596"/>
      <c r="W477" s="596"/>
      <c r="X477" s="596"/>
      <c r="Y477" s="596"/>
      <c r="Z477" s="596"/>
      <c r="AC477" s="54"/>
      <c r="AD477" s="54"/>
      <c r="AE477" s="54"/>
      <c r="AF477" s="54"/>
      <c r="AG477" s="54"/>
      <c r="AH477" s="54"/>
      <c r="AI477" s="54"/>
      <c r="AJ477" s="54"/>
      <c r="AK477" s="54"/>
      <c r="AL477" s="54"/>
      <c r="AM477" s="72"/>
      <c r="AN477" s="70"/>
      <c r="AO477" s="70"/>
      <c r="AP477" s="70"/>
      <c r="AQ477" s="71"/>
      <c r="AR477" s="72"/>
      <c r="AS477" s="72"/>
      <c r="AT477" s="72"/>
      <c r="AU477" s="72"/>
      <c r="AV477" s="72"/>
      <c r="AW477" s="72"/>
      <c r="AX477" s="72"/>
      <c r="AY477" s="71"/>
      <c r="AZ477" s="72"/>
      <c r="BA477" s="72"/>
      <c r="BB477" s="72"/>
      <c r="BC477" s="72"/>
      <c r="BD477" s="72"/>
      <c r="BE477" s="72"/>
      <c r="BF477" s="72"/>
      <c r="BG477" s="72"/>
      <c r="BH477" s="72"/>
      <c r="BI477" s="72"/>
      <c r="BJ477" s="72"/>
      <c r="BK477" s="72"/>
      <c r="BL477" s="72"/>
      <c r="BM477" s="72"/>
      <c r="BN477" s="72"/>
      <c r="BO477" s="72"/>
      <c r="BP477" s="72"/>
      <c r="BQ477" s="72"/>
      <c r="BR477" s="72"/>
      <c r="BS477" s="62"/>
      <c r="BT477" s="994"/>
      <c r="BU477" s="42"/>
      <c r="BV477" s="42"/>
    </row>
    <row r="478" spans="3:74" ht="12.75" hidden="1">
      <c r="C478" s="596"/>
      <c r="D478" s="596"/>
      <c r="E478" s="596"/>
      <c r="F478" s="596"/>
      <c r="G478" s="596"/>
      <c r="H478" s="596"/>
      <c r="I478" s="596"/>
      <c r="J478" s="596"/>
      <c r="K478" s="596"/>
      <c r="L478" s="596"/>
      <c r="M478" s="596"/>
      <c r="N478" s="596"/>
      <c r="O478" s="596"/>
      <c r="P478" s="596"/>
      <c r="Q478" s="596"/>
      <c r="R478" s="596"/>
      <c r="S478" s="596"/>
      <c r="T478" s="596"/>
      <c r="U478" s="596"/>
      <c r="V478" s="596"/>
      <c r="W478" s="596"/>
      <c r="X478" s="596"/>
      <c r="Y478" s="596"/>
      <c r="Z478" s="596"/>
      <c r="AC478" s="54"/>
      <c r="AD478" s="54"/>
      <c r="AE478" s="54"/>
      <c r="AF478" s="54"/>
      <c r="AG478" s="54"/>
      <c r="AH478" s="54"/>
      <c r="AI478" s="54"/>
      <c r="AJ478" s="54"/>
      <c r="AK478" s="54"/>
      <c r="AL478" s="54"/>
      <c r="AM478" s="72"/>
      <c r="AN478" s="70"/>
      <c r="AO478" s="70"/>
      <c r="AP478" s="70"/>
      <c r="AQ478" s="71"/>
      <c r="AR478" s="72"/>
      <c r="AS478" s="72"/>
      <c r="AT478" s="72"/>
      <c r="AU478" s="72"/>
      <c r="AV478" s="72"/>
      <c r="AW478" s="72"/>
      <c r="AX478" s="72"/>
      <c r="AY478" s="71"/>
      <c r="AZ478" s="72"/>
      <c r="BA478" s="72"/>
      <c r="BB478" s="72"/>
      <c r="BC478" s="72"/>
      <c r="BD478" s="72"/>
      <c r="BE478" s="72"/>
      <c r="BF478" s="72"/>
      <c r="BG478" s="72"/>
      <c r="BH478" s="72"/>
      <c r="BI478" s="72"/>
      <c r="BJ478" s="72"/>
      <c r="BK478" s="72"/>
      <c r="BL478" s="72"/>
      <c r="BM478" s="72"/>
      <c r="BN478" s="72"/>
      <c r="BO478" s="72"/>
      <c r="BP478" s="72"/>
      <c r="BQ478" s="72"/>
      <c r="BR478" s="72"/>
      <c r="BS478" s="62"/>
      <c r="BT478" s="994"/>
      <c r="BU478" s="42"/>
      <c r="BV478" s="42"/>
    </row>
    <row r="479" spans="3:74" ht="12.75" hidden="1">
      <c r="C479" s="596"/>
      <c r="D479" s="596"/>
      <c r="E479" s="596"/>
      <c r="F479" s="596"/>
      <c r="G479" s="596"/>
      <c r="H479" s="596"/>
      <c r="I479" s="596"/>
      <c r="J479" s="596"/>
      <c r="K479" s="596"/>
      <c r="L479" s="596"/>
      <c r="M479" s="596"/>
      <c r="N479" s="596"/>
      <c r="O479" s="596"/>
      <c r="P479" s="596"/>
      <c r="Q479" s="596"/>
      <c r="R479" s="596"/>
      <c r="S479" s="596"/>
      <c r="T479" s="596"/>
      <c r="U479" s="596"/>
      <c r="V479" s="596"/>
      <c r="W479" s="596"/>
      <c r="X479" s="596"/>
      <c r="Y479" s="596"/>
      <c r="Z479" s="596"/>
      <c r="AC479" s="54"/>
      <c r="AD479" s="54"/>
      <c r="AE479" s="54"/>
      <c r="AF479" s="54"/>
      <c r="AG479" s="54"/>
      <c r="AH479" s="54"/>
      <c r="AI479" s="54"/>
      <c r="AJ479" s="54"/>
      <c r="AK479" s="54"/>
      <c r="AL479" s="54"/>
      <c r="AM479" s="72"/>
      <c r="AN479" s="70"/>
      <c r="AO479" s="70"/>
      <c r="AP479" s="70"/>
      <c r="AQ479" s="71"/>
      <c r="AR479" s="72"/>
      <c r="AS479" s="72"/>
      <c r="AT479" s="72"/>
      <c r="AU479" s="72"/>
      <c r="AV479" s="72"/>
      <c r="AW479" s="72"/>
      <c r="AX479" s="72"/>
      <c r="AY479" s="71"/>
      <c r="AZ479" s="72"/>
      <c r="BA479" s="72"/>
      <c r="BB479" s="72"/>
      <c r="BC479" s="72"/>
      <c r="BD479" s="72"/>
      <c r="BE479" s="72"/>
      <c r="BF479" s="72"/>
      <c r="BG479" s="72"/>
      <c r="BH479" s="72"/>
      <c r="BI479" s="72"/>
      <c r="BJ479" s="72"/>
      <c r="BK479" s="72"/>
      <c r="BL479" s="72"/>
      <c r="BM479" s="72"/>
      <c r="BN479" s="72"/>
      <c r="BO479" s="72"/>
      <c r="BP479" s="72"/>
      <c r="BQ479" s="72"/>
      <c r="BR479" s="72"/>
      <c r="BS479" s="62"/>
      <c r="BT479" s="994"/>
      <c r="BU479" s="42"/>
      <c r="BV479" s="42"/>
    </row>
    <row r="480" spans="3:74" ht="12.75" hidden="1">
      <c r="C480" s="596"/>
      <c r="D480" s="596"/>
      <c r="E480" s="596"/>
      <c r="F480" s="596"/>
      <c r="G480" s="596"/>
      <c r="H480" s="596"/>
      <c r="I480" s="596"/>
      <c r="J480" s="596"/>
      <c r="K480" s="596"/>
      <c r="L480" s="596"/>
      <c r="M480" s="596"/>
      <c r="N480" s="596"/>
      <c r="O480" s="596"/>
      <c r="P480" s="596"/>
      <c r="Q480" s="596"/>
      <c r="R480" s="596"/>
      <c r="S480" s="596"/>
      <c r="T480" s="596"/>
      <c r="U480" s="596"/>
      <c r="V480" s="596"/>
      <c r="W480" s="596"/>
      <c r="X480" s="596"/>
      <c r="Y480" s="596"/>
      <c r="Z480" s="596"/>
      <c r="AC480" s="54"/>
      <c r="AD480" s="54"/>
      <c r="AE480" s="54"/>
      <c r="AF480" s="54"/>
      <c r="AG480" s="54"/>
      <c r="AH480" s="54"/>
      <c r="AI480" s="54"/>
      <c r="AJ480" s="54"/>
      <c r="AK480" s="54"/>
      <c r="AL480" s="54"/>
      <c r="AM480" s="72"/>
      <c r="AN480" s="70"/>
      <c r="AO480" s="70"/>
      <c r="AP480" s="70"/>
      <c r="AQ480" s="71"/>
      <c r="AR480" s="72"/>
      <c r="AS480" s="72"/>
      <c r="AT480" s="72"/>
      <c r="AU480" s="72"/>
      <c r="AV480" s="72"/>
      <c r="AW480" s="72"/>
      <c r="AX480" s="72"/>
      <c r="AY480" s="71"/>
      <c r="AZ480" s="72"/>
      <c r="BA480" s="72"/>
      <c r="BB480" s="72"/>
      <c r="BC480" s="72"/>
      <c r="BD480" s="72"/>
      <c r="BE480" s="72"/>
      <c r="BF480" s="72"/>
      <c r="BG480" s="72"/>
      <c r="BH480" s="72"/>
      <c r="BI480" s="72"/>
      <c r="BJ480" s="72"/>
      <c r="BK480" s="72"/>
      <c r="BL480" s="72"/>
      <c r="BM480" s="72"/>
      <c r="BN480" s="72"/>
      <c r="BO480" s="72"/>
      <c r="BP480" s="72"/>
      <c r="BQ480" s="72"/>
      <c r="BR480" s="72"/>
      <c r="BS480" s="62"/>
      <c r="BT480" s="994"/>
      <c r="BU480" s="42"/>
      <c r="BV480" s="42"/>
    </row>
    <row r="481" spans="3:74" ht="12.75" hidden="1">
      <c r="C481" s="596"/>
      <c r="D481" s="596"/>
      <c r="E481" s="596"/>
      <c r="F481" s="596"/>
      <c r="G481" s="596"/>
      <c r="H481" s="596"/>
      <c r="I481" s="596"/>
      <c r="J481" s="596"/>
      <c r="K481" s="596"/>
      <c r="L481" s="596"/>
      <c r="M481" s="596"/>
      <c r="N481" s="596"/>
      <c r="O481" s="596"/>
      <c r="P481" s="596"/>
      <c r="Q481" s="596"/>
      <c r="R481" s="596"/>
      <c r="S481" s="596"/>
      <c r="T481" s="596"/>
      <c r="U481" s="596"/>
      <c r="V481" s="596"/>
      <c r="W481" s="596"/>
      <c r="X481" s="596"/>
      <c r="Y481" s="596"/>
      <c r="Z481" s="596"/>
      <c r="AC481" s="54"/>
      <c r="AD481" s="54"/>
      <c r="AE481" s="54"/>
      <c r="AF481" s="54"/>
      <c r="AG481" s="54"/>
      <c r="AH481" s="54"/>
      <c r="AI481" s="54"/>
      <c r="AJ481" s="54"/>
      <c r="AK481" s="54"/>
      <c r="AL481" s="54"/>
      <c r="AM481" s="72"/>
      <c r="AN481" s="70"/>
      <c r="AO481" s="70"/>
      <c r="AP481" s="70"/>
      <c r="AQ481" s="71"/>
      <c r="AR481" s="72"/>
      <c r="AS481" s="72"/>
      <c r="AT481" s="72"/>
      <c r="AU481" s="72"/>
      <c r="AV481" s="72"/>
      <c r="AW481" s="72"/>
      <c r="AX481" s="72"/>
      <c r="AY481" s="71"/>
      <c r="AZ481" s="72"/>
      <c r="BA481" s="72"/>
      <c r="BB481" s="72"/>
      <c r="BC481" s="72"/>
      <c r="BD481" s="72"/>
      <c r="BE481" s="72"/>
      <c r="BF481" s="72"/>
      <c r="BG481" s="72"/>
      <c r="BH481" s="72"/>
      <c r="BI481" s="72"/>
      <c r="BJ481" s="72"/>
      <c r="BK481" s="72"/>
      <c r="BL481" s="72"/>
      <c r="BM481" s="72"/>
      <c r="BN481" s="72"/>
      <c r="BO481" s="72"/>
      <c r="BP481" s="72"/>
      <c r="BQ481" s="72"/>
      <c r="BR481" s="72"/>
      <c r="BS481" s="62"/>
      <c r="BT481" s="994"/>
      <c r="BU481" s="42"/>
      <c r="BV481" s="42"/>
    </row>
    <row r="482" spans="3:74">
      <c r="C482" s="596"/>
      <c r="D482" s="596"/>
      <c r="E482" s="596"/>
      <c r="F482" s="596"/>
      <c r="G482" s="596"/>
      <c r="H482" s="596"/>
      <c r="I482" s="596"/>
      <c r="J482" s="596"/>
      <c r="K482" s="596"/>
      <c r="L482" s="596"/>
      <c r="M482" s="596"/>
      <c r="N482" s="596"/>
      <c r="O482" s="596"/>
      <c r="P482" s="596"/>
      <c r="Q482" s="596"/>
      <c r="R482" s="596"/>
      <c r="S482" s="596"/>
      <c r="T482" s="596"/>
      <c r="U482" s="596"/>
      <c r="V482" s="596"/>
      <c r="W482" s="596"/>
      <c r="X482" s="596"/>
      <c r="Y482" s="596"/>
      <c r="Z482" s="596"/>
      <c r="AC482" s="50"/>
      <c r="AD482" s="50"/>
      <c r="AE482" s="50"/>
      <c r="AF482" s="50"/>
      <c r="AG482" s="50"/>
      <c r="AH482" s="50"/>
      <c r="AI482" s="50"/>
      <c r="AJ482" s="50"/>
      <c r="AK482" s="50"/>
      <c r="AL482" s="50"/>
      <c r="BS482" s="62"/>
      <c r="BT482" s="994"/>
      <c r="BU482" s="42"/>
      <c r="BV482" s="42"/>
    </row>
    <row r="483" spans="3:74">
      <c r="C483" s="596"/>
      <c r="D483" s="596"/>
      <c r="E483" s="596"/>
      <c r="F483" s="596"/>
      <c r="G483" s="596"/>
      <c r="H483" s="596"/>
      <c r="I483" s="596"/>
      <c r="J483" s="596"/>
      <c r="K483" s="596"/>
      <c r="L483" s="596"/>
      <c r="M483" s="596"/>
      <c r="N483" s="596"/>
      <c r="O483" s="596"/>
      <c r="P483" s="596"/>
      <c r="Q483" s="596"/>
      <c r="R483" s="596"/>
      <c r="S483" s="596"/>
      <c r="T483" s="596"/>
      <c r="U483" s="596"/>
      <c r="V483" s="596"/>
      <c r="W483" s="596"/>
      <c r="X483" s="596"/>
      <c r="Y483" s="596"/>
      <c r="Z483" s="596"/>
      <c r="AC483" s="50"/>
      <c r="AD483" s="50"/>
      <c r="AE483" s="50"/>
      <c r="AF483" s="50"/>
      <c r="AG483" s="50"/>
      <c r="AH483" s="50"/>
      <c r="AI483" s="50"/>
      <c r="AJ483" s="50"/>
      <c r="AK483" s="50"/>
      <c r="AL483" s="50"/>
      <c r="BS483" s="62"/>
      <c r="BT483" s="994"/>
      <c r="BU483" s="42"/>
      <c r="BV483" s="42"/>
    </row>
    <row r="484" spans="3:74">
      <c r="C484" s="596"/>
      <c r="D484" s="596"/>
      <c r="E484" s="596"/>
      <c r="F484" s="596"/>
      <c r="G484" s="596"/>
      <c r="H484" s="596"/>
      <c r="I484" s="596"/>
      <c r="J484" s="596"/>
      <c r="K484" s="596"/>
      <c r="L484" s="596"/>
      <c r="M484" s="596"/>
      <c r="N484" s="596"/>
      <c r="O484" s="596"/>
      <c r="P484" s="596"/>
      <c r="Q484" s="596"/>
      <c r="R484" s="596"/>
      <c r="S484" s="596"/>
      <c r="T484" s="596"/>
      <c r="U484" s="596"/>
      <c r="V484" s="596"/>
      <c r="W484" s="596"/>
      <c r="X484" s="596"/>
      <c r="Y484" s="596"/>
      <c r="Z484" s="596"/>
      <c r="AC484" s="50"/>
      <c r="AD484" s="50"/>
      <c r="AE484" s="50"/>
      <c r="AF484" s="50"/>
      <c r="AG484" s="50"/>
      <c r="AH484" s="50"/>
      <c r="AI484" s="50"/>
      <c r="AJ484" s="50"/>
      <c r="AK484" s="50"/>
      <c r="AL484" s="50"/>
      <c r="BS484" s="62"/>
      <c r="BT484" s="994"/>
      <c r="BU484" s="42"/>
      <c r="BV484" s="42"/>
    </row>
    <row r="485" spans="3:74">
      <c r="C485" s="596"/>
      <c r="D485" s="596"/>
      <c r="E485" s="596"/>
      <c r="F485" s="596"/>
      <c r="G485" s="596"/>
      <c r="H485" s="596"/>
      <c r="I485" s="596"/>
      <c r="J485" s="596"/>
      <c r="K485" s="596"/>
      <c r="L485" s="596"/>
      <c r="M485" s="596"/>
      <c r="N485" s="596"/>
      <c r="O485" s="596"/>
      <c r="P485" s="596"/>
      <c r="Q485" s="596"/>
      <c r="R485" s="596"/>
      <c r="S485" s="596"/>
      <c r="T485" s="596"/>
      <c r="U485" s="596"/>
      <c r="V485" s="596"/>
      <c r="W485" s="596"/>
      <c r="X485" s="596"/>
      <c r="Y485" s="596"/>
      <c r="Z485" s="596"/>
      <c r="AC485" s="50"/>
      <c r="AD485" s="50"/>
      <c r="AE485" s="50"/>
      <c r="AF485" s="50"/>
      <c r="AG485" s="50"/>
      <c r="AH485" s="50"/>
      <c r="AI485" s="50"/>
      <c r="AJ485" s="50"/>
      <c r="AK485" s="50"/>
      <c r="AL485" s="50"/>
      <c r="BS485" s="62"/>
      <c r="BT485" s="994"/>
      <c r="BU485" s="42"/>
      <c r="BV485" s="42"/>
    </row>
    <row r="486" spans="3:74" ht="15" customHeight="1">
      <c r="C486" s="596"/>
      <c r="D486" s="596"/>
      <c r="E486" s="596"/>
      <c r="F486" s="596"/>
      <c r="G486" s="596"/>
      <c r="H486" s="596"/>
      <c r="I486" s="596"/>
      <c r="J486" s="596"/>
      <c r="K486" s="596"/>
      <c r="L486" s="596"/>
      <c r="M486" s="596"/>
      <c r="N486" s="596"/>
      <c r="O486" s="596"/>
      <c r="P486" s="596"/>
      <c r="Q486" s="596"/>
      <c r="R486" s="596"/>
      <c r="S486" s="596"/>
      <c r="T486" s="596"/>
      <c r="U486" s="596"/>
      <c r="V486" s="596"/>
      <c r="W486" s="596"/>
      <c r="X486" s="596"/>
      <c r="Y486" s="596"/>
      <c r="Z486" s="596"/>
      <c r="AC486" s="50"/>
      <c r="AD486" s="50"/>
      <c r="AE486" s="50"/>
      <c r="AF486" s="50"/>
      <c r="AG486" s="50"/>
      <c r="AH486" s="50"/>
      <c r="AI486" s="50"/>
      <c r="AJ486" s="50"/>
      <c r="AK486" s="50"/>
      <c r="AL486" s="50"/>
      <c r="BS486" s="62"/>
      <c r="BT486" s="994"/>
      <c r="BU486" s="42"/>
      <c r="BV486" s="42"/>
    </row>
    <row r="487" spans="3:74" ht="12.75" customHeight="1">
      <c r="C487" s="596"/>
      <c r="D487" s="596"/>
      <c r="E487" s="596"/>
      <c r="F487" s="596"/>
      <c r="G487" s="596"/>
      <c r="H487" s="596"/>
      <c r="I487" s="596"/>
      <c r="J487" s="596"/>
      <c r="K487" s="596"/>
      <c r="L487" s="596"/>
      <c r="M487" s="596"/>
      <c r="N487" s="596"/>
      <c r="O487" s="596"/>
      <c r="P487" s="596"/>
      <c r="Q487" s="596"/>
      <c r="R487" s="596"/>
      <c r="S487" s="596"/>
      <c r="T487" s="596"/>
      <c r="U487" s="596"/>
      <c r="V487" s="596"/>
      <c r="W487" s="596"/>
      <c r="X487" s="596"/>
      <c r="Y487" s="596"/>
      <c r="Z487" s="596"/>
      <c r="AC487" s="50"/>
      <c r="AD487" s="50"/>
      <c r="AE487" s="50"/>
      <c r="AF487" s="50"/>
      <c r="AG487" s="50"/>
      <c r="AH487" s="50"/>
      <c r="AI487" s="50"/>
      <c r="AJ487" s="50"/>
      <c r="AK487" s="50"/>
      <c r="AL487" s="50"/>
      <c r="BS487" s="62"/>
      <c r="BT487" s="994"/>
      <c r="BU487" s="42"/>
      <c r="BV487" s="42"/>
    </row>
    <row r="488" spans="3:74">
      <c r="C488" s="596"/>
      <c r="D488" s="596"/>
      <c r="E488" s="596"/>
      <c r="F488" s="596"/>
      <c r="G488" s="596"/>
      <c r="H488" s="596"/>
      <c r="I488" s="596"/>
      <c r="J488" s="596"/>
      <c r="K488" s="596"/>
      <c r="L488" s="596"/>
      <c r="M488" s="596"/>
      <c r="N488" s="596"/>
      <c r="O488" s="596"/>
      <c r="P488" s="596"/>
      <c r="Q488" s="596"/>
      <c r="R488" s="596"/>
      <c r="S488" s="596"/>
      <c r="T488" s="596"/>
      <c r="U488" s="596"/>
      <c r="V488" s="596"/>
      <c r="W488" s="596"/>
      <c r="X488" s="596"/>
      <c r="Y488" s="596"/>
      <c r="Z488" s="596"/>
      <c r="AC488" s="50"/>
      <c r="AD488" s="50"/>
      <c r="AE488" s="50"/>
      <c r="AF488" s="50"/>
      <c r="AG488" s="50"/>
      <c r="AH488" s="50"/>
      <c r="AI488" s="50"/>
      <c r="AJ488" s="50"/>
      <c r="AK488" s="50"/>
      <c r="AL488" s="50"/>
      <c r="BS488" s="62"/>
      <c r="BT488" s="994"/>
      <c r="BU488" s="42"/>
      <c r="BV488" s="42"/>
    </row>
    <row r="489" spans="3:74">
      <c r="C489" s="596"/>
      <c r="D489" s="596"/>
      <c r="E489" s="596"/>
      <c r="F489" s="596"/>
      <c r="G489" s="596"/>
      <c r="H489" s="596"/>
      <c r="I489" s="596"/>
      <c r="J489" s="596"/>
      <c r="K489" s="596"/>
      <c r="L489" s="596"/>
      <c r="M489" s="596"/>
      <c r="N489" s="596"/>
      <c r="O489" s="596"/>
      <c r="P489" s="596"/>
      <c r="Q489" s="596"/>
      <c r="R489" s="596"/>
      <c r="S489" s="596"/>
      <c r="T489" s="596"/>
      <c r="U489" s="596"/>
      <c r="V489" s="596"/>
      <c r="W489" s="596"/>
      <c r="X489" s="596"/>
      <c r="Y489" s="596"/>
      <c r="Z489" s="596"/>
      <c r="AC489" s="50"/>
      <c r="AD489" s="50"/>
      <c r="AE489" s="50"/>
      <c r="AF489" s="50"/>
      <c r="AG489" s="50"/>
      <c r="AH489" s="50"/>
      <c r="AI489" s="50"/>
      <c r="AJ489" s="50"/>
      <c r="AK489" s="50"/>
      <c r="AL489" s="50"/>
      <c r="BS489" s="62"/>
      <c r="BT489" s="994"/>
      <c r="BU489" s="42"/>
      <c r="BV489" s="42"/>
    </row>
    <row r="490" spans="3:74">
      <c r="C490" s="596"/>
      <c r="D490" s="596"/>
      <c r="E490" s="596"/>
      <c r="F490" s="596"/>
      <c r="G490" s="596"/>
      <c r="H490" s="596"/>
      <c r="I490" s="596"/>
      <c r="J490" s="596"/>
      <c r="K490" s="596"/>
      <c r="L490" s="596"/>
      <c r="M490" s="596"/>
      <c r="N490" s="596"/>
      <c r="O490" s="596"/>
      <c r="P490" s="596"/>
      <c r="Q490" s="596"/>
      <c r="R490" s="596"/>
      <c r="S490" s="596"/>
      <c r="T490" s="596"/>
      <c r="U490" s="596"/>
      <c r="V490" s="596"/>
      <c r="W490" s="596"/>
      <c r="X490" s="596"/>
      <c r="Y490" s="596"/>
      <c r="Z490" s="596"/>
      <c r="AC490" s="50"/>
      <c r="AD490" s="50"/>
      <c r="AE490" s="50"/>
      <c r="AF490" s="50"/>
      <c r="AG490" s="50"/>
      <c r="AH490" s="50"/>
      <c r="AI490" s="50"/>
      <c r="AJ490" s="50"/>
      <c r="AK490" s="50"/>
      <c r="AL490" s="50"/>
      <c r="BS490" s="62"/>
      <c r="BT490" s="994"/>
      <c r="BU490" s="42"/>
      <c r="BV490" s="42"/>
    </row>
    <row r="491" spans="3:74">
      <c r="C491" s="596"/>
      <c r="D491" s="596"/>
      <c r="E491" s="596"/>
      <c r="F491" s="596"/>
      <c r="G491" s="596"/>
      <c r="H491" s="596"/>
      <c r="I491" s="596"/>
      <c r="J491" s="596"/>
      <c r="K491" s="596"/>
      <c r="L491" s="596"/>
      <c r="M491" s="596"/>
      <c r="N491" s="596"/>
      <c r="O491" s="596"/>
      <c r="P491" s="596"/>
      <c r="Q491" s="596"/>
      <c r="R491" s="596"/>
      <c r="S491" s="596"/>
      <c r="T491" s="596"/>
      <c r="U491" s="596"/>
      <c r="V491" s="596"/>
      <c r="W491" s="596"/>
      <c r="X491" s="596"/>
      <c r="Y491" s="596"/>
      <c r="Z491" s="596"/>
      <c r="AC491" s="50"/>
      <c r="AD491" s="50"/>
      <c r="AE491" s="50"/>
      <c r="AF491" s="50"/>
      <c r="AG491" s="50"/>
      <c r="AH491" s="50"/>
      <c r="AI491" s="50"/>
      <c r="AJ491" s="50"/>
      <c r="AK491" s="50"/>
      <c r="AL491" s="50"/>
      <c r="BS491" s="62"/>
      <c r="BT491" s="994"/>
      <c r="BU491" s="42"/>
      <c r="BV491" s="42"/>
    </row>
    <row r="492" spans="3:74">
      <c r="C492" s="596"/>
      <c r="D492" s="596"/>
      <c r="E492" s="596"/>
      <c r="F492" s="596"/>
      <c r="G492" s="596"/>
      <c r="H492" s="596"/>
      <c r="I492" s="596"/>
      <c r="J492" s="596"/>
      <c r="K492" s="596"/>
      <c r="L492" s="596"/>
      <c r="M492" s="596"/>
      <c r="N492" s="596"/>
      <c r="O492" s="596"/>
      <c r="P492" s="596"/>
      <c r="Q492" s="596"/>
      <c r="R492" s="596"/>
      <c r="S492" s="596"/>
      <c r="T492" s="596"/>
      <c r="U492" s="596"/>
      <c r="V492" s="596"/>
      <c r="W492" s="596"/>
      <c r="X492" s="596"/>
      <c r="Y492" s="596"/>
      <c r="Z492" s="596"/>
      <c r="AC492" s="50"/>
      <c r="AD492" s="50"/>
      <c r="AE492" s="50"/>
      <c r="AF492" s="50"/>
      <c r="AG492" s="50"/>
      <c r="AH492" s="50"/>
      <c r="AI492" s="50"/>
      <c r="AJ492" s="50"/>
      <c r="AK492" s="50"/>
      <c r="AL492" s="50"/>
      <c r="BS492" s="62"/>
      <c r="BT492" s="994"/>
      <c r="BU492" s="42"/>
      <c r="BV492" s="42"/>
    </row>
    <row r="493" spans="3:74">
      <c r="C493" s="596"/>
      <c r="D493" s="596"/>
      <c r="E493" s="596"/>
      <c r="F493" s="596"/>
      <c r="G493" s="596"/>
      <c r="H493" s="596"/>
      <c r="I493" s="596"/>
      <c r="J493" s="596"/>
      <c r="K493" s="596"/>
      <c r="L493" s="596"/>
      <c r="M493" s="596"/>
      <c r="N493" s="596"/>
      <c r="O493" s="596"/>
      <c r="P493" s="596"/>
      <c r="Q493" s="596"/>
      <c r="R493" s="596"/>
      <c r="S493" s="596"/>
      <c r="T493" s="596"/>
      <c r="U493" s="596"/>
      <c r="V493" s="596"/>
      <c r="W493" s="596"/>
      <c r="X493" s="596"/>
      <c r="Y493" s="596"/>
      <c r="Z493" s="596"/>
      <c r="AC493" s="50"/>
      <c r="AD493" s="50"/>
      <c r="AE493" s="50"/>
      <c r="AF493" s="50"/>
      <c r="AG493" s="50"/>
      <c r="AH493" s="50"/>
      <c r="AI493" s="50"/>
      <c r="AJ493" s="50"/>
      <c r="AK493" s="50"/>
      <c r="AL493" s="50"/>
      <c r="BS493" s="62"/>
      <c r="BT493" s="994"/>
      <c r="BU493" s="42"/>
      <c r="BV493" s="42"/>
    </row>
    <row r="494" spans="3:74">
      <c r="C494" s="596"/>
      <c r="D494" s="596"/>
      <c r="E494" s="596"/>
      <c r="F494" s="596"/>
      <c r="G494" s="596"/>
      <c r="H494" s="596"/>
      <c r="I494" s="596"/>
      <c r="J494" s="596"/>
      <c r="K494" s="596"/>
      <c r="L494" s="596"/>
      <c r="M494" s="596"/>
      <c r="N494" s="596"/>
      <c r="O494" s="596"/>
      <c r="P494" s="596"/>
      <c r="Q494" s="596"/>
      <c r="R494" s="596"/>
      <c r="S494" s="596"/>
      <c r="T494" s="596"/>
      <c r="U494" s="596"/>
      <c r="V494" s="596"/>
      <c r="W494" s="596"/>
      <c r="X494" s="596"/>
      <c r="Y494" s="596"/>
      <c r="Z494" s="596"/>
      <c r="AC494" s="50"/>
      <c r="AD494" s="50"/>
      <c r="AE494" s="50"/>
      <c r="AF494" s="50"/>
      <c r="AG494" s="50"/>
      <c r="AH494" s="50"/>
      <c r="AI494" s="50"/>
      <c r="AJ494" s="50"/>
      <c r="AK494" s="50"/>
      <c r="AL494" s="50"/>
      <c r="BS494" s="62"/>
      <c r="BT494" s="994"/>
      <c r="BU494" s="42"/>
      <c r="BV494" s="42"/>
    </row>
    <row r="495" spans="3:74">
      <c r="C495" s="596"/>
      <c r="D495" s="596"/>
      <c r="E495" s="596"/>
      <c r="F495" s="596"/>
      <c r="G495" s="596"/>
      <c r="H495" s="596"/>
      <c r="I495" s="596"/>
      <c r="J495" s="596"/>
      <c r="K495" s="596"/>
      <c r="L495" s="596"/>
      <c r="M495" s="596"/>
      <c r="N495" s="596"/>
      <c r="O495" s="596"/>
      <c r="P495" s="596"/>
      <c r="Q495" s="596"/>
      <c r="R495" s="596"/>
      <c r="S495" s="596"/>
      <c r="T495" s="596"/>
      <c r="U495" s="596"/>
      <c r="V495" s="596"/>
      <c r="W495" s="596"/>
      <c r="X495" s="596"/>
      <c r="Y495" s="596"/>
      <c r="Z495" s="596"/>
      <c r="AC495" s="50"/>
      <c r="AD495" s="50"/>
      <c r="AE495" s="50"/>
      <c r="AF495" s="50"/>
      <c r="AG495" s="50"/>
      <c r="AH495" s="50"/>
      <c r="AI495" s="50"/>
      <c r="AJ495" s="50"/>
      <c r="AK495" s="50"/>
      <c r="AL495" s="50"/>
      <c r="BS495" s="62"/>
      <c r="BT495" s="994"/>
      <c r="BU495" s="42"/>
      <c r="BV495" s="42"/>
    </row>
    <row r="496" spans="3:74">
      <c r="C496" s="596"/>
      <c r="D496" s="596"/>
      <c r="E496" s="596"/>
      <c r="F496" s="596"/>
      <c r="G496" s="596"/>
      <c r="H496" s="596"/>
      <c r="I496" s="596"/>
      <c r="J496" s="596"/>
      <c r="K496" s="596"/>
      <c r="L496" s="596"/>
      <c r="M496" s="596"/>
      <c r="N496" s="596"/>
      <c r="O496" s="596"/>
      <c r="P496" s="596"/>
      <c r="Q496" s="596"/>
      <c r="R496" s="596"/>
      <c r="S496" s="596"/>
      <c r="T496" s="596"/>
      <c r="U496" s="596"/>
      <c r="V496" s="596"/>
      <c r="W496" s="596"/>
      <c r="X496" s="596"/>
      <c r="Y496" s="596"/>
      <c r="Z496" s="596"/>
      <c r="AC496" s="50"/>
      <c r="AD496" s="50"/>
      <c r="AE496" s="50"/>
      <c r="AF496" s="50"/>
      <c r="AG496" s="50"/>
      <c r="AH496" s="50"/>
      <c r="AI496" s="50"/>
      <c r="AJ496" s="50"/>
      <c r="AK496" s="50"/>
      <c r="AL496" s="50"/>
      <c r="BS496" s="62"/>
      <c r="BT496" s="994"/>
      <c r="BU496" s="42"/>
      <c r="BV496" s="42"/>
    </row>
    <row r="497" spans="3:74">
      <c r="C497" s="596"/>
      <c r="D497" s="596"/>
      <c r="E497" s="596"/>
      <c r="F497" s="596"/>
      <c r="G497" s="596"/>
      <c r="H497" s="596"/>
      <c r="I497" s="596"/>
      <c r="J497" s="596"/>
      <c r="K497" s="596"/>
      <c r="L497" s="596"/>
      <c r="M497" s="596"/>
      <c r="N497" s="596"/>
      <c r="O497" s="596"/>
      <c r="P497" s="596"/>
      <c r="Q497" s="596"/>
      <c r="R497" s="596"/>
      <c r="S497" s="596"/>
      <c r="T497" s="596"/>
      <c r="U497" s="596"/>
      <c r="V497" s="596"/>
      <c r="W497" s="596"/>
      <c r="X497" s="596"/>
      <c r="Y497" s="596"/>
      <c r="Z497" s="596"/>
      <c r="AC497" s="50"/>
      <c r="AD497" s="50"/>
      <c r="AE497" s="50"/>
      <c r="AF497" s="50"/>
      <c r="AG497" s="50"/>
      <c r="AH497" s="50"/>
      <c r="AI497" s="50"/>
      <c r="AJ497" s="50"/>
      <c r="AK497" s="50"/>
      <c r="AL497" s="50"/>
      <c r="BS497" s="62"/>
      <c r="BT497" s="994"/>
      <c r="BU497" s="42"/>
      <c r="BV497" s="42"/>
    </row>
    <row r="498" spans="3:74">
      <c r="C498" s="596"/>
      <c r="D498" s="596"/>
      <c r="E498" s="596"/>
      <c r="F498" s="596"/>
      <c r="G498" s="596"/>
      <c r="H498" s="596"/>
      <c r="I498" s="596"/>
      <c r="J498" s="596"/>
      <c r="K498" s="596"/>
      <c r="L498" s="596"/>
      <c r="M498" s="596"/>
      <c r="N498" s="596"/>
      <c r="O498" s="596"/>
      <c r="P498" s="596"/>
      <c r="Q498" s="596"/>
      <c r="R498" s="596"/>
      <c r="S498" s="596"/>
      <c r="T498" s="596"/>
      <c r="U498" s="596"/>
      <c r="V498" s="596"/>
      <c r="W498" s="596"/>
      <c r="X498" s="596"/>
      <c r="Y498" s="596"/>
      <c r="Z498" s="596"/>
      <c r="AC498" s="50"/>
      <c r="AD498" s="50"/>
      <c r="AE498" s="50"/>
      <c r="AF498" s="50"/>
      <c r="AG498" s="50"/>
      <c r="AH498" s="50"/>
      <c r="AI498" s="50"/>
      <c r="AJ498" s="50"/>
      <c r="AK498" s="50"/>
      <c r="AL498" s="50"/>
      <c r="BS498" s="62"/>
      <c r="BT498" s="994"/>
      <c r="BU498" s="42"/>
      <c r="BV498" s="42"/>
    </row>
    <row r="499" spans="3:74">
      <c r="C499" s="596"/>
      <c r="D499" s="596"/>
      <c r="E499" s="596"/>
      <c r="F499" s="596"/>
      <c r="G499" s="596"/>
      <c r="H499" s="596"/>
      <c r="I499" s="596"/>
      <c r="J499" s="596"/>
      <c r="K499" s="596"/>
      <c r="L499" s="596"/>
      <c r="M499" s="596"/>
      <c r="N499" s="596"/>
      <c r="O499" s="596"/>
      <c r="P499" s="596"/>
      <c r="Q499" s="596"/>
      <c r="R499" s="596"/>
      <c r="S499" s="596"/>
      <c r="T499" s="596"/>
      <c r="U499" s="596"/>
      <c r="V499" s="596"/>
      <c r="W499" s="596"/>
      <c r="X499" s="596"/>
      <c r="Y499" s="596"/>
      <c r="Z499" s="596"/>
      <c r="AC499" s="50"/>
      <c r="AD499" s="50"/>
      <c r="AE499" s="50"/>
      <c r="AF499" s="50"/>
      <c r="AG499" s="50"/>
      <c r="AH499" s="50"/>
      <c r="AI499" s="50"/>
      <c r="AJ499" s="50"/>
      <c r="AK499" s="50"/>
      <c r="AL499" s="50"/>
      <c r="BS499" s="62"/>
      <c r="BT499" s="994"/>
      <c r="BU499" s="42"/>
      <c r="BV499" s="42"/>
    </row>
    <row r="500" spans="3:74">
      <c r="C500" s="596"/>
      <c r="D500" s="596"/>
      <c r="E500" s="596"/>
      <c r="F500" s="596"/>
      <c r="G500" s="596"/>
      <c r="H500" s="596"/>
      <c r="I500" s="596"/>
      <c r="J500" s="596"/>
      <c r="K500" s="596"/>
      <c r="L500" s="596"/>
      <c r="M500" s="596"/>
      <c r="N500" s="596"/>
      <c r="O500" s="596"/>
      <c r="P500" s="596"/>
      <c r="Q500" s="596"/>
      <c r="R500" s="596"/>
      <c r="S500" s="596"/>
      <c r="T500" s="596"/>
      <c r="U500" s="596"/>
      <c r="V500" s="596"/>
      <c r="W500" s="596"/>
      <c r="X500" s="596"/>
      <c r="Y500" s="596"/>
      <c r="Z500" s="596"/>
      <c r="AC500" s="50"/>
      <c r="AD500" s="50"/>
      <c r="AE500" s="50"/>
      <c r="AF500" s="50"/>
      <c r="AG500" s="50"/>
      <c r="AH500" s="50"/>
      <c r="AI500" s="50"/>
      <c r="AJ500" s="50"/>
      <c r="AK500" s="50"/>
      <c r="AL500" s="50"/>
      <c r="BS500" s="62"/>
      <c r="BT500" s="994"/>
      <c r="BU500" s="42"/>
      <c r="BV500" s="42"/>
    </row>
    <row r="501" spans="3:74">
      <c r="C501" s="596"/>
      <c r="D501" s="596"/>
      <c r="E501" s="596"/>
      <c r="F501" s="596"/>
      <c r="G501" s="596"/>
      <c r="H501" s="596"/>
      <c r="I501" s="596"/>
      <c r="J501" s="596"/>
      <c r="K501" s="596"/>
      <c r="L501" s="596"/>
      <c r="M501" s="596"/>
      <c r="N501" s="596"/>
      <c r="O501" s="596"/>
      <c r="P501" s="596"/>
      <c r="Q501" s="596"/>
      <c r="R501" s="596"/>
      <c r="S501" s="596"/>
      <c r="T501" s="596"/>
      <c r="U501" s="596"/>
      <c r="V501" s="596"/>
      <c r="W501" s="596"/>
      <c r="X501" s="596"/>
      <c r="Y501" s="596"/>
      <c r="Z501" s="596"/>
      <c r="AC501" s="50"/>
      <c r="AD501" s="50"/>
      <c r="AE501" s="50"/>
      <c r="AF501" s="50"/>
      <c r="AG501" s="50"/>
      <c r="AH501" s="50"/>
      <c r="AI501" s="50"/>
      <c r="AJ501" s="50"/>
      <c r="AK501" s="50"/>
      <c r="AL501" s="50"/>
      <c r="BS501" s="62"/>
      <c r="BT501" s="994"/>
      <c r="BU501" s="42"/>
      <c r="BV501" s="42"/>
    </row>
    <row r="502" spans="3:74">
      <c r="C502" s="596"/>
      <c r="D502" s="596"/>
      <c r="E502" s="596"/>
      <c r="F502" s="596"/>
      <c r="G502" s="596"/>
      <c r="H502" s="596"/>
      <c r="I502" s="596"/>
      <c r="J502" s="596"/>
      <c r="K502" s="596"/>
      <c r="L502" s="596"/>
      <c r="M502" s="596"/>
      <c r="N502" s="596"/>
      <c r="O502" s="596"/>
      <c r="P502" s="596"/>
      <c r="Q502" s="596"/>
      <c r="R502" s="596"/>
      <c r="S502" s="596"/>
      <c r="T502" s="596"/>
      <c r="U502" s="596"/>
      <c r="V502" s="596"/>
      <c r="W502" s="596"/>
      <c r="X502" s="596"/>
      <c r="Y502" s="596"/>
      <c r="Z502" s="596"/>
      <c r="AC502" s="50"/>
      <c r="AD502" s="50"/>
      <c r="AE502" s="50"/>
      <c r="AF502" s="50"/>
      <c r="AG502" s="50"/>
      <c r="AH502" s="50"/>
      <c r="AI502" s="50"/>
      <c r="AJ502" s="50"/>
      <c r="AK502" s="50"/>
      <c r="AL502" s="50"/>
      <c r="BS502" s="62"/>
      <c r="BT502" s="994"/>
      <c r="BU502" s="42"/>
      <c r="BV502" s="42"/>
    </row>
    <row r="503" spans="3:74">
      <c r="C503" s="596"/>
      <c r="D503" s="596"/>
      <c r="E503" s="596"/>
      <c r="F503" s="596"/>
      <c r="G503" s="596"/>
      <c r="H503" s="596"/>
      <c r="I503" s="596"/>
      <c r="J503" s="596"/>
      <c r="K503" s="596"/>
      <c r="L503" s="596"/>
      <c r="M503" s="596"/>
      <c r="N503" s="596"/>
      <c r="O503" s="596"/>
      <c r="P503" s="596"/>
      <c r="Q503" s="596"/>
      <c r="R503" s="596"/>
      <c r="S503" s="596"/>
      <c r="T503" s="596"/>
      <c r="U503" s="596"/>
      <c r="V503" s="596"/>
      <c r="W503" s="596"/>
      <c r="X503" s="596"/>
      <c r="Y503" s="596"/>
      <c r="Z503" s="596"/>
      <c r="AC503" s="50"/>
      <c r="AD503" s="50"/>
      <c r="AE503" s="50"/>
      <c r="AF503" s="50"/>
      <c r="AG503" s="50"/>
      <c r="AH503" s="50"/>
      <c r="AI503" s="50"/>
      <c r="AJ503" s="50"/>
      <c r="AK503" s="50"/>
      <c r="AL503" s="50"/>
      <c r="BS503" s="62"/>
      <c r="BT503" s="994"/>
      <c r="BU503" s="42"/>
      <c r="BV503" s="42"/>
    </row>
    <row r="504" spans="3:74">
      <c r="C504" s="596"/>
      <c r="D504" s="596"/>
      <c r="E504" s="596"/>
      <c r="F504" s="596"/>
      <c r="G504" s="596"/>
      <c r="H504" s="596"/>
      <c r="I504" s="596"/>
      <c r="J504" s="596"/>
      <c r="K504" s="596"/>
      <c r="L504" s="596"/>
      <c r="M504" s="596"/>
      <c r="N504" s="596"/>
      <c r="O504" s="596"/>
      <c r="P504" s="596"/>
      <c r="Q504" s="596"/>
      <c r="R504" s="596"/>
      <c r="S504" s="596"/>
      <c r="T504" s="596"/>
      <c r="U504" s="596"/>
      <c r="V504" s="596"/>
      <c r="W504" s="596"/>
      <c r="X504" s="596"/>
      <c r="Y504" s="596"/>
      <c r="Z504" s="596"/>
      <c r="AC504" s="50"/>
      <c r="AD504" s="50"/>
      <c r="AE504" s="50"/>
      <c r="AF504" s="50"/>
      <c r="AG504" s="50"/>
      <c r="AH504" s="50"/>
      <c r="AI504" s="50"/>
      <c r="AJ504" s="50"/>
      <c r="AK504" s="50"/>
      <c r="AL504" s="50"/>
      <c r="BS504" s="62"/>
      <c r="BT504" s="994"/>
      <c r="BU504" s="42"/>
      <c r="BV504" s="42"/>
    </row>
    <row r="505" spans="3:74">
      <c r="C505" s="596"/>
      <c r="D505" s="596"/>
      <c r="E505" s="596"/>
      <c r="F505" s="596"/>
      <c r="G505" s="596"/>
      <c r="H505" s="596"/>
      <c r="I505" s="596"/>
      <c r="J505" s="596"/>
      <c r="K505" s="596"/>
      <c r="L505" s="596"/>
      <c r="M505" s="596"/>
      <c r="N505" s="596"/>
      <c r="O505" s="596"/>
      <c r="P505" s="596"/>
      <c r="Q505" s="596"/>
      <c r="R505" s="596"/>
      <c r="S505" s="596"/>
      <c r="T505" s="596"/>
      <c r="U505" s="596"/>
      <c r="V505" s="596"/>
      <c r="W505" s="596"/>
      <c r="X505" s="596"/>
      <c r="Y505" s="596"/>
      <c r="Z505" s="596"/>
      <c r="AC505" s="50"/>
      <c r="AD505" s="50"/>
      <c r="AE505" s="50"/>
      <c r="AF505" s="50"/>
      <c r="AG505" s="50"/>
      <c r="AH505" s="50"/>
      <c r="AI505" s="50"/>
      <c r="AJ505" s="50"/>
      <c r="AK505" s="50"/>
      <c r="AL505" s="50"/>
      <c r="BS505" s="62"/>
      <c r="BT505" s="994"/>
      <c r="BU505" s="42"/>
      <c r="BV505" s="42"/>
    </row>
    <row r="506" spans="3:74">
      <c r="C506" s="596"/>
      <c r="D506" s="596"/>
      <c r="E506" s="596"/>
      <c r="F506" s="596"/>
      <c r="G506" s="596"/>
      <c r="H506" s="596"/>
      <c r="I506" s="596"/>
      <c r="J506" s="596"/>
      <c r="K506" s="596"/>
      <c r="L506" s="596"/>
      <c r="M506" s="596"/>
      <c r="N506" s="596"/>
      <c r="O506" s="596"/>
      <c r="P506" s="596"/>
      <c r="Q506" s="596"/>
      <c r="R506" s="596"/>
      <c r="S506" s="596"/>
      <c r="T506" s="596"/>
      <c r="U506" s="596"/>
      <c r="V506" s="596"/>
      <c r="W506" s="596"/>
      <c r="X506" s="596"/>
      <c r="Y506" s="596"/>
      <c r="Z506" s="596"/>
      <c r="AC506" s="50"/>
      <c r="AD506" s="50"/>
      <c r="AE506" s="50"/>
      <c r="AF506" s="50"/>
      <c r="AG506" s="50"/>
      <c r="AH506" s="50"/>
      <c r="AI506" s="50"/>
      <c r="AJ506" s="50"/>
      <c r="AK506" s="50"/>
      <c r="AL506" s="50"/>
      <c r="BS506" s="62"/>
      <c r="BT506" s="994"/>
      <c r="BU506" s="42"/>
      <c r="BV506" s="42"/>
    </row>
    <row r="507" spans="3:74">
      <c r="C507" s="596"/>
      <c r="D507" s="596"/>
      <c r="E507" s="596"/>
      <c r="F507" s="596"/>
      <c r="G507" s="596"/>
      <c r="H507" s="596"/>
      <c r="I507" s="596"/>
      <c r="J507" s="596"/>
      <c r="K507" s="596"/>
      <c r="L507" s="596"/>
      <c r="M507" s="596"/>
      <c r="N507" s="596"/>
      <c r="O507" s="596"/>
      <c r="P507" s="596"/>
      <c r="Q507" s="596"/>
      <c r="R507" s="596"/>
      <c r="S507" s="596"/>
      <c r="T507" s="596"/>
      <c r="U507" s="596"/>
      <c r="V507" s="596"/>
      <c r="W507" s="596"/>
      <c r="X507" s="596"/>
      <c r="Y507" s="596"/>
      <c r="Z507" s="596"/>
      <c r="AC507" s="50"/>
      <c r="AD507" s="50"/>
      <c r="AE507" s="50"/>
      <c r="AF507" s="50"/>
      <c r="AG507" s="50"/>
      <c r="AH507" s="50"/>
      <c r="AI507" s="50"/>
      <c r="AJ507" s="50"/>
      <c r="AK507" s="50"/>
      <c r="AL507" s="50"/>
      <c r="BS507" s="62"/>
      <c r="BT507" s="994"/>
      <c r="BU507" s="42"/>
      <c r="BV507" s="42"/>
    </row>
    <row r="508" spans="3:74">
      <c r="C508" s="596"/>
      <c r="D508" s="596"/>
      <c r="E508" s="596"/>
      <c r="F508" s="596"/>
      <c r="G508" s="596"/>
      <c r="H508" s="596"/>
      <c r="I508" s="596"/>
      <c r="J508" s="596"/>
      <c r="K508" s="596"/>
      <c r="L508" s="596"/>
      <c r="M508" s="596"/>
      <c r="N508" s="596"/>
      <c r="O508" s="596"/>
      <c r="P508" s="596"/>
      <c r="Q508" s="596"/>
      <c r="R508" s="596"/>
      <c r="S508" s="596"/>
      <c r="T508" s="596"/>
      <c r="U508" s="596"/>
      <c r="V508" s="596"/>
      <c r="W508" s="596"/>
      <c r="X508" s="596"/>
      <c r="Y508" s="596"/>
      <c r="Z508" s="596"/>
      <c r="AC508" s="50"/>
      <c r="AD508" s="50"/>
      <c r="AE508" s="50"/>
      <c r="AF508" s="50"/>
      <c r="AG508" s="50"/>
      <c r="AH508" s="50"/>
      <c r="AI508" s="50"/>
      <c r="AJ508" s="50"/>
      <c r="AK508" s="50"/>
      <c r="AL508" s="50"/>
      <c r="BS508" s="62"/>
      <c r="BT508" s="994"/>
      <c r="BU508" s="42"/>
      <c r="BV508" s="42"/>
    </row>
    <row r="509" spans="3:74">
      <c r="C509" s="596"/>
      <c r="D509" s="596"/>
      <c r="E509" s="596"/>
      <c r="F509" s="596"/>
      <c r="G509" s="596"/>
      <c r="H509" s="596"/>
      <c r="I509" s="596"/>
      <c r="J509" s="596"/>
      <c r="K509" s="596"/>
      <c r="L509" s="596"/>
      <c r="M509" s="596"/>
      <c r="N509" s="596"/>
      <c r="O509" s="596"/>
      <c r="P509" s="596"/>
      <c r="Q509" s="596"/>
      <c r="R509" s="596"/>
      <c r="S509" s="596"/>
      <c r="T509" s="596"/>
      <c r="U509" s="596"/>
      <c r="V509" s="596"/>
      <c r="W509" s="596"/>
      <c r="X509" s="596"/>
      <c r="Y509" s="596"/>
      <c r="Z509" s="596"/>
      <c r="AC509" s="50"/>
      <c r="AD509" s="50"/>
      <c r="AE509" s="50"/>
      <c r="AF509" s="50"/>
      <c r="AG509" s="50"/>
      <c r="AH509" s="50"/>
      <c r="AI509" s="50"/>
      <c r="AJ509" s="50"/>
      <c r="AK509" s="50"/>
      <c r="AL509" s="50"/>
      <c r="BS509" s="62"/>
      <c r="BT509" s="994"/>
      <c r="BU509" s="42"/>
      <c r="BV509" s="42"/>
    </row>
    <row r="510" spans="3:74">
      <c r="C510" s="596"/>
      <c r="D510" s="596"/>
      <c r="E510" s="596"/>
      <c r="F510" s="596"/>
      <c r="G510" s="596"/>
      <c r="H510" s="596"/>
      <c r="I510" s="596"/>
      <c r="J510" s="596"/>
      <c r="K510" s="596"/>
      <c r="L510" s="596"/>
      <c r="M510" s="596"/>
      <c r="N510" s="596"/>
      <c r="O510" s="596"/>
      <c r="P510" s="596"/>
      <c r="Q510" s="596"/>
      <c r="R510" s="596"/>
      <c r="S510" s="596"/>
      <c r="T510" s="596"/>
      <c r="U510" s="596"/>
      <c r="V510" s="596"/>
      <c r="W510" s="596"/>
      <c r="X510" s="596"/>
      <c r="Y510" s="596"/>
      <c r="Z510" s="596"/>
      <c r="AC510" s="50"/>
      <c r="AD510" s="50"/>
      <c r="AE510" s="50"/>
      <c r="AF510" s="50"/>
      <c r="AG510" s="50"/>
      <c r="AH510" s="50"/>
      <c r="AI510" s="50"/>
      <c r="AJ510" s="50"/>
      <c r="AK510" s="50"/>
      <c r="AL510" s="50"/>
      <c r="BS510" s="62"/>
      <c r="BT510" s="994"/>
      <c r="BU510" s="42"/>
      <c r="BV510" s="42"/>
    </row>
    <row r="511" spans="3:74">
      <c r="C511" s="596"/>
      <c r="D511" s="596"/>
      <c r="E511" s="596"/>
      <c r="F511" s="596"/>
      <c r="G511" s="596"/>
      <c r="H511" s="596"/>
      <c r="I511" s="596"/>
      <c r="J511" s="596"/>
      <c r="K511" s="596"/>
      <c r="L511" s="596"/>
      <c r="M511" s="596"/>
      <c r="N511" s="596"/>
      <c r="O511" s="596"/>
      <c r="P511" s="596"/>
      <c r="Q511" s="596"/>
      <c r="R511" s="596"/>
      <c r="S511" s="596"/>
      <c r="T511" s="596"/>
      <c r="U511" s="596"/>
      <c r="V511" s="596"/>
      <c r="W511" s="596"/>
      <c r="X511" s="596"/>
      <c r="Y511" s="596"/>
      <c r="Z511" s="596"/>
      <c r="AC511" s="50"/>
      <c r="AD511" s="50"/>
      <c r="AE511" s="50"/>
      <c r="AF511" s="50"/>
      <c r="AG511" s="50"/>
      <c r="AH511" s="50"/>
      <c r="AI511" s="50"/>
      <c r="AJ511" s="50"/>
      <c r="AK511" s="50"/>
      <c r="AL511" s="50"/>
      <c r="BS511" s="62"/>
      <c r="BT511" s="994"/>
      <c r="BU511" s="42"/>
      <c r="BV511" s="42"/>
    </row>
    <row r="512" spans="3:74">
      <c r="C512" s="596"/>
      <c r="D512" s="596"/>
      <c r="E512" s="596"/>
      <c r="F512" s="596"/>
      <c r="G512" s="596"/>
      <c r="H512" s="596"/>
      <c r="I512" s="596"/>
      <c r="J512" s="596"/>
      <c r="K512" s="596"/>
      <c r="L512" s="596"/>
      <c r="M512" s="596"/>
      <c r="N512" s="596"/>
      <c r="O512" s="596"/>
      <c r="P512" s="596"/>
      <c r="Q512" s="596"/>
      <c r="R512" s="596"/>
      <c r="S512" s="596"/>
      <c r="T512" s="596"/>
      <c r="U512" s="596"/>
      <c r="V512" s="596"/>
      <c r="W512" s="596"/>
      <c r="X512" s="596"/>
      <c r="Y512" s="596"/>
      <c r="Z512" s="596"/>
      <c r="AC512" s="50"/>
      <c r="AD512" s="50"/>
      <c r="AE512" s="50"/>
      <c r="AF512" s="50"/>
      <c r="AG512" s="50"/>
      <c r="AH512" s="50"/>
      <c r="AI512" s="50"/>
      <c r="AJ512" s="50"/>
      <c r="AK512" s="50"/>
      <c r="AL512" s="50"/>
      <c r="BS512" s="62"/>
      <c r="BT512" s="994"/>
      <c r="BU512" s="42"/>
      <c r="BV512" s="42"/>
    </row>
    <row r="513" spans="3:74">
      <c r="C513" s="596"/>
      <c r="D513" s="596"/>
      <c r="E513" s="596"/>
      <c r="F513" s="596"/>
      <c r="G513" s="596"/>
      <c r="H513" s="596"/>
      <c r="I513" s="596"/>
      <c r="J513" s="596"/>
      <c r="K513" s="596"/>
      <c r="L513" s="596"/>
      <c r="M513" s="596"/>
      <c r="N513" s="596"/>
      <c r="O513" s="596"/>
      <c r="P513" s="596"/>
      <c r="Q513" s="596"/>
      <c r="R513" s="596"/>
      <c r="S513" s="596"/>
      <c r="T513" s="596"/>
      <c r="U513" s="596"/>
      <c r="V513" s="596"/>
      <c r="W513" s="596"/>
      <c r="X513" s="596"/>
      <c r="Y513" s="596"/>
      <c r="Z513" s="596"/>
      <c r="AC513" s="50"/>
      <c r="AD513" s="50"/>
      <c r="AE513" s="50"/>
      <c r="AF513" s="50"/>
      <c r="AG513" s="50"/>
      <c r="AH513" s="50"/>
      <c r="AI513" s="50"/>
      <c r="AJ513" s="50"/>
      <c r="AK513" s="50"/>
      <c r="AL513" s="50"/>
      <c r="BS513" s="62"/>
      <c r="BT513" s="994"/>
      <c r="BU513" s="42"/>
      <c r="BV513" s="42"/>
    </row>
    <row r="514" spans="3:74">
      <c r="C514" s="596"/>
      <c r="D514" s="596"/>
      <c r="E514" s="596"/>
      <c r="F514" s="596"/>
      <c r="G514" s="596"/>
      <c r="H514" s="596"/>
      <c r="I514" s="596"/>
      <c r="J514" s="596"/>
      <c r="K514" s="596"/>
      <c r="L514" s="596"/>
      <c r="M514" s="596"/>
      <c r="N514" s="596"/>
      <c r="O514" s="596"/>
      <c r="P514" s="596"/>
      <c r="Q514" s="596"/>
      <c r="R514" s="596"/>
      <c r="S514" s="596"/>
      <c r="T514" s="596"/>
      <c r="U514" s="596"/>
      <c r="V514" s="596"/>
      <c r="W514" s="596"/>
      <c r="X514" s="596"/>
      <c r="Y514" s="596"/>
      <c r="Z514" s="596"/>
      <c r="AC514" s="50"/>
      <c r="AD514" s="50"/>
      <c r="AE514" s="50"/>
      <c r="AF514" s="50"/>
      <c r="AG514" s="50"/>
      <c r="AH514" s="50"/>
      <c r="AI514" s="50"/>
      <c r="AJ514" s="50"/>
      <c r="AK514" s="50"/>
      <c r="AL514" s="50"/>
      <c r="BS514" s="62"/>
      <c r="BT514" s="994"/>
      <c r="BU514" s="42"/>
      <c r="BV514" s="42"/>
    </row>
    <row r="515" spans="3:74">
      <c r="C515" s="596"/>
      <c r="D515" s="596"/>
      <c r="E515" s="596"/>
      <c r="F515" s="596"/>
      <c r="G515" s="596"/>
      <c r="H515" s="596"/>
      <c r="I515" s="596"/>
      <c r="J515" s="596"/>
      <c r="K515" s="596"/>
      <c r="L515" s="596"/>
      <c r="M515" s="596"/>
      <c r="N515" s="596"/>
      <c r="O515" s="596"/>
      <c r="P515" s="596"/>
      <c r="Q515" s="596"/>
      <c r="R515" s="596"/>
      <c r="S515" s="596"/>
      <c r="T515" s="596"/>
      <c r="U515" s="596"/>
      <c r="V515" s="596"/>
      <c r="W515" s="596"/>
      <c r="X515" s="596"/>
      <c r="Y515" s="596"/>
      <c r="Z515" s="596"/>
      <c r="AC515" s="50"/>
      <c r="AD515" s="50"/>
      <c r="AE515" s="50"/>
      <c r="AF515" s="50"/>
      <c r="AG515" s="50"/>
      <c r="AH515" s="50"/>
      <c r="AI515" s="50"/>
      <c r="AJ515" s="50"/>
      <c r="AK515" s="50"/>
      <c r="AL515" s="50"/>
      <c r="BS515" s="62"/>
      <c r="BT515" s="994"/>
      <c r="BU515" s="42"/>
      <c r="BV515" s="42"/>
    </row>
    <row r="516" spans="3:74">
      <c r="C516" s="596"/>
      <c r="D516" s="596"/>
      <c r="E516" s="596"/>
      <c r="F516" s="596"/>
      <c r="G516" s="596"/>
      <c r="H516" s="596"/>
      <c r="I516" s="596"/>
      <c r="J516" s="596"/>
      <c r="K516" s="596"/>
      <c r="L516" s="596"/>
      <c r="M516" s="596"/>
      <c r="N516" s="596"/>
      <c r="O516" s="596"/>
      <c r="P516" s="596"/>
      <c r="Q516" s="596"/>
      <c r="R516" s="596"/>
      <c r="S516" s="596"/>
      <c r="T516" s="596"/>
      <c r="U516" s="596"/>
      <c r="V516" s="596"/>
      <c r="W516" s="596"/>
      <c r="X516" s="596"/>
      <c r="Y516" s="596"/>
      <c r="Z516" s="596"/>
      <c r="AC516" s="50"/>
      <c r="AD516" s="50"/>
      <c r="AE516" s="50"/>
      <c r="AF516" s="50"/>
      <c r="AG516" s="50"/>
      <c r="AH516" s="50"/>
      <c r="AI516" s="50"/>
      <c r="AJ516" s="50"/>
      <c r="AK516" s="50"/>
      <c r="AL516" s="50"/>
      <c r="BS516" s="62"/>
      <c r="BT516" s="994"/>
      <c r="BU516" s="42"/>
      <c r="BV516" s="42"/>
    </row>
    <row r="517" spans="3:74">
      <c r="C517" s="596"/>
      <c r="D517" s="596"/>
      <c r="E517" s="596"/>
      <c r="F517" s="596"/>
      <c r="G517" s="596"/>
      <c r="H517" s="596"/>
      <c r="I517" s="596"/>
      <c r="J517" s="596"/>
      <c r="K517" s="596"/>
      <c r="L517" s="596"/>
      <c r="M517" s="596"/>
      <c r="N517" s="596"/>
      <c r="O517" s="596"/>
      <c r="P517" s="596"/>
      <c r="Q517" s="596"/>
      <c r="R517" s="596"/>
      <c r="S517" s="596"/>
      <c r="T517" s="596"/>
      <c r="U517" s="596"/>
      <c r="V517" s="596"/>
      <c r="W517" s="596"/>
      <c r="X517" s="596"/>
      <c r="Y517" s="596"/>
      <c r="Z517" s="596"/>
      <c r="AC517" s="50"/>
      <c r="AD517" s="50"/>
      <c r="AE517" s="50"/>
      <c r="AF517" s="50"/>
      <c r="AG517" s="50"/>
      <c r="AH517" s="50"/>
      <c r="AI517" s="50"/>
      <c r="AJ517" s="50"/>
      <c r="AK517" s="50"/>
      <c r="AL517" s="50"/>
      <c r="BS517" s="62"/>
      <c r="BT517" s="994"/>
      <c r="BU517" s="42"/>
      <c r="BV517" s="42"/>
    </row>
    <row r="518" spans="3:74">
      <c r="C518" s="596"/>
      <c r="D518" s="596"/>
      <c r="E518" s="596"/>
      <c r="F518" s="596"/>
      <c r="G518" s="596"/>
      <c r="H518" s="596"/>
      <c r="I518" s="596"/>
      <c r="J518" s="596"/>
      <c r="K518" s="596"/>
      <c r="L518" s="596"/>
      <c r="M518" s="596"/>
      <c r="N518" s="596"/>
      <c r="O518" s="596"/>
      <c r="P518" s="596"/>
      <c r="Q518" s="596"/>
      <c r="R518" s="596"/>
      <c r="S518" s="596"/>
      <c r="T518" s="596"/>
      <c r="U518" s="596"/>
      <c r="V518" s="596"/>
      <c r="W518" s="596"/>
      <c r="X518" s="596"/>
      <c r="Y518" s="596"/>
      <c r="Z518" s="596"/>
      <c r="AC518" s="50"/>
      <c r="AD518" s="50"/>
      <c r="AE518" s="50"/>
      <c r="AF518" s="50"/>
      <c r="AG518" s="50"/>
      <c r="AH518" s="50"/>
      <c r="AI518" s="50"/>
      <c r="AJ518" s="50"/>
      <c r="AK518" s="50"/>
      <c r="AL518" s="50"/>
      <c r="BS518" s="62"/>
      <c r="BT518" s="994"/>
      <c r="BU518" s="42"/>
      <c r="BV518" s="42"/>
    </row>
    <row r="519" spans="3:74">
      <c r="C519" s="596"/>
      <c r="D519" s="596"/>
      <c r="E519" s="596"/>
      <c r="F519" s="596"/>
      <c r="G519" s="596"/>
      <c r="H519" s="596"/>
      <c r="I519" s="596"/>
      <c r="J519" s="596"/>
      <c r="K519" s="596"/>
      <c r="L519" s="596"/>
      <c r="M519" s="596"/>
      <c r="N519" s="596"/>
      <c r="O519" s="596"/>
      <c r="P519" s="596"/>
      <c r="Q519" s="596"/>
      <c r="R519" s="596"/>
      <c r="S519" s="596"/>
      <c r="T519" s="596"/>
      <c r="U519" s="596"/>
      <c r="V519" s="596"/>
      <c r="W519" s="596"/>
      <c r="X519" s="596"/>
      <c r="Y519" s="596"/>
      <c r="Z519" s="596"/>
      <c r="AC519" s="50"/>
      <c r="AD519" s="50"/>
      <c r="AE519" s="50"/>
      <c r="AF519" s="50"/>
      <c r="AG519" s="50"/>
      <c r="AH519" s="50"/>
      <c r="AI519" s="50"/>
      <c r="AJ519" s="50"/>
      <c r="AK519" s="50"/>
      <c r="AL519" s="50"/>
      <c r="BS519" s="62"/>
      <c r="BT519" s="994"/>
      <c r="BU519" s="42"/>
      <c r="BV519" s="42"/>
    </row>
    <row r="520" spans="3:74">
      <c r="C520" s="596"/>
      <c r="D520" s="596"/>
      <c r="E520" s="596"/>
      <c r="F520" s="596"/>
      <c r="G520" s="596"/>
      <c r="H520" s="596"/>
      <c r="I520" s="596"/>
      <c r="J520" s="596"/>
      <c r="K520" s="596"/>
      <c r="L520" s="596"/>
      <c r="M520" s="596"/>
      <c r="N520" s="596"/>
      <c r="O520" s="596"/>
      <c r="P520" s="596"/>
      <c r="Q520" s="596"/>
      <c r="R520" s="596"/>
      <c r="S520" s="596"/>
      <c r="T520" s="596"/>
      <c r="U520" s="596"/>
      <c r="V520" s="596"/>
      <c r="W520" s="596"/>
      <c r="X520" s="596"/>
      <c r="Y520" s="596"/>
      <c r="Z520" s="596"/>
      <c r="AC520" s="50"/>
      <c r="AD520" s="50"/>
      <c r="AE520" s="50"/>
      <c r="AF520" s="50"/>
      <c r="AG520" s="50"/>
      <c r="AH520" s="50"/>
      <c r="AI520" s="50"/>
      <c r="AJ520" s="50"/>
      <c r="AK520" s="50"/>
      <c r="AL520" s="50"/>
      <c r="BS520" s="62"/>
      <c r="BT520" s="994"/>
      <c r="BU520" s="42"/>
      <c r="BV520" s="42"/>
    </row>
    <row r="521" spans="3:74">
      <c r="C521" s="596"/>
      <c r="D521" s="596"/>
      <c r="E521" s="596"/>
      <c r="F521" s="596"/>
      <c r="G521" s="596"/>
      <c r="H521" s="596"/>
      <c r="I521" s="596"/>
      <c r="J521" s="596"/>
      <c r="K521" s="596"/>
      <c r="L521" s="596"/>
      <c r="M521" s="596"/>
      <c r="N521" s="596"/>
      <c r="O521" s="596"/>
      <c r="P521" s="596"/>
      <c r="Q521" s="596"/>
      <c r="R521" s="596"/>
      <c r="S521" s="596"/>
      <c r="T521" s="596"/>
      <c r="U521" s="596"/>
      <c r="V521" s="596"/>
      <c r="W521" s="596"/>
      <c r="X521" s="596"/>
      <c r="Y521" s="596"/>
      <c r="Z521" s="596"/>
      <c r="AC521" s="50"/>
      <c r="AD521" s="50"/>
      <c r="AE521" s="50"/>
      <c r="AF521" s="50"/>
      <c r="AG521" s="50"/>
      <c r="AH521" s="50"/>
      <c r="AI521" s="50"/>
      <c r="AJ521" s="50"/>
      <c r="AK521" s="50"/>
      <c r="AL521" s="50"/>
      <c r="BS521" s="62"/>
      <c r="BT521" s="994"/>
      <c r="BU521" s="42"/>
      <c r="BV521" s="42"/>
    </row>
    <row r="522" spans="3:74">
      <c r="C522" s="596"/>
      <c r="D522" s="596"/>
      <c r="E522" s="596"/>
      <c r="F522" s="596"/>
      <c r="G522" s="596"/>
      <c r="H522" s="596"/>
      <c r="I522" s="596"/>
      <c r="J522" s="596"/>
      <c r="K522" s="596"/>
      <c r="L522" s="596"/>
      <c r="M522" s="596"/>
      <c r="N522" s="596"/>
      <c r="O522" s="596"/>
      <c r="P522" s="596"/>
      <c r="Q522" s="596"/>
      <c r="R522" s="596"/>
      <c r="S522" s="596"/>
      <c r="T522" s="596"/>
      <c r="U522" s="596"/>
      <c r="V522" s="596"/>
      <c r="W522" s="596"/>
      <c r="X522" s="596"/>
      <c r="Y522" s="596"/>
      <c r="Z522" s="596"/>
      <c r="AC522" s="50"/>
      <c r="AD522" s="50"/>
      <c r="AE522" s="50"/>
      <c r="AF522" s="50"/>
      <c r="AG522" s="50"/>
      <c r="AH522" s="50"/>
      <c r="AI522" s="50"/>
      <c r="AJ522" s="50"/>
      <c r="AK522" s="50"/>
      <c r="AL522" s="50"/>
      <c r="BS522" s="62"/>
      <c r="BT522" s="994"/>
      <c r="BU522" s="42"/>
      <c r="BV522" s="42"/>
    </row>
    <row r="523" spans="3:74">
      <c r="C523" s="596"/>
      <c r="D523" s="596"/>
      <c r="E523" s="596"/>
      <c r="F523" s="596"/>
      <c r="G523" s="596"/>
      <c r="H523" s="596"/>
      <c r="I523" s="596"/>
      <c r="J523" s="596"/>
      <c r="K523" s="596"/>
      <c r="L523" s="596"/>
      <c r="M523" s="596"/>
      <c r="N523" s="596"/>
      <c r="O523" s="596"/>
      <c r="P523" s="596"/>
      <c r="Q523" s="596"/>
      <c r="R523" s="596"/>
      <c r="S523" s="596"/>
      <c r="T523" s="596"/>
      <c r="U523" s="596"/>
      <c r="V523" s="596"/>
      <c r="W523" s="596"/>
      <c r="X523" s="596"/>
      <c r="Y523" s="596"/>
      <c r="Z523" s="596"/>
      <c r="AC523" s="50"/>
      <c r="AD523" s="50"/>
      <c r="AE523" s="50"/>
      <c r="AF523" s="50"/>
      <c r="AG523" s="50"/>
      <c r="AH523" s="50"/>
      <c r="AI523" s="50"/>
      <c r="AJ523" s="50"/>
      <c r="AK523" s="50"/>
      <c r="AL523" s="50"/>
      <c r="BS523" s="62"/>
      <c r="BT523" s="994"/>
      <c r="BU523" s="42"/>
      <c r="BV523" s="42"/>
    </row>
    <row r="524" spans="3:74">
      <c r="C524" s="596"/>
      <c r="D524" s="596"/>
      <c r="E524" s="596"/>
      <c r="F524" s="596"/>
      <c r="G524" s="596"/>
      <c r="H524" s="596"/>
      <c r="I524" s="596"/>
      <c r="J524" s="596"/>
      <c r="K524" s="596"/>
      <c r="L524" s="596"/>
      <c r="M524" s="596"/>
      <c r="N524" s="596"/>
      <c r="O524" s="596"/>
      <c r="P524" s="596"/>
      <c r="Q524" s="596"/>
      <c r="R524" s="596"/>
      <c r="S524" s="596"/>
      <c r="T524" s="596"/>
      <c r="U524" s="596"/>
      <c r="V524" s="596"/>
      <c r="W524" s="596"/>
      <c r="X524" s="596"/>
      <c r="Y524" s="596"/>
      <c r="Z524" s="596"/>
      <c r="AC524" s="50"/>
      <c r="AD524" s="50"/>
      <c r="AE524" s="50"/>
      <c r="AF524" s="50"/>
      <c r="AG524" s="50"/>
      <c r="AH524" s="50"/>
      <c r="AI524" s="50"/>
      <c r="AJ524" s="50"/>
      <c r="AK524" s="50"/>
      <c r="AL524" s="50"/>
      <c r="BS524" s="62"/>
      <c r="BT524" s="994"/>
      <c r="BU524" s="42"/>
      <c r="BV524" s="42"/>
    </row>
    <row r="525" spans="3:74">
      <c r="C525" s="596"/>
      <c r="D525" s="596"/>
      <c r="E525" s="596"/>
      <c r="F525" s="596"/>
      <c r="G525" s="596"/>
      <c r="H525" s="596"/>
      <c r="I525" s="596"/>
      <c r="J525" s="596"/>
      <c r="K525" s="596"/>
      <c r="L525" s="596"/>
      <c r="M525" s="596"/>
      <c r="N525" s="596"/>
      <c r="O525" s="596"/>
      <c r="P525" s="596"/>
      <c r="Q525" s="596"/>
      <c r="R525" s="596"/>
      <c r="S525" s="596"/>
      <c r="T525" s="596"/>
      <c r="U525" s="596"/>
      <c r="V525" s="596"/>
      <c r="W525" s="596"/>
      <c r="X525" s="596"/>
      <c r="Y525" s="596"/>
      <c r="Z525" s="596"/>
      <c r="AC525" s="50"/>
      <c r="AD525" s="50"/>
      <c r="AE525" s="50"/>
      <c r="AF525" s="50"/>
      <c r="AG525" s="50"/>
      <c r="AH525" s="50"/>
      <c r="AI525" s="50"/>
      <c r="AJ525" s="50"/>
      <c r="AK525" s="50"/>
      <c r="AL525" s="50"/>
      <c r="BS525" s="62"/>
      <c r="BT525" s="994"/>
      <c r="BU525" s="42"/>
      <c r="BV525" s="42"/>
    </row>
    <row r="526" spans="3:74">
      <c r="C526" s="596"/>
      <c r="D526" s="596"/>
      <c r="E526" s="596"/>
      <c r="F526" s="596"/>
      <c r="G526" s="596"/>
      <c r="H526" s="596"/>
      <c r="I526" s="596"/>
      <c r="J526" s="596"/>
      <c r="K526" s="596"/>
      <c r="L526" s="596"/>
      <c r="M526" s="596"/>
      <c r="N526" s="596"/>
      <c r="O526" s="596"/>
      <c r="P526" s="596"/>
      <c r="Q526" s="596"/>
      <c r="R526" s="596"/>
      <c r="S526" s="596"/>
      <c r="T526" s="596"/>
      <c r="U526" s="596"/>
      <c r="V526" s="596"/>
      <c r="W526" s="596"/>
      <c r="X526" s="596"/>
      <c r="Y526" s="596"/>
      <c r="Z526" s="596"/>
      <c r="AC526" s="50"/>
      <c r="AD526" s="50"/>
      <c r="AE526" s="50"/>
      <c r="AF526" s="50"/>
      <c r="AG526" s="50"/>
      <c r="AH526" s="50"/>
      <c r="AI526" s="50"/>
      <c r="AJ526" s="50"/>
      <c r="AK526" s="50"/>
      <c r="AL526" s="50"/>
      <c r="BS526" s="62"/>
      <c r="BT526" s="994"/>
      <c r="BU526" s="42"/>
      <c r="BV526" s="42"/>
    </row>
    <row r="527" spans="3:74">
      <c r="C527" s="596"/>
      <c r="D527" s="596"/>
      <c r="E527" s="596"/>
      <c r="F527" s="596"/>
      <c r="G527" s="596"/>
      <c r="H527" s="596"/>
      <c r="I527" s="596"/>
      <c r="J527" s="596"/>
      <c r="K527" s="596"/>
      <c r="L527" s="596"/>
      <c r="M527" s="596"/>
      <c r="N527" s="596"/>
      <c r="O527" s="596"/>
      <c r="P527" s="596"/>
      <c r="Q527" s="596"/>
      <c r="R527" s="596"/>
      <c r="S527" s="596"/>
      <c r="T527" s="596"/>
      <c r="U527" s="596"/>
      <c r="V527" s="596"/>
      <c r="W527" s="596"/>
      <c r="X527" s="596"/>
      <c r="Y527" s="596"/>
      <c r="Z527" s="596"/>
      <c r="AC527" s="50"/>
      <c r="AD527" s="50"/>
      <c r="AE527" s="50"/>
      <c r="AF527" s="50"/>
      <c r="AG527" s="50"/>
      <c r="AH527" s="50"/>
      <c r="AI527" s="50"/>
      <c r="AJ527" s="50"/>
      <c r="AK527" s="50"/>
      <c r="AL527" s="50"/>
      <c r="BS527" s="62"/>
      <c r="BT527" s="994"/>
      <c r="BU527" s="42"/>
      <c r="BV527" s="42"/>
    </row>
    <row r="528" spans="3:74">
      <c r="C528" s="596"/>
      <c r="D528" s="596"/>
      <c r="E528" s="596"/>
      <c r="F528" s="596"/>
      <c r="G528" s="596"/>
      <c r="H528" s="596"/>
      <c r="I528" s="596"/>
      <c r="J528" s="596"/>
      <c r="K528" s="596"/>
      <c r="L528" s="596"/>
      <c r="M528" s="596"/>
      <c r="N528" s="596"/>
      <c r="O528" s="596"/>
      <c r="P528" s="596"/>
      <c r="Q528" s="596"/>
      <c r="R528" s="596"/>
      <c r="S528" s="596"/>
      <c r="T528" s="596"/>
      <c r="U528" s="596"/>
      <c r="V528" s="596"/>
      <c r="W528" s="596"/>
      <c r="X528" s="596"/>
      <c r="Y528" s="596"/>
      <c r="Z528" s="596"/>
      <c r="AC528" s="50"/>
      <c r="AD528" s="50"/>
      <c r="AE528" s="50"/>
      <c r="AF528" s="50"/>
      <c r="AG528" s="50"/>
      <c r="AH528" s="50"/>
      <c r="AI528" s="50"/>
      <c r="AJ528" s="50"/>
      <c r="AK528" s="50"/>
      <c r="AL528" s="50"/>
      <c r="BS528" s="62"/>
      <c r="BT528" s="994"/>
      <c r="BU528" s="42"/>
      <c r="BV528" s="42"/>
    </row>
    <row r="529" spans="3:74">
      <c r="C529" s="596"/>
      <c r="D529" s="596"/>
      <c r="E529" s="596"/>
      <c r="F529" s="596"/>
      <c r="G529" s="596"/>
      <c r="H529" s="596"/>
      <c r="I529" s="596"/>
      <c r="J529" s="596"/>
      <c r="K529" s="596"/>
      <c r="L529" s="596"/>
      <c r="M529" s="596"/>
      <c r="N529" s="596"/>
      <c r="O529" s="596"/>
      <c r="P529" s="596"/>
      <c r="Q529" s="596"/>
      <c r="R529" s="596"/>
      <c r="S529" s="596"/>
      <c r="T529" s="596"/>
      <c r="U529" s="596"/>
      <c r="V529" s="596"/>
      <c r="W529" s="596"/>
      <c r="X529" s="596"/>
      <c r="Y529" s="596"/>
      <c r="Z529" s="596"/>
      <c r="AC529" s="50"/>
      <c r="AD529" s="50"/>
      <c r="AE529" s="50"/>
      <c r="AF529" s="50"/>
      <c r="AG529" s="50"/>
      <c r="AH529" s="50"/>
      <c r="AI529" s="50"/>
      <c r="AJ529" s="50"/>
      <c r="AK529" s="50"/>
      <c r="AL529" s="50"/>
      <c r="BS529" s="62"/>
      <c r="BT529" s="994"/>
      <c r="BU529" s="42"/>
      <c r="BV529" s="42"/>
    </row>
    <row r="530" spans="3:74">
      <c r="C530" s="596"/>
      <c r="D530" s="596"/>
      <c r="E530" s="596"/>
      <c r="F530" s="596"/>
      <c r="G530" s="596"/>
      <c r="H530" s="596"/>
      <c r="I530" s="596"/>
      <c r="J530" s="596"/>
      <c r="K530" s="596"/>
      <c r="L530" s="596"/>
      <c r="M530" s="596"/>
      <c r="N530" s="596"/>
      <c r="O530" s="596"/>
      <c r="P530" s="596"/>
      <c r="Q530" s="596"/>
      <c r="R530" s="596"/>
      <c r="S530" s="596"/>
      <c r="T530" s="596"/>
      <c r="U530" s="596"/>
      <c r="V530" s="596"/>
      <c r="W530" s="596"/>
      <c r="X530" s="596"/>
      <c r="Y530" s="596"/>
      <c r="Z530" s="596"/>
      <c r="AC530" s="50"/>
      <c r="AD530" s="50"/>
      <c r="AE530" s="50"/>
      <c r="AF530" s="50"/>
      <c r="AG530" s="50"/>
      <c r="AH530" s="50"/>
      <c r="AI530" s="50"/>
      <c r="AJ530" s="50"/>
      <c r="AK530" s="50"/>
      <c r="AL530" s="50"/>
      <c r="BS530" s="62"/>
      <c r="BT530" s="994"/>
      <c r="BU530" s="42"/>
      <c r="BV530" s="42"/>
    </row>
    <row r="531" spans="3:74">
      <c r="C531" s="596"/>
      <c r="D531" s="596"/>
      <c r="E531" s="596"/>
      <c r="F531" s="596"/>
      <c r="G531" s="596"/>
      <c r="H531" s="596"/>
      <c r="I531" s="596"/>
      <c r="J531" s="596"/>
      <c r="K531" s="596"/>
      <c r="L531" s="596"/>
      <c r="M531" s="596"/>
      <c r="N531" s="596"/>
      <c r="O531" s="596"/>
      <c r="P531" s="596"/>
      <c r="Q531" s="596"/>
      <c r="R531" s="596"/>
      <c r="S531" s="596"/>
      <c r="T531" s="596"/>
      <c r="U531" s="596"/>
      <c r="V531" s="596"/>
      <c r="W531" s="596"/>
      <c r="X531" s="596"/>
      <c r="Y531" s="596"/>
      <c r="Z531" s="596"/>
      <c r="AC531" s="50"/>
      <c r="AD531" s="50"/>
      <c r="AE531" s="50"/>
      <c r="AF531" s="50"/>
      <c r="AG531" s="50"/>
      <c r="AH531" s="50"/>
      <c r="AI531" s="50"/>
      <c r="AJ531" s="50"/>
      <c r="AK531" s="50"/>
      <c r="AL531" s="50"/>
      <c r="BS531" s="62"/>
      <c r="BT531" s="994"/>
      <c r="BU531" s="42"/>
      <c r="BV531" s="42"/>
    </row>
    <row r="532" spans="3:74">
      <c r="C532" s="596"/>
      <c r="D532" s="596"/>
      <c r="E532" s="596"/>
      <c r="F532" s="596"/>
      <c r="G532" s="596"/>
      <c r="H532" s="596"/>
      <c r="I532" s="596"/>
      <c r="J532" s="596"/>
      <c r="K532" s="596"/>
      <c r="L532" s="596"/>
      <c r="M532" s="596"/>
      <c r="N532" s="596"/>
      <c r="O532" s="596"/>
      <c r="P532" s="596"/>
      <c r="Q532" s="596"/>
      <c r="R532" s="596"/>
      <c r="S532" s="596"/>
      <c r="T532" s="596"/>
      <c r="U532" s="596"/>
      <c r="V532" s="596"/>
      <c r="W532" s="596"/>
      <c r="X532" s="596"/>
      <c r="Y532" s="596"/>
      <c r="Z532" s="596"/>
      <c r="AC532" s="50"/>
      <c r="AD532" s="50"/>
      <c r="AE532" s="50"/>
      <c r="AF532" s="50"/>
      <c r="AG532" s="50"/>
      <c r="AH532" s="50"/>
      <c r="AI532" s="50"/>
      <c r="AJ532" s="50"/>
      <c r="AK532" s="50"/>
      <c r="AL532" s="50"/>
      <c r="BS532" s="62"/>
      <c r="BT532" s="994"/>
      <c r="BU532" s="42"/>
      <c r="BV532" s="42"/>
    </row>
    <row r="533" spans="3:74">
      <c r="C533" s="596"/>
      <c r="D533" s="596"/>
      <c r="E533" s="596"/>
      <c r="F533" s="596"/>
      <c r="G533" s="596"/>
      <c r="H533" s="596"/>
      <c r="I533" s="596"/>
      <c r="J533" s="596"/>
      <c r="K533" s="596"/>
      <c r="L533" s="596"/>
      <c r="M533" s="596"/>
      <c r="N533" s="596"/>
      <c r="O533" s="596"/>
      <c r="P533" s="596"/>
      <c r="Q533" s="596"/>
      <c r="R533" s="596"/>
      <c r="S533" s="596"/>
      <c r="T533" s="596"/>
      <c r="U533" s="596"/>
      <c r="V533" s="596"/>
      <c r="W533" s="596"/>
      <c r="X533" s="596"/>
      <c r="Y533" s="596"/>
      <c r="Z533" s="596"/>
      <c r="AC533" s="50"/>
      <c r="AD533" s="50"/>
      <c r="AE533" s="50"/>
      <c r="AF533" s="50"/>
      <c r="AG533" s="50"/>
      <c r="AH533" s="50"/>
      <c r="AI533" s="50"/>
      <c r="AJ533" s="50"/>
      <c r="AK533" s="50"/>
      <c r="AL533" s="50"/>
      <c r="BS533" s="62"/>
      <c r="BT533" s="994"/>
      <c r="BU533" s="42"/>
      <c r="BV533" s="42"/>
    </row>
    <row r="534" spans="3:74">
      <c r="C534" s="596"/>
      <c r="D534" s="596"/>
      <c r="E534" s="596"/>
      <c r="F534" s="596"/>
      <c r="G534" s="596"/>
      <c r="H534" s="596"/>
      <c r="I534" s="596"/>
      <c r="J534" s="596"/>
      <c r="K534" s="596"/>
      <c r="L534" s="596"/>
      <c r="M534" s="596"/>
      <c r="N534" s="596"/>
      <c r="O534" s="596"/>
      <c r="P534" s="596"/>
      <c r="Q534" s="596"/>
      <c r="R534" s="596"/>
      <c r="S534" s="596"/>
      <c r="T534" s="596"/>
      <c r="U534" s="596"/>
      <c r="V534" s="596"/>
      <c r="W534" s="596"/>
      <c r="X534" s="596"/>
      <c r="Y534" s="596"/>
      <c r="Z534" s="596"/>
      <c r="AC534" s="50"/>
      <c r="AD534" s="50"/>
      <c r="AE534" s="50"/>
      <c r="AF534" s="50"/>
      <c r="AG534" s="50"/>
      <c r="AH534" s="50"/>
      <c r="AI534" s="50"/>
      <c r="AJ534" s="50"/>
      <c r="AK534" s="50"/>
      <c r="AL534" s="50"/>
      <c r="BS534" s="62"/>
      <c r="BT534" s="994"/>
      <c r="BU534" s="42"/>
      <c r="BV534" s="42"/>
    </row>
    <row r="535" spans="3:74">
      <c r="C535" s="596"/>
      <c r="D535" s="596"/>
      <c r="E535" s="596"/>
      <c r="F535" s="596"/>
      <c r="G535" s="596"/>
      <c r="H535" s="596"/>
      <c r="I535" s="596"/>
      <c r="J535" s="596"/>
      <c r="K535" s="596"/>
      <c r="L535" s="596"/>
      <c r="M535" s="596"/>
      <c r="N535" s="596"/>
      <c r="O535" s="596"/>
      <c r="P535" s="596"/>
      <c r="Q535" s="596"/>
      <c r="R535" s="596"/>
      <c r="S535" s="596"/>
      <c r="T535" s="596"/>
      <c r="U535" s="596"/>
      <c r="V535" s="596"/>
      <c r="W535" s="596"/>
      <c r="X535" s="596"/>
      <c r="Y535" s="596"/>
      <c r="Z535" s="596"/>
      <c r="AC535" s="50"/>
      <c r="AD535" s="50"/>
      <c r="AE535" s="50"/>
      <c r="AF535" s="50"/>
      <c r="AG535" s="50"/>
      <c r="AH535" s="50"/>
      <c r="AI535" s="50"/>
      <c r="AJ535" s="50"/>
      <c r="AK535" s="50"/>
      <c r="AL535" s="50"/>
      <c r="BS535" s="62"/>
      <c r="BT535" s="994"/>
      <c r="BU535" s="42"/>
      <c r="BV535" s="42"/>
    </row>
    <row r="536" spans="3:74">
      <c r="C536" s="596"/>
      <c r="D536" s="596"/>
      <c r="E536" s="596"/>
      <c r="F536" s="596"/>
      <c r="G536" s="596"/>
      <c r="H536" s="596"/>
      <c r="I536" s="596"/>
      <c r="J536" s="596"/>
      <c r="K536" s="596"/>
      <c r="L536" s="596"/>
      <c r="M536" s="596"/>
      <c r="N536" s="596"/>
      <c r="O536" s="596"/>
      <c r="P536" s="596"/>
      <c r="Q536" s="596"/>
      <c r="R536" s="596"/>
      <c r="S536" s="596"/>
      <c r="T536" s="596"/>
      <c r="U536" s="596"/>
      <c r="V536" s="596"/>
      <c r="W536" s="596"/>
      <c r="X536" s="596"/>
      <c r="Y536" s="596"/>
      <c r="Z536" s="596"/>
      <c r="AC536" s="50"/>
      <c r="AD536" s="50"/>
      <c r="AE536" s="50"/>
      <c r="AF536" s="50"/>
      <c r="AG536" s="50"/>
      <c r="AH536" s="50"/>
      <c r="AI536" s="50"/>
      <c r="AJ536" s="50"/>
      <c r="AK536" s="50"/>
      <c r="AL536" s="50"/>
      <c r="BS536" s="62"/>
      <c r="BT536" s="994"/>
      <c r="BU536" s="42"/>
      <c r="BV536" s="42"/>
    </row>
    <row r="537" spans="3:74">
      <c r="C537" s="596"/>
      <c r="D537" s="596"/>
      <c r="E537" s="596"/>
      <c r="F537" s="596"/>
      <c r="G537" s="596"/>
      <c r="H537" s="596"/>
      <c r="I537" s="596"/>
      <c r="J537" s="596"/>
      <c r="K537" s="596"/>
      <c r="L537" s="596"/>
      <c r="M537" s="596"/>
      <c r="N537" s="596"/>
      <c r="O537" s="596"/>
      <c r="P537" s="596"/>
      <c r="Q537" s="596"/>
      <c r="R537" s="596"/>
      <c r="S537" s="596"/>
      <c r="T537" s="596"/>
      <c r="U537" s="596"/>
      <c r="V537" s="596"/>
      <c r="W537" s="596"/>
      <c r="X537" s="596"/>
      <c r="Y537" s="596"/>
      <c r="Z537" s="596"/>
      <c r="AC537" s="50"/>
      <c r="AD537" s="50"/>
      <c r="AE537" s="50"/>
      <c r="AF537" s="50"/>
      <c r="AG537" s="50"/>
      <c r="AH537" s="50"/>
      <c r="AI537" s="50"/>
      <c r="AJ537" s="50"/>
      <c r="AK537" s="50"/>
      <c r="AL537" s="50"/>
      <c r="BS537" s="62"/>
      <c r="BT537" s="994"/>
      <c r="BU537" s="42"/>
      <c r="BV537" s="42"/>
    </row>
    <row r="538" spans="3:74">
      <c r="C538" s="596"/>
      <c r="D538" s="596"/>
      <c r="E538" s="596"/>
      <c r="F538" s="596"/>
      <c r="G538" s="596"/>
      <c r="H538" s="596"/>
      <c r="I538" s="596"/>
      <c r="J538" s="596"/>
      <c r="K538" s="596"/>
      <c r="L538" s="596"/>
      <c r="M538" s="596"/>
      <c r="N538" s="596"/>
      <c r="O538" s="596"/>
      <c r="P538" s="596"/>
      <c r="Q538" s="596"/>
      <c r="R538" s="596"/>
      <c r="S538" s="596"/>
      <c r="T538" s="596"/>
      <c r="U538" s="596"/>
      <c r="V538" s="596"/>
      <c r="W538" s="596"/>
      <c r="X538" s="596"/>
      <c r="Y538" s="596"/>
      <c r="Z538" s="596"/>
      <c r="AC538" s="50"/>
      <c r="AD538" s="50"/>
      <c r="AE538" s="50"/>
      <c r="AF538" s="50"/>
      <c r="AG538" s="50"/>
      <c r="AH538" s="50"/>
      <c r="AI538" s="50"/>
      <c r="AJ538" s="50"/>
      <c r="AK538" s="50"/>
      <c r="AL538" s="50"/>
      <c r="BS538" s="62"/>
      <c r="BT538" s="994"/>
      <c r="BU538" s="42"/>
      <c r="BV538" s="42"/>
    </row>
    <row r="539" spans="3:74">
      <c r="C539" s="596"/>
      <c r="D539" s="596"/>
      <c r="E539" s="596"/>
      <c r="F539" s="596"/>
      <c r="G539" s="596"/>
      <c r="H539" s="596"/>
      <c r="I539" s="596"/>
      <c r="J539" s="596"/>
      <c r="K539" s="596"/>
      <c r="L539" s="596"/>
      <c r="M539" s="596"/>
      <c r="N539" s="596"/>
      <c r="O539" s="596"/>
      <c r="P539" s="596"/>
      <c r="Q539" s="596"/>
      <c r="R539" s="596"/>
      <c r="S539" s="596"/>
      <c r="T539" s="596"/>
      <c r="U539" s="596"/>
      <c r="V539" s="596"/>
      <c r="W539" s="596"/>
      <c r="X539" s="596"/>
      <c r="Y539" s="596"/>
      <c r="Z539" s="596"/>
      <c r="AC539" s="50"/>
      <c r="AD539" s="50"/>
      <c r="AE539" s="50"/>
      <c r="AF539" s="50"/>
      <c r="AG539" s="50"/>
      <c r="AH539" s="50"/>
      <c r="AI539" s="50"/>
      <c r="AJ539" s="50"/>
      <c r="AK539" s="50"/>
      <c r="AL539" s="50"/>
      <c r="BS539" s="62"/>
      <c r="BT539" s="994"/>
      <c r="BU539" s="42"/>
      <c r="BV539" s="42"/>
    </row>
    <row r="540" spans="3:74">
      <c r="C540" s="596"/>
      <c r="D540" s="596"/>
      <c r="E540" s="596"/>
      <c r="F540" s="596"/>
      <c r="G540" s="596"/>
      <c r="H540" s="596"/>
      <c r="I540" s="596"/>
      <c r="J540" s="596"/>
      <c r="K540" s="596"/>
      <c r="L540" s="596"/>
      <c r="M540" s="596"/>
      <c r="N540" s="596"/>
      <c r="O540" s="596"/>
      <c r="P540" s="596"/>
      <c r="Q540" s="596"/>
      <c r="R540" s="596"/>
      <c r="S540" s="596"/>
      <c r="T540" s="596"/>
      <c r="U540" s="596"/>
      <c r="V540" s="596"/>
      <c r="W540" s="596"/>
      <c r="X540" s="596"/>
      <c r="Y540" s="596"/>
      <c r="Z540" s="596"/>
      <c r="AC540" s="50"/>
      <c r="AD540" s="50"/>
      <c r="AE540" s="50"/>
      <c r="AF540" s="50"/>
      <c r="AG540" s="50"/>
      <c r="AH540" s="50"/>
      <c r="AI540" s="50"/>
      <c r="AJ540" s="50"/>
      <c r="AK540" s="50"/>
      <c r="AL540" s="50"/>
      <c r="BS540" s="62"/>
      <c r="BT540" s="994"/>
      <c r="BU540" s="42"/>
      <c r="BV540" s="42"/>
    </row>
    <row r="541" spans="3:74">
      <c r="C541" s="596"/>
      <c r="D541" s="596"/>
      <c r="E541" s="596"/>
      <c r="F541" s="596"/>
      <c r="G541" s="596"/>
      <c r="H541" s="596"/>
      <c r="I541" s="596"/>
      <c r="J541" s="596"/>
      <c r="K541" s="596"/>
      <c r="L541" s="596"/>
      <c r="M541" s="596"/>
      <c r="N541" s="596"/>
      <c r="O541" s="596"/>
      <c r="P541" s="596"/>
      <c r="Q541" s="596"/>
      <c r="R541" s="596"/>
      <c r="S541" s="596"/>
      <c r="T541" s="596"/>
      <c r="U541" s="596"/>
      <c r="V541" s="596"/>
      <c r="W541" s="596"/>
      <c r="X541" s="596"/>
      <c r="Y541" s="596"/>
      <c r="Z541" s="596"/>
      <c r="AC541" s="50"/>
      <c r="AD541" s="50"/>
      <c r="AE541" s="50"/>
      <c r="AF541" s="50"/>
      <c r="AG541" s="50"/>
      <c r="AH541" s="50"/>
      <c r="AI541" s="50"/>
      <c r="AJ541" s="50"/>
      <c r="AK541" s="50"/>
      <c r="AL541" s="50"/>
      <c r="BS541" s="62"/>
      <c r="BT541" s="994"/>
      <c r="BU541" s="42"/>
      <c r="BV541" s="42"/>
    </row>
    <row r="542" spans="3:74">
      <c r="C542" s="596"/>
      <c r="D542" s="596"/>
      <c r="E542" s="596"/>
      <c r="F542" s="596"/>
      <c r="G542" s="596"/>
      <c r="H542" s="596"/>
      <c r="I542" s="596"/>
      <c r="J542" s="596"/>
      <c r="K542" s="596"/>
      <c r="L542" s="596"/>
      <c r="M542" s="596"/>
      <c r="N542" s="596"/>
      <c r="O542" s="596"/>
      <c r="P542" s="596"/>
      <c r="Q542" s="596"/>
      <c r="R542" s="596"/>
      <c r="S542" s="596"/>
      <c r="T542" s="596"/>
      <c r="U542" s="596"/>
      <c r="V542" s="596"/>
      <c r="W542" s="596"/>
      <c r="X542" s="596"/>
      <c r="Y542" s="596"/>
      <c r="Z542" s="596"/>
      <c r="AC542" s="50"/>
      <c r="AD542" s="50"/>
      <c r="AE542" s="50"/>
      <c r="AF542" s="50"/>
      <c r="AG542" s="50"/>
      <c r="AH542" s="50"/>
      <c r="AI542" s="50"/>
      <c r="AJ542" s="50"/>
      <c r="AK542" s="50"/>
      <c r="AL542" s="50"/>
      <c r="BS542" s="62"/>
      <c r="BT542" s="994"/>
      <c r="BU542" s="42"/>
      <c r="BV542" s="42"/>
    </row>
    <row r="543" spans="3:74">
      <c r="C543" s="596"/>
      <c r="D543" s="596"/>
      <c r="E543" s="596"/>
      <c r="F543" s="596"/>
      <c r="G543" s="596"/>
      <c r="H543" s="596"/>
      <c r="I543" s="596"/>
      <c r="J543" s="596"/>
      <c r="K543" s="596"/>
      <c r="L543" s="596"/>
      <c r="M543" s="596"/>
      <c r="N543" s="596"/>
      <c r="O543" s="596"/>
      <c r="P543" s="596"/>
      <c r="Q543" s="596"/>
      <c r="R543" s="596"/>
      <c r="S543" s="596"/>
      <c r="T543" s="596"/>
      <c r="U543" s="596"/>
      <c r="V543" s="596"/>
      <c r="W543" s="596"/>
      <c r="X543" s="596"/>
      <c r="Y543" s="596"/>
      <c r="Z543" s="596"/>
      <c r="AC543" s="50"/>
      <c r="AD543" s="50"/>
      <c r="AE543" s="50"/>
      <c r="AF543" s="50"/>
      <c r="AG543" s="50"/>
      <c r="AH543" s="50"/>
      <c r="AI543" s="50"/>
      <c r="AJ543" s="50"/>
      <c r="AK543" s="50"/>
      <c r="AL543" s="50"/>
      <c r="BS543" s="62"/>
      <c r="BT543" s="994"/>
      <c r="BU543" s="42"/>
      <c r="BV543" s="42"/>
    </row>
    <row r="544" spans="3:74">
      <c r="C544" s="596"/>
      <c r="D544" s="596"/>
      <c r="E544" s="596"/>
      <c r="F544" s="596"/>
      <c r="G544" s="596"/>
      <c r="H544" s="596"/>
      <c r="I544" s="596"/>
      <c r="J544" s="596"/>
      <c r="K544" s="596"/>
      <c r="L544" s="596"/>
      <c r="M544" s="596"/>
      <c r="N544" s="596"/>
      <c r="O544" s="596"/>
      <c r="P544" s="596"/>
      <c r="Q544" s="596"/>
      <c r="R544" s="596"/>
      <c r="S544" s="596"/>
      <c r="T544" s="596"/>
      <c r="U544" s="596"/>
      <c r="V544" s="596"/>
      <c r="W544" s="596"/>
      <c r="X544" s="596"/>
      <c r="Y544" s="596"/>
      <c r="Z544" s="596"/>
      <c r="AC544" s="50"/>
      <c r="AD544" s="50"/>
      <c r="AE544" s="50"/>
      <c r="AF544" s="50"/>
      <c r="AG544" s="50"/>
      <c r="AH544" s="50"/>
      <c r="AI544" s="50"/>
      <c r="AJ544" s="50"/>
      <c r="AK544" s="50"/>
      <c r="AL544" s="50"/>
      <c r="BS544" s="62"/>
      <c r="BT544" s="994"/>
      <c r="BU544" s="42"/>
      <c r="BV544" s="42"/>
    </row>
    <row r="545" spans="3:74">
      <c r="C545" s="596"/>
      <c r="D545" s="596"/>
      <c r="E545" s="596"/>
      <c r="F545" s="596"/>
      <c r="G545" s="596"/>
      <c r="H545" s="596"/>
      <c r="I545" s="596"/>
      <c r="J545" s="596"/>
      <c r="K545" s="596"/>
      <c r="L545" s="596"/>
      <c r="M545" s="596"/>
      <c r="N545" s="596"/>
      <c r="O545" s="596"/>
      <c r="P545" s="596"/>
      <c r="Q545" s="596"/>
      <c r="R545" s="596"/>
      <c r="S545" s="596"/>
      <c r="T545" s="596"/>
      <c r="U545" s="596"/>
      <c r="V545" s="596"/>
      <c r="W545" s="596"/>
      <c r="X545" s="596"/>
      <c r="Y545" s="596"/>
      <c r="Z545" s="596"/>
      <c r="AC545" s="50"/>
      <c r="AD545" s="50"/>
      <c r="AE545" s="50"/>
      <c r="AF545" s="50"/>
      <c r="AG545" s="50"/>
      <c r="AH545" s="50"/>
      <c r="AI545" s="50"/>
      <c r="AJ545" s="50"/>
      <c r="AK545" s="50"/>
      <c r="AL545" s="50"/>
      <c r="BS545" s="62"/>
      <c r="BT545" s="994"/>
      <c r="BU545" s="42"/>
      <c r="BV545" s="42"/>
    </row>
    <row r="546" spans="3:74">
      <c r="C546" s="596"/>
      <c r="D546" s="596"/>
      <c r="E546" s="596"/>
      <c r="F546" s="596"/>
      <c r="G546" s="596"/>
      <c r="H546" s="596"/>
      <c r="I546" s="596"/>
      <c r="J546" s="596"/>
      <c r="K546" s="596"/>
      <c r="L546" s="596"/>
      <c r="M546" s="596"/>
      <c r="N546" s="596"/>
      <c r="O546" s="596"/>
      <c r="P546" s="596"/>
      <c r="Q546" s="596"/>
      <c r="R546" s="596"/>
      <c r="S546" s="596"/>
      <c r="T546" s="596"/>
      <c r="U546" s="596"/>
      <c r="V546" s="596"/>
      <c r="W546" s="596"/>
      <c r="X546" s="596"/>
      <c r="Y546" s="596"/>
      <c r="Z546" s="596"/>
      <c r="AC546" s="50"/>
      <c r="AD546" s="50"/>
      <c r="AE546" s="50"/>
      <c r="AF546" s="50"/>
      <c r="AG546" s="50"/>
      <c r="AH546" s="50"/>
      <c r="AI546" s="50"/>
      <c r="AJ546" s="50"/>
      <c r="AK546" s="50"/>
      <c r="AL546" s="50"/>
      <c r="BS546" s="62"/>
      <c r="BT546" s="994"/>
      <c r="BU546" s="42"/>
      <c r="BV546" s="42"/>
    </row>
    <row r="547" spans="3:74">
      <c r="C547" s="596"/>
      <c r="D547" s="596"/>
      <c r="E547" s="596"/>
      <c r="F547" s="596"/>
      <c r="G547" s="596"/>
      <c r="H547" s="596"/>
      <c r="I547" s="596"/>
      <c r="J547" s="596"/>
      <c r="K547" s="596"/>
      <c r="L547" s="596"/>
      <c r="M547" s="596"/>
      <c r="N547" s="596"/>
      <c r="O547" s="596"/>
      <c r="P547" s="596"/>
      <c r="Q547" s="596"/>
      <c r="R547" s="596"/>
      <c r="S547" s="596"/>
      <c r="T547" s="596"/>
      <c r="U547" s="596"/>
      <c r="V547" s="596"/>
      <c r="W547" s="596"/>
      <c r="X547" s="596"/>
      <c r="Y547" s="596"/>
      <c r="Z547" s="596"/>
      <c r="AC547" s="50"/>
      <c r="AD547" s="50"/>
      <c r="AE547" s="50"/>
      <c r="AF547" s="50"/>
      <c r="AG547" s="50"/>
      <c r="AH547" s="50"/>
      <c r="AI547" s="50"/>
      <c r="AJ547" s="50"/>
      <c r="AK547" s="50"/>
      <c r="AL547" s="50"/>
      <c r="BS547" s="62"/>
      <c r="BT547" s="994"/>
      <c r="BU547" s="42"/>
      <c r="BV547" s="42"/>
    </row>
    <row r="548" spans="3:74">
      <c r="C548" s="596"/>
      <c r="D548" s="596"/>
      <c r="E548" s="596"/>
      <c r="F548" s="596"/>
      <c r="G548" s="596"/>
      <c r="H548" s="596"/>
      <c r="I548" s="596"/>
      <c r="J548" s="596"/>
      <c r="K548" s="596"/>
      <c r="L548" s="596"/>
      <c r="M548" s="596"/>
      <c r="N548" s="596"/>
      <c r="O548" s="596"/>
      <c r="P548" s="596"/>
      <c r="Q548" s="596"/>
      <c r="R548" s="596"/>
      <c r="S548" s="596"/>
      <c r="T548" s="596"/>
      <c r="U548" s="596"/>
      <c r="V548" s="596"/>
      <c r="W548" s="596"/>
      <c r="X548" s="596"/>
      <c r="Y548" s="596"/>
      <c r="Z548" s="596"/>
      <c r="AC548" s="50"/>
      <c r="AD548" s="50"/>
      <c r="AE548" s="50"/>
      <c r="AF548" s="50"/>
      <c r="AG548" s="50"/>
      <c r="AH548" s="50"/>
      <c r="AI548" s="50"/>
      <c r="AJ548" s="50"/>
      <c r="AK548" s="50"/>
      <c r="AL548" s="50"/>
      <c r="BS548" s="62"/>
      <c r="BT548" s="994"/>
      <c r="BU548" s="42"/>
      <c r="BV548" s="42"/>
    </row>
    <row r="549" spans="3:74">
      <c r="C549" s="596"/>
      <c r="D549" s="596"/>
      <c r="E549" s="596"/>
      <c r="F549" s="596"/>
      <c r="G549" s="596"/>
      <c r="H549" s="596"/>
      <c r="I549" s="596"/>
      <c r="J549" s="596"/>
      <c r="K549" s="596"/>
      <c r="L549" s="596"/>
      <c r="M549" s="596"/>
      <c r="N549" s="596"/>
      <c r="O549" s="596"/>
      <c r="P549" s="596"/>
      <c r="Q549" s="596"/>
      <c r="R549" s="596"/>
      <c r="S549" s="596"/>
      <c r="T549" s="596"/>
      <c r="U549" s="596"/>
      <c r="V549" s="596"/>
      <c r="W549" s="596"/>
      <c r="X549" s="596"/>
      <c r="Y549" s="596"/>
      <c r="Z549" s="596"/>
      <c r="AC549" s="50"/>
      <c r="AD549" s="50"/>
      <c r="AE549" s="50"/>
      <c r="AF549" s="50"/>
      <c r="AG549" s="50"/>
      <c r="AH549" s="50"/>
      <c r="AI549" s="50"/>
      <c r="AJ549" s="50"/>
      <c r="AK549" s="50"/>
      <c r="AL549" s="50"/>
      <c r="BS549" s="62"/>
      <c r="BT549" s="994"/>
      <c r="BU549" s="42"/>
      <c r="BV549" s="42"/>
    </row>
    <row r="550" spans="3:74">
      <c r="C550" s="596"/>
      <c r="D550" s="596"/>
      <c r="E550" s="596"/>
      <c r="F550" s="596"/>
      <c r="G550" s="596"/>
      <c r="H550" s="596"/>
      <c r="I550" s="596"/>
      <c r="J550" s="596"/>
      <c r="K550" s="596"/>
      <c r="L550" s="596"/>
      <c r="M550" s="596"/>
      <c r="N550" s="596"/>
      <c r="O550" s="596"/>
      <c r="P550" s="596"/>
      <c r="Q550" s="596"/>
      <c r="R550" s="596"/>
      <c r="S550" s="596"/>
      <c r="T550" s="596"/>
      <c r="U550" s="596"/>
      <c r="V550" s="596"/>
      <c r="W550" s="596"/>
      <c r="X550" s="596"/>
      <c r="Y550" s="596"/>
      <c r="Z550" s="596"/>
      <c r="AC550" s="50"/>
      <c r="AD550" s="50"/>
      <c r="AE550" s="50"/>
      <c r="AF550" s="50"/>
      <c r="AG550" s="50"/>
      <c r="AH550" s="50"/>
      <c r="AI550" s="50"/>
      <c r="AJ550" s="50"/>
      <c r="AK550" s="50"/>
      <c r="AL550" s="50"/>
      <c r="BS550" s="62"/>
      <c r="BT550" s="994"/>
      <c r="BU550" s="42"/>
      <c r="BV550" s="42"/>
    </row>
    <row r="551" spans="3:74">
      <c r="C551" s="596"/>
      <c r="D551" s="596"/>
      <c r="E551" s="596"/>
      <c r="F551" s="596"/>
      <c r="G551" s="596"/>
      <c r="H551" s="596"/>
      <c r="I551" s="596"/>
      <c r="J551" s="596"/>
      <c r="K551" s="596"/>
      <c r="L551" s="596"/>
      <c r="M551" s="596"/>
      <c r="N551" s="596"/>
      <c r="O551" s="596"/>
      <c r="P551" s="596"/>
      <c r="Q551" s="596"/>
      <c r="R551" s="596"/>
      <c r="S551" s="596"/>
      <c r="T551" s="596"/>
      <c r="U551" s="596"/>
      <c r="V551" s="596"/>
      <c r="W551" s="596"/>
      <c r="X551" s="596"/>
      <c r="Y551" s="596"/>
      <c r="Z551" s="596"/>
      <c r="AC551" s="50"/>
      <c r="AD551" s="50"/>
      <c r="AE551" s="50"/>
      <c r="AF551" s="50"/>
      <c r="AG551" s="50"/>
      <c r="AH551" s="50"/>
      <c r="AI551" s="50"/>
      <c r="AJ551" s="50"/>
      <c r="AK551" s="50"/>
      <c r="AL551" s="50"/>
      <c r="BS551" s="62"/>
      <c r="BT551" s="994"/>
      <c r="BU551" s="42"/>
      <c r="BV551" s="42"/>
    </row>
    <row r="552" spans="3:74">
      <c r="C552" s="596"/>
      <c r="D552" s="596"/>
      <c r="E552" s="596"/>
      <c r="F552" s="596"/>
      <c r="G552" s="596"/>
      <c r="H552" s="596"/>
      <c r="I552" s="596"/>
      <c r="J552" s="596"/>
      <c r="K552" s="596"/>
      <c r="L552" s="596"/>
      <c r="M552" s="596"/>
      <c r="N552" s="596"/>
      <c r="O552" s="596"/>
      <c r="P552" s="596"/>
      <c r="Q552" s="596"/>
      <c r="R552" s="596"/>
      <c r="S552" s="596"/>
      <c r="T552" s="596"/>
      <c r="U552" s="596"/>
      <c r="V552" s="596"/>
      <c r="W552" s="596"/>
      <c r="X552" s="596"/>
      <c r="Y552" s="596"/>
      <c r="Z552" s="596"/>
      <c r="AC552" s="50"/>
      <c r="AD552" s="50"/>
      <c r="AE552" s="50"/>
      <c r="AF552" s="50"/>
      <c r="AG552" s="50"/>
      <c r="AH552" s="50"/>
      <c r="AI552" s="50"/>
      <c r="AJ552" s="50"/>
      <c r="AK552" s="50"/>
      <c r="AL552" s="50"/>
      <c r="BS552" s="62"/>
      <c r="BT552" s="994"/>
      <c r="BU552" s="42"/>
      <c r="BV552" s="42"/>
    </row>
    <row r="553" spans="3:74">
      <c r="C553" s="596"/>
      <c r="D553" s="596"/>
      <c r="E553" s="596"/>
      <c r="F553" s="596"/>
      <c r="G553" s="596"/>
      <c r="H553" s="596"/>
      <c r="I553" s="596"/>
      <c r="J553" s="596"/>
      <c r="K553" s="596"/>
      <c r="L553" s="596"/>
      <c r="M553" s="596"/>
      <c r="N553" s="596"/>
      <c r="O553" s="596"/>
      <c r="P553" s="596"/>
      <c r="Q553" s="596"/>
      <c r="R553" s="596"/>
      <c r="S553" s="596"/>
      <c r="T553" s="596"/>
      <c r="U553" s="596"/>
      <c r="V553" s="596"/>
      <c r="W553" s="596"/>
      <c r="X553" s="596"/>
      <c r="Y553" s="596"/>
      <c r="Z553" s="596"/>
      <c r="AC553" s="50"/>
      <c r="AD553" s="50"/>
      <c r="AE553" s="50"/>
      <c r="AF553" s="50"/>
      <c r="AG553" s="50"/>
      <c r="AH553" s="50"/>
      <c r="AI553" s="50"/>
      <c r="AJ553" s="50"/>
      <c r="AK553" s="50"/>
      <c r="AL553" s="50"/>
      <c r="BS553" s="62"/>
      <c r="BT553" s="994"/>
      <c r="BU553" s="42"/>
      <c r="BV553" s="42"/>
    </row>
    <row r="554" spans="3:74">
      <c r="C554" s="596"/>
      <c r="D554" s="596"/>
      <c r="E554" s="596"/>
      <c r="F554" s="596"/>
      <c r="G554" s="596"/>
      <c r="H554" s="596"/>
      <c r="I554" s="596"/>
      <c r="J554" s="596"/>
      <c r="K554" s="596"/>
      <c r="L554" s="596"/>
      <c r="M554" s="596"/>
      <c r="N554" s="596"/>
      <c r="O554" s="596"/>
      <c r="P554" s="596"/>
      <c r="Q554" s="596"/>
      <c r="R554" s="596"/>
      <c r="S554" s="596"/>
      <c r="T554" s="596"/>
      <c r="U554" s="596"/>
      <c r="V554" s="596"/>
      <c r="W554" s="596"/>
      <c r="X554" s="596"/>
      <c r="Y554" s="596"/>
      <c r="Z554" s="596"/>
      <c r="AC554" s="50"/>
      <c r="AD554" s="50"/>
      <c r="AE554" s="50"/>
      <c r="AF554" s="50"/>
      <c r="AG554" s="50"/>
      <c r="AH554" s="50"/>
      <c r="AI554" s="50"/>
      <c r="AJ554" s="50"/>
      <c r="AK554" s="50"/>
      <c r="AL554" s="50"/>
      <c r="BS554" s="62"/>
      <c r="BT554" s="994"/>
      <c r="BU554" s="42"/>
      <c r="BV554" s="42"/>
    </row>
    <row r="555" spans="3:74">
      <c r="C555" s="596"/>
      <c r="D555" s="596"/>
      <c r="E555" s="596"/>
      <c r="F555" s="596"/>
      <c r="G555" s="596"/>
      <c r="H555" s="596"/>
      <c r="I555" s="596"/>
      <c r="J555" s="596"/>
      <c r="K555" s="596"/>
      <c r="L555" s="596"/>
      <c r="M555" s="596"/>
      <c r="N555" s="596"/>
      <c r="O555" s="596"/>
      <c r="P555" s="596"/>
      <c r="Q555" s="596"/>
      <c r="R555" s="596"/>
      <c r="S555" s="596"/>
      <c r="T555" s="596"/>
      <c r="U555" s="596"/>
      <c r="V555" s="596"/>
      <c r="W555" s="596"/>
      <c r="X555" s="596"/>
      <c r="Y555" s="596"/>
      <c r="Z555" s="596"/>
      <c r="AC555" s="50"/>
      <c r="AD555" s="50"/>
      <c r="AE555" s="50"/>
      <c r="AF555" s="50"/>
      <c r="AG555" s="50"/>
      <c r="AH555" s="50"/>
      <c r="AI555" s="50"/>
      <c r="AJ555" s="50"/>
      <c r="AK555" s="50"/>
      <c r="AL555" s="50"/>
      <c r="BS555" s="62"/>
      <c r="BT555" s="994"/>
      <c r="BU555" s="42"/>
      <c r="BV555" s="42"/>
    </row>
    <row r="556" spans="3:74">
      <c r="C556" s="596"/>
      <c r="D556" s="596"/>
      <c r="E556" s="596"/>
      <c r="F556" s="596"/>
      <c r="G556" s="596"/>
      <c r="H556" s="596"/>
      <c r="I556" s="596"/>
      <c r="J556" s="596"/>
      <c r="K556" s="596"/>
      <c r="L556" s="596"/>
      <c r="M556" s="596"/>
      <c r="N556" s="596"/>
      <c r="O556" s="596"/>
      <c r="P556" s="596"/>
      <c r="Q556" s="596"/>
      <c r="R556" s="596"/>
      <c r="S556" s="596"/>
      <c r="T556" s="596"/>
      <c r="U556" s="596"/>
      <c r="V556" s="596"/>
      <c r="W556" s="596"/>
      <c r="X556" s="596"/>
      <c r="Y556" s="596"/>
      <c r="Z556" s="596"/>
      <c r="AC556" s="50"/>
      <c r="AD556" s="50"/>
      <c r="AE556" s="50"/>
      <c r="AF556" s="50"/>
      <c r="AG556" s="50"/>
      <c r="AH556" s="50"/>
      <c r="AI556" s="50"/>
      <c r="AJ556" s="50"/>
      <c r="AK556" s="50"/>
      <c r="AL556" s="50"/>
      <c r="BS556" s="62"/>
      <c r="BT556" s="994"/>
      <c r="BU556" s="42"/>
      <c r="BV556" s="42"/>
    </row>
    <row r="557" spans="3:74">
      <c r="C557" s="596"/>
      <c r="D557" s="596"/>
      <c r="E557" s="596"/>
      <c r="F557" s="596"/>
      <c r="G557" s="596"/>
      <c r="H557" s="596"/>
      <c r="I557" s="596"/>
      <c r="J557" s="596"/>
      <c r="K557" s="596"/>
      <c r="L557" s="596"/>
      <c r="M557" s="596"/>
      <c r="N557" s="596"/>
      <c r="O557" s="596"/>
      <c r="P557" s="596"/>
      <c r="Q557" s="596"/>
      <c r="R557" s="596"/>
      <c r="S557" s="596"/>
      <c r="T557" s="596"/>
      <c r="U557" s="596"/>
      <c r="V557" s="596"/>
      <c r="W557" s="596"/>
      <c r="X557" s="596"/>
      <c r="Y557" s="596"/>
      <c r="Z557" s="596"/>
      <c r="AC557" s="50"/>
      <c r="AD557" s="50"/>
      <c r="AE557" s="50"/>
      <c r="AF557" s="50"/>
      <c r="AG557" s="50"/>
      <c r="AH557" s="50"/>
      <c r="AI557" s="50"/>
      <c r="AJ557" s="50"/>
      <c r="AK557" s="50"/>
      <c r="AL557" s="50"/>
      <c r="BS557" s="62"/>
      <c r="BT557" s="994"/>
      <c r="BU557" s="42"/>
      <c r="BV557" s="42"/>
    </row>
    <row r="558" spans="3:74">
      <c r="C558" s="596"/>
      <c r="D558" s="596"/>
      <c r="E558" s="596"/>
      <c r="F558" s="596"/>
      <c r="G558" s="596"/>
      <c r="H558" s="596"/>
      <c r="I558" s="596"/>
      <c r="J558" s="596"/>
      <c r="K558" s="596"/>
      <c r="L558" s="596"/>
      <c r="M558" s="596"/>
      <c r="N558" s="596"/>
      <c r="O558" s="596"/>
      <c r="P558" s="596"/>
      <c r="Q558" s="596"/>
      <c r="R558" s="596"/>
      <c r="S558" s="596"/>
      <c r="T558" s="596"/>
      <c r="U558" s="596"/>
      <c r="V558" s="596"/>
      <c r="W558" s="596"/>
      <c r="X558" s="596"/>
      <c r="Y558" s="596"/>
      <c r="Z558" s="596"/>
      <c r="AC558" s="50"/>
      <c r="AD558" s="50"/>
      <c r="AE558" s="50"/>
      <c r="AF558" s="50"/>
      <c r="AG558" s="50"/>
      <c r="AH558" s="50"/>
      <c r="AI558" s="50"/>
      <c r="AJ558" s="50"/>
      <c r="AK558" s="50"/>
      <c r="AL558" s="50"/>
      <c r="BS558" s="62"/>
      <c r="BT558" s="994"/>
      <c r="BU558" s="42"/>
      <c r="BV558" s="42"/>
    </row>
    <row r="559" spans="3:74">
      <c r="C559" s="596"/>
      <c r="D559" s="596"/>
      <c r="E559" s="596"/>
      <c r="F559" s="596"/>
      <c r="G559" s="596"/>
      <c r="H559" s="596"/>
      <c r="I559" s="596"/>
      <c r="J559" s="596"/>
      <c r="K559" s="596"/>
      <c r="L559" s="596"/>
      <c r="M559" s="596"/>
      <c r="N559" s="596"/>
      <c r="O559" s="596"/>
      <c r="P559" s="596"/>
      <c r="Q559" s="596"/>
      <c r="R559" s="596"/>
      <c r="S559" s="596"/>
      <c r="T559" s="596"/>
      <c r="U559" s="596"/>
      <c r="V559" s="596"/>
      <c r="W559" s="596"/>
      <c r="X559" s="596"/>
      <c r="Y559" s="596"/>
      <c r="Z559" s="596"/>
      <c r="AC559" s="50"/>
      <c r="AD559" s="50"/>
      <c r="AE559" s="50"/>
      <c r="AF559" s="50"/>
      <c r="AG559" s="50"/>
      <c r="AH559" s="50"/>
      <c r="AI559" s="50"/>
      <c r="AJ559" s="50"/>
      <c r="AK559" s="50"/>
      <c r="AL559" s="50"/>
      <c r="BS559" s="62"/>
      <c r="BT559" s="994"/>
      <c r="BU559" s="42"/>
      <c r="BV559" s="42"/>
    </row>
    <row r="560" spans="3:74">
      <c r="C560" s="596"/>
      <c r="D560" s="596"/>
      <c r="E560" s="596"/>
      <c r="F560" s="596"/>
      <c r="G560" s="596"/>
      <c r="H560" s="596"/>
      <c r="I560" s="596"/>
      <c r="J560" s="596"/>
      <c r="K560" s="596"/>
      <c r="L560" s="596"/>
      <c r="M560" s="596"/>
      <c r="N560" s="596"/>
      <c r="O560" s="596"/>
      <c r="P560" s="596"/>
      <c r="Q560" s="596"/>
      <c r="R560" s="596"/>
      <c r="S560" s="596"/>
      <c r="T560" s="596"/>
      <c r="U560" s="596"/>
      <c r="V560" s="596"/>
      <c r="W560" s="596"/>
      <c r="X560" s="596"/>
      <c r="Y560" s="596"/>
      <c r="Z560" s="596"/>
      <c r="AC560" s="50"/>
      <c r="AD560" s="50"/>
      <c r="AE560" s="50"/>
      <c r="AF560" s="50"/>
      <c r="AG560" s="50"/>
      <c r="AH560" s="50"/>
      <c r="AI560" s="50"/>
      <c r="AJ560" s="50"/>
      <c r="AK560" s="50"/>
      <c r="AL560" s="50"/>
      <c r="BS560" s="62"/>
      <c r="BT560" s="994"/>
      <c r="BU560" s="42"/>
      <c r="BV560" s="42"/>
    </row>
    <row r="561" spans="3:74">
      <c r="C561" s="596"/>
      <c r="D561" s="596"/>
      <c r="E561" s="596"/>
      <c r="F561" s="596"/>
      <c r="G561" s="596"/>
      <c r="H561" s="596"/>
      <c r="I561" s="596"/>
      <c r="J561" s="596"/>
      <c r="K561" s="596"/>
      <c r="L561" s="596"/>
      <c r="M561" s="596"/>
      <c r="N561" s="596"/>
      <c r="O561" s="596"/>
      <c r="P561" s="596"/>
      <c r="Q561" s="596"/>
      <c r="R561" s="596"/>
      <c r="S561" s="596"/>
      <c r="T561" s="596"/>
      <c r="U561" s="596"/>
      <c r="V561" s="596"/>
      <c r="W561" s="596"/>
      <c r="X561" s="596"/>
      <c r="Y561" s="596"/>
      <c r="Z561" s="596"/>
      <c r="AC561" s="50"/>
      <c r="AD561" s="50"/>
      <c r="AE561" s="50"/>
      <c r="AF561" s="50"/>
      <c r="AG561" s="50"/>
      <c r="AH561" s="50"/>
      <c r="AI561" s="50"/>
      <c r="AJ561" s="50"/>
      <c r="AK561" s="50"/>
      <c r="AL561" s="50"/>
      <c r="BS561" s="62"/>
      <c r="BT561" s="994"/>
      <c r="BU561" s="42"/>
      <c r="BV561" s="42"/>
    </row>
    <row r="562" spans="3:74">
      <c r="C562" s="596"/>
      <c r="D562" s="596"/>
      <c r="E562" s="596"/>
      <c r="F562" s="596"/>
      <c r="G562" s="596"/>
      <c r="H562" s="596"/>
      <c r="I562" s="596"/>
      <c r="J562" s="596"/>
      <c r="K562" s="596"/>
      <c r="L562" s="596"/>
      <c r="M562" s="596"/>
      <c r="N562" s="596"/>
      <c r="O562" s="596"/>
      <c r="P562" s="596"/>
      <c r="Q562" s="596"/>
      <c r="R562" s="596"/>
      <c r="S562" s="596"/>
      <c r="T562" s="596"/>
      <c r="U562" s="596"/>
      <c r="V562" s="596"/>
      <c r="W562" s="596"/>
      <c r="X562" s="596"/>
      <c r="Y562" s="596"/>
      <c r="Z562" s="596"/>
      <c r="AC562" s="50"/>
      <c r="AD562" s="50"/>
      <c r="AE562" s="50"/>
      <c r="AF562" s="50"/>
      <c r="AG562" s="50"/>
      <c r="AH562" s="50"/>
      <c r="AI562" s="50"/>
      <c r="AJ562" s="50"/>
      <c r="AK562" s="50"/>
      <c r="AL562" s="50"/>
      <c r="BS562" s="62"/>
      <c r="BT562" s="994"/>
      <c r="BU562" s="42"/>
      <c r="BV562" s="42"/>
    </row>
    <row r="563" spans="3:74">
      <c r="C563" s="596"/>
      <c r="D563" s="596"/>
      <c r="E563" s="596"/>
      <c r="F563" s="596"/>
      <c r="G563" s="596"/>
      <c r="H563" s="596"/>
      <c r="I563" s="596"/>
      <c r="J563" s="596"/>
      <c r="K563" s="596"/>
      <c r="L563" s="596"/>
      <c r="M563" s="596"/>
      <c r="N563" s="596"/>
      <c r="O563" s="596"/>
      <c r="P563" s="596"/>
      <c r="Q563" s="596"/>
      <c r="R563" s="596"/>
      <c r="S563" s="596"/>
      <c r="T563" s="596"/>
      <c r="U563" s="596"/>
      <c r="V563" s="596"/>
      <c r="W563" s="596"/>
      <c r="X563" s="596"/>
      <c r="Y563" s="596"/>
      <c r="Z563" s="596"/>
      <c r="AC563" s="50"/>
      <c r="AD563" s="50"/>
      <c r="AE563" s="50"/>
      <c r="AF563" s="50"/>
      <c r="AG563" s="50"/>
      <c r="AH563" s="50"/>
      <c r="AI563" s="50"/>
      <c r="AJ563" s="50"/>
      <c r="AK563" s="50"/>
      <c r="AL563" s="50"/>
      <c r="BS563" s="62"/>
      <c r="BT563" s="994"/>
      <c r="BU563" s="42"/>
      <c r="BV563" s="42"/>
    </row>
    <row r="564" spans="3:74">
      <c r="C564" s="596"/>
      <c r="D564" s="596"/>
      <c r="E564" s="596"/>
      <c r="F564" s="596"/>
      <c r="G564" s="596"/>
      <c r="H564" s="596"/>
      <c r="I564" s="596"/>
      <c r="J564" s="596"/>
      <c r="K564" s="596"/>
      <c r="L564" s="596"/>
      <c r="M564" s="596"/>
      <c r="N564" s="596"/>
      <c r="O564" s="596"/>
      <c r="P564" s="596"/>
      <c r="Q564" s="596"/>
      <c r="R564" s="596"/>
      <c r="S564" s="596"/>
      <c r="T564" s="596"/>
      <c r="U564" s="596"/>
      <c r="V564" s="596"/>
      <c r="W564" s="596"/>
      <c r="X564" s="596"/>
      <c r="Y564" s="596"/>
      <c r="Z564" s="596"/>
      <c r="AC564" s="50"/>
      <c r="AD564" s="50"/>
      <c r="AE564" s="50"/>
      <c r="AF564" s="50"/>
      <c r="AG564" s="50"/>
      <c r="AH564" s="50"/>
      <c r="AI564" s="50"/>
      <c r="AJ564" s="50"/>
      <c r="AK564" s="50"/>
      <c r="AL564" s="50"/>
      <c r="BS564" s="62"/>
      <c r="BT564" s="994"/>
      <c r="BU564" s="42"/>
      <c r="BV564" s="42"/>
    </row>
    <row r="565" spans="3:74">
      <c r="C565" s="596"/>
      <c r="D565" s="596"/>
      <c r="E565" s="596"/>
      <c r="F565" s="596"/>
      <c r="G565" s="596"/>
      <c r="H565" s="596"/>
      <c r="I565" s="596"/>
      <c r="J565" s="596"/>
      <c r="K565" s="596"/>
      <c r="L565" s="596"/>
      <c r="M565" s="596"/>
      <c r="N565" s="596"/>
      <c r="O565" s="596"/>
      <c r="P565" s="596"/>
      <c r="Q565" s="596"/>
      <c r="R565" s="596"/>
      <c r="S565" s="596"/>
      <c r="T565" s="596"/>
      <c r="U565" s="596"/>
      <c r="V565" s="596"/>
      <c r="W565" s="596"/>
      <c r="X565" s="596"/>
      <c r="Y565" s="596"/>
      <c r="Z565" s="596"/>
      <c r="AC565" s="50"/>
      <c r="AD565" s="50"/>
      <c r="AE565" s="50"/>
      <c r="AF565" s="50"/>
      <c r="AG565" s="50"/>
      <c r="AH565" s="50"/>
      <c r="AI565" s="50"/>
      <c r="AJ565" s="50"/>
      <c r="AK565" s="50"/>
      <c r="AL565" s="50"/>
      <c r="BS565" s="62"/>
      <c r="BT565" s="994"/>
      <c r="BU565" s="42"/>
      <c r="BV565" s="42"/>
    </row>
    <row r="566" spans="3:74">
      <c r="C566" s="596"/>
      <c r="D566" s="596"/>
      <c r="E566" s="596"/>
      <c r="F566" s="596"/>
      <c r="G566" s="596"/>
      <c r="H566" s="596"/>
      <c r="I566" s="596"/>
      <c r="J566" s="596"/>
      <c r="K566" s="596"/>
      <c r="L566" s="596"/>
      <c r="M566" s="596"/>
      <c r="N566" s="596"/>
      <c r="O566" s="596"/>
      <c r="P566" s="596"/>
      <c r="Q566" s="596"/>
      <c r="R566" s="596"/>
      <c r="S566" s="596"/>
      <c r="T566" s="596"/>
      <c r="U566" s="596"/>
      <c r="V566" s="596"/>
      <c r="W566" s="596"/>
      <c r="X566" s="596"/>
      <c r="Y566" s="596"/>
      <c r="Z566" s="596"/>
      <c r="AC566" s="50"/>
      <c r="AD566" s="50"/>
      <c r="AE566" s="50"/>
      <c r="AF566" s="50"/>
      <c r="AG566" s="50"/>
      <c r="AH566" s="50"/>
      <c r="AI566" s="50"/>
      <c r="AJ566" s="50"/>
      <c r="AK566" s="50"/>
      <c r="AL566" s="50"/>
      <c r="BS566" s="62"/>
      <c r="BT566" s="994"/>
      <c r="BU566" s="42"/>
      <c r="BV566" s="42"/>
    </row>
    <row r="567" spans="3:74">
      <c r="C567" s="596"/>
      <c r="D567" s="596"/>
      <c r="E567" s="596"/>
      <c r="F567" s="596"/>
      <c r="G567" s="596"/>
      <c r="H567" s="596"/>
      <c r="I567" s="596"/>
      <c r="J567" s="596"/>
      <c r="K567" s="596"/>
      <c r="L567" s="596"/>
      <c r="M567" s="596"/>
      <c r="N567" s="596"/>
      <c r="O567" s="596"/>
      <c r="P567" s="596"/>
      <c r="Q567" s="596"/>
      <c r="R567" s="596"/>
      <c r="S567" s="596"/>
      <c r="T567" s="596"/>
      <c r="U567" s="596"/>
      <c r="V567" s="596"/>
      <c r="W567" s="596"/>
      <c r="X567" s="596"/>
      <c r="Y567" s="596"/>
      <c r="Z567" s="596"/>
      <c r="AC567" s="50"/>
      <c r="AD567" s="50"/>
      <c r="AE567" s="50"/>
      <c r="AF567" s="50"/>
      <c r="AG567" s="50"/>
      <c r="AH567" s="50"/>
      <c r="AI567" s="50"/>
      <c r="AJ567" s="50"/>
      <c r="AK567" s="50"/>
      <c r="AL567" s="50"/>
      <c r="BS567" s="62"/>
      <c r="BT567" s="994"/>
      <c r="BU567" s="42"/>
      <c r="BV567" s="42"/>
    </row>
    <row r="568" spans="3:74">
      <c r="C568" s="596"/>
      <c r="D568" s="596"/>
      <c r="E568" s="596"/>
      <c r="F568" s="596"/>
      <c r="G568" s="596"/>
      <c r="H568" s="596"/>
      <c r="I568" s="596"/>
      <c r="J568" s="596"/>
      <c r="K568" s="596"/>
      <c r="L568" s="596"/>
      <c r="M568" s="596"/>
      <c r="N568" s="596"/>
      <c r="O568" s="596"/>
      <c r="P568" s="596"/>
      <c r="Q568" s="596"/>
      <c r="R568" s="596"/>
      <c r="S568" s="596"/>
      <c r="T568" s="596"/>
      <c r="U568" s="596"/>
      <c r="V568" s="596"/>
      <c r="W568" s="596"/>
      <c r="X568" s="596"/>
      <c r="Y568" s="596"/>
      <c r="Z568" s="596"/>
      <c r="AC568" s="50"/>
      <c r="AD568" s="50"/>
      <c r="AE568" s="50"/>
      <c r="AF568" s="50"/>
      <c r="AG568" s="50"/>
      <c r="AH568" s="50"/>
      <c r="AI568" s="50"/>
      <c r="AJ568" s="50"/>
      <c r="AK568" s="50"/>
      <c r="AL568" s="50"/>
      <c r="BS568" s="62"/>
      <c r="BT568" s="994"/>
      <c r="BU568" s="42"/>
      <c r="BV568" s="42"/>
    </row>
    <row r="569" spans="3:74">
      <c r="C569" s="596"/>
      <c r="D569" s="596"/>
      <c r="E569" s="596"/>
      <c r="F569" s="596"/>
      <c r="G569" s="596"/>
      <c r="H569" s="596"/>
      <c r="I569" s="596"/>
      <c r="J569" s="596"/>
      <c r="K569" s="596"/>
      <c r="L569" s="596"/>
      <c r="M569" s="596"/>
      <c r="N569" s="596"/>
      <c r="O569" s="596"/>
      <c r="P569" s="596"/>
      <c r="Q569" s="596"/>
      <c r="R569" s="596"/>
      <c r="S569" s="596"/>
      <c r="T569" s="596"/>
      <c r="U569" s="596"/>
      <c r="V569" s="596"/>
      <c r="W569" s="596"/>
      <c r="X569" s="596"/>
      <c r="Y569" s="596"/>
      <c r="Z569" s="596"/>
      <c r="AC569" s="50"/>
      <c r="AD569" s="50"/>
      <c r="AE569" s="50"/>
      <c r="AF569" s="50"/>
      <c r="AG569" s="50"/>
      <c r="AH569" s="50"/>
      <c r="AI569" s="50"/>
      <c r="AJ569" s="50"/>
      <c r="AK569" s="50"/>
      <c r="AL569" s="50"/>
      <c r="BS569" s="62"/>
      <c r="BT569" s="994"/>
      <c r="BU569" s="42"/>
      <c r="BV569" s="42"/>
    </row>
    <row r="570" spans="3:74">
      <c r="C570" s="596"/>
      <c r="D570" s="596"/>
      <c r="E570" s="596"/>
      <c r="F570" s="596"/>
      <c r="G570" s="596"/>
      <c r="H570" s="596"/>
      <c r="I570" s="596"/>
      <c r="J570" s="596"/>
      <c r="K570" s="596"/>
      <c r="L570" s="596"/>
      <c r="M570" s="596"/>
      <c r="N570" s="596"/>
      <c r="O570" s="596"/>
      <c r="P570" s="596"/>
      <c r="Q570" s="596"/>
      <c r="R570" s="596"/>
      <c r="S570" s="596"/>
      <c r="T570" s="596"/>
      <c r="U570" s="596"/>
      <c r="V570" s="596"/>
      <c r="W570" s="596"/>
      <c r="X570" s="596"/>
      <c r="Y570" s="596"/>
      <c r="Z570" s="596"/>
      <c r="AC570" s="50"/>
      <c r="AD570" s="50"/>
      <c r="AE570" s="50"/>
      <c r="AF570" s="50"/>
      <c r="AG570" s="50"/>
      <c r="AH570" s="50"/>
      <c r="AI570" s="50"/>
      <c r="AJ570" s="50"/>
      <c r="AK570" s="50"/>
      <c r="AL570" s="50"/>
      <c r="BS570" s="62"/>
      <c r="BT570" s="994"/>
      <c r="BU570" s="42"/>
      <c r="BV570" s="42"/>
    </row>
    <row r="571" spans="3:74">
      <c r="C571" s="596"/>
      <c r="D571" s="596"/>
      <c r="E571" s="596"/>
      <c r="F571" s="596"/>
      <c r="G571" s="596"/>
      <c r="H571" s="596"/>
      <c r="I571" s="596"/>
      <c r="J571" s="596"/>
      <c r="K571" s="596"/>
      <c r="L571" s="596"/>
      <c r="M571" s="596"/>
      <c r="N571" s="596"/>
      <c r="O571" s="596"/>
      <c r="P571" s="596"/>
      <c r="Q571" s="596"/>
      <c r="R571" s="596"/>
      <c r="S571" s="596"/>
      <c r="T571" s="596"/>
      <c r="U571" s="596"/>
      <c r="V571" s="596"/>
      <c r="W571" s="596"/>
      <c r="X571" s="596"/>
      <c r="Y571" s="596"/>
      <c r="Z571" s="596"/>
      <c r="AC571" s="50"/>
      <c r="AD571" s="50"/>
      <c r="AE571" s="50"/>
      <c r="AF571" s="50"/>
      <c r="AG571" s="50"/>
      <c r="AH571" s="50"/>
      <c r="AI571" s="50"/>
      <c r="AJ571" s="50"/>
      <c r="AK571" s="50"/>
      <c r="AL571" s="50"/>
      <c r="BS571" s="62"/>
      <c r="BT571" s="994"/>
      <c r="BU571" s="42"/>
      <c r="BV571" s="42"/>
    </row>
    <row r="572" spans="3:74">
      <c r="C572" s="596"/>
      <c r="D572" s="596"/>
      <c r="E572" s="596"/>
      <c r="F572" s="596"/>
      <c r="G572" s="596"/>
      <c r="H572" s="596"/>
      <c r="I572" s="596"/>
      <c r="J572" s="596"/>
      <c r="K572" s="596"/>
      <c r="L572" s="596"/>
      <c r="M572" s="596"/>
      <c r="N572" s="596"/>
      <c r="O572" s="596"/>
      <c r="P572" s="596"/>
      <c r="Q572" s="596"/>
      <c r="R572" s="596"/>
      <c r="S572" s="596"/>
      <c r="T572" s="596"/>
      <c r="U572" s="596"/>
      <c r="V572" s="596"/>
      <c r="W572" s="596"/>
      <c r="X572" s="596"/>
      <c r="Y572" s="596"/>
      <c r="Z572" s="596"/>
      <c r="AC572" s="50"/>
      <c r="AD572" s="50"/>
      <c r="AE572" s="50"/>
      <c r="AF572" s="50"/>
      <c r="AG572" s="50"/>
      <c r="AH572" s="50"/>
      <c r="AI572" s="50"/>
      <c r="AJ572" s="50"/>
      <c r="AK572" s="50"/>
      <c r="AL572" s="50"/>
      <c r="BS572" s="62"/>
      <c r="BT572" s="994"/>
      <c r="BU572" s="42"/>
      <c r="BV572" s="42"/>
    </row>
    <row r="573" spans="3:74">
      <c r="C573" s="596"/>
      <c r="D573" s="596"/>
      <c r="E573" s="596"/>
      <c r="F573" s="596"/>
      <c r="G573" s="596"/>
      <c r="H573" s="596"/>
      <c r="I573" s="596"/>
      <c r="J573" s="596"/>
      <c r="K573" s="596"/>
      <c r="L573" s="596"/>
      <c r="M573" s="596"/>
      <c r="N573" s="596"/>
      <c r="O573" s="596"/>
      <c r="P573" s="596"/>
      <c r="Q573" s="596"/>
      <c r="R573" s="596"/>
      <c r="S573" s="596"/>
      <c r="T573" s="596"/>
      <c r="U573" s="596"/>
      <c r="V573" s="596"/>
      <c r="W573" s="596"/>
      <c r="X573" s="596"/>
      <c r="Y573" s="596"/>
      <c r="Z573" s="596"/>
      <c r="AC573" s="50"/>
      <c r="AD573" s="50"/>
      <c r="AE573" s="50"/>
      <c r="AF573" s="50"/>
      <c r="AG573" s="50"/>
      <c r="AH573" s="50"/>
      <c r="AI573" s="50"/>
      <c r="AJ573" s="50"/>
      <c r="AK573" s="50"/>
      <c r="AL573" s="50"/>
      <c r="BS573" s="62"/>
      <c r="BT573" s="994"/>
      <c r="BU573" s="42"/>
      <c r="BV573" s="42"/>
    </row>
    <row r="574" spans="3:74">
      <c r="C574" s="596"/>
      <c r="D574" s="596"/>
      <c r="E574" s="596"/>
      <c r="F574" s="596"/>
      <c r="G574" s="596"/>
      <c r="H574" s="596"/>
      <c r="I574" s="596"/>
      <c r="J574" s="596"/>
      <c r="K574" s="596"/>
      <c r="L574" s="596"/>
      <c r="M574" s="596"/>
      <c r="N574" s="596"/>
      <c r="O574" s="596"/>
      <c r="P574" s="596"/>
      <c r="Q574" s="596"/>
      <c r="R574" s="596"/>
      <c r="S574" s="596"/>
      <c r="T574" s="596"/>
      <c r="U574" s="596"/>
      <c r="V574" s="596"/>
      <c r="W574" s="596"/>
      <c r="X574" s="596"/>
      <c r="Y574" s="596"/>
      <c r="Z574" s="596"/>
      <c r="AC574" s="50"/>
      <c r="AD574" s="50"/>
      <c r="AE574" s="50"/>
      <c r="AF574" s="50"/>
      <c r="AG574" s="50"/>
      <c r="AH574" s="50"/>
      <c r="AI574" s="50"/>
      <c r="AJ574" s="50"/>
      <c r="AK574" s="50"/>
      <c r="AL574" s="50"/>
      <c r="BS574" s="62"/>
      <c r="BT574" s="994"/>
      <c r="BU574" s="42"/>
      <c r="BV574" s="42"/>
    </row>
    <row r="575" spans="3:74">
      <c r="C575" s="596"/>
      <c r="D575" s="596"/>
      <c r="E575" s="596"/>
      <c r="F575" s="596"/>
      <c r="G575" s="596"/>
      <c r="H575" s="596"/>
      <c r="I575" s="596"/>
      <c r="J575" s="596"/>
      <c r="K575" s="596"/>
      <c r="L575" s="596"/>
      <c r="M575" s="596"/>
      <c r="N575" s="596"/>
      <c r="O575" s="596"/>
      <c r="P575" s="596"/>
      <c r="Q575" s="596"/>
      <c r="R575" s="596"/>
      <c r="S575" s="596"/>
      <c r="T575" s="596"/>
      <c r="U575" s="596"/>
      <c r="V575" s="596"/>
      <c r="W575" s="596"/>
      <c r="X575" s="596"/>
      <c r="Y575" s="596"/>
      <c r="Z575" s="596"/>
      <c r="AC575" s="50"/>
      <c r="AD575" s="50"/>
      <c r="AE575" s="50"/>
      <c r="AF575" s="50"/>
      <c r="AG575" s="50"/>
      <c r="AH575" s="50"/>
      <c r="AI575" s="50"/>
      <c r="AJ575" s="50"/>
      <c r="AK575" s="50"/>
      <c r="AL575" s="50"/>
      <c r="BS575" s="62"/>
      <c r="BT575" s="994"/>
      <c r="BU575" s="42"/>
      <c r="BV575" s="42"/>
    </row>
    <row r="576" spans="3:74">
      <c r="C576" s="596"/>
      <c r="D576" s="596"/>
      <c r="E576" s="596"/>
      <c r="F576" s="596"/>
      <c r="G576" s="596"/>
      <c r="H576" s="596"/>
      <c r="I576" s="596"/>
      <c r="J576" s="596"/>
      <c r="K576" s="596"/>
      <c r="L576" s="596"/>
      <c r="M576" s="596"/>
      <c r="N576" s="596"/>
      <c r="O576" s="596"/>
      <c r="P576" s="596"/>
      <c r="Q576" s="596"/>
      <c r="R576" s="596"/>
      <c r="S576" s="596"/>
      <c r="T576" s="596"/>
      <c r="U576" s="596"/>
      <c r="V576" s="596"/>
      <c r="W576" s="596"/>
      <c r="X576" s="596"/>
      <c r="Y576" s="596"/>
      <c r="Z576" s="596"/>
      <c r="AC576" s="50"/>
      <c r="AD576" s="50"/>
      <c r="AE576" s="50"/>
      <c r="AF576" s="50"/>
      <c r="AG576" s="50"/>
      <c r="AH576" s="50"/>
      <c r="AI576" s="50"/>
      <c r="AJ576" s="50"/>
      <c r="AK576" s="50"/>
      <c r="AL576" s="50"/>
      <c r="BS576" s="62"/>
      <c r="BT576" s="994"/>
      <c r="BU576" s="42"/>
      <c r="BV576" s="42"/>
    </row>
    <row r="577" spans="3:74">
      <c r="C577" s="596"/>
      <c r="D577" s="596"/>
      <c r="E577" s="596"/>
      <c r="F577" s="596"/>
      <c r="G577" s="596"/>
      <c r="H577" s="596"/>
      <c r="I577" s="596"/>
      <c r="J577" s="596"/>
      <c r="K577" s="596"/>
      <c r="L577" s="596"/>
      <c r="M577" s="596"/>
      <c r="N577" s="596"/>
      <c r="O577" s="596"/>
      <c r="P577" s="596"/>
      <c r="Q577" s="596"/>
      <c r="R577" s="596"/>
      <c r="S577" s="596"/>
      <c r="T577" s="596"/>
      <c r="U577" s="596"/>
      <c r="V577" s="596"/>
      <c r="W577" s="596"/>
      <c r="X577" s="596"/>
      <c r="Y577" s="596"/>
      <c r="Z577" s="596"/>
      <c r="AC577" s="50"/>
      <c r="AD577" s="50"/>
      <c r="AE577" s="50"/>
      <c r="AF577" s="50"/>
      <c r="AG577" s="50"/>
      <c r="AH577" s="50"/>
      <c r="AI577" s="50"/>
      <c r="AJ577" s="50"/>
      <c r="AK577" s="50"/>
      <c r="AL577" s="50"/>
      <c r="BS577" s="62"/>
      <c r="BT577" s="994"/>
      <c r="BU577" s="42"/>
      <c r="BV577" s="42"/>
    </row>
    <row r="578" spans="3:74">
      <c r="C578" s="596"/>
      <c r="D578" s="596"/>
      <c r="E578" s="596"/>
      <c r="F578" s="596"/>
      <c r="G578" s="596"/>
      <c r="H578" s="596"/>
      <c r="I578" s="596"/>
      <c r="J578" s="596"/>
      <c r="K578" s="596"/>
      <c r="L578" s="596"/>
      <c r="M578" s="596"/>
      <c r="N578" s="596"/>
      <c r="O578" s="596"/>
      <c r="P578" s="596"/>
      <c r="Q578" s="596"/>
      <c r="R578" s="596"/>
      <c r="S578" s="596"/>
      <c r="T578" s="596"/>
      <c r="U578" s="596"/>
      <c r="V578" s="596"/>
      <c r="W578" s="596"/>
      <c r="X578" s="596"/>
      <c r="Y578" s="596"/>
      <c r="Z578" s="596"/>
      <c r="AC578" s="50"/>
      <c r="AD578" s="50"/>
      <c r="AE578" s="50"/>
      <c r="AF578" s="50"/>
      <c r="AG578" s="50"/>
      <c r="AH578" s="50"/>
      <c r="AI578" s="50"/>
      <c r="AJ578" s="50"/>
      <c r="AK578" s="50"/>
      <c r="AL578" s="50"/>
      <c r="BS578" s="62"/>
      <c r="BT578" s="994"/>
      <c r="BU578" s="42"/>
      <c r="BV578" s="42"/>
    </row>
    <row r="579" spans="3:74">
      <c r="C579" s="596"/>
      <c r="D579" s="596"/>
      <c r="E579" s="596"/>
      <c r="F579" s="596"/>
      <c r="G579" s="596"/>
      <c r="H579" s="596"/>
      <c r="I579" s="596"/>
      <c r="J579" s="596"/>
      <c r="K579" s="596"/>
      <c r="L579" s="596"/>
      <c r="M579" s="596"/>
      <c r="N579" s="596"/>
      <c r="O579" s="596"/>
      <c r="P579" s="596"/>
      <c r="Q579" s="596"/>
      <c r="R579" s="596"/>
      <c r="S579" s="596"/>
      <c r="T579" s="596"/>
      <c r="U579" s="596"/>
      <c r="V579" s="596"/>
      <c r="W579" s="596"/>
      <c r="X579" s="596"/>
      <c r="Y579" s="596"/>
      <c r="Z579" s="596"/>
      <c r="AC579" s="50"/>
      <c r="AD579" s="50"/>
      <c r="AE579" s="50"/>
      <c r="AF579" s="50"/>
      <c r="AG579" s="50"/>
      <c r="AH579" s="50"/>
      <c r="AI579" s="50"/>
      <c r="AJ579" s="50"/>
      <c r="AK579" s="50"/>
      <c r="AL579" s="50"/>
      <c r="BS579" s="62"/>
      <c r="BT579" s="994"/>
      <c r="BU579" s="42"/>
      <c r="BV579" s="42"/>
    </row>
    <row r="580" spans="3:74">
      <c r="C580" s="596"/>
      <c r="D580" s="596"/>
      <c r="E580" s="596"/>
      <c r="F580" s="596"/>
      <c r="G580" s="596"/>
      <c r="H580" s="596"/>
      <c r="I580" s="596"/>
      <c r="J580" s="596"/>
      <c r="K580" s="596"/>
      <c r="L580" s="596"/>
      <c r="M580" s="596"/>
      <c r="N580" s="596"/>
      <c r="O580" s="596"/>
      <c r="P580" s="596"/>
      <c r="Q580" s="596"/>
      <c r="R580" s="596"/>
      <c r="S580" s="596"/>
      <c r="T580" s="596"/>
      <c r="U580" s="596"/>
      <c r="V580" s="596"/>
      <c r="W580" s="596"/>
      <c r="X580" s="596"/>
      <c r="Y580" s="596"/>
      <c r="Z580" s="596"/>
      <c r="AC580" s="50"/>
      <c r="AD580" s="50"/>
      <c r="AE580" s="50"/>
      <c r="AF580" s="50"/>
      <c r="AG580" s="50"/>
      <c r="AH580" s="50"/>
      <c r="AI580" s="50"/>
      <c r="AJ580" s="50"/>
      <c r="AK580" s="50"/>
      <c r="AL580" s="50"/>
      <c r="BS580" s="62"/>
      <c r="BT580" s="994"/>
      <c r="BU580" s="42"/>
      <c r="BV580" s="42"/>
    </row>
    <row r="581" spans="3:74">
      <c r="C581" s="596"/>
      <c r="D581" s="596"/>
      <c r="E581" s="596"/>
      <c r="F581" s="596"/>
      <c r="G581" s="596"/>
      <c r="H581" s="596"/>
      <c r="I581" s="596"/>
      <c r="J581" s="596"/>
      <c r="K581" s="596"/>
      <c r="L581" s="596"/>
      <c r="M581" s="596"/>
      <c r="N581" s="596"/>
      <c r="O581" s="596"/>
      <c r="P581" s="596"/>
      <c r="Q581" s="596"/>
      <c r="R581" s="596"/>
      <c r="S581" s="596"/>
      <c r="T581" s="596"/>
      <c r="U581" s="596"/>
      <c r="V581" s="596"/>
      <c r="W581" s="596"/>
      <c r="X581" s="596"/>
      <c r="Y581" s="596"/>
      <c r="Z581" s="596"/>
      <c r="AC581" s="50"/>
      <c r="AD581" s="50"/>
      <c r="AE581" s="50"/>
      <c r="AF581" s="50"/>
      <c r="AG581" s="50"/>
      <c r="AH581" s="50"/>
      <c r="AI581" s="50"/>
      <c r="AJ581" s="50"/>
      <c r="AK581" s="50"/>
      <c r="AL581" s="50"/>
      <c r="BS581" s="62"/>
      <c r="BT581" s="994"/>
      <c r="BU581" s="42"/>
      <c r="BV581" s="42"/>
    </row>
    <row r="582" spans="3:74">
      <c r="C582" s="596"/>
      <c r="D582" s="596"/>
      <c r="E582" s="596"/>
      <c r="F582" s="596"/>
      <c r="G582" s="596"/>
      <c r="H582" s="596"/>
      <c r="I582" s="596"/>
      <c r="J582" s="596"/>
      <c r="K582" s="596"/>
      <c r="L582" s="596"/>
      <c r="M582" s="596"/>
      <c r="N582" s="596"/>
      <c r="O582" s="596"/>
      <c r="P582" s="596"/>
      <c r="Q582" s="596"/>
      <c r="R582" s="596"/>
      <c r="S582" s="596"/>
      <c r="T582" s="596"/>
      <c r="U582" s="596"/>
      <c r="V582" s="596"/>
      <c r="W582" s="596"/>
      <c r="X582" s="596"/>
      <c r="Y582" s="596"/>
      <c r="Z582" s="596"/>
      <c r="AC582" s="50"/>
      <c r="AD582" s="50"/>
      <c r="AE582" s="50"/>
      <c r="AF582" s="50"/>
      <c r="AG582" s="50"/>
      <c r="AH582" s="50"/>
      <c r="AI582" s="50"/>
      <c r="AJ582" s="50"/>
      <c r="AK582" s="50"/>
      <c r="AL582" s="50"/>
      <c r="BS582" s="62"/>
      <c r="BT582" s="994"/>
      <c r="BU582" s="42"/>
      <c r="BV582" s="42"/>
    </row>
    <row r="583" spans="3:74">
      <c r="C583" s="596"/>
      <c r="D583" s="596"/>
      <c r="E583" s="596"/>
      <c r="F583" s="596"/>
      <c r="G583" s="596"/>
      <c r="H583" s="596"/>
      <c r="I583" s="596"/>
      <c r="J583" s="596"/>
      <c r="K583" s="596"/>
      <c r="L583" s="596"/>
      <c r="M583" s="596"/>
      <c r="N583" s="596"/>
      <c r="O583" s="596"/>
      <c r="P583" s="596"/>
      <c r="Q583" s="596"/>
      <c r="R583" s="596"/>
      <c r="S583" s="596"/>
      <c r="T583" s="596"/>
      <c r="U583" s="596"/>
      <c r="V583" s="596"/>
      <c r="W583" s="596"/>
      <c r="X583" s="596"/>
      <c r="Y583" s="596"/>
      <c r="Z583" s="596"/>
      <c r="AC583" s="50"/>
      <c r="AD583" s="50"/>
      <c r="AE583" s="50"/>
      <c r="AF583" s="50"/>
      <c r="AG583" s="50"/>
      <c r="AH583" s="50"/>
      <c r="AI583" s="50"/>
      <c r="AJ583" s="50"/>
      <c r="AK583" s="50"/>
      <c r="AL583" s="50"/>
      <c r="BS583" s="62"/>
      <c r="BT583" s="994"/>
      <c r="BU583" s="42"/>
      <c r="BV583" s="42"/>
    </row>
    <row r="584" spans="3:74">
      <c r="C584" s="596"/>
      <c r="D584" s="596"/>
      <c r="E584" s="596"/>
      <c r="F584" s="596"/>
      <c r="G584" s="596"/>
      <c r="H584" s="596"/>
      <c r="I584" s="596"/>
      <c r="J584" s="596"/>
      <c r="K584" s="596"/>
      <c r="L584" s="596"/>
      <c r="M584" s="596"/>
      <c r="N584" s="596"/>
      <c r="O584" s="596"/>
      <c r="P584" s="596"/>
      <c r="Q584" s="596"/>
      <c r="R584" s="596"/>
      <c r="S584" s="596"/>
      <c r="T584" s="596"/>
      <c r="U584" s="596"/>
      <c r="V584" s="596"/>
      <c r="W584" s="596"/>
      <c r="X584" s="596"/>
      <c r="Y584" s="596"/>
      <c r="Z584" s="596"/>
      <c r="AC584" s="50"/>
      <c r="AD584" s="50"/>
      <c r="AE584" s="50"/>
      <c r="AF584" s="50"/>
      <c r="AG584" s="50"/>
      <c r="AH584" s="50"/>
      <c r="AI584" s="50"/>
      <c r="AJ584" s="50"/>
      <c r="AK584" s="50"/>
      <c r="AL584" s="50"/>
      <c r="BS584" s="62"/>
      <c r="BT584" s="994"/>
      <c r="BU584" s="42"/>
      <c r="BV584" s="42"/>
    </row>
    <row r="585" spans="3:74">
      <c r="C585" s="596"/>
      <c r="D585" s="596"/>
      <c r="E585" s="596"/>
      <c r="F585" s="596"/>
      <c r="G585" s="596"/>
      <c r="H585" s="596"/>
      <c r="I585" s="596"/>
      <c r="J585" s="596"/>
      <c r="K585" s="596"/>
      <c r="L585" s="596"/>
      <c r="M585" s="596"/>
      <c r="N585" s="596"/>
      <c r="O585" s="596"/>
      <c r="P585" s="596"/>
      <c r="Q585" s="596"/>
      <c r="R585" s="596"/>
      <c r="S585" s="596"/>
      <c r="T585" s="596"/>
      <c r="U585" s="596"/>
      <c r="V585" s="596"/>
      <c r="W585" s="596"/>
      <c r="X585" s="596"/>
      <c r="Y585" s="596"/>
      <c r="Z585" s="596"/>
      <c r="AC585" s="50"/>
      <c r="AD585" s="50"/>
      <c r="AE585" s="50"/>
      <c r="AF585" s="50"/>
      <c r="AG585" s="50"/>
      <c r="AH585" s="50"/>
      <c r="AI585" s="50"/>
      <c r="AJ585" s="50"/>
      <c r="AK585" s="50"/>
      <c r="AL585" s="50"/>
      <c r="BS585" s="62"/>
      <c r="BT585" s="994"/>
      <c r="BU585" s="42"/>
      <c r="BV585" s="42"/>
    </row>
    <row r="586" spans="3:74">
      <c r="C586" s="596"/>
      <c r="D586" s="596"/>
      <c r="E586" s="596"/>
      <c r="F586" s="596"/>
      <c r="G586" s="596"/>
      <c r="H586" s="596"/>
      <c r="I586" s="596"/>
      <c r="J586" s="596"/>
      <c r="K586" s="596"/>
      <c r="L586" s="596"/>
      <c r="M586" s="596"/>
      <c r="N586" s="596"/>
      <c r="O586" s="596"/>
      <c r="P586" s="596"/>
      <c r="Q586" s="596"/>
      <c r="R586" s="596"/>
      <c r="S586" s="596"/>
      <c r="T586" s="596"/>
      <c r="U586" s="596"/>
      <c r="V586" s="596"/>
      <c r="W586" s="596"/>
      <c r="X586" s="596"/>
      <c r="Y586" s="596"/>
      <c r="Z586" s="596"/>
      <c r="AC586" s="50"/>
      <c r="AD586" s="50"/>
      <c r="AE586" s="50"/>
      <c r="AF586" s="50"/>
      <c r="AG586" s="50"/>
      <c r="AH586" s="50"/>
      <c r="AI586" s="50"/>
      <c r="AJ586" s="50"/>
      <c r="AK586" s="50"/>
      <c r="AL586" s="50"/>
      <c r="BS586" s="62"/>
      <c r="BT586" s="994"/>
      <c r="BU586" s="42"/>
      <c r="BV586" s="42"/>
    </row>
    <row r="587" spans="3:74">
      <c r="C587" s="596"/>
      <c r="D587" s="596"/>
      <c r="E587" s="596"/>
      <c r="F587" s="596"/>
      <c r="G587" s="596"/>
      <c r="H587" s="596"/>
      <c r="I587" s="596"/>
      <c r="J587" s="596"/>
      <c r="K587" s="596"/>
      <c r="L587" s="596"/>
      <c r="M587" s="596"/>
      <c r="N587" s="596"/>
      <c r="O587" s="596"/>
      <c r="P587" s="596"/>
      <c r="Q587" s="596"/>
      <c r="R587" s="596"/>
      <c r="S587" s="596"/>
      <c r="T587" s="596"/>
      <c r="U587" s="596"/>
      <c r="V587" s="596"/>
      <c r="W587" s="596"/>
      <c r="X587" s="596"/>
      <c r="Y587" s="596"/>
      <c r="Z587" s="596"/>
      <c r="AC587" s="50"/>
      <c r="AD587" s="50"/>
      <c r="AE587" s="50"/>
      <c r="AF587" s="50"/>
      <c r="AG587" s="50"/>
      <c r="AH587" s="50"/>
      <c r="AI587" s="50"/>
      <c r="AJ587" s="50"/>
      <c r="AK587" s="50"/>
      <c r="AL587" s="50"/>
      <c r="BS587" s="62"/>
      <c r="BT587" s="994"/>
      <c r="BU587" s="42"/>
      <c r="BV587" s="42"/>
    </row>
    <row r="588" spans="3:74">
      <c r="C588" s="596"/>
      <c r="D588" s="596"/>
      <c r="E588" s="596"/>
      <c r="F588" s="596"/>
      <c r="G588" s="596"/>
      <c r="H588" s="596"/>
      <c r="I588" s="596"/>
      <c r="J588" s="596"/>
      <c r="K588" s="596"/>
      <c r="L588" s="596"/>
      <c r="M588" s="596"/>
      <c r="N588" s="596"/>
      <c r="O588" s="596"/>
      <c r="P588" s="596"/>
      <c r="Q588" s="596"/>
      <c r="R588" s="596"/>
      <c r="S588" s="596"/>
      <c r="T588" s="596"/>
      <c r="U588" s="596"/>
      <c r="V588" s="596"/>
      <c r="W588" s="596"/>
      <c r="X588" s="596"/>
      <c r="Y588" s="596"/>
      <c r="Z588" s="596"/>
      <c r="AC588" s="50"/>
      <c r="AD588" s="50"/>
      <c r="AE588" s="50"/>
      <c r="AF588" s="50"/>
      <c r="AG588" s="50"/>
      <c r="AH588" s="50"/>
      <c r="AI588" s="50"/>
      <c r="AJ588" s="50"/>
      <c r="AK588" s="50"/>
      <c r="AL588" s="50"/>
      <c r="BS588" s="62"/>
      <c r="BT588" s="994"/>
      <c r="BU588" s="42"/>
      <c r="BV588" s="42"/>
    </row>
    <row r="589" spans="3:74">
      <c r="C589" s="596"/>
      <c r="D589" s="596"/>
      <c r="E589" s="596"/>
      <c r="F589" s="596"/>
      <c r="G589" s="596"/>
      <c r="H589" s="596"/>
      <c r="I589" s="596"/>
      <c r="J589" s="596"/>
      <c r="K589" s="596"/>
      <c r="L589" s="596"/>
      <c r="M589" s="596"/>
      <c r="N589" s="596"/>
      <c r="O589" s="596"/>
      <c r="P589" s="596"/>
      <c r="Q589" s="596"/>
      <c r="R589" s="596"/>
      <c r="S589" s="596"/>
      <c r="T589" s="596"/>
      <c r="U589" s="596"/>
      <c r="V589" s="596"/>
      <c r="W589" s="596"/>
      <c r="X589" s="596"/>
      <c r="Y589" s="596"/>
      <c r="Z589" s="596"/>
      <c r="AC589" s="50"/>
      <c r="AD589" s="50"/>
      <c r="AE589" s="50"/>
      <c r="AF589" s="50"/>
      <c r="AG589" s="50"/>
      <c r="AH589" s="50"/>
      <c r="AI589" s="50"/>
      <c r="AJ589" s="50"/>
      <c r="AK589" s="50"/>
      <c r="AL589" s="50"/>
      <c r="BS589" s="62"/>
      <c r="BT589" s="994"/>
      <c r="BU589" s="42"/>
      <c r="BV589" s="42"/>
    </row>
    <row r="590" spans="3:74">
      <c r="C590" s="596"/>
      <c r="D590" s="596"/>
      <c r="E590" s="596"/>
      <c r="F590" s="596"/>
      <c r="G590" s="596"/>
      <c r="H590" s="596"/>
      <c r="I590" s="596"/>
      <c r="J590" s="596"/>
      <c r="K590" s="596"/>
      <c r="L590" s="596"/>
      <c r="M590" s="596"/>
      <c r="N590" s="596"/>
      <c r="O590" s="596"/>
      <c r="P590" s="596"/>
      <c r="Q590" s="596"/>
      <c r="R590" s="596"/>
      <c r="S590" s="596"/>
      <c r="T590" s="596"/>
      <c r="U590" s="596"/>
      <c r="V590" s="596"/>
      <c r="W590" s="596"/>
      <c r="X590" s="596"/>
      <c r="Y590" s="596"/>
      <c r="Z590" s="596"/>
      <c r="AC590" s="50"/>
      <c r="AD590" s="50"/>
      <c r="AE590" s="50"/>
      <c r="AF590" s="50"/>
      <c r="AG590" s="50"/>
      <c r="AH590" s="50"/>
      <c r="AI590" s="50"/>
      <c r="AJ590" s="50"/>
      <c r="AK590" s="50"/>
      <c r="AL590" s="50"/>
      <c r="BS590" s="62"/>
      <c r="BT590" s="994"/>
      <c r="BU590" s="42"/>
      <c r="BV590" s="42"/>
    </row>
    <row r="591" spans="3:74">
      <c r="C591" s="596"/>
      <c r="D591" s="596"/>
      <c r="E591" s="596"/>
      <c r="F591" s="596"/>
      <c r="G591" s="596"/>
      <c r="H591" s="596"/>
      <c r="I591" s="596"/>
      <c r="J591" s="596"/>
      <c r="K591" s="596"/>
      <c r="L591" s="596"/>
      <c r="M591" s="596"/>
      <c r="N591" s="596"/>
      <c r="O591" s="596"/>
      <c r="P591" s="596"/>
      <c r="Q591" s="596"/>
      <c r="R591" s="596"/>
      <c r="S591" s="596"/>
      <c r="T591" s="596"/>
      <c r="U591" s="596"/>
      <c r="V591" s="596"/>
      <c r="W591" s="596"/>
      <c r="X591" s="596"/>
      <c r="Y591" s="596"/>
      <c r="Z591" s="596"/>
      <c r="AC591" s="50"/>
      <c r="AD591" s="50"/>
      <c r="AE591" s="50"/>
      <c r="AF591" s="50"/>
      <c r="AG591" s="50"/>
      <c r="AH591" s="50"/>
      <c r="AI591" s="50"/>
      <c r="AJ591" s="50"/>
      <c r="AK591" s="50"/>
      <c r="AL591" s="50"/>
      <c r="BS591" s="62"/>
      <c r="BT591" s="994"/>
      <c r="BU591" s="42"/>
      <c r="BV591" s="42"/>
    </row>
    <row r="592" spans="3:74">
      <c r="C592" s="596"/>
      <c r="D592" s="596"/>
      <c r="E592" s="596"/>
      <c r="F592" s="596"/>
      <c r="G592" s="596"/>
      <c r="H592" s="596"/>
      <c r="I592" s="596"/>
      <c r="J592" s="596"/>
      <c r="K592" s="596"/>
      <c r="L592" s="596"/>
      <c r="M592" s="596"/>
      <c r="N592" s="596"/>
      <c r="O592" s="596"/>
      <c r="P592" s="596"/>
      <c r="Q592" s="596"/>
      <c r="R592" s="596"/>
      <c r="S592" s="596"/>
      <c r="T592" s="596"/>
      <c r="U592" s="596"/>
      <c r="V592" s="596"/>
      <c r="W592" s="596"/>
      <c r="X592" s="596"/>
      <c r="Y592" s="596"/>
      <c r="Z592" s="596"/>
      <c r="AC592" s="50"/>
      <c r="AD592" s="50"/>
      <c r="AE592" s="50"/>
      <c r="AF592" s="50"/>
      <c r="AG592" s="50"/>
      <c r="AH592" s="50"/>
      <c r="AI592" s="50"/>
      <c r="AJ592" s="50"/>
      <c r="AK592" s="50"/>
      <c r="AL592" s="50"/>
      <c r="BS592" s="62"/>
      <c r="BT592" s="994"/>
      <c r="BU592" s="42"/>
      <c r="BV592" s="42"/>
    </row>
    <row r="593" spans="3:74">
      <c r="C593" s="596"/>
      <c r="D593" s="596"/>
      <c r="E593" s="596"/>
      <c r="F593" s="596"/>
      <c r="G593" s="596"/>
      <c r="H593" s="596"/>
      <c r="I593" s="596"/>
      <c r="J593" s="596"/>
      <c r="K593" s="596"/>
      <c r="L593" s="596"/>
      <c r="M593" s="596"/>
      <c r="N593" s="596"/>
      <c r="O593" s="596"/>
      <c r="P593" s="596"/>
      <c r="Q593" s="596"/>
      <c r="R593" s="596"/>
      <c r="S593" s="596"/>
      <c r="T593" s="596"/>
      <c r="U593" s="596"/>
      <c r="V593" s="596"/>
      <c r="W593" s="596"/>
      <c r="X593" s="596"/>
      <c r="Y593" s="596"/>
      <c r="Z593" s="596"/>
      <c r="AC593" s="50"/>
      <c r="AD593" s="50"/>
      <c r="AE593" s="50"/>
      <c r="AF593" s="50"/>
      <c r="AG593" s="50"/>
      <c r="AH593" s="50"/>
      <c r="AI593" s="50"/>
      <c r="AJ593" s="50"/>
      <c r="AK593" s="50"/>
      <c r="AL593" s="50"/>
      <c r="BS593" s="62"/>
      <c r="BT593" s="994"/>
      <c r="BU593" s="42"/>
      <c r="BV593" s="42"/>
    </row>
    <row r="594" spans="3:74">
      <c r="C594" s="596"/>
      <c r="D594" s="596"/>
      <c r="E594" s="596"/>
      <c r="F594" s="596"/>
      <c r="G594" s="596"/>
      <c r="H594" s="596"/>
      <c r="I594" s="596"/>
      <c r="J594" s="596"/>
      <c r="K594" s="596"/>
      <c r="L594" s="596"/>
      <c r="M594" s="596"/>
      <c r="N594" s="596"/>
      <c r="O594" s="596"/>
      <c r="P594" s="596"/>
      <c r="Q594" s="596"/>
      <c r="R594" s="596"/>
      <c r="S594" s="596"/>
      <c r="T594" s="596"/>
      <c r="U594" s="596"/>
      <c r="V594" s="596"/>
      <c r="W594" s="596"/>
      <c r="X594" s="596"/>
      <c r="Y594" s="596"/>
      <c r="Z594" s="596"/>
      <c r="AC594" s="50"/>
      <c r="AD594" s="50"/>
      <c r="AE594" s="50"/>
      <c r="AF594" s="50"/>
      <c r="AG594" s="50"/>
      <c r="AH594" s="50"/>
      <c r="AI594" s="50"/>
      <c r="AJ594" s="50"/>
      <c r="AK594" s="50"/>
      <c r="AL594" s="50"/>
      <c r="BS594" s="62"/>
      <c r="BT594" s="994"/>
      <c r="BU594" s="42"/>
      <c r="BV594" s="42"/>
    </row>
    <row r="595" spans="3:74">
      <c r="C595" s="596"/>
      <c r="D595" s="596"/>
      <c r="E595" s="596"/>
      <c r="F595" s="596"/>
      <c r="G595" s="596"/>
      <c r="H595" s="596"/>
      <c r="I595" s="596"/>
      <c r="J595" s="596"/>
      <c r="K595" s="596"/>
      <c r="L595" s="596"/>
      <c r="M595" s="596"/>
      <c r="N595" s="596"/>
      <c r="O595" s="596"/>
      <c r="P595" s="596"/>
      <c r="Q595" s="596"/>
      <c r="R595" s="596"/>
      <c r="S595" s="596"/>
      <c r="T595" s="596"/>
      <c r="U595" s="596"/>
      <c r="V595" s="596"/>
      <c r="W595" s="596"/>
      <c r="X595" s="596"/>
      <c r="Y595" s="596"/>
      <c r="Z595" s="596"/>
      <c r="AC595" s="50"/>
      <c r="AD595" s="50"/>
      <c r="AE595" s="50"/>
      <c r="AF595" s="50"/>
      <c r="AG595" s="50"/>
      <c r="AH595" s="50"/>
      <c r="AI595" s="50"/>
      <c r="AJ595" s="50"/>
      <c r="AK595" s="50"/>
      <c r="AL595" s="50"/>
      <c r="BS595" s="62"/>
      <c r="BT595" s="994"/>
      <c r="BU595" s="42"/>
      <c r="BV595" s="42"/>
    </row>
    <row r="596" spans="3:74">
      <c r="C596" s="596"/>
      <c r="D596" s="596"/>
      <c r="E596" s="596"/>
      <c r="F596" s="596"/>
      <c r="G596" s="596"/>
      <c r="H596" s="596"/>
      <c r="I596" s="596"/>
      <c r="J596" s="596"/>
      <c r="K596" s="596"/>
      <c r="L596" s="596"/>
      <c r="M596" s="596"/>
      <c r="N596" s="596"/>
      <c r="O596" s="596"/>
      <c r="P596" s="596"/>
      <c r="Q596" s="596"/>
      <c r="R596" s="596"/>
      <c r="S596" s="596"/>
      <c r="T596" s="596"/>
      <c r="U596" s="596"/>
      <c r="V596" s="596"/>
      <c r="W596" s="596"/>
      <c r="X596" s="596"/>
      <c r="Y596" s="596"/>
      <c r="Z596" s="596"/>
      <c r="AC596" s="50"/>
      <c r="AD596" s="50"/>
      <c r="AE596" s="50"/>
      <c r="AF596" s="50"/>
      <c r="AG596" s="50"/>
      <c r="AH596" s="50"/>
      <c r="AI596" s="50"/>
      <c r="AJ596" s="50"/>
      <c r="AK596" s="50"/>
      <c r="AL596" s="50"/>
      <c r="BS596" s="62"/>
      <c r="BT596" s="994"/>
      <c r="BU596" s="42"/>
      <c r="BV596" s="42"/>
    </row>
    <row r="597" spans="3:74">
      <c r="C597" s="596"/>
      <c r="D597" s="596"/>
      <c r="E597" s="596"/>
      <c r="F597" s="596"/>
      <c r="G597" s="596"/>
      <c r="H597" s="596"/>
      <c r="I597" s="596"/>
      <c r="J597" s="596"/>
      <c r="K597" s="596"/>
      <c r="L597" s="596"/>
      <c r="M597" s="596"/>
      <c r="N597" s="596"/>
      <c r="O597" s="596"/>
      <c r="P597" s="596"/>
      <c r="Q597" s="596"/>
      <c r="R597" s="596"/>
      <c r="S597" s="596"/>
      <c r="T597" s="596"/>
      <c r="U597" s="596"/>
      <c r="V597" s="596"/>
      <c r="W597" s="596"/>
      <c r="X597" s="596"/>
      <c r="Y597" s="596"/>
      <c r="Z597" s="596"/>
      <c r="AC597" s="50"/>
      <c r="AD597" s="50"/>
      <c r="AE597" s="50"/>
      <c r="AF597" s="50"/>
      <c r="AG597" s="50"/>
      <c r="AH597" s="50"/>
      <c r="AI597" s="50"/>
      <c r="AJ597" s="50"/>
      <c r="AK597" s="50"/>
      <c r="AL597" s="50"/>
      <c r="BS597" s="62"/>
      <c r="BT597" s="994"/>
      <c r="BU597" s="42"/>
      <c r="BV597" s="42"/>
    </row>
    <row r="598" spans="3:74">
      <c r="C598" s="596"/>
      <c r="D598" s="596"/>
      <c r="E598" s="596"/>
      <c r="F598" s="596"/>
      <c r="G598" s="596"/>
      <c r="H598" s="596"/>
      <c r="I598" s="596"/>
      <c r="J598" s="596"/>
      <c r="K598" s="596"/>
      <c r="L598" s="596"/>
      <c r="M598" s="596"/>
      <c r="N598" s="596"/>
      <c r="O598" s="596"/>
      <c r="P598" s="596"/>
      <c r="Q598" s="596"/>
      <c r="R598" s="596"/>
      <c r="S598" s="596"/>
      <c r="T598" s="596"/>
      <c r="U598" s="596"/>
      <c r="V598" s="596"/>
      <c r="W598" s="596"/>
      <c r="X598" s="596"/>
      <c r="Y598" s="596"/>
      <c r="Z598" s="596"/>
      <c r="AC598" s="50"/>
      <c r="AD598" s="50"/>
      <c r="AE598" s="50"/>
      <c r="AF598" s="50"/>
      <c r="AG598" s="50"/>
      <c r="AH598" s="50"/>
      <c r="AI598" s="50"/>
      <c r="AJ598" s="50"/>
      <c r="AK598" s="50"/>
      <c r="AL598" s="50"/>
      <c r="BS598" s="62"/>
      <c r="BT598" s="994"/>
      <c r="BU598" s="42"/>
      <c r="BV598" s="42"/>
    </row>
    <row r="599" spans="3:74">
      <c r="C599" s="596"/>
      <c r="D599" s="596"/>
      <c r="E599" s="596"/>
      <c r="F599" s="596"/>
      <c r="G599" s="596"/>
      <c r="H599" s="596"/>
      <c r="I599" s="596"/>
      <c r="J599" s="596"/>
      <c r="K599" s="596"/>
      <c r="L599" s="596"/>
      <c r="M599" s="596"/>
      <c r="N599" s="596"/>
      <c r="O599" s="596"/>
      <c r="P599" s="596"/>
      <c r="Q599" s="596"/>
      <c r="R599" s="596"/>
      <c r="S599" s="596"/>
      <c r="T599" s="596"/>
      <c r="U599" s="596"/>
      <c r="V599" s="596"/>
      <c r="W599" s="596"/>
      <c r="X599" s="596"/>
      <c r="Y599" s="596"/>
      <c r="Z599" s="596"/>
      <c r="AC599" s="50"/>
      <c r="AD599" s="50"/>
      <c r="AE599" s="50"/>
      <c r="AF599" s="50"/>
      <c r="AG599" s="50"/>
      <c r="AH599" s="50"/>
      <c r="AI599" s="50"/>
      <c r="AJ599" s="50"/>
      <c r="AK599" s="50"/>
      <c r="AL599" s="50"/>
      <c r="BS599" s="62"/>
      <c r="BT599" s="994"/>
      <c r="BU599" s="42"/>
      <c r="BV599" s="42"/>
    </row>
    <row r="600" spans="3:74">
      <c r="C600" s="596"/>
      <c r="D600" s="596"/>
      <c r="E600" s="596"/>
      <c r="F600" s="596"/>
      <c r="G600" s="596"/>
      <c r="H600" s="596"/>
      <c r="I600" s="596"/>
      <c r="J600" s="596"/>
      <c r="K600" s="596"/>
      <c r="L600" s="596"/>
      <c r="M600" s="596"/>
      <c r="N600" s="596"/>
      <c r="O600" s="596"/>
      <c r="P600" s="596"/>
      <c r="Q600" s="596"/>
      <c r="R600" s="596"/>
      <c r="S600" s="596"/>
      <c r="T600" s="596"/>
      <c r="U600" s="596"/>
      <c r="V600" s="596"/>
      <c r="W600" s="596"/>
      <c r="X600" s="596"/>
      <c r="Y600" s="596"/>
      <c r="Z600" s="596"/>
      <c r="AC600" s="50"/>
      <c r="AD600" s="50"/>
      <c r="AE600" s="50"/>
      <c r="AF600" s="50"/>
      <c r="AG600" s="50"/>
      <c r="AH600" s="50"/>
      <c r="AI600" s="50"/>
      <c r="AJ600" s="50"/>
      <c r="AK600" s="50"/>
      <c r="AL600" s="50"/>
      <c r="BS600" s="62"/>
      <c r="BT600" s="994"/>
      <c r="BU600" s="42"/>
      <c r="BV600" s="42"/>
    </row>
    <row r="601" spans="3:74">
      <c r="C601" s="596"/>
      <c r="D601" s="596"/>
      <c r="E601" s="596"/>
      <c r="F601" s="596"/>
      <c r="G601" s="596"/>
      <c r="H601" s="596"/>
      <c r="I601" s="596"/>
      <c r="J601" s="596"/>
      <c r="K601" s="596"/>
      <c r="L601" s="596"/>
      <c r="M601" s="596"/>
      <c r="N601" s="596"/>
      <c r="O601" s="596"/>
      <c r="P601" s="596"/>
      <c r="Q601" s="596"/>
      <c r="R601" s="596"/>
      <c r="S601" s="596"/>
      <c r="T601" s="596"/>
      <c r="U601" s="596"/>
      <c r="V601" s="596"/>
      <c r="W601" s="596"/>
      <c r="X601" s="596"/>
      <c r="Y601" s="596"/>
      <c r="Z601" s="596"/>
      <c r="AC601" s="50"/>
      <c r="AD601" s="50"/>
      <c r="AE601" s="50"/>
      <c r="AF601" s="50"/>
      <c r="AG601" s="50"/>
      <c r="AH601" s="50"/>
      <c r="AI601" s="50"/>
      <c r="AJ601" s="50"/>
      <c r="AK601" s="50"/>
      <c r="AL601" s="50"/>
      <c r="BS601" s="62"/>
      <c r="BT601" s="994"/>
      <c r="BU601" s="42"/>
      <c r="BV601" s="42"/>
    </row>
    <row r="602" spans="3:74">
      <c r="C602" s="596"/>
      <c r="D602" s="596"/>
      <c r="E602" s="596"/>
      <c r="F602" s="596"/>
      <c r="G602" s="596"/>
      <c r="H602" s="596"/>
      <c r="I602" s="596"/>
      <c r="J602" s="596"/>
      <c r="K602" s="596"/>
      <c r="L602" s="596"/>
      <c r="M602" s="596"/>
      <c r="N602" s="596"/>
      <c r="O602" s="596"/>
      <c r="P602" s="596"/>
      <c r="Q602" s="596"/>
      <c r="R602" s="596"/>
      <c r="S602" s="596"/>
      <c r="T602" s="596"/>
      <c r="U602" s="596"/>
      <c r="V602" s="596"/>
      <c r="W602" s="596"/>
      <c r="X602" s="596"/>
      <c r="Y602" s="596"/>
      <c r="Z602" s="596"/>
      <c r="AC602" s="50"/>
      <c r="AD602" s="50"/>
      <c r="AE602" s="50"/>
      <c r="AF602" s="50"/>
      <c r="AG602" s="50"/>
      <c r="AH602" s="50"/>
      <c r="AI602" s="50"/>
      <c r="AJ602" s="50"/>
      <c r="AK602" s="50"/>
      <c r="AL602" s="50"/>
      <c r="BS602" s="62"/>
      <c r="BT602" s="994"/>
      <c r="BU602" s="42"/>
      <c r="BV602" s="42"/>
    </row>
    <row r="603" spans="3:74">
      <c r="C603" s="596"/>
      <c r="D603" s="596"/>
      <c r="E603" s="596"/>
      <c r="F603" s="596"/>
      <c r="G603" s="596"/>
      <c r="H603" s="596"/>
      <c r="I603" s="596"/>
      <c r="J603" s="596"/>
      <c r="K603" s="596"/>
      <c r="L603" s="596"/>
      <c r="M603" s="596"/>
      <c r="N603" s="596"/>
      <c r="O603" s="596"/>
      <c r="P603" s="596"/>
      <c r="Q603" s="596"/>
      <c r="R603" s="596"/>
      <c r="S603" s="596"/>
      <c r="T603" s="596"/>
      <c r="U603" s="596"/>
      <c r="V603" s="596"/>
      <c r="W603" s="596"/>
      <c r="X603" s="596"/>
      <c r="Y603" s="596"/>
      <c r="Z603" s="596"/>
      <c r="AC603" s="50"/>
      <c r="AD603" s="50"/>
      <c r="AE603" s="50"/>
      <c r="AF603" s="50"/>
      <c r="AG603" s="50"/>
      <c r="AH603" s="50"/>
      <c r="AI603" s="50"/>
      <c r="AJ603" s="50"/>
      <c r="AK603" s="50"/>
      <c r="AL603" s="50"/>
      <c r="BS603" s="62"/>
      <c r="BT603" s="994"/>
      <c r="BU603" s="42"/>
      <c r="BV603" s="42"/>
    </row>
    <row r="604" spans="3:74">
      <c r="C604" s="596"/>
      <c r="D604" s="596"/>
      <c r="E604" s="596"/>
      <c r="F604" s="596"/>
      <c r="G604" s="596"/>
      <c r="H604" s="596"/>
      <c r="I604" s="596"/>
      <c r="J604" s="596"/>
      <c r="K604" s="596"/>
      <c r="L604" s="596"/>
      <c r="M604" s="596"/>
      <c r="N604" s="596"/>
      <c r="O604" s="596"/>
      <c r="P604" s="596"/>
      <c r="Q604" s="596"/>
      <c r="R604" s="596"/>
      <c r="S604" s="596"/>
      <c r="T604" s="596"/>
      <c r="U604" s="596"/>
      <c r="V604" s="596"/>
      <c r="W604" s="596"/>
      <c r="X604" s="596"/>
      <c r="Y604" s="596"/>
      <c r="Z604" s="596"/>
      <c r="AC604" s="50"/>
      <c r="AD604" s="50"/>
      <c r="AE604" s="50"/>
      <c r="AF604" s="50"/>
      <c r="AG604" s="50"/>
      <c r="AH604" s="50"/>
      <c r="AI604" s="50"/>
      <c r="AJ604" s="50"/>
      <c r="AK604" s="50"/>
      <c r="AL604" s="50"/>
      <c r="BS604" s="62"/>
      <c r="BT604" s="994"/>
      <c r="BU604" s="42"/>
      <c r="BV604" s="42"/>
    </row>
    <row r="605" spans="3:74">
      <c r="C605" s="596"/>
      <c r="D605" s="596"/>
      <c r="E605" s="596"/>
      <c r="F605" s="596"/>
      <c r="G605" s="596"/>
      <c r="H605" s="596"/>
      <c r="I605" s="596"/>
      <c r="J605" s="596"/>
      <c r="K605" s="596"/>
      <c r="L605" s="596"/>
      <c r="M605" s="596"/>
      <c r="N605" s="596"/>
      <c r="O605" s="596"/>
      <c r="P605" s="596"/>
      <c r="Q605" s="596"/>
      <c r="R605" s="596"/>
      <c r="S605" s="596"/>
      <c r="T605" s="596"/>
      <c r="U605" s="596"/>
      <c r="V605" s="596"/>
      <c r="W605" s="596"/>
      <c r="X605" s="596"/>
      <c r="Y605" s="596"/>
      <c r="Z605" s="596"/>
      <c r="AC605" s="50"/>
      <c r="AD605" s="50"/>
      <c r="AE605" s="50"/>
      <c r="AF605" s="50"/>
      <c r="AG605" s="50"/>
      <c r="AH605" s="50"/>
      <c r="AI605" s="50"/>
      <c r="AJ605" s="50"/>
      <c r="AK605" s="50"/>
      <c r="AL605" s="50"/>
      <c r="BS605" s="62"/>
      <c r="BT605" s="994"/>
      <c r="BU605" s="42"/>
      <c r="BV605" s="42"/>
    </row>
    <row r="606" spans="3:74">
      <c r="C606" s="596"/>
      <c r="D606" s="596"/>
      <c r="E606" s="596"/>
      <c r="F606" s="596"/>
      <c r="G606" s="596"/>
      <c r="H606" s="596"/>
      <c r="I606" s="596"/>
      <c r="J606" s="596"/>
      <c r="K606" s="596"/>
      <c r="L606" s="596"/>
      <c r="M606" s="596"/>
      <c r="N606" s="596"/>
      <c r="O606" s="596"/>
      <c r="P606" s="596"/>
      <c r="Q606" s="596"/>
      <c r="R606" s="596"/>
      <c r="S606" s="596"/>
      <c r="T606" s="596"/>
      <c r="U606" s="596"/>
      <c r="V606" s="596"/>
      <c r="W606" s="596"/>
      <c r="X606" s="596"/>
      <c r="Y606" s="596"/>
      <c r="Z606" s="596"/>
      <c r="AC606" s="50"/>
      <c r="AD606" s="50"/>
      <c r="AE606" s="50"/>
      <c r="AF606" s="50"/>
      <c r="AG606" s="50"/>
      <c r="AH606" s="50"/>
      <c r="AI606" s="50"/>
      <c r="AJ606" s="50"/>
      <c r="AK606" s="50"/>
      <c r="AL606" s="50"/>
      <c r="BS606" s="62"/>
      <c r="BT606" s="994"/>
      <c r="BU606" s="42"/>
      <c r="BV606" s="42"/>
    </row>
    <row r="607" spans="3:74">
      <c r="C607" s="596"/>
      <c r="D607" s="596"/>
      <c r="E607" s="596"/>
      <c r="F607" s="596"/>
      <c r="G607" s="596"/>
      <c r="H607" s="596"/>
      <c r="I607" s="596"/>
      <c r="J607" s="596"/>
      <c r="K607" s="596"/>
      <c r="L607" s="596"/>
      <c r="M607" s="596"/>
      <c r="N607" s="596"/>
      <c r="O607" s="596"/>
      <c r="P607" s="596"/>
      <c r="Q607" s="596"/>
      <c r="R607" s="596"/>
      <c r="S607" s="596"/>
      <c r="T607" s="596"/>
      <c r="U607" s="596"/>
      <c r="V607" s="596"/>
      <c r="W607" s="596"/>
      <c r="X607" s="596"/>
      <c r="Y607" s="596"/>
      <c r="Z607" s="596"/>
      <c r="AC607" s="50"/>
      <c r="AD607" s="50"/>
      <c r="AE607" s="50"/>
      <c r="AF607" s="50"/>
      <c r="AG607" s="50"/>
      <c r="AH607" s="50"/>
      <c r="AI607" s="50"/>
      <c r="AJ607" s="50"/>
      <c r="AK607" s="50"/>
      <c r="AL607" s="50"/>
      <c r="BS607" s="62"/>
      <c r="BT607" s="994"/>
      <c r="BU607" s="42"/>
      <c r="BV607" s="42"/>
    </row>
    <row r="608" spans="3:74">
      <c r="C608" s="596"/>
      <c r="D608" s="596"/>
      <c r="E608" s="596"/>
      <c r="F608" s="596"/>
      <c r="G608" s="596"/>
      <c r="H608" s="596"/>
      <c r="I608" s="596"/>
      <c r="J608" s="596"/>
      <c r="K608" s="596"/>
      <c r="L608" s="596"/>
      <c r="M608" s="596"/>
      <c r="N608" s="596"/>
      <c r="O608" s="596"/>
      <c r="P608" s="596"/>
      <c r="Q608" s="596"/>
      <c r="R608" s="596"/>
      <c r="S608" s="596"/>
      <c r="T608" s="596"/>
      <c r="U608" s="596"/>
      <c r="V608" s="596"/>
      <c r="W608" s="596"/>
      <c r="X608" s="596"/>
      <c r="Y608" s="596"/>
      <c r="Z608" s="596"/>
      <c r="AC608" s="50"/>
      <c r="AD608" s="50"/>
      <c r="AE608" s="50"/>
      <c r="AF608" s="50"/>
      <c r="AG608" s="50"/>
      <c r="AH608" s="50"/>
      <c r="AI608" s="50"/>
      <c r="AJ608" s="50"/>
      <c r="AK608" s="50"/>
      <c r="AL608" s="50"/>
      <c r="BS608" s="62"/>
      <c r="BT608" s="994"/>
      <c r="BU608" s="42"/>
      <c r="BV608" s="42"/>
    </row>
    <row r="609" spans="3:74">
      <c r="C609" s="596"/>
      <c r="D609" s="596"/>
      <c r="E609" s="596"/>
      <c r="F609" s="596"/>
      <c r="G609" s="596"/>
      <c r="H609" s="596"/>
      <c r="I609" s="596"/>
      <c r="J609" s="596"/>
      <c r="K609" s="596"/>
      <c r="L609" s="596"/>
      <c r="M609" s="596"/>
      <c r="N609" s="596"/>
      <c r="O609" s="596"/>
      <c r="P609" s="596"/>
      <c r="Q609" s="596"/>
      <c r="R609" s="596"/>
      <c r="S609" s="596"/>
      <c r="T609" s="596"/>
      <c r="U609" s="596"/>
      <c r="V609" s="596"/>
      <c r="W609" s="596"/>
      <c r="X609" s="596"/>
      <c r="Y609" s="596"/>
      <c r="Z609" s="596"/>
      <c r="AC609" s="50"/>
      <c r="AD609" s="50"/>
      <c r="AE609" s="50"/>
      <c r="AF609" s="50"/>
      <c r="AG609" s="50"/>
      <c r="AH609" s="50"/>
      <c r="AI609" s="50"/>
      <c r="AJ609" s="50"/>
      <c r="AK609" s="50"/>
      <c r="AL609" s="50"/>
      <c r="BS609" s="62"/>
      <c r="BT609" s="994"/>
      <c r="BU609" s="42"/>
      <c r="BV609" s="42"/>
    </row>
    <row r="610" spans="3:74">
      <c r="C610" s="596"/>
      <c r="D610" s="596"/>
      <c r="E610" s="596"/>
      <c r="F610" s="596"/>
      <c r="G610" s="596"/>
      <c r="H610" s="596"/>
      <c r="I610" s="596"/>
      <c r="J610" s="596"/>
      <c r="K610" s="596"/>
      <c r="L610" s="596"/>
      <c r="M610" s="596"/>
      <c r="N610" s="596"/>
      <c r="O610" s="596"/>
      <c r="P610" s="596"/>
      <c r="Q610" s="596"/>
      <c r="R610" s="596"/>
      <c r="S610" s="596"/>
      <c r="T610" s="596"/>
      <c r="U610" s="596"/>
      <c r="V610" s="596"/>
      <c r="W610" s="596"/>
      <c r="X610" s="596"/>
      <c r="Y610" s="596"/>
      <c r="Z610" s="596"/>
      <c r="AC610" s="50"/>
      <c r="AD610" s="50"/>
      <c r="AE610" s="50"/>
      <c r="AF610" s="50"/>
      <c r="AG610" s="50"/>
      <c r="AH610" s="50"/>
      <c r="AI610" s="50"/>
      <c r="AJ610" s="50"/>
      <c r="AK610" s="50"/>
      <c r="AL610" s="50"/>
      <c r="BS610" s="62"/>
      <c r="BT610" s="994"/>
      <c r="BU610" s="42"/>
      <c r="BV610" s="42"/>
    </row>
    <row r="611" spans="3:74">
      <c r="C611" s="596"/>
      <c r="D611" s="596"/>
      <c r="E611" s="596"/>
      <c r="F611" s="596"/>
      <c r="G611" s="596"/>
      <c r="H611" s="596"/>
      <c r="I611" s="596"/>
      <c r="J611" s="596"/>
      <c r="K611" s="596"/>
      <c r="L611" s="596"/>
      <c r="M611" s="596"/>
      <c r="N611" s="596"/>
      <c r="O611" s="596"/>
      <c r="P611" s="596"/>
      <c r="Q611" s="596"/>
      <c r="R611" s="596"/>
      <c r="S611" s="596"/>
      <c r="T611" s="596"/>
      <c r="U611" s="596"/>
      <c r="V611" s="596"/>
      <c r="W611" s="596"/>
      <c r="X611" s="596"/>
      <c r="Y611" s="596"/>
      <c r="Z611" s="596"/>
      <c r="AC611" s="50"/>
      <c r="AD611" s="50"/>
      <c r="AE611" s="50"/>
      <c r="AF611" s="50"/>
      <c r="AG611" s="50"/>
      <c r="AH611" s="50"/>
      <c r="AI611" s="50"/>
      <c r="AJ611" s="50"/>
      <c r="AK611" s="50"/>
      <c r="AL611" s="50"/>
      <c r="BS611" s="62"/>
      <c r="BT611" s="994"/>
      <c r="BU611" s="42"/>
      <c r="BV611" s="42"/>
    </row>
    <row r="612" spans="3:74">
      <c r="C612" s="596"/>
      <c r="D612" s="596"/>
      <c r="E612" s="596"/>
      <c r="F612" s="596"/>
      <c r="G612" s="596"/>
      <c r="H612" s="596"/>
      <c r="I612" s="596"/>
      <c r="J612" s="596"/>
      <c r="K612" s="596"/>
      <c r="L612" s="596"/>
      <c r="M612" s="596"/>
      <c r="N612" s="596"/>
      <c r="O612" s="596"/>
      <c r="P612" s="596"/>
      <c r="Q612" s="596"/>
      <c r="R612" s="596"/>
      <c r="S612" s="596"/>
      <c r="T612" s="596"/>
      <c r="U612" s="596"/>
      <c r="V612" s="596"/>
      <c r="W612" s="596"/>
      <c r="X612" s="596"/>
      <c r="Y612" s="596"/>
      <c r="Z612" s="596"/>
      <c r="AC612" s="50"/>
      <c r="AD612" s="50"/>
      <c r="AE612" s="50"/>
      <c r="AF612" s="50"/>
      <c r="AG612" s="50"/>
      <c r="AH612" s="50"/>
      <c r="AI612" s="50"/>
      <c r="AJ612" s="50"/>
      <c r="AK612" s="50"/>
      <c r="AL612" s="50"/>
      <c r="BS612" s="62"/>
      <c r="BT612" s="994"/>
      <c r="BU612" s="42"/>
      <c r="BV612" s="42"/>
    </row>
    <row r="613" spans="3:74">
      <c r="C613" s="596"/>
      <c r="D613" s="596"/>
      <c r="E613" s="596"/>
      <c r="F613" s="596"/>
      <c r="G613" s="596"/>
      <c r="H613" s="596"/>
      <c r="I613" s="596"/>
      <c r="J613" s="596"/>
      <c r="K613" s="596"/>
      <c r="L613" s="596"/>
      <c r="M613" s="596"/>
      <c r="N613" s="596"/>
      <c r="O613" s="596"/>
      <c r="P613" s="596"/>
      <c r="Q613" s="596"/>
      <c r="R613" s="596"/>
      <c r="S613" s="596"/>
      <c r="T613" s="596"/>
      <c r="U613" s="596"/>
      <c r="V613" s="596"/>
      <c r="W613" s="596"/>
      <c r="X613" s="596"/>
      <c r="Y613" s="596"/>
      <c r="Z613" s="596"/>
      <c r="AC613" s="50"/>
      <c r="AD613" s="50"/>
      <c r="AE613" s="50"/>
      <c r="AF613" s="50"/>
      <c r="AG613" s="50"/>
      <c r="AH613" s="50"/>
      <c r="AI613" s="50"/>
      <c r="AJ613" s="50"/>
      <c r="AK613" s="50"/>
      <c r="AL613" s="50"/>
      <c r="BS613" s="62"/>
      <c r="BT613" s="994"/>
      <c r="BU613" s="42"/>
      <c r="BV613" s="42"/>
    </row>
    <row r="614" spans="3:74">
      <c r="C614" s="596"/>
      <c r="D614" s="596"/>
      <c r="E614" s="596"/>
      <c r="F614" s="596"/>
      <c r="G614" s="596"/>
      <c r="H614" s="596"/>
      <c r="I614" s="596"/>
      <c r="J614" s="596"/>
      <c r="K614" s="596"/>
      <c r="L614" s="596"/>
      <c r="M614" s="596"/>
      <c r="N614" s="596"/>
      <c r="O614" s="596"/>
      <c r="P614" s="596"/>
      <c r="Q614" s="596"/>
      <c r="R614" s="596"/>
      <c r="S614" s="596"/>
      <c r="T614" s="596"/>
      <c r="U614" s="596"/>
      <c r="V614" s="596"/>
      <c r="W614" s="596"/>
      <c r="X614" s="596"/>
      <c r="Y614" s="596"/>
      <c r="Z614" s="596"/>
      <c r="AC614" s="50"/>
      <c r="AD614" s="50"/>
      <c r="AE614" s="50"/>
      <c r="AF614" s="50"/>
      <c r="AG614" s="50"/>
      <c r="AH614" s="50"/>
      <c r="AI614" s="50"/>
      <c r="AJ614" s="50"/>
      <c r="AK614" s="50"/>
      <c r="AL614" s="50"/>
      <c r="BS614" s="62"/>
      <c r="BT614" s="994"/>
      <c r="BU614" s="42"/>
      <c r="BV614" s="42"/>
    </row>
    <row r="615" spans="3:74">
      <c r="C615" s="596"/>
      <c r="D615" s="596"/>
      <c r="E615" s="596"/>
      <c r="F615" s="596"/>
      <c r="G615" s="596"/>
      <c r="H615" s="596"/>
      <c r="I615" s="596"/>
      <c r="J615" s="596"/>
      <c r="K615" s="596"/>
      <c r="L615" s="596"/>
      <c r="M615" s="596"/>
      <c r="N615" s="596"/>
      <c r="O615" s="596"/>
      <c r="P615" s="596"/>
      <c r="Q615" s="596"/>
      <c r="R615" s="596"/>
      <c r="S615" s="596"/>
      <c r="T615" s="596"/>
      <c r="U615" s="596"/>
      <c r="V615" s="596"/>
      <c r="W615" s="596"/>
      <c r="X615" s="596"/>
      <c r="Y615" s="596"/>
      <c r="Z615" s="596"/>
      <c r="AC615" s="50"/>
      <c r="AD615" s="50"/>
      <c r="AE615" s="50"/>
      <c r="AF615" s="50"/>
      <c r="AG615" s="50"/>
      <c r="AH615" s="50"/>
      <c r="AI615" s="50"/>
      <c r="AJ615" s="50"/>
      <c r="AK615" s="50"/>
      <c r="AL615" s="50"/>
      <c r="BS615" s="62"/>
      <c r="BT615" s="994"/>
      <c r="BU615" s="42"/>
      <c r="BV615" s="42"/>
    </row>
    <row r="616" spans="3:74">
      <c r="C616" s="596"/>
      <c r="D616" s="596"/>
      <c r="E616" s="596"/>
      <c r="F616" s="596"/>
      <c r="G616" s="596"/>
      <c r="H616" s="596"/>
      <c r="I616" s="596"/>
      <c r="J616" s="596"/>
      <c r="K616" s="596"/>
      <c r="L616" s="596"/>
      <c r="M616" s="596"/>
      <c r="N616" s="596"/>
      <c r="O616" s="596"/>
      <c r="P616" s="596"/>
      <c r="Q616" s="596"/>
      <c r="R616" s="596"/>
      <c r="S616" s="596"/>
      <c r="T616" s="596"/>
      <c r="U616" s="596"/>
      <c r="V616" s="596"/>
      <c r="W616" s="596"/>
      <c r="X616" s="596"/>
      <c r="Y616" s="596"/>
      <c r="Z616" s="596"/>
      <c r="AC616" s="50"/>
      <c r="AD616" s="50"/>
      <c r="AE616" s="50"/>
      <c r="AF616" s="50"/>
      <c r="AG616" s="50"/>
      <c r="AH616" s="50"/>
      <c r="AI616" s="50"/>
      <c r="AJ616" s="50"/>
      <c r="AK616" s="50"/>
      <c r="AL616" s="50"/>
      <c r="BS616" s="62"/>
      <c r="BT616" s="994"/>
      <c r="BU616" s="42"/>
      <c r="BV616" s="42"/>
    </row>
    <row r="617" spans="3:74">
      <c r="C617" s="596"/>
      <c r="D617" s="596"/>
      <c r="E617" s="596"/>
      <c r="F617" s="596"/>
      <c r="G617" s="596"/>
      <c r="H617" s="596"/>
      <c r="I617" s="596"/>
      <c r="J617" s="596"/>
      <c r="K617" s="596"/>
      <c r="L617" s="596"/>
      <c r="M617" s="596"/>
      <c r="N617" s="596"/>
      <c r="O617" s="596"/>
      <c r="P617" s="596"/>
      <c r="Q617" s="596"/>
      <c r="R617" s="596"/>
      <c r="S617" s="596"/>
      <c r="T617" s="596"/>
      <c r="U617" s="596"/>
      <c r="V617" s="596"/>
      <c r="W617" s="596"/>
      <c r="X617" s="596"/>
      <c r="Y617" s="596"/>
      <c r="Z617" s="596"/>
      <c r="AC617" s="50"/>
      <c r="AD617" s="50"/>
      <c r="AE617" s="50"/>
      <c r="AF617" s="50"/>
      <c r="AG617" s="50"/>
      <c r="AH617" s="50"/>
      <c r="AI617" s="50"/>
      <c r="AJ617" s="50"/>
      <c r="AK617" s="50"/>
      <c r="AL617" s="50"/>
      <c r="BS617" s="62"/>
      <c r="BT617" s="994"/>
      <c r="BU617" s="42"/>
      <c r="BV617" s="42"/>
    </row>
    <row r="618" spans="3:74">
      <c r="C618" s="596"/>
      <c r="D618" s="596"/>
      <c r="E618" s="596"/>
      <c r="F618" s="596"/>
      <c r="G618" s="596"/>
      <c r="H618" s="596"/>
      <c r="I618" s="596"/>
      <c r="J618" s="596"/>
      <c r="K618" s="596"/>
      <c r="L618" s="596"/>
      <c r="M618" s="596"/>
      <c r="N618" s="596"/>
      <c r="O618" s="596"/>
      <c r="P618" s="596"/>
      <c r="Q618" s="596"/>
      <c r="R618" s="596"/>
      <c r="S618" s="596"/>
      <c r="T618" s="596"/>
      <c r="U618" s="596"/>
      <c r="V618" s="596"/>
      <c r="W618" s="596"/>
      <c r="X618" s="596"/>
      <c r="Y618" s="596"/>
      <c r="Z618" s="596"/>
      <c r="AC618" s="50"/>
      <c r="AD618" s="50"/>
      <c r="AE618" s="50"/>
      <c r="AF618" s="50"/>
      <c r="AG618" s="50"/>
      <c r="AH618" s="50"/>
      <c r="AI618" s="50"/>
      <c r="AJ618" s="50"/>
      <c r="AK618" s="50"/>
      <c r="AL618" s="50"/>
      <c r="BS618" s="62"/>
      <c r="BT618" s="994"/>
      <c r="BU618" s="42"/>
      <c r="BV618" s="42"/>
    </row>
    <row r="619" spans="3:74">
      <c r="C619" s="596"/>
      <c r="D619" s="596"/>
      <c r="E619" s="596"/>
      <c r="F619" s="596"/>
      <c r="G619" s="596"/>
      <c r="H619" s="596"/>
      <c r="I619" s="596"/>
      <c r="J619" s="596"/>
      <c r="K619" s="596"/>
      <c r="L619" s="596"/>
      <c r="M619" s="596"/>
      <c r="N619" s="596"/>
      <c r="O619" s="596"/>
      <c r="P619" s="596"/>
      <c r="Q619" s="596"/>
      <c r="R619" s="596"/>
      <c r="S619" s="596"/>
      <c r="T619" s="596"/>
      <c r="U619" s="596"/>
      <c r="V619" s="596"/>
      <c r="W619" s="596"/>
      <c r="X619" s="596"/>
      <c r="Y619" s="596"/>
      <c r="Z619" s="596"/>
      <c r="AC619" s="50"/>
      <c r="AD619" s="50"/>
      <c r="AE619" s="50"/>
      <c r="AF619" s="50"/>
      <c r="AG619" s="50"/>
      <c r="AH619" s="50"/>
      <c r="AI619" s="50"/>
      <c r="AJ619" s="50"/>
      <c r="AK619" s="50"/>
      <c r="AL619" s="50"/>
      <c r="BS619" s="62"/>
      <c r="BT619" s="994"/>
      <c r="BU619" s="42"/>
      <c r="BV619" s="42"/>
    </row>
    <row r="620" spans="3:74">
      <c r="C620" s="596"/>
      <c r="D620" s="596"/>
      <c r="E620" s="596"/>
      <c r="F620" s="596"/>
      <c r="G620" s="596"/>
      <c r="H620" s="596"/>
      <c r="I620" s="596"/>
      <c r="J620" s="596"/>
      <c r="K620" s="596"/>
      <c r="L620" s="596"/>
      <c r="M620" s="596"/>
      <c r="N620" s="596"/>
      <c r="O620" s="596"/>
      <c r="P620" s="596"/>
      <c r="Q620" s="596"/>
      <c r="R620" s="596"/>
      <c r="S620" s="596"/>
      <c r="T620" s="596"/>
      <c r="U620" s="596"/>
      <c r="V620" s="596"/>
      <c r="W620" s="596"/>
      <c r="X620" s="596"/>
      <c r="Y620" s="596"/>
      <c r="Z620" s="596"/>
      <c r="AC620" s="50"/>
      <c r="AD620" s="50"/>
      <c r="AE620" s="50"/>
      <c r="AF620" s="50"/>
      <c r="AG620" s="50"/>
      <c r="AH620" s="50"/>
      <c r="AI620" s="50"/>
      <c r="AJ620" s="50"/>
      <c r="AK620" s="50"/>
      <c r="AL620" s="50"/>
      <c r="BS620" s="62"/>
      <c r="BT620" s="994"/>
      <c r="BU620" s="42"/>
      <c r="BV620" s="42"/>
    </row>
    <row r="621" spans="3:74">
      <c r="C621" s="596"/>
      <c r="D621" s="596"/>
      <c r="E621" s="596"/>
      <c r="F621" s="596"/>
      <c r="G621" s="596"/>
      <c r="H621" s="596"/>
      <c r="I621" s="596"/>
      <c r="J621" s="596"/>
      <c r="K621" s="596"/>
      <c r="L621" s="596"/>
      <c r="M621" s="596"/>
      <c r="N621" s="596"/>
      <c r="O621" s="596"/>
      <c r="P621" s="596"/>
      <c r="Q621" s="596"/>
      <c r="R621" s="596"/>
      <c r="S621" s="596"/>
      <c r="T621" s="596"/>
      <c r="U621" s="596"/>
      <c r="V621" s="596"/>
      <c r="W621" s="596"/>
      <c r="X621" s="596"/>
      <c r="Y621" s="596"/>
      <c r="Z621" s="596"/>
      <c r="AC621" s="50"/>
      <c r="AD621" s="50"/>
      <c r="AE621" s="50"/>
      <c r="AF621" s="50"/>
      <c r="AG621" s="50"/>
      <c r="AH621" s="50"/>
      <c r="AI621" s="50"/>
      <c r="AJ621" s="50"/>
      <c r="AK621" s="50"/>
      <c r="AL621" s="50"/>
      <c r="BS621" s="62"/>
      <c r="BT621" s="994"/>
      <c r="BU621" s="42"/>
      <c r="BV621" s="42"/>
    </row>
    <row r="622" spans="3:74">
      <c r="C622" s="596"/>
      <c r="D622" s="596"/>
      <c r="E622" s="596"/>
      <c r="F622" s="596"/>
      <c r="G622" s="596"/>
      <c r="H622" s="596"/>
      <c r="I622" s="596"/>
      <c r="J622" s="596"/>
      <c r="K622" s="596"/>
      <c r="L622" s="596"/>
      <c r="M622" s="596"/>
      <c r="N622" s="596"/>
      <c r="O622" s="596"/>
      <c r="P622" s="596"/>
      <c r="Q622" s="596"/>
      <c r="R622" s="596"/>
      <c r="S622" s="596"/>
      <c r="T622" s="596"/>
      <c r="U622" s="596"/>
      <c r="V622" s="596"/>
      <c r="W622" s="596"/>
      <c r="X622" s="596"/>
      <c r="Y622" s="596"/>
      <c r="Z622" s="596"/>
      <c r="AC622" s="50"/>
      <c r="AD622" s="50"/>
      <c r="AE622" s="50"/>
      <c r="AF622" s="50"/>
      <c r="AG622" s="50"/>
      <c r="AH622" s="50"/>
      <c r="AI622" s="50"/>
      <c r="AJ622" s="50"/>
      <c r="AK622" s="50"/>
      <c r="AL622" s="50"/>
      <c r="BS622" s="62"/>
      <c r="BT622" s="994"/>
      <c r="BU622" s="42"/>
      <c r="BV622" s="42"/>
    </row>
    <row r="623" spans="3:74">
      <c r="C623" s="596"/>
      <c r="D623" s="596"/>
      <c r="E623" s="596"/>
      <c r="F623" s="596"/>
      <c r="G623" s="596"/>
      <c r="H623" s="596"/>
      <c r="I623" s="596"/>
      <c r="J623" s="596"/>
      <c r="K623" s="596"/>
      <c r="L623" s="596"/>
      <c r="M623" s="596"/>
      <c r="N623" s="596"/>
      <c r="O623" s="596"/>
      <c r="P623" s="596"/>
      <c r="Q623" s="596"/>
      <c r="R623" s="596"/>
      <c r="S623" s="596"/>
      <c r="T623" s="596"/>
      <c r="U623" s="596"/>
      <c r="V623" s="596"/>
      <c r="W623" s="596"/>
      <c r="X623" s="596"/>
      <c r="Y623" s="596"/>
      <c r="Z623" s="596"/>
      <c r="AC623" s="50"/>
      <c r="AD623" s="50"/>
      <c r="AE623" s="50"/>
      <c r="AF623" s="50"/>
      <c r="AG623" s="50"/>
      <c r="AH623" s="50"/>
      <c r="AI623" s="50"/>
      <c r="AJ623" s="50"/>
      <c r="AK623" s="50"/>
      <c r="AL623" s="50"/>
      <c r="BS623" s="62"/>
      <c r="BT623" s="994"/>
      <c r="BU623" s="42"/>
      <c r="BV623" s="42"/>
    </row>
    <row r="624" spans="3:74">
      <c r="C624" s="596"/>
      <c r="D624" s="596"/>
      <c r="E624" s="596"/>
      <c r="F624" s="596"/>
      <c r="G624" s="596"/>
      <c r="H624" s="596"/>
      <c r="I624" s="596"/>
      <c r="J624" s="596"/>
      <c r="K624" s="596"/>
      <c r="L624" s="596"/>
      <c r="M624" s="596"/>
      <c r="N624" s="596"/>
      <c r="O624" s="596"/>
      <c r="P624" s="596"/>
      <c r="Q624" s="596"/>
      <c r="R624" s="596"/>
      <c r="S624" s="596"/>
      <c r="T624" s="596"/>
      <c r="U624" s="596"/>
      <c r="V624" s="596"/>
      <c r="W624" s="596"/>
      <c r="X624" s="596"/>
      <c r="Y624" s="596"/>
      <c r="Z624" s="596"/>
      <c r="AC624" s="50"/>
      <c r="AD624" s="50"/>
      <c r="AE624" s="50"/>
      <c r="AF624" s="50"/>
      <c r="AG624" s="50"/>
      <c r="AH624" s="50"/>
      <c r="AI624" s="50"/>
      <c r="AJ624" s="50"/>
      <c r="AK624" s="50"/>
      <c r="AL624" s="50"/>
      <c r="BS624" s="62"/>
      <c r="BT624" s="994"/>
      <c r="BU624" s="42"/>
      <c r="BV624" s="42"/>
    </row>
    <row r="625" spans="3:74">
      <c r="C625" s="596"/>
      <c r="D625" s="596"/>
      <c r="E625" s="596"/>
      <c r="F625" s="596"/>
      <c r="G625" s="596"/>
      <c r="H625" s="596"/>
      <c r="I625" s="596"/>
      <c r="J625" s="596"/>
      <c r="K625" s="596"/>
      <c r="L625" s="596"/>
      <c r="M625" s="596"/>
      <c r="N625" s="596"/>
      <c r="O625" s="596"/>
      <c r="P625" s="596"/>
      <c r="Q625" s="596"/>
      <c r="R625" s="596"/>
      <c r="S625" s="596"/>
      <c r="T625" s="596"/>
      <c r="U625" s="596"/>
      <c r="V625" s="596"/>
      <c r="W625" s="596"/>
      <c r="X625" s="596"/>
      <c r="Y625" s="596"/>
      <c r="Z625" s="596"/>
      <c r="AC625" s="50"/>
      <c r="AD625" s="50"/>
      <c r="AE625" s="50"/>
      <c r="AF625" s="50"/>
      <c r="AG625" s="50"/>
      <c r="AH625" s="50"/>
      <c r="AI625" s="50"/>
      <c r="AJ625" s="50"/>
      <c r="AK625" s="50"/>
      <c r="AL625" s="50"/>
      <c r="BS625" s="62"/>
      <c r="BT625" s="994"/>
      <c r="BU625" s="42"/>
      <c r="BV625" s="42"/>
    </row>
    <row r="626" spans="3:74">
      <c r="C626" s="596"/>
      <c r="D626" s="596"/>
      <c r="E626" s="596"/>
      <c r="F626" s="596"/>
      <c r="G626" s="596"/>
      <c r="H626" s="596"/>
      <c r="I626" s="596"/>
      <c r="J626" s="596"/>
      <c r="K626" s="596"/>
      <c r="L626" s="596"/>
      <c r="M626" s="596"/>
      <c r="N626" s="596"/>
      <c r="O626" s="596"/>
      <c r="P626" s="596"/>
      <c r="Q626" s="596"/>
      <c r="R626" s="596"/>
      <c r="S626" s="596"/>
      <c r="T626" s="596"/>
      <c r="U626" s="596"/>
      <c r="V626" s="596"/>
      <c r="W626" s="596"/>
      <c r="X626" s="596"/>
      <c r="Y626" s="596"/>
      <c r="Z626" s="596"/>
      <c r="AC626" s="50"/>
      <c r="AD626" s="50"/>
      <c r="AE626" s="50"/>
      <c r="AF626" s="50"/>
      <c r="AG626" s="50"/>
      <c r="AH626" s="50"/>
      <c r="AI626" s="50"/>
      <c r="AJ626" s="50"/>
      <c r="AK626" s="50"/>
      <c r="AL626" s="50"/>
      <c r="BS626" s="62"/>
      <c r="BT626" s="994"/>
      <c r="BU626" s="42"/>
      <c r="BV626" s="42"/>
    </row>
    <row r="627" spans="3:74">
      <c r="C627" s="596"/>
      <c r="D627" s="596"/>
      <c r="E627" s="596"/>
      <c r="F627" s="596"/>
      <c r="G627" s="596"/>
      <c r="H627" s="596"/>
      <c r="I627" s="596"/>
      <c r="J627" s="596"/>
      <c r="K627" s="596"/>
      <c r="L627" s="596"/>
      <c r="M627" s="596"/>
      <c r="N627" s="596"/>
      <c r="O627" s="596"/>
      <c r="P627" s="596"/>
      <c r="Q627" s="596"/>
      <c r="R627" s="596"/>
      <c r="S627" s="596"/>
      <c r="T627" s="596"/>
      <c r="U627" s="596"/>
      <c r="V627" s="596"/>
      <c r="W627" s="596"/>
      <c r="X627" s="596"/>
      <c r="Y627" s="596"/>
      <c r="Z627" s="596"/>
      <c r="AC627" s="50"/>
      <c r="AD627" s="50"/>
      <c r="AE627" s="50"/>
      <c r="AF627" s="50"/>
      <c r="AG627" s="50"/>
      <c r="AH627" s="50"/>
      <c r="AI627" s="50"/>
      <c r="AJ627" s="50"/>
      <c r="AK627" s="50"/>
      <c r="AL627" s="50"/>
      <c r="BS627" s="62"/>
      <c r="BT627" s="994"/>
      <c r="BU627" s="42"/>
      <c r="BV627" s="42"/>
    </row>
    <row r="628" spans="3:74">
      <c r="C628" s="596"/>
      <c r="D628" s="596"/>
      <c r="E628" s="596"/>
      <c r="F628" s="596"/>
      <c r="G628" s="596"/>
      <c r="H628" s="596"/>
      <c r="I628" s="596"/>
      <c r="J628" s="596"/>
      <c r="K628" s="596"/>
      <c r="L628" s="596"/>
      <c r="M628" s="596"/>
      <c r="N628" s="596"/>
      <c r="O628" s="596"/>
      <c r="P628" s="596"/>
      <c r="Q628" s="596"/>
      <c r="R628" s="596"/>
      <c r="S628" s="596"/>
      <c r="T628" s="596"/>
      <c r="U628" s="596"/>
      <c r="V628" s="596"/>
      <c r="W628" s="596"/>
      <c r="X628" s="596"/>
      <c r="Y628" s="596"/>
      <c r="Z628" s="596"/>
      <c r="AC628" s="50"/>
      <c r="AD628" s="50"/>
      <c r="AE628" s="50"/>
      <c r="AF628" s="50"/>
      <c r="AG628" s="50"/>
      <c r="AH628" s="50"/>
      <c r="AI628" s="50"/>
      <c r="AJ628" s="50"/>
      <c r="AK628" s="50"/>
      <c r="AL628" s="50"/>
      <c r="BS628" s="62"/>
      <c r="BT628" s="994"/>
      <c r="BU628" s="42"/>
      <c r="BV628" s="42"/>
    </row>
    <row r="629" spans="3:74">
      <c r="C629" s="596"/>
      <c r="D629" s="596"/>
      <c r="E629" s="596"/>
      <c r="F629" s="596"/>
      <c r="G629" s="596"/>
      <c r="H629" s="596"/>
      <c r="I629" s="596"/>
      <c r="J629" s="596"/>
      <c r="K629" s="596"/>
      <c r="L629" s="596"/>
      <c r="M629" s="596"/>
      <c r="N629" s="596"/>
      <c r="O629" s="596"/>
      <c r="P629" s="596"/>
      <c r="Q629" s="596"/>
      <c r="R629" s="596"/>
      <c r="S629" s="596"/>
      <c r="T629" s="596"/>
      <c r="U629" s="596"/>
      <c r="V629" s="596"/>
      <c r="W629" s="596"/>
      <c r="X629" s="596"/>
      <c r="Y629" s="596"/>
      <c r="Z629" s="596"/>
      <c r="AC629" s="50"/>
      <c r="AD629" s="50"/>
      <c r="AE629" s="50"/>
      <c r="AF629" s="50"/>
      <c r="AG629" s="50"/>
      <c r="AH629" s="50"/>
      <c r="AI629" s="50"/>
      <c r="AJ629" s="50"/>
      <c r="AK629" s="50"/>
      <c r="AL629" s="50"/>
      <c r="BS629" s="62"/>
      <c r="BT629" s="994"/>
      <c r="BU629" s="42"/>
      <c r="BV629" s="42"/>
    </row>
    <row r="630" spans="3:74">
      <c r="C630" s="596"/>
      <c r="D630" s="596"/>
      <c r="E630" s="596"/>
      <c r="F630" s="596"/>
      <c r="G630" s="596"/>
      <c r="H630" s="596"/>
      <c r="I630" s="596"/>
      <c r="J630" s="596"/>
      <c r="K630" s="596"/>
      <c r="L630" s="596"/>
      <c r="M630" s="596"/>
      <c r="N630" s="596"/>
      <c r="O630" s="596"/>
      <c r="P630" s="596"/>
      <c r="Q630" s="596"/>
      <c r="R630" s="596"/>
      <c r="S630" s="596"/>
      <c r="T630" s="596"/>
      <c r="U630" s="596"/>
      <c r="V630" s="596"/>
      <c r="W630" s="596"/>
      <c r="X630" s="596"/>
      <c r="Y630" s="596"/>
      <c r="Z630" s="596"/>
      <c r="AC630" s="50"/>
      <c r="AD630" s="50"/>
      <c r="AE630" s="50"/>
      <c r="AF630" s="50"/>
      <c r="AG630" s="50"/>
      <c r="AH630" s="50"/>
      <c r="AI630" s="50"/>
      <c r="AJ630" s="50"/>
      <c r="AK630" s="50"/>
      <c r="AL630" s="50"/>
      <c r="BS630" s="62"/>
      <c r="BT630" s="994"/>
      <c r="BU630" s="42"/>
      <c r="BV630" s="42"/>
    </row>
    <row r="631" spans="3:74">
      <c r="C631" s="596"/>
      <c r="D631" s="596"/>
      <c r="E631" s="596"/>
      <c r="F631" s="596"/>
      <c r="G631" s="596"/>
      <c r="H631" s="596"/>
      <c r="I631" s="596"/>
      <c r="J631" s="596"/>
      <c r="K631" s="596"/>
      <c r="L631" s="596"/>
      <c r="M631" s="596"/>
      <c r="N631" s="596"/>
      <c r="O631" s="596"/>
      <c r="P631" s="596"/>
      <c r="Q631" s="596"/>
      <c r="R631" s="596"/>
      <c r="S631" s="596"/>
      <c r="T631" s="596"/>
      <c r="U631" s="596"/>
      <c r="V631" s="596"/>
      <c r="W631" s="596"/>
      <c r="X631" s="596"/>
      <c r="Y631" s="596"/>
      <c r="Z631" s="596"/>
      <c r="AC631" s="50"/>
      <c r="AD631" s="50"/>
      <c r="AE631" s="50"/>
      <c r="AF631" s="50"/>
      <c r="AG631" s="50"/>
      <c r="AH631" s="50"/>
      <c r="AI631" s="50"/>
      <c r="AJ631" s="50"/>
      <c r="AK631" s="50"/>
      <c r="AL631" s="50"/>
      <c r="BS631" s="62"/>
      <c r="BT631" s="994"/>
      <c r="BU631" s="42"/>
      <c r="BV631" s="42"/>
    </row>
    <row r="632" spans="3:74">
      <c r="C632" s="596"/>
      <c r="D632" s="596"/>
      <c r="E632" s="596"/>
      <c r="F632" s="596"/>
      <c r="G632" s="596"/>
      <c r="H632" s="596"/>
      <c r="I632" s="596"/>
      <c r="J632" s="596"/>
      <c r="K632" s="596"/>
      <c r="L632" s="596"/>
      <c r="M632" s="596"/>
      <c r="N632" s="596"/>
      <c r="O632" s="596"/>
      <c r="P632" s="596"/>
      <c r="Q632" s="596"/>
      <c r="R632" s="596"/>
      <c r="S632" s="596"/>
      <c r="T632" s="596"/>
      <c r="U632" s="596"/>
      <c r="V632" s="596"/>
      <c r="W632" s="596"/>
      <c r="X632" s="596"/>
      <c r="Y632" s="596"/>
      <c r="Z632" s="596"/>
      <c r="AC632" s="50"/>
      <c r="AD632" s="50"/>
      <c r="AE632" s="50"/>
      <c r="AF632" s="50"/>
      <c r="AG632" s="50"/>
      <c r="AH632" s="50"/>
      <c r="AI632" s="50"/>
      <c r="AJ632" s="50"/>
      <c r="AK632" s="50"/>
      <c r="AL632" s="50"/>
      <c r="BS632" s="62"/>
      <c r="BT632" s="994"/>
      <c r="BU632" s="42"/>
      <c r="BV632" s="42"/>
    </row>
    <row r="633" spans="3:74">
      <c r="C633" s="596"/>
      <c r="D633" s="596"/>
      <c r="E633" s="596"/>
      <c r="F633" s="596"/>
      <c r="G633" s="596"/>
      <c r="H633" s="596"/>
      <c r="I633" s="596"/>
      <c r="J633" s="596"/>
      <c r="K633" s="596"/>
      <c r="L633" s="596"/>
      <c r="M633" s="596"/>
      <c r="N633" s="596"/>
      <c r="O633" s="596"/>
      <c r="P633" s="596"/>
      <c r="Q633" s="596"/>
      <c r="R633" s="596"/>
      <c r="S633" s="596"/>
      <c r="T633" s="596"/>
      <c r="U633" s="596"/>
      <c r="V633" s="596"/>
      <c r="W633" s="596"/>
      <c r="X633" s="596"/>
      <c r="Y633" s="596"/>
      <c r="Z633" s="596"/>
      <c r="AC633" s="50"/>
      <c r="AD633" s="50"/>
      <c r="AE633" s="50"/>
      <c r="AF633" s="50"/>
      <c r="AG633" s="50"/>
      <c r="AH633" s="50"/>
      <c r="AI633" s="50"/>
      <c r="AJ633" s="50"/>
      <c r="AK633" s="50"/>
      <c r="AL633" s="50"/>
      <c r="BS633" s="62"/>
      <c r="BT633" s="994"/>
      <c r="BU633" s="42"/>
      <c r="BV633" s="42"/>
    </row>
    <row r="634" spans="3:74">
      <c r="C634" s="596"/>
      <c r="D634" s="596"/>
      <c r="E634" s="596"/>
      <c r="F634" s="596"/>
      <c r="G634" s="596"/>
      <c r="H634" s="596"/>
      <c r="I634" s="596"/>
      <c r="J634" s="596"/>
      <c r="K634" s="596"/>
      <c r="L634" s="596"/>
      <c r="M634" s="596"/>
      <c r="N634" s="596"/>
      <c r="O634" s="596"/>
      <c r="P634" s="596"/>
      <c r="Q634" s="596"/>
      <c r="R634" s="596"/>
      <c r="S634" s="596"/>
      <c r="T634" s="596"/>
      <c r="U634" s="596"/>
      <c r="V634" s="596"/>
      <c r="W634" s="596"/>
      <c r="X634" s="596"/>
      <c r="Y634" s="596"/>
      <c r="Z634" s="596"/>
      <c r="AC634" s="50"/>
      <c r="AD634" s="50"/>
      <c r="AE634" s="50"/>
      <c r="AF634" s="50"/>
      <c r="AG634" s="50"/>
      <c r="AH634" s="50"/>
      <c r="AI634" s="50"/>
      <c r="AJ634" s="50"/>
      <c r="AK634" s="50"/>
      <c r="AL634" s="50"/>
      <c r="BS634" s="62"/>
      <c r="BT634" s="994"/>
      <c r="BU634" s="42"/>
      <c r="BV634" s="42"/>
    </row>
    <row r="635" spans="3:74">
      <c r="C635" s="596"/>
      <c r="D635" s="596"/>
      <c r="E635" s="596"/>
      <c r="F635" s="596"/>
      <c r="G635" s="596"/>
      <c r="H635" s="596"/>
      <c r="I635" s="596"/>
      <c r="J635" s="596"/>
      <c r="K635" s="596"/>
      <c r="L635" s="596"/>
      <c r="M635" s="596"/>
      <c r="N635" s="596"/>
      <c r="O635" s="596"/>
      <c r="P635" s="596"/>
      <c r="Q635" s="596"/>
      <c r="R635" s="596"/>
      <c r="S635" s="596"/>
      <c r="T635" s="596"/>
      <c r="U635" s="596"/>
      <c r="V635" s="596"/>
      <c r="W635" s="596"/>
      <c r="X635" s="596"/>
      <c r="Y635" s="596"/>
      <c r="Z635" s="596"/>
      <c r="AC635" s="50"/>
      <c r="AD635" s="50"/>
      <c r="AE635" s="50"/>
      <c r="AF635" s="50"/>
      <c r="AG635" s="50"/>
      <c r="AH635" s="50"/>
      <c r="AI635" s="50"/>
      <c r="AJ635" s="50"/>
      <c r="AK635" s="50"/>
      <c r="AL635" s="50"/>
      <c r="BS635" s="62"/>
      <c r="BT635" s="994"/>
      <c r="BU635" s="42"/>
      <c r="BV635" s="42"/>
    </row>
    <row r="636" spans="3:74">
      <c r="C636" s="596"/>
      <c r="D636" s="596"/>
      <c r="E636" s="596"/>
      <c r="F636" s="596"/>
      <c r="G636" s="596"/>
      <c r="H636" s="596"/>
      <c r="I636" s="596"/>
      <c r="J636" s="596"/>
      <c r="K636" s="596"/>
      <c r="L636" s="596"/>
      <c r="M636" s="596"/>
      <c r="N636" s="596"/>
      <c r="O636" s="596"/>
      <c r="P636" s="596"/>
      <c r="Q636" s="596"/>
      <c r="R636" s="596"/>
      <c r="S636" s="596"/>
      <c r="T636" s="596"/>
      <c r="U636" s="596"/>
      <c r="V636" s="596"/>
      <c r="W636" s="596"/>
      <c r="X636" s="596"/>
      <c r="Y636" s="596"/>
      <c r="Z636" s="596"/>
      <c r="AC636" s="50"/>
      <c r="AD636" s="50"/>
      <c r="AE636" s="50"/>
      <c r="AF636" s="50"/>
      <c r="AG636" s="50"/>
      <c r="AH636" s="50"/>
      <c r="AI636" s="50"/>
      <c r="AJ636" s="50"/>
      <c r="AK636" s="50"/>
      <c r="AL636" s="50"/>
      <c r="BS636" s="62"/>
      <c r="BT636" s="994"/>
      <c r="BU636" s="42"/>
      <c r="BV636" s="42"/>
    </row>
    <row r="637" spans="3:74">
      <c r="C637" s="596"/>
      <c r="D637" s="596"/>
      <c r="E637" s="596"/>
      <c r="F637" s="596"/>
      <c r="G637" s="596"/>
      <c r="H637" s="596"/>
      <c r="I637" s="596"/>
      <c r="J637" s="596"/>
      <c r="K637" s="596"/>
      <c r="L637" s="596"/>
      <c r="M637" s="596"/>
      <c r="N637" s="596"/>
      <c r="O637" s="596"/>
      <c r="P637" s="596"/>
      <c r="Q637" s="596"/>
      <c r="R637" s="596"/>
      <c r="S637" s="596"/>
      <c r="T637" s="596"/>
      <c r="U637" s="596"/>
      <c r="V637" s="596"/>
      <c r="W637" s="596"/>
      <c r="X637" s="596"/>
      <c r="Y637" s="596"/>
      <c r="Z637" s="596"/>
      <c r="AC637" s="50"/>
      <c r="AD637" s="50"/>
      <c r="AE637" s="50"/>
      <c r="AF637" s="50"/>
      <c r="AG637" s="50"/>
      <c r="AH637" s="50"/>
      <c r="AI637" s="50"/>
      <c r="AJ637" s="50"/>
      <c r="AK637" s="50"/>
      <c r="AL637" s="50"/>
      <c r="BS637" s="62"/>
      <c r="BT637" s="994"/>
      <c r="BU637" s="42"/>
      <c r="BV637" s="42"/>
    </row>
    <row r="638" spans="3:74">
      <c r="C638" s="596"/>
      <c r="D638" s="596"/>
      <c r="E638" s="596"/>
      <c r="F638" s="596"/>
      <c r="G638" s="596"/>
      <c r="H638" s="596"/>
      <c r="I638" s="596"/>
      <c r="J638" s="596"/>
      <c r="K638" s="596"/>
      <c r="L638" s="596"/>
      <c r="M638" s="596"/>
      <c r="N638" s="596"/>
      <c r="O638" s="596"/>
      <c r="P638" s="596"/>
      <c r="Q638" s="596"/>
      <c r="R638" s="596"/>
      <c r="S638" s="596"/>
      <c r="T638" s="596"/>
      <c r="U638" s="596"/>
      <c r="V638" s="596"/>
      <c r="W638" s="596"/>
      <c r="X638" s="596"/>
      <c r="Y638" s="596"/>
      <c r="Z638" s="596"/>
      <c r="AC638" s="50"/>
      <c r="AD638" s="50"/>
      <c r="AE638" s="50"/>
      <c r="AF638" s="50"/>
      <c r="AG638" s="50"/>
      <c r="AH638" s="50"/>
      <c r="AI638" s="50"/>
      <c r="AJ638" s="50"/>
      <c r="AK638" s="50"/>
      <c r="AL638" s="50"/>
      <c r="BS638" s="62"/>
      <c r="BT638" s="994"/>
      <c r="BU638" s="42"/>
      <c r="BV638" s="42"/>
    </row>
    <row r="639" spans="3:74">
      <c r="C639" s="596"/>
      <c r="D639" s="596"/>
      <c r="E639" s="596"/>
      <c r="F639" s="596"/>
      <c r="G639" s="596"/>
      <c r="H639" s="596"/>
      <c r="I639" s="596"/>
      <c r="J639" s="596"/>
      <c r="K639" s="596"/>
      <c r="L639" s="596"/>
      <c r="M639" s="596"/>
      <c r="N639" s="596"/>
      <c r="O639" s="596"/>
      <c r="P639" s="596"/>
      <c r="Q639" s="596"/>
      <c r="R639" s="596"/>
      <c r="S639" s="596"/>
      <c r="T639" s="596"/>
      <c r="U639" s="596"/>
      <c r="V639" s="596"/>
      <c r="W639" s="596"/>
      <c r="X639" s="596"/>
      <c r="Y639" s="596"/>
      <c r="Z639" s="596"/>
      <c r="AC639" s="50"/>
      <c r="AD639" s="50"/>
      <c r="AE639" s="50"/>
      <c r="AF639" s="50"/>
      <c r="AG639" s="50"/>
      <c r="AH639" s="50"/>
      <c r="AI639" s="50"/>
      <c r="AJ639" s="50"/>
      <c r="AK639" s="50"/>
      <c r="AL639" s="50"/>
      <c r="BS639" s="62"/>
      <c r="BT639" s="994"/>
      <c r="BU639" s="42"/>
      <c r="BV639" s="42"/>
    </row>
    <row r="640" spans="3:74">
      <c r="C640" s="596"/>
      <c r="D640" s="596"/>
      <c r="E640" s="596"/>
      <c r="F640" s="596"/>
      <c r="G640" s="596"/>
      <c r="H640" s="596"/>
      <c r="I640" s="596"/>
      <c r="J640" s="596"/>
      <c r="K640" s="596"/>
      <c r="L640" s="596"/>
      <c r="M640" s="596"/>
      <c r="N640" s="596"/>
      <c r="O640" s="596"/>
      <c r="P640" s="596"/>
      <c r="Q640" s="596"/>
      <c r="R640" s="596"/>
      <c r="S640" s="596"/>
      <c r="T640" s="596"/>
      <c r="U640" s="596"/>
      <c r="V640" s="596"/>
      <c r="W640" s="596"/>
      <c r="X640" s="596"/>
      <c r="Y640" s="596"/>
      <c r="Z640" s="596"/>
      <c r="AC640" s="50"/>
      <c r="AD640" s="50"/>
      <c r="AE640" s="50"/>
      <c r="AF640" s="50"/>
      <c r="AG640" s="50"/>
      <c r="AH640" s="50"/>
      <c r="AI640" s="50"/>
      <c r="AJ640" s="50"/>
      <c r="AK640" s="50"/>
      <c r="AL640" s="50"/>
      <c r="BS640" s="62"/>
      <c r="BT640" s="994"/>
      <c r="BU640" s="42"/>
      <c r="BV640" s="42"/>
    </row>
    <row r="641" spans="3:74">
      <c r="C641" s="596"/>
      <c r="D641" s="596"/>
      <c r="E641" s="596"/>
      <c r="F641" s="596"/>
      <c r="G641" s="596"/>
      <c r="H641" s="596"/>
      <c r="I641" s="596"/>
      <c r="J641" s="596"/>
      <c r="K641" s="596"/>
      <c r="L641" s="596"/>
      <c r="M641" s="596"/>
      <c r="N641" s="596"/>
      <c r="O641" s="596"/>
      <c r="P641" s="596"/>
      <c r="Q641" s="596"/>
      <c r="R641" s="596"/>
      <c r="S641" s="596"/>
      <c r="T641" s="596"/>
      <c r="U641" s="596"/>
      <c r="V641" s="596"/>
      <c r="W641" s="596"/>
      <c r="X641" s="596"/>
      <c r="Y641" s="596"/>
      <c r="Z641" s="596"/>
      <c r="AC641" s="50"/>
      <c r="AD641" s="50"/>
      <c r="AE641" s="50"/>
      <c r="AF641" s="50"/>
      <c r="AG641" s="50"/>
      <c r="AH641" s="50"/>
      <c r="AI641" s="50"/>
      <c r="AJ641" s="50"/>
      <c r="AK641" s="50"/>
      <c r="AL641" s="50"/>
      <c r="BS641" s="62"/>
      <c r="BT641" s="994"/>
      <c r="BU641" s="42"/>
      <c r="BV641" s="42"/>
    </row>
    <row r="642" spans="3:74">
      <c r="C642" s="596"/>
      <c r="D642" s="596"/>
      <c r="E642" s="596"/>
      <c r="F642" s="596"/>
      <c r="G642" s="596"/>
      <c r="H642" s="596"/>
      <c r="I642" s="596"/>
      <c r="J642" s="596"/>
      <c r="K642" s="596"/>
      <c r="L642" s="596"/>
      <c r="M642" s="596"/>
      <c r="N642" s="596"/>
      <c r="O642" s="596"/>
      <c r="P642" s="596"/>
      <c r="Q642" s="596"/>
      <c r="R642" s="596"/>
      <c r="S642" s="596"/>
      <c r="T642" s="596"/>
      <c r="U642" s="596"/>
      <c r="V642" s="596"/>
      <c r="W642" s="596"/>
      <c r="X642" s="596"/>
      <c r="Y642" s="596"/>
      <c r="Z642" s="596"/>
      <c r="AC642" s="50"/>
      <c r="AD642" s="50"/>
      <c r="AE642" s="50"/>
      <c r="AF642" s="50"/>
      <c r="AG642" s="50"/>
      <c r="AH642" s="50"/>
      <c r="AI642" s="50"/>
      <c r="AJ642" s="50"/>
      <c r="AK642" s="50"/>
      <c r="AL642" s="50"/>
      <c r="BS642" s="62"/>
      <c r="BT642" s="994"/>
      <c r="BU642" s="42"/>
      <c r="BV642" s="42"/>
    </row>
    <row r="643" spans="3:74">
      <c r="C643" s="596"/>
      <c r="D643" s="596"/>
      <c r="E643" s="596"/>
      <c r="F643" s="596"/>
      <c r="G643" s="596"/>
      <c r="H643" s="596"/>
      <c r="I643" s="596"/>
      <c r="J643" s="596"/>
      <c r="K643" s="596"/>
      <c r="L643" s="596"/>
      <c r="M643" s="596"/>
      <c r="N643" s="596"/>
      <c r="O643" s="596"/>
      <c r="P643" s="596"/>
      <c r="Q643" s="596"/>
      <c r="R643" s="596"/>
      <c r="S643" s="596"/>
      <c r="T643" s="596"/>
      <c r="U643" s="596"/>
      <c r="V643" s="596"/>
      <c r="W643" s="596"/>
      <c r="X643" s="596"/>
      <c r="Y643" s="596"/>
      <c r="Z643" s="596"/>
      <c r="AC643" s="50"/>
      <c r="AD643" s="50"/>
      <c r="AE643" s="50"/>
      <c r="AF643" s="50"/>
      <c r="AG643" s="50"/>
      <c r="AH643" s="50"/>
      <c r="AI643" s="50"/>
      <c r="AJ643" s="50"/>
      <c r="AK643" s="50"/>
      <c r="AL643" s="50"/>
      <c r="BS643" s="62"/>
      <c r="BT643" s="994"/>
      <c r="BU643" s="42"/>
      <c r="BV643" s="42"/>
    </row>
    <row r="644" spans="3:74">
      <c r="C644" s="596"/>
      <c r="D644" s="596"/>
      <c r="E644" s="596"/>
      <c r="F644" s="596"/>
      <c r="G644" s="596"/>
      <c r="H644" s="596"/>
      <c r="I644" s="596"/>
      <c r="J644" s="596"/>
      <c r="K644" s="596"/>
      <c r="L644" s="596"/>
      <c r="M644" s="596"/>
      <c r="N644" s="596"/>
      <c r="O644" s="596"/>
      <c r="P644" s="596"/>
      <c r="Q644" s="596"/>
      <c r="R644" s="596"/>
      <c r="S644" s="596"/>
      <c r="T644" s="596"/>
      <c r="U644" s="596"/>
      <c r="V644" s="596"/>
      <c r="W644" s="596"/>
      <c r="X644" s="596"/>
      <c r="Y644" s="596"/>
      <c r="Z644" s="596"/>
      <c r="AC644" s="50"/>
      <c r="AD644" s="50"/>
      <c r="AE644" s="50"/>
      <c r="AF644" s="50"/>
      <c r="AG644" s="50"/>
      <c r="AH644" s="50"/>
      <c r="AI644" s="50"/>
      <c r="AJ644" s="50"/>
      <c r="AK644" s="50"/>
      <c r="AL644" s="50"/>
      <c r="BS644" s="62"/>
      <c r="BT644" s="994"/>
      <c r="BU644" s="42"/>
      <c r="BV644" s="42"/>
    </row>
    <row r="645" spans="3:74">
      <c r="C645" s="596"/>
      <c r="D645" s="596"/>
      <c r="E645" s="596"/>
      <c r="F645" s="596"/>
      <c r="G645" s="596"/>
      <c r="H645" s="596"/>
      <c r="I645" s="596"/>
      <c r="J645" s="596"/>
      <c r="K645" s="596"/>
      <c r="L645" s="596"/>
      <c r="M645" s="596"/>
      <c r="N645" s="596"/>
      <c r="O645" s="596"/>
      <c r="P645" s="596"/>
      <c r="Q645" s="596"/>
      <c r="R645" s="596"/>
      <c r="S645" s="596"/>
      <c r="T645" s="596"/>
      <c r="U645" s="596"/>
      <c r="V645" s="596"/>
      <c r="W645" s="596"/>
      <c r="X645" s="596"/>
      <c r="Y645" s="596"/>
      <c r="Z645" s="596"/>
      <c r="AC645" s="50"/>
      <c r="AD645" s="50"/>
      <c r="AE645" s="50"/>
      <c r="AF645" s="50"/>
      <c r="AG645" s="50"/>
      <c r="AH645" s="50"/>
      <c r="AI645" s="50"/>
      <c r="AJ645" s="50"/>
      <c r="AK645" s="50"/>
      <c r="AL645" s="50"/>
      <c r="BS645" s="62"/>
      <c r="BT645" s="994"/>
      <c r="BU645" s="42"/>
      <c r="BV645" s="42"/>
    </row>
    <row r="646" spans="3:74">
      <c r="C646" s="596"/>
      <c r="D646" s="596"/>
      <c r="E646" s="596"/>
      <c r="F646" s="596"/>
      <c r="G646" s="596"/>
      <c r="H646" s="596"/>
      <c r="I646" s="596"/>
      <c r="J646" s="596"/>
      <c r="K646" s="596"/>
      <c r="L646" s="596"/>
      <c r="M646" s="596"/>
      <c r="N646" s="596"/>
      <c r="O646" s="596"/>
      <c r="P646" s="596"/>
      <c r="Q646" s="596"/>
      <c r="R646" s="596"/>
      <c r="S646" s="596"/>
      <c r="T646" s="596"/>
      <c r="U646" s="596"/>
      <c r="V646" s="596"/>
      <c r="W646" s="596"/>
      <c r="X646" s="596"/>
      <c r="Y646" s="596"/>
      <c r="Z646" s="596"/>
      <c r="AC646" s="50"/>
      <c r="AD646" s="50"/>
      <c r="AE646" s="50"/>
      <c r="AF646" s="50"/>
      <c r="AG646" s="50"/>
      <c r="AH646" s="50"/>
      <c r="AI646" s="50"/>
      <c r="AJ646" s="50"/>
      <c r="AK646" s="50"/>
      <c r="AL646" s="50"/>
      <c r="BS646" s="62"/>
      <c r="BT646" s="994"/>
      <c r="BU646" s="42"/>
      <c r="BV646" s="42"/>
    </row>
    <row r="647" spans="3:74">
      <c r="C647" s="596"/>
      <c r="D647" s="596"/>
      <c r="E647" s="596"/>
      <c r="F647" s="596"/>
      <c r="G647" s="596"/>
      <c r="H647" s="596"/>
      <c r="I647" s="596"/>
      <c r="J647" s="596"/>
      <c r="K647" s="596"/>
      <c r="L647" s="596"/>
      <c r="M647" s="596"/>
      <c r="N647" s="596"/>
      <c r="O647" s="596"/>
      <c r="P647" s="596"/>
      <c r="Q647" s="596"/>
      <c r="R647" s="596"/>
      <c r="S647" s="596"/>
      <c r="T647" s="596"/>
      <c r="U647" s="596"/>
      <c r="V647" s="596"/>
      <c r="W647" s="596"/>
      <c r="X647" s="596"/>
      <c r="Y647" s="596"/>
      <c r="Z647" s="596"/>
      <c r="AC647" s="50"/>
      <c r="AD647" s="50"/>
      <c r="AE647" s="50"/>
      <c r="AF647" s="50"/>
      <c r="AG647" s="50"/>
      <c r="AH647" s="50"/>
      <c r="AI647" s="50"/>
      <c r="AJ647" s="50"/>
      <c r="AK647" s="50"/>
      <c r="AL647" s="50"/>
      <c r="BS647" s="62"/>
      <c r="BT647" s="994"/>
      <c r="BU647" s="42"/>
      <c r="BV647" s="42"/>
    </row>
    <row r="648" spans="3:74">
      <c r="C648" s="596"/>
      <c r="D648" s="596"/>
      <c r="E648" s="596"/>
      <c r="F648" s="596"/>
      <c r="G648" s="596"/>
      <c r="H648" s="596"/>
      <c r="I648" s="596"/>
      <c r="J648" s="596"/>
      <c r="K648" s="596"/>
      <c r="L648" s="596"/>
      <c r="M648" s="596"/>
      <c r="N648" s="596"/>
      <c r="O648" s="596"/>
      <c r="P648" s="596"/>
      <c r="Q648" s="596"/>
      <c r="R648" s="596"/>
      <c r="S648" s="596"/>
      <c r="T648" s="596"/>
      <c r="U648" s="596"/>
      <c r="V648" s="596"/>
      <c r="W648" s="596"/>
      <c r="X648" s="596"/>
      <c r="Y648" s="596"/>
      <c r="Z648" s="596"/>
      <c r="AC648" s="50"/>
      <c r="AD648" s="50"/>
      <c r="AE648" s="50"/>
      <c r="AF648" s="50"/>
      <c r="AG648" s="50"/>
      <c r="AH648" s="50"/>
      <c r="AI648" s="50"/>
      <c r="AJ648" s="50"/>
      <c r="AK648" s="50"/>
      <c r="AL648" s="50"/>
      <c r="BS648" s="62"/>
      <c r="BT648" s="994"/>
      <c r="BU648" s="42"/>
      <c r="BV648" s="42"/>
    </row>
    <row r="649" spans="3:74">
      <c r="C649" s="596"/>
      <c r="D649" s="596"/>
      <c r="E649" s="596"/>
      <c r="F649" s="596"/>
      <c r="G649" s="596"/>
      <c r="H649" s="596"/>
      <c r="I649" s="596"/>
      <c r="J649" s="596"/>
      <c r="K649" s="596"/>
      <c r="L649" s="596"/>
      <c r="M649" s="596"/>
      <c r="N649" s="596"/>
      <c r="O649" s="596"/>
      <c r="P649" s="596"/>
      <c r="Q649" s="596"/>
      <c r="R649" s="596"/>
      <c r="S649" s="596"/>
      <c r="T649" s="596"/>
      <c r="U649" s="596"/>
      <c r="V649" s="596"/>
      <c r="W649" s="596"/>
      <c r="X649" s="596"/>
      <c r="Y649" s="596"/>
      <c r="Z649" s="596"/>
      <c r="AC649" s="50"/>
      <c r="AD649" s="50"/>
      <c r="AE649" s="50"/>
      <c r="AF649" s="50"/>
      <c r="AG649" s="50"/>
      <c r="AH649" s="50"/>
      <c r="AI649" s="50"/>
      <c r="AJ649" s="50"/>
      <c r="AK649" s="50"/>
      <c r="AL649" s="50"/>
      <c r="BS649" s="62"/>
      <c r="BT649" s="994"/>
      <c r="BU649" s="42"/>
      <c r="BV649" s="42"/>
    </row>
    <row r="650" spans="3:74">
      <c r="C650" s="596"/>
      <c r="D650" s="596"/>
      <c r="E650" s="596"/>
      <c r="F650" s="596"/>
      <c r="G650" s="596"/>
      <c r="H650" s="596"/>
      <c r="I650" s="596"/>
      <c r="J650" s="596"/>
      <c r="K650" s="596"/>
      <c r="L650" s="596"/>
      <c r="M650" s="596"/>
      <c r="N650" s="596"/>
      <c r="O650" s="596"/>
      <c r="P650" s="596"/>
      <c r="Q650" s="596"/>
      <c r="R650" s="596"/>
      <c r="S650" s="596"/>
      <c r="T650" s="596"/>
      <c r="U650" s="596"/>
      <c r="V650" s="596"/>
      <c r="W650" s="596"/>
      <c r="X650" s="596"/>
      <c r="Y650" s="596"/>
      <c r="Z650" s="596"/>
      <c r="AC650" s="50"/>
      <c r="AD650" s="50"/>
      <c r="AE650" s="50"/>
      <c r="AF650" s="50"/>
      <c r="AG650" s="50"/>
      <c r="AH650" s="50"/>
      <c r="AI650" s="50"/>
      <c r="AJ650" s="50"/>
      <c r="AK650" s="50"/>
      <c r="AL650" s="50"/>
      <c r="BS650" s="62"/>
      <c r="BT650" s="994"/>
      <c r="BU650" s="42"/>
      <c r="BV650" s="42"/>
    </row>
    <row r="651" spans="3:74">
      <c r="C651" s="596"/>
      <c r="D651" s="596"/>
      <c r="E651" s="596"/>
      <c r="F651" s="596"/>
      <c r="G651" s="596"/>
      <c r="H651" s="596"/>
      <c r="I651" s="596"/>
      <c r="J651" s="596"/>
      <c r="K651" s="596"/>
      <c r="L651" s="596"/>
      <c r="M651" s="596"/>
      <c r="N651" s="596"/>
      <c r="O651" s="596"/>
      <c r="P651" s="596"/>
      <c r="Q651" s="596"/>
      <c r="R651" s="596"/>
      <c r="S651" s="596"/>
      <c r="T651" s="596"/>
      <c r="U651" s="596"/>
      <c r="V651" s="596"/>
      <c r="W651" s="596"/>
      <c r="X651" s="596"/>
      <c r="Y651" s="596"/>
      <c r="Z651" s="596"/>
      <c r="AC651" s="50"/>
      <c r="AD651" s="50"/>
      <c r="AE651" s="50"/>
      <c r="AF651" s="50"/>
      <c r="AG651" s="50"/>
      <c r="AH651" s="50"/>
      <c r="AI651" s="50"/>
      <c r="AJ651" s="50"/>
      <c r="AK651" s="50"/>
      <c r="AL651" s="50"/>
      <c r="BS651" s="62"/>
      <c r="BT651" s="994"/>
      <c r="BU651" s="42"/>
      <c r="BV651" s="42"/>
    </row>
    <row r="652" spans="3:74">
      <c r="C652" s="596"/>
      <c r="D652" s="596"/>
      <c r="E652" s="596"/>
      <c r="F652" s="596"/>
      <c r="G652" s="596"/>
      <c r="H652" s="596"/>
      <c r="I652" s="596"/>
      <c r="J652" s="596"/>
      <c r="K652" s="596"/>
      <c r="L652" s="596"/>
      <c r="M652" s="596"/>
      <c r="N652" s="596"/>
      <c r="O652" s="596"/>
      <c r="P652" s="596"/>
      <c r="Q652" s="596"/>
      <c r="R652" s="596"/>
      <c r="S652" s="596"/>
      <c r="T652" s="596"/>
      <c r="U652" s="596"/>
      <c r="V652" s="596"/>
      <c r="W652" s="596"/>
      <c r="X652" s="596"/>
      <c r="Y652" s="596"/>
      <c r="Z652" s="596"/>
      <c r="AC652" s="50"/>
      <c r="AD652" s="50"/>
      <c r="AE652" s="50"/>
      <c r="AF652" s="50"/>
      <c r="AG652" s="50"/>
      <c r="AH652" s="50"/>
      <c r="AI652" s="50"/>
      <c r="AJ652" s="50"/>
      <c r="AK652" s="50"/>
      <c r="AL652" s="50"/>
      <c r="BS652" s="62"/>
      <c r="BT652" s="994"/>
      <c r="BU652" s="42"/>
      <c r="BV652" s="42"/>
    </row>
    <row r="653" spans="3:74">
      <c r="C653" s="596"/>
      <c r="D653" s="596"/>
      <c r="E653" s="596"/>
      <c r="F653" s="596"/>
      <c r="G653" s="596"/>
      <c r="H653" s="596"/>
      <c r="I653" s="596"/>
      <c r="J653" s="596"/>
      <c r="K653" s="596"/>
      <c r="L653" s="596"/>
      <c r="M653" s="596"/>
      <c r="N653" s="596"/>
      <c r="O653" s="596"/>
      <c r="P653" s="596"/>
      <c r="Q653" s="596"/>
      <c r="R653" s="596"/>
      <c r="S653" s="596"/>
      <c r="T653" s="596"/>
      <c r="U653" s="596"/>
      <c r="V653" s="596"/>
      <c r="W653" s="596"/>
      <c r="X653" s="596"/>
      <c r="Y653" s="596"/>
      <c r="Z653" s="596"/>
      <c r="AC653" s="50"/>
      <c r="AD653" s="50"/>
      <c r="AE653" s="50"/>
      <c r="AF653" s="50"/>
      <c r="AG653" s="50"/>
      <c r="AH653" s="50"/>
      <c r="AI653" s="50"/>
      <c r="AJ653" s="50"/>
      <c r="AK653" s="50"/>
      <c r="AL653" s="50"/>
      <c r="BS653" s="62"/>
      <c r="BT653" s="994"/>
      <c r="BU653" s="42"/>
      <c r="BV653" s="42"/>
    </row>
    <row r="654" spans="3:74">
      <c r="C654" s="596"/>
      <c r="D654" s="596"/>
      <c r="E654" s="596"/>
      <c r="F654" s="596"/>
      <c r="G654" s="596"/>
      <c r="H654" s="596"/>
      <c r="I654" s="596"/>
      <c r="J654" s="596"/>
      <c r="K654" s="596"/>
      <c r="L654" s="596"/>
      <c r="M654" s="596"/>
      <c r="N654" s="596"/>
      <c r="O654" s="596"/>
      <c r="P654" s="596"/>
      <c r="Q654" s="596"/>
      <c r="R654" s="596"/>
      <c r="S654" s="596"/>
      <c r="T654" s="596"/>
      <c r="U654" s="596"/>
      <c r="V654" s="596"/>
      <c r="W654" s="596"/>
      <c r="X654" s="596"/>
      <c r="Y654" s="596"/>
      <c r="Z654" s="596"/>
      <c r="AC654" s="50"/>
      <c r="AD654" s="50"/>
      <c r="AE654" s="50"/>
      <c r="AF654" s="50"/>
      <c r="AG654" s="50"/>
      <c r="AH654" s="50"/>
      <c r="AI654" s="50"/>
      <c r="AJ654" s="50"/>
      <c r="AK654" s="50"/>
      <c r="AL654" s="50"/>
      <c r="BS654" s="62"/>
      <c r="BT654" s="994"/>
      <c r="BU654" s="42"/>
      <c r="BV654" s="42"/>
    </row>
    <row r="655" spans="3:74">
      <c r="C655" s="596"/>
      <c r="D655" s="596"/>
      <c r="E655" s="596"/>
      <c r="F655" s="596"/>
      <c r="G655" s="596"/>
      <c r="H655" s="596"/>
      <c r="I655" s="596"/>
      <c r="J655" s="596"/>
      <c r="K655" s="596"/>
      <c r="L655" s="596"/>
      <c r="M655" s="596"/>
      <c r="N655" s="596"/>
      <c r="O655" s="596"/>
      <c r="P655" s="596"/>
      <c r="Q655" s="596"/>
      <c r="R655" s="596"/>
      <c r="S655" s="596"/>
      <c r="T655" s="596"/>
      <c r="U655" s="596"/>
      <c r="V655" s="596"/>
      <c r="W655" s="596"/>
      <c r="X655" s="596"/>
      <c r="Y655" s="596"/>
      <c r="Z655" s="596"/>
      <c r="AC655" s="50"/>
      <c r="AD655" s="50"/>
      <c r="AE655" s="50"/>
      <c r="AF655" s="50"/>
      <c r="AG655" s="50"/>
      <c r="AH655" s="50"/>
      <c r="AI655" s="50"/>
      <c r="AJ655" s="50"/>
      <c r="AK655" s="50"/>
      <c r="AL655" s="50"/>
      <c r="BS655" s="62"/>
      <c r="BT655" s="994"/>
      <c r="BU655" s="42"/>
      <c r="BV655" s="42"/>
    </row>
    <row r="656" spans="3:74">
      <c r="C656" s="596"/>
      <c r="D656" s="596"/>
      <c r="E656" s="596"/>
      <c r="F656" s="596"/>
      <c r="G656" s="596"/>
      <c r="H656" s="596"/>
      <c r="I656" s="596"/>
      <c r="J656" s="596"/>
      <c r="K656" s="596"/>
      <c r="L656" s="596"/>
      <c r="M656" s="596"/>
      <c r="N656" s="596"/>
      <c r="O656" s="596"/>
      <c r="P656" s="596"/>
      <c r="Q656" s="596"/>
      <c r="R656" s="596"/>
      <c r="S656" s="596"/>
      <c r="T656" s="596"/>
      <c r="U656" s="596"/>
      <c r="V656" s="596"/>
      <c r="W656" s="596"/>
      <c r="X656" s="596"/>
      <c r="Y656" s="596"/>
      <c r="Z656" s="596"/>
      <c r="AC656" s="50"/>
      <c r="AD656" s="50"/>
      <c r="AE656" s="50"/>
      <c r="AF656" s="50"/>
      <c r="AG656" s="50"/>
      <c r="AH656" s="50"/>
      <c r="AI656" s="50"/>
      <c r="AJ656" s="50"/>
      <c r="AK656" s="50"/>
      <c r="AL656" s="50"/>
      <c r="BS656" s="62"/>
      <c r="BT656" s="994"/>
      <c r="BU656" s="42"/>
      <c r="BV656" s="42"/>
    </row>
    <row r="657" spans="3:74">
      <c r="C657" s="596"/>
      <c r="D657" s="596"/>
      <c r="E657" s="596"/>
      <c r="F657" s="596"/>
      <c r="G657" s="596"/>
      <c r="H657" s="596"/>
      <c r="I657" s="596"/>
      <c r="J657" s="596"/>
      <c r="K657" s="596"/>
      <c r="L657" s="596"/>
      <c r="M657" s="596"/>
      <c r="N657" s="596"/>
      <c r="O657" s="596"/>
      <c r="P657" s="596"/>
      <c r="Q657" s="596"/>
      <c r="R657" s="596"/>
      <c r="S657" s="596"/>
      <c r="T657" s="596"/>
      <c r="U657" s="596"/>
      <c r="V657" s="596"/>
      <c r="W657" s="596"/>
      <c r="X657" s="596"/>
      <c r="Y657" s="596"/>
      <c r="Z657" s="596"/>
      <c r="AC657" s="50"/>
      <c r="AD657" s="50"/>
      <c r="AE657" s="50"/>
      <c r="AF657" s="50"/>
      <c r="AG657" s="50"/>
      <c r="AH657" s="50"/>
      <c r="AI657" s="50"/>
      <c r="AJ657" s="50"/>
      <c r="AK657" s="50"/>
      <c r="AL657" s="50"/>
      <c r="BS657" s="62"/>
      <c r="BT657" s="994"/>
      <c r="BU657" s="42"/>
      <c r="BV657" s="42"/>
    </row>
    <row r="658" spans="3:74">
      <c r="C658" s="596"/>
      <c r="D658" s="596"/>
      <c r="E658" s="596"/>
      <c r="F658" s="596"/>
      <c r="G658" s="596"/>
      <c r="H658" s="596"/>
      <c r="I658" s="596"/>
      <c r="J658" s="596"/>
      <c r="K658" s="596"/>
      <c r="L658" s="596"/>
      <c r="M658" s="596"/>
      <c r="N658" s="596"/>
      <c r="O658" s="596"/>
      <c r="P658" s="596"/>
      <c r="Q658" s="596"/>
      <c r="R658" s="596"/>
      <c r="S658" s="596"/>
      <c r="T658" s="596"/>
      <c r="U658" s="596"/>
      <c r="V658" s="596"/>
      <c r="W658" s="596"/>
      <c r="X658" s="596"/>
      <c r="Y658" s="596"/>
      <c r="Z658" s="596"/>
      <c r="AC658" s="50"/>
      <c r="AD658" s="50"/>
      <c r="AE658" s="50"/>
      <c r="AF658" s="50"/>
      <c r="AG658" s="50"/>
      <c r="AH658" s="50"/>
      <c r="AI658" s="50"/>
      <c r="AJ658" s="50"/>
      <c r="AK658" s="50"/>
      <c r="AL658" s="50"/>
      <c r="BS658" s="62"/>
      <c r="BT658" s="994"/>
      <c r="BU658" s="42"/>
      <c r="BV658" s="42"/>
    </row>
    <row r="659" spans="3:74">
      <c r="C659" s="596"/>
      <c r="D659" s="596"/>
      <c r="E659" s="596"/>
      <c r="F659" s="596"/>
      <c r="G659" s="596"/>
      <c r="H659" s="596"/>
      <c r="I659" s="596"/>
      <c r="J659" s="596"/>
      <c r="K659" s="596"/>
      <c r="L659" s="596"/>
      <c r="M659" s="596"/>
      <c r="N659" s="596"/>
      <c r="O659" s="596"/>
      <c r="P659" s="596"/>
      <c r="Q659" s="596"/>
      <c r="R659" s="596"/>
      <c r="S659" s="596"/>
      <c r="T659" s="596"/>
      <c r="U659" s="596"/>
      <c r="V659" s="596"/>
      <c r="W659" s="596"/>
      <c r="X659" s="596"/>
      <c r="Y659" s="596"/>
      <c r="Z659" s="596"/>
      <c r="AC659" s="50"/>
      <c r="AD659" s="50"/>
      <c r="AE659" s="50"/>
      <c r="AF659" s="50"/>
      <c r="AG659" s="50"/>
      <c r="AH659" s="50"/>
      <c r="AI659" s="50"/>
      <c r="AJ659" s="50"/>
      <c r="AK659" s="50"/>
      <c r="AL659" s="50"/>
      <c r="BS659" s="62"/>
      <c r="BT659" s="994"/>
      <c r="BU659" s="42"/>
      <c r="BV659" s="42"/>
    </row>
    <row r="660" spans="3:74">
      <c r="C660" s="596"/>
      <c r="D660" s="596"/>
      <c r="E660" s="596"/>
      <c r="F660" s="596"/>
      <c r="G660" s="596"/>
      <c r="H660" s="596"/>
      <c r="I660" s="596"/>
      <c r="J660" s="596"/>
      <c r="K660" s="596"/>
      <c r="L660" s="596"/>
      <c r="M660" s="596"/>
      <c r="N660" s="596"/>
      <c r="O660" s="596"/>
      <c r="P660" s="596"/>
      <c r="Q660" s="596"/>
      <c r="R660" s="596"/>
      <c r="S660" s="596"/>
      <c r="T660" s="596"/>
      <c r="U660" s="596"/>
      <c r="V660" s="596"/>
      <c r="W660" s="596"/>
      <c r="X660" s="596"/>
      <c r="Y660" s="596"/>
      <c r="Z660" s="596"/>
      <c r="AC660" s="50"/>
      <c r="AD660" s="50"/>
      <c r="AE660" s="50"/>
      <c r="AF660" s="50"/>
      <c r="AG660" s="50"/>
      <c r="AH660" s="50"/>
      <c r="AI660" s="50"/>
      <c r="AJ660" s="50"/>
      <c r="AK660" s="50"/>
      <c r="AL660" s="50"/>
      <c r="BS660" s="62"/>
      <c r="BT660" s="994"/>
      <c r="BU660" s="42"/>
      <c r="BV660" s="42"/>
    </row>
    <row r="661" spans="3:74">
      <c r="C661" s="596"/>
      <c r="D661" s="596"/>
      <c r="E661" s="596"/>
      <c r="F661" s="596"/>
      <c r="G661" s="596"/>
      <c r="H661" s="596"/>
      <c r="I661" s="596"/>
      <c r="J661" s="596"/>
      <c r="K661" s="596"/>
      <c r="L661" s="596"/>
      <c r="M661" s="596"/>
      <c r="N661" s="596"/>
      <c r="O661" s="596"/>
      <c r="P661" s="596"/>
      <c r="Q661" s="596"/>
      <c r="R661" s="596"/>
      <c r="S661" s="596"/>
      <c r="T661" s="596"/>
      <c r="U661" s="596"/>
      <c r="V661" s="596"/>
      <c r="W661" s="596"/>
      <c r="X661" s="596"/>
      <c r="Y661" s="596"/>
      <c r="Z661" s="596"/>
      <c r="AC661" s="50"/>
      <c r="AD661" s="50"/>
      <c r="AE661" s="50"/>
      <c r="AF661" s="50"/>
      <c r="AG661" s="50"/>
      <c r="AH661" s="50"/>
      <c r="AI661" s="50"/>
      <c r="AJ661" s="50"/>
      <c r="AK661" s="50"/>
      <c r="AL661" s="50"/>
      <c r="BS661" s="62"/>
      <c r="BT661" s="994"/>
      <c r="BU661" s="42"/>
      <c r="BV661" s="42"/>
    </row>
    <row r="662" spans="3:74">
      <c r="C662" s="596"/>
      <c r="D662" s="596"/>
      <c r="E662" s="596"/>
      <c r="F662" s="596"/>
      <c r="G662" s="596"/>
      <c r="H662" s="596"/>
      <c r="I662" s="596"/>
      <c r="J662" s="596"/>
      <c r="K662" s="596"/>
      <c r="L662" s="596"/>
      <c r="M662" s="596"/>
      <c r="N662" s="596"/>
      <c r="O662" s="596"/>
      <c r="P662" s="596"/>
      <c r="Q662" s="596"/>
      <c r="R662" s="596"/>
      <c r="S662" s="596"/>
      <c r="T662" s="596"/>
      <c r="U662" s="596"/>
      <c r="V662" s="596"/>
      <c r="W662" s="596"/>
      <c r="X662" s="596"/>
      <c r="Y662" s="596"/>
      <c r="Z662" s="596"/>
      <c r="AC662" s="50"/>
      <c r="AD662" s="50"/>
      <c r="AE662" s="50"/>
      <c r="AF662" s="50"/>
      <c r="AG662" s="50"/>
      <c r="AH662" s="50"/>
      <c r="AI662" s="50"/>
      <c r="AJ662" s="50"/>
      <c r="AK662" s="50"/>
      <c r="AL662" s="50"/>
      <c r="BS662" s="62"/>
      <c r="BT662" s="994"/>
      <c r="BU662" s="42"/>
      <c r="BV662" s="42"/>
    </row>
    <row r="663" spans="3:74">
      <c r="C663" s="596"/>
      <c r="D663" s="596"/>
      <c r="E663" s="596"/>
      <c r="F663" s="596"/>
      <c r="G663" s="596"/>
      <c r="H663" s="596"/>
      <c r="I663" s="596"/>
      <c r="J663" s="596"/>
      <c r="K663" s="596"/>
      <c r="L663" s="596"/>
      <c r="M663" s="596"/>
      <c r="N663" s="596"/>
      <c r="O663" s="596"/>
      <c r="P663" s="596"/>
      <c r="Q663" s="596"/>
      <c r="R663" s="596"/>
      <c r="S663" s="596"/>
      <c r="T663" s="596"/>
      <c r="U663" s="596"/>
      <c r="V663" s="596"/>
      <c r="W663" s="596"/>
      <c r="X663" s="596"/>
      <c r="Y663" s="596"/>
      <c r="Z663" s="596"/>
      <c r="AC663" s="50"/>
      <c r="AD663" s="50"/>
      <c r="AE663" s="50"/>
      <c r="AF663" s="50"/>
      <c r="AG663" s="50"/>
      <c r="AH663" s="50"/>
      <c r="AI663" s="50"/>
      <c r="AJ663" s="50"/>
      <c r="AK663" s="50"/>
      <c r="AL663" s="50"/>
      <c r="BS663" s="62"/>
      <c r="BT663" s="994"/>
      <c r="BU663" s="42"/>
      <c r="BV663" s="42"/>
    </row>
    <row r="664" spans="3:74">
      <c r="C664" s="596"/>
      <c r="D664" s="596"/>
      <c r="E664" s="596"/>
      <c r="F664" s="596"/>
      <c r="G664" s="596"/>
      <c r="H664" s="596"/>
      <c r="I664" s="596"/>
      <c r="J664" s="596"/>
      <c r="K664" s="596"/>
      <c r="L664" s="596"/>
      <c r="M664" s="596"/>
      <c r="N664" s="596"/>
      <c r="O664" s="596"/>
      <c r="P664" s="596"/>
      <c r="Q664" s="596"/>
      <c r="R664" s="596"/>
      <c r="S664" s="596"/>
      <c r="T664" s="596"/>
      <c r="U664" s="596"/>
      <c r="V664" s="596"/>
      <c r="W664" s="596"/>
      <c r="X664" s="596"/>
      <c r="Y664" s="596"/>
      <c r="Z664" s="596"/>
      <c r="AC664" s="50"/>
      <c r="AD664" s="50"/>
      <c r="AE664" s="50"/>
      <c r="AF664" s="50"/>
      <c r="AG664" s="50"/>
      <c r="AH664" s="50"/>
      <c r="AI664" s="50"/>
      <c r="AJ664" s="50"/>
      <c r="AK664" s="50"/>
      <c r="AL664" s="50"/>
      <c r="BS664" s="62"/>
      <c r="BT664" s="994"/>
      <c r="BU664" s="42"/>
      <c r="BV664" s="42"/>
    </row>
    <row r="665" spans="3:74">
      <c r="C665" s="596"/>
      <c r="D665" s="596"/>
      <c r="E665" s="596"/>
      <c r="F665" s="596"/>
      <c r="G665" s="596"/>
      <c r="H665" s="596"/>
      <c r="I665" s="596"/>
      <c r="J665" s="596"/>
      <c r="K665" s="596"/>
      <c r="L665" s="596"/>
      <c r="M665" s="596"/>
      <c r="N665" s="596"/>
      <c r="O665" s="596"/>
      <c r="P665" s="596"/>
      <c r="Q665" s="596"/>
      <c r="R665" s="596"/>
      <c r="S665" s="596"/>
      <c r="T665" s="596"/>
      <c r="U665" s="596"/>
      <c r="V665" s="596"/>
      <c r="W665" s="596"/>
      <c r="X665" s="596"/>
      <c r="Y665" s="596"/>
      <c r="Z665" s="596"/>
      <c r="AC665" s="50"/>
      <c r="AD665" s="50"/>
      <c r="AE665" s="50"/>
      <c r="AF665" s="50"/>
      <c r="AG665" s="50"/>
      <c r="AH665" s="50"/>
      <c r="AI665" s="50"/>
      <c r="AJ665" s="50"/>
      <c r="AK665" s="50"/>
      <c r="AL665" s="50"/>
      <c r="BS665" s="62"/>
      <c r="BT665" s="994"/>
      <c r="BU665" s="42"/>
      <c r="BV665" s="42"/>
    </row>
    <row r="666" spans="3:74">
      <c r="C666" s="596"/>
      <c r="D666" s="596"/>
      <c r="E666" s="596"/>
      <c r="F666" s="596"/>
      <c r="G666" s="596"/>
      <c r="H666" s="596"/>
      <c r="I666" s="596"/>
      <c r="J666" s="596"/>
      <c r="K666" s="596"/>
      <c r="L666" s="596"/>
      <c r="M666" s="596"/>
      <c r="N666" s="596"/>
      <c r="O666" s="596"/>
      <c r="P666" s="596"/>
      <c r="Q666" s="596"/>
      <c r="R666" s="596"/>
      <c r="S666" s="596"/>
      <c r="T666" s="596"/>
      <c r="U666" s="596"/>
      <c r="V666" s="596"/>
      <c r="W666" s="596"/>
      <c r="X666" s="596"/>
      <c r="Y666" s="596"/>
      <c r="Z666" s="596"/>
      <c r="AC666" s="50"/>
      <c r="AD666" s="50"/>
      <c r="AE666" s="50"/>
      <c r="AF666" s="50"/>
      <c r="AG666" s="50"/>
      <c r="AH666" s="50"/>
      <c r="AI666" s="50"/>
      <c r="AJ666" s="50"/>
      <c r="AK666" s="50"/>
      <c r="AL666" s="50"/>
      <c r="BS666" s="62"/>
      <c r="BT666" s="994"/>
      <c r="BU666" s="42"/>
      <c r="BV666" s="42"/>
    </row>
    <row r="667" spans="3:74">
      <c r="C667" s="596"/>
      <c r="D667" s="596"/>
      <c r="E667" s="596"/>
      <c r="F667" s="596"/>
      <c r="G667" s="596"/>
      <c r="H667" s="596"/>
      <c r="I667" s="596"/>
      <c r="J667" s="596"/>
      <c r="K667" s="596"/>
      <c r="L667" s="596"/>
      <c r="M667" s="596"/>
      <c r="N667" s="596"/>
      <c r="O667" s="596"/>
      <c r="P667" s="596"/>
      <c r="Q667" s="596"/>
      <c r="R667" s="596"/>
      <c r="S667" s="596"/>
      <c r="T667" s="596"/>
      <c r="U667" s="596"/>
      <c r="V667" s="596"/>
      <c r="W667" s="596"/>
      <c r="X667" s="596"/>
      <c r="Y667" s="596"/>
      <c r="Z667" s="596"/>
      <c r="AC667" s="50"/>
      <c r="AD667" s="50"/>
      <c r="AE667" s="50"/>
      <c r="AF667" s="50"/>
      <c r="AG667" s="50"/>
      <c r="AH667" s="50"/>
      <c r="AI667" s="50"/>
      <c r="AJ667" s="50"/>
      <c r="AK667" s="50"/>
      <c r="AL667" s="50"/>
      <c r="BS667" s="62"/>
      <c r="BT667" s="994"/>
      <c r="BU667" s="42"/>
      <c r="BV667" s="42"/>
    </row>
    <row r="668" spans="3:74">
      <c r="C668" s="596"/>
      <c r="D668" s="596"/>
      <c r="E668" s="596"/>
      <c r="F668" s="596"/>
      <c r="G668" s="596"/>
      <c r="H668" s="596"/>
      <c r="I668" s="596"/>
      <c r="J668" s="596"/>
      <c r="K668" s="596"/>
      <c r="L668" s="596"/>
      <c r="M668" s="596"/>
      <c r="N668" s="596"/>
      <c r="O668" s="596"/>
      <c r="P668" s="596"/>
      <c r="Q668" s="596"/>
      <c r="R668" s="596"/>
      <c r="S668" s="596"/>
      <c r="T668" s="596"/>
      <c r="U668" s="596"/>
      <c r="V668" s="596"/>
      <c r="W668" s="596"/>
      <c r="X668" s="596"/>
      <c r="Y668" s="596"/>
      <c r="Z668" s="596"/>
      <c r="AC668" s="50"/>
      <c r="AD668" s="50"/>
      <c r="AE668" s="50"/>
      <c r="AF668" s="50"/>
      <c r="AG668" s="50"/>
      <c r="AH668" s="50"/>
      <c r="AI668" s="50"/>
      <c r="AJ668" s="50"/>
      <c r="AK668" s="50"/>
      <c r="AL668" s="50"/>
      <c r="BS668" s="62"/>
      <c r="BT668" s="994"/>
      <c r="BU668" s="42"/>
      <c r="BV668" s="42"/>
    </row>
    <row r="669" spans="3:74">
      <c r="C669" s="596"/>
      <c r="D669" s="596"/>
      <c r="E669" s="596"/>
      <c r="F669" s="596"/>
      <c r="G669" s="596"/>
      <c r="H669" s="596"/>
      <c r="I669" s="596"/>
      <c r="J669" s="596"/>
      <c r="K669" s="596"/>
      <c r="L669" s="596"/>
      <c r="M669" s="596"/>
      <c r="N669" s="596"/>
      <c r="O669" s="596"/>
      <c r="P669" s="596"/>
      <c r="Q669" s="596"/>
      <c r="R669" s="596"/>
      <c r="S669" s="596"/>
      <c r="T669" s="596"/>
      <c r="U669" s="596"/>
      <c r="V669" s="596"/>
      <c r="W669" s="596"/>
      <c r="X669" s="596"/>
      <c r="Y669" s="596"/>
      <c r="Z669" s="596"/>
      <c r="AC669" s="50"/>
      <c r="AD669" s="50"/>
      <c r="AE669" s="50"/>
      <c r="AF669" s="50"/>
      <c r="AG669" s="50"/>
      <c r="AH669" s="50"/>
      <c r="AI669" s="50"/>
      <c r="AJ669" s="50"/>
      <c r="AK669" s="50"/>
      <c r="AL669" s="50"/>
      <c r="BS669" s="62"/>
      <c r="BT669" s="994"/>
      <c r="BU669" s="42"/>
      <c r="BV669" s="42"/>
    </row>
    <row r="670" spans="3:74">
      <c r="C670" s="596"/>
      <c r="D670" s="596"/>
      <c r="E670" s="596"/>
      <c r="F670" s="596"/>
      <c r="G670" s="596"/>
      <c r="H670" s="596"/>
      <c r="I670" s="596"/>
      <c r="J670" s="596"/>
      <c r="K670" s="596"/>
      <c r="L670" s="596"/>
      <c r="M670" s="596"/>
      <c r="N670" s="596"/>
      <c r="O670" s="596"/>
      <c r="P670" s="596"/>
      <c r="Q670" s="596"/>
      <c r="R670" s="596"/>
      <c r="S670" s="596"/>
      <c r="T670" s="596"/>
      <c r="U670" s="596"/>
      <c r="V670" s="596"/>
      <c r="W670" s="596"/>
      <c r="X670" s="596"/>
      <c r="Y670" s="596"/>
      <c r="Z670" s="596"/>
      <c r="AC670" s="50"/>
      <c r="AD670" s="50"/>
      <c r="AE670" s="50"/>
      <c r="AF670" s="50"/>
      <c r="AG670" s="50"/>
      <c r="AH670" s="50"/>
      <c r="AI670" s="50"/>
      <c r="AJ670" s="50"/>
      <c r="AK670" s="50"/>
      <c r="AL670" s="50"/>
      <c r="BS670" s="62"/>
      <c r="BT670" s="994"/>
      <c r="BU670" s="42"/>
      <c r="BV670" s="42"/>
    </row>
    <row r="671" spans="3:74">
      <c r="C671" s="596"/>
      <c r="D671" s="596"/>
      <c r="E671" s="596"/>
      <c r="F671" s="596"/>
      <c r="G671" s="596"/>
      <c r="H671" s="596"/>
      <c r="I671" s="596"/>
      <c r="J671" s="596"/>
      <c r="K671" s="596"/>
      <c r="L671" s="596"/>
      <c r="M671" s="596"/>
      <c r="N671" s="596"/>
      <c r="O671" s="596"/>
      <c r="P671" s="596"/>
      <c r="Q671" s="596"/>
      <c r="R671" s="596"/>
      <c r="S671" s="596"/>
      <c r="T671" s="596"/>
      <c r="U671" s="596"/>
      <c r="V671" s="596"/>
      <c r="W671" s="596"/>
      <c r="X671" s="596"/>
      <c r="Y671" s="596"/>
      <c r="Z671" s="596"/>
      <c r="AC671" s="50"/>
      <c r="AD671" s="50"/>
      <c r="AE671" s="50"/>
      <c r="AF671" s="50"/>
      <c r="AG671" s="50"/>
      <c r="AH671" s="50"/>
      <c r="AI671" s="50"/>
      <c r="AJ671" s="50"/>
      <c r="AK671" s="50"/>
      <c r="AL671" s="50"/>
      <c r="BS671" s="62"/>
      <c r="BT671" s="994"/>
      <c r="BU671" s="42"/>
      <c r="BV671" s="42"/>
    </row>
    <row r="672" spans="3:74">
      <c r="C672" s="596"/>
      <c r="D672" s="596"/>
      <c r="E672" s="596"/>
      <c r="F672" s="596"/>
      <c r="G672" s="596"/>
      <c r="H672" s="596"/>
      <c r="I672" s="596"/>
      <c r="J672" s="596"/>
      <c r="K672" s="596"/>
      <c r="L672" s="596"/>
      <c r="M672" s="596"/>
      <c r="N672" s="596"/>
      <c r="O672" s="596"/>
      <c r="P672" s="596"/>
      <c r="Q672" s="596"/>
      <c r="R672" s="596"/>
      <c r="S672" s="596"/>
      <c r="T672" s="596"/>
      <c r="U672" s="596"/>
      <c r="V672" s="596"/>
      <c r="W672" s="596"/>
      <c r="X672" s="596"/>
      <c r="Y672" s="596"/>
      <c r="Z672" s="596"/>
      <c r="AC672" s="50"/>
      <c r="AD672" s="50"/>
      <c r="AE672" s="50"/>
      <c r="AF672" s="50"/>
      <c r="AG672" s="50"/>
      <c r="AH672" s="50"/>
      <c r="AI672" s="50"/>
      <c r="AJ672" s="50"/>
      <c r="AK672" s="50"/>
      <c r="AL672" s="50"/>
      <c r="BS672" s="62"/>
      <c r="BT672" s="994"/>
      <c r="BU672" s="42"/>
      <c r="BV672" s="42"/>
    </row>
    <row r="673" spans="3:74">
      <c r="C673" s="596"/>
      <c r="D673" s="596"/>
      <c r="E673" s="596"/>
      <c r="F673" s="596"/>
      <c r="G673" s="596"/>
      <c r="H673" s="596"/>
      <c r="I673" s="596"/>
      <c r="J673" s="596"/>
      <c r="K673" s="596"/>
      <c r="L673" s="596"/>
      <c r="M673" s="596"/>
      <c r="N673" s="596"/>
      <c r="O673" s="596"/>
      <c r="P673" s="596"/>
      <c r="Q673" s="596"/>
      <c r="R673" s="596"/>
      <c r="S673" s="596"/>
      <c r="T673" s="596"/>
      <c r="U673" s="596"/>
      <c r="V673" s="596"/>
      <c r="W673" s="596"/>
      <c r="X673" s="596"/>
      <c r="Y673" s="596"/>
      <c r="Z673" s="596"/>
      <c r="AC673" s="50"/>
      <c r="AD673" s="50"/>
      <c r="AE673" s="50"/>
      <c r="AF673" s="50"/>
      <c r="AG673" s="50"/>
      <c r="AH673" s="50"/>
      <c r="AI673" s="50"/>
      <c r="AJ673" s="50"/>
      <c r="AK673" s="50"/>
      <c r="AL673" s="50"/>
      <c r="BS673" s="62"/>
      <c r="BT673" s="994"/>
      <c r="BU673" s="42"/>
      <c r="BV673" s="42"/>
    </row>
    <row r="674" spans="3:74">
      <c r="C674" s="596"/>
      <c r="D674" s="596"/>
      <c r="E674" s="596"/>
      <c r="F674" s="596"/>
      <c r="G674" s="596"/>
      <c r="H674" s="596"/>
      <c r="I674" s="596"/>
      <c r="J674" s="596"/>
      <c r="K674" s="596"/>
      <c r="L674" s="596"/>
      <c r="M674" s="596"/>
      <c r="N674" s="596"/>
      <c r="O674" s="596"/>
      <c r="P674" s="596"/>
      <c r="Q674" s="596"/>
      <c r="R674" s="596"/>
      <c r="S674" s="596"/>
      <c r="T674" s="596"/>
      <c r="U674" s="596"/>
      <c r="V674" s="596"/>
      <c r="W674" s="596"/>
      <c r="X674" s="596"/>
      <c r="Y674" s="596"/>
      <c r="Z674" s="596"/>
      <c r="AC674" s="50"/>
      <c r="AD674" s="50"/>
      <c r="AE674" s="50"/>
      <c r="AF674" s="50"/>
      <c r="AG674" s="50"/>
      <c r="AH674" s="50"/>
      <c r="AI674" s="50"/>
      <c r="AJ674" s="50"/>
      <c r="AK674" s="50"/>
      <c r="AL674" s="50"/>
      <c r="BS674" s="62"/>
      <c r="BT674" s="994"/>
      <c r="BU674" s="42"/>
      <c r="BV674" s="42"/>
    </row>
    <row r="675" spans="3:74">
      <c r="C675" s="596"/>
      <c r="D675" s="596"/>
      <c r="E675" s="596"/>
      <c r="F675" s="596"/>
      <c r="G675" s="596"/>
      <c r="H675" s="596"/>
      <c r="I675" s="596"/>
      <c r="J675" s="596"/>
      <c r="K675" s="596"/>
      <c r="L675" s="596"/>
      <c r="M675" s="596"/>
      <c r="N675" s="596"/>
      <c r="O675" s="596"/>
      <c r="P675" s="596"/>
      <c r="Q675" s="596"/>
      <c r="R675" s="596"/>
      <c r="S675" s="596"/>
      <c r="T675" s="596"/>
      <c r="U675" s="596"/>
      <c r="V675" s="596"/>
      <c r="W675" s="596"/>
      <c r="X675" s="596"/>
      <c r="Y675" s="596"/>
      <c r="Z675" s="596"/>
      <c r="AC675" s="50"/>
      <c r="AD675" s="50"/>
      <c r="AE675" s="50"/>
      <c r="AF675" s="50"/>
      <c r="AG675" s="50"/>
      <c r="AH675" s="50"/>
      <c r="AI675" s="50"/>
      <c r="AJ675" s="50"/>
      <c r="AK675" s="50"/>
      <c r="AL675" s="50"/>
      <c r="BS675" s="62"/>
      <c r="BT675" s="994"/>
      <c r="BU675" s="42"/>
      <c r="BV675" s="42"/>
    </row>
    <row r="676" spans="3:74">
      <c r="C676" s="596"/>
      <c r="D676" s="596"/>
      <c r="E676" s="596"/>
      <c r="F676" s="596"/>
      <c r="G676" s="596"/>
      <c r="H676" s="596"/>
      <c r="I676" s="596"/>
      <c r="J676" s="596"/>
      <c r="K676" s="596"/>
      <c r="L676" s="596"/>
      <c r="M676" s="596"/>
      <c r="N676" s="596"/>
      <c r="O676" s="596"/>
      <c r="P676" s="596"/>
      <c r="Q676" s="596"/>
      <c r="R676" s="596"/>
      <c r="S676" s="596"/>
      <c r="T676" s="596"/>
      <c r="U676" s="596"/>
      <c r="V676" s="596"/>
      <c r="W676" s="596"/>
      <c r="X676" s="596"/>
      <c r="Y676" s="596"/>
      <c r="Z676" s="596"/>
      <c r="AC676" s="50"/>
      <c r="AD676" s="50"/>
      <c r="AE676" s="50"/>
      <c r="AF676" s="50"/>
      <c r="AG676" s="50"/>
      <c r="AH676" s="50"/>
      <c r="AI676" s="50"/>
      <c r="AJ676" s="50"/>
      <c r="AK676" s="50"/>
      <c r="AL676" s="50"/>
      <c r="BS676" s="62"/>
      <c r="BT676" s="994"/>
      <c r="BU676" s="42"/>
      <c r="BV676" s="42"/>
    </row>
    <row r="677" spans="3:74">
      <c r="C677" s="596"/>
      <c r="D677" s="596"/>
      <c r="E677" s="596"/>
      <c r="F677" s="596"/>
      <c r="G677" s="596"/>
      <c r="H677" s="596"/>
      <c r="I677" s="596"/>
      <c r="J677" s="596"/>
      <c r="K677" s="596"/>
      <c r="L677" s="596"/>
      <c r="M677" s="596"/>
      <c r="N677" s="596"/>
      <c r="O677" s="596"/>
      <c r="P677" s="596"/>
      <c r="Q677" s="596"/>
      <c r="R677" s="596"/>
      <c r="S677" s="596"/>
      <c r="T677" s="596"/>
      <c r="U677" s="596"/>
      <c r="V677" s="596"/>
      <c r="W677" s="596"/>
      <c r="X677" s="596"/>
      <c r="Y677" s="596"/>
      <c r="Z677" s="596"/>
      <c r="AC677" s="50"/>
      <c r="AD677" s="50"/>
      <c r="AE677" s="50"/>
      <c r="AF677" s="50"/>
      <c r="AG677" s="50"/>
      <c r="AH677" s="50"/>
      <c r="AI677" s="50"/>
      <c r="AJ677" s="50"/>
      <c r="AK677" s="50"/>
      <c r="AL677" s="50"/>
      <c r="BS677" s="62"/>
      <c r="BT677" s="994"/>
      <c r="BU677" s="42"/>
      <c r="BV677" s="42"/>
    </row>
    <row r="678" spans="3:74">
      <c r="C678" s="596"/>
      <c r="D678" s="596"/>
      <c r="E678" s="596"/>
      <c r="F678" s="596"/>
      <c r="G678" s="596"/>
      <c r="H678" s="596"/>
      <c r="I678" s="596"/>
      <c r="J678" s="596"/>
      <c r="K678" s="596"/>
      <c r="L678" s="596"/>
      <c r="M678" s="596"/>
      <c r="N678" s="596"/>
      <c r="O678" s="596"/>
      <c r="P678" s="596"/>
      <c r="Q678" s="596"/>
      <c r="R678" s="596"/>
      <c r="S678" s="596"/>
      <c r="T678" s="596"/>
      <c r="U678" s="596"/>
      <c r="V678" s="596"/>
      <c r="W678" s="596"/>
      <c r="X678" s="596"/>
      <c r="Y678" s="596"/>
      <c r="Z678" s="596"/>
      <c r="AC678" s="50"/>
      <c r="AD678" s="50"/>
      <c r="AE678" s="50"/>
      <c r="AF678" s="50"/>
      <c r="AG678" s="50"/>
      <c r="AH678" s="50"/>
      <c r="AI678" s="50"/>
      <c r="AJ678" s="50"/>
      <c r="AK678" s="50"/>
      <c r="AL678" s="50"/>
      <c r="BS678" s="62"/>
      <c r="BT678" s="994"/>
      <c r="BU678" s="42"/>
      <c r="BV678" s="42"/>
    </row>
    <row r="679" spans="3:74">
      <c r="C679" s="596"/>
      <c r="D679" s="596"/>
      <c r="E679" s="596"/>
      <c r="F679" s="596"/>
      <c r="G679" s="596"/>
      <c r="H679" s="596"/>
      <c r="I679" s="596"/>
      <c r="J679" s="596"/>
      <c r="K679" s="596"/>
      <c r="L679" s="596"/>
      <c r="M679" s="596"/>
      <c r="N679" s="596"/>
      <c r="O679" s="596"/>
      <c r="P679" s="596"/>
      <c r="Q679" s="596"/>
      <c r="R679" s="596"/>
      <c r="S679" s="596"/>
      <c r="T679" s="596"/>
      <c r="U679" s="596"/>
      <c r="V679" s="596"/>
      <c r="W679" s="596"/>
      <c r="X679" s="596"/>
      <c r="Y679" s="596"/>
      <c r="Z679" s="596"/>
      <c r="AC679" s="50"/>
      <c r="AD679" s="50"/>
      <c r="AE679" s="50"/>
      <c r="AF679" s="50"/>
      <c r="AG679" s="50"/>
      <c r="AH679" s="50"/>
      <c r="AI679" s="50"/>
      <c r="AJ679" s="50"/>
      <c r="AK679" s="50"/>
      <c r="AL679" s="50"/>
      <c r="BS679" s="62"/>
      <c r="BT679" s="994"/>
      <c r="BU679" s="42"/>
      <c r="BV679" s="42"/>
    </row>
    <row r="680" spans="3:74">
      <c r="C680" s="596"/>
      <c r="D680" s="596"/>
      <c r="E680" s="596"/>
      <c r="F680" s="596"/>
      <c r="G680" s="596"/>
      <c r="H680" s="596"/>
      <c r="I680" s="596"/>
      <c r="J680" s="596"/>
      <c r="K680" s="596"/>
      <c r="L680" s="596"/>
      <c r="M680" s="596"/>
      <c r="N680" s="596"/>
      <c r="O680" s="596"/>
      <c r="P680" s="596"/>
      <c r="Q680" s="596"/>
      <c r="R680" s="596"/>
      <c r="S680" s="596"/>
      <c r="T680" s="596"/>
      <c r="U680" s="596"/>
      <c r="V680" s="596"/>
      <c r="W680" s="596"/>
      <c r="X680" s="596"/>
      <c r="Y680" s="596"/>
      <c r="Z680" s="596"/>
      <c r="AC680" s="50"/>
      <c r="AD680" s="50"/>
      <c r="AE680" s="50"/>
      <c r="AF680" s="50"/>
      <c r="AG680" s="50"/>
      <c r="AH680" s="50"/>
      <c r="AI680" s="50"/>
      <c r="AJ680" s="50"/>
      <c r="AK680" s="50"/>
      <c r="AL680" s="50"/>
      <c r="BS680" s="62"/>
      <c r="BT680" s="994"/>
      <c r="BU680" s="42"/>
      <c r="BV680" s="42"/>
    </row>
    <row r="681" spans="3:74">
      <c r="C681" s="596"/>
      <c r="D681" s="596"/>
      <c r="E681" s="596"/>
      <c r="F681" s="596"/>
      <c r="G681" s="596"/>
      <c r="H681" s="596"/>
      <c r="I681" s="596"/>
      <c r="J681" s="596"/>
      <c r="K681" s="596"/>
      <c r="L681" s="596"/>
      <c r="M681" s="596"/>
      <c r="N681" s="596"/>
      <c r="O681" s="596"/>
      <c r="P681" s="596"/>
      <c r="Q681" s="596"/>
      <c r="R681" s="596"/>
      <c r="S681" s="596"/>
      <c r="T681" s="596"/>
      <c r="U681" s="596"/>
      <c r="V681" s="596"/>
      <c r="W681" s="596"/>
      <c r="X681" s="596"/>
      <c r="Y681" s="596"/>
      <c r="Z681" s="596"/>
      <c r="AC681" s="50"/>
      <c r="AD681" s="50"/>
      <c r="AE681" s="50"/>
      <c r="AF681" s="50"/>
      <c r="AG681" s="50"/>
      <c r="AH681" s="50"/>
      <c r="AI681" s="50"/>
      <c r="AJ681" s="50"/>
      <c r="AK681" s="50"/>
      <c r="AL681" s="50"/>
      <c r="BS681" s="62"/>
      <c r="BT681" s="994"/>
      <c r="BU681" s="42"/>
      <c r="BV681" s="42"/>
    </row>
    <row r="682" spans="3:74">
      <c r="C682" s="596"/>
      <c r="D682" s="596"/>
      <c r="E682" s="596"/>
      <c r="F682" s="596"/>
      <c r="G682" s="596"/>
      <c r="H682" s="596"/>
      <c r="I682" s="596"/>
      <c r="J682" s="596"/>
      <c r="K682" s="596"/>
      <c r="L682" s="596"/>
      <c r="M682" s="596"/>
      <c r="N682" s="596"/>
      <c r="O682" s="596"/>
      <c r="P682" s="596"/>
      <c r="Q682" s="596"/>
      <c r="R682" s="596"/>
      <c r="S682" s="596"/>
      <c r="T682" s="596"/>
      <c r="U682" s="596"/>
      <c r="V682" s="596"/>
      <c r="W682" s="596"/>
      <c r="X682" s="596"/>
      <c r="Y682" s="596"/>
      <c r="Z682" s="596"/>
      <c r="AC682" s="50"/>
      <c r="AD682" s="50"/>
      <c r="AE682" s="50"/>
      <c r="AF682" s="50"/>
      <c r="AG682" s="50"/>
      <c r="AH682" s="50"/>
      <c r="AI682" s="50"/>
      <c r="AJ682" s="50"/>
      <c r="AK682" s="50"/>
      <c r="AL682" s="50"/>
      <c r="BS682" s="62"/>
      <c r="BT682" s="994"/>
      <c r="BU682" s="42"/>
      <c r="BV682" s="42"/>
    </row>
    <row r="683" spans="3:74">
      <c r="C683" s="596"/>
      <c r="D683" s="596"/>
      <c r="E683" s="596"/>
      <c r="F683" s="596"/>
      <c r="G683" s="596"/>
      <c r="H683" s="596"/>
      <c r="I683" s="596"/>
      <c r="J683" s="596"/>
      <c r="K683" s="596"/>
      <c r="L683" s="596"/>
      <c r="M683" s="596"/>
      <c r="N683" s="596"/>
      <c r="O683" s="596"/>
      <c r="P683" s="596"/>
      <c r="Q683" s="596"/>
      <c r="R683" s="596"/>
      <c r="S683" s="596"/>
      <c r="T683" s="596"/>
      <c r="U683" s="596"/>
      <c r="V683" s="596"/>
      <c r="W683" s="596"/>
      <c r="X683" s="596"/>
      <c r="Y683" s="596"/>
      <c r="Z683" s="596"/>
      <c r="AC683" s="50"/>
      <c r="AD683" s="50"/>
      <c r="AE683" s="50"/>
      <c r="AF683" s="50"/>
      <c r="AG683" s="50"/>
      <c r="AH683" s="50"/>
      <c r="AI683" s="50"/>
      <c r="AJ683" s="50"/>
      <c r="AK683" s="50"/>
      <c r="AL683" s="50"/>
      <c r="BS683" s="62"/>
      <c r="BT683" s="994"/>
      <c r="BU683" s="42"/>
      <c r="BV683" s="42"/>
    </row>
    <row r="684" spans="3:74">
      <c r="C684" s="596"/>
      <c r="D684" s="596"/>
      <c r="E684" s="596"/>
      <c r="F684" s="596"/>
      <c r="G684" s="596"/>
      <c r="H684" s="596"/>
      <c r="I684" s="596"/>
      <c r="J684" s="596"/>
      <c r="K684" s="596"/>
      <c r="L684" s="596"/>
      <c r="M684" s="596"/>
      <c r="N684" s="596"/>
      <c r="O684" s="596"/>
      <c r="P684" s="596"/>
      <c r="Q684" s="596"/>
      <c r="R684" s="596"/>
      <c r="S684" s="596"/>
      <c r="T684" s="596"/>
      <c r="U684" s="596"/>
      <c r="V684" s="596"/>
      <c r="W684" s="596"/>
      <c r="X684" s="596"/>
      <c r="Y684" s="596"/>
      <c r="Z684" s="596"/>
      <c r="AC684" s="50"/>
      <c r="AD684" s="50"/>
      <c r="AE684" s="50"/>
      <c r="AF684" s="50"/>
      <c r="AG684" s="50"/>
      <c r="AH684" s="50"/>
      <c r="AI684" s="50"/>
      <c r="AJ684" s="50"/>
      <c r="AK684" s="50"/>
      <c r="AL684" s="50"/>
      <c r="BS684" s="62"/>
      <c r="BT684" s="994"/>
      <c r="BU684" s="42"/>
      <c r="BV684" s="42"/>
    </row>
    <row r="685" spans="3:74">
      <c r="C685" s="596"/>
      <c r="D685" s="596"/>
      <c r="E685" s="596"/>
      <c r="F685" s="596"/>
      <c r="G685" s="596"/>
      <c r="H685" s="596"/>
      <c r="I685" s="596"/>
      <c r="J685" s="596"/>
      <c r="K685" s="596"/>
      <c r="L685" s="596"/>
      <c r="M685" s="596"/>
      <c r="N685" s="596"/>
      <c r="O685" s="596"/>
      <c r="P685" s="596"/>
      <c r="Q685" s="596"/>
      <c r="R685" s="596"/>
      <c r="S685" s="596"/>
      <c r="T685" s="596"/>
      <c r="U685" s="596"/>
      <c r="V685" s="596"/>
      <c r="W685" s="596"/>
      <c r="X685" s="596"/>
      <c r="Y685" s="596"/>
      <c r="Z685" s="596"/>
      <c r="AC685" s="50"/>
      <c r="AD685" s="50"/>
      <c r="AE685" s="50"/>
      <c r="AF685" s="50"/>
      <c r="AG685" s="50"/>
      <c r="AH685" s="50"/>
      <c r="AI685" s="50"/>
      <c r="AJ685" s="50"/>
      <c r="AK685" s="50"/>
      <c r="AL685" s="50"/>
      <c r="BS685" s="62"/>
      <c r="BT685" s="994"/>
      <c r="BU685" s="42"/>
      <c r="BV685" s="42"/>
    </row>
    <row r="686" spans="3:74">
      <c r="C686" s="596"/>
      <c r="D686" s="596"/>
      <c r="E686" s="596"/>
      <c r="F686" s="596"/>
      <c r="G686" s="596"/>
      <c r="H686" s="596"/>
      <c r="I686" s="596"/>
      <c r="J686" s="596"/>
      <c r="K686" s="596"/>
      <c r="L686" s="596"/>
      <c r="M686" s="596"/>
      <c r="N686" s="596"/>
      <c r="O686" s="596"/>
      <c r="P686" s="596"/>
      <c r="Q686" s="596"/>
      <c r="R686" s="596"/>
      <c r="S686" s="596"/>
      <c r="T686" s="596"/>
      <c r="U686" s="596"/>
      <c r="V686" s="596"/>
      <c r="W686" s="596"/>
      <c r="X686" s="596"/>
      <c r="Y686" s="596"/>
      <c r="Z686" s="596"/>
      <c r="AC686" s="50"/>
      <c r="AD686" s="50"/>
      <c r="AE686" s="50"/>
      <c r="AF686" s="50"/>
      <c r="AG686" s="50"/>
      <c r="AH686" s="50"/>
      <c r="AI686" s="50"/>
      <c r="AJ686" s="50"/>
      <c r="AK686" s="50"/>
      <c r="AL686" s="50"/>
      <c r="BS686" s="62"/>
      <c r="BT686" s="994"/>
      <c r="BU686" s="42"/>
      <c r="BV686" s="42"/>
    </row>
    <row r="687" spans="3:74">
      <c r="C687" s="596"/>
      <c r="D687" s="596"/>
      <c r="E687" s="596"/>
      <c r="F687" s="596"/>
      <c r="G687" s="596"/>
      <c r="H687" s="596"/>
      <c r="I687" s="596"/>
      <c r="J687" s="596"/>
      <c r="K687" s="596"/>
      <c r="L687" s="596"/>
      <c r="M687" s="596"/>
      <c r="N687" s="596"/>
      <c r="O687" s="596"/>
      <c r="P687" s="596"/>
      <c r="Q687" s="596"/>
      <c r="R687" s="596"/>
      <c r="S687" s="596"/>
      <c r="T687" s="596"/>
      <c r="U687" s="596"/>
      <c r="V687" s="596"/>
      <c r="W687" s="596"/>
      <c r="X687" s="596"/>
      <c r="Y687" s="596"/>
      <c r="Z687" s="596"/>
      <c r="AC687" s="50"/>
      <c r="AD687" s="50"/>
      <c r="AE687" s="50"/>
      <c r="AF687" s="50"/>
      <c r="AG687" s="50"/>
      <c r="AH687" s="50"/>
      <c r="AI687" s="50"/>
      <c r="AJ687" s="50"/>
      <c r="AK687" s="50"/>
      <c r="AL687" s="50"/>
      <c r="BS687" s="62"/>
      <c r="BT687" s="994"/>
      <c r="BU687" s="42"/>
      <c r="BV687" s="42"/>
    </row>
    <row r="688" spans="3:74">
      <c r="C688" s="596"/>
      <c r="D688" s="596"/>
      <c r="E688" s="596"/>
      <c r="F688" s="596"/>
      <c r="G688" s="596"/>
      <c r="H688" s="596"/>
      <c r="I688" s="596"/>
      <c r="J688" s="596"/>
      <c r="K688" s="596"/>
      <c r="L688" s="596"/>
      <c r="M688" s="596"/>
      <c r="N688" s="596"/>
      <c r="O688" s="596"/>
      <c r="P688" s="596"/>
      <c r="Q688" s="596"/>
      <c r="R688" s="596"/>
      <c r="S688" s="596"/>
      <c r="T688" s="596"/>
      <c r="U688" s="596"/>
      <c r="V688" s="596"/>
      <c r="W688" s="596"/>
      <c r="X688" s="596"/>
      <c r="Y688" s="596"/>
      <c r="Z688" s="596"/>
      <c r="AC688" s="50"/>
      <c r="AD688" s="50"/>
      <c r="AE688" s="50"/>
      <c r="AF688" s="50"/>
      <c r="AG688" s="50"/>
      <c r="AH688" s="50"/>
      <c r="AI688" s="50"/>
      <c r="AJ688" s="50"/>
      <c r="AK688" s="50"/>
      <c r="AL688" s="50"/>
      <c r="BS688" s="62"/>
      <c r="BT688" s="994"/>
      <c r="BU688" s="42"/>
      <c r="BV688" s="42"/>
    </row>
    <row r="689" spans="3:74">
      <c r="C689" s="596"/>
      <c r="D689" s="596"/>
      <c r="E689" s="596"/>
      <c r="F689" s="596"/>
      <c r="G689" s="596"/>
      <c r="H689" s="596"/>
      <c r="I689" s="596"/>
      <c r="J689" s="596"/>
      <c r="K689" s="596"/>
      <c r="L689" s="596"/>
      <c r="M689" s="596"/>
      <c r="N689" s="596"/>
      <c r="O689" s="596"/>
      <c r="P689" s="596"/>
      <c r="Q689" s="596"/>
      <c r="R689" s="596"/>
      <c r="S689" s="596"/>
      <c r="T689" s="596"/>
      <c r="U689" s="596"/>
      <c r="V689" s="596"/>
      <c r="W689" s="596"/>
      <c r="X689" s="596"/>
      <c r="Y689" s="596"/>
      <c r="Z689" s="596"/>
      <c r="AC689" s="50"/>
      <c r="AD689" s="50"/>
      <c r="AE689" s="50"/>
      <c r="AF689" s="50"/>
      <c r="AG689" s="50"/>
      <c r="AH689" s="50"/>
      <c r="AI689" s="50"/>
      <c r="AJ689" s="50"/>
      <c r="AK689" s="50"/>
      <c r="AL689" s="50"/>
      <c r="BS689" s="62"/>
      <c r="BT689" s="994"/>
      <c r="BU689" s="42"/>
      <c r="BV689" s="42"/>
    </row>
    <row r="690" spans="3:74">
      <c r="C690" s="596"/>
      <c r="D690" s="596"/>
      <c r="E690" s="596"/>
      <c r="F690" s="596"/>
      <c r="G690" s="596"/>
      <c r="H690" s="596"/>
      <c r="I690" s="596"/>
      <c r="J690" s="596"/>
      <c r="K690" s="596"/>
      <c r="L690" s="596"/>
      <c r="M690" s="596"/>
      <c r="N690" s="596"/>
      <c r="O690" s="596"/>
      <c r="P690" s="596"/>
      <c r="Q690" s="596"/>
      <c r="R690" s="596"/>
      <c r="S690" s="596"/>
      <c r="T690" s="596"/>
      <c r="U690" s="596"/>
      <c r="V690" s="596"/>
      <c r="W690" s="596"/>
      <c r="X690" s="596"/>
      <c r="Y690" s="596"/>
      <c r="Z690" s="596"/>
      <c r="AC690" s="50"/>
      <c r="AD690" s="50"/>
      <c r="AE690" s="50"/>
      <c r="AF690" s="50"/>
      <c r="AG690" s="50"/>
      <c r="AH690" s="50"/>
      <c r="AI690" s="50"/>
      <c r="AJ690" s="50"/>
      <c r="AK690" s="50"/>
      <c r="AL690" s="50"/>
      <c r="BS690" s="62"/>
      <c r="BT690" s="994"/>
      <c r="BU690" s="42"/>
      <c r="BV690" s="42"/>
    </row>
    <row r="691" spans="3:74">
      <c r="C691" s="596"/>
      <c r="D691" s="596"/>
      <c r="E691" s="596"/>
      <c r="F691" s="596"/>
      <c r="G691" s="596"/>
      <c r="H691" s="596"/>
      <c r="I691" s="596"/>
      <c r="J691" s="596"/>
      <c r="K691" s="596"/>
      <c r="L691" s="596"/>
      <c r="M691" s="596"/>
      <c r="N691" s="596"/>
      <c r="O691" s="596"/>
      <c r="P691" s="596"/>
      <c r="Q691" s="596"/>
      <c r="R691" s="596"/>
      <c r="S691" s="596"/>
      <c r="T691" s="596"/>
      <c r="U691" s="596"/>
      <c r="V691" s="596"/>
      <c r="W691" s="596"/>
      <c r="X691" s="596"/>
      <c r="Y691" s="596"/>
      <c r="Z691" s="596"/>
      <c r="AC691" s="50"/>
      <c r="AD691" s="50"/>
      <c r="AE691" s="50"/>
      <c r="AF691" s="50"/>
      <c r="AG691" s="50"/>
      <c r="AH691" s="50"/>
      <c r="AI691" s="50"/>
      <c r="AJ691" s="50"/>
      <c r="AK691" s="50"/>
      <c r="AL691" s="50"/>
      <c r="BS691" s="62"/>
      <c r="BT691" s="994"/>
      <c r="BU691" s="42"/>
      <c r="BV691" s="42"/>
    </row>
    <row r="692" spans="3:74">
      <c r="C692" s="596"/>
      <c r="D692" s="596"/>
      <c r="E692" s="596"/>
      <c r="F692" s="596"/>
      <c r="G692" s="596"/>
      <c r="H692" s="596"/>
      <c r="I692" s="596"/>
      <c r="J692" s="596"/>
      <c r="K692" s="596"/>
      <c r="L692" s="596"/>
      <c r="M692" s="596"/>
      <c r="N692" s="596"/>
      <c r="O692" s="596"/>
      <c r="P692" s="596"/>
      <c r="Q692" s="596"/>
      <c r="R692" s="596"/>
      <c r="S692" s="596"/>
      <c r="T692" s="596"/>
      <c r="U692" s="596"/>
      <c r="V692" s="596"/>
      <c r="W692" s="596"/>
      <c r="X692" s="596"/>
      <c r="Y692" s="596"/>
      <c r="Z692" s="596"/>
      <c r="AC692" s="50"/>
      <c r="AD692" s="50"/>
      <c r="AE692" s="50"/>
      <c r="AF692" s="50"/>
      <c r="AG692" s="50"/>
      <c r="AH692" s="50"/>
      <c r="AI692" s="50"/>
      <c r="AJ692" s="50"/>
      <c r="AK692" s="50"/>
      <c r="AL692" s="50"/>
      <c r="BS692" s="62"/>
      <c r="BT692" s="994"/>
      <c r="BU692" s="42"/>
      <c r="BV692" s="42"/>
    </row>
    <row r="693" spans="3:74">
      <c r="C693" s="596"/>
      <c r="D693" s="596"/>
      <c r="E693" s="596"/>
      <c r="F693" s="596"/>
      <c r="G693" s="596"/>
      <c r="H693" s="596"/>
      <c r="I693" s="596"/>
      <c r="J693" s="596"/>
      <c r="K693" s="596"/>
      <c r="L693" s="596"/>
      <c r="M693" s="596"/>
      <c r="N693" s="596"/>
      <c r="O693" s="596"/>
      <c r="P693" s="596"/>
      <c r="Q693" s="596"/>
      <c r="R693" s="596"/>
      <c r="S693" s="596"/>
      <c r="T693" s="596"/>
      <c r="U693" s="596"/>
      <c r="V693" s="596"/>
      <c r="W693" s="596"/>
      <c r="X693" s="596"/>
      <c r="Y693" s="596"/>
      <c r="Z693" s="596"/>
      <c r="AC693" s="50"/>
      <c r="AD693" s="50"/>
      <c r="AE693" s="50"/>
      <c r="AF693" s="50"/>
      <c r="AG693" s="50"/>
      <c r="AH693" s="50"/>
      <c r="AI693" s="50"/>
      <c r="AJ693" s="50"/>
      <c r="AK693" s="50"/>
      <c r="AL693" s="50"/>
      <c r="BS693" s="62"/>
      <c r="BT693" s="994"/>
      <c r="BU693" s="42"/>
      <c r="BV693" s="42"/>
    </row>
    <row r="694" spans="3:74">
      <c r="C694" s="596"/>
      <c r="D694" s="596"/>
      <c r="E694" s="596"/>
      <c r="F694" s="596"/>
      <c r="G694" s="596"/>
      <c r="H694" s="596"/>
      <c r="I694" s="596"/>
      <c r="J694" s="596"/>
      <c r="K694" s="596"/>
      <c r="L694" s="596"/>
      <c r="M694" s="596"/>
      <c r="N694" s="596"/>
      <c r="O694" s="596"/>
      <c r="P694" s="596"/>
      <c r="Q694" s="596"/>
      <c r="R694" s="596"/>
      <c r="S694" s="596"/>
      <c r="T694" s="596"/>
      <c r="U694" s="596"/>
      <c r="V694" s="596"/>
      <c r="W694" s="596"/>
      <c r="X694" s="596"/>
      <c r="Y694" s="596"/>
      <c r="Z694" s="596"/>
      <c r="AC694" s="50"/>
      <c r="AD694" s="50"/>
      <c r="AE694" s="50"/>
      <c r="AF694" s="50"/>
      <c r="AG694" s="50"/>
      <c r="AH694" s="50"/>
      <c r="AI694" s="50"/>
      <c r="AJ694" s="50"/>
      <c r="AK694" s="50"/>
      <c r="AL694" s="50"/>
      <c r="BS694" s="62"/>
      <c r="BT694" s="994"/>
      <c r="BU694" s="42"/>
      <c r="BV694" s="42"/>
    </row>
    <row r="695" spans="3:74">
      <c r="C695" s="596"/>
      <c r="D695" s="596"/>
      <c r="E695" s="596"/>
      <c r="F695" s="596"/>
      <c r="G695" s="596"/>
      <c r="H695" s="596"/>
      <c r="I695" s="596"/>
      <c r="J695" s="596"/>
      <c r="K695" s="596"/>
      <c r="L695" s="596"/>
      <c r="M695" s="596"/>
      <c r="N695" s="596"/>
      <c r="O695" s="596"/>
      <c r="P695" s="596"/>
      <c r="Q695" s="596"/>
      <c r="R695" s="596"/>
      <c r="S695" s="596"/>
      <c r="T695" s="596"/>
      <c r="U695" s="596"/>
      <c r="V695" s="596"/>
      <c r="W695" s="596"/>
      <c r="X695" s="596"/>
      <c r="Y695" s="596"/>
      <c r="Z695" s="596"/>
      <c r="AC695" s="50"/>
      <c r="AD695" s="50"/>
      <c r="AE695" s="50"/>
      <c r="AF695" s="50"/>
      <c r="AG695" s="50"/>
      <c r="AH695" s="50"/>
      <c r="AI695" s="50"/>
      <c r="AJ695" s="50"/>
      <c r="AK695" s="50"/>
      <c r="AL695" s="50"/>
      <c r="BS695" s="62"/>
      <c r="BT695" s="994"/>
      <c r="BU695" s="42"/>
      <c r="BV695" s="42"/>
    </row>
    <row r="696" spans="3:74">
      <c r="C696" s="596"/>
      <c r="D696" s="596"/>
      <c r="E696" s="596"/>
      <c r="F696" s="596"/>
      <c r="G696" s="596"/>
      <c r="H696" s="596"/>
      <c r="I696" s="596"/>
      <c r="J696" s="596"/>
      <c r="K696" s="596"/>
      <c r="L696" s="596"/>
      <c r="M696" s="596"/>
      <c r="N696" s="596"/>
      <c r="O696" s="596"/>
      <c r="P696" s="596"/>
      <c r="Q696" s="596"/>
      <c r="R696" s="596"/>
      <c r="S696" s="596"/>
      <c r="T696" s="596"/>
      <c r="U696" s="596"/>
      <c r="V696" s="596"/>
      <c r="W696" s="596"/>
      <c r="X696" s="596"/>
      <c r="Y696" s="596"/>
      <c r="Z696" s="596"/>
      <c r="AC696" s="50"/>
      <c r="AD696" s="50"/>
      <c r="AE696" s="50"/>
      <c r="AF696" s="50"/>
      <c r="AG696" s="50"/>
      <c r="AH696" s="50"/>
      <c r="AI696" s="50"/>
      <c r="AJ696" s="50"/>
      <c r="AK696" s="50"/>
      <c r="AL696" s="50"/>
      <c r="BS696" s="62"/>
      <c r="BT696" s="994"/>
      <c r="BU696" s="42"/>
      <c r="BV696" s="42"/>
    </row>
    <row r="697" spans="3:74">
      <c r="C697" s="596"/>
      <c r="D697" s="596"/>
      <c r="E697" s="596"/>
      <c r="F697" s="596"/>
      <c r="G697" s="596"/>
      <c r="H697" s="596"/>
      <c r="I697" s="596"/>
      <c r="J697" s="596"/>
      <c r="K697" s="596"/>
      <c r="L697" s="596"/>
      <c r="M697" s="596"/>
      <c r="N697" s="596"/>
      <c r="O697" s="596"/>
      <c r="P697" s="596"/>
      <c r="Q697" s="596"/>
      <c r="R697" s="596"/>
      <c r="S697" s="596"/>
      <c r="T697" s="596"/>
      <c r="U697" s="596"/>
      <c r="V697" s="596"/>
      <c r="W697" s="596"/>
      <c r="X697" s="596"/>
      <c r="Y697" s="596"/>
      <c r="Z697" s="596"/>
      <c r="AC697" s="50"/>
      <c r="AD697" s="50"/>
      <c r="AE697" s="50"/>
      <c r="AF697" s="50"/>
      <c r="AG697" s="50"/>
      <c r="AH697" s="50"/>
      <c r="AI697" s="50"/>
      <c r="AJ697" s="50"/>
      <c r="AK697" s="50"/>
      <c r="AL697" s="50"/>
      <c r="BS697" s="62"/>
      <c r="BT697" s="994"/>
      <c r="BU697" s="42"/>
      <c r="BV697" s="42"/>
    </row>
    <row r="698" spans="3:74">
      <c r="AC698" s="50"/>
      <c r="AD698" s="50"/>
      <c r="AE698" s="50"/>
      <c r="AF698" s="50"/>
      <c r="AG698" s="50"/>
      <c r="AH698" s="50"/>
      <c r="AI698" s="50"/>
      <c r="AJ698" s="50"/>
      <c r="AK698" s="50"/>
      <c r="AL698" s="50"/>
      <c r="BS698" s="62"/>
      <c r="BT698" s="994"/>
      <c r="BU698" s="42"/>
      <c r="BV698" s="42"/>
    </row>
    <row r="699" spans="3:74">
      <c r="AC699" s="50"/>
      <c r="AD699" s="50"/>
      <c r="AE699" s="50"/>
      <c r="AF699" s="50"/>
      <c r="AG699" s="50"/>
      <c r="AH699" s="50"/>
      <c r="AI699" s="50"/>
      <c r="AJ699" s="50"/>
      <c r="AK699" s="50"/>
      <c r="AL699" s="50"/>
      <c r="BS699" s="62"/>
      <c r="BT699" s="994"/>
      <c r="BU699" s="42"/>
      <c r="BV699" s="42"/>
    </row>
    <row r="700" spans="3:74">
      <c r="AC700" s="50"/>
      <c r="AD700" s="50"/>
      <c r="AE700" s="50"/>
      <c r="AF700" s="50"/>
      <c r="AG700" s="50"/>
      <c r="AH700" s="50"/>
      <c r="AI700" s="50"/>
      <c r="AJ700" s="50"/>
      <c r="AK700" s="50"/>
      <c r="AL700" s="50"/>
      <c r="BS700" s="62"/>
      <c r="BT700" s="994"/>
      <c r="BU700" s="42"/>
      <c r="BV700" s="42"/>
    </row>
    <row r="701" spans="3:74">
      <c r="AC701" s="50"/>
      <c r="AD701" s="50"/>
      <c r="AE701" s="50"/>
      <c r="AF701" s="50"/>
      <c r="AG701" s="50"/>
      <c r="AH701" s="50"/>
      <c r="AI701" s="50"/>
      <c r="AJ701" s="50"/>
      <c r="AK701" s="50"/>
      <c r="AL701" s="50"/>
      <c r="BS701" s="62"/>
      <c r="BT701" s="994"/>
      <c r="BU701" s="42"/>
      <c r="BV701" s="42"/>
    </row>
    <row r="702" spans="3:74">
      <c r="AC702" s="50"/>
      <c r="AD702" s="50"/>
      <c r="AE702" s="50"/>
      <c r="AF702" s="50"/>
      <c r="AG702" s="50"/>
      <c r="AH702" s="50"/>
      <c r="AI702" s="50"/>
      <c r="AJ702" s="50"/>
      <c r="AK702" s="50"/>
      <c r="AL702" s="50"/>
      <c r="BS702" s="62"/>
      <c r="BT702" s="994"/>
      <c r="BU702" s="42"/>
      <c r="BV702" s="42"/>
    </row>
    <row r="703" spans="3:74">
      <c r="AC703" s="50"/>
      <c r="AD703" s="50"/>
      <c r="AE703" s="50"/>
      <c r="AF703" s="50"/>
      <c r="AG703" s="50"/>
      <c r="AH703" s="50"/>
      <c r="AI703" s="50"/>
      <c r="AJ703" s="50"/>
      <c r="AK703" s="50"/>
      <c r="AL703" s="50"/>
      <c r="BS703" s="62"/>
      <c r="BT703" s="994"/>
      <c r="BU703" s="42"/>
      <c r="BV703" s="42"/>
    </row>
    <row r="704" spans="3:74">
      <c r="AC704" s="50"/>
      <c r="AD704" s="50"/>
      <c r="AE704" s="50"/>
      <c r="AF704" s="50"/>
      <c r="AG704" s="50"/>
      <c r="AH704" s="50"/>
      <c r="AI704" s="50"/>
      <c r="AJ704" s="50"/>
      <c r="AK704" s="50"/>
      <c r="AL704" s="50"/>
      <c r="BS704" s="62"/>
      <c r="BT704" s="994"/>
      <c r="BU704" s="42"/>
      <c r="BV704" s="42"/>
    </row>
    <row r="705" spans="29:74">
      <c r="AC705" s="50"/>
      <c r="AD705" s="50"/>
      <c r="AE705" s="50"/>
      <c r="AF705" s="50"/>
      <c r="AG705" s="50"/>
      <c r="AH705" s="50"/>
      <c r="AI705" s="50"/>
      <c r="AJ705" s="50"/>
      <c r="AK705" s="50"/>
      <c r="AL705" s="50"/>
      <c r="BS705" s="62"/>
      <c r="BT705" s="994"/>
      <c r="BU705" s="42"/>
      <c r="BV705" s="42"/>
    </row>
    <row r="706" spans="29:74">
      <c r="AC706" s="50"/>
      <c r="AD706" s="50"/>
      <c r="AE706" s="50"/>
      <c r="AF706" s="50"/>
      <c r="AG706" s="50"/>
      <c r="AH706" s="50"/>
      <c r="AI706" s="50"/>
      <c r="AJ706" s="50"/>
      <c r="AK706" s="50"/>
      <c r="AL706" s="50"/>
      <c r="BS706" s="62"/>
      <c r="BT706" s="994"/>
      <c r="BU706" s="42"/>
      <c r="BV706" s="42"/>
    </row>
    <row r="707" spans="29:74">
      <c r="AC707" s="50"/>
      <c r="AD707" s="50"/>
      <c r="AE707" s="50"/>
      <c r="AF707" s="50"/>
      <c r="AG707" s="50"/>
      <c r="AH707" s="50"/>
      <c r="AI707" s="50"/>
      <c r="AJ707" s="50"/>
      <c r="AK707" s="50"/>
      <c r="AL707" s="50"/>
      <c r="BS707" s="62"/>
      <c r="BT707" s="994"/>
      <c r="BU707" s="42"/>
      <c r="BV707" s="42"/>
    </row>
    <row r="708" spans="29:74">
      <c r="AC708" s="50"/>
      <c r="AD708" s="50"/>
      <c r="AE708" s="50"/>
      <c r="AF708" s="50"/>
      <c r="AG708" s="50"/>
      <c r="AH708" s="50"/>
      <c r="AI708" s="50"/>
      <c r="AJ708" s="50"/>
      <c r="AK708" s="50"/>
      <c r="AL708" s="50"/>
      <c r="BS708" s="62"/>
      <c r="BT708" s="994"/>
      <c r="BU708" s="42"/>
      <c r="BV708" s="42"/>
    </row>
    <row r="709" spans="29:74">
      <c r="AC709" s="50"/>
      <c r="AD709" s="50"/>
      <c r="AE709" s="50"/>
      <c r="AF709" s="50"/>
      <c r="AG709" s="50"/>
      <c r="AH709" s="50"/>
      <c r="AI709" s="50"/>
      <c r="AJ709" s="50"/>
      <c r="AK709" s="50"/>
      <c r="AL709" s="50"/>
      <c r="BS709" s="62"/>
      <c r="BT709" s="994"/>
      <c r="BU709" s="42"/>
      <c r="BV709" s="42"/>
    </row>
    <row r="710" spans="29:74">
      <c r="AC710" s="50"/>
      <c r="AD710" s="50"/>
      <c r="AE710" s="50"/>
      <c r="AF710" s="50"/>
      <c r="AG710" s="50"/>
      <c r="AH710" s="50"/>
      <c r="AI710" s="50"/>
      <c r="AJ710" s="50"/>
      <c r="AK710" s="50"/>
      <c r="AL710" s="50"/>
      <c r="BS710" s="62"/>
      <c r="BT710" s="994"/>
      <c r="BU710" s="42"/>
      <c r="BV710" s="42"/>
    </row>
    <row r="711" spans="29:74">
      <c r="AC711" s="50"/>
      <c r="AD711" s="50"/>
      <c r="AE711" s="50"/>
      <c r="AF711" s="50"/>
      <c r="AG711" s="50"/>
      <c r="AH711" s="50"/>
      <c r="AI711" s="50"/>
      <c r="AJ711" s="50"/>
      <c r="AK711" s="50"/>
      <c r="AL711" s="50"/>
      <c r="BS711" s="62"/>
      <c r="BT711" s="994"/>
      <c r="BU711" s="42"/>
      <c r="BV711" s="42"/>
    </row>
    <row r="712" spans="29:74">
      <c r="AC712" s="50"/>
      <c r="AD712" s="50"/>
      <c r="AE712" s="50"/>
      <c r="AF712" s="50"/>
      <c r="AG712" s="50"/>
      <c r="AH712" s="50"/>
      <c r="AI712" s="50"/>
      <c r="AJ712" s="50"/>
      <c r="AK712" s="50"/>
      <c r="AL712" s="50"/>
      <c r="BS712" s="62"/>
      <c r="BT712" s="994"/>
      <c r="BU712" s="42"/>
      <c r="BV712" s="42"/>
    </row>
    <row r="713" spans="29:74">
      <c r="AC713" s="50"/>
      <c r="AD713" s="50"/>
      <c r="AE713" s="50"/>
      <c r="AF713" s="50"/>
      <c r="AG713" s="50"/>
      <c r="AH713" s="50"/>
      <c r="AI713" s="50"/>
      <c r="AJ713" s="50"/>
      <c r="AK713" s="50"/>
      <c r="AL713" s="50"/>
      <c r="BS713" s="62"/>
      <c r="BT713" s="994"/>
      <c r="BU713" s="42"/>
      <c r="BV713" s="42"/>
    </row>
    <row r="714" spans="29:74">
      <c r="AC714" s="50"/>
      <c r="AD714" s="50"/>
      <c r="AE714" s="50"/>
      <c r="AF714" s="50"/>
      <c r="AG714" s="50"/>
      <c r="AH714" s="50"/>
      <c r="AI714" s="50"/>
      <c r="AJ714" s="50"/>
      <c r="AK714" s="50"/>
      <c r="AL714" s="50"/>
      <c r="BS714" s="62"/>
      <c r="BT714" s="994"/>
      <c r="BU714" s="42"/>
      <c r="BV714" s="42"/>
    </row>
    <row r="715" spans="29:74">
      <c r="AC715" s="50"/>
      <c r="AD715" s="50"/>
      <c r="AE715" s="50"/>
      <c r="AF715" s="50"/>
      <c r="AG715" s="50"/>
      <c r="AH715" s="50"/>
      <c r="AI715" s="50"/>
      <c r="AJ715" s="50"/>
      <c r="AK715" s="50"/>
      <c r="AL715" s="50"/>
      <c r="BS715" s="62"/>
      <c r="BT715" s="994"/>
      <c r="BU715" s="42"/>
      <c r="BV715" s="42"/>
    </row>
    <row r="716" spans="29:74">
      <c r="AC716" s="50"/>
      <c r="AD716" s="50"/>
      <c r="AE716" s="50"/>
      <c r="AF716" s="50"/>
      <c r="AG716" s="50"/>
      <c r="AH716" s="50"/>
      <c r="AI716" s="50"/>
      <c r="AJ716" s="50"/>
      <c r="AK716" s="50"/>
      <c r="AL716" s="50"/>
      <c r="BS716" s="62"/>
      <c r="BT716" s="994"/>
      <c r="BU716" s="42"/>
      <c r="BV716" s="42"/>
    </row>
    <row r="717" spans="29:74">
      <c r="AC717" s="50"/>
      <c r="AD717" s="50"/>
      <c r="AE717" s="50"/>
      <c r="AF717" s="50"/>
      <c r="AG717" s="50"/>
      <c r="AH717" s="50"/>
      <c r="AI717" s="50"/>
      <c r="AJ717" s="50"/>
      <c r="AK717" s="50"/>
      <c r="AL717" s="50"/>
      <c r="BS717" s="62"/>
      <c r="BT717" s="994"/>
      <c r="BU717" s="42"/>
      <c r="BV717" s="42"/>
    </row>
    <row r="718" spans="29:74">
      <c r="AC718" s="50"/>
      <c r="AD718" s="50"/>
      <c r="AE718" s="50"/>
      <c r="AF718" s="50"/>
      <c r="AG718" s="50"/>
      <c r="AH718" s="50"/>
      <c r="AI718" s="50"/>
      <c r="AJ718" s="50"/>
      <c r="AK718" s="50"/>
      <c r="AL718" s="50"/>
      <c r="BS718" s="62"/>
      <c r="BT718" s="994"/>
      <c r="BU718" s="42"/>
      <c r="BV718" s="42"/>
    </row>
    <row r="719" spans="29:74">
      <c r="AC719" s="50"/>
      <c r="AD719" s="50"/>
      <c r="AE719" s="50"/>
      <c r="AF719" s="50"/>
      <c r="AG719" s="50"/>
      <c r="AH719" s="50"/>
      <c r="AI719" s="50"/>
      <c r="AJ719" s="50"/>
      <c r="AK719" s="50"/>
      <c r="AL719" s="50"/>
      <c r="BS719" s="62"/>
      <c r="BT719" s="994"/>
      <c r="BU719" s="42"/>
      <c r="BV719" s="42"/>
    </row>
    <row r="720" spans="29:74">
      <c r="AC720" s="50"/>
      <c r="AD720" s="50"/>
      <c r="AE720" s="50"/>
      <c r="AF720" s="50"/>
      <c r="AG720" s="50"/>
      <c r="AH720" s="50"/>
      <c r="AI720" s="50"/>
      <c r="AJ720" s="50"/>
      <c r="AK720" s="50"/>
      <c r="AL720" s="50"/>
      <c r="BS720" s="62"/>
      <c r="BT720" s="994"/>
      <c r="BU720" s="42"/>
      <c r="BV720" s="42"/>
    </row>
    <row r="721" spans="29:74">
      <c r="AC721" s="50"/>
      <c r="AD721" s="50"/>
      <c r="AE721" s="50"/>
      <c r="AF721" s="50"/>
      <c r="AG721" s="50"/>
      <c r="AH721" s="50"/>
      <c r="AI721" s="50"/>
      <c r="AJ721" s="50"/>
      <c r="AK721" s="50"/>
      <c r="AL721" s="50"/>
      <c r="BS721" s="62"/>
      <c r="BT721" s="994"/>
      <c r="BU721" s="42"/>
      <c r="BV721" s="42"/>
    </row>
    <row r="722" spans="29:74">
      <c r="AC722" s="50"/>
      <c r="AD722" s="50"/>
      <c r="AE722" s="50"/>
      <c r="AF722" s="50"/>
      <c r="AG722" s="50"/>
      <c r="AH722" s="50"/>
      <c r="AI722" s="50"/>
      <c r="AJ722" s="50"/>
      <c r="AK722" s="50"/>
      <c r="AL722" s="50"/>
      <c r="BS722" s="62"/>
      <c r="BT722" s="994"/>
      <c r="BU722" s="42"/>
      <c r="BV722" s="42"/>
    </row>
    <row r="723" spans="29:74">
      <c r="AC723" s="50"/>
      <c r="AD723" s="50"/>
      <c r="AE723" s="50"/>
      <c r="AF723" s="50"/>
      <c r="AG723" s="50"/>
      <c r="AH723" s="50"/>
      <c r="AI723" s="50"/>
      <c r="AJ723" s="50"/>
      <c r="AK723" s="50"/>
      <c r="AL723" s="50"/>
      <c r="BS723" s="62"/>
      <c r="BT723" s="994"/>
      <c r="BU723" s="42"/>
      <c r="BV723" s="42"/>
    </row>
    <row r="724" spans="29:74">
      <c r="AC724" s="50"/>
      <c r="AD724" s="50"/>
      <c r="AE724" s="50"/>
      <c r="AF724" s="50"/>
      <c r="AG724" s="50"/>
      <c r="AH724" s="50"/>
      <c r="AI724" s="50"/>
      <c r="AJ724" s="50"/>
      <c r="AK724" s="50"/>
      <c r="AL724" s="50"/>
      <c r="BS724" s="62"/>
      <c r="BT724" s="994"/>
      <c r="BU724" s="42"/>
      <c r="BV724" s="42"/>
    </row>
    <row r="725" spans="29:74">
      <c r="AC725" s="50"/>
      <c r="AD725" s="50"/>
      <c r="AE725" s="50"/>
      <c r="AF725" s="50"/>
      <c r="AG725" s="50"/>
      <c r="AH725" s="50"/>
      <c r="AI725" s="50"/>
      <c r="AJ725" s="50"/>
      <c r="AK725" s="50"/>
      <c r="AL725" s="50"/>
      <c r="BS725" s="62"/>
      <c r="BT725" s="994"/>
      <c r="BU725" s="42"/>
      <c r="BV725" s="42"/>
    </row>
    <row r="726" spans="29:74">
      <c r="AC726" s="50"/>
      <c r="AD726" s="50"/>
      <c r="AE726" s="50"/>
      <c r="AF726" s="50"/>
      <c r="AG726" s="50"/>
      <c r="AH726" s="50"/>
      <c r="AI726" s="50"/>
      <c r="AJ726" s="50"/>
      <c r="AK726" s="50"/>
      <c r="AL726" s="50"/>
      <c r="BS726" s="62"/>
      <c r="BT726" s="994"/>
      <c r="BU726" s="42"/>
      <c r="BV726" s="42"/>
    </row>
    <row r="727" spans="29:74">
      <c r="AC727" s="50"/>
      <c r="AD727" s="50"/>
      <c r="AE727" s="50"/>
      <c r="AF727" s="50"/>
      <c r="AG727" s="50"/>
      <c r="AH727" s="50"/>
      <c r="AI727" s="50"/>
      <c r="AJ727" s="50"/>
      <c r="AK727" s="50"/>
      <c r="AL727" s="50"/>
      <c r="BS727" s="62"/>
      <c r="BT727" s="994"/>
      <c r="BU727" s="42"/>
      <c r="BV727" s="42"/>
    </row>
    <row r="728" spans="29:74">
      <c r="AC728" s="50"/>
      <c r="AD728" s="50"/>
      <c r="AE728" s="50"/>
      <c r="AF728" s="50"/>
      <c r="AG728" s="50"/>
      <c r="AH728" s="50"/>
      <c r="AI728" s="50"/>
      <c r="AJ728" s="50"/>
      <c r="AK728" s="50"/>
      <c r="AL728" s="50"/>
      <c r="BS728" s="62"/>
      <c r="BT728" s="994"/>
      <c r="BU728" s="42"/>
      <c r="BV728" s="42"/>
    </row>
    <row r="729" spans="29:74">
      <c r="AC729" s="50"/>
      <c r="AD729" s="50"/>
      <c r="AE729" s="50"/>
      <c r="AF729" s="50"/>
      <c r="AG729" s="50"/>
      <c r="AH729" s="50"/>
      <c r="AI729" s="50"/>
      <c r="AJ729" s="50"/>
      <c r="AK729" s="50"/>
      <c r="AL729" s="50"/>
      <c r="BS729" s="62"/>
      <c r="BT729" s="994"/>
      <c r="BU729" s="42"/>
      <c r="BV729" s="42"/>
    </row>
    <row r="730" spans="29:74">
      <c r="AC730" s="50"/>
      <c r="AD730" s="50"/>
      <c r="AE730" s="50"/>
      <c r="AF730" s="50"/>
      <c r="AG730" s="50"/>
      <c r="AH730" s="50"/>
      <c r="AI730" s="50"/>
      <c r="AJ730" s="50"/>
      <c r="AK730" s="50"/>
      <c r="AL730" s="50"/>
      <c r="BS730" s="62"/>
      <c r="BT730" s="994"/>
      <c r="BU730" s="42"/>
      <c r="BV730" s="42"/>
    </row>
    <row r="731" spans="29:74">
      <c r="AC731" s="50"/>
      <c r="AD731" s="50"/>
      <c r="AE731" s="50"/>
      <c r="AF731" s="50"/>
      <c r="AG731" s="50"/>
      <c r="AH731" s="50"/>
      <c r="AI731" s="50"/>
      <c r="AJ731" s="50"/>
      <c r="AK731" s="50"/>
      <c r="AL731" s="50"/>
      <c r="BS731" s="62"/>
      <c r="BT731" s="994"/>
      <c r="BU731" s="42"/>
      <c r="BV731" s="42"/>
    </row>
    <row r="732" spans="29:74">
      <c r="AC732" s="50"/>
      <c r="AD732" s="50"/>
      <c r="AE732" s="50"/>
      <c r="AF732" s="50"/>
      <c r="AG732" s="50"/>
      <c r="AH732" s="50"/>
      <c r="AI732" s="50"/>
      <c r="AJ732" s="50"/>
      <c r="AK732" s="50"/>
      <c r="AL732" s="50"/>
      <c r="BS732" s="62"/>
      <c r="BT732" s="994"/>
      <c r="BU732" s="42"/>
      <c r="BV732" s="42"/>
    </row>
    <row r="733" spans="29:74">
      <c r="AC733" s="50"/>
      <c r="AD733" s="50"/>
      <c r="AE733" s="50"/>
      <c r="AF733" s="50"/>
      <c r="AG733" s="50"/>
      <c r="AH733" s="50"/>
      <c r="AI733" s="50"/>
      <c r="AJ733" s="50"/>
      <c r="AK733" s="50"/>
      <c r="AL733" s="50"/>
      <c r="BS733" s="62"/>
      <c r="BT733" s="994"/>
      <c r="BU733" s="42"/>
      <c r="BV733" s="42"/>
    </row>
    <row r="734" spans="29:74">
      <c r="AC734" s="50"/>
      <c r="AD734" s="50"/>
      <c r="AE734" s="50"/>
      <c r="AF734" s="50"/>
      <c r="AG734" s="50"/>
      <c r="AH734" s="50"/>
      <c r="AI734" s="50"/>
      <c r="AJ734" s="50"/>
      <c r="AK734" s="50"/>
      <c r="AL734" s="50"/>
      <c r="BS734" s="62"/>
      <c r="BT734" s="994"/>
      <c r="BU734" s="42"/>
      <c r="BV734" s="42"/>
    </row>
    <row r="735" spans="29:74">
      <c r="AC735" s="50"/>
      <c r="AD735" s="50"/>
      <c r="AE735" s="50"/>
      <c r="AF735" s="50"/>
      <c r="AG735" s="50"/>
      <c r="AH735" s="50"/>
      <c r="AI735" s="50"/>
      <c r="AJ735" s="50"/>
      <c r="AK735" s="50"/>
      <c r="AL735" s="50"/>
      <c r="BS735" s="62"/>
      <c r="BT735" s="994"/>
      <c r="BU735" s="42"/>
      <c r="BV735" s="42"/>
    </row>
    <row r="736" spans="29:74">
      <c r="AC736" s="50"/>
      <c r="AD736" s="50"/>
      <c r="AE736" s="50"/>
      <c r="AF736" s="50"/>
      <c r="AG736" s="50"/>
      <c r="AH736" s="50"/>
      <c r="AI736" s="50"/>
      <c r="AJ736" s="50"/>
      <c r="AK736" s="50"/>
      <c r="AL736" s="50"/>
      <c r="BS736" s="62"/>
      <c r="BT736" s="994"/>
      <c r="BU736" s="42"/>
      <c r="BV736" s="42"/>
    </row>
    <row r="737" spans="29:74">
      <c r="AC737" s="50"/>
      <c r="AD737" s="50"/>
      <c r="AE737" s="50"/>
      <c r="AF737" s="50"/>
      <c r="AG737" s="50"/>
      <c r="AH737" s="50"/>
      <c r="AI737" s="50"/>
      <c r="AJ737" s="50"/>
      <c r="AK737" s="50"/>
      <c r="AL737" s="50"/>
      <c r="BS737" s="62"/>
      <c r="BT737" s="994"/>
      <c r="BU737" s="42"/>
      <c r="BV737" s="42"/>
    </row>
    <row r="738" spans="29:74">
      <c r="AC738" s="50"/>
      <c r="AD738" s="50"/>
      <c r="AE738" s="50"/>
      <c r="AF738" s="50"/>
      <c r="AG738" s="50"/>
      <c r="AH738" s="50"/>
      <c r="AI738" s="50"/>
      <c r="AJ738" s="50"/>
      <c r="AK738" s="50"/>
      <c r="AL738" s="50"/>
      <c r="BS738" s="62"/>
      <c r="BT738" s="994"/>
      <c r="BU738" s="42"/>
      <c r="BV738" s="42"/>
    </row>
    <row r="739" spans="29:74">
      <c r="AC739" s="50"/>
      <c r="AD739" s="50"/>
      <c r="AE739" s="50"/>
      <c r="AF739" s="50"/>
      <c r="AG739" s="50"/>
      <c r="AH739" s="50"/>
      <c r="AI739" s="50"/>
      <c r="AJ739" s="50"/>
      <c r="AK739" s="50"/>
      <c r="AL739" s="50"/>
      <c r="BS739" s="62"/>
      <c r="BT739" s="994"/>
      <c r="BU739" s="42"/>
      <c r="BV739" s="42"/>
    </row>
    <row r="740" spans="29:74">
      <c r="AC740" s="50"/>
      <c r="AD740" s="50"/>
      <c r="AE740" s="50"/>
      <c r="AF740" s="50"/>
      <c r="AG740" s="50"/>
      <c r="AH740" s="50"/>
      <c r="AI740" s="50"/>
      <c r="AJ740" s="50"/>
      <c r="AK740" s="50"/>
      <c r="AL740" s="50"/>
      <c r="BS740" s="62"/>
      <c r="BT740" s="994"/>
      <c r="BU740" s="42"/>
      <c r="BV740" s="42"/>
    </row>
    <row r="741" spans="29:74">
      <c r="AC741" s="50"/>
      <c r="AD741" s="50"/>
      <c r="AE741" s="50"/>
      <c r="AF741" s="50"/>
      <c r="AG741" s="50"/>
      <c r="AH741" s="50"/>
      <c r="AI741" s="50"/>
      <c r="AJ741" s="50"/>
      <c r="AK741" s="50"/>
      <c r="AL741" s="50"/>
      <c r="BS741" s="62"/>
      <c r="BT741" s="994"/>
      <c r="BU741" s="42"/>
      <c r="BV741" s="42"/>
    </row>
    <row r="742" spans="29:74">
      <c r="AC742" s="50"/>
      <c r="AD742" s="50"/>
      <c r="AE742" s="50"/>
      <c r="AF742" s="50"/>
      <c r="AG742" s="50"/>
      <c r="AH742" s="50"/>
      <c r="AI742" s="50"/>
      <c r="AJ742" s="50"/>
      <c r="AK742" s="50"/>
      <c r="AL742" s="50"/>
      <c r="BS742" s="62"/>
      <c r="BT742" s="994"/>
      <c r="BU742" s="42"/>
      <c r="BV742" s="42"/>
    </row>
    <row r="743" spans="29:74">
      <c r="AC743" s="50"/>
      <c r="AD743" s="50"/>
      <c r="AE743" s="50"/>
      <c r="AF743" s="50"/>
      <c r="AG743" s="50"/>
      <c r="AH743" s="50"/>
      <c r="AI743" s="50"/>
      <c r="AJ743" s="50"/>
      <c r="AK743" s="50"/>
      <c r="AL743" s="50"/>
      <c r="BS743" s="62"/>
      <c r="BT743" s="994"/>
      <c r="BU743" s="42"/>
      <c r="BV743" s="42"/>
    </row>
    <row r="744" spans="29:74">
      <c r="AC744" s="50"/>
      <c r="AD744" s="50"/>
      <c r="AE744" s="50"/>
      <c r="AF744" s="50"/>
      <c r="AG744" s="50"/>
      <c r="AH744" s="50"/>
      <c r="AI744" s="50"/>
      <c r="AJ744" s="50"/>
      <c r="AK744" s="50"/>
      <c r="AL744" s="50"/>
      <c r="BS744" s="62"/>
      <c r="BT744" s="994"/>
      <c r="BU744" s="42"/>
      <c r="BV744" s="42"/>
    </row>
    <row r="745" spans="29:74">
      <c r="AC745" s="50"/>
      <c r="AD745" s="50"/>
      <c r="AE745" s="50"/>
      <c r="AF745" s="50"/>
      <c r="AG745" s="50"/>
      <c r="AH745" s="50"/>
      <c r="AI745" s="50"/>
      <c r="AJ745" s="50"/>
      <c r="AK745" s="50"/>
      <c r="AL745" s="50"/>
      <c r="BS745" s="62"/>
      <c r="BT745" s="994"/>
      <c r="BU745" s="42"/>
      <c r="BV745" s="42"/>
    </row>
    <row r="746" spans="29:74">
      <c r="AC746" s="50"/>
      <c r="AD746" s="50"/>
      <c r="AE746" s="50"/>
      <c r="AF746" s="50"/>
      <c r="AG746" s="50"/>
      <c r="AH746" s="50"/>
      <c r="AI746" s="50"/>
      <c r="AJ746" s="50"/>
      <c r="AK746" s="50"/>
      <c r="AL746" s="50"/>
      <c r="BS746" s="62"/>
      <c r="BT746" s="994"/>
      <c r="BU746" s="42"/>
      <c r="BV746" s="42"/>
    </row>
    <row r="747" spans="29:74">
      <c r="AC747" s="50"/>
      <c r="AD747" s="50"/>
      <c r="AE747" s="50"/>
      <c r="AF747" s="50"/>
      <c r="AG747" s="50"/>
      <c r="AH747" s="50"/>
      <c r="AI747" s="50"/>
      <c r="AJ747" s="50"/>
      <c r="AK747" s="50"/>
      <c r="AL747" s="50"/>
      <c r="BS747" s="62"/>
      <c r="BT747" s="994"/>
      <c r="BU747" s="42"/>
      <c r="BV747" s="42"/>
    </row>
    <row r="748" spans="29:74">
      <c r="AC748" s="50"/>
      <c r="AD748" s="50"/>
      <c r="AE748" s="50"/>
      <c r="AF748" s="50"/>
      <c r="AG748" s="50"/>
      <c r="AH748" s="50"/>
      <c r="AI748" s="50"/>
      <c r="AJ748" s="50"/>
      <c r="AK748" s="50"/>
      <c r="AL748" s="50"/>
      <c r="BS748" s="62"/>
      <c r="BT748" s="994"/>
      <c r="BU748" s="42"/>
      <c r="BV748" s="42"/>
    </row>
    <row r="749" spans="29:74">
      <c r="AC749" s="50"/>
      <c r="AD749" s="50"/>
      <c r="AE749" s="50"/>
      <c r="AF749" s="50"/>
      <c r="AG749" s="50"/>
      <c r="AH749" s="50"/>
      <c r="AI749" s="50"/>
      <c r="AJ749" s="50"/>
      <c r="AK749" s="50"/>
      <c r="AL749" s="50"/>
      <c r="BS749" s="62"/>
      <c r="BT749" s="994"/>
      <c r="BU749" s="42"/>
      <c r="BV749" s="42"/>
    </row>
    <row r="750" spans="29:74">
      <c r="AC750" s="50"/>
      <c r="AD750" s="50"/>
      <c r="AE750" s="50"/>
      <c r="AF750" s="50"/>
      <c r="AG750" s="50"/>
      <c r="AH750" s="50"/>
      <c r="AI750" s="50"/>
      <c r="AJ750" s="50"/>
      <c r="AK750" s="50"/>
      <c r="AL750" s="50"/>
      <c r="BS750" s="62"/>
      <c r="BT750" s="994"/>
      <c r="BU750" s="42"/>
      <c r="BV750" s="42"/>
    </row>
    <row r="751" spans="29:74">
      <c r="AC751" s="50"/>
      <c r="AD751" s="50"/>
      <c r="AE751" s="50"/>
      <c r="AF751" s="50"/>
      <c r="AG751" s="50"/>
      <c r="AH751" s="50"/>
      <c r="AI751" s="50"/>
      <c r="AJ751" s="50"/>
      <c r="AK751" s="50"/>
      <c r="AL751" s="50"/>
      <c r="BS751" s="62"/>
      <c r="BT751" s="994"/>
      <c r="BU751" s="42"/>
      <c r="BV751" s="42"/>
    </row>
    <row r="752" spans="29:74">
      <c r="AC752" s="50"/>
      <c r="AD752" s="50"/>
      <c r="AE752" s="50"/>
      <c r="AF752" s="50"/>
      <c r="AG752" s="50"/>
      <c r="AH752" s="50"/>
      <c r="AI752" s="50"/>
      <c r="AJ752" s="50"/>
      <c r="AK752" s="50"/>
      <c r="AL752" s="50"/>
      <c r="BS752" s="62"/>
      <c r="BT752" s="994"/>
      <c r="BU752" s="42"/>
      <c r="BV752" s="42"/>
    </row>
    <row r="753" spans="29:74">
      <c r="AC753" s="50"/>
      <c r="AD753" s="50"/>
      <c r="AE753" s="50"/>
      <c r="AF753" s="50"/>
      <c r="AG753" s="50"/>
      <c r="AH753" s="50"/>
      <c r="AI753" s="50"/>
      <c r="AJ753" s="50"/>
      <c r="AK753" s="50"/>
      <c r="AL753" s="50"/>
      <c r="BS753" s="62"/>
      <c r="BT753" s="994"/>
      <c r="BU753" s="42"/>
      <c r="BV753" s="42"/>
    </row>
    <row r="754" spans="29:74">
      <c r="AC754" s="50"/>
      <c r="AD754" s="50"/>
      <c r="AE754" s="50"/>
      <c r="AF754" s="50"/>
      <c r="AG754" s="50"/>
      <c r="AH754" s="50"/>
      <c r="AI754" s="50"/>
      <c r="AJ754" s="50"/>
      <c r="AK754" s="50"/>
      <c r="AL754" s="50"/>
      <c r="BS754" s="62"/>
      <c r="BT754" s="994"/>
      <c r="BU754" s="42"/>
      <c r="BV754" s="42"/>
    </row>
    <row r="755" spans="29:74">
      <c r="AC755" s="50"/>
      <c r="AD755" s="50"/>
      <c r="AE755" s="50"/>
      <c r="AF755" s="50"/>
      <c r="AG755" s="50"/>
      <c r="AH755" s="50"/>
      <c r="AI755" s="50"/>
      <c r="AJ755" s="50"/>
      <c r="AK755" s="50"/>
      <c r="AL755" s="50"/>
      <c r="BS755" s="62"/>
      <c r="BT755" s="994"/>
      <c r="BU755" s="42"/>
      <c r="BV755" s="42"/>
    </row>
    <row r="756" spans="29:74">
      <c r="AC756" s="50"/>
      <c r="AD756" s="50"/>
      <c r="AE756" s="50"/>
      <c r="AF756" s="50"/>
      <c r="AG756" s="50"/>
      <c r="AH756" s="50"/>
      <c r="AI756" s="50"/>
      <c r="AJ756" s="50"/>
      <c r="AK756" s="50"/>
      <c r="AL756" s="50"/>
      <c r="BS756" s="62"/>
      <c r="BT756" s="994"/>
      <c r="BU756" s="42"/>
      <c r="BV756" s="42"/>
    </row>
    <row r="757" spans="29:74">
      <c r="AC757" s="50"/>
      <c r="AD757" s="50"/>
      <c r="AE757" s="50"/>
      <c r="AF757" s="50"/>
      <c r="AG757" s="50"/>
      <c r="AH757" s="50"/>
      <c r="AI757" s="50"/>
      <c r="AJ757" s="50"/>
      <c r="AK757" s="50"/>
      <c r="AL757" s="50"/>
      <c r="BS757" s="62"/>
      <c r="BT757" s="994"/>
      <c r="BU757" s="42"/>
      <c r="BV757" s="42"/>
    </row>
    <row r="758" spans="29:74">
      <c r="AC758" s="50"/>
      <c r="AD758" s="50"/>
      <c r="AE758" s="50"/>
      <c r="AF758" s="50"/>
      <c r="AG758" s="50"/>
      <c r="AH758" s="50"/>
      <c r="AI758" s="50"/>
      <c r="AJ758" s="50"/>
      <c r="AK758" s="50"/>
      <c r="AL758" s="50"/>
      <c r="BS758" s="62"/>
      <c r="BT758" s="994"/>
      <c r="BU758" s="42"/>
      <c r="BV758" s="42"/>
    </row>
    <row r="759" spans="29:74">
      <c r="AC759" s="50"/>
      <c r="AD759" s="50"/>
      <c r="AE759" s="50"/>
      <c r="AF759" s="50"/>
      <c r="AG759" s="50"/>
      <c r="AH759" s="50"/>
      <c r="AI759" s="50"/>
      <c r="AJ759" s="50"/>
      <c r="AK759" s="50"/>
      <c r="AL759" s="50"/>
      <c r="BS759" s="62"/>
      <c r="BT759" s="994"/>
      <c r="BU759" s="42"/>
      <c r="BV759" s="42"/>
    </row>
    <row r="760" spans="29:74">
      <c r="AC760" s="50"/>
      <c r="AD760" s="50"/>
      <c r="AE760" s="50"/>
      <c r="AF760" s="50"/>
      <c r="AG760" s="50"/>
      <c r="AH760" s="50"/>
      <c r="AI760" s="50"/>
      <c r="AJ760" s="50"/>
      <c r="AK760" s="50"/>
      <c r="AL760" s="50"/>
      <c r="BS760" s="62"/>
      <c r="BT760" s="994"/>
      <c r="BU760" s="42"/>
      <c r="BV760" s="42"/>
    </row>
    <row r="761" spans="29:74">
      <c r="AC761" s="50"/>
      <c r="AD761" s="50"/>
      <c r="AE761" s="50"/>
      <c r="AF761" s="50"/>
      <c r="AG761" s="50"/>
      <c r="AH761" s="50"/>
      <c r="AI761" s="50"/>
      <c r="AJ761" s="50"/>
      <c r="AK761" s="50"/>
      <c r="AL761" s="50"/>
      <c r="BS761" s="62"/>
      <c r="BT761" s="994"/>
      <c r="BU761" s="42"/>
      <c r="BV761" s="42"/>
    </row>
    <row r="762" spans="29:74">
      <c r="AC762" s="50"/>
      <c r="AD762" s="50"/>
      <c r="AE762" s="50"/>
      <c r="AF762" s="50"/>
      <c r="AG762" s="50"/>
      <c r="AH762" s="50"/>
      <c r="AI762" s="50"/>
      <c r="AJ762" s="50"/>
      <c r="AK762" s="50"/>
      <c r="AL762" s="50"/>
      <c r="BS762" s="62"/>
      <c r="BT762" s="994"/>
      <c r="BU762" s="42"/>
      <c r="BV762" s="42"/>
    </row>
    <row r="763" spans="29:74">
      <c r="AC763" s="50"/>
      <c r="AD763" s="50"/>
      <c r="AE763" s="50"/>
      <c r="AF763" s="50"/>
      <c r="AG763" s="50"/>
      <c r="AH763" s="50"/>
      <c r="AI763" s="50"/>
      <c r="AJ763" s="50"/>
      <c r="AK763" s="50"/>
      <c r="AL763" s="50"/>
      <c r="BS763" s="62"/>
      <c r="BT763" s="994"/>
      <c r="BU763" s="42"/>
      <c r="BV763" s="42"/>
    </row>
    <row r="764" spans="29:74">
      <c r="AC764" s="50"/>
      <c r="AD764" s="50"/>
      <c r="AE764" s="50"/>
      <c r="AF764" s="50"/>
      <c r="AG764" s="50"/>
      <c r="AH764" s="50"/>
      <c r="AI764" s="50"/>
      <c r="AJ764" s="50"/>
      <c r="AK764" s="50"/>
      <c r="AL764" s="50"/>
      <c r="BS764" s="62"/>
      <c r="BT764" s="994"/>
      <c r="BU764" s="42"/>
      <c r="BV764" s="42"/>
    </row>
    <row r="765" spans="29:74">
      <c r="AC765" s="50"/>
      <c r="AD765" s="50"/>
      <c r="AE765" s="50"/>
      <c r="AF765" s="50"/>
      <c r="AG765" s="50"/>
      <c r="AH765" s="50"/>
      <c r="AI765" s="50"/>
      <c r="AJ765" s="50"/>
      <c r="AK765" s="50"/>
      <c r="AL765" s="50"/>
      <c r="BS765" s="62"/>
      <c r="BT765" s="994"/>
      <c r="BU765" s="42"/>
      <c r="BV765" s="42"/>
    </row>
    <row r="766" spans="29:74">
      <c r="AC766" s="50"/>
      <c r="AD766" s="50"/>
      <c r="AE766" s="50"/>
      <c r="AF766" s="50"/>
      <c r="AG766" s="50"/>
      <c r="AH766" s="50"/>
      <c r="AI766" s="50"/>
      <c r="AJ766" s="50"/>
      <c r="AK766" s="50"/>
      <c r="AL766" s="50"/>
      <c r="BS766" s="62"/>
      <c r="BT766" s="994"/>
      <c r="BU766" s="42"/>
      <c r="BV766" s="42"/>
    </row>
    <row r="767" spans="29:74">
      <c r="AC767" s="50"/>
      <c r="AD767" s="50"/>
      <c r="AE767" s="50"/>
      <c r="AF767" s="50"/>
      <c r="AG767" s="50"/>
      <c r="AH767" s="50"/>
      <c r="AI767" s="50"/>
      <c r="AJ767" s="50"/>
      <c r="AK767" s="50"/>
      <c r="AL767" s="50"/>
      <c r="BS767" s="62"/>
      <c r="BT767" s="994"/>
      <c r="BU767" s="42"/>
      <c r="BV767" s="42"/>
    </row>
    <row r="768" spans="29:74">
      <c r="AC768" s="50"/>
      <c r="AD768" s="50"/>
      <c r="AE768" s="50"/>
      <c r="AF768" s="50"/>
      <c r="AG768" s="50"/>
      <c r="AH768" s="50"/>
      <c r="AI768" s="50"/>
      <c r="AJ768" s="50"/>
      <c r="AK768" s="50"/>
      <c r="AL768" s="50"/>
      <c r="BS768" s="62"/>
      <c r="BT768" s="994"/>
      <c r="BU768" s="42"/>
      <c r="BV768" s="42"/>
    </row>
    <row r="769" spans="29:74">
      <c r="AC769" s="50"/>
      <c r="AD769" s="50"/>
      <c r="AE769" s="50"/>
      <c r="AF769" s="50"/>
      <c r="AG769" s="50"/>
      <c r="AH769" s="50"/>
      <c r="AI769" s="50"/>
      <c r="AJ769" s="50"/>
      <c r="AK769" s="50"/>
      <c r="AL769" s="50"/>
      <c r="BS769" s="62"/>
      <c r="BT769" s="994"/>
      <c r="BU769" s="42"/>
      <c r="BV769" s="42"/>
    </row>
    <row r="770" spans="29:74">
      <c r="AC770" s="50"/>
      <c r="AD770" s="50"/>
      <c r="AE770" s="50"/>
      <c r="AF770" s="50"/>
      <c r="AG770" s="50"/>
      <c r="AH770" s="50"/>
      <c r="AI770" s="50"/>
      <c r="AJ770" s="50"/>
      <c r="AK770" s="50"/>
      <c r="AL770" s="50"/>
      <c r="BS770" s="62"/>
      <c r="BT770" s="994"/>
      <c r="BU770" s="42"/>
      <c r="BV770" s="42"/>
    </row>
    <row r="771" spans="29:74">
      <c r="AC771" s="50"/>
      <c r="AD771" s="50"/>
      <c r="AE771" s="50"/>
      <c r="AF771" s="50"/>
      <c r="AG771" s="50"/>
      <c r="AH771" s="50"/>
      <c r="AI771" s="50"/>
      <c r="AJ771" s="50"/>
      <c r="AK771" s="50"/>
      <c r="AL771" s="50"/>
      <c r="BS771" s="62"/>
      <c r="BT771" s="994"/>
      <c r="BU771" s="42"/>
      <c r="BV771" s="42"/>
    </row>
    <row r="772" spans="29:74">
      <c r="AC772" s="50"/>
      <c r="AD772" s="50"/>
      <c r="AE772" s="50"/>
      <c r="AF772" s="50"/>
      <c r="AG772" s="50"/>
      <c r="AH772" s="50"/>
      <c r="AI772" s="50"/>
      <c r="AJ772" s="50"/>
      <c r="AK772" s="50"/>
      <c r="AL772" s="50"/>
      <c r="BS772" s="62"/>
      <c r="BT772" s="994"/>
      <c r="BU772" s="42"/>
      <c r="BV772" s="42"/>
    </row>
    <row r="773" spans="29:74">
      <c r="AC773" s="50"/>
      <c r="AD773" s="50"/>
      <c r="AE773" s="50"/>
      <c r="AF773" s="50"/>
      <c r="AG773" s="50"/>
      <c r="AH773" s="50"/>
      <c r="AI773" s="50"/>
      <c r="AJ773" s="50"/>
      <c r="AK773" s="50"/>
      <c r="AL773" s="50"/>
      <c r="BS773" s="62"/>
      <c r="BT773" s="994"/>
      <c r="BU773" s="42"/>
      <c r="BV773" s="42"/>
    </row>
    <row r="774" spans="29:74">
      <c r="AC774" s="50"/>
      <c r="AD774" s="50"/>
      <c r="AE774" s="50"/>
      <c r="AF774" s="50"/>
      <c r="AG774" s="50"/>
      <c r="AH774" s="50"/>
      <c r="AI774" s="50"/>
      <c r="AJ774" s="50"/>
      <c r="AK774" s="50"/>
      <c r="AL774" s="50"/>
      <c r="BS774" s="62"/>
      <c r="BT774" s="994"/>
      <c r="BU774" s="42"/>
      <c r="BV774" s="42"/>
    </row>
    <row r="775" spans="29:74">
      <c r="AC775" s="50"/>
      <c r="AD775" s="50"/>
      <c r="AE775" s="50"/>
      <c r="AF775" s="50"/>
      <c r="AG775" s="50"/>
      <c r="AH775" s="50"/>
      <c r="AI775" s="50"/>
      <c r="AJ775" s="50"/>
      <c r="AK775" s="50"/>
      <c r="AL775" s="50"/>
      <c r="BS775" s="62"/>
      <c r="BT775" s="994"/>
      <c r="BU775" s="42"/>
      <c r="BV775" s="42"/>
    </row>
    <row r="776" spans="29:74">
      <c r="AC776" s="50"/>
      <c r="AD776" s="50"/>
      <c r="AE776" s="50"/>
      <c r="AF776" s="50"/>
      <c r="AG776" s="50"/>
      <c r="AH776" s="50"/>
      <c r="AI776" s="50"/>
      <c r="AJ776" s="50"/>
      <c r="AK776" s="50"/>
      <c r="AL776" s="50"/>
      <c r="BS776" s="62"/>
      <c r="BT776" s="994"/>
      <c r="BU776" s="42"/>
      <c r="BV776" s="42"/>
    </row>
    <row r="777" spans="29:74">
      <c r="AC777" s="50"/>
      <c r="AD777" s="50"/>
      <c r="AE777" s="50"/>
      <c r="AF777" s="50"/>
      <c r="AG777" s="50"/>
      <c r="AH777" s="50"/>
      <c r="AI777" s="50"/>
      <c r="AJ777" s="50"/>
      <c r="AK777" s="50"/>
      <c r="AL777" s="50"/>
      <c r="BS777" s="62"/>
      <c r="BT777" s="994"/>
      <c r="BU777" s="42"/>
      <c r="BV777" s="42"/>
    </row>
    <row r="778" spans="29:74">
      <c r="AC778" s="50"/>
      <c r="AD778" s="50"/>
      <c r="AE778" s="50"/>
      <c r="AF778" s="50"/>
      <c r="AG778" s="50"/>
      <c r="AH778" s="50"/>
      <c r="AI778" s="50"/>
      <c r="AJ778" s="50"/>
      <c r="AK778" s="50"/>
      <c r="AL778" s="50"/>
      <c r="BS778" s="62"/>
      <c r="BT778" s="994"/>
      <c r="BU778" s="42"/>
      <c r="BV778" s="42"/>
    </row>
    <row r="779" spans="29:74">
      <c r="AC779" s="50"/>
      <c r="AD779" s="50"/>
      <c r="AE779" s="50"/>
      <c r="AF779" s="50"/>
      <c r="AG779" s="50"/>
      <c r="AH779" s="50"/>
      <c r="AI779" s="50"/>
      <c r="AJ779" s="50"/>
      <c r="AK779" s="50"/>
      <c r="AL779" s="50"/>
      <c r="BS779" s="62"/>
      <c r="BT779" s="994"/>
      <c r="BU779" s="42"/>
      <c r="BV779" s="42"/>
    </row>
    <row r="780" spans="29:74">
      <c r="AC780" s="50"/>
      <c r="AD780" s="50"/>
      <c r="AE780" s="50"/>
      <c r="AF780" s="50"/>
      <c r="AG780" s="50"/>
      <c r="AH780" s="50"/>
      <c r="AI780" s="50"/>
      <c r="AJ780" s="50"/>
      <c r="AK780" s="50"/>
      <c r="AL780" s="50"/>
      <c r="BS780" s="62"/>
      <c r="BT780" s="994"/>
      <c r="BU780" s="42"/>
      <c r="BV780" s="42"/>
    </row>
    <row r="781" spans="29:74">
      <c r="AC781" s="50"/>
      <c r="AD781" s="50"/>
      <c r="AE781" s="50"/>
      <c r="AF781" s="50"/>
      <c r="AG781" s="50"/>
      <c r="AH781" s="50"/>
      <c r="AI781" s="50"/>
      <c r="AJ781" s="50"/>
      <c r="AK781" s="50"/>
      <c r="AL781" s="50"/>
      <c r="BS781" s="62"/>
      <c r="BT781" s="994"/>
      <c r="BU781" s="42"/>
      <c r="BV781" s="42"/>
    </row>
    <row r="782" spans="29:74">
      <c r="AC782" s="50"/>
      <c r="AD782" s="50"/>
      <c r="AE782" s="50"/>
      <c r="AF782" s="50"/>
      <c r="AG782" s="50"/>
      <c r="AH782" s="50"/>
      <c r="AI782" s="50"/>
      <c r="AJ782" s="50"/>
      <c r="AK782" s="50"/>
      <c r="AL782" s="50"/>
      <c r="BS782" s="62"/>
      <c r="BT782" s="994"/>
      <c r="BU782" s="42"/>
      <c r="BV782" s="42"/>
    </row>
    <row r="783" spans="29:74">
      <c r="AC783" s="50"/>
      <c r="AD783" s="50"/>
      <c r="AE783" s="50"/>
      <c r="AF783" s="50"/>
      <c r="AG783" s="50"/>
      <c r="AH783" s="50"/>
      <c r="AI783" s="50"/>
      <c r="AJ783" s="50"/>
      <c r="AK783" s="50"/>
      <c r="AL783" s="50"/>
      <c r="BS783" s="62"/>
      <c r="BT783" s="994"/>
      <c r="BU783" s="42"/>
      <c r="BV783" s="42"/>
    </row>
    <row r="784" spans="29:74">
      <c r="AC784" s="50"/>
      <c r="AD784" s="50"/>
      <c r="AE784" s="50"/>
      <c r="AF784" s="50"/>
      <c r="AG784" s="50"/>
      <c r="AH784" s="50"/>
      <c r="AI784" s="50"/>
      <c r="AJ784" s="50"/>
      <c r="AK784" s="50"/>
      <c r="AL784" s="50"/>
      <c r="BS784" s="62"/>
      <c r="BT784" s="994"/>
      <c r="BU784" s="42"/>
      <c r="BV784" s="42"/>
    </row>
    <row r="785" spans="29:74">
      <c r="AC785" s="50"/>
      <c r="AD785" s="50"/>
      <c r="AE785" s="50"/>
      <c r="AF785" s="50"/>
      <c r="AG785" s="50"/>
      <c r="AH785" s="50"/>
      <c r="AI785" s="50"/>
      <c r="AJ785" s="50"/>
      <c r="AK785" s="50"/>
      <c r="AL785" s="50"/>
      <c r="BS785" s="62"/>
      <c r="BT785" s="994"/>
      <c r="BU785" s="42"/>
      <c r="BV785" s="42"/>
    </row>
    <row r="786" spans="29:74">
      <c r="AC786" s="50"/>
      <c r="AD786" s="50"/>
      <c r="AE786" s="50"/>
      <c r="AF786" s="50"/>
      <c r="AG786" s="50"/>
      <c r="AH786" s="50"/>
      <c r="AI786" s="50"/>
      <c r="AJ786" s="50"/>
      <c r="AK786" s="50"/>
      <c r="AL786" s="50"/>
      <c r="BS786" s="62"/>
      <c r="BT786" s="994"/>
      <c r="BU786" s="42"/>
      <c r="BV786" s="42"/>
    </row>
    <row r="787" spans="29:74">
      <c r="AC787" s="50"/>
      <c r="AD787" s="50"/>
      <c r="AE787" s="50"/>
      <c r="AF787" s="50"/>
      <c r="AG787" s="50"/>
      <c r="AH787" s="50"/>
      <c r="AI787" s="50"/>
      <c r="AJ787" s="50"/>
      <c r="AK787" s="50"/>
      <c r="AL787" s="50"/>
      <c r="BS787" s="62"/>
      <c r="BT787" s="994"/>
      <c r="BU787" s="42"/>
      <c r="BV787" s="42"/>
    </row>
    <row r="788" spans="29:74">
      <c r="AC788" s="50"/>
      <c r="AD788" s="50"/>
      <c r="AE788" s="50"/>
      <c r="AF788" s="50"/>
      <c r="AG788" s="50"/>
      <c r="AH788" s="50"/>
      <c r="AI788" s="50"/>
      <c r="AJ788" s="50"/>
      <c r="AK788" s="50"/>
      <c r="AL788" s="50"/>
      <c r="BS788" s="62"/>
      <c r="BT788" s="994"/>
      <c r="BU788" s="42"/>
      <c r="BV788" s="42"/>
    </row>
    <row r="789" spans="29:74">
      <c r="AC789" s="50"/>
      <c r="AD789" s="50"/>
      <c r="AE789" s="50"/>
      <c r="AF789" s="50"/>
      <c r="AG789" s="50"/>
      <c r="AH789" s="50"/>
      <c r="AI789" s="50"/>
      <c r="AJ789" s="50"/>
      <c r="AK789" s="50"/>
      <c r="AL789" s="50"/>
      <c r="BS789" s="62"/>
      <c r="BT789" s="994"/>
      <c r="BU789" s="42"/>
      <c r="BV789" s="42"/>
    </row>
    <row r="790" spans="29:74">
      <c r="AC790" s="50"/>
      <c r="AD790" s="50"/>
      <c r="AE790" s="50"/>
      <c r="AF790" s="50"/>
      <c r="AG790" s="50"/>
      <c r="AH790" s="50"/>
      <c r="AI790" s="50"/>
      <c r="AJ790" s="50"/>
      <c r="AK790" s="50"/>
      <c r="AL790" s="50"/>
      <c r="BS790" s="62"/>
      <c r="BT790" s="994"/>
      <c r="BU790" s="42"/>
      <c r="BV790" s="42"/>
    </row>
    <row r="791" spans="29:74">
      <c r="AC791" s="50"/>
      <c r="AD791" s="50"/>
      <c r="AE791" s="50"/>
      <c r="AF791" s="50"/>
      <c r="AG791" s="50"/>
      <c r="AH791" s="50"/>
      <c r="AI791" s="50"/>
      <c r="AJ791" s="50"/>
      <c r="AK791" s="50"/>
      <c r="AL791" s="50"/>
      <c r="BS791" s="62"/>
      <c r="BT791" s="994"/>
      <c r="BU791" s="42"/>
      <c r="BV791" s="42"/>
    </row>
    <row r="792" spans="29:74">
      <c r="AC792" s="50"/>
      <c r="AD792" s="50"/>
      <c r="AE792" s="50"/>
      <c r="AF792" s="50"/>
      <c r="AG792" s="50"/>
      <c r="AH792" s="50"/>
      <c r="AI792" s="50"/>
      <c r="AJ792" s="50"/>
      <c r="AK792" s="50"/>
      <c r="AL792" s="50"/>
      <c r="BS792" s="62"/>
      <c r="BT792" s="994"/>
      <c r="BU792" s="42"/>
      <c r="BV792" s="42"/>
    </row>
    <row r="793" spans="29:74">
      <c r="AC793" s="50"/>
      <c r="AD793" s="50"/>
      <c r="AE793" s="50"/>
      <c r="AF793" s="50"/>
      <c r="AG793" s="50"/>
      <c r="AH793" s="50"/>
      <c r="AI793" s="50"/>
      <c r="AJ793" s="50"/>
      <c r="AK793" s="50"/>
      <c r="AL793" s="50"/>
      <c r="BS793" s="62"/>
      <c r="BT793" s="994"/>
      <c r="BU793" s="42"/>
      <c r="BV793" s="42"/>
    </row>
    <row r="794" spans="29:74">
      <c r="AC794" s="50"/>
      <c r="AD794" s="50"/>
      <c r="AE794" s="50"/>
      <c r="AF794" s="50"/>
      <c r="AG794" s="50"/>
      <c r="AH794" s="50"/>
      <c r="AI794" s="50"/>
      <c r="AJ794" s="50"/>
      <c r="AK794" s="50"/>
      <c r="AL794" s="50"/>
      <c r="BS794" s="62"/>
      <c r="BT794" s="994"/>
      <c r="BU794" s="42"/>
      <c r="BV794" s="42"/>
    </row>
    <row r="795" spans="29:74">
      <c r="AC795" s="50"/>
      <c r="AD795" s="50"/>
      <c r="AE795" s="50"/>
      <c r="AF795" s="50"/>
      <c r="AG795" s="50"/>
      <c r="AH795" s="50"/>
      <c r="AI795" s="50"/>
      <c r="AJ795" s="50"/>
      <c r="AK795" s="50"/>
      <c r="AL795" s="50"/>
      <c r="BS795" s="62"/>
      <c r="BT795" s="994"/>
      <c r="BU795" s="42"/>
      <c r="BV795" s="42"/>
    </row>
    <row r="796" spans="29:74">
      <c r="AC796" s="50"/>
      <c r="AD796" s="50"/>
      <c r="AE796" s="50"/>
      <c r="AF796" s="50"/>
      <c r="AG796" s="50"/>
      <c r="AH796" s="50"/>
      <c r="AI796" s="50"/>
      <c r="AJ796" s="50"/>
      <c r="AK796" s="50"/>
      <c r="AL796" s="50"/>
      <c r="BS796" s="62"/>
      <c r="BT796" s="994"/>
      <c r="BU796" s="42"/>
      <c r="BV796" s="42"/>
    </row>
    <row r="797" spans="29:74">
      <c r="AC797" s="50"/>
      <c r="AD797" s="50"/>
      <c r="AE797" s="50"/>
      <c r="AF797" s="50"/>
      <c r="AG797" s="50"/>
      <c r="AH797" s="50"/>
      <c r="AI797" s="50"/>
      <c r="AJ797" s="50"/>
      <c r="AK797" s="50"/>
      <c r="AL797" s="50"/>
      <c r="BS797" s="62"/>
      <c r="BT797" s="994"/>
      <c r="BU797" s="42"/>
      <c r="BV797" s="42"/>
    </row>
    <row r="798" spans="29:74">
      <c r="AC798" s="50"/>
      <c r="AD798" s="50"/>
      <c r="AE798" s="50"/>
      <c r="AF798" s="50"/>
      <c r="AG798" s="50"/>
      <c r="AH798" s="50"/>
      <c r="AI798" s="50"/>
      <c r="AJ798" s="50"/>
      <c r="AK798" s="50"/>
      <c r="AL798" s="50"/>
      <c r="BS798" s="62"/>
      <c r="BT798" s="994"/>
      <c r="BU798" s="42"/>
      <c r="BV798" s="42"/>
    </row>
    <row r="799" spans="29:74">
      <c r="AC799" s="50"/>
      <c r="AD799" s="50"/>
      <c r="AE799" s="50"/>
      <c r="AF799" s="50"/>
      <c r="AG799" s="50"/>
      <c r="AH799" s="50"/>
      <c r="AI799" s="50"/>
      <c r="AJ799" s="50"/>
      <c r="AK799" s="50"/>
      <c r="AL799" s="50"/>
      <c r="BS799" s="62"/>
      <c r="BT799" s="994"/>
      <c r="BU799" s="42"/>
      <c r="BV799" s="42"/>
    </row>
    <row r="800" spans="29:74">
      <c r="AC800" s="50"/>
      <c r="AD800" s="50"/>
      <c r="AE800" s="50"/>
      <c r="AF800" s="50"/>
      <c r="AG800" s="50"/>
      <c r="AH800" s="50"/>
      <c r="AI800" s="50"/>
      <c r="AJ800" s="50"/>
      <c r="AK800" s="50"/>
      <c r="AL800" s="50"/>
      <c r="BS800" s="62"/>
      <c r="BT800" s="994"/>
      <c r="BU800" s="42"/>
      <c r="BV800" s="42"/>
    </row>
    <row r="801" spans="29:74">
      <c r="AC801" s="50"/>
      <c r="AD801" s="50"/>
      <c r="AE801" s="50"/>
      <c r="AF801" s="50"/>
      <c r="AG801" s="50"/>
      <c r="AH801" s="50"/>
      <c r="AI801" s="50"/>
      <c r="AJ801" s="50"/>
      <c r="AK801" s="50"/>
      <c r="AL801" s="50"/>
      <c r="BS801" s="62"/>
      <c r="BT801" s="994"/>
      <c r="BU801" s="42"/>
      <c r="BV801" s="42"/>
    </row>
    <row r="802" spans="29:74">
      <c r="AC802" s="50"/>
      <c r="AD802" s="50"/>
      <c r="AE802" s="50"/>
      <c r="AF802" s="50"/>
      <c r="AG802" s="50"/>
      <c r="AH802" s="50"/>
      <c r="AI802" s="50"/>
      <c r="AJ802" s="50"/>
      <c r="AK802" s="50"/>
      <c r="AL802" s="50"/>
      <c r="BS802" s="62"/>
      <c r="BT802" s="994"/>
      <c r="BU802" s="42"/>
      <c r="BV802" s="42"/>
    </row>
    <row r="803" spans="29:74">
      <c r="AC803" s="50"/>
      <c r="AD803" s="50"/>
      <c r="AE803" s="50"/>
      <c r="AF803" s="50"/>
      <c r="AG803" s="50"/>
      <c r="AH803" s="50"/>
      <c r="AI803" s="50"/>
      <c r="AJ803" s="50"/>
      <c r="AK803" s="50"/>
      <c r="AL803" s="50"/>
      <c r="BS803" s="62"/>
      <c r="BT803" s="994"/>
      <c r="BU803" s="42"/>
      <c r="BV803" s="42"/>
    </row>
    <row r="804" spans="29:74">
      <c r="AC804" s="50"/>
      <c r="AD804" s="50"/>
      <c r="AE804" s="50"/>
      <c r="AF804" s="50"/>
      <c r="AG804" s="50"/>
      <c r="AH804" s="50"/>
      <c r="AI804" s="50"/>
      <c r="AJ804" s="50"/>
      <c r="AK804" s="50"/>
      <c r="AL804" s="50"/>
      <c r="BS804" s="62"/>
      <c r="BT804" s="994"/>
      <c r="BU804" s="42"/>
      <c r="BV804" s="42"/>
    </row>
    <row r="805" spans="29:74">
      <c r="AC805" s="50"/>
      <c r="AD805" s="50"/>
      <c r="AE805" s="50"/>
      <c r="AF805" s="50"/>
      <c r="AG805" s="50"/>
      <c r="AH805" s="50"/>
      <c r="AI805" s="50"/>
      <c r="AJ805" s="50"/>
      <c r="AK805" s="50"/>
      <c r="AL805" s="50"/>
      <c r="BS805" s="62"/>
      <c r="BT805" s="994"/>
      <c r="BU805" s="42"/>
      <c r="BV805" s="42"/>
    </row>
    <row r="806" spans="29:74">
      <c r="AC806" s="50"/>
      <c r="AD806" s="50"/>
      <c r="AE806" s="50"/>
      <c r="AF806" s="50"/>
      <c r="AG806" s="50"/>
      <c r="AH806" s="50"/>
      <c r="AI806" s="50"/>
      <c r="AJ806" s="50"/>
      <c r="AK806" s="50"/>
      <c r="AL806" s="50"/>
      <c r="BS806" s="62"/>
      <c r="BT806" s="994"/>
      <c r="BU806" s="42"/>
      <c r="BV806" s="42"/>
    </row>
    <row r="807" spans="29:74">
      <c r="AC807" s="50"/>
      <c r="AD807" s="50"/>
      <c r="AE807" s="50"/>
      <c r="AF807" s="50"/>
      <c r="AG807" s="50"/>
      <c r="AH807" s="50"/>
      <c r="AI807" s="50"/>
      <c r="AJ807" s="50"/>
      <c r="AK807" s="50"/>
      <c r="AL807" s="50"/>
      <c r="BS807" s="62"/>
      <c r="BT807" s="994"/>
      <c r="BU807" s="42"/>
      <c r="BV807" s="42"/>
    </row>
    <row r="808" spans="29:74">
      <c r="AC808" s="50"/>
      <c r="AD808" s="50"/>
      <c r="AE808" s="50"/>
      <c r="AF808" s="50"/>
      <c r="AG808" s="50"/>
      <c r="AH808" s="50"/>
      <c r="AI808" s="50"/>
      <c r="AJ808" s="50"/>
      <c r="AK808" s="50"/>
      <c r="AL808" s="50"/>
      <c r="BS808" s="62"/>
      <c r="BT808" s="994"/>
      <c r="BU808" s="42"/>
      <c r="BV808" s="42"/>
    </row>
    <row r="809" spans="29:74">
      <c r="AC809" s="50"/>
      <c r="AD809" s="50"/>
      <c r="AE809" s="50"/>
      <c r="AF809" s="50"/>
      <c r="AG809" s="50"/>
      <c r="AH809" s="50"/>
      <c r="AI809" s="50"/>
      <c r="AJ809" s="50"/>
      <c r="AK809" s="50"/>
      <c r="AL809" s="50"/>
      <c r="BS809" s="62"/>
      <c r="BT809" s="994"/>
      <c r="BU809" s="42"/>
      <c r="BV809" s="42"/>
    </row>
    <row r="810" spans="29:74">
      <c r="AC810" s="50"/>
      <c r="AD810" s="50"/>
      <c r="AE810" s="50"/>
      <c r="AF810" s="50"/>
      <c r="AG810" s="50"/>
      <c r="AH810" s="50"/>
      <c r="AI810" s="50"/>
      <c r="AJ810" s="50"/>
      <c r="AK810" s="50"/>
      <c r="AL810" s="50"/>
      <c r="BS810" s="62"/>
      <c r="BT810" s="994"/>
      <c r="BU810" s="42"/>
      <c r="BV810" s="42"/>
    </row>
    <row r="811" spans="29:74">
      <c r="AC811" s="50"/>
      <c r="AD811" s="50"/>
      <c r="AE811" s="50"/>
      <c r="AF811" s="50"/>
      <c r="AG811" s="50"/>
      <c r="AH811" s="50"/>
      <c r="AI811" s="50"/>
      <c r="AJ811" s="50"/>
      <c r="AK811" s="50"/>
      <c r="AL811" s="50"/>
      <c r="BS811" s="62"/>
      <c r="BT811" s="994"/>
      <c r="BU811" s="42"/>
      <c r="BV811" s="42"/>
    </row>
    <row r="812" spans="29:74">
      <c r="AC812" s="50"/>
      <c r="AD812" s="50"/>
      <c r="AE812" s="50"/>
      <c r="AF812" s="50"/>
      <c r="AG812" s="50"/>
      <c r="AH812" s="50"/>
      <c r="AI812" s="50"/>
      <c r="AJ812" s="50"/>
      <c r="AK812" s="50"/>
      <c r="AL812" s="50"/>
      <c r="BS812" s="62"/>
      <c r="BT812" s="994"/>
      <c r="BU812" s="42"/>
      <c r="BV812" s="42"/>
    </row>
    <row r="813" spans="29:74">
      <c r="AC813" s="50"/>
      <c r="AD813" s="50"/>
      <c r="AE813" s="50"/>
      <c r="AF813" s="50"/>
      <c r="AG813" s="50"/>
      <c r="AH813" s="50"/>
      <c r="AI813" s="50"/>
      <c r="AJ813" s="50"/>
      <c r="AK813" s="50"/>
      <c r="AL813" s="50"/>
      <c r="BS813" s="62"/>
      <c r="BT813" s="994"/>
      <c r="BU813" s="42"/>
      <c r="BV813" s="42"/>
    </row>
    <row r="814" spans="29:74">
      <c r="AC814" s="50"/>
      <c r="AD814" s="50"/>
      <c r="AE814" s="50"/>
      <c r="AF814" s="50"/>
      <c r="AG814" s="50"/>
      <c r="AH814" s="50"/>
      <c r="AI814" s="50"/>
      <c r="AJ814" s="50"/>
      <c r="AK814" s="50"/>
      <c r="AL814" s="50"/>
      <c r="BS814" s="62"/>
      <c r="BT814" s="994"/>
      <c r="BU814" s="42"/>
      <c r="BV814" s="42"/>
    </row>
    <row r="815" spans="29:74">
      <c r="AC815" s="50"/>
      <c r="AD815" s="50"/>
      <c r="AE815" s="50"/>
      <c r="AF815" s="50"/>
      <c r="AG815" s="50"/>
      <c r="AH815" s="50"/>
      <c r="AI815" s="50"/>
      <c r="AJ815" s="50"/>
      <c r="AK815" s="50"/>
      <c r="AL815" s="50"/>
      <c r="BS815" s="62"/>
      <c r="BT815" s="994"/>
      <c r="BU815" s="42"/>
      <c r="BV815" s="42"/>
    </row>
    <row r="816" spans="29:74">
      <c r="AC816" s="50"/>
      <c r="AD816" s="50"/>
      <c r="AE816" s="50"/>
      <c r="AF816" s="50"/>
      <c r="AG816" s="50"/>
      <c r="AH816" s="50"/>
      <c r="AI816" s="50"/>
      <c r="AJ816" s="50"/>
      <c r="AK816" s="50"/>
      <c r="AL816" s="50"/>
      <c r="BS816" s="62"/>
      <c r="BT816" s="994"/>
      <c r="BU816" s="42"/>
      <c r="BV816" s="42"/>
    </row>
    <row r="817" spans="29:74">
      <c r="AC817" s="50"/>
      <c r="AD817" s="50"/>
      <c r="AE817" s="50"/>
      <c r="AF817" s="50"/>
      <c r="AG817" s="50"/>
      <c r="AH817" s="50"/>
      <c r="AI817" s="50"/>
      <c r="AJ817" s="50"/>
      <c r="AK817" s="50"/>
      <c r="AL817" s="50"/>
      <c r="BS817" s="62"/>
      <c r="BT817" s="994"/>
      <c r="BU817" s="42"/>
      <c r="BV817" s="42"/>
    </row>
    <row r="818" spans="29:74">
      <c r="AC818" s="50"/>
      <c r="AD818" s="50"/>
      <c r="AE818" s="50"/>
      <c r="AF818" s="50"/>
      <c r="AG818" s="50"/>
      <c r="AH818" s="50"/>
      <c r="AI818" s="50"/>
      <c r="AJ818" s="50"/>
      <c r="AK818" s="50"/>
      <c r="AL818" s="50"/>
      <c r="BS818" s="62"/>
      <c r="BT818" s="994"/>
      <c r="BU818" s="42"/>
      <c r="BV818" s="42"/>
    </row>
    <row r="819" spans="29:74">
      <c r="AC819" s="50"/>
      <c r="AD819" s="50"/>
      <c r="AE819" s="50"/>
      <c r="AF819" s="50"/>
      <c r="AG819" s="50"/>
      <c r="AH819" s="50"/>
      <c r="AI819" s="50"/>
      <c r="AJ819" s="50"/>
      <c r="AK819" s="50"/>
      <c r="AL819" s="50"/>
      <c r="BS819" s="62"/>
      <c r="BT819" s="994"/>
      <c r="BU819" s="42"/>
      <c r="BV819" s="42"/>
    </row>
    <row r="820" spans="29:74">
      <c r="AC820" s="50"/>
      <c r="AD820" s="50"/>
      <c r="AE820" s="50"/>
      <c r="AF820" s="50"/>
      <c r="AG820" s="50"/>
      <c r="AH820" s="50"/>
      <c r="AI820" s="50"/>
      <c r="AJ820" s="50"/>
      <c r="AK820" s="50"/>
      <c r="AL820" s="50"/>
      <c r="BS820" s="62"/>
      <c r="BT820" s="994"/>
      <c r="BU820" s="42"/>
      <c r="BV820" s="42"/>
    </row>
    <row r="821" spans="29:74">
      <c r="AC821" s="50"/>
      <c r="AD821" s="50"/>
      <c r="AE821" s="50"/>
      <c r="AF821" s="50"/>
      <c r="AG821" s="50"/>
      <c r="AH821" s="50"/>
      <c r="AI821" s="50"/>
      <c r="AJ821" s="50"/>
      <c r="AK821" s="50"/>
      <c r="AL821" s="50"/>
      <c r="BS821" s="62"/>
      <c r="BT821" s="994"/>
      <c r="BU821" s="42"/>
      <c r="BV821" s="42"/>
    </row>
    <row r="822" spans="29:74">
      <c r="AC822" s="50"/>
      <c r="AD822" s="50"/>
      <c r="AE822" s="50"/>
      <c r="AF822" s="50"/>
      <c r="AG822" s="50"/>
      <c r="AH822" s="50"/>
      <c r="AI822" s="50"/>
      <c r="AJ822" s="50"/>
      <c r="AK822" s="50"/>
      <c r="AL822" s="50"/>
      <c r="BS822" s="62"/>
      <c r="BT822" s="994"/>
      <c r="BU822" s="42"/>
      <c r="BV822" s="42"/>
    </row>
    <row r="823" spans="29:74">
      <c r="AC823" s="50"/>
      <c r="AD823" s="50"/>
      <c r="AE823" s="50"/>
      <c r="AF823" s="50"/>
      <c r="AG823" s="50"/>
      <c r="AH823" s="50"/>
      <c r="AI823" s="50"/>
      <c r="AJ823" s="50"/>
      <c r="AK823" s="50"/>
      <c r="AL823" s="50"/>
      <c r="BS823" s="62"/>
      <c r="BT823" s="994"/>
      <c r="BU823" s="42"/>
      <c r="BV823" s="42"/>
    </row>
    <row r="824" spans="29:74">
      <c r="AC824" s="50"/>
      <c r="AD824" s="50"/>
      <c r="AE824" s="50"/>
      <c r="AF824" s="50"/>
      <c r="AG824" s="50"/>
      <c r="AH824" s="50"/>
      <c r="AI824" s="50"/>
      <c r="AJ824" s="50"/>
      <c r="AK824" s="50"/>
      <c r="AL824" s="50"/>
      <c r="BS824" s="62"/>
      <c r="BT824" s="994"/>
      <c r="BU824" s="42"/>
      <c r="BV824" s="42"/>
    </row>
    <row r="825" spans="29:74">
      <c r="AC825" s="50"/>
      <c r="AD825" s="50"/>
      <c r="AE825" s="50"/>
      <c r="AF825" s="50"/>
      <c r="AG825" s="50"/>
      <c r="AH825" s="50"/>
      <c r="AI825" s="50"/>
      <c r="AJ825" s="50"/>
      <c r="AK825" s="50"/>
      <c r="AL825" s="50"/>
      <c r="BS825" s="62"/>
      <c r="BT825" s="994"/>
      <c r="BU825" s="42"/>
      <c r="BV825" s="42"/>
    </row>
    <row r="826" spans="29:74">
      <c r="AC826" s="50"/>
      <c r="AD826" s="50"/>
      <c r="AE826" s="50"/>
      <c r="AF826" s="50"/>
      <c r="AG826" s="50"/>
      <c r="AH826" s="50"/>
      <c r="AI826" s="50"/>
      <c r="AJ826" s="50"/>
      <c r="AK826" s="50"/>
      <c r="AL826" s="50"/>
      <c r="BS826" s="62"/>
      <c r="BT826" s="994"/>
      <c r="BU826" s="42"/>
      <c r="BV826" s="42"/>
    </row>
    <row r="827" spans="29:74">
      <c r="AC827" s="50"/>
      <c r="AD827" s="50"/>
      <c r="AE827" s="50"/>
      <c r="AF827" s="50"/>
      <c r="AG827" s="50"/>
      <c r="AH827" s="50"/>
      <c r="AI827" s="50"/>
      <c r="AJ827" s="50"/>
      <c r="AK827" s="50"/>
      <c r="AL827" s="50"/>
      <c r="BS827" s="62"/>
      <c r="BT827" s="994"/>
      <c r="BU827" s="42"/>
      <c r="BV827" s="42"/>
    </row>
    <row r="828" spans="29:74">
      <c r="AC828" s="50"/>
      <c r="AD828" s="50"/>
      <c r="AE828" s="50"/>
      <c r="AF828" s="50"/>
      <c r="AG828" s="50"/>
      <c r="AH828" s="50"/>
      <c r="AI828" s="50"/>
      <c r="AJ828" s="50"/>
      <c r="AK828" s="50"/>
      <c r="AL828" s="50"/>
      <c r="BS828" s="62"/>
      <c r="BT828" s="994"/>
      <c r="BU828" s="42"/>
      <c r="BV828" s="42"/>
    </row>
    <row r="829" spans="29:74">
      <c r="AC829" s="50"/>
      <c r="AD829" s="50"/>
      <c r="AE829" s="50"/>
      <c r="AF829" s="50"/>
      <c r="AG829" s="50"/>
      <c r="AH829" s="50"/>
      <c r="AI829" s="50"/>
      <c r="AJ829" s="50"/>
      <c r="AK829" s="50"/>
      <c r="AL829" s="50"/>
      <c r="BS829" s="62"/>
      <c r="BT829" s="994"/>
      <c r="BU829" s="42"/>
      <c r="BV829" s="42"/>
    </row>
    <row r="830" spans="29:74">
      <c r="AC830" s="50"/>
      <c r="AD830" s="50"/>
      <c r="AE830" s="50"/>
      <c r="AF830" s="50"/>
      <c r="AG830" s="50"/>
      <c r="AH830" s="50"/>
      <c r="AI830" s="50"/>
      <c r="AJ830" s="50"/>
      <c r="AK830" s="50"/>
      <c r="AL830" s="50"/>
      <c r="BS830" s="62"/>
      <c r="BT830" s="994"/>
      <c r="BU830" s="42"/>
      <c r="BV830" s="42"/>
    </row>
    <row r="831" spans="29:74">
      <c r="AC831" s="50"/>
      <c r="AD831" s="50"/>
      <c r="AE831" s="50"/>
      <c r="AF831" s="50"/>
      <c r="AG831" s="50"/>
      <c r="AH831" s="50"/>
      <c r="AI831" s="50"/>
      <c r="AJ831" s="50"/>
      <c r="AK831" s="50"/>
      <c r="AL831" s="50"/>
      <c r="BS831" s="62"/>
      <c r="BT831" s="994"/>
      <c r="BU831" s="42"/>
      <c r="BV831" s="42"/>
    </row>
    <row r="832" spans="29:74">
      <c r="AC832" s="50"/>
      <c r="AD832" s="50"/>
      <c r="AE832" s="50"/>
      <c r="AF832" s="50"/>
      <c r="AG832" s="50"/>
      <c r="AH832" s="50"/>
      <c r="AI832" s="50"/>
      <c r="AJ832" s="50"/>
      <c r="AK832" s="50"/>
      <c r="AL832" s="50"/>
      <c r="BS832" s="62"/>
      <c r="BT832" s="994"/>
      <c r="BU832" s="42"/>
      <c r="BV832" s="42"/>
    </row>
    <row r="833" spans="29:74">
      <c r="AC833" s="50"/>
      <c r="AD833" s="50"/>
      <c r="AE833" s="50"/>
      <c r="AF833" s="50"/>
      <c r="AG833" s="50"/>
      <c r="AH833" s="50"/>
      <c r="AI833" s="50"/>
      <c r="AJ833" s="50"/>
      <c r="AK833" s="50"/>
      <c r="AL833" s="50"/>
      <c r="BS833" s="62"/>
      <c r="BT833" s="994"/>
      <c r="BU833" s="42"/>
      <c r="BV833" s="42"/>
    </row>
    <row r="834" spans="29:74">
      <c r="AC834" s="50"/>
      <c r="AD834" s="50"/>
      <c r="AE834" s="50"/>
      <c r="AF834" s="50"/>
      <c r="AG834" s="50"/>
      <c r="AH834" s="50"/>
      <c r="AI834" s="50"/>
      <c r="AJ834" s="50"/>
      <c r="AK834" s="50"/>
      <c r="AL834" s="50"/>
      <c r="BS834" s="62"/>
      <c r="BT834" s="994"/>
      <c r="BU834" s="42"/>
      <c r="BV834" s="42"/>
    </row>
    <row r="835" spans="29:74">
      <c r="AC835" s="50"/>
      <c r="AD835" s="50"/>
      <c r="AE835" s="50"/>
      <c r="AF835" s="50"/>
      <c r="AG835" s="50"/>
      <c r="AH835" s="50"/>
      <c r="AI835" s="50"/>
      <c r="AJ835" s="50"/>
      <c r="AK835" s="50"/>
      <c r="AL835" s="50"/>
      <c r="BS835" s="62"/>
      <c r="BT835" s="994"/>
      <c r="BU835" s="42"/>
      <c r="BV835" s="42"/>
    </row>
    <row r="836" spans="29:74">
      <c r="AC836" s="50"/>
      <c r="AD836" s="50"/>
      <c r="AE836" s="50"/>
      <c r="AF836" s="50"/>
      <c r="AG836" s="50"/>
      <c r="AH836" s="50"/>
      <c r="AI836" s="50"/>
      <c r="AJ836" s="50"/>
      <c r="AK836" s="50"/>
      <c r="AL836" s="50"/>
      <c r="BS836" s="62"/>
      <c r="BT836" s="994"/>
      <c r="BU836" s="42"/>
      <c r="BV836" s="42"/>
    </row>
    <row r="837" spans="29:74">
      <c r="AC837" s="50"/>
      <c r="AD837" s="50"/>
      <c r="AE837" s="50"/>
      <c r="AF837" s="50"/>
      <c r="AG837" s="50"/>
      <c r="AH837" s="50"/>
      <c r="AI837" s="50"/>
      <c r="AJ837" s="50"/>
      <c r="AK837" s="50"/>
      <c r="AL837" s="50"/>
      <c r="BS837" s="62"/>
      <c r="BT837" s="994"/>
      <c r="BU837" s="42"/>
      <c r="BV837" s="42"/>
    </row>
    <row r="838" spans="29:74">
      <c r="AC838" s="50"/>
      <c r="AD838" s="50"/>
      <c r="AE838" s="50"/>
      <c r="AF838" s="50"/>
      <c r="AG838" s="50"/>
      <c r="AH838" s="50"/>
      <c r="AI838" s="50"/>
      <c r="AJ838" s="50"/>
      <c r="AK838" s="50"/>
      <c r="AL838" s="50"/>
      <c r="BS838" s="62"/>
      <c r="BT838" s="994"/>
      <c r="BU838" s="42"/>
      <c r="BV838" s="42"/>
    </row>
    <row r="839" spans="29:74">
      <c r="AC839" s="50"/>
      <c r="AD839" s="50"/>
      <c r="AE839" s="50"/>
      <c r="AF839" s="50"/>
      <c r="AG839" s="50"/>
      <c r="AH839" s="50"/>
      <c r="AI839" s="50"/>
      <c r="AJ839" s="50"/>
      <c r="AK839" s="50"/>
      <c r="AL839" s="50"/>
      <c r="BS839" s="62"/>
      <c r="BT839" s="994"/>
      <c r="BU839" s="42"/>
      <c r="BV839" s="42"/>
    </row>
    <row r="840" spans="29:74">
      <c r="AC840" s="50"/>
      <c r="AD840" s="50"/>
      <c r="AE840" s="50"/>
      <c r="AF840" s="50"/>
      <c r="AG840" s="50"/>
      <c r="AH840" s="50"/>
      <c r="AI840" s="50"/>
      <c r="AJ840" s="50"/>
      <c r="AK840" s="50"/>
      <c r="AL840" s="50"/>
      <c r="BS840" s="62"/>
      <c r="BT840" s="994"/>
      <c r="BU840" s="42"/>
      <c r="BV840" s="42"/>
    </row>
    <row r="841" spans="29:74">
      <c r="AC841" s="50"/>
      <c r="AD841" s="50"/>
      <c r="AE841" s="50"/>
      <c r="AF841" s="50"/>
      <c r="AG841" s="50"/>
      <c r="AH841" s="50"/>
      <c r="AI841" s="50"/>
      <c r="AJ841" s="50"/>
      <c r="AK841" s="50"/>
      <c r="AL841" s="50"/>
      <c r="BS841" s="62"/>
      <c r="BT841" s="994"/>
      <c r="BU841" s="42"/>
      <c r="BV841" s="42"/>
    </row>
    <row r="842" spans="29:74">
      <c r="AC842" s="50"/>
      <c r="AD842" s="50"/>
      <c r="AE842" s="50"/>
      <c r="AF842" s="50"/>
      <c r="AG842" s="50"/>
      <c r="AH842" s="50"/>
      <c r="AI842" s="50"/>
      <c r="AJ842" s="50"/>
      <c r="AK842" s="50"/>
      <c r="AL842" s="50"/>
      <c r="BS842" s="62"/>
      <c r="BT842" s="994"/>
      <c r="BU842" s="42"/>
      <c r="BV842" s="42"/>
    </row>
    <row r="843" spans="29:74">
      <c r="AC843" s="50"/>
      <c r="AD843" s="50"/>
      <c r="AE843" s="50"/>
      <c r="AF843" s="50"/>
      <c r="AG843" s="50"/>
      <c r="AH843" s="50"/>
      <c r="AI843" s="50"/>
      <c r="AJ843" s="50"/>
      <c r="AK843" s="50"/>
      <c r="AL843" s="50"/>
      <c r="BS843" s="62"/>
      <c r="BT843" s="994"/>
      <c r="BU843" s="42"/>
      <c r="BV843" s="42"/>
    </row>
    <row r="844" spans="29:74">
      <c r="AC844" s="50"/>
      <c r="AD844" s="50"/>
      <c r="AE844" s="50"/>
      <c r="AF844" s="50"/>
      <c r="AG844" s="50"/>
      <c r="AH844" s="50"/>
      <c r="AI844" s="50"/>
      <c r="AJ844" s="50"/>
      <c r="AK844" s="50"/>
      <c r="AL844" s="50"/>
      <c r="BS844" s="62"/>
      <c r="BT844" s="994"/>
      <c r="BU844" s="42"/>
      <c r="BV844" s="42"/>
    </row>
    <row r="845" spans="29:74">
      <c r="AC845" s="50"/>
      <c r="AD845" s="50"/>
      <c r="AE845" s="50"/>
      <c r="AF845" s="50"/>
      <c r="AG845" s="50"/>
      <c r="AH845" s="50"/>
      <c r="AI845" s="50"/>
      <c r="AJ845" s="50"/>
      <c r="AK845" s="50"/>
      <c r="AL845" s="50"/>
      <c r="BS845" s="62"/>
      <c r="BT845" s="994"/>
      <c r="BU845" s="42"/>
      <c r="BV845" s="42"/>
    </row>
    <row r="846" spans="29:74">
      <c r="AC846" s="50"/>
      <c r="AD846" s="50"/>
      <c r="AE846" s="50"/>
      <c r="AF846" s="50"/>
      <c r="AG846" s="50"/>
      <c r="AH846" s="50"/>
      <c r="AI846" s="50"/>
      <c r="AJ846" s="50"/>
      <c r="AK846" s="50"/>
      <c r="AL846" s="50"/>
      <c r="BS846" s="62"/>
      <c r="BT846" s="994"/>
      <c r="BU846" s="42"/>
      <c r="BV846" s="42"/>
    </row>
    <row r="847" spans="29:74">
      <c r="AC847" s="50"/>
      <c r="AD847" s="50"/>
      <c r="AE847" s="50"/>
      <c r="AF847" s="50"/>
      <c r="AG847" s="50"/>
      <c r="AH847" s="50"/>
      <c r="AI847" s="50"/>
      <c r="AJ847" s="50"/>
      <c r="AK847" s="50"/>
      <c r="AL847" s="50"/>
      <c r="BS847" s="62"/>
      <c r="BT847" s="994"/>
      <c r="BU847" s="42"/>
      <c r="BV847" s="42"/>
    </row>
    <row r="848" spans="29:74">
      <c r="AC848" s="50"/>
      <c r="AD848" s="50"/>
      <c r="AE848" s="50"/>
      <c r="AF848" s="50"/>
      <c r="AG848" s="50"/>
      <c r="AH848" s="50"/>
      <c r="AI848" s="50"/>
      <c r="AJ848" s="50"/>
      <c r="AK848" s="50"/>
      <c r="AL848" s="50"/>
      <c r="BS848" s="62"/>
      <c r="BT848" s="994"/>
      <c r="BU848" s="42"/>
      <c r="BV848" s="42"/>
    </row>
    <row r="849" spans="29:74">
      <c r="AC849" s="50"/>
      <c r="AD849" s="50"/>
      <c r="AE849" s="50"/>
      <c r="AF849" s="50"/>
      <c r="AG849" s="50"/>
      <c r="AH849" s="50"/>
      <c r="AI849" s="50"/>
      <c r="AJ849" s="50"/>
      <c r="AK849" s="50"/>
      <c r="AL849" s="50"/>
      <c r="BS849" s="62"/>
      <c r="BT849" s="994"/>
      <c r="BU849" s="42"/>
      <c r="BV849" s="42"/>
    </row>
    <row r="850" spans="29:74">
      <c r="AC850" s="50"/>
      <c r="AD850" s="50"/>
      <c r="AE850" s="50"/>
      <c r="AF850" s="50"/>
      <c r="AG850" s="50"/>
      <c r="AH850" s="50"/>
      <c r="AI850" s="50"/>
      <c r="AJ850" s="50"/>
      <c r="AK850" s="50"/>
      <c r="AL850" s="50"/>
      <c r="BS850" s="62"/>
      <c r="BT850" s="994"/>
      <c r="BU850" s="42"/>
      <c r="BV850" s="42"/>
    </row>
    <row r="851" spans="29:74">
      <c r="AC851" s="50"/>
      <c r="AD851" s="50"/>
      <c r="AE851" s="50"/>
      <c r="AF851" s="50"/>
      <c r="AG851" s="50"/>
      <c r="AH851" s="50"/>
      <c r="AI851" s="50"/>
      <c r="AJ851" s="50"/>
      <c r="AK851" s="50"/>
      <c r="AL851" s="50"/>
      <c r="BS851" s="62"/>
      <c r="BT851" s="994"/>
      <c r="BU851" s="42"/>
      <c r="BV851" s="42"/>
    </row>
    <row r="852" spans="29:74">
      <c r="AC852" s="50"/>
      <c r="AD852" s="50"/>
      <c r="AE852" s="50"/>
      <c r="AF852" s="50"/>
      <c r="AG852" s="50"/>
      <c r="AH852" s="50"/>
      <c r="AI852" s="50"/>
      <c r="AJ852" s="50"/>
      <c r="AK852" s="50"/>
      <c r="AL852" s="50"/>
      <c r="BS852" s="62"/>
      <c r="BT852" s="994"/>
      <c r="BU852" s="42"/>
      <c r="BV852" s="42"/>
    </row>
    <row r="853" spans="29:74">
      <c r="AC853" s="50"/>
      <c r="AD853" s="50"/>
      <c r="AE853" s="50"/>
      <c r="AF853" s="50"/>
      <c r="AG853" s="50"/>
      <c r="AH853" s="50"/>
      <c r="AI853" s="50"/>
      <c r="AJ853" s="50"/>
      <c r="AK853" s="50"/>
      <c r="AL853" s="50"/>
      <c r="BS853" s="62"/>
      <c r="BT853" s="994"/>
      <c r="BU853" s="42"/>
      <c r="BV853" s="42"/>
    </row>
    <row r="854" spans="29:74">
      <c r="AC854" s="50"/>
      <c r="AD854" s="50"/>
      <c r="AE854" s="50"/>
      <c r="AF854" s="50"/>
      <c r="AG854" s="50"/>
      <c r="AH854" s="50"/>
      <c r="AI854" s="50"/>
      <c r="AJ854" s="50"/>
      <c r="AK854" s="50"/>
      <c r="AL854" s="50"/>
      <c r="BS854" s="62"/>
      <c r="BT854" s="994"/>
      <c r="BU854" s="42"/>
      <c r="BV854" s="42"/>
    </row>
    <row r="855" spans="29:74">
      <c r="AC855" s="50"/>
      <c r="AD855" s="50"/>
      <c r="AE855" s="50"/>
      <c r="AF855" s="50"/>
      <c r="AG855" s="50"/>
      <c r="AH855" s="50"/>
      <c r="AI855" s="50"/>
      <c r="AJ855" s="50"/>
      <c r="AK855" s="50"/>
      <c r="AL855" s="50"/>
      <c r="BS855" s="62"/>
      <c r="BT855" s="994"/>
      <c r="BU855" s="42"/>
      <c r="BV855" s="42"/>
    </row>
    <row r="856" spans="29:74">
      <c r="AC856" s="50"/>
      <c r="AD856" s="50"/>
      <c r="AE856" s="50"/>
      <c r="AF856" s="50"/>
      <c r="AG856" s="50"/>
      <c r="AH856" s="50"/>
      <c r="AI856" s="50"/>
      <c r="AJ856" s="50"/>
      <c r="AK856" s="50"/>
      <c r="AL856" s="50"/>
      <c r="BS856" s="62"/>
      <c r="BT856" s="994"/>
      <c r="BU856" s="42"/>
      <c r="BV856" s="42"/>
    </row>
    <row r="857" spans="29:74">
      <c r="AC857" s="50"/>
      <c r="AD857" s="50"/>
      <c r="AE857" s="50"/>
      <c r="AF857" s="50"/>
      <c r="AG857" s="50"/>
      <c r="AH857" s="50"/>
      <c r="AI857" s="50"/>
      <c r="AJ857" s="50"/>
      <c r="AK857" s="50"/>
      <c r="AL857" s="50"/>
      <c r="BS857" s="62"/>
      <c r="BT857" s="994"/>
      <c r="BU857" s="42"/>
      <c r="BV857" s="42"/>
    </row>
    <row r="858" spans="29:74">
      <c r="AC858" s="50"/>
      <c r="AD858" s="50"/>
      <c r="AE858" s="50"/>
      <c r="AF858" s="50"/>
      <c r="AG858" s="50"/>
      <c r="AH858" s="50"/>
      <c r="AI858" s="50"/>
      <c r="AJ858" s="50"/>
      <c r="AK858" s="50"/>
      <c r="AL858" s="50"/>
      <c r="BS858" s="62"/>
      <c r="BT858" s="994"/>
      <c r="BU858" s="42"/>
      <c r="BV858" s="42"/>
    </row>
    <row r="859" spans="29:74">
      <c r="AC859" s="50"/>
      <c r="AD859" s="50"/>
      <c r="AE859" s="50"/>
      <c r="AF859" s="50"/>
      <c r="AG859" s="50"/>
      <c r="AH859" s="50"/>
      <c r="AI859" s="50"/>
      <c r="AJ859" s="50"/>
      <c r="AK859" s="50"/>
      <c r="AL859" s="50"/>
      <c r="BS859" s="62"/>
      <c r="BT859" s="994"/>
      <c r="BU859" s="42"/>
      <c r="BV859" s="42"/>
    </row>
    <row r="860" spans="29:74">
      <c r="AC860" s="50"/>
      <c r="AD860" s="50"/>
      <c r="AE860" s="50"/>
      <c r="AF860" s="50"/>
      <c r="AG860" s="50"/>
      <c r="AH860" s="50"/>
      <c r="AI860" s="50"/>
      <c r="AJ860" s="50"/>
      <c r="AK860" s="50"/>
      <c r="AL860" s="50"/>
      <c r="BS860" s="62"/>
      <c r="BT860" s="994"/>
      <c r="BU860" s="42"/>
      <c r="BV860" s="42"/>
    </row>
    <row r="861" spans="29:74">
      <c r="AC861" s="50"/>
      <c r="AD861" s="50"/>
      <c r="AE861" s="50"/>
      <c r="AF861" s="50"/>
      <c r="AG861" s="50"/>
      <c r="AH861" s="50"/>
      <c r="AI861" s="50"/>
      <c r="AJ861" s="50"/>
      <c r="AK861" s="50"/>
      <c r="AL861" s="50"/>
      <c r="BS861" s="62"/>
      <c r="BT861" s="994"/>
      <c r="BU861" s="42"/>
      <c r="BV861" s="42"/>
    </row>
    <row r="862" spans="29:74">
      <c r="AC862" s="50"/>
      <c r="AD862" s="50"/>
      <c r="AE862" s="50"/>
      <c r="AF862" s="50"/>
      <c r="AG862" s="50"/>
      <c r="AH862" s="50"/>
      <c r="AI862" s="50"/>
      <c r="AJ862" s="50"/>
      <c r="AK862" s="50"/>
      <c r="AL862" s="50"/>
      <c r="BS862" s="62"/>
      <c r="BT862" s="994"/>
      <c r="BU862" s="42"/>
      <c r="BV862" s="42"/>
    </row>
    <row r="863" spans="29:74">
      <c r="AC863" s="50"/>
      <c r="AD863" s="50"/>
      <c r="AE863" s="50"/>
      <c r="AF863" s="50"/>
      <c r="AG863" s="50"/>
      <c r="AH863" s="50"/>
      <c r="AI863" s="50"/>
      <c r="AJ863" s="50"/>
      <c r="AK863" s="50"/>
      <c r="AL863" s="50"/>
      <c r="BS863" s="62"/>
      <c r="BT863" s="994"/>
      <c r="BU863" s="42"/>
      <c r="BV863" s="42"/>
    </row>
    <row r="864" spans="29:74">
      <c r="AC864" s="50"/>
      <c r="AD864" s="50"/>
      <c r="AE864" s="50"/>
      <c r="AF864" s="50"/>
      <c r="AG864" s="50"/>
      <c r="AH864" s="50"/>
      <c r="AI864" s="50"/>
      <c r="AJ864" s="50"/>
      <c r="AK864" s="50"/>
      <c r="AL864" s="50"/>
      <c r="BS864" s="62"/>
      <c r="BT864" s="994"/>
      <c r="BU864" s="42"/>
      <c r="BV864" s="42"/>
    </row>
    <row r="865" spans="29:74">
      <c r="AC865" s="50"/>
      <c r="AD865" s="50"/>
      <c r="AE865" s="50"/>
      <c r="AF865" s="50"/>
      <c r="AG865" s="50"/>
      <c r="AH865" s="50"/>
      <c r="AI865" s="50"/>
      <c r="AJ865" s="50"/>
      <c r="AK865" s="50"/>
      <c r="AL865" s="50"/>
      <c r="BS865" s="62"/>
      <c r="BT865" s="994"/>
      <c r="BU865" s="42"/>
      <c r="BV865" s="42"/>
    </row>
    <row r="866" spans="29:74">
      <c r="AC866" s="50"/>
      <c r="AD866" s="50"/>
      <c r="AE866" s="50"/>
      <c r="AF866" s="50"/>
      <c r="AG866" s="50"/>
      <c r="AH866" s="50"/>
      <c r="AI866" s="50"/>
      <c r="AJ866" s="50"/>
      <c r="AK866" s="50"/>
      <c r="AL866" s="50"/>
      <c r="BS866" s="62"/>
      <c r="BT866" s="994"/>
      <c r="BU866" s="42"/>
      <c r="BV866" s="42"/>
    </row>
    <row r="867" spans="29:74">
      <c r="AC867" s="50"/>
      <c r="AD867" s="50"/>
      <c r="AE867" s="50"/>
      <c r="AF867" s="50"/>
      <c r="AG867" s="50"/>
      <c r="AH867" s="50"/>
      <c r="AI867" s="50"/>
      <c r="AJ867" s="50"/>
      <c r="AK867" s="50"/>
      <c r="AL867" s="50"/>
      <c r="BS867" s="62"/>
      <c r="BT867" s="994"/>
      <c r="BU867" s="42"/>
      <c r="BV867" s="42"/>
    </row>
    <row r="868" spans="29:74">
      <c r="AC868" s="50"/>
      <c r="AD868" s="50"/>
      <c r="AE868" s="50"/>
      <c r="AF868" s="50"/>
      <c r="AG868" s="50"/>
      <c r="AH868" s="50"/>
      <c r="AI868" s="50"/>
      <c r="AJ868" s="50"/>
      <c r="AK868" s="50"/>
      <c r="AL868" s="50"/>
      <c r="BS868" s="62"/>
      <c r="BT868" s="994"/>
      <c r="BU868" s="42"/>
      <c r="BV868" s="42"/>
    </row>
    <row r="869" spans="29:74">
      <c r="AC869" s="50"/>
      <c r="AD869" s="50"/>
      <c r="AE869" s="50"/>
      <c r="AF869" s="50"/>
      <c r="AG869" s="50"/>
      <c r="AH869" s="50"/>
      <c r="AI869" s="50"/>
      <c r="AJ869" s="50"/>
      <c r="AK869" s="50"/>
      <c r="AL869" s="50"/>
      <c r="BS869" s="62"/>
      <c r="BT869" s="994"/>
      <c r="BU869" s="42"/>
      <c r="BV869" s="42"/>
    </row>
    <row r="870" spans="29:74">
      <c r="AC870" s="50"/>
      <c r="AD870" s="50"/>
      <c r="AE870" s="50"/>
      <c r="AF870" s="50"/>
      <c r="AG870" s="50"/>
      <c r="AH870" s="50"/>
      <c r="AI870" s="50"/>
      <c r="AJ870" s="50"/>
      <c r="AK870" s="50"/>
      <c r="AL870" s="50"/>
      <c r="BS870" s="62"/>
      <c r="BT870" s="994"/>
      <c r="BU870" s="42"/>
      <c r="BV870" s="42"/>
    </row>
    <row r="871" spans="29:74">
      <c r="AC871" s="50"/>
      <c r="AD871" s="50"/>
      <c r="AE871" s="50"/>
      <c r="AF871" s="50"/>
      <c r="AG871" s="50"/>
      <c r="AH871" s="50"/>
      <c r="AI871" s="50"/>
      <c r="AJ871" s="50"/>
      <c r="AK871" s="50"/>
      <c r="AL871" s="50"/>
      <c r="BS871" s="62"/>
      <c r="BT871" s="994"/>
      <c r="BU871" s="42"/>
      <c r="BV871" s="42"/>
    </row>
    <row r="872" spans="29:74">
      <c r="AC872" s="50"/>
      <c r="AD872" s="50"/>
      <c r="AE872" s="50"/>
      <c r="AF872" s="50"/>
      <c r="AG872" s="50"/>
      <c r="AH872" s="50"/>
      <c r="AI872" s="50"/>
      <c r="AJ872" s="50"/>
      <c r="AK872" s="50"/>
      <c r="AL872" s="50"/>
      <c r="BS872" s="62"/>
      <c r="BT872" s="994"/>
      <c r="BU872" s="42"/>
      <c r="BV872" s="42"/>
    </row>
    <row r="873" spans="29:74">
      <c r="AC873" s="50"/>
      <c r="AD873" s="50"/>
      <c r="AE873" s="50"/>
      <c r="AF873" s="50"/>
      <c r="AG873" s="50"/>
      <c r="AH873" s="50"/>
      <c r="AI873" s="50"/>
      <c r="AJ873" s="50"/>
      <c r="AK873" s="50"/>
      <c r="AL873" s="50"/>
      <c r="BS873" s="62"/>
      <c r="BT873" s="994"/>
      <c r="BU873" s="42"/>
      <c r="BV873" s="42"/>
    </row>
    <row r="874" spans="29:74">
      <c r="AC874" s="50"/>
      <c r="AD874" s="50"/>
      <c r="AE874" s="50"/>
      <c r="AF874" s="50"/>
      <c r="AG874" s="50"/>
      <c r="AH874" s="50"/>
      <c r="AI874" s="50"/>
      <c r="AJ874" s="50"/>
      <c r="AK874" s="50"/>
      <c r="AL874" s="50"/>
      <c r="BS874" s="62"/>
      <c r="BT874" s="994"/>
      <c r="BU874" s="42"/>
      <c r="BV874" s="42"/>
    </row>
    <row r="875" spans="29:74">
      <c r="AC875" s="50"/>
      <c r="AD875" s="50"/>
      <c r="AE875" s="50"/>
      <c r="AF875" s="50"/>
      <c r="AG875" s="50"/>
      <c r="AH875" s="50"/>
      <c r="AI875" s="50"/>
      <c r="AJ875" s="50"/>
      <c r="AK875" s="50"/>
      <c r="AL875" s="50"/>
      <c r="BS875" s="62"/>
      <c r="BT875" s="994"/>
      <c r="BU875" s="42"/>
      <c r="BV875" s="42"/>
    </row>
    <row r="876" spans="29:74">
      <c r="AC876" s="50"/>
      <c r="AD876" s="50"/>
      <c r="AE876" s="50"/>
      <c r="AF876" s="50"/>
      <c r="AG876" s="50"/>
      <c r="AH876" s="50"/>
      <c r="AI876" s="50"/>
      <c r="AJ876" s="50"/>
      <c r="AK876" s="50"/>
      <c r="AL876" s="50"/>
      <c r="BS876" s="62"/>
      <c r="BT876" s="994"/>
      <c r="BU876" s="42"/>
      <c r="BV876" s="42"/>
    </row>
    <row r="877" spans="29:74">
      <c r="AC877" s="50"/>
      <c r="AD877" s="50"/>
      <c r="AE877" s="50"/>
      <c r="AF877" s="50"/>
      <c r="AG877" s="50"/>
      <c r="AH877" s="50"/>
      <c r="AI877" s="50"/>
      <c r="AJ877" s="50"/>
      <c r="AK877" s="50"/>
      <c r="AL877" s="50"/>
      <c r="BS877" s="62"/>
      <c r="BT877" s="994"/>
      <c r="BU877" s="42"/>
      <c r="BV877" s="42"/>
    </row>
    <row r="878" spans="29:74">
      <c r="AC878" s="50"/>
      <c r="AD878" s="50"/>
      <c r="AE878" s="50"/>
      <c r="AF878" s="50"/>
      <c r="AG878" s="50"/>
      <c r="AH878" s="50"/>
      <c r="AI878" s="50"/>
      <c r="AJ878" s="50"/>
      <c r="AK878" s="50"/>
      <c r="AL878" s="50"/>
      <c r="BS878" s="62"/>
      <c r="BT878" s="994"/>
      <c r="BU878" s="42"/>
      <c r="BV878" s="42"/>
    </row>
    <row r="879" spans="29:74">
      <c r="AC879" s="50"/>
      <c r="AD879" s="50"/>
      <c r="AE879" s="50"/>
      <c r="AF879" s="50"/>
      <c r="AG879" s="50"/>
      <c r="AH879" s="50"/>
      <c r="AI879" s="50"/>
      <c r="AJ879" s="50"/>
      <c r="AK879" s="50"/>
      <c r="AL879" s="50"/>
      <c r="BS879" s="62"/>
      <c r="BT879" s="994"/>
      <c r="BU879" s="42"/>
      <c r="BV879" s="42"/>
    </row>
    <row r="880" spans="29:74">
      <c r="AC880" s="50"/>
      <c r="AD880" s="50"/>
      <c r="AE880" s="50"/>
      <c r="AF880" s="50"/>
      <c r="AG880" s="50"/>
      <c r="AH880" s="50"/>
      <c r="AI880" s="50"/>
      <c r="AJ880" s="50"/>
      <c r="AK880" s="50"/>
      <c r="AL880" s="50"/>
      <c r="BS880" s="62"/>
      <c r="BT880" s="994"/>
      <c r="BU880" s="42"/>
      <c r="BV880" s="42"/>
    </row>
    <row r="881" spans="29:74">
      <c r="AC881" s="50"/>
      <c r="AD881" s="50"/>
      <c r="AE881" s="50"/>
      <c r="AF881" s="50"/>
      <c r="AG881" s="50"/>
      <c r="AH881" s="50"/>
      <c r="AI881" s="50"/>
      <c r="AJ881" s="50"/>
      <c r="AK881" s="50"/>
      <c r="AL881" s="50"/>
      <c r="BS881" s="62"/>
      <c r="BT881" s="994"/>
      <c r="BU881" s="42"/>
      <c r="BV881" s="42"/>
    </row>
    <row r="882" spans="29:74">
      <c r="AC882" s="50"/>
      <c r="AD882" s="50"/>
      <c r="AE882" s="50"/>
      <c r="AF882" s="50"/>
      <c r="AG882" s="50"/>
      <c r="AH882" s="50"/>
      <c r="AI882" s="50"/>
      <c r="AJ882" s="50"/>
      <c r="AK882" s="50"/>
      <c r="AL882" s="50"/>
      <c r="BS882" s="62"/>
      <c r="BT882" s="994"/>
      <c r="BU882" s="42"/>
      <c r="BV882" s="42"/>
    </row>
    <row r="883" spans="29:74">
      <c r="AC883" s="50"/>
      <c r="AD883" s="50"/>
      <c r="AE883" s="50"/>
      <c r="AF883" s="50"/>
      <c r="AG883" s="50"/>
      <c r="AH883" s="50"/>
      <c r="AI883" s="50"/>
      <c r="AJ883" s="50"/>
      <c r="AK883" s="50"/>
      <c r="AL883" s="50"/>
      <c r="BS883" s="62"/>
      <c r="BT883" s="994"/>
      <c r="BU883" s="42"/>
      <c r="BV883" s="42"/>
    </row>
    <row r="884" spans="29:74">
      <c r="AC884" s="50"/>
      <c r="AD884" s="50"/>
      <c r="AE884" s="50"/>
      <c r="AF884" s="50"/>
      <c r="AG884" s="50"/>
      <c r="AH884" s="50"/>
      <c r="AI884" s="50"/>
      <c r="AJ884" s="50"/>
      <c r="AK884" s="50"/>
      <c r="AL884" s="50"/>
      <c r="BS884" s="62"/>
      <c r="BT884" s="994"/>
      <c r="BU884" s="42"/>
      <c r="BV884" s="42"/>
    </row>
    <row r="885" spans="29:74">
      <c r="AC885" s="50"/>
      <c r="AD885" s="50"/>
      <c r="AE885" s="50"/>
      <c r="AF885" s="50"/>
      <c r="AG885" s="50"/>
      <c r="AH885" s="50"/>
      <c r="AI885" s="50"/>
      <c r="AJ885" s="50"/>
      <c r="AK885" s="50"/>
      <c r="AL885" s="50"/>
      <c r="BS885" s="62"/>
      <c r="BT885" s="994"/>
      <c r="BU885" s="42"/>
      <c r="BV885" s="42"/>
    </row>
    <row r="886" spans="29:74">
      <c r="AC886" s="50"/>
      <c r="AD886" s="50"/>
      <c r="AE886" s="50"/>
      <c r="AF886" s="50"/>
      <c r="AG886" s="50"/>
      <c r="AH886" s="50"/>
      <c r="AI886" s="50"/>
      <c r="AJ886" s="50"/>
      <c r="AK886" s="50"/>
      <c r="AL886" s="50"/>
      <c r="BS886" s="62"/>
      <c r="BT886" s="994"/>
      <c r="BU886" s="42"/>
      <c r="BV886" s="42"/>
    </row>
    <row r="887" spans="29:74">
      <c r="AC887" s="50"/>
      <c r="AD887" s="50"/>
      <c r="AE887" s="50"/>
      <c r="AF887" s="50"/>
      <c r="AG887" s="50"/>
      <c r="AH887" s="50"/>
      <c r="AI887" s="50"/>
      <c r="AJ887" s="50"/>
      <c r="AK887" s="50"/>
      <c r="AL887" s="50"/>
      <c r="BS887" s="62"/>
      <c r="BT887" s="994"/>
      <c r="BU887" s="42"/>
      <c r="BV887" s="42"/>
    </row>
    <row r="888" spans="29:74">
      <c r="AC888" s="50"/>
      <c r="AD888" s="50"/>
      <c r="AE888" s="50"/>
      <c r="AF888" s="50"/>
      <c r="AG888" s="50"/>
      <c r="AH888" s="50"/>
      <c r="AI888" s="50"/>
      <c r="AJ888" s="50"/>
      <c r="AK888" s="50"/>
      <c r="AL888" s="50"/>
      <c r="BS888" s="62"/>
      <c r="BT888" s="994"/>
      <c r="BU888" s="42"/>
      <c r="BV888" s="42"/>
    </row>
    <row r="889" spans="29:74">
      <c r="AC889" s="50"/>
      <c r="AD889" s="50"/>
      <c r="AE889" s="50"/>
      <c r="AF889" s="50"/>
      <c r="AG889" s="50"/>
      <c r="AH889" s="50"/>
      <c r="AI889" s="50"/>
      <c r="AJ889" s="50"/>
      <c r="AK889" s="50"/>
      <c r="AL889" s="50"/>
      <c r="BS889" s="62"/>
      <c r="BT889" s="994"/>
      <c r="BU889" s="42"/>
      <c r="BV889" s="42"/>
    </row>
    <row r="890" spans="29:74">
      <c r="AC890" s="50"/>
      <c r="AD890" s="50"/>
      <c r="AE890" s="50"/>
      <c r="AF890" s="50"/>
      <c r="AG890" s="50"/>
      <c r="AH890" s="50"/>
      <c r="AI890" s="50"/>
      <c r="AJ890" s="50"/>
      <c r="AK890" s="50"/>
      <c r="AL890" s="50"/>
      <c r="BS890" s="62"/>
      <c r="BT890" s="994"/>
      <c r="BU890" s="42"/>
      <c r="BV890" s="42"/>
    </row>
    <row r="891" spans="29:74">
      <c r="AC891" s="50"/>
      <c r="AD891" s="50"/>
      <c r="AE891" s="50"/>
      <c r="AF891" s="50"/>
      <c r="AG891" s="50"/>
      <c r="AH891" s="50"/>
      <c r="AI891" s="50"/>
      <c r="AJ891" s="50"/>
      <c r="AK891" s="50"/>
      <c r="AL891" s="50"/>
      <c r="BS891" s="62"/>
      <c r="BT891" s="994"/>
      <c r="BU891" s="42"/>
      <c r="BV891" s="42"/>
    </row>
    <row r="892" spans="29:74">
      <c r="AC892" s="50"/>
      <c r="AD892" s="50"/>
      <c r="AE892" s="50"/>
      <c r="AF892" s="50"/>
      <c r="AG892" s="50"/>
      <c r="AH892" s="50"/>
      <c r="AI892" s="50"/>
      <c r="AJ892" s="50"/>
      <c r="AK892" s="50"/>
      <c r="AL892" s="50"/>
      <c r="BS892" s="62"/>
      <c r="BT892" s="994"/>
      <c r="BU892" s="42"/>
      <c r="BV892" s="42"/>
    </row>
    <row r="893" spans="29:74">
      <c r="AC893" s="50"/>
      <c r="AD893" s="50"/>
      <c r="AE893" s="50"/>
      <c r="AF893" s="50"/>
      <c r="AG893" s="50"/>
      <c r="AH893" s="50"/>
      <c r="AI893" s="50"/>
      <c r="AJ893" s="50"/>
      <c r="AK893" s="50"/>
      <c r="AL893" s="50"/>
      <c r="BS893" s="62"/>
      <c r="BT893" s="994"/>
      <c r="BU893" s="42"/>
      <c r="BV893" s="42"/>
    </row>
    <row r="894" spans="29:74">
      <c r="AC894" s="50"/>
      <c r="AD894" s="50"/>
      <c r="AE894" s="50"/>
      <c r="AF894" s="50"/>
      <c r="AG894" s="50"/>
      <c r="AH894" s="50"/>
      <c r="AI894" s="50"/>
      <c r="AJ894" s="50"/>
      <c r="AK894" s="50"/>
      <c r="AL894" s="50"/>
      <c r="BS894" s="62"/>
      <c r="BT894" s="994"/>
      <c r="BU894" s="42"/>
      <c r="BV894" s="42"/>
    </row>
    <row r="895" spans="29:74">
      <c r="AC895" s="50"/>
      <c r="AD895" s="50"/>
      <c r="AE895" s="50"/>
      <c r="AF895" s="50"/>
      <c r="AG895" s="50"/>
      <c r="AH895" s="50"/>
      <c r="AI895" s="50"/>
      <c r="AJ895" s="50"/>
      <c r="AK895" s="50"/>
      <c r="AL895" s="50"/>
      <c r="BS895" s="62"/>
      <c r="BT895" s="994"/>
      <c r="BU895" s="42"/>
      <c r="BV895" s="42"/>
    </row>
    <row r="896" spans="29:74">
      <c r="AC896" s="50"/>
      <c r="AD896" s="50"/>
      <c r="AE896" s="50"/>
      <c r="AF896" s="50"/>
      <c r="AG896" s="50"/>
      <c r="AH896" s="50"/>
      <c r="AI896" s="50"/>
      <c r="AJ896" s="50"/>
      <c r="AK896" s="50"/>
      <c r="AL896" s="50"/>
      <c r="BS896" s="62"/>
      <c r="BT896" s="994"/>
      <c r="BU896" s="42"/>
      <c r="BV896" s="42"/>
    </row>
    <row r="897" spans="29:74">
      <c r="AC897" s="50"/>
      <c r="AD897" s="50"/>
      <c r="AE897" s="50"/>
      <c r="AF897" s="50"/>
      <c r="AG897" s="50"/>
      <c r="AH897" s="50"/>
      <c r="AI897" s="50"/>
      <c r="AJ897" s="50"/>
      <c r="AK897" s="50"/>
      <c r="AL897" s="50"/>
      <c r="BS897" s="62"/>
      <c r="BT897" s="994"/>
      <c r="BU897" s="42"/>
      <c r="BV897" s="42"/>
    </row>
    <row r="898" spans="29:74">
      <c r="AC898" s="50"/>
      <c r="AD898" s="50"/>
      <c r="AE898" s="50"/>
      <c r="AF898" s="50"/>
      <c r="AG898" s="50"/>
      <c r="AH898" s="50"/>
      <c r="AI898" s="50"/>
      <c r="AJ898" s="50"/>
      <c r="AK898" s="50"/>
      <c r="AL898" s="50"/>
      <c r="BS898" s="62"/>
      <c r="BT898" s="994"/>
      <c r="BU898" s="42"/>
      <c r="BV898" s="42"/>
    </row>
    <row r="899" spans="29:74">
      <c r="AC899" s="50"/>
      <c r="AD899" s="50"/>
      <c r="AE899" s="50"/>
      <c r="AF899" s="50"/>
      <c r="AG899" s="50"/>
      <c r="AH899" s="50"/>
      <c r="AI899" s="50"/>
      <c r="AJ899" s="50"/>
      <c r="AK899" s="50"/>
      <c r="AL899" s="50"/>
      <c r="BS899" s="62"/>
      <c r="BT899" s="994"/>
      <c r="BU899" s="42"/>
      <c r="BV899" s="42"/>
    </row>
    <row r="900" spans="29:74">
      <c r="AC900" s="50"/>
      <c r="AD900" s="50"/>
      <c r="AE900" s="50"/>
      <c r="AF900" s="50"/>
      <c r="AG900" s="50"/>
      <c r="AH900" s="50"/>
      <c r="AI900" s="50"/>
      <c r="AJ900" s="50"/>
      <c r="AK900" s="50"/>
      <c r="AL900" s="50"/>
      <c r="BS900" s="62"/>
      <c r="BT900" s="994"/>
      <c r="BU900" s="42"/>
      <c r="BV900" s="42"/>
    </row>
    <row r="901" spans="29:74">
      <c r="AC901" s="50"/>
      <c r="AD901" s="50"/>
      <c r="AE901" s="50"/>
      <c r="AF901" s="50"/>
      <c r="AG901" s="50"/>
      <c r="AH901" s="50"/>
      <c r="AI901" s="50"/>
      <c r="AJ901" s="50"/>
      <c r="AK901" s="50"/>
      <c r="AL901" s="50"/>
      <c r="BS901" s="62"/>
      <c r="BT901" s="994"/>
      <c r="BU901" s="42"/>
      <c r="BV901" s="42"/>
    </row>
    <row r="902" spans="29:74">
      <c r="AC902" s="50"/>
      <c r="AD902" s="50"/>
      <c r="AE902" s="50"/>
      <c r="AF902" s="50"/>
      <c r="AG902" s="50"/>
      <c r="AH902" s="50"/>
      <c r="AI902" s="50"/>
      <c r="AJ902" s="50"/>
      <c r="AK902" s="50"/>
      <c r="AL902" s="50"/>
      <c r="BS902" s="62"/>
      <c r="BT902" s="994"/>
      <c r="BU902" s="42"/>
      <c r="BV902" s="42"/>
    </row>
    <row r="903" spans="29:74">
      <c r="AC903" s="50"/>
      <c r="AD903" s="50"/>
      <c r="AE903" s="50"/>
      <c r="AF903" s="50"/>
      <c r="AG903" s="50"/>
      <c r="AH903" s="50"/>
      <c r="AI903" s="50"/>
      <c r="AJ903" s="50"/>
      <c r="AK903" s="50"/>
      <c r="AL903" s="50"/>
      <c r="BS903" s="62"/>
      <c r="BT903" s="994"/>
      <c r="BU903" s="42"/>
      <c r="BV903" s="42"/>
    </row>
    <row r="904" spans="29:74">
      <c r="AC904" s="50"/>
      <c r="AD904" s="50"/>
      <c r="AE904" s="50"/>
      <c r="AF904" s="50"/>
      <c r="AG904" s="50"/>
      <c r="AH904" s="50"/>
      <c r="AI904" s="50"/>
      <c r="AJ904" s="50"/>
      <c r="AK904" s="50"/>
      <c r="AL904" s="50"/>
      <c r="BS904" s="62"/>
      <c r="BT904" s="994"/>
      <c r="BU904" s="42"/>
      <c r="BV904" s="42"/>
    </row>
    <row r="905" spans="29:74">
      <c r="AC905" s="50"/>
      <c r="AD905" s="50"/>
      <c r="AE905" s="50"/>
      <c r="AF905" s="50"/>
      <c r="AG905" s="50"/>
      <c r="AH905" s="50"/>
      <c r="AI905" s="50"/>
      <c r="AJ905" s="50"/>
      <c r="AK905" s="50"/>
      <c r="AL905" s="50"/>
      <c r="BS905" s="62"/>
      <c r="BT905" s="994"/>
      <c r="BU905" s="42"/>
      <c r="BV905" s="42"/>
    </row>
    <row r="906" spans="29:74">
      <c r="AC906" s="50"/>
      <c r="AD906" s="50"/>
      <c r="AE906" s="50"/>
      <c r="AF906" s="50"/>
      <c r="AG906" s="50"/>
      <c r="AH906" s="50"/>
      <c r="AI906" s="50"/>
      <c r="AJ906" s="50"/>
      <c r="AK906" s="50"/>
      <c r="AL906" s="50"/>
      <c r="BS906" s="62"/>
      <c r="BT906" s="994"/>
      <c r="BU906" s="42"/>
      <c r="BV906" s="42"/>
    </row>
    <row r="907" spans="29:74">
      <c r="AC907" s="50"/>
      <c r="AD907" s="50"/>
      <c r="AE907" s="50"/>
      <c r="AF907" s="50"/>
      <c r="AG907" s="50"/>
      <c r="AH907" s="50"/>
      <c r="AI907" s="50"/>
      <c r="AJ907" s="50"/>
      <c r="AK907" s="50"/>
      <c r="AL907" s="50"/>
      <c r="BS907" s="62"/>
      <c r="BT907" s="994"/>
      <c r="BU907" s="42"/>
      <c r="BV907" s="42"/>
    </row>
    <row r="908" spans="29:74">
      <c r="AC908" s="50"/>
      <c r="AD908" s="50"/>
      <c r="AE908" s="50"/>
      <c r="AF908" s="50"/>
      <c r="AG908" s="50"/>
      <c r="AH908" s="50"/>
      <c r="AI908" s="50"/>
      <c r="AJ908" s="50"/>
      <c r="AK908" s="50"/>
      <c r="AL908" s="50"/>
      <c r="BS908" s="62"/>
      <c r="BT908" s="994"/>
      <c r="BU908" s="42"/>
      <c r="BV908" s="42"/>
    </row>
    <row r="909" spans="29:74">
      <c r="AC909" s="50"/>
      <c r="AD909" s="50"/>
      <c r="AE909" s="50"/>
      <c r="AF909" s="50"/>
      <c r="AG909" s="50"/>
      <c r="AH909" s="50"/>
      <c r="AI909" s="50"/>
      <c r="AJ909" s="50"/>
      <c r="AK909" s="50"/>
      <c r="AL909" s="50"/>
      <c r="BS909" s="62"/>
      <c r="BT909" s="994"/>
      <c r="BU909" s="42"/>
      <c r="BV909" s="42"/>
    </row>
    <row r="910" spans="29:74">
      <c r="AC910" s="50"/>
      <c r="AD910" s="50"/>
      <c r="AE910" s="50"/>
      <c r="AF910" s="50"/>
      <c r="AG910" s="50"/>
      <c r="AH910" s="50"/>
      <c r="AI910" s="50"/>
      <c r="AJ910" s="50"/>
      <c r="AK910" s="50"/>
      <c r="AL910" s="50"/>
      <c r="BS910" s="62"/>
      <c r="BT910" s="994"/>
      <c r="BU910" s="42"/>
      <c r="BV910" s="42"/>
    </row>
    <row r="911" spans="29:74">
      <c r="AC911" s="50"/>
      <c r="AD911" s="50"/>
      <c r="AE911" s="50"/>
      <c r="AF911" s="50"/>
      <c r="AG911" s="50"/>
      <c r="AH911" s="50"/>
      <c r="AI911" s="50"/>
      <c r="AJ911" s="50"/>
      <c r="AK911" s="50"/>
      <c r="AL911" s="50"/>
      <c r="BS911" s="62"/>
      <c r="BT911" s="994"/>
      <c r="BU911" s="42"/>
      <c r="BV911" s="42"/>
    </row>
    <row r="912" spans="29:74">
      <c r="AC912" s="50"/>
      <c r="AD912" s="50"/>
      <c r="AE912" s="50"/>
      <c r="AF912" s="50"/>
      <c r="AG912" s="50"/>
      <c r="AH912" s="50"/>
      <c r="AI912" s="50"/>
      <c r="AJ912" s="50"/>
      <c r="AK912" s="50"/>
      <c r="AL912" s="50"/>
      <c r="BS912" s="62"/>
      <c r="BT912" s="994"/>
      <c r="BU912" s="42"/>
      <c r="BV912" s="42"/>
    </row>
    <row r="913" spans="29:74">
      <c r="AC913" s="50"/>
      <c r="AD913" s="50"/>
      <c r="AE913" s="50"/>
      <c r="AF913" s="50"/>
      <c r="AG913" s="50"/>
      <c r="AH913" s="50"/>
      <c r="AI913" s="50"/>
      <c r="AJ913" s="50"/>
      <c r="AK913" s="50"/>
      <c r="AL913" s="50"/>
      <c r="BS913" s="62"/>
      <c r="BT913" s="994"/>
      <c r="BU913" s="42"/>
      <c r="BV913" s="42"/>
    </row>
    <row r="914" spans="29:74">
      <c r="AC914" s="50"/>
      <c r="AD914" s="50"/>
      <c r="AE914" s="50"/>
      <c r="AF914" s="50"/>
      <c r="AG914" s="50"/>
      <c r="AH914" s="50"/>
      <c r="AI914" s="50"/>
      <c r="AJ914" s="50"/>
      <c r="AK914" s="50"/>
      <c r="AL914" s="50"/>
      <c r="BS914" s="62"/>
      <c r="BT914" s="994"/>
      <c r="BU914" s="42"/>
      <c r="BV914" s="42"/>
    </row>
    <row r="915" spans="29:74">
      <c r="AC915" s="50"/>
      <c r="AD915" s="50"/>
      <c r="AE915" s="50"/>
      <c r="AF915" s="50"/>
      <c r="AG915" s="50"/>
      <c r="AH915" s="50"/>
      <c r="AI915" s="50"/>
      <c r="AJ915" s="50"/>
      <c r="AK915" s="50"/>
      <c r="AL915" s="50"/>
      <c r="BS915" s="62"/>
      <c r="BT915" s="994"/>
      <c r="BU915" s="42"/>
      <c r="BV915" s="42"/>
    </row>
    <row r="916" spans="29:74">
      <c r="AC916" s="50"/>
      <c r="AD916" s="50"/>
      <c r="AE916" s="50"/>
      <c r="AF916" s="50"/>
      <c r="AG916" s="50"/>
      <c r="AH916" s="50"/>
      <c r="AI916" s="50"/>
      <c r="AJ916" s="50"/>
      <c r="AK916" s="50"/>
      <c r="AL916" s="50"/>
      <c r="BS916" s="62"/>
      <c r="BT916" s="994"/>
      <c r="BU916" s="42"/>
      <c r="BV916" s="42"/>
    </row>
    <row r="917" spans="29:74">
      <c r="AC917" s="50"/>
      <c r="AD917" s="50"/>
      <c r="AE917" s="50"/>
      <c r="AF917" s="50"/>
      <c r="AG917" s="50"/>
      <c r="AH917" s="50"/>
      <c r="AI917" s="50"/>
      <c r="AJ917" s="50"/>
      <c r="AK917" s="50"/>
      <c r="AL917" s="50"/>
      <c r="BS917" s="62"/>
      <c r="BT917" s="994"/>
      <c r="BU917" s="42"/>
      <c r="BV917" s="42"/>
    </row>
    <row r="918" spans="29:74">
      <c r="AC918" s="50"/>
      <c r="AD918" s="50"/>
      <c r="AE918" s="50"/>
      <c r="AF918" s="50"/>
      <c r="AG918" s="50"/>
      <c r="AH918" s="50"/>
      <c r="AI918" s="50"/>
      <c r="AJ918" s="50"/>
      <c r="AK918" s="50"/>
      <c r="AL918" s="50"/>
      <c r="BS918" s="62"/>
      <c r="BT918" s="994"/>
      <c r="BU918" s="42"/>
      <c r="BV918" s="42"/>
    </row>
    <row r="919" spans="29:74">
      <c r="AC919" s="50"/>
      <c r="AD919" s="50"/>
      <c r="AE919" s="50"/>
      <c r="AF919" s="50"/>
      <c r="AG919" s="50"/>
      <c r="AH919" s="50"/>
      <c r="AI919" s="50"/>
      <c r="AJ919" s="50"/>
      <c r="AK919" s="50"/>
      <c r="AL919" s="50"/>
      <c r="BS919" s="62"/>
      <c r="BT919" s="994"/>
      <c r="BU919" s="42"/>
      <c r="BV919" s="42"/>
    </row>
    <row r="920" spans="29:74">
      <c r="AC920" s="50"/>
      <c r="AD920" s="50"/>
      <c r="AE920" s="50"/>
      <c r="AF920" s="50"/>
      <c r="AG920" s="50"/>
      <c r="AH920" s="50"/>
      <c r="AI920" s="50"/>
      <c r="AJ920" s="50"/>
      <c r="AK920" s="50"/>
      <c r="AL920" s="50"/>
      <c r="BS920" s="62"/>
      <c r="BT920" s="994"/>
      <c r="BU920" s="42"/>
      <c r="BV920" s="42"/>
    </row>
    <row r="921" spans="29:74">
      <c r="AC921" s="50"/>
      <c r="AD921" s="50"/>
      <c r="AE921" s="50"/>
      <c r="AF921" s="50"/>
      <c r="AG921" s="50"/>
      <c r="AH921" s="50"/>
      <c r="AI921" s="50"/>
      <c r="AJ921" s="50"/>
      <c r="AK921" s="50"/>
      <c r="AL921" s="50"/>
      <c r="BS921" s="62"/>
      <c r="BT921" s="994"/>
      <c r="BU921" s="42"/>
      <c r="BV921" s="42"/>
    </row>
    <row r="922" spans="29:74">
      <c r="AC922" s="50"/>
      <c r="AD922" s="50"/>
      <c r="AE922" s="50"/>
      <c r="AF922" s="50"/>
      <c r="AG922" s="50"/>
      <c r="AH922" s="50"/>
      <c r="AI922" s="50"/>
      <c r="AJ922" s="50"/>
      <c r="AK922" s="50"/>
      <c r="AL922" s="50"/>
      <c r="BS922" s="62"/>
      <c r="BT922" s="994"/>
      <c r="BU922" s="42"/>
      <c r="BV922" s="42"/>
    </row>
    <row r="923" spans="29:74">
      <c r="AC923" s="50"/>
      <c r="AD923" s="50"/>
      <c r="AE923" s="50"/>
      <c r="AF923" s="50"/>
      <c r="AG923" s="50"/>
      <c r="AH923" s="50"/>
      <c r="AI923" s="50"/>
      <c r="AJ923" s="50"/>
      <c r="AK923" s="50"/>
      <c r="AL923" s="50"/>
      <c r="BS923" s="62"/>
      <c r="BT923" s="994"/>
      <c r="BU923" s="42"/>
      <c r="BV923" s="42"/>
    </row>
    <row r="924" spans="29:74">
      <c r="AC924" s="50"/>
      <c r="AD924" s="50"/>
      <c r="AE924" s="50"/>
      <c r="AF924" s="50"/>
      <c r="AG924" s="50"/>
      <c r="AH924" s="50"/>
      <c r="AI924" s="50"/>
      <c r="AJ924" s="50"/>
      <c r="AK924" s="50"/>
      <c r="AL924" s="50"/>
      <c r="BS924" s="62"/>
      <c r="BT924" s="994"/>
      <c r="BU924" s="42"/>
      <c r="BV924" s="42"/>
    </row>
    <row r="925" spans="29:74">
      <c r="AC925" s="50"/>
      <c r="AD925" s="50"/>
      <c r="AE925" s="50"/>
      <c r="AF925" s="50"/>
      <c r="AG925" s="50"/>
      <c r="AH925" s="50"/>
      <c r="AI925" s="50"/>
      <c r="AJ925" s="50"/>
      <c r="AK925" s="50"/>
      <c r="AL925" s="50"/>
      <c r="BS925" s="62"/>
      <c r="BT925" s="994"/>
      <c r="BU925" s="42"/>
      <c r="BV925" s="42"/>
    </row>
    <row r="926" spans="29:74">
      <c r="AC926" s="50"/>
      <c r="AD926" s="50"/>
      <c r="AE926" s="50"/>
      <c r="AF926" s="50"/>
      <c r="AG926" s="50"/>
      <c r="AH926" s="50"/>
      <c r="AI926" s="50"/>
      <c r="AJ926" s="50"/>
      <c r="AK926" s="50"/>
      <c r="AL926" s="50"/>
      <c r="BS926" s="62"/>
      <c r="BT926" s="994"/>
      <c r="BU926" s="42"/>
      <c r="BV926" s="42"/>
    </row>
    <row r="927" spans="29:74">
      <c r="AC927" s="50"/>
      <c r="AD927" s="50"/>
      <c r="AE927" s="50"/>
      <c r="AF927" s="50"/>
      <c r="AG927" s="50"/>
      <c r="AH927" s="50"/>
      <c r="AI927" s="50"/>
      <c r="AJ927" s="50"/>
      <c r="AK927" s="50"/>
      <c r="AL927" s="50"/>
      <c r="BS927" s="62"/>
      <c r="BT927" s="994"/>
      <c r="BU927" s="42"/>
      <c r="BV927" s="42"/>
    </row>
    <row r="928" spans="29:74">
      <c r="AC928" s="50"/>
      <c r="AD928" s="50"/>
      <c r="AE928" s="50"/>
      <c r="AF928" s="50"/>
      <c r="AG928" s="50"/>
      <c r="AH928" s="50"/>
      <c r="AI928" s="50"/>
      <c r="AJ928" s="50"/>
      <c r="AK928" s="50"/>
      <c r="AL928" s="50"/>
      <c r="BS928" s="62"/>
      <c r="BT928" s="994"/>
      <c r="BU928" s="42"/>
      <c r="BV928" s="42"/>
    </row>
    <row r="929" spans="29:74">
      <c r="AC929" s="50"/>
      <c r="AD929" s="50"/>
      <c r="AE929" s="50"/>
      <c r="AF929" s="50"/>
      <c r="AG929" s="50"/>
      <c r="AH929" s="50"/>
      <c r="AI929" s="50"/>
      <c r="AJ929" s="50"/>
      <c r="AK929" s="50"/>
      <c r="AL929" s="50"/>
      <c r="BS929" s="62"/>
      <c r="BT929" s="994"/>
      <c r="BU929" s="42"/>
      <c r="BV929" s="42"/>
    </row>
    <row r="930" spans="29:74">
      <c r="AC930" s="50"/>
      <c r="AD930" s="50"/>
      <c r="AE930" s="50"/>
      <c r="AF930" s="50"/>
      <c r="AG930" s="50"/>
      <c r="AH930" s="50"/>
      <c r="AI930" s="50"/>
      <c r="AJ930" s="50"/>
      <c r="AK930" s="50"/>
      <c r="AL930" s="50"/>
      <c r="BS930" s="62"/>
      <c r="BT930" s="994"/>
      <c r="BU930" s="42"/>
      <c r="BV930" s="42"/>
    </row>
    <row r="931" spans="29:74">
      <c r="AC931" s="50"/>
      <c r="AD931" s="50"/>
      <c r="AE931" s="50"/>
      <c r="AF931" s="50"/>
      <c r="AG931" s="50"/>
      <c r="AH931" s="50"/>
      <c r="AI931" s="50"/>
      <c r="AJ931" s="50"/>
      <c r="AK931" s="50"/>
      <c r="AL931" s="50"/>
      <c r="BS931" s="62"/>
      <c r="BT931" s="994"/>
      <c r="BU931" s="42"/>
      <c r="BV931" s="42"/>
    </row>
    <row r="932" spans="29:74">
      <c r="AC932" s="50"/>
      <c r="AD932" s="50"/>
      <c r="AE932" s="50"/>
      <c r="AF932" s="50"/>
      <c r="AG932" s="50"/>
      <c r="AH932" s="50"/>
      <c r="AI932" s="50"/>
      <c r="AJ932" s="50"/>
      <c r="AK932" s="50"/>
      <c r="AL932" s="50"/>
      <c r="BS932" s="62"/>
      <c r="BT932" s="994"/>
      <c r="BU932" s="42"/>
      <c r="BV932" s="42"/>
    </row>
    <row r="933" spans="29:74">
      <c r="AC933" s="50"/>
      <c r="AD933" s="50"/>
      <c r="AE933" s="50"/>
      <c r="AF933" s="50"/>
      <c r="AG933" s="50"/>
      <c r="AH933" s="50"/>
      <c r="AI933" s="50"/>
      <c r="AJ933" s="50"/>
      <c r="AK933" s="50"/>
      <c r="AL933" s="50"/>
      <c r="BS933" s="62"/>
      <c r="BT933" s="994"/>
      <c r="BU933" s="42"/>
      <c r="BV933" s="42"/>
    </row>
    <row r="934" spans="29:74">
      <c r="AC934" s="50"/>
      <c r="AD934" s="50"/>
      <c r="AE934" s="50"/>
      <c r="AF934" s="50"/>
      <c r="AG934" s="50"/>
      <c r="AH934" s="50"/>
      <c r="AI934" s="50"/>
      <c r="AJ934" s="50"/>
      <c r="AK934" s="50"/>
      <c r="AL934" s="50"/>
      <c r="BS934" s="62"/>
      <c r="BT934" s="994"/>
      <c r="BU934" s="42"/>
      <c r="BV934" s="42"/>
    </row>
    <row r="935" spans="29:74">
      <c r="AC935" s="50"/>
      <c r="AD935" s="50"/>
      <c r="AE935" s="50"/>
      <c r="AF935" s="50"/>
      <c r="AG935" s="50"/>
      <c r="AH935" s="50"/>
      <c r="AI935" s="50"/>
      <c r="AJ935" s="50"/>
      <c r="AK935" s="50"/>
      <c r="AL935" s="50"/>
      <c r="BS935" s="62"/>
      <c r="BT935" s="994"/>
      <c r="BU935" s="42"/>
      <c r="BV935" s="42"/>
    </row>
    <row r="936" spans="29:74">
      <c r="AC936" s="50"/>
      <c r="AD936" s="50"/>
      <c r="AE936" s="50"/>
      <c r="AF936" s="50"/>
      <c r="AG936" s="50"/>
      <c r="AH936" s="50"/>
      <c r="AI936" s="50"/>
      <c r="AJ936" s="50"/>
      <c r="AK936" s="50"/>
      <c r="AL936" s="50"/>
      <c r="BS936" s="62"/>
      <c r="BT936" s="994"/>
      <c r="BU936" s="42"/>
      <c r="BV936" s="42"/>
    </row>
    <row r="937" spans="29:74">
      <c r="AC937" s="50"/>
      <c r="AD937" s="50"/>
      <c r="AE937" s="50"/>
      <c r="AF937" s="50"/>
      <c r="AG937" s="50"/>
      <c r="AH937" s="50"/>
      <c r="AI937" s="50"/>
      <c r="AJ937" s="50"/>
      <c r="AK937" s="50"/>
      <c r="AL937" s="50"/>
      <c r="BS937" s="62"/>
      <c r="BT937" s="994"/>
      <c r="BU937" s="42"/>
      <c r="BV937" s="42"/>
    </row>
    <row r="938" spans="29:74">
      <c r="AC938" s="50"/>
      <c r="AD938" s="50"/>
      <c r="AE938" s="50"/>
      <c r="AF938" s="50"/>
      <c r="AG938" s="50"/>
      <c r="AH938" s="50"/>
      <c r="AI938" s="50"/>
      <c r="AJ938" s="50"/>
      <c r="AK938" s="50"/>
      <c r="AL938" s="50"/>
      <c r="BS938" s="62"/>
      <c r="BT938" s="994"/>
      <c r="BU938" s="42"/>
      <c r="BV938" s="42"/>
    </row>
    <row r="939" spans="29:74">
      <c r="AC939" s="50"/>
      <c r="AD939" s="50"/>
      <c r="AE939" s="50"/>
      <c r="AF939" s="50"/>
      <c r="AG939" s="50"/>
      <c r="AH939" s="50"/>
      <c r="AI939" s="50"/>
      <c r="AJ939" s="50"/>
      <c r="AK939" s="50"/>
      <c r="AL939" s="50"/>
      <c r="BS939" s="62"/>
      <c r="BT939" s="994"/>
      <c r="BU939" s="42"/>
      <c r="BV939" s="42"/>
    </row>
    <row r="940" spans="29:74">
      <c r="AC940" s="50"/>
      <c r="AD940" s="50"/>
      <c r="AE940" s="50"/>
      <c r="AF940" s="50"/>
      <c r="AG940" s="50"/>
      <c r="AH940" s="50"/>
      <c r="AI940" s="50"/>
      <c r="AJ940" s="50"/>
      <c r="AK940" s="50"/>
      <c r="AL940" s="50"/>
      <c r="BS940" s="62"/>
      <c r="BT940" s="994"/>
      <c r="BU940" s="42"/>
      <c r="BV940" s="42"/>
    </row>
    <row r="941" spans="29:74">
      <c r="AC941" s="50"/>
      <c r="AD941" s="50"/>
      <c r="AE941" s="50"/>
      <c r="AF941" s="50"/>
      <c r="AG941" s="50"/>
      <c r="AH941" s="50"/>
      <c r="AI941" s="50"/>
      <c r="AJ941" s="50"/>
      <c r="AK941" s="50"/>
      <c r="AL941" s="50"/>
      <c r="BS941" s="62"/>
      <c r="BT941" s="994"/>
      <c r="BU941" s="42"/>
      <c r="BV941" s="42"/>
    </row>
    <row r="942" spans="29:74">
      <c r="AC942" s="50"/>
      <c r="AD942" s="50"/>
      <c r="AE942" s="50"/>
      <c r="AF942" s="50"/>
      <c r="AG942" s="50"/>
      <c r="AH942" s="50"/>
      <c r="AI942" s="50"/>
      <c r="AJ942" s="50"/>
      <c r="AK942" s="50"/>
      <c r="AL942" s="50"/>
      <c r="BS942" s="62"/>
      <c r="BT942" s="994"/>
      <c r="BU942" s="42"/>
      <c r="BV942" s="42"/>
    </row>
    <row r="943" spans="29:74">
      <c r="AC943" s="50"/>
      <c r="AD943" s="50"/>
      <c r="AE943" s="50"/>
      <c r="AF943" s="50"/>
      <c r="AG943" s="50"/>
      <c r="AH943" s="50"/>
      <c r="AI943" s="50"/>
      <c r="AJ943" s="50"/>
      <c r="AK943" s="50"/>
      <c r="AL943" s="50"/>
      <c r="BS943" s="62"/>
      <c r="BT943" s="994"/>
      <c r="BU943" s="42"/>
      <c r="BV943" s="42"/>
    </row>
    <row r="944" spans="29:74">
      <c r="AC944" s="50"/>
      <c r="AD944" s="50"/>
      <c r="AE944" s="50"/>
      <c r="AF944" s="50"/>
      <c r="AG944" s="50"/>
      <c r="AH944" s="50"/>
      <c r="AI944" s="50"/>
      <c r="AJ944" s="50"/>
      <c r="AK944" s="50"/>
      <c r="AL944" s="50"/>
      <c r="BS944" s="62"/>
      <c r="BT944" s="994"/>
      <c r="BU944" s="42"/>
      <c r="BV944" s="42"/>
    </row>
    <row r="945" spans="29:74">
      <c r="AC945" s="50"/>
      <c r="AD945" s="50"/>
      <c r="AE945" s="50"/>
      <c r="AF945" s="50"/>
      <c r="AG945" s="50"/>
      <c r="AH945" s="50"/>
      <c r="AI945" s="50"/>
      <c r="AJ945" s="50"/>
      <c r="AK945" s="50"/>
      <c r="AL945" s="50"/>
      <c r="BS945" s="62"/>
      <c r="BT945" s="994"/>
      <c r="BU945" s="42"/>
      <c r="BV945" s="42"/>
    </row>
    <row r="946" spans="29:74">
      <c r="AC946" s="50"/>
      <c r="AD946" s="50"/>
      <c r="AE946" s="50"/>
      <c r="AF946" s="50"/>
      <c r="AG946" s="50"/>
      <c r="AH946" s="50"/>
      <c r="AI946" s="50"/>
      <c r="AJ946" s="50"/>
      <c r="AK946" s="50"/>
      <c r="AL946" s="50"/>
      <c r="BS946" s="62"/>
      <c r="BT946" s="994"/>
      <c r="BU946" s="42"/>
      <c r="BV946" s="42"/>
    </row>
    <row r="947" spans="29:74">
      <c r="AC947" s="50"/>
      <c r="AD947" s="50"/>
      <c r="AE947" s="50"/>
      <c r="AF947" s="50"/>
      <c r="AG947" s="50"/>
      <c r="AH947" s="50"/>
      <c r="AI947" s="50"/>
      <c r="AJ947" s="50"/>
      <c r="AK947" s="50"/>
      <c r="AL947" s="50"/>
      <c r="BS947" s="62"/>
      <c r="BT947" s="994"/>
      <c r="BU947" s="42"/>
      <c r="BV947" s="42"/>
    </row>
    <row r="948" spans="29:74">
      <c r="AC948" s="50"/>
      <c r="AD948" s="50"/>
      <c r="AE948" s="50"/>
      <c r="AF948" s="50"/>
      <c r="AG948" s="50"/>
      <c r="AH948" s="50"/>
      <c r="AI948" s="50"/>
      <c r="AJ948" s="50"/>
      <c r="AK948" s="50"/>
      <c r="AL948" s="50"/>
      <c r="BS948" s="62"/>
      <c r="BT948" s="994"/>
      <c r="BU948" s="42"/>
      <c r="BV948" s="42"/>
    </row>
    <row r="949" spans="29:74">
      <c r="AC949" s="50"/>
      <c r="AD949" s="50"/>
      <c r="AE949" s="50"/>
      <c r="AF949" s="50"/>
      <c r="AG949" s="50"/>
      <c r="AH949" s="50"/>
      <c r="AI949" s="50"/>
      <c r="AJ949" s="50"/>
      <c r="AK949" s="50"/>
      <c r="AL949" s="50"/>
      <c r="BS949" s="62"/>
      <c r="BT949" s="994"/>
      <c r="BU949" s="42"/>
      <c r="BV949" s="42"/>
    </row>
    <row r="950" spans="29:74">
      <c r="AC950" s="50"/>
      <c r="AD950" s="50"/>
      <c r="AE950" s="50"/>
      <c r="AF950" s="50"/>
      <c r="AG950" s="50"/>
      <c r="AH950" s="50"/>
      <c r="AI950" s="50"/>
      <c r="AJ950" s="50"/>
      <c r="AK950" s="50"/>
      <c r="AL950" s="50"/>
      <c r="BS950" s="62"/>
      <c r="BT950" s="994"/>
      <c r="BU950" s="42"/>
      <c r="BV950" s="42"/>
    </row>
    <row r="951" spans="29:74">
      <c r="AC951" s="50"/>
      <c r="AD951" s="50"/>
      <c r="AE951" s="50"/>
      <c r="AF951" s="50"/>
      <c r="AG951" s="50"/>
      <c r="AH951" s="50"/>
      <c r="AI951" s="50"/>
      <c r="AJ951" s="50"/>
      <c r="AK951" s="50"/>
      <c r="AL951" s="50"/>
      <c r="BS951" s="62"/>
      <c r="BT951" s="994"/>
      <c r="BU951" s="42"/>
      <c r="BV951" s="42"/>
    </row>
    <row r="952" spans="29:74">
      <c r="AC952" s="50"/>
      <c r="AD952" s="50"/>
      <c r="AE952" s="50"/>
      <c r="AF952" s="50"/>
      <c r="AG952" s="50"/>
      <c r="AH952" s="50"/>
      <c r="AI952" s="50"/>
      <c r="AJ952" s="50"/>
      <c r="AK952" s="50"/>
      <c r="AL952" s="50"/>
      <c r="BS952" s="62"/>
      <c r="BT952" s="994"/>
      <c r="BU952" s="42"/>
      <c r="BV952" s="42"/>
    </row>
    <row r="953" spans="29:74">
      <c r="AC953" s="50"/>
      <c r="AD953" s="50"/>
      <c r="AE953" s="50"/>
      <c r="AF953" s="50"/>
      <c r="AG953" s="50"/>
      <c r="AH953" s="50"/>
      <c r="AI953" s="50"/>
      <c r="AJ953" s="50"/>
      <c r="AK953" s="50"/>
      <c r="AL953" s="50"/>
      <c r="BS953" s="62"/>
      <c r="BT953" s="994"/>
      <c r="BU953" s="42"/>
      <c r="BV953" s="42"/>
    </row>
    <row r="954" spans="29:74">
      <c r="AC954" s="50"/>
      <c r="AD954" s="50"/>
      <c r="AE954" s="50"/>
      <c r="AF954" s="50"/>
      <c r="AG954" s="50"/>
      <c r="AH954" s="50"/>
      <c r="AI954" s="50"/>
      <c r="AJ954" s="50"/>
      <c r="AK954" s="50"/>
      <c r="AL954" s="50"/>
      <c r="BS954" s="62"/>
      <c r="BT954" s="994"/>
      <c r="BU954" s="42"/>
      <c r="BV954" s="42"/>
    </row>
    <row r="955" spans="29:74">
      <c r="AC955" s="50"/>
      <c r="AD955" s="50"/>
      <c r="AE955" s="50"/>
      <c r="AF955" s="50"/>
      <c r="AG955" s="50"/>
      <c r="AH955" s="50"/>
      <c r="AI955" s="50"/>
      <c r="AJ955" s="50"/>
      <c r="AK955" s="50"/>
      <c r="AL955" s="50"/>
      <c r="BS955" s="62"/>
      <c r="BT955" s="994"/>
      <c r="BU955" s="42"/>
      <c r="BV955" s="42"/>
    </row>
    <row r="956" spans="29:74">
      <c r="AC956" s="50"/>
      <c r="AD956" s="50"/>
      <c r="AE956" s="50"/>
      <c r="AF956" s="50"/>
      <c r="AG956" s="50"/>
      <c r="AH956" s="50"/>
      <c r="AI956" s="50"/>
      <c r="AJ956" s="50"/>
      <c r="AK956" s="50"/>
      <c r="AL956" s="50"/>
      <c r="BS956" s="62"/>
      <c r="BT956" s="994"/>
      <c r="BU956" s="42"/>
      <c r="BV956" s="42"/>
    </row>
    <row r="957" spans="29:74">
      <c r="AC957" s="50"/>
      <c r="AD957" s="50"/>
      <c r="AE957" s="50"/>
      <c r="AF957" s="50"/>
      <c r="AG957" s="50"/>
      <c r="AH957" s="50"/>
      <c r="AI957" s="50"/>
      <c r="AJ957" s="50"/>
      <c r="AK957" s="50"/>
      <c r="AL957" s="50"/>
      <c r="BS957" s="62"/>
      <c r="BT957" s="994"/>
      <c r="BU957" s="42"/>
      <c r="BV957" s="42"/>
    </row>
    <row r="958" spans="29:74">
      <c r="AC958" s="50"/>
      <c r="AD958" s="50"/>
      <c r="AE958" s="50"/>
      <c r="AF958" s="50"/>
      <c r="AG958" s="50"/>
      <c r="AH958" s="50"/>
      <c r="AI958" s="50"/>
      <c r="AJ958" s="50"/>
      <c r="AK958" s="50"/>
      <c r="AL958" s="50"/>
      <c r="BS958" s="62"/>
      <c r="BT958" s="994"/>
      <c r="BU958" s="42"/>
      <c r="BV958" s="42"/>
    </row>
    <row r="959" spans="29:74">
      <c r="AC959" s="50"/>
      <c r="AD959" s="50"/>
      <c r="AE959" s="50"/>
      <c r="AF959" s="50"/>
      <c r="AG959" s="50"/>
      <c r="AH959" s="50"/>
      <c r="AI959" s="50"/>
      <c r="AJ959" s="50"/>
      <c r="AK959" s="50"/>
      <c r="AL959" s="50"/>
      <c r="BS959" s="62"/>
      <c r="BT959" s="994"/>
      <c r="BU959" s="42"/>
      <c r="BV959" s="42"/>
    </row>
    <row r="960" spans="29:74">
      <c r="AC960" s="50"/>
      <c r="AD960" s="50"/>
      <c r="AE960" s="50"/>
      <c r="AF960" s="50"/>
      <c r="AG960" s="50"/>
      <c r="AH960" s="50"/>
      <c r="AI960" s="50"/>
      <c r="AJ960" s="50"/>
      <c r="AK960" s="50"/>
      <c r="AL960" s="50"/>
      <c r="BS960" s="62"/>
      <c r="BT960" s="994"/>
      <c r="BU960" s="42"/>
      <c r="BV960" s="42"/>
    </row>
    <row r="961" spans="29:74">
      <c r="AC961" s="50"/>
      <c r="AD961" s="50"/>
      <c r="AE961" s="50"/>
      <c r="AF961" s="50"/>
      <c r="AG961" s="50"/>
      <c r="AH961" s="50"/>
      <c r="AI961" s="50"/>
      <c r="AJ961" s="50"/>
      <c r="AK961" s="50"/>
      <c r="AL961" s="50"/>
      <c r="BS961" s="62"/>
      <c r="BT961" s="994"/>
      <c r="BU961" s="42"/>
      <c r="BV961" s="42"/>
    </row>
    <row r="962" spans="29:74">
      <c r="AC962" s="50"/>
      <c r="AD962" s="50"/>
      <c r="AE962" s="50"/>
      <c r="AF962" s="50"/>
      <c r="AG962" s="50"/>
      <c r="AH962" s="50"/>
      <c r="AI962" s="50"/>
      <c r="AJ962" s="50"/>
      <c r="AK962" s="50"/>
      <c r="AL962" s="50"/>
      <c r="BS962" s="62"/>
      <c r="BT962" s="994"/>
      <c r="BU962" s="42"/>
      <c r="BV962" s="42"/>
    </row>
    <row r="963" spans="29:74">
      <c r="AC963" s="50"/>
      <c r="AD963" s="50"/>
      <c r="AE963" s="50"/>
      <c r="AF963" s="50"/>
      <c r="AG963" s="50"/>
      <c r="AH963" s="50"/>
      <c r="AI963" s="50"/>
      <c r="AJ963" s="50"/>
      <c r="AK963" s="50"/>
      <c r="AL963" s="50"/>
      <c r="BS963" s="62"/>
      <c r="BT963" s="994"/>
      <c r="BU963" s="42"/>
      <c r="BV963" s="42"/>
    </row>
    <row r="964" spans="29:74">
      <c r="AC964" s="50"/>
      <c r="AD964" s="50"/>
      <c r="AE964" s="50"/>
      <c r="AF964" s="50"/>
      <c r="AG964" s="50"/>
      <c r="AH964" s="50"/>
      <c r="AI964" s="50"/>
      <c r="AJ964" s="50"/>
      <c r="AK964" s="50"/>
      <c r="AL964" s="50"/>
      <c r="BS964" s="62"/>
      <c r="BT964" s="994"/>
      <c r="BU964" s="42"/>
      <c r="BV964" s="42"/>
    </row>
    <row r="965" spans="29:74">
      <c r="AC965" s="50"/>
      <c r="AD965" s="50"/>
      <c r="AE965" s="50"/>
      <c r="AF965" s="50"/>
      <c r="AG965" s="50"/>
      <c r="AH965" s="50"/>
      <c r="AI965" s="50"/>
      <c r="AJ965" s="50"/>
      <c r="AK965" s="50"/>
      <c r="AL965" s="50"/>
      <c r="BS965" s="62"/>
      <c r="BT965" s="994"/>
      <c r="BU965" s="42"/>
      <c r="BV965" s="42"/>
    </row>
    <row r="966" spans="29:74">
      <c r="AC966" s="50"/>
      <c r="AD966" s="50"/>
      <c r="AE966" s="50"/>
      <c r="AF966" s="50"/>
      <c r="AG966" s="50"/>
      <c r="AH966" s="50"/>
      <c r="AI966" s="50"/>
      <c r="AJ966" s="50"/>
      <c r="AK966" s="50"/>
      <c r="AL966" s="50"/>
      <c r="BS966" s="62"/>
      <c r="BT966" s="994"/>
      <c r="BU966" s="42"/>
      <c r="BV966" s="42"/>
    </row>
    <row r="967" spans="29:74">
      <c r="AC967" s="50"/>
      <c r="AD967" s="50"/>
      <c r="AE967" s="50"/>
      <c r="AF967" s="50"/>
      <c r="AG967" s="50"/>
      <c r="AH967" s="50"/>
      <c r="AI967" s="50"/>
      <c r="AJ967" s="50"/>
      <c r="AK967" s="50"/>
      <c r="AL967" s="50"/>
      <c r="BS967" s="62"/>
      <c r="BT967" s="994"/>
      <c r="BU967" s="42"/>
      <c r="BV967" s="42"/>
    </row>
    <row r="968" spans="29:74">
      <c r="AC968" s="50"/>
      <c r="AD968" s="50"/>
      <c r="AE968" s="50"/>
      <c r="AF968" s="50"/>
      <c r="AG968" s="50"/>
      <c r="AH968" s="50"/>
      <c r="AI968" s="50"/>
      <c r="AJ968" s="50"/>
      <c r="AK968" s="50"/>
      <c r="AL968" s="50"/>
      <c r="BS968" s="62"/>
      <c r="BT968" s="994"/>
      <c r="BU968" s="42"/>
      <c r="BV968" s="42"/>
    </row>
    <row r="969" spans="29:74">
      <c r="AC969" s="50"/>
      <c r="AD969" s="50"/>
      <c r="AE969" s="50"/>
      <c r="AF969" s="50"/>
      <c r="AG969" s="50"/>
      <c r="AH969" s="50"/>
      <c r="AI969" s="50"/>
      <c r="AJ969" s="50"/>
      <c r="AK969" s="50"/>
      <c r="AL969" s="50"/>
      <c r="BS969" s="62"/>
      <c r="BT969" s="994"/>
      <c r="BU969" s="42"/>
      <c r="BV969" s="42"/>
    </row>
    <row r="970" spans="29:74">
      <c r="AC970" s="50"/>
      <c r="AD970" s="50"/>
      <c r="AE970" s="50"/>
      <c r="AF970" s="50"/>
      <c r="AG970" s="50"/>
      <c r="AH970" s="50"/>
      <c r="AI970" s="50"/>
      <c r="AJ970" s="50"/>
      <c r="AK970" s="50"/>
      <c r="AL970" s="50"/>
      <c r="BS970" s="62"/>
      <c r="BT970" s="994"/>
      <c r="BU970" s="42"/>
      <c r="BV970" s="42"/>
    </row>
    <row r="971" spans="29:74">
      <c r="AC971" s="50"/>
      <c r="AD971" s="50"/>
      <c r="AE971" s="50"/>
      <c r="AF971" s="50"/>
      <c r="AG971" s="50"/>
      <c r="AH971" s="50"/>
      <c r="AI971" s="50"/>
      <c r="AJ971" s="50"/>
      <c r="AK971" s="50"/>
      <c r="AL971" s="50"/>
      <c r="BS971" s="62"/>
      <c r="BT971" s="994"/>
      <c r="BU971" s="42"/>
      <c r="BV971" s="42"/>
    </row>
    <row r="972" spans="29:74">
      <c r="AC972" s="50"/>
      <c r="AD972" s="50"/>
      <c r="AE972" s="50"/>
      <c r="AF972" s="50"/>
      <c r="AG972" s="50"/>
      <c r="AH972" s="50"/>
      <c r="AI972" s="50"/>
      <c r="AJ972" s="50"/>
      <c r="AK972" s="50"/>
      <c r="AL972" s="50"/>
      <c r="BS972" s="62"/>
      <c r="BT972" s="994"/>
      <c r="BU972" s="42"/>
      <c r="BV972" s="42"/>
    </row>
    <row r="973" spans="29:74">
      <c r="AC973" s="50"/>
      <c r="AD973" s="50"/>
      <c r="AE973" s="50"/>
      <c r="AF973" s="50"/>
      <c r="AG973" s="50"/>
      <c r="AH973" s="50"/>
      <c r="AI973" s="50"/>
      <c r="AJ973" s="50"/>
      <c r="AK973" s="50"/>
      <c r="AL973" s="50"/>
      <c r="BS973" s="62"/>
      <c r="BT973" s="994"/>
      <c r="BU973" s="42"/>
      <c r="BV973" s="42"/>
    </row>
    <row r="974" spans="29:74">
      <c r="AC974" s="50"/>
      <c r="AD974" s="50"/>
      <c r="AE974" s="50"/>
      <c r="AF974" s="50"/>
      <c r="AG974" s="50"/>
      <c r="AH974" s="50"/>
      <c r="AI974" s="50"/>
      <c r="AJ974" s="50"/>
      <c r="AK974" s="50"/>
      <c r="AL974" s="50"/>
      <c r="BS974" s="62"/>
      <c r="BT974" s="994"/>
      <c r="BU974" s="42"/>
      <c r="BV974" s="42"/>
    </row>
    <row r="975" spans="29:74">
      <c r="AC975" s="50"/>
      <c r="AD975" s="50"/>
      <c r="AE975" s="50"/>
      <c r="AF975" s="50"/>
      <c r="AG975" s="50"/>
      <c r="AH975" s="50"/>
      <c r="AI975" s="50"/>
      <c r="AJ975" s="50"/>
      <c r="AK975" s="50"/>
      <c r="AL975" s="50"/>
      <c r="BS975" s="62"/>
      <c r="BT975" s="994"/>
      <c r="BU975" s="42"/>
      <c r="BV975" s="42"/>
    </row>
    <row r="976" spans="29:74">
      <c r="AC976" s="50"/>
      <c r="AD976" s="50"/>
      <c r="AE976" s="50"/>
      <c r="AF976" s="50"/>
      <c r="AG976" s="50"/>
      <c r="AH976" s="50"/>
      <c r="AI976" s="50"/>
      <c r="AJ976" s="50"/>
      <c r="AK976" s="50"/>
      <c r="AL976" s="50"/>
      <c r="BS976" s="62"/>
      <c r="BT976" s="994"/>
      <c r="BU976" s="42"/>
      <c r="BV976" s="42"/>
    </row>
    <row r="977" spans="29:74">
      <c r="AC977" s="50"/>
      <c r="AD977" s="50"/>
      <c r="AE977" s="50"/>
      <c r="AF977" s="50"/>
      <c r="AG977" s="50"/>
      <c r="AH977" s="50"/>
      <c r="AI977" s="50"/>
      <c r="AJ977" s="50"/>
      <c r="AK977" s="50"/>
      <c r="AL977" s="50"/>
      <c r="BS977" s="62"/>
      <c r="BT977" s="994"/>
      <c r="BU977" s="42"/>
      <c r="BV977" s="42"/>
    </row>
    <row r="978" spans="29:74">
      <c r="AC978" s="50"/>
      <c r="AD978" s="50"/>
      <c r="AE978" s="50"/>
      <c r="AF978" s="50"/>
      <c r="AG978" s="50"/>
      <c r="AH978" s="50"/>
      <c r="AI978" s="50"/>
      <c r="AJ978" s="50"/>
      <c r="AK978" s="50"/>
      <c r="AL978" s="50"/>
      <c r="BS978" s="62"/>
      <c r="BT978" s="994"/>
      <c r="BU978" s="42"/>
      <c r="BV978" s="42"/>
    </row>
    <row r="979" spans="29:74">
      <c r="AC979" s="50"/>
      <c r="AD979" s="50"/>
      <c r="AE979" s="50"/>
      <c r="AF979" s="50"/>
      <c r="AG979" s="50"/>
      <c r="AH979" s="50"/>
      <c r="AI979" s="50"/>
      <c r="AJ979" s="50"/>
      <c r="AK979" s="50"/>
      <c r="AL979" s="50"/>
      <c r="BS979" s="62"/>
      <c r="BT979" s="994"/>
      <c r="BU979" s="42"/>
      <c r="BV979" s="42"/>
    </row>
    <row r="980" spans="29:74">
      <c r="AC980" s="50"/>
      <c r="AD980" s="50"/>
      <c r="AE980" s="50"/>
      <c r="AF980" s="50"/>
      <c r="AG980" s="50"/>
      <c r="AH980" s="50"/>
      <c r="AI980" s="50"/>
      <c r="AJ980" s="50"/>
      <c r="AK980" s="50"/>
      <c r="AL980" s="50"/>
      <c r="BS980" s="62"/>
      <c r="BT980" s="994"/>
      <c r="BU980" s="42"/>
      <c r="BV980" s="42"/>
    </row>
    <row r="981" spans="29:74">
      <c r="AC981" s="50"/>
      <c r="AD981" s="50"/>
      <c r="AE981" s="50"/>
      <c r="AF981" s="50"/>
      <c r="AG981" s="50"/>
      <c r="AH981" s="50"/>
      <c r="AI981" s="50"/>
      <c r="AJ981" s="50"/>
      <c r="AK981" s="50"/>
      <c r="AL981" s="50"/>
      <c r="BS981" s="62"/>
      <c r="BT981" s="994"/>
      <c r="BU981" s="42"/>
      <c r="BV981" s="42"/>
    </row>
    <row r="982" spans="29:74">
      <c r="AC982" s="50"/>
      <c r="AD982" s="50"/>
      <c r="AE982" s="50"/>
      <c r="AF982" s="50"/>
      <c r="AG982" s="50"/>
      <c r="AH982" s="50"/>
      <c r="AI982" s="50"/>
      <c r="AJ982" s="50"/>
      <c r="AK982" s="50"/>
      <c r="AL982" s="50"/>
      <c r="BS982" s="62"/>
      <c r="BT982" s="994"/>
      <c r="BU982" s="42"/>
      <c r="BV982" s="42"/>
    </row>
    <row r="983" spans="29:74">
      <c r="AC983" s="50"/>
      <c r="AD983" s="50"/>
      <c r="AE983" s="50"/>
      <c r="AF983" s="50"/>
      <c r="AG983" s="50"/>
      <c r="AH983" s="50"/>
      <c r="AI983" s="50"/>
      <c r="AJ983" s="50"/>
      <c r="AK983" s="50"/>
      <c r="AL983" s="50"/>
      <c r="BS983" s="62"/>
      <c r="BT983" s="994"/>
      <c r="BU983" s="42"/>
      <c r="BV983" s="42"/>
    </row>
    <row r="984" spans="29:74">
      <c r="AC984" s="50"/>
      <c r="AD984" s="50"/>
      <c r="AE984" s="50"/>
      <c r="AF984" s="50"/>
      <c r="AG984" s="50"/>
      <c r="AH984" s="50"/>
      <c r="AI984" s="50"/>
      <c r="AJ984" s="50"/>
      <c r="AK984" s="50"/>
      <c r="AL984" s="50"/>
      <c r="BS984" s="62"/>
      <c r="BT984" s="994"/>
      <c r="BU984" s="42"/>
      <c r="BV984" s="42"/>
    </row>
    <row r="985" spans="29:74">
      <c r="AC985" s="50"/>
      <c r="AD985" s="50"/>
      <c r="AE985" s="50"/>
      <c r="AF985" s="50"/>
      <c r="AG985" s="50"/>
      <c r="AH985" s="50"/>
      <c r="AI985" s="50"/>
      <c r="AJ985" s="50"/>
      <c r="AK985" s="50"/>
      <c r="AL985" s="50"/>
      <c r="BS985" s="62"/>
      <c r="BT985" s="994"/>
      <c r="BU985" s="42"/>
      <c r="BV985" s="42"/>
    </row>
    <row r="986" spans="29:74">
      <c r="AC986" s="50"/>
      <c r="AD986" s="50"/>
      <c r="AE986" s="50"/>
      <c r="AF986" s="50"/>
      <c r="AG986" s="50"/>
      <c r="AH986" s="50"/>
      <c r="AI986" s="50"/>
      <c r="AJ986" s="50"/>
      <c r="AK986" s="50"/>
      <c r="AL986" s="50"/>
      <c r="BS986" s="62"/>
      <c r="BT986" s="994"/>
      <c r="BU986" s="42"/>
      <c r="BV986" s="42"/>
    </row>
    <row r="987" spans="29:74">
      <c r="AC987" s="50"/>
      <c r="AD987" s="50"/>
      <c r="AE987" s="50"/>
      <c r="AF987" s="50"/>
      <c r="AG987" s="50"/>
      <c r="AH987" s="50"/>
      <c r="AI987" s="50"/>
      <c r="AJ987" s="50"/>
      <c r="AK987" s="50"/>
      <c r="AL987" s="50"/>
      <c r="BS987" s="62"/>
      <c r="BT987" s="994"/>
      <c r="BU987" s="42"/>
      <c r="BV987" s="42"/>
    </row>
    <row r="988" spans="29:74">
      <c r="AC988" s="50"/>
      <c r="AD988" s="50"/>
      <c r="AE988" s="50"/>
      <c r="AF988" s="50"/>
      <c r="AG988" s="50"/>
      <c r="AH988" s="50"/>
      <c r="AI988" s="50"/>
      <c r="AJ988" s="50"/>
      <c r="AK988" s="50"/>
      <c r="AL988" s="50"/>
      <c r="BS988" s="62"/>
      <c r="BT988" s="994"/>
      <c r="BU988" s="42"/>
      <c r="BV988" s="42"/>
    </row>
    <row r="989" spans="29:74">
      <c r="AC989" s="50"/>
      <c r="AD989" s="50"/>
      <c r="AE989" s="50"/>
      <c r="AF989" s="50"/>
      <c r="AG989" s="50"/>
      <c r="AH989" s="50"/>
      <c r="AI989" s="50"/>
      <c r="AJ989" s="50"/>
      <c r="AK989" s="50"/>
      <c r="AL989" s="50"/>
      <c r="BS989" s="62"/>
      <c r="BT989" s="994"/>
      <c r="BU989" s="42"/>
      <c r="BV989" s="42"/>
    </row>
    <row r="990" spans="29:74">
      <c r="AC990" s="50"/>
      <c r="AD990" s="50"/>
      <c r="AE990" s="50"/>
      <c r="AF990" s="50"/>
      <c r="AG990" s="50"/>
      <c r="AH990" s="50"/>
      <c r="AI990" s="50"/>
      <c r="AJ990" s="50"/>
      <c r="AK990" s="50"/>
      <c r="AL990" s="50"/>
      <c r="BS990" s="62"/>
      <c r="BT990" s="994"/>
      <c r="BU990" s="42"/>
      <c r="BV990" s="42"/>
    </row>
    <row r="991" spans="29:74">
      <c r="AC991" s="50"/>
      <c r="AD991" s="50"/>
      <c r="AE991" s="50"/>
      <c r="AF991" s="50"/>
      <c r="AG991" s="50"/>
      <c r="AH991" s="50"/>
      <c r="AI991" s="50"/>
      <c r="AJ991" s="50"/>
      <c r="AK991" s="50"/>
      <c r="AL991" s="50"/>
      <c r="BS991" s="62"/>
      <c r="BT991" s="994"/>
      <c r="BU991" s="42"/>
      <c r="BV991" s="42"/>
    </row>
    <row r="992" spans="29:74">
      <c r="AC992" s="50"/>
      <c r="AD992" s="50"/>
      <c r="AE992" s="50"/>
      <c r="AF992" s="50"/>
      <c r="AG992" s="50"/>
      <c r="AH992" s="50"/>
      <c r="AI992" s="50"/>
      <c r="AJ992" s="50"/>
      <c r="AK992" s="50"/>
      <c r="AL992" s="50"/>
      <c r="BS992" s="62"/>
      <c r="BT992" s="994"/>
      <c r="BU992" s="42"/>
      <c r="BV992" s="42"/>
    </row>
    <row r="993" spans="29:74">
      <c r="AC993" s="50"/>
      <c r="AD993" s="50"/>
      <c r="AE993" s="50"/>
      <c r="AF993" s="50"/>
      <c r="AG993" s="50"/>
      <c r="AH993" s="50"/>
      <c r="AI993" s="50"/>
      <c r="AJ993" s="50"/>
      <c r="AK993" s="50"/>
      <c r="AL993" s="50"/>
      <c r="BS993" s="62"/>
      <c r="BT993" s="994"/>
      <c r="BU993" s="42"/>
      <c r="BV993" s="42"/>
    </row>
    <row r="994" spans="29:74">
      <c r="AC994" s="50"/>
      <c r="AD994" s="50"/>
      <c r="AE994" s="50"/>
      <c r="AF994" s="50"/>
      <c r="AG994" s="50"/>
      <c r="AH994" s="50"/>
      <c r="AI994" s="50"/>
      <c r="AJ994" s="50"/>
      <c r="AK994" s="50"/>
      <c r="AL994" s="50"/>
      <c r="BS994" s="62"/>
      <c r="BT994" s="994"/>
      <c r="BU994" s="42"/>
      <c r="BV994" s="42"/>
    </row>
    <row r="995" spans="29:74">
      <c r="AC995" s="50"/>
      <c r="AD995" s="50"/>
      <c r="AE995" s="50"/>
      <c r="AF995" s="50"/>
      <c r="AG995" s="50"/>
      <c r="AH995" s="50"/>
      <c r="AI995" s="50"/>
      <c r="AJ995" s="50"/>
      <c r="AK995" s="50"/>
      <c r="AL995" s="50"/>
      <c r="BS995" s="62"/>
      <c r="BT995" s="994"/>
      <c r="BU995" s="42"/>
      <c r="BV995" s="42"/>
    </row>
    <row r="996" spans="29:74">
      <c r="AC996" s="50"/>
      <c r="AD996" s="50"/>
      <c r="AE996" s="50"/>
      <c r="AF996" s="50"/>
      <c r="AG996" s="50"/>
      <c r="AH996" s="50"/>
      <c r="AI996" s="50"/>
      <c r="AJ996" s="50"/>
      <c r="AK996" s="50"/>
      <c r="AL996" s="50"/>
      <c r="BS996" s="62"/>
      <c r="BT996" s="994"/>
      <c r="BU996" s="42"/>
      <c r="BV996" s="42"/>
    </row>
    <row r="997" spans="29:74">
      <c r="AC997" s="50"/>
      <c r="AD997" s="50"/>
      <c r="AE997" s="50"/>
      <c r="AF997" s="50"/>
      <c r="AG997" s="50"/>
      <c r="AH997" s="50"/>
      <c r="AI997" s="50"/>
      <c r="AJ997" s="50"/>
      <c r="AK997" s="50"/>
      <c r="AL997" s="50"/>
      <c r="BS997" s="62"/>
      <c r="BT997" s="994"/>
      <c r="BU997" s="42"/>
      <c r="BV997" s="42"/>
    </row>
    <row r="998" spans="29:74">
      <c r="AC998" s="50"/>
      <c r="AD998" s="50"/>
      <c r="AE998" s="50"/>
      <c r="AF998" s="50"/>
      <c r="AG998" s="50"/>
      <c r="AH998" s="50"/>
      <c r="AI998" s="50"/>
      <c r="AJ998" s="50"/>
      <c r="AK998" s="50"/>
      <c r="AL998" s="50"/>
      <c r="BS998" s="62"/>
      <c r="BT998" s="994"/>
      <c r="BU998" s="42"/>
      <c r="BV998" s="42"/>
    </row>
    <row r="999" spans="29:74">
      <c r="AC999" s="50"/>
      <c r="AD999" s="50"/>
      <c r="AE999" s="50"/>
      <c r="AF999" s="50"/>
      <c r="AG999" s="50"/>
      <c r="AH999" s="50"/>
      <c r="AI999" s="50"/>
      <c r="AJ999" s="50"/>
      <c r="AK999" s="50"/>
      <c r="AL999" s="50"/>
      <c r="BS999" s="62"/>
      <c r="BT999" s="994"/>
      <c r="BU999" s="42"/>
      <c r="BV999" s="42"/>
    </row>
    <row r="1000" spans="29:74">
      <c r="AC1000" s="50"/>
      <c r="AD1000" s="50"/>
      <c r="AE1000" s="50"/>
      <c r="AF1000" s="50"/>
      <c r="AG1000" s="50"/>
      <c r="AH1000" s="50"/>
      <c r="AI1000" s="50"/>
      <c r="AJ1000" s="50"/>
      <c r="AK1000" s="50"/>
      <c r="AL1000" s="50"/>
      <c r="BS1000" s="62"/>
      <c r="BT1000" s="994"/>
      <c r="BU1000" s="42"/>
      <c r="BV1000" s="42"/>
    </row>
    <row r="1001" spans="29:74">
      <c r="AC1001" s="50"/>
      <c r="AD1001" s="50"/>
      <c r="AE1001" s="50"/>
      <c r="AF1001" s="50"/>
      <c r="AG1001" s="50"/>
      <c r="AH1001" s="50"/>
      <c r="AI1001" s="50"/>
      <c r="AJ1001" s="50"/>
      <c r="AK1001" s="50"/>
      <c r="AL1001" s="50"/>
    </row>
    <row r="1002" spans="29:74">
      <c r="AC1002" s="50"/>
      <c r="AD1002" s="50"/>
      <c r="AE1002" s="50"/>
      <c r="AF1002" s="50"/>
      <c r="AG1002" s="50"/>
      <c r="AH1002" s="50"/>
      <c r="AI1002" s="50"/>
      <c r="AJ1002" s="50"/>
      <c r="AK1002" s="50"/>
      <c r="AL1002" s="50"/>
    </row>
    <row r="1003" spans="29:74">
      <c r="AC1003" s="50"/>
      <c r="AD1003" s="50"/>
      <c r="AE1003" s="50"/>
      <c r="AF1003" s="50"/>
      <c r="AG1003" s="50"/>
      <c r="AH1003" s="50"/>
      <c r="AI1003" s="50"/>
      <c r="AJ1003" s="50"/>
      <c r="AK1003" s="50"/>
      <c r="AL1003" s="50"/>
    </row>
    <row r="1004" spans="29:74">
      <c r="AC1004" s="50"/>
      <c r="AD1004" s="50"/>
      <c r="AE1004" s="50"/>
      <c r="AF1004" s="50"/>
      <c r="AG1004" s="50"/>
      <c r="AH1004" s="50"/>
      <c r="AI1004" s="50"/>
      <c r="AJ1004" s="50"/>
      <c r="AK1004" s="50"/>
      <c r="AL1004" s="50"/>
    </row>
    <row r="1005" spans="29:74">
      <c r="AC1005" s="50"/>
      <c r="AD1005" s="50"/>
      <c r="AE1005" s="50"/>
      <c r="AF1005" s="50"/>
      <c r="AG1005" s="50"/>
      <c r="AH1005" s="50"/>
      <c r="AI1005" s="50"/>
      <c r="AJ1005" s="50"/>
      <c r="AK1005" s="50"/>
      <c r="AL1005" s="50"/>
    </row>
    <row r="1006" spans="29:74">
      <c r="AC1006" s="50"/>
      <c r="AD1006" s="50"/>
      <c r="AE1006" s="50"/>
      <c r="AF1006" s="50"/>
      <c r="AG1006" s="50"/>
      <c r="AH1006" s="50"/>
      <c r="AI1006" s="50"/>
      <c r="AJ1006" s="50"/>
      <c r="AK1006" s="50"/>
      <c r="AL1006" s="50"/>
    </row>
    <row r="1007" spans="29:74">
      <c r="AC1007" s="50"/>
      <c r="AD1007" s="50"/>
      <c r="AE1007" s="50"/>
      <c r="AF1007" s="50"/>
      <c r="AG1007" s="50"/>
      <c r="AH1007" s="50"/>
      <c r="AI1007" s="50"/>
      <c r="AJ1007" s="50"/>
      <c r="AK1007" s="50"/>
      <c r="AL1007" s="50"/>
    </row>
    <row r="1008" spans="29:74">
      <c r="AC1008" s="50"/>
      <c r="AD1008" s="50"/>
      <c r="AE1008" s="50"/>
      <c r="AF1008" s="50"/>
      <c r="AG1008" s="50"/>
      <c r="AH1008" s="50"/>
      <c r="AI1008" s="50"/>
      <c r="AJ1008" s="50"/>
      <c r="AK1008" s="50"/>
      <c r="AL1008" s="50"/>
    </row>
    <row r="1009" spans="29:38">
      <c r="AC1009" s="50"/>
      <c r="AD1009" s="50"/>
      <c r="AE1009" s="50"/>
      <c r="AF1009" s="50"/>
      <c r="AG1009" s="50"/>
      <c r="AH1009" s="50"/>
      <c r="AI1009" s="50"/>
      <c r="AJ1009" s="50"/>
      <c r="AK1009" s="50"/>
      <c r="AL1009" s="50"/>
    </row>
    <row r="1010" spans="29:38">
      <c r="AC1010" s="50"/>
      <c r="AD1010" s="50"/>
      <c r="AE1010" s="50"/>
      <c r="AF1010" s="50"/>
      <c r="AG1010" s="50"/>
      <c r="AH1010" s="50"/>
      <c r="AI1010" s="50"/>
      <c r="AJ1010" s="50"/>
      <c r="AK1010" s="50"/>
      <c r="AL1010" s="50"/>
    </row>
    <row r="1011" spans="29:38">
      <c r="AC1011" s="50"/>
      <c r="AD1011" s="50"/>
      <c r="AE1011" s="50"/>
      <c r="AF1011" s="50"/>
      <c r="AG1011" s="50"/>
      <c r="AH1011" s="50"/>
      <c r="AI1011" s="50"/>
      <c r="AJ1011" s="50"/>
      <c r="AK1011" s="50"/>
      <c r="AL1011" s="50"/>
    </row>
    <row r="1012" spans="29:38">
      <c r="AC1012" s="50"/>
      <c r="AD1012" s="50"/>
      <c r="AE1012" s="50"/>
      <c r="AF1012" s="50"/>
      <c r="AG1012" s="50"/>
      <c r="AH1012" s="50"/>
      <c r="AI1012" s="50"/>
      <c r="AJ1012" s="50"/>
      <c r="AK1012" s="50"/>
      <c r="AL1012" s="50"/>
    </row>
    <row r="1013" spans="29:38">
      <c r="AC1013" s="50"/>
      <c r="AD1013" s="50"/>
      <c r="AE1013" s="50"/>
      <c r="AF1013" s="50"/>
      <c r="AG1013" s="50"/>
      <c r="AH1013" s="50"/>
      <c r="AI1013" s="50"/>
      <c r="AJ1013" s="50"/>
      <c r="AK1013" s="50"/>
      <c r="AL1013" s="50"/>
    </row>
    <row r="1014" spans="29:38">
      <c r="AC1014" s="50"/>
      <c r="AD1014" s="50"/>
      <c r="AE1014" s="50"/>
      <c r="AF1014" s="50"/>
      <c r="AG1014" s="50"/>
      <c r="AH1014" s="50"/>
      <c r="AI1014" s="50"/>
      <c r="AJ1014" s="50"/>
      <c r="AK1014" s="50"/>
      <c r="AL1014" s="50"/>
    </row>
    <row r="1015" spans="29:38">
      <c r="AC1015" s="50"/>
      <c r="AD1015" s="50"/>
      <c r="AE1015" s="50"/>
      <c r="AF1015" s="50"/>
      <c r="AG1015" s="50"/>
      <c r="AH1015" s="50"/>
      <c r="AI1015" s="50"/>
      <c r="AJ1015" s="50"/>
      <c r="AK1015" s="50"/>
      <c r="AL1015" s="50"/>
    </row>
    <row r="1016" spans="29:38">
      <c r="AC1016" s="50"/>
      <c r="AD1016" s="50"/>
      <c r="AE1016" s="50"/>
      <c r="AF1016" s="50"/>
      <c r="AG1016" s="50"/>
      <c r="AH1016" s="50"/>
      <c r="AI1016" s="50"/>
      <c r="AJ1016" s="50"/>
      <c r="AK1016" s="50"/>
      <c r="AL1016" s="50"/>
    </row>
    <row r="1017" spans="29:38">
      <c r="AC1017" s="50"/>
      <c r="AD1017" s="50"/>
      <c r="AE1017" s="50"/>
      <c r="AF1017" s="50"/>
      <c r="AG1017" s="50"/>
      <c r="AH1017" s="50"/>
      <c r="AI1017" s="50"/>
      <c r="AJ1017" s="50"/>
      <c r="AK1017" s="50"/>
      <c r="AL1017" s="50"/>
    </row>
    <row r="1018" spans="29:38">
      <c r="AC1018" s="50"/>
      <c r="AD1018" s="50"/>
      <c r="AE1018" s="50"/>
      <c r="AF1018" s="50"/>
      <c r="AG1018" s="50"/>
      <c r="AH1018" s="50"/>
      <c r="AI1018" s="50"/>
      <c r="AJ1018" s="50"/>
      <c r="AK1018" s="50"/>
      <c r="AL1018" s="50"/>
    </row>
    <row r="1019" spans="29:38">
      <c r="AC1019" s="50"/>
      <c r="AD1019" s="50"/>
      <c r="AE1019" s="50"/>
      <c r="AF1019" s="50"/>
      <c r="AG1019" s="50"/>
      <c r="AH1019" s="50"/>
      <c r="AI1019" s="50"/>
      <c r="AJ1019" s="50"/>
      <c r="AK1019" s="50"/>
      <c r="AL1019" s="50"/>
    </row>
    <row r="1020" spans="29:38">
      <c r="AC1020" s="50"/>
      <c r="AD1020" s="50"/>
      <c r="AE1020" s="50"/>
      <c r="AF1020" s="50"/>
      <c r="AG1020" s="50"/>
      <c r="AH1020" s="50"/>
      <c r="AI1020" s="50"/>
      <c r="AJ1020" s="50"/>
      <c r="AK1020" s="50"/>
      <c r="AL1020" s="50"/>
    </row>
    <row r="1021" spans="29:38">
      <c r="AC1021" s="50"/>
      <c r="AD1021" s="50"/>
      <c r="AE1021" s="50"/>
      <c r="AF1021" s="50"/>
      <c r="AG1021" s="50"/>
      <c r="AH1021" s="50"/>
      <c r="AI1021" s="50"/>
      <c r="AJ1021" s="50"/>
      <c r="AK1021" s="50"/>
      <c r="AL1021" s="50"/>
    </row>
    <row r="1022" spans="29:38">
      <c r="AC1022" s="50"/>
      <c r="AD1022" s="50"/>
      <c r="AE1022" s="50"/>
      <c r="AF1022" s="50"/>
      <c r="AG1022" s="50"/>
      <c r="AH1022" s="50"/>
      <c r="AI1022" s="50"/>
      <c r="AJ1022" s="50"/>
      <c r="AK1022" s="50"/>
      <c r="AL1022" s="50"/>
    </row>
    <row r="1023" spans="29:38">
      <c r="AC1023" s="50"/>
      <c r="AD1023" s="50"/>
      <c r="AE1023" s="50"/>
      <c r="AF1023" s="50"/>
      <c r="AG1023" s="50"/>
      <c r="AH1023" s="50"/>
      <c r="AI1023" s="50"/>
      <c r="AJ1023" s="50"/>
      <c r="AK1023" s="50"/>
      <c r="AL1023" s="50"/>
    </row>
    <row r="1024" spans="29:38">
      <c r="AC1024" s="50"/>
      <c r="AD1024" s="50"/>
      <c r="AE1024" s="50"/>
      <c r="AF1024" s="50"/>
      <c r="AG1024" s="50"/>
      <c r="AH1024" s="50"/>
      <c r="AI1024" s="50"/>
      <c r="AJ1024" s="50"/>
      <c r="AK1024" s="50"/>
      <c r="AL1024" s="50"/>
    </row>
    <row r="1025" spans="29:38">
      <c r="AC1025" s="50"/>
      <c r="AD1025" s="50"/>
      <c r="AE1025" s="50"/>
      <c r="AF1025" s="50"/>
      <c r="AG1025" s="50"/>
      <c r="AH1025" s="50"/>
      <c r="AI1025" s="50"/>
      <c r="AJ1025" s="50"/>
      <c r="AK1025" s="50"/>
      <c r="AL1025" s="50"/>
    </row>
    <row r="1026" spans="29:38">
      <c r="AC1026" s="50"/>
      <c r="AD1026" s="50"/>
      <c r="AE1026" s="50"/>
      <c r="AF1026" s="50"/>
      <c r="AG1026" s="50"/>
      <c r="AH1026" s="50"/>
      <c r="AI1026" s="50"/>
      <c r="AJ1026" s="50"/>
      <c r="AK1026" s="50"/>
      <c r="AL1026" s="50"/>
    </row>
    <row r="1027" spans="29:38">
      <c r="AC1027" s="50"/>
      <c r="AD1027" s="50"/>
      <c r="AE1027" s="50"/>
      <c r="AF1027" s="50"/>
      <c r="AG1027" s="50"/>
      <c r="AH1027" s="50"/>
      <c r="AI1027" s="50"/>
      <c r="AJ1027" s="50"/>
      <c r="AK1027" s="50"/>
      <c r="AL1027" s="50"/>
    </row>
    <row r="1028" spans="29:38">
      <c r="AC1028" s="50"/>
      <c r="AD1028" s="50"/>
      <c r="AE1028" s="50"/>
      <c r="AF1028" s="50"/>
      <c r="AG1028" s="50"/>
      <c r="AH1028" s="50"/>
      <c r="AI1028" s="50"/>
      <c r="AJ1028" s="50"/>
      <c r="AK1028" s="50"/>
      <c r="AL1028" s="50"/>
    </row>
    <row r="1029" spans="29:38">
      <c r="AC1029" s="50"/>
      <c r="AD1029" s="50"/>
      <c r="AE1029" s="50"/>
      <c r="AF1029" s="50"/>
      <c r="AG1029" s="50"/>
      <c r="AH1029" s="50"/>
      <c r="AI1029" s="50"/>
      <c r="AJ1029" s="50"/>
      <c r="AK1029" s="50"/>
      <c r="AL1029" s="50"/>
    </row>
    <row r="1030" spans="29:38">
      <c r="AC1030" s="50"/>
      <c r="AD1030" s="50"/>
      <c r="AE1030" s="50"/>
      <c r="AF1030" s="50"/>
      <c r="AG1030" s="50"/>
      <c r="AH1030" s="50"/>
      <c r="AI1030" s="50"/>
      <c r="AJ1030" s="50"/>
      <c r="AK1030" s="50"/>
      <c r="AL1030" s="50"/>
    </row>
    <row r="1031" spans="29:38">
      <c r="AC1031" s="50"/>
      <c r="AD1031" s="50"/>
      <c r="AE1031" s="50"/>
      <c r="AF1031" s="50"/>
      <c r="AG1031" s="50"/>
      <c r="AH1031" s="50"/>
      <c r="AI1031" s="50"/>
      <c r="AJ1031" s="50"/>
      <c r="AK1031" s="50"/>
      <c r="AL1031" s="50"/>
    </row>
    <row r="1032" spans="29:38">
      <c r="AC1032" s="50"/>
      <c r="AD1032" s="50"/>
      <c r="AE1032" s="50"/>
      <c r="AF1032" s="50"/>
      <c r="AG1032" s="50"/>
      <c r="AH1032" s="50"/>
      <c r="AI1032" s="50"/>
      <c r="AJ1032" s="50"/>
      <c r="AK1032" s="50"/>
      <c r="AL1032" s="50"/>
    </row>
    <row r="1033" spans="29:38">
      <c r="AC1033" s="50"/>
      <c r="AD1033" s="50"/>
      <c r="AE1033" s="50"/>
      <c r="AF1033" s="50"/>
      <c r="AG1033" s="50"/>
      <c r="AH1033" s="50"/>
      <c r="AI1033" s="50"/>
      <c r="AJ1033" s="50"/>
      <c r="AK1033" s="50"/>
      <c r="AL1033" s="50"/>
    </row>
    <row r="1034" spans="29:38">
      <c r="AC1034" s="50"/>
      <c r="AD1034" s="50"/>
      <c r="AE1034" s="50"/>
      <c r="AF1034" s="50"/>
      <c r="AG1034" s="50"/>
      <c r="AH1034" s="50"/>
      <c r="AI1034" s="50"/>
      <c r="AJ1034" s="50"/>
      <c r="AK1034" s="50"/>
      <c r="AL1034" s="50"/>
    </row>
    <row r="1035" spans="29:38">
      <c r="AC1035" s="50"/>
      <c r="AD1035" s="50"/>
      <c r="AE1035" s="50"/>
      <c r="AF1035" s="50"/>
      <c r="AG1035" s="50"/>
      <c r="AH1035" s="50"/>
      <c r="AI1035" s="50"/>
      <c r="AJ1035" s="50"/>
      <c r="AK1035" s="50"/>
      <c r="AL1035" s="50"/>
    </row>
    <row r="1036" spans="29:38">
      <c r="AC1036" s="50"/>
      <c r="AD1036" s="50"/>
      <c r="AE1036" s="50"/>
      <c r="AF1036" s="50"/>
      <c r="AG1036" s="50"/>
      <c r="AH1036" s="50"/>
      <c r="AI1036" s="50"/>
      <c r="AJ1036" s="50"/>
      <c r="AK1036" s="50"/>
      <c r="AL1036" s="50"/>
    </row>
    <row r="1037" spans="29:38">
      <c r="AC1037" s="50"/>
      <c r="AD1037" s="50"/>
      <c r="AE1037" s="50"/>
      <c r="AF1037" s="50"/>
      <c r="AG1037" s="50"/>
      <c r="AH1037" s="50"/>
      <c r="AI1037" s="50"/>
      <c r="AJ1037" s="50"/>
      <c r="AK1037" s="50"/>
      <c r="AL1037" s="50"/>
    </row>
    <row r="1038" spans="29:38">
      <c r="AC1038" s="50"/>
      <c r="AD1038" s="50"/>
      <c r="AE1038" s="50"/>
      <c r="AF1038" s="50"/>
      <c r="AG1038" s="50"/>
      <c r="AH1038" s="50"/>
      <c r="AI1038" s="50"/>
      <c r="AJ1038" s="50"/>
      <c r="AK1038" s="50"/>
      <c r="AL1038" s="50"/>
    </row>
    <row r="1039" spans="29:38">
      <c r="AC1039" s="50"/>
      <c r="AD1039" s="50"/>
      <c r="AE1039" s="50"/>
      <c r="AF1039" s="50"/>
      <c r="AG1039" s="50"/>
      <c r="AH1039" s="50"/>
      <c r="AI1039" s="50"/>
      <c r="AJ1039" s="50"/>
      <c r="AK1039" s="50"/>
      <c r="AL1039" s="50"/>
    </row>
    <row r="1040" spans="29:38">
      <c r="AC1040" s="50"/>
      <c r="AD1040" s="50"/>
      <c r="AE1040" s="50"/>
      <c r="AF1040" s="50"/>
      <c r="AG1040" s="50"/>
      <c r="AH1040" s="50"/>
      <c r="AI1040" s="50"/>
      <c r="AJ1040" s="50"/>
      <c r="AK1040" s="50"/>
      <c r="AL1040" s="50"/>
    </row>
    <row r="1041" spans="29:38">
      <c r="AC1041" s="50"/>
      <c r="AD1041" s="50"/>
      <c r="AE1041" s="50"/>
      <c r="AF1041" s="50"/>
      <c r="AG1041" s="50"/>
      <c r="AH1041" s="50"/>
      <c r="AI1041" s="50"/>
      <c r="AJ1041" s="50"/>
      <c r="AK1041" s="50"/>
      <c r="AL1041" s="50"/>
    </row>
    <row r="1042" spans="29:38">
      <c r="AC1042" s="50"/>
      <c r="AD1042" s="50"/>
      <c r="AE1042" s="50"/>
      <c r="AF1042" s="50"/>
      <c r="AG1042" s="50"/>
      <c r="AH1042" s="50"/>
      <c r="AI1042" s="50"/>
      <c r="AJ1042" s="50"/>
      <c r="AK1042" s="50"/>
      <c r="AL1042" s="50"/>
    </row>
    <row r="1043" spans="29:38">
      <c r="AC1043" s="50"/>
      <c r="AD1043" s="50"/>
      <c r="AE1043" s="50"/>
      <c r="AF1043" s="50"/>
      <c r="AG1043" s="50"/>
      <c r="AH1043" s="50"/>
      <c r="AI1043" s="50"/>
      <c r="AJ1043" s="50"/>
      <c r="AK1043" s="50"/>
      <c r="AL1043" s="50"/>
    </row>
    <row r="1044" spans="29:38">
      <c r="AC1044" s="50"/>
      <c r="AD1044" s="50"/>
      <c r="AE1044" s="50"/>
      <c r="AF1044" s="50"/>
      <c r="AG1044" s="50"/>
      <c r="AH1044" s="50"/>
      <c r="AI1044" s="50"/>
      <c r="AJ1044" s="50"/>
      <c r="AK1044" s="50"/>
      <c r="AL1044" s="50"/>
    </row>
    <row r="1045" spans="29:38">
      <c r="AC1045" s="50"/>
      <c r="AD1045" s="50"/>
      <c r="AE1045" s="50"/>
      <c r="AF1045" s="50"/>
      <c r="AG1045" s="50"/>
      <c r="AH1045" s="50"/>
      <c r="AI1045" s="50"/>
      <c r="AJ1045" s="50"/>
      <c r="AK1045" s="50"/>
      <c r="AL1045" s="50"/>
    </row>
    <row r="1046" spans="29:38">
      <c r="AC1046" s="50"/>
      <c r="AD1046" s="50"/>
      <c r="AE1046" s="50"/>
      <c r="AF1046" s="50"/>
      <c r="AG1046" s="50"/>
      <c r="AH1046" s="50"/>
      <c r="AI1046" s="50"/>
      <c r="AJ1046" s="50"/>
      <c r="AK1046" s="50"/>
      <c r="AL1046" s="50"/>
    </row>
    <row r="1047" spans="29:38">
      <c r="AC1047" s="50"/>
      <c r="AD1047" s="50"/>
      <c r="AE1047" s="50"/>
      <c r="AF1047" s="50"/>
      <c r="AG1047" s="50"/>
      <c r="AH1047" s="50"/>
      <c r="AI1047" s="50"/>
      <c r="AJ1047" s="50"/>
      <c r="AK1047" s="50"/>
      <c r="AL1047" s="50"/>
    </row>
    <row r="1048" spans="29:38">
      <c r="AC1048" s="50"/>
      <c r="AD1048" s="50"/>
      <c r="AE1048" s="50"/>
      <c r="AF1048" s="50"/>
      <c r="AG1048" s="50"/>
      <c r="AH1048" s="50"/>
      <c r="AI1048" s="50"/>
      <c r="AJ1048" s="50"/>
      <c r="AK1048" s="50"/>
      <c r="AL1048" s="50"/>
    </row>
    <row r="1049" spans="29:38">
      <c r="AC1049" s="50"/>
      <c r="AD1049" s="50"/>
      <c r="AE1049" s="50"/>
      <c r="AF1049" s="50"/>
      <c r="AG1049" s="50"/>
      <c r="AH1049" s="50"/>
      <c r="AI1049" s="50"/>
      <c r="AJ1049" s="50"/>
      <c r="AK1049" s="50"/>
      <c r="AL1049" s="50"/>
    </row>
    <row r="1050" spans="29:38">
      <c r="AC1050" s="50"/>
      <c r="AD1050" s="50"/>
      <c r="AE1050" s="50"/>
      <c r="AF1050" s="50"/>
      <c r="AG1050" s="50"/>
      <c r="AH1050" s="50"/>
      <c r="AI1050" s="50"/>
      <c r="AJ1050" s="50"/>
      <c r="AK1050" s="50"/>
      <c r="AL1050" s="50"/>
    </row>
    <row r="1051" spans="29:38">
      <c r="AC1051" s="50"/>
      <c r="AD1051" s="50"/>
      <c r="AE1051" s="50"/>
      <c r="AF1051" s="50"/>
      <c r="AG1051" s="50"/>
      <c r="AH1051" s="50"/>
      <c r="AI1051" s="50"/>
      <c r="AJ1051" s="50"/>
      <c r="AK1051" s="50"/>
      <c r="AL1051" s="50"/>
    </row>
    <row r="1052" spans="29:38">
      <c r="AC1052" s="50"/>
      <c r="AD1052" s="50"/>
      <c r="AE1052" s="50"/>
      <c r="AF1052" s="50"/>
      <c r="AG1052" s="50"/>
      <c r="AH1052" s="50"/>
      <c r="AI1052" s="50"/>
      <c r="AJ1052" s="50"/>
      <c r="AK1052" s="50"/>
      <c r="AL1052" s="50"/>
    </row>
    <row r="1053" spans="29:38">
      <c r="AC1053" s="50"/>
      <c r="AD1053" s="50"/>
      <c r="AE1053" s="50"/>
      <c r="AF1053" s="50"/>
      <c r="AG1053" s="50"/>
      <c r="AH1053" s="50"/>
      <c r="AI1053" s="50"/>
      <c r="AJ1053" s="50"/>
      <c r="AK1053" s="50"/>
      <c r="AL1053" s="50"/>
    </row>
    <row r="1054" spans="29:38">
      <c r="AC1054" s="50"/>
      <c r="AD1054" s="50"/>
      <c r="AE1054" s="50"/>
      <c r="AF1054" s="50"/>
      <c r="AG1054" s="50"/>
      <c r="AH1054" s="50"/>
      <c r="AI1054" s="50"/>
      <c r="AJ1054" s="50"/>
      <c r="AK1054" s="50"/>
      <c r="AL1054" s="50"/>
    </row>
    <row r="1055" spans="29:38">
      <c r="AC1055" s="50"/>
      <c r="AD1055" s="50"/>
      <c r="AE1055" s="50"/>
      <c r="AF1055" s="50"/>
      <c r="AG1055" s="50"/>
      <c r="AH1055" s="50"/>
      <c r="AI1055" s="50"/>
      <c r="AJ1055" s="50"/>
      <c r="AK1055" s="50"/>
      <c r="AL1055" s="50"/>
    </row>
    <row r="1056" spans="29:38">
      <c r="AC1056" s="50"/>
      <c r="AD1056" s="50"/>
      <c r="AE1056" s="50"/>
      <c r="AF1056" s="50"/>
      <c r="AG1056" s="50"/>
      <c r="AH1056" s="50"/>
      <c r="AI1056" s="50"/>
      <c r="AJ1056" s="50"/>
      <c r="AK1056" s="50"/>
      <c r="AL1056" s="50"/>
    </row>
    <row r="1057" spans="29:38">
      <c r="AC1057" s="50"/>
      <c r="AD1057" s="50"/>
      <c r="AE1057" s="50"/>
      <c r="AF1057" s="50"/>
      <c r="AG1057" s="50"/>
      <c r="AH1057" s="50"/>
      <c r="AI1057" s="50"/>
      <c r="AJ1057" s="50"/>
      <c r="AK1057" s="50"/>
      <c r="AL1057" s="50"/>
    </row>
    <row r="1058" spans="29:38">
      <c r="AC1058" s="50"/>
      <c r="AD1058" s="50"/>
      <c r="AE1058" s="50"/>
      <c r="AF1058" s="50"/>
      <c r="AG1058" s="50"/>
      <c r="AH1058" s="50"/>
      <c r="AI1058" s="50"/>
      <c r="AJ1058" s="50"/>
      <c r="AK1058" s="50"/>
      <c r="AL1058" s="50"/>
    </row>
    <row r="1059" spans="29:38">
      <c r="AC1059" s="50"/>
      <c r="AD1059" s="50"/>
      <c r="AE1059" s="50"/>
      <c r="AF1059" s="50"/>
      <c r="AG1059" s="50"/>
      <c r="AH1059" s="50"/>
      <c r="AI1059" s="50"/>
      <c r="AJ1059" s="50"/>
      <c r="AK1059" s="50"/>
      <c r="AL1059" s="50"/>
    </row>
    <row r="1060" spans="29:38">
      <c r="AC1060" s="50"/>
      <c r="AD1060" s="50"/>
      <c r="AE1060" s="50"/>
      <c r="AF1060" s="50"/>
      <c r="AG1060" s="50"/>
      <c r="AH1060" s="50"/>
      <c r="AI1060" s="50"/>
      <c r="AJ1060" s="50"/>
      <c r="AK1060" s="50"/>
      <c r="AL1060" s="50"/>
    </row>
    <row r="1061" spans="29:38">
      <c r="AC1061" s="50"/>
      <c r="AD1061" s="50"/>
      <c r="AE1061" s="50"/>
      <c r="AF1061" s="50"/>
      <c r="AG1061" s="50"/>
      <c r="AH1061" s="50"/>
      <c r="AI1061" s="50"/>
      <c r="AJ1061" s="50"/>
      <c r="AK1061" s="50"/>
      <c r="AL1061" s="50"/>
    </row>
    <row r="1062" spans="29:38">
      <c r="AC1062" s="50"/>
      <c r="AD1062" s="50"/>
      <c r="AE1062" s="50"/>
      <c r="AF1062" s="50"/>
      <c r="AG1062" s="50"/>
      <c r="AH1062" s="50"/>
      <c r="AI1062" s="50"/>
      <c r="AJ1062" s="50"/>
      <c r="AK1062" s="50"/>
      <c r="AL1062" s="50"/>
    </row>
    <row r="1063" spans="29:38">
      <c r="AC1063" s="50"/>
      <c r="AD1063" s="50"/>
      <c r="AE1063" s="50"/>
      <c r="AF1063" s="50"/>
      <c r="AG1063" s="50"/>
      <c r="AH1063" s="50"/>
      <c r="AI1063" s="50"/>
      <c r="AJ1063" s="50"/>
      <c r="AK1063" s="50"/>
      <c r="AL1063" s="50"/>
    </row>
    <row r="1064" spans="29:38">
      <c r="AC1064" s="50"/>
      <c r="AD1064" s="50"/>
      <c r="AE1064" s="50"/>
      <c r="AF1064" s="50"/>
      <c r="AG1064" s="50"/>
      <c r="AH1064" s="50"/>
      <c r="AI1064" s="50"/>
      <c r="AJ1064" s="50"/>
      <c r="AK1064" s="50"/>
      <c r="AL1064" s="50"/>
    </row>
    <row r="1065" spans="29:38">
      <c r="AC1065" s="50"/>
      <c r="AD1065" s="50"/>
      <c r="AE1065" s="50"/>
      <c r="AF1065" s="50"/>
      <c r="AG1065" s="50"/>
      <c r="AH1065" s="50"/>
      <c r="AI1065" s="50"/>
      <c r="AJ1065" s="50"/>
      <c r="AK1065" s="50"/>
      <c r="AL1065" s="50"/>
    </row>
    <row r="1066" spans="29:38">
      <c r="AC1066" s="50"/>
      <c r="AD1066" s="50"/>
      <c r="AE1066" s="50"/>
      <c r="AF1066" s="50"/>
      <c r="AG1066" s="50"/>
      <c r="AH1066" s="50"/>
      <c r="AI1066" s="50"/>
      <c r="AJ1066" s="50"/>
      <c r="AK1066" s="50"/>
      <c r="AL1066" s="50"/>
    </row>
    <row r="1067" spans="29:38">
      <c r="AC1067" s="50"/>
      <c r="AD1067" s="50"/>
      <c r="AE1067" s="50"/>
      <c r="AF1067" s="50"/>
      <c r="AG1067" s="50"/>
      <c r="AH1067" s="50"/>
      <c r="AI1067" s="50"/>
      <c r="AJ1067" s="50"/>
      <c r="AK1067" s="50"/>
      <c r="AL1067" s="50"/>
    </row>
    <row r="1068" spans="29:38">
      <c r="AC1068" s="50"/>
      <c r="AD1068" s="50"/>
      <c r="AE1068" s="50"/>
      <c r="AF1068" s="50"/>
      <c r="AG1068" s="50"/>
      <c r="AH1068" s="50"/>
      <c r="AI1068" s="50"/>
      <c r="AJ1068" s="50"/>
      <c r="AK1068" s="50"/>
      <c r="AL1068" s="50"/>
    </row>
    <row r="1069" spans="29:38">
      <c r="AC1069" s="50"/>
      <c r="AD1069" s="50"/>
      <c r="AE1069" s="50"/>
      <c r="AF1069" s="50"/>
      <c r="AG1069" s="50"/>
      <c r="AH1069" s="50"/>
      <c r="AI1069" s="50"/>
      <c r="AJ1069" s="50"/>
      <c r="AK1069" s="50"/>
      <c r="AL1069" s="50"/>
    </row>
    <row r="1070" spans="29:38">
      <c r="AC1070" s="50"/>
      <c r="AD1070" s="50"/>
      <c r="AE1070" s="50"/>
      <c r="AF1070" s="50"/>
      <c r="AG1070" s="50"/>
      <c r="AH1070" s="50"/>
      <c r="AI1070" s="50"/>
      <c r="AJ1070" s="50"/>
      <c r="AK1070" s="50"/>
      <c r="AL1070" s="50"/>
    </row>
    <row r="1071" spans="29:38">
      <c r="AC1071" s="50"/>
      <c r="AD1071" s="50"/>
      <c r="AE1071" s="50"/>
      <c r="AF1071" s="50"/>
      <c r="AG1071" s="50"/>
      <c r="AH1071" s="50"/>
      <c r="AI1071" s="50"/>
      <c r="AJ1071" s="50"/>
      <c r="AK1071" s="50"/>
      <c r="AL1071" s="50"/>
    </row>
    <row r="1072" spans="29:38">
      <c r="AC1072" s="50"/>
      <c r="AD1072" s="50"/>
      <c r="AE1072" s="50"/>
      <c r="AF1072" s="50"/>
      <c r="AG1072" s="50"/>
      <c r="AH1072" s="50"/>
      <c r="AI1072" s="50"/>
      <c r="AJ1072" s="50"/>
      <c r="AK1072" s="50"/>
      <c r="AL1072" s="50"/>
    </row>
    <row r="1073" spans="29:38">
      <c r="AC1073" s="50"/>
      <c r="AD1073" s="50"/>
      <c r="AE1073" s="50"/>
      <c r="AF1073" s="50"/>
      <c r="AG1073" s="50"/>
      <c r="AH1073" s="50"/>
      <c r="AI1073" s="50"/>
      <c r="AJ1073" s="50"/>
      <c r="AK1073" s="50"/>
      <c r="AL1073" s="50"/>
    </row>
    <row r="1074" spans="29:38">
      <c r="AC1074" s="50"/>
      <c r="AD1074" s="50"/>
      <c r="AE1074" s="50"/>
      <c r="AF1074" s="50"/>
      <c r="AG1074" s="50"/>
      <c r="AH1074" s="50"/>
      <c r="AI1074" s="50"/>
      <c r="AJ1074" s="50"/>
      <c r="AK1074" s="50"/>
      <c r="AL1074" s="50"/>
    </row>
    <row r="1075" spans="29:38">
      <c r="AC1075" s="50"/>
      <c r="AD1075" s="50"/>
      <c r="AE1075" s="50"/>
      <c r="AF1075" s="50"/>
      <c r="AG1075" s="50"/>
      <c r="AH1075" s="50"/>
      <c r="AI1075" s="50"/>
      <c r="AJ1075" s="50"/>
      <c r="AK1075" s="50"/>
      <c r="AL1075" s="50"/>
    </row>
    <row r="1076" spans="29:38">
      <c r="AC1076" s="50"/>
      <c r="AD1076" s="50"/>
      <c r="AE1076" s="50"/>
      <c r="AF1076" s="50"/>
      <c r="AG1076" s="50"/>
      <c r="AH1076" s="50"/>
      <c r="AI1076" s="50"/>
      <c r="AJ1076" s="50"/>
      <c r="AK1076" s="50"/>
      <c r="AL1076" s="50"/>
    </row>
    <row r="1077" spans="29:38">
      <c r="AC1077" s="50"/>
      <c r="AD1077" s="50"/>
      <c r="AE1077" s="50"/>
      <c r="AF1077" s="50"/>
      <c r="AG1077" s="50"/>
      <c r="AH1077" s="50"/>
      <c r="AI1077" s="50"/>
      <c r="AJ1077" s="50"/>
      <c r="AK1077" s="50"/>
      <c r="AL1077" s="50"/>
    </row>
    <row r="1078" spans="29:38">
      <c r="AC1078" s="50"/>
      <c r="AD1078" s="50"/>
      <c r="AE1078" s="50"/>
      <c r="AF1078" s="50"/>
      <c r="AG1078" s="50"/>
      <c r="AH1078" s="50"/>
      <c r="AI1078" s="50"/>
      <c r="AJ1078" s="50"/>
      <c r="AK1078" s="50"/>
      <c r="AL1078" s="50"/>
    </row>
    <row r="1079" spans="29:38">
      <c r="AC1079" s="50"/>
      <c r="AD1079" s="50"/>
      <c r="AE1079" s="50"/>
      <c r="AF1079" s="50"/>
      <c r="AG1079" s="50"/>
      <c r="AH1079" s="50"/>
      <c r="AI1079" s="50"/>
      <c r="AJ1079" s="50"/>
      <c r="AK1079" s="50"/>
      <c r="AL1079" s="50"/>
    </row>
    <row r="1080" spans="29:38">
      <c r="AC1080" s="50"/>
      <c r="AD1080" s="50"/>
      <c r="AE1080" s="50"/>
      <c r="AF1080" s="50"/>
      <c r="AG1080" s="50"/>
      <c r="AH1080" s="50"/>
      <c r="AI1080" s="50"/>
      <c r="AJ1080" s="50"/>
      <c r="AK1080" s="50"/>
      <c r="AL1080" s="50"/>
    </row>
    <row r="1081" spans="29:38">
      <c r="AC1081" s="50"/>
      <c r="AD1081" s="50"/>
      <c r="AE1081" s="50"/>
      <c r="AF1081" s="50"/>
      <c r="AG1081" s="50"/>
      <c r="AH1081" s="50"/>
      <c r="AI1081" s="50"/>
      <c r="AJ1081" s="50"/>
      <c r="AK1081" s="50"/>
      <c r="AL1081" s="50"/>
    </row>
    <row r="1082" spans="29:38">
      <c r="AC1082" s="50"/>
      <c r="AD1082" s="50"/>
      <c r="AE1082" s="50"/>
      <c r="AF1082" s="50"/>
      <c r="AG1082" s="50"/>
      <c r="AH1082" s="50"/>
      <c r="AI1082" s="50"/>
      <c r="AJ1082" s="50"/>
      <c r="AK1082" s="50"/>
      <c r="AL1082" s="50"/>
    </row>
    <row r="1083" spans="29:38">
      <c r="AC1083" s="50"/>
      <c r="AD1083" s="50"/>
      <c r="AE1083" s="50"/>
      <c r="AF1083" s="50"/>
      <c r="AG1083" s="50"/>
      <c r="AH1083" s="50"/>
      <c r="AI1083" s="50"/>
      <c r="AJ1083" s="50"/>
      <c r="AK1083" s="50"/>
      <c r="AL1083" s="50"/>
    </row>
    <row r="1084" spans="29:38">
      <c r="AC1084" s="50"/>
      <c r="AD1084" s="50"/>
      <c r="AE1084" s="50"/>
      <c r="AF1084" s="50"/>
      <c r="AG1084" s="50"/>
      <c r="AH1084" s="50"/>
      <c r="AI1084" s="50"/>
      <c r="AJ1084" s="50"/>
      <c r="AK1084" s="50"/>
      <c r="AL1084" s="50"/>
    </row>
    <row r="1085" spans="29:38">
      <c r="AC1085" s="50"/>
      <c r="AD1085" s="50"/>
      <c r="AE1085" s="50"/>
      <c r="AF1085" s="50"/>
      <c r="AG1085" s="50"/>
      <c r="AH1085" s="50"/>
      <c r="AI1085" s="50"/>
      <c r="AJ1085" s="50"/>
      <c r="AK1085" s="50"/>
      <c r="AL1085" s="50"/>
    </row>
    <row r="1086" spans="29:38">
      <c r="AC1086" s="50"/>
      <c r="AD1086" s="50"/>
      <c r="AE1086" s="50"/>
      <c r="AF1086" s="50"/>
      <c r="AG1086" s="50"/>
      <c r="AH1086" s="50"/>
      <c r="AI1086" s="50"/>
      <c r="AJ1086" s="50"/>
      <c r="AK1086" s="50"/>
      <c r="AL1086" s="50"/>
    </row>
    <row r="1087" spans="29:38">
      <c r="AC1087" s="50"/>
      <c r="AD1087" s="50"/>
      <c r="AE1087" s="50"/>
      <c r="AF1087" s="50"/>
      <c r="AG1087" s="50"/>
      <c r="AH1087" s="50"/>
      <c r="AI1087" s="50"/>
      <c r="AJ1087" s="50"/>
      <c r="AK1087" s="50"/>
      <c r="AL1087" s="50"/>
    </row>
    <row r="1088" spans="29:38">
      <c r="AC1088" s="50"/>
      <c r="AD1088" s="50"/>
      <c r="AE1088" s="50"/>
      <c r="AF1088" s="50"/>
      <c r="AG1088" s="50"/>
      <c r="AH1088" s="50"/>
      <c r="AI1088" s="50"/>
      <c r="AJ1088" s="50"/>
      <c r="AK1088" s="50"/>
      <c r="AL1088" s="50"/>
    </row>
    <row r="1089" spans="29:38">
      <c r="AC1089" s="50"/>
      <c r="AD1089" s="50"/>
      <c r="AE1089" s="50"/>
      <c r="AF1089" s="50"/>
      <c r="AG1089" s="50"/>
      <c r="AH1089" s="50"/>
      <c r="AI1089" s="50"/>
      <c r="AJ1089" s="50"/>
      <c r="AK1089" s="50"/>
      <c r="AL1089" s="50"/>
    </row>
    <row r="1090" spans="29:38">
      <c r="AC1090" s="50"/>
      <c r="AD1090" s="50"/>
      <c r="AE1090" s="50"/>
      <c r="AF1090" s="50"/>
      <c r="AG1090" s="50"/>
      <c r="AH1090" s="50"/>
      <c r="AI1090" s="50"/>
      <c r="AJ1090" s="50"/>
      <c r="AK1090" s="50"/>
      <c r="AL1090" s="50"/>
    </row>
    <row r="1091" spans="29:38">
      <c r="AC1091" s="50"/>
      <c r="AD1091" s="50"/>
      <c r="AE1091" s="50"/>
      <c r="AF1091" s="50"/>
      <c r="AG1091" s="50"/>
      <c r="AH1091" s="50"/>
      <c r="AI1091" s="50"/>
      <c r="AJ1091" s="50"/>
      <c r="AK1091" s="50"/>
      <c r="AL1091" s="50"/>
    </row>
    <row r="1092" spans="29:38">
      <c r="AC1092" s="50"/>
      <c r="AD1092" s="50"/>
      <c r="AE1092" s="50"/>
      <c r="AF1092" s="50"/>
      <c r="AG1092" s="50"/>
      <c r="AH1092" s="50"/>
      <c r="AI1092" s="50"/>
      <c r="AJ1092" s="50"/>
      <c r="AK1092" s="50"/>
      <c r="AL1092" s="50"/>
    </row>
    <row r="1093" spans="29:38">
      <c r="AC1093" s="50"/>
      <c r="AD1093" s="50"/>
      <c r="AE1093" s="50"/>
      <c r="AF1093" s="50"/>
      <c r="AG1093" s="50"/>
      <c r="AH1093" s="50"/>
      <c r="AI1093" s="50"/>
      <c r="AJ1093" s="50"/>
      <c r="AK1093" s="50"/>
      <c r="AL1093" s="50"/>
    </row>
    <row r="1094" spans="29:38">
      <c r="AC1094" s="50"/>
      <c r="AD1094" s="50"/>
      <c r="AE1094" s="50"/>
      <c r="AF1094" s="50"/>
      <c r="AG1094" s="50"/>
      <c r="AH1094" s="50"/>
      <c r="AI1094" s="50"/>
      <c r="AJ1094" s="50"/>
      <c r="AK1094" s="50"/>
      <c r="AL1094" s="50"/>
    </row>
    <row r="1095" spans="29:38">
      <c r="AC1095" s="50"/>
      <c r="AD1095" s="50"/>
      <c r="AE1095" s="50"/>
      <c r="AF1095" s="50"/>
      <c r="AG1095" s="50"/>
      <c r="AH1095" s="50"/>
      <c r="AI1095" s="50"/>
      <c r="AJ1095" s="50"/>
      <c r="AK1095" s="50"/>
      <c r="AL1095" s="50"/>
    </row>
    <row r="1096" spans="29:38">
      <c r="AC1096" s="50"/>
      <c r="AD1096" s="50"/>
      <c r="AE1096" s="50"/>
      <c r="AF1096" s="50"/>
      <c r="AG1096" s="50"/>
      <c r="AH1096" s="50"/>
      <c r="AI1096" s="50"/>
      <c r="AJ1096" s="50"/>
      <c r="AK1096" s="50"/>
      <c r="AL1096" s="50"/>
    </row>
    <row r="1097" spans="29:38">
      <c r="AC1097" s="50"/>
      <c r="AD1097" s="50"/>
      <c r="AE1097" s="50"/>
      <c r="AF1097" s="50"/>
      <c r="AG1097" s="50"/>
      <c r="AH1097" s="50"/>
      <c r="AI1097" s="50"/>
      <c r="AJ1097" s="50"/>
      <c r="AK1097" s="50"/>
      <c r="AL1097" s="50"/>
    </row>
    <row r="1098" spans="29:38">
      <c r="AC1098" s="50"/>
      <c r="AD1098" s="50"/>
      <c r="AE1098" s="50"/>
      <c r="AF1098" s="50"/>
      <c r="AG1098" s="50"/>
      <c r="AH1098" s="50"/>
      <c r="AI1098" s="50"/>
      <c r="AJ1098" s="50"/>
      <c r="AK1098" s="50"/>
      <c r="AL1098" s="50"/>
    </row>
    <row r="1099" spans="29:38">
      <c r="AC1099" s="50"/>
      <c r="AD1099" s="50"/>
      <c r="AE1099" s="50"/>
      <c r="AF1099" s="50"/>
      <c r="AG1099" s="50"/>
      <c r="AH1099" s="50"/>
      <c r="AI1099" s="50"/>
      <c r="AJ1099" s="50"/>
      <c r="AK1099" s="50"/>
      <c r="AL1099" s="50"/>
    </row>
    <row r="1100" spans="29:38">
      <c r="AC1100" s="50"/>
      <c r="AD1100" s="50"/>
      <c r="AE1100" s="50"/>
      <c r="AF1100" s="50"/>
      <c r="AG1100" s="50"/>
      <c r="AH1100" s="50"/>
      <c r="AI1100" s="50"/>
      <c r="AJ1100" s="50"/>
      <c r="AK1100" s="50"/>
      <c r="AL1100" s="50"/>
    </row>
    <row r="1101" spans="29:38">
      <c r="AC1101" s="50"/>
      <c r="AD1101" s="50"/>
      <c r="AE1101" s="50"/>
      <c r="AF1101" s="50"/>
      <c r="AG1101" s="50"/>
      <c r="AH1101" s="50"/>
      <c r="AI1101" s="50"/>
      <c r="AJ1101" s="50"/>
      <c r="AK1101" s="50"/>
      <c r="AL1101" s="50"/>
    </row>
    <row r="1102" spans="29:38">
      <c r="AC1102" s="50"/>
      <c r="AD1102" s="50"/>
      <c r="AE1102" s="50"/>
      <c r="AF1102" s="50"/>
      <c r="AG1102" s="50"/>
      <c r="AH1102" s="50"/>
      <c r="AI1102" s="50"/>
      <c r="AJ1102" s="50"/>
      <c r="AK1102" s="50"/>
      <c r="AL1102" s="50"/>
    </row>
    <row r="1103" spans="29:38">
      <c r="AC1103" s="50"/>
      <c r="AD1103" s="50"/>
      <c r="AE1103" s="50"/>
      <c r="AF1103" s="50"/>
      <c r="AG1103" s="50"/>
      <c r="AH1103" s="50"/>
      <c r="AI1103" s="50"/>
      <c r="AJ1103" s="50"/>
      <c r="AK1103" s="50"/>
      <c r="AL1103" s="50"/>
    </row>
    <row r="1104" spans="29:38">
      <c r="AC1104" s="50"/>
      <c r="AD1104" s="50"/>
      <c r="AE1104" s="50"/>
      <c r="AF1104" s="50"/>
      <c r="AG1104" s="50"/>
      <c r="AH1104" s="50"/>
      <c r="AI1104" s="50"/>
      <c r="AJ1104" s="50"/>
      <c r="AK1104" s="50"/>
      <c r="AL1104" s="50"/>
    </row>
    <row r="1105" spans="29:38">
      <c r="AC1105" s="50"/>
      <c r="AD1105" s="50"/>
      <c r="AE1105" s="50"/>
      <c r="AF1105" s="50"/>
      <c r="AG1105" s="50"/>
      <c r="AH1105" s="50"/>
      <c r="AI1105" s="50"/>
      <c r="AJ1105" s="50"/>
      <c r="AK1105" s="50"/>
      <c r="AL1105" s="50"/>
    </row>
    <row r="1106" spans="29:38">
      <c r="AC1106" s="50"/>
      <c r="AD1106" s="50"/>
      <c r="AE1106" s="50"/>
      <c r="AF1106" s="50"/>
      <c r="AG1106" s="50"/>
      <c r="AH1106" s="50"/>
      <c r="AI1106" s="50"/>
      <c r="AJ1106" s="50"/>
      <c r="AK1106" s="50"/>
      <c r="AL1106" s="50"/>
    </row>
    <row r="1107" spans="29:38">
      <c r="AC1107" s="50"/>
      <c r="AD1107" s="50"/>
      <c r="AE1107" s="50"/>
      <c r="AF1107" s="50"/>
      <c r="AG1107" s="50"/>
      <c r="AH1107" s="50"/>
      <c r="AI1107" s="50"/>
      <c r="AJ1107" s="50"/>
      <c r="AK1107" s="50"/>
      <c r="AL1107" s="50"/>
    </row>
    <row r="1108" spans="29:38">
      <c r="AC1108" s="50"/>
      <c r="AD1108" s="50"/>
      <c r="AE1108" s="50"/>
      <c r="AF1108" s="50"/>
      <c r="AG1108" s="50"/>
      <c r="AH1108" s="50"/>
      <c r="AI1108" s="50"/>
      <c r="AJ1108" s="50"/>
      <c r="AK1108" s="50"/>
      <c r="AL1108" s="50"/>
    </row>
    <row r="1109" spans="29:38">
      <c r="AC1109" s="50"/>
      <c r="AD1109" s="50"/>
      <c r="AE1109" s="50"/>
      <c r="AF1109" s="50"/>
      <c r="AG1109" s="50"/>
      <c r="AH1109" s="50"/>
      <c r="AI1109" s="50"/>
      <c r="AJ1109" s="50"/>
      <c r="AK1109" s="50"/>
      <c r="AL1109" s="50"/>
    </row>
    <row r="1110" spans="29:38">
      <c r="AC1110" s="50"/>
      <c r="AD1110" s="50"/>
      <c r="AE1110" s="50"/>
      <c r="AF1110" s="50"/>
      <c r="AG1110" s="50"/>
      <c r="AH1110" s="50"/>
      <c r="AI1110" s="50"/>
      <c r="AJ1110" s="50"/>
      <c r="AK1110" s="50"/>
      <c r="AL1110" s="50"/>
    </row>
    <row r="1111" spans="29:38">
      <c r="AC1111" s="50"/>
      <c r="AD1111" s="50"/>
      <c r="AE1111" s="50"/>
      <c r="AF1111" s="50"/>
      <c r="AG1111" s="50"/>
      <c r="AH1111" s="50"/>
      <c r="AI1111" s="50"/>
      <c r="AJ1111" s="50"/>
      <c r="AK1111" s="50"/>
      <c r="AL1111" s="50"/>
    </row>
    <row r="1112" spans="29:38">
      <c r="AC1112" s="50"/>
      <c r="AD1112" s="50"/>
      <c r="AE1112" s="50"/>
      <c r="AF1112" s="50"/>
      <c r="AG1112" s="50"/>
      <c r="AH1112" s="50"/>
      <c r="AI1112" s="50"/>
      <c r="AJ1112" s="50"/>
      <c r="AK1112" s="50"/>
      <c r="AL1112" s="50"/>
    </row>
    <row r="1113" spans="29:38">
      <c r="AC1113" s="50"/>
      <c r="AD1113" s="50"/>
      <c r="AE1113" s="50"/>
      <c r="AF1113" s="50"/>
      <c r="AG1113" s="50"/>
      <c r="AH1113" s="50"/>
      <c r="AI1113" s="50"/>
      <c r="AJ1113" s="50"/>
      <c r="AK1113" s="50"/>
      <c r="AL1113" s="50"/>
    </row>
    <row r="1114" spans="29:38">
      <c r="AC1114" s="50"/>
      <c r="AD1114" s="50"/>
      <c r="AE1114" s="50"/>
      <c r="AF1114" s="50"/>
      <c r="AG1114" s="50"/>
      <c r="AH1114" s="50"/>
      <c r="AI1114" s="50"/>
      <c r="AJ1114" s="50"/>
      <c r="AK1114" s="50"/>
      <c r="AL1114" s="50"/>
    </row>
    <row r="1115" spans="29:38">
      <c r="AC1115" s="50"/>
      <c r="AD1115" s="50"/>
      <c r="AE1115" s="50"/>
      <c r="AF1115" s="50"/>
      <c r="AG1115" s="50"/>
      <c r="AH1115" s="50"/>
      <c r="AI1115" s="50"/>
      <c r="AJ1115" s="50"/>
      <c r="AK1115" s="50"/>
      <c r="AL1115" s="50"/>
    </row>
    <row r="1116" spans="29:38">
      <c r="AC1116" s="50"/>
      <c r="AD1116" s="50"/>
      <c r="AE1116" s="50"/>
      <c r="AF1116" s="50"/>
      <c r="AG1116" s="50"/>
      <c r="AH1116" s="50"/>
      <c r="AI1116" s="50"/>
      <c r="AJ1116" s="50"/>
      <c r="AK1116" s="50"/>
      <c r="AL1116" s="50"/>
    </row>
    <row r="1117" spans="29:38">
      <c r="AC1117" s="50"/>
      <c r="AD1117" s="50"/>
      <c r="AE1117" s="50"/>
      <c r="AF1117" s="50"/>
      <c r="AG1117" s="50"/>
      <c r="AH1117" s="50"/>
      <c r="AI1117" s="50"/>
      <c r="AJ1117" s="50"/>
      <c r="AK1117" s="50"/>
      <c r="AL1117" s="50"/>
    </row>
    <row r="1118" spans="29:38">
      <c r="AC1118" s="50"/>
      <c r="AD1118" s="50"/>
      <c r="AE1118" s="50"/>
      <c r="AF1118" s="50"/>
      <c r="AG1118" s="50"/>
      <c r="AH1118" s="50"/>
      <c r="AI1118" s="50"/>
      <c r="AJ1118" s="50"/>
      <c r="AK1118" s="50"/>
      <c r="AL1118" s="50"/>
    </row>
    <row r="1119" spans="29:38">
      <c r="AC1119" s="50"/>
      <c r="AD1119" s="50"/>
      <c r="AE1119" s="50"/>
      <c r="AF1119" s="50"/>
      <c r="AG1119" s="50"/>
      <c r="AH1119" s="50"/>
      <c r="AI1119" s="50"/>
      <c r="AJ1119" s="50"/>
      <c r="AK1119" s="50"/>
      <c r="AL1119" s="50"/>
    </row>
    <row r="1120" spans="29:38">
      <c r="AC1120" s="50"/>
      <c r="AD1120" s="50"/>
      <c r="AE1120" s="50"/>
      <c r="AF1120" s="50"/>
      <c r="AG1120" s="50"/>
      <c r="AH1120" s="50"/>
      <c r="AI1120" s="50"/>
      <c r="AJ1120" s="50"/>
      <c r="AK1120" s="50"/>
      <c r="AL1120" s="50"/>
    </row>
    <row r="1121" spans="29:38">
      <c r="AC1121" s="50"/>
      <c r="AD1121" s="50"/>
      <c r="AE1121" s="50"/>
      <c r="AF1121" s="50"/>
      <c r="AG1121" s="50"/>
      <c r="AH1121" s="50"/>
      <c r="AI1121" s="50"/>
      <c r="AJ1121" s="50"/>
      <c r="AK1121" s="50"/>
      <c r="AL1121" s="50"/>
    </row>
    <row r="1122" spans="29:38">
      <c r="AC1122" s="50"/>
      <c r="AD1122" s="50"/>
      <c r="AE1122" s="50"/>
      <c r="AF1122" s="50"/>
      <c r="AG1122" s="50"/>
      <c r="AH1122" s="50"/>
      <c r="AI1122" s="50"/>
      <c r="AJ1122" s="50"/>
      <c r="AK1122" s="50"/>
      <c r="AL1122" s="50"/>
    </row>
    <row r="1123" spans="29:38">
      <c r="AC1123" s="50"/>
      <c r="AD1123" s="50"/>
      <c r="AE1123" s="50"/>
      <c r="AF1123" s="50"/>
      <c r="AG1123" s="50"/>
      <c r="AH1123" s="50"/>
      <c r="AI1123" s="50"/>
      <c r="AJ1123" s="50"/>
      <c r="AK1123" s="50"/>
      <c r="AL1123" s="50"/>
    </row>
    <row r="1124" spans="29:38">
      <c r="AC1124" s="50"/>
      <c r="AD1124" s="50"/>
      <c r="AE1124" s="50"/>
      <c r="AF1124" s="50"/>
      <c r="AG1124" s="50"/>
      <c r="AH1124" s="50"/>
      <c r="AI1124" s="50"/>
      <c r="AJ1124" s="50"/>
      <c r="AK1124" s="50"/>
      <c r="AL1124" s="50"/>
    </row>
    <row r="1125" spans="29:38">
      <c r="AC1125" s="50"/>
      <c r="AD1125" s="50"/>
      <c r="AE1125" s="50"/>
      <c r="AF1125" s="50"/>
      <c r="AG1125" s="50"/>
      <c r="AH1125" s="50"/>
      <c r="AI1125" s="50"/>
      <c r="AJ1125" s="50"/>
      <c r="AK1125" s="50"/>
      <c r="AL1125" s="50"/>
    </row>
  </sheetData>
  <mergeCells count="394">
    <mergeCell ref="O205:V205"/>
    <mergeCell ref="F209:G209"/>
    <mergeCell ref="F223:F224"/>
    <mergeCell ref="I202:M202"/>
    <mergeCell ref="P202:Q202"/>
    <mergeCell ref="R202:S202"/>
    <mergeCell ref="K203:M203"/>
    <mergeCell ref="K204:M204"/>
    <mergeCell ref="O204:P204"/>
    <mergeCell ref="R204:S204"/>
    <mergeCell ref="I200:M200"/>
    <mergeCell ref="P200:Q200"/>
    <mergeCell ref="R200:S200"/>
    <mergeCell ref="I201:M201"/>
    <mergeCell ref="P201:Q201"/>
    <mergeCell ref="R201:S201"/>
    <mergeCell ref="F198:G198"/>
    <mergeCell ref="I198:M198"/>
    <mergeCell ref="P198:Q198"/>
    <mergeCell ref="R198:S198"/>
    <mergeCell ref="F199:G199"/>
    <mergeCell ref="I199:M199"/>
    <mergeCell ref="P199:Q199"/>
    <mergeCell ref="R199:S199"/>
    <mergeCell ref="E196:G196"/>
    <mergeCell ref="I196:M196"/>
    <mergeCell ref="P196:Q196"/>
    <mergeCell ref="R196:S196"/>
    <mergeCell ref="F197:G197"/>
    <mergeCell ref="I197:M197"/>
    <mergeCell ref="P197:Q197"/>
    <mergeCell ref="R197:S197"/>
    <mergeCell ref="F194:G194"/>
    <mergeCell ref="AA194:AB194"/>
    <mergeCell ref="AE194:AF194"/>
    <mergeCell ref="F195:G195"/>
    <mergeCell ref="AA195:AB195"/>
    <mergeCell ref="AE195:AF195"/>
    <mergeCell ref="F192:G192"/>
    <mergeCell ref="M192:N192"/>
    <mergeCell ref="O192:S192"/>
    <mergeCell ref="AA192:AB192"/>
    <mergeCell ref="AE192:AF192"/>
    <mergeCell ref="F193:G193"/>
    <mergeCell ref="P193:R193"/>
    <mergeCell ref="AA193:AB193"/>
    <mergeCell ref="AE193:AF193"/>
    <mergeCell ref="AC189:AE189"/>
    <mergeCell ref="AC190:AD190"/>
    <mergeCell ref="AE190:AF190"/>
    <mergeCell ref="L191:N191"/>
    <mergeCell ref="AA191:AB191"/>
    <mergeCell ref="AE191:AF191"/>
    <mergeCell ref="E179:P179"/>
    <mergeCell ref="Q179:U179"/>
    <mergeCell ref="H182:R182"/>
    <mergeCell ref="N185:O185"/>
    <mergeCell ref="E186:F190"/>
    <mergeCell ref="G186:N190"/>
    <mergeCell ref="F177:G177"/>
    <mergeCell ref="I177:N177"/>
    <mergeCell ref="P177:V177"/>
    <mergeCell ref="E178:G178"/>
    <mergeCell ref="H178:N178"/>
    <mergeCell ref="P178:V178"/>
    <mergeCell ref="E169:V169"/>
    <mergeCell ref="E170:V171"/>
    <mergeCell ref="E174:V174"/>
    <mergeCell ref="E175:V175"/>
    <mergeCell ref="F176:G176"/>
    <mergeCell ref="I176:J176"/>
    <mergeCell ref="K176:M176"/>
    <mergeCell ref="O176:S176"/>
    <mergeCell ref="T176:V176"/>
    <mergeCell ref="I167:J167"/>
    <mergeCell ref="K167:N167"/>
    <mergeCell ref="P167:R167"/>
    <mergeCell ref="S167:V167"/>
    <mergeCell ref="F168:G168"/>
    <mergeCell ref="I168:J168"/>
    <mergeCell ref="M168:N168"/>
    <mergeCell ref="S168:T168"/>
    <mergeCell ref="U168:V168"/>
    <mergeCell ref="H165:J165"/>
    <mergeCell ref="K165:N165"/>
    <mergeCell ref="P165:R165"/>
    <mergeCell ref="S165:V165"/>
    <mergeCell ref="C166:F166"/>
    <mergeCell ref="I166:J166"/>
    <mergeCell ref="K166:N166"/>
    <mergeCell ref="P166:R166"/>
    <mergeCell ref="S166:V166"/>
    <mergeCell ref="E162:F162"/>
    <mergeCell ref="G162:K162"/>
    <mergeCell ref="L162:M162"/>
    <mergeCell ref="N162:P162"/>
    <mergeCell ref="Q162:V162"/>
    <mergeCell ref="E164:V164"/>
    <mergeCell ref="E160:V160"/>
    <mergeCell ref="E161:F161"/>
    <mergeCell ref="G161:K161"/>
    <mergeCell ref="L161:M161"/>
    <mergeCell ref="N161:P161"/>
    <mergeCell ref="Q161:V161"/>
    <mergeCell ref="F154:J154"/>
    <mergeCell ref="L154:N154"/>
    <mergeCell ref="P154:R154"/>
    <mergeCell ref="T154:V154"/>
    <mergeCell ref="E157:V157"/>
    <mergeCell ref="E158:V158"/>
    <mergeCell ref="E152:F152"/>
    <mergeCell ref="G152:N152"/>
    <mergeCell ref="O152:Q152"/>
    <mergeCell ref="R152:V152"/>
    <mergeCell ref="F153:N153"/>
    <mergeCell ref="P153:Q153"/>
    <mergeCell ref="S153:V153"/>
    <mergeCell ref="E150:V150"/>
    <mergeCell ref="F151:H151"/>
    <mergeCell ref="I151:L151"/>
    <mergeCell ref="M151:N151"/>
    <mergeCell ref="O151:Q151"/>
    <mergeCell ref="R151:V151"/>
    <mergeCell ref="G122:V122"/>
    <mergeCell ref="G123:V123"/>
    <mergeCell ref="E146:V146"/>
    <mergeCell ref="E147:I147"/>
    <mergeCell ref="E148:V148"/>
    <mergeCell ref="E149:V149"/>
    <mergeCell ref="G116:V116"/>
    <mergeCell ref="Z116:Z117"/>
    <mergeCell ref="G117:V117"/>
    <mergeCell ref="G118:V118"/>
    <mergeCell ref="G119:V119"/>
    <mergeCell ref="G120:V120"/>
    <mergeCell ref="G109:V109"/>
    <mergeCell ref="G110:V110"/>
    <mergeCell ref="G111:V111"/>
    <mergeCell ref="G112:V112"/>
    <mergeCell ref="G114:V114"/>
    <mergeCell ref="G115:V115"/>
    <mergeCell ref="F95:N95"/>
    <mergeCell ref="P95:V95"/>
    <mergeCell ref="P98:V98"/>
    <mergeCell ref="G101:V102"/>
    <mergeCell ref="J105:O105"/>
    <mergeCell ref="F108:S108"/>
    <mergeCell ref="AD91:AE91"/>
    <mergeCell ref="AD92:AE92"/>
    <mergeCell ref="F93:Q93"/>
    <mergeCell ref="F94:M94"/>
    <mergeCell ref="N94:O94"/>
    <mergeCell ref="P94:V94"/>
    <mergeCell ref="F86:M86"/>
    <mergeCell ref="F87:M87"/>
    <mergeCell ref="N87:O87"/>
    <mergeCell ref="P87:V87"/>
    <mergeCell ref="F88:M88"/>
    <mergeCell ref="N88:O88"/>
    <mergeCell ref="P88:V88"/>
    <mergeCell ref="F83:M83"/>
    <mergeCell ref="N83:O83"/>
    <mergeCell ref="P83:V83"/>
    <mergeCell ref="F84:M84"/>
    <mergeCell ref="F85:M85"/>
    <mergeCell ref="AJ85:AK85"/>
    <mergeCell ref="F80:M80"/>
    <mergeCell ref="N80:O80"/>
    <mergeCell ref="P80:V80"/>
    <mergeCell ref="F81:M81"/>
    <mergeCell ref="N81:O81"/>
    <mergeCell ref="P81:V81"/>
    <mergeCell ref="AN75:AN77"/>
    <mergeCell ref="E76:L76"/>
    <mergeCell ref="M76:N76"/>
    <mergeCell ref="O76:V76"/>
    <mergeCell ref="C78:V78"/>
    <mergeCell ref="E79:J79"/>
    <mergeCell ref="N79:V79"/>
    <mergeCell ref="AJ79:AK79"/>
    <mergeCell ref="E74:L74"/>
    <mergeCell ref="M74:N74"/>
    <mergeCell ref="O74:V74"/>
    <mergeCell ref="E75:L75"/>
    <mergeCell ref="M75:N75"/>
    <mergeCell ref="O75:V75"/>
    <mergeCell ref="E72:L72"/>
    <mergeCell ref="M72:N72"/>
    <mergeCell ref="O72:V72"/>
    <mergeCell ref="E73:L73"/>
    <mergeCell ref="M73:N73"/>
    <mergeCell ref="O73:V73"/>
    <mergeCell ref="D68:L68"/>
    <mergeCell ref="M68:N68"/>
    <mergeCell ref="O68:V68"/>
    <mergeCell ref="AJ69:AK69"/>
    <mergeCell ref="E71:G71"/>
    <mergeCell ref="H71:K71"/>
    <mergeCell ref="L71:N71"/>
    <mergeCell ref="O71:V71"/>
    <mergeCell ref="E66:L66"/>
    <mergeCell ref="M66:N66"/>
    <mergeCell ref="O66:V66"/>
    <mergeCell ref="E67:L67"/>
    <mergeCell ref="M67:N67"/>
    <mergeCell ref="O67:S67"/>
    <mergeCell ref="T67:V67"/>
    <mergeCell ref="AN63:AN65"/>
    <mergeCell ref="E64:L64"/>
    <mergeCell ref="M64:N64"/>
    <mergeCell ref="O64:S64"/>
    <mergeCell ref="T64:V64"/>
    <mergeCell ref="AP64:AQ64"/>
    <mergeCell ref="E65:L65"/>
    <mergeCell ref="M65:N65"/>
    <mergeCell ref="O65:S65"/>
    <mergeCell ref="T65:V65"/>
    <mergeCell ref="E63:L63"/>
    <mergeCell ref="M63:N63"/>
    <mergeCell ref="O63:S63"/>
    <mergeCell ref="T63:V63"/>
    <mergeCell ref="AL63:AL65"/>
    <mergeCell ref="AM63:AM65"/>
    <mergeCell ref="E61:L61"/>
    <mergeCell ref="M61:N61"/>
    <mergeCell ref="O61:V61"/>
    <mergeCell ref="E62:L62"/>
    <mergeCell ref="M62:N62"/>
    <mergeCell ref="O62:V62"/>
    <mergeCell ref="E59:L59"/>
    <mergeCell ref="M59:N59"/>
    <mergeCell ref="O59:V59"/>
    <mergeCell ref="E60:L60"/>
    <mergeCell ref="M60:N60"/>
    <mergeCell ref="O60:V60"/>
    <mergeCell ref="E57:G57"/>
    <mergeCell ref="O57:S57"/>
    <mergeCell ref="T57:V57"/>
    <mergeCell ref="E58:L58"/>
    <mergeCell ref="M58:N58"/>
    <mergeCell ref="O58:V58"/>
    <mergeCell ref="AK54:AL54"/>
    <mergeCell ref="E55:L55"/>
    <mergeCell ref="M55:N55"/>
    <mergeCell ref="O55:V55"/>
    <mergeCell ref="E56:L56"/>
    <mergeCell ref="M56:N56"/>
    <mergeCell ref="O56:S56"/>
    <mergeCell ref="T56:V56"/>
    <mergeCell ref="E53:L53"/>
    <mergeCell ref="M53:N53"/>
    <mergeCell ref="O53:V53"/>
    <mergeCell ref="AI53:AJ53"/>
    <mergeCell ref="E54:L54"/>
    <mergeCell ref="M54:N54"/>
    <mergeCell ref="O54:S54"/>
    <mergeCell ref="T54:V54"/>
    <mergeCell ref="AH54:AI54"/>
    <mergeCell ref="D52:K52"/>
    <mergeCell ref="M52:N52"/>
    <mergeCell ref="O52:S52"/>
    <mergeCell ref="T52:V52"/>
    <mergeCell ref="D48:L48"/>
    <mergeCell ref="M48:N48"/>
    <mergeCell ref="O48:S48"/>
    <mergeCell ref="T48:V48"/>
    <mergeCell ref="E49:K49"/>
    <mergeCell ref="M49:N49"/>
    <mergeCell ref="O49:W49"/>
    <mergeCell ref="D46:L46"/>
    <mergeCell ref="M46:N46"/>
    <mergeCell ref="O46:V46"/>
    <mergeCell ref="AE46:AF46"/>
    <mergeCell ref="AI46:AJ46"/>
    <mergeCell ref="AN46:AO51"/>
    <mergeCell ref="D47:L47"/>
    <mergeCell ref="M47:N47"/>
    <mergeCell ref="O47:V47"/>
    <mergeCell ref="AE47:AF47"/>
    <mergeCell ref="D51:L51"/>
    <mergeCell ref="M51:N51"/>
    <mergeCell ref="O51:S51"/>
    <mergeCell ref="T51:V51"/>
    <mergeCell ref="D44:L44"/>
    <mergeCell ref="M44:N44"/>
    <mergeCell ref="O44:S44"/>
    <mergeCell ref="T44:V44"/>
    <mergeCell ref="D45:L45"/>
    <mergeCell ref="M45:N45"/>
    <mergeCell ref="O45:S45"/>
    <mergeCell ref="T45:V45"/>
    <mergeCell ref="AI42:AJ42"/>
    <mergeCell ref="E43:H43"/>
    <mergeCell ref="I43:K43"/>
    <mergeCell ref="L43:N43"/>
    <mergeCell ref="O43:V43"/>
    <mergeCell ref="AI43:AJ43"/>
    <mergeCell ref="F40:H40"/>
    <mergeCell ref="I40:J40"/>
    <mergeCell ref="K40:U40"/>
    <mergeCell ref="AI40:AJ40"/>
    <mergeCell ref="E41:V41"/>
    <mergeCell ref="AG41:AH41"/>
    <mergeCell ref="AI41:AJ41"/>
    <mergeCell ref="F39:H39"/>
    <mergeCell ref="I39:J39"/>
    <mergeCell ref="K39:Q39"/>
    <mergeCell ref="R39:V39"/>
    <mergeCell ref="AG39:AH39"/>
    <mergeCell ref="AI39:AJ39"/>
    <mergeCell ref="E33:V33"/>
    <mergeCell ref="AK33:AL33"/>
    <mergeCell ref="E34:V34"/>
    <mergeCell ref="AI34:AJ34"/>
    <mergeCell ref="E35:V35"/>
    <mergeCell ref="E38:V38"/>
    <mergeCell ref="E31:V31"/>
    <mergeCell ref="AF31:AG31"/>
    <mergeCell ref="E32:I32"/>
    <mergeCell ref="J32:M32"/>
    <mergeCell ref="N32:R32"/>
    <mergeCell ref="S32:U32"/>
    <mergeCell ref="E29:G29"/>
    <mergeCell ref="H29:J29"/>
    <mergeCell ref="M29:N29"/>
    <mergeCell ref="AF29:AG29"/>
    <mergeCell ref="AI29:AJ29"/>
    <mergeCell ref="E30:F30"/>
    <mergeCell ref="G30:I30"/>
    <mergeCell ref="J30:N30"/>
    <mergeCell ref="O30:V30"/>
    <mergeCell ref="E28:F28"/>
    <mergeCell ref="H28:I28"/>
    <mergeCell ref="J28:N28"/>
    <mergeCell ref="O28:V28"/>
    <mergeCell ref="AD28:AG28"/>
    <mergeCell ref="AH28:AI28"/>
    <mergeCell ref="AK26:AL26"/>
    <mergeCell ref="E27:G27"/>
    <mergeCell ref="H27:R27"/>
    <mergeCell ref="S27:T27"/>
    <mergeCell ref="U27:V27"/>
    <mergeCell ref="AD27:AG27"/>
    <mergeCell ref="AH27:AI27"/>
    <mergeCell ref="E25:F25"/>
    <mergeCell ref="G25:R25"/>
    <mergeCell ref="S25:T25"/>
    <mergeCell ref="U25:V25"/>
    <mergeCell ref="AK25:AL25"/>
    <mergeCell ref="F26:G26"/>
    <mergeCell ref="H26:I26"/>
    <mergeCell ref="J26:N26"/>
    <mergeCell ref="O26:P26"/>
    <mergeCell ref="Q26:V26"/>
    <mergeCell ref="E21:F21"/>
    <mergeCell ref="G21:V21"/>
    <mergeCell ref="E23:V23"/>
    <mergeCell ref="AD23:AG23"/>
    <mergeCell ref="AH23:AI23"/>
    <mergeCell ref="E24:F24"/>
    <mergeCell ref="G24:O24"/>
    <mergeCell ref="P24:S24"/>
    <mergeCell ref="T24:U24"/>
    <mergeCell ref="Q16:S16"/>
    <mergeCell ref="T16:V16"/>
    <mergeCell ref="AD16:AK16"/>
    <mergeCell ref="E18:V18"/>
    <mergeCell ref="F20:O20"/>
    <mergeCell ref="P20:Q20"/>
    <mergeCell ref="R20:V20"/>
    <mergeCell ref="E15:F15"/>
    <mergeCell ref="H15:I15"/>
    <mergeCell ref="J15:K15"/>
    <mergeCell ref="L15:V15"/>
    <mergeCell ref="Z15:Z16"/>
    <mergeCell ref="E16:F16"/>
    <mergeCell ref="H16:I16"/>
    <mergeCell ref="J16:K16"/>
    <mergeCell ref="L16:N16"/>
    <mergeCell ref="O16:P16"/>
    <mergeCell ref="F13:M13"/>
    <mergeCell ref="N13:O13"/>
    <mergeCell ref="P13:V13"/>
    <mergeCell ref="E14:F14"/>
    <mergeCell ref="G14:I14"/>
    <mergeCell ref="J14:M14"/>
    <mergeCell ref="N14:V14"/>
    <mergeCell ref="D1:W6"/>
    <mergeCell ref="AF3:AJ3"/>
    <mergeCell ref="AD5:AI6"/>
    <mergeCell ref="E7:V10"/>
    <mergeCell ref="F12:O12"/>
    <mergeCell ref="P12:Q12"/>
    <mergeCell ref="S12:V12"/>
  </mergeCells>
  <dataValidations count="29">
    <dataValidation errorStyle="information" allowBlank="1" showInputMessage="1" showErrorMessage="1" error="Comissao acima da permitida._x000a_" sqref="S12 JO12 TK12 ADG12 ANC12 AWY12 BGU12 BQQ12 CAM12 CKI12 CUE12 DEA12 DNW12 DXS12 EHO12 ERK12 FBG12 FLC12 FUY12 GEU12 GOQ12 GYM12 HII12 HSE12 ICA12 ILW12 IVS12 JFO12 JPK12 JZG12 KJC12 KSY12 LCU12 LMQ12 LWM12 MGI12 MQE12 NAA12 NJW12 NTS12 ODO12 ONK12 OXG12 PHC12 PQY12 QAU12 QKQ12 QUM12 REI12 ROE12 RYA12 SHW12 SRS12 TBO12 TLK12 TVG12 UFC12 UOY12 UYU12 VIQ12 VSM12 WCI12 WME12 WWA12 S65548 JO65548 TK65548 ADG65548 ANC65548 AWY65548 BGU65548 BQQ65548 CAM65548 CKI65548 CUE65548 DEA65548 DNW65548 DXS65548 EHO65548 ERK65548 FBG65548 FLC65548 FUY65548 GEU65548 GOQ65548 GYM65548 HII65548 HSE65548 ICA65548 ILW65548 IVS65548 JFO65548 JPK65548 JZG65548 KJC65548 KSY65548 LCU65548 LMQ65548 LWM65548 MGI65548 MQE65548 NAA65548 NJW65548 NTS65548 ODO65548 ONK65548 OXG65548 PHC65548 PQY65548 QAU65548 QKQ65548 QUM65548 REI65548 ROE65548 RYA65548 SHW65548 SRS65548 TBO65548 TLK65548 TVG65548 UFC65548 UOY65548 UYU65548 VIQ65548 VSM65548 WCI65548 WME65548 WWA65548 S131084 JO131084 TK131084 ADG131084 ANC131084 AWY131084 BGU131084 BQQ131084 CAM131084 CKI131084 CUE131084 DEA131084 DNW131084 DXS131084 EHO131084 ERK131084 FBG131084 FLC131084 FUY131084 GEU131084 GOQ131084 GYM131084 HII131084 HSE131084 ICA131084 ILW131084 IVS131084 JFO131084 JPK131084 JZG131084 KJC131084 KSY131084 LCU131084 LMQ131084 LWM131084 MGI131084 MQE131084 NAA131084 NJW131084 NTS131084 ODO131084 ONK131084 OXG131084 PHC131084 PQY131084 QAU131084 QKQ131084 QUM131084 REI131084 ROE131084 RYA131084 SHW131084 SRS131084 TBO131084 TLK131084 TVG131084 UFC131084 UOY131084 UYU131084 VIQ131084 VSM131084 WCI131084 WME131084 WWA131084 S196620 JO196620 TK196620 ADG196620 ANC196620 AWY196620 BGU196620 BQQ196620 CAM196620 CKI196620 CUE196620 DEA196620 DNW196620 DXS196620 EHO196620 ERK196620 FBG196620 FLC196620 FUY196620 GEU196620 GOQ196620 GYM196620 HII196620 HSE196620 ICA196620 ILW196620 IVS196620 JFO196620 JPK196620 JZG196620 KJC196620 KSY196620 LCU196620 LMQ196620 LWM196620 MGI196620 MQE196620 NAA196620 NJW196620 NTS196620 ODO196620 ONK196620 OXG196620 PHC196620 PQY196620 QAU196620 QKQ196620 QUM196620 REI196620 ROE196620 RYA196620 SHW196620 SRS196620 TBO196620 TLK196620 TVG196620 UFC196620 UOY196620 UYU196620 VIQ196620 VSM196620 WCI196620 WME196620 WWA196620 S262156 JO262156 TK262156 ADG262156 ANC262156 AWY262156 BGU262156 BQQ262156 CAM262156 CKI262156 CUE262156 DEA262156 DNW262156 DXS262156 EHO262156 ERK262156 FBG262156 FLC262156 FUY262156 GEU262156 GOQ262156 GYM262156 HII262156 HSE262156 ICA262156 ILW262156 IVS262156 JFO262156 JPK262156 JZG262156 KJC262156 KSY262156 LCU262156 LMQ262156 LWM262156 MGI262156 MQE262156 NAA262156 NJW262156 NTS262156 ODO262156 ONK262156 OXG262156 PHC262156 PQY262156 QAU262156 QKQ262156 QUM262156 REI262156 ROE262156 RYA262156 SHW262156 SRS262156 TBO262156 TLK262156 TVG262156 UFC262156 UOY262156 UYU262156 VIQ262156 VSM262156 WCI262156 WME262156 WWA262156 S327692 JO327692 TK327692 ADG327692 ANC327692 AWY327692 BGU327692 BQQ327692 CAM327692 CKI327692 CUE327692 DEA327692 DNW327692 DXS327692 EHO327692 ERK327692 FBG327692 FLC327692 FUY327692 GEU327692 GOQ327692 GYM327692 HII327692 HSE327692 ICA327692 ILW327692 IVS327692 JFO327692 JPK327692 JZG327692 KJC327692 KSY327692 LCU327692 LMQ327692 LWM327692 MGI327692 MQE327692 NAA327692 NJW327692 NTS327692 ODO327692 ONK327692 OXG327692 PHC327692 PQY327692 QAU327692 QKQ327692 QUM327692 REI327692 ROE327692 RYA327692 SHW327692 SRS327692 TBO327692 TLK327692 TVG327692 UFC327692 UOY327692 UYU327692 VIQ327692 VSM327692 WCI327692 WME327692 WWA327692 S393228 JO393228 TK393228 ADG393228 ANC393228 AWY393228 BGU393228 BQQ393228 CAM393228 CKI393228 CUE393228 DEA393228 DNW393228 DXS393228 EHO393228 ERK393228 FBG393228 FLC393228 FUY393228 GEU393228 GOQ393228 GYM393228 HII393228 HSE393228 ICA393228 ILW393228 IVS393228 JFO393228 JPK393228 JZG393228 KJC393228 KSY393228 LCU393228 LMQ393228 LWM393228 MGI393228 MQE393228 NAA393228 NJW393228 NTS393228 ODO393228 ONK393228 OXG393228 PHC393228 PQY393228 QAU393228 QKQ393228 QUM393228 REI393228 ROE393228 RYA393228 SHW393228 SRS393228 TBO393228 TLK393228 TVG393228 UFC393228 UOY393228 UYU393228 VIQ393228 VSM393228 WCI393228 WME393228 WWA393228 S458764 JO458764 TK458764 ADG458764 ANC458764 AWY458764 BGU458764 BQQ458764 CAM458764 CKI458764 CUE458764 DEA458764 DNW458764 DXS458764 EHO458764 ERK458764 FBG458764 FLC458764 FUY458764 GEU458764 GOQ458764 GYM458764 HII458764 HSE458764 ICA458764 ILW458764 IVS458764 JFO458764 JPK458764 JZG458764 KJC458764 KSY458764 LCU458764 LMQ458764 LWM458764 MGI458764 MQE458764 NAA458764 NJW458764 NTS458764 ODO458764 ONK458764 OXG458764 PHC458764 PQY458764 QAU458764 QKQ458764 QUM458764 REI458764 ROE458764 RYA458764 SHW458764 SRS458764 TBO458764 TLK458764 TVG458764 UFC458764 UOY458764 UYU458764 VIQ458764 VSM458764 WCI458764 WME458764 WWA458764 S524300 JO524300 TK524300 ADG524300 ANC524300 AWY524300 BGU524300 BQQ524300 CAM524300 CKI524300 CUE524300 DEA524300 DNW524300 DXS524300 EHO524300 ERK524300 FBG524300 FLC524300 FUY524300 GEU524300 GOQ524300 GYM524300 HII524300 HSE524300 ICA524300 ILW524300 IVS524300 JFO524300 JPK524300 JZG524300 KJC524300 KSY524300 LCU524300 LMQ524300 LWM524300 MGI524300 MQE524300 NAA524300 NJW524300 NTS524300 ODO524300 ONK524300 OXG524300 PHC524300 PQY524300 QAU524300 QKQ524300 QUM524300 REI524300 ROE524300 RYA524300 SHW524300 SRS524300 TBO524300 TLK524300 TVG524300 UFC524300 UOY524300 UYU524300 VIQ524300 VSM524300 WCI524300 WME524300 WWA524300 S589836 JO589836 TK589836 ADG589836 ANC589836 AWY589836 BGU589836 BQQ589836 CAM589836 CKI589836 CUE589836 DEA589836 DNW589836 DXS589836 EHO589836 ERK589836 FBG589836 FLC589836 FUY589836 GEU589836 GOQ589836 GYM589836 HII589836 HSE589836 ICA589836 ILW589836 IVS589836 JFO589836 JPK589836 JZG589836 KJC589836 KSY589836 LCU589836 LMQ589836 LWM589836 MGI589836 MQE589836 NAA589836 NJW589836 NTS589836 ODO589836 ONK589836 OXG589836 PHC589836 PQY589836 QAU589836 QKQ589836 QUM589836 REI589836 ROE589836 RYA589836 SHW589836 SRS589836 TBO589836 TLK589836 TVG589836 UFC589836 UOY589836 UYU589836 VIQ589836 VSM589836 WCI589836 WME589836 WWA589836 S655372 JO655372 TK655372 ADG655372 ANC655372 AWY655372 BGU655372 BQQ655372 CAM655372 CKI655372 CUE655372 DEA655372 DNW655372 DXS655372 EHO655372 ERK655372 FBG655372 FLC655372 FUY655372 GEU655372 GOQ655372 GYM655372 HII655372 HSE655372 ICA655372 ILW655372 IVS655372 JFO655372 JPK655372 JZG655372 KJC655372 KSY655372 LCU655372 LMQ655372 LWM655372 MGI655372 MQE655372 NAA655372 NJW655372 NTS655372 ODO655372 ONK655372 OXG655372 PHC655372 PQY655372 QAU655372 QKQ655372 QUM655372 REI655372 ROE655372 RYA655372 SHW655372 SRS655372 TBO655372 TLK655372 TVG655372 UFC655372 UOY655372 UYU655372 VIQ655372 VSM655372 WCI655372 WME655372 WWA655372 S720908 JO720908 TK720908 ADG720908 ANC720908 AWY720908 BGU720908 BQQ720908 CAM720908 CKI720908 CUE720908 DEA720908 DNW720908 DXS720908 EHO720908 ERK720908 FBG720908 FLC720908 FUY720908 GEU720908 GOQ720908 GYM720908 HII720908 HSE720908 ICA720908 ILW720908 IVS720908 JFO720908 JPK720908 JZG720908 KJC720908 KSY720908 LCU720908 LMQ720908 LWM720908 MGI720908 MQE720908 NAA720908 NJW720908 NTS720908 ODO720908 ONK720908 OXG720908 PHC720908 PQY720908 QAU720908 QKQ720908 QUM720908 REI720908 ROE720908 RYA720908 SHW720908 SRS720908 TBO720908 TLK720908 TVG720908 UFC720908 UOY720908 UYU720908 VIQ720908 VSM720908 WCI720908 WME720908 WWA720908 S786444 JO786444 TK786444 ADG786444 ANC786444 AWY786444 BGU786444 BQQ786444 CAM786444 CKI786444 CUE786444 DEA786444 DNW786444 DXS786444 EHO786444 ERK786444 FBG786444 FLC786444 FUY786444 GEU786444 GOQ786444 GYM786444 HII786444 HSE786444 ICA786444 ILW786444 IVS786444 JFO786444 JPK786444 JZG786444 KJC786444 KSY786444 LCU786444 LMQ786444 LWM786444 MGI786444 MQE786444 NAA786444 NJW786444 NTS786444 ODO786444 ONK786444 OXG786444 PHC786444 PQY786444 QAU786444 QKQ786444 QUM786444 REI786444 ROE786444 RYA786444 SHW786444 SRS786444 TBO786444 TLK786444 TVG786444 UFC786444 UOY786444 UYU786444 VIQ786444 VSM786444 WCI786444 WME786444 WWA786444 S851980 JO851980 TK851980 ADG851980 ANC851980 AWY851980 BGU851980 BQQ851980 CAM851980 CKI851980 CUE851980 DEA851980 DNW851980 DXS851980 EHO851980 ERK851980 FBG851980 FLC851980 FUY851980 GEU851980 GOQ851980 GYM851980 HII851980 HSE851980 ICA851980 ILW851980 IVS851980 JFO851980 JPK851980 JZG851980 KJC851980 KSY851980 LCU851980 LMQ851980 LWM851980 MGI851980 MQE851980 NAA851980 NJW851980 NTS851980 ODO851980 ONK851980 OXG851980 PHC851980 PQY851980 QAU851980 QKQ851980 QUM851980 REI851980 ROE851980 RYA851980 SHW851980 SRS851980 TBO851980 TLK851980 TVG851980 UFC851980 UOY851980 UYU851980 VIQ851980 VSM851980 WCI851980 WME851980 WWA851980 S917516 JO917516 TK917516 ADG917516 ANC917516 AWY917516 BGU917516 BQQ917516 CAM917516 CKI917516 CUE917516 DEA917516 DNW917516 DXS917516 EHO917516 ERK917516 FBG917516 FLC917516 FUY917516 GEU917516 GOQ917516 GYM917516 HII917516 HSE917516 ICA917516 ILW917516 IVS917516 JFO917516 JPK917516 JZG917516 KJC917516 KSY917516 LCU917516 LMQ917516 LWM917516 MGI917516 MQE917516 NAA917516 NJW917516 NTS917516 ODO917516 ONK917516 OXG917516 PHC917516 PQY917516 QAU917516 QKQ917516 QUM917516 REI917516 ROE917516 RYA917516 SHW917516 SRS917516 TBO917516 TLK917516 TVG917516 UFC917516 UOY917516 UYU917516 VIQ917516 VSM917516 WCI917516 WME917516 WWA917516 S983052 JO983052 TK983052 ADG983052 ANC983052 AWY983052 BGU983052 BQQ983052 CAM983052 CKI983052 CUE983052 DEA983052 DNW983052 DXS983052 EHO983052 ERK983052 FBG983052 FLC983052 FUY983052 GEU983052 GOQ983052 GYM983052 HII983052 HSE983052 ICA983052 ILW983052 IVS983052 JFO983052 JPK983052 JZG983052 KJC983052 KSY983052 LCU983052 LMQ983052 LWM983052 MGI983052 MQE983052 NAA983052 NJW983052 NTS983052 ODO983052 ONK983052 OXG983052 PHC983052 PQY983052 QAU983052 QKQ983052 QUM983052 REI983052 ROE983052 RYA983052 SHW983052 SRS983052 TBO983052 TLK983052 TVG983052 UFC983052 UOY983052 UYU983052 VIQ983052 VSM983052 WCI983052 WME983052 WWA983052"/>
    <dataValidation type="decimal" allowBlank="1" showInputMessage="1" showErrorMessage="1" error="acima do permitido" sqref="M45:N45 JI45:JJ45 TE45:TF45 ADA45:ADB45 AMW45:AMX45 AWS45:AWT45 BGO45:BGP45 BQK45:BQL45 CAG45:CAH45 CKC45:CKD45 CTY45:CTZ45 DDU45:DDV45 DNQ45:DNR45 DXM45:DXN45 EHI45:EHJ45 ERE45:ERF45 FBA45:FBB45 FKW45:FKX45 FUS45:FUT45 GEO45:GEP45 GOK45:GOL45 GYG45:GYH45 HIC45:HID45 HRY45:HRZ45 IBU45:IBV45 ILQ45:ILR45 IVM45:IVN45 JFI45:JFJ45 JPE45:JPF45 JZA45:JZB45 KIW45:KIX45 KSS45:KST45 LCO45:LCP45 LMK45:LML45 LWG45:LWH45 MGC45:MGD45 MPY45:MPZ45 MZU45:MZV45 NJQ45:NJR45 NTM45:NTN45 ODI45:ODJ45 ONE45:ONF45 OXA45:OXB45 PGW45:PGX45 PQS45:PQT45 QAO45:QAP45 QKK45:QKL45 QUG45:QUH45 REC45:RED45 RNY45:RNZ45 RXU45:RXV45 SHQ45:SHR45 SRM45:SRN45 TBI45:TBJ45 TLE45:TLF45 TVA45:TVB45 UEW45:UEX45 UOS45:UOT45 UYO45:UYP45 VIK45:VIL45 VSG45:VSH45 WCC45:WCD45 WLY45:WLZ45 WVU45:WVV45 M65581:N65581 JI65581:JJ65581 TE65581:TF65581 ADA65581:ADB65581 AMW65581:AMX65581 AWS65581:AWT65581 BGO65581:BGP65581 BQK65581:BQL65581 CAG65581:CAH65581 CKC65581:CKD65581 CTY65581:CTZ65581 DDU65581:DDV65581 DNQ65581:DNR65581 DXM65581:DXN65581 EHI65581:EHJ65581 ERE65581:ERF65581 FBA65581:FBB65581 FKW65581:FKX65581 FUS65581:FUT65581 GEO65581:GEP65581 GOK65581:GOL65581 GYG65581:GYH65581 HIC65581:HID65581 HRY65581:HRZ65581 IBU65581:IBV65581 ILQ65581:ILR65581 IVM65581:IVN65581 JFI65581:JFJ65581 JPE65581:JPF65581 JZA65581:JZB65581 KIW65581:KIX65581 KSS65581:KST65581 LCO65581:LCP65581 LMK65581:LML65581 LWG65581:LWH65581 MGC65581:MGD65581 MPY65581:MPZ65581 MZU65581:MZV65581 NJQ65581:NJR65581 NTM65581:NTN65581 ODI65581:ODJ65581 ONE65581:ONF65581 OXA65581:OXB65581 PGW65581:PGX65581 PQS65581:PQT65581 QAO65581:QAP65581 QKK65581:QKL65581 QUG65581:QUH65581 REC65581:RED65581 RNY65581:RNZ65581 RXU65581:RXV65581 SHQ65581:SHR65581 SRM65581:SRN65581 TBI65581:TBJ65581 TLE65581:TLF65581 TVA65581:TVB65581 UEW65581:UEX65581 UOS65581:UOT65581 UYO65581:UYP65581 VIK65581:VIL65581 VSG65581:VSH65581 WCC65581:WCD65581 WLY65581:WLZ65581 WVU65581:WVV65581 M131117:N131117 JI131117:JJ131117 TE131117:TF131117 ADA131117:ADB131117 AMW131117:AMX131117 AWS131117:AWT131117 BGO131117:BGP131117 BQK131117:BQL131117 CAG131117:CAH131117 CKC131117:CKD131117 CTY131117:CTZ131117 DDU131117:DDV131117 DNQ131117:DNR131117 DXM131117:DXN131117 EHI131117:EHJ131117 ERE131117:ERF131117 FBA131117:FBB131117 FKW131117:FKX131117 FUS131117:FUT131117 GEO131117:GEP131117 GOK131117:GOL131117 GYG131117:GYH131117 HIC131117:HID131117 HRY131117:HRZ131117 IBU131117:IBV131117 ILQ131117:ILR131117 IVM131117:IVN131117 JFI131117:JFJ131117 JPE131117:JPF131117 JZA131117:JZB131117 KIW131117:KIX131117 KSS131117:KST131117 LCO131117:LCP131117 LMK131117:LML131117 LWG131117:LWH131117 MGC131117:MGD131117 MPY131117:MPZ131117 MZU131117:MZV131117 NJQ131117:NJR131117 NTM131117:NTN131117 ODI131117:ODJ131117 ONE131117:ONF131117 OXA131117:OXB131117 PGW131117:PGX131117 PQS131117:PQT131117 QAO131117:QAP131117 QKK131117:QKL131117 QUG131117:QUH131117 REC131117:RED131117 RNY131117:RNZ131117 RXU131117:RXV131117 SHQ131117:SHR131117 SRM131117:SRN131117 TBI131117:TBJ131117 TLE131117:TLF131117 TVA131117:TVB131117 UEW131117:UEX131117 UOS131117:UOT131117 UYO131117:UYP131117 VIK131117:VIL131117 VSG131117:VSH131117 WCC131117:WCD131117 WLY131117:WLZ131117 WVU131117:WVV131117 M196653:N196653 JI196653:JJ196653 TE196653:TF196653 ADA196653:ADB196653 AMW196653:AMX196653 AWS196653:AWT196653 BGO196653:BGP196653 BQK196653:BQL196653 CAG196653:CAH196653 CKC196653:CKD196653 CTY196653:CTZ196653 DDU196653:DDV196653 DNQ196653:DNR196653 DXM196653:DXN196653 EHI196653:EHJ196653 ERE196653:ERF196653 FBA196653:FBB196653 FKW196653:FKX196653 FUS196653:FUT196653 GEO196653:GEP196653 GOK196653:GOL196653 GYG196653:GYH196653 HIC196653:HID196653 HRY196653:HRZ196653 IBU196653:IBV196653 ILQ196653:ILR196653 IVM196653:IVN196653 JFI196653:JFJ196653 JPE196653:JPF196653 JZA196653:JZB196653 KIW196653:KIX196653 KSS196653:KST196653 LCO196653:LCP196653 LMK196653:LML196653 LWG196653:LWH196653 MGC196653:MGD196653 MPY196653:MPZ196653 MZU196653:MZV196653 NJQ196653:NJR196653 NTM196653:NTN196653 ODI196653:ODJ196653 ONE196653:ONF196653 OXA196653:OXB196653 PGW196653:PGX196653 PQS196653:PQT196653 QAO196653:QAP196653 QKK196653:QKL196653 QUG196653:QUH196653 REC196653:RED196653 RNY196653:RNZ196653 RXU196653:RXV196653 SHQ196653:SHR196653 SRM196653:SRN196653 TBI196653:TBJ196653 TLE196653:TLF196653 TVA196653:TVB196653 UEW196653:UEX196653 UOS196653:UOT196653 UYO196653:UYP196653 VIK196653:VIL196653 VSG196653:VSH196653 WCC196653:WCD196653 WLY196653:WLZ196653 WVU196653:WVV196653 M262189:N262189 JI262189:JJ262189 TE262189:TF262189 ADA262189:ADB262189 AMW262189:AMX262189 AWS262189:AWT262189 BGO262189:BGP262189 BQK262189:BQL262189 CAG262189:CAH262189 CKC262189:CKD262189 CTY262189:CTZ262189 DDU262189:DDV262189 DNQ262189:DNR262189 DXM262189:DXN262189 EHI262189:EHJ262189 ERE262189:ERF262189 FBA262189:FBB262189 FKW262189:FKX262189 FUS262189:FUT262189 GEO262189:GEP262189 GOK262189:GOL262189 GYG262189:GYH262189 HIC262189:HID262189 HRY262189:HRZ262189 IBU262189:IBV262189 ILQ262189:ILR262189 IVM262189:IVN262189 JFI262189:JFJ262189 JPE262189:JPF262189 JZA262189:JZB262189 KIW262189:KIX262189 KSS262189:KST262189 LCO262189:LCP262189 LMK262189:LML262189 LWG262189:LWH262189 MGC262189:MGD262189 MPY262189:MPZ262189 MZU262189:MZV262189 NJQ262189:NJR262189 NTM262189:NTN262189 ODI262189:ODJ262189 ONE262189:ONF262189 OXA262189:OXB262189 PGW262189:PGX262189 PQS262189:PQT262189 QAO262189:QAP262189 QKK262189:QKL262189 QUG262189:QUH262189 REC262189:RED262189 RNY262189:RNZ262189 RXU262189:RXV262189 SHQ262189:SHR262189 SRM262189:SRN262189 TBI262189:TBJ262189 TLE262189:TLF262189 TVA262189:TVB262189 UEW262189:UEX262189 UOS262189:UOT262189 UYO262189:UYP262189 VIK262189:VIL262189 VSG262189:VSH262189 WCC262189:WCD262189 WLY262189:WLZ262189 WVU262189:WVV262189 M327725:N327725 JI327725:JJ327725 TE327725:TF327725 ADA327725:ADB327725 AMW327725:AMX327725 AWS327725:AWT327725 BGO327725:BGP327725 BQK327725:BQL327725 CAG327725:CAH327725 CKC327725:CKD327725 CTY327725:CTZ327725 DDU327725:DDV327725 DNQ327725:DNR327725 DXM327725:DXN327725 EHI327725:EHJ327725 ERE327725:ERF327725 FBA327725:FBB327725 FKW327725:FKX327725 FUS327725:FUT327725 GEO327725:GEP327725 GOK327725:GOL327725 GYG327725:GYH327725 HIC327725:HID327725 HRY327725:HRZ327725 IBU327725:IBV327725 ILQ327725:ILR327725 IVM327725:IVN327725 JFI327725:JFJ327725 JPE327725:JPF327725 JZA327725:JZB327725 KIW327725:KIX327725 KSS327725:KST327725 LCO327725:LCP327725 LMK327725:LML327725 LWG327725:LWH327725 MGC327725:MGD327725 MPY327725:MPZ327725 MZU327725:MZV327725 NJQ327725:NJR327725 NTM327725:NTN327725 ODI327725:ODJ327725 ONE327725:ONF327725 OXA327725:OXB327725 PGW327725:PGX327725 PQS327725:PQT327725 QAO327725:QAP327725 QKK327725:QKL327725 QUG327725:QUH327725 REC327725:RED327725 RNY327725:RNZ327725 RXU327725:RXV327725 SHQ327725:SHR327725 SRM327725:SRN327725 TBI327725:TBJ327725 TLE327725:TLF327725 TVA327725:TVB327725 UEW327725:UEX327725 UOS327725:UOT327725 UYO327725:UYP327725 VIK327725:VIL327725 VSG327725:VSH327725 WCC327725:WCD327725 WLY327725:WLZ327725 WVU327725:WVV327725 M393261:N393261 JI393261:JJ393261 TE393261:TF393261 ADA393261:ADB393261 AMW393261:AMX393261 AWS393261:AWT393261 BGO393261:BGP393261 BQK393261:BQL393261 CAG393261:CAH393261 CKC393261:CKD393261 CTY393261:CTZ393261 DDU393261:DDV393261 DNQ393261:DNR393261 DXM393261:DXN393261 EHI393261:EHJ393261 ERE393261:ERF393261 FBA393261:FBB393261 FKW393261:FKX393261 FUS393261:FUT393261 GEO393261:GEP393261 GOK393261:GOL393261 GYG393261:GYH393261 HIC393261:HID393261 HRY393261:HRZ393261 IBU393261:IBV393261 ILQ393261:ILR393261 IVM393261:IVN393261 JFI393261:JFJ393261 JPE393261:JPF393261 JZA393261:JZB393261 KIW393261:KIX393261 KSS393261:KST393261 LCO393261:LCP393261 LMK393261:LML393261 LWG393261:LWH393261 MGC393261:MGD393261 MPY393261:MPZ393261 MZU393261:MZV393261 NJQ393261:NJR393261 NTM393261:NTN393261 ODI393261:ODJ393261 ONE393261:ONF393261 OXA393261:OXB393261 PGW393261:PGX393261 PQS393261:PQT393261 QAO393261:QAP393261 QKK393261:QKL393261 QUG393261:QUH393261 REC393261:RED393261 RNY393261:RNZ393261 RXU393261:RXV393261 SHQ393261:SHR393261 SRM393261:SRN393261 TBI393261:TBJ393261 TLE393261:TLF393261 TVA393261:TVB393261 UEW393261:UEX393261 UOS393261:UOT393261 UYO393261:UYP393261 VIK393261:VIL393261 VSG393261:VSH393261 WCC393261:WCD393261 WLY393261:WLZ393261 WVU393261:WVV393261 M458797:N458797 JI458797:JJ458797 TE458797:TF458797 ADA458797:ADB458797 AMW458797:AMX458797 AWS458797:AWT458797 BGO458797:BGP458797 BQK458797:BQL458797 CAG458797:CAH458797 CKC458797:CKD458797 CTY458797:CTZ458797 DDU458797:DDV458797 DNQ458797:DNR458797 DXM458797:DXN458797 EHI458797:EHJ458797 ERE458797:ERF458797 FBA458797:FBB458797 FKW458797:FKX458797 FUS458797:FUT458797 GEO458797:GEP458797 GOK458797:GOL458797 GYG458797:GYH458797 HIC458797:HID458797 HRY458797:HRZ458797 IBU458797:IBV458797 ILQ458797:ILR458797 IVM458797:IVN458797 JFI458797:JFJ458797 JPE458797:JPF458797 JZA458797:JZB458797 KIW458797:KIX458797 KSS458797:KST458797 LCO458797:LCP458797 LMK458797:LML458797 LWG458797:LWH458797 MGC458797:MGD458797 MPY458797:MPZ458797 MZU458797:MZV458797 NJQ458797:NJR458797 NTM458797:NTN458797 ODI458797:ODJ458797 ONE458797:ONF458797 OXA458797:OXB458797 PGW458797:PGX458797 PQS458797:PQT458797 QAO458797:QAP458797 QKK458797:QKL458797 QUG458797:QUH458797 REC458797:RED458797 RNY458797:RNZ458797 RXU458797:RXV458797 SHQ458797:SHR458797 SRM458797:SRN458797 TBI458797:TBJ458797 TLE458797:TLF458797 TVA458797:TVB458797 UEW458797:UEX458797 UOS458797:UOT458797 UYO458797:UYP458797 VIK458797:VIL458797 VSG458797:VSH458797 WCC458797:WCD458797 WLY458797:WLZ458797 WVU458797:WVV458797 M524333:N524333 JI524333:JJ524333 TE524333:TF524333 ADA524333:ADB524333 AMW524333:AMX524333 AWS524333:AWT524333 BGO524333:BGP524333 BQK524333:BQL524333 CAG524333:CAH524333 CKC524333:CKD524333 CTY524333:CTZ524333 DDU524333:DDV524333 DNQ524333:DNR524333 DXM524333:DXN524333 EHI524333:EHJ524333 ERE524333:ERF524333 FBA524333:FBB524333 FKW524333:FKX524333 FUS524333:FUT524333 GEO524333:GEP524333 GOK524333:GOL524333 GYG524333:GYH524333 HIC524333:HID524333 HRY524333:HRZ524333 IBU524333:IBV524333 ILQ524333:ILR524333 IVM524333:IVN524333 JFI524333:JFJ524333 JPE524333:JPF524333 JZA524333:JZB524333 KIW524333:KIX524333 KSS524333:KST524333 LCO524333:LCP524333 LMK524333:LML524333 LWG524333:LWH524333 MGC524333:MGD524333 MPY524333:MPZ524333 MZU524333:MZV524333 NJQ524333:NJR524333 NTM524333:NTN524333 ODI524333:ODJ524333 ONE524333:ONF524333 OXA524333:OXB524333 PGW524333:PGX524333 PQS524333:PQT524333 QAO524333:QAP524333 QKK524333:QKL524333 QUG524333:QUH524333 REC524333:RED524333 RNY524333:RNZ524333 RXU524333:RXV524333 SHQ524333:SHR524333 SRM524333:SRN524333 TBI524333:TBJ524333 TLE524333:TLF524333 TVA524333:TVB524333 UEW524333:UEX524333 UOS524333:UOT524333 UYO524333:UYP524333 VIK524333:VIL524333 VSG524333:VSH524333 WCC524333:WCD524333 WLY524333:WLZ524333 WVU524333:WVV524333 M589869:N589869 JI589869:JJ589869 TE589869:TF589869 ADA589869:ADB589869 AMW589869:AMX589869 AWS589869:AWT589869 BGO589869:BGP589869 BQK589869:BQL589869 CAG589869:CAH589869 CKC589869:CKD589869 CTY589869:CTZ589869 DDU589869:DDV589869 DNQ589869:DNR589869 DXM589869:DXN589869 EHI589869:EHJ589869 ERE589869:ERF589869 FBA589869:FBB589869 FKW589869:FKX589869 FUS589869:FUT589869 GEO589869:GEP589869 GOK589869:GOL589869 GYG589869:GYH589869 HIC589869:HID589869 HRY589869:HRZ589869 IBU589869:IBV589869 ILQ589869:ILR589869 IVM589869:IVN589869 JFI589869:JFJ589869 JPE589869:JPF589869 JZA589869:JZB589869 KIW589869:KIX589869 KSS589869:KST589869 LCO589869:LCP589869 LMK589869:LML589869 LWG589869:LWH589869 MGC589869:MGD589869 MPY589869:MPZ589869 MZU589869:MZV589869 NJQ589869:NJR589869 NTM589869:NTN589869 ODI589869:ODJ589869 ONE589869:ONF589869 OXA589869:OXB589869 PGW589869:PGX589869 PQS589869:PQT589869 QAO589869:QAP589869 QKK589869:QKL589869 QUG589869:QUH589869 REC589869:RED589869 RNY589869:RNZ589869 RXU589869:RXV589869 SHQ589869:SHR589869 SRM589869:SRN589869 TBI589869:TBJ589869 TLE589869:TLF589869 TVA589869:TVB589869 UEW589869:UEX589869 UOS589869:UOT589869 UYO589869:UYP589869 VIK589869:VIL589869 VSG589869:VSH589869 WCC589869:WCD589869 WLY589869:WLZ589869 WVU589869:WVV589869 M655405:N655405 JI655405:JJ655405 TE655405:TF655405 ADA655405:ADB655405 AMW655405:AMX655405 AWS655405:AWT655405 BGO655405:BGP655405 BQK655405:BQL655405 CAG655405:CAH655405 CKC655405:CKD655405 CTY655405:CTZ655405 DDU655405:DDV655405 DNQ655405:DNR655405 DXM655405:DXN655405 EHI655405:EHJ655405 ERE655405:ERF655405 FBA655405:FBB655405 FKW655405:FKX655405 FUS655405:FUT655405 GEO655405:GEP655405 GOK655405:GOL655405 GYG655405:GYH655405 HIC655405:HID655405 HRY655405:HRZ655405 IBU655405:IBV655405 ILQ655405:ILR655405 IVM655405:IVN655405 JFI655405:JFJ655405 JPE655405:JPF655405 JZA655405:JZB655405 KIW655405:KIX655405 KSS655405:KST655405 LCO655405:LCP655405 LMK655405:LML655405 LWG655405:LWH655405 MGC655405:MGD655405 MPY655405:MPZ655405 MZU655405:MZV655405 NJQ655405:NJR655405 NTM655405:NTN655405 ODI655405:ODJ655405 ONE655405:ONF655405 OXA655405:OXB655405 PGW655405:PGX655405 PQS655405:PQT655405 QAO655405:QAP655405 QKK655405:QKL655405 QUG655405:QUH655405 REC655405:RED655405 RNY655405:RNZ655405 RXU655405:RXV655405 SHQ655405:SHR655405 SRM655405:SRN655405 TBI655405:TBJ655405 TLE655405:TLF655405 TVA655405:TVB655405 UEW655405:UEX655405 UOS655405:UOT655405 UYO655405:UYP655405 VIK655405:VIL655405 VSG655405:VSH655405 WCC655405:WCD655405 WLY655405:WLZ655405 WVU655405:WVV655405 M720941:N720941 JI720941:JJ720941 TE720941:TF720941 ADA720941:ADB720941 AMW720941:AMX720941 AWS720941:AWT720941 BGO720941:BGP720941 BQK720941:BQL720941 CAG720941:CAH720941 CKC720941:CKD720941 CTY720941:CTZ720941 DDU720941:DDV720941 DNQ720941:DNR720941 DXM720941:DXN720941 EHI720941:EHJ720941 ERE720941:ERF720941 FBA720941:FBB720941 FKW720941:FKX720941 FUS720941:FUT720941 GEO720941:GEP720941 GOK720941:GOL720941 GYG720941:GYH720941 HIC720941:HID720941 HRY720941:HRZ720941 IBU720941:IBV720941 ILQ720941:ILR720941 IVM720941:IVN720941 JFI720941:JFJ720941 JPE720941:JPF720941 JZA720941:JZB720941 KIW720941:KIX720941 KSS720941:KST720941 LCO720941:LCP720941 LMK720941:LML720941 LWG720941:LWH720941 MGC720941:MGD720941 MPY720941:MPZ720941 MZU720941:MZV720941 NJQ720941:NJR720941 NTM720941:NTN720941 ODI720941:ODJ720941 ONE720941:ONF720941 OXA720941:OXB720941 PGW720941:PGX720941 PQS720941:PQT720941 QAO720941:QAP720941 QKK720941:QKL720941 QUG720941:QUH720941 REC720941:RED720941 RNY720941:RNZ720941 RXU720941:RXV720941 SHQ720941:SHR720941 SRM720941:SRN720941 TBI720941:TBJ720941 TLE720941:TLF720941 TVA720941:TVB720941 UEW720941:UEX720941 UOS720941:UOT720941 UYO720941:UYP720941 VIK720941:VIL720941 VSG720941:VSH720941 WCC720941:WCD720941 WLY720941:WLZ720941 WVU720941:WVV720941 M786477:N786477 JI786477:JJ786477 TE786477:TF786477 ADA786477:ADB786477 AMW786477:AMX786477 AWS786477:AWT786477 BGO786477:BGP786477 BQK786477:BQL786477 CAG786477:CAH786477 CKC786477:CKD786477 CTY786477:CTZ786477 DDU786477:DDV786477 DNQ786477:DNR786477 DXM786477:DXN786477 EHI786477:EHJ786477 ERE786477:ERF786477 FBA786477:FBB786477 FKW786477:FKX786477 FUS786477:FUT786477 GEO786477:GEP786477 GOK786477:GOL786477 GYG786477:GYH786477 HIC786477:HID786477 HRY786477:HRZ786477 IBU786477:IBV786477 ILQ786477:ILR786477 IVM786477:IVN786477 JFI786477:JFJ786477 JPE786477:JPF786477 JZA786477:JZB786477 KIW786477:KIX786477 KSS786477:KST786477 LCO786477:LCP786477 LMK786477:LML786477 LWG786477:LWH786477 MGC786477:MGD786477 MPY786477:MPZ786477 MZU786477:MZV786477 NJQ786477:NJR786477 NTM786477:NTN786477 ODI786477:ODJ786477 ONE786477:ONF786477 OXA786477:OXB786477 PGW786477:PGX786477 PQS786477:PQT786477 QAO786477:QAP786477 QKK786477:QKL786477 QUG786477:QUH786477 REC786477:RED786477 RNY786477:RNZ786477 RXU786477:RXV786477 SHQ786477:SHR786477 SRM786477:SRN786477 TBI786477:TBJ786477 TLE786477:TLF786477 TVA786477:TVB786477 UEW786477:UEX786477 UOS786477:UOT786477 UYO786477:UYP786477 VIK786477:VIL786477 VSG786477:VSH786477 WCC786477:WCD786477 WLY786477:WLZ786477 WVU786477:WVV786477 M852013:N852013 JI852013:JJ852013 TE852013:TF852013 ADA852013:ADB852013 AMW852013:AMX852013 AWS852013:AWT852013 BGO852013:BGP852013 BQK852013:BQL852013 CAG852013:CAH852013 CKC852013:CKD852013 CTY852013:CTZ852013 DDU852013:DDV852013 DNQ852013:DNR852013 DXM852013:DXN852013 EHI852013:EHJ852013 ERE852013:ERF852013 FBA852013:FBB852013 FKW852013:FKX852013 FUS852013:FUT852013 GEO852013:GEP852013 GOK852013:GOL852013 GYG852013:GYH852013 HIC852013:HID852013 HRY852013:HRZ852013 IBU852013:IBV852013 ILQ852013:ILR852013 IVM852013:IVN852013 JFI852013:JFJ852013 JPE852013:JPF852013 JZA852013:JZB852013 KIW852013:KIX852013 KSS852013:KST852013 LCO852013:LCP852013 LMK852013:LML852013 LWG852013:LWH852013 MGC852013:MGD852013 MPY852013:MPZ852013 MZU852013:MZV852013 NJQ852013:NJR852013 NTM852013:NTN852013 ODI852013:ODJ852013 ONE852013:ONF852013 OXA852013:OXB852013 PGW852013:PGX852013 PQS852013:PQT852013 QAO852013:QAP852013 QKK852013:QKL852013 QUG852013:QUH852013 REC852013:RED852013 RNY852013:RNZ852013 RXU852013:RXV852013 SHQ852013:SHR852013 SRM852013:SRN852013 TBI852013:TBJ852013 TLE852013:TLF852013 TVA852013:TVB852013 UEW852013:UEX852013 UOS852013:UOT852013 UYO852013:UYP852013 VIK852013:VIL852013 VSG852013:VSH852013 WCC852013:WCD852013 WLY852013:WLZ852013 WVU852013:WVV852013 M917549:N917549 JI917549:JJ917549 TE917549:TF917549 ADA917549:ADB917549 AMW917549:AMX917549 AWS917549:AWT917549 BGO917549:BGP917549 BQK917549:BQL917549 CAG917549:CAH917549 CKC917549:CKD917549 CTY917549:CTZ917549 DDU917549:DDV917549 DNQ917549:DNR917549 DXM917549:DXN917549 EHI917549:EHJ917549 ERE917549:ERF917549 FBA917549:FBB917549 FKW917549:FKX917549 FUS917549:FUT917549 GEO917549:GEP917549 GOK917549:GOL917549 GYG917549:GYH917549 HIC917549:HID917549 HRY917549:HRZ917549 IBU917549:IBV917549 ILQ917549:ILR917549 IVM917549:IVN917549 JFI917549:JFJ917549 JPE917549:JPF917549 JZA917549:JZB917549 KIW917549:KIX917549 KSS917549:KST917549 LCO917549:LCP917549 LMK917549:LML917549 LWG917549:LWH917549 MGC917549:MGD917549 MPY917549:MPZ917549 MZU917549:MZV917549 NJQ917549:NJR917549 NTM917549:NTN917549 ODI917549:ODJ917549 ONE917549:ONF917549 OXA917549:OXB917549 PGW917549:PGX917549 PQS917549:PQT917549 QAO917549:QAP917549 QKK917549:QKL917549 QUG917549:QUH917549 REC917549:RED917549 RNY917549:RNZ917549 RXU917549:RXV917549 SHQ917549:SHR917549 SRM917549:SRN917549 TBI917549:TBJ917549 TLE917549:TLF917549 TVA917549:TVB917549 UEW917549:UEX917549 UOS917549:UOT917549 UYO917549:UYP917549 VIK917549:VIL917549 VSG917549:VSH917549 WCC917549:WCD917549 WLY917549:WLZ917549 WVU917549:WVV917549 M983085:N983085 JI983085:JJ983085 TE983085:TF983085 ADA983085:ADB983085 AMW983085:AMX983085 AWS983085:AWT983085 BGO983085:BGP983085 BQK983085:BQL983085 CAG983085:CAH983085 CKC983085:CKD983085 CTY983085:CTZ983085 DDU983085:DDV983085 DNQ983085:DNR983085 DXM983085:DXN983085 EHI983085:EHJ983085 ERE983085:ERF983085 FBA983085:FBB983085 FKW983085:FKX983085 FUS983085:FUT983085 GEO983085:GEP983085 GOK983085:GOL983085 GYG983085:GYH983085 HIC983085:HID983085 HRY983085:HRZ983085 IBU983085:IBV983085 ILQ983085:ILR983085 IVM983085:IVN983085 JFI983085:JFJ983085 JPE983085:JPF983085 JZA983085:JZB983085 KIW983085:KIX983085 KSS983085:KST983085 LCO983085:LCP983085 LMK983085:LML983085 LWG983085:LWH983085 MGC983085:MGD983085 MPY983085:MPZ983085 MZU983085:MZV983085 NJQ983085:NJR983085 NTM983085:NTN983085 ODI983085:ODJ983085 ONE983085:ONF983085 OXA983085:OXB983085 PGW983085:PGX983085 PQS983085:PQT983085 QAO983085:QAP983085 QKK983085:QKL983085 QUG983085:QUH983085 REC983085:RED983085 RNY983085:RNZ983085 RXU983085:RXV983085 SHQ983085:SHR983085 SRM983085:SRN983085 TBI983085:TBJ983085 TLE983085:TLF983085 TVA983085:TVB983085 UEW983085:UEX983085 UOS983085:UOT983085 UYO983085:UYP983085 VIK983085:VIL983085 VSG983085:VSH983085 WCC983085:WCD983085 WLY983085:WLZ983085 WVU983085:WVV983085">
      <formula1>0</formula1>
      <formula2>M44</formula2>
    </dataValidation>
    <dataValidation type="decimal" allowBlank="1" showInputMessage="1" showErrorMessage="1" error="acima do permitido" sqref="M46:N46 JI46:JJ46 TE46:TF46 ADA46:ADB46 AMW46:AMX46 AWS46:AWT46 BGO46:BGP46 BQK46:BQL46 CAG46:CAH46 CKC46:CKD46 CTY46:CTZ46 DDU46:DDV46 DNQ46:DNR46 DXM46:DXN46 EHI46:EHJ46 ERE46:ERF46 FBA46:FBB46 FKW46:FKX46 FUS46:FUT46 GEO46:GEP46 GOK46:GOL46 GYG46:GYH46 HIC46:HID46 HRY46:HRZ46 IBU46:IBV46 ILQ46:ILR46 IVM46:IVN46 JFI46:JFJ46 JPE46:JPF46 JZA46:JZB46 KIW46:KIX46 KSS46:KST46 LCO46:LCP46 LMK46:LML46 LWG46:LWH46 MGC46:MGD46 MPY46:MPZ46 MZU46:MZV46 NJQ46:NJR46 NTM46:NTN46 ODI46:ODJ46 ONE46:ONF46 OXA46:OXB46 PGW46:PGX46 PQS46:PQT46 QAO46:QAP46 QKK46:QKL46 QUG46:QUH46 REC46:RED46 RNY46:RNZ46 RXU46:RXV46 SHQ46:SHR46 SRM46:SRN46 TBI46:TBJ46 TLE46:TLF46 TVA46:TVB46 UEW46:UEX46 UOS46:UOT46 UYO46:UYP46 VIK46:VIL46 VSG46:VSH46 WCC46:WCD46 WLY46:WLZ46 WVU46:WVV46 M65582:N65582 JI65582:JJ65582 TE65582:TF65582 ADA65582:ADB65582 AMW65582:AMX65582 AWS65582:AWT65582 BGO65582:BGP65582 BQK65582:BQL65582 CAG65582:CAH65582 CKC65582:CKD65582 CTY65582:CTZ65582 DDU65582:DDV65582 DNQ65582:DNR65582 DXM65582:DXN65582 EHI65582:EHJ65582 ERE65582:ERF65582 FBA65582:FBB65582 FKW65582:FKX65582 FUS65582:FUT65582 GEO65582:GEP65582 GOK65582:GOL65582 GYG65582:GYH65582 HIC65582:HID65582 HRY65582:HRZ65582 IBU65582:IBV65582 ILQ65582:ILR65582 IVM65582:IVN65582 JFI65582:JFJ65582 JPE65582:JPF65582 JZA65582:JZB65582 KIW65582:KIX65582 KSS65582:KST65582 LCO65582:LCP65582 LMK65582:LML65582 LWG65582:LWH65582 MGC65582:MGD65582 MPY65582:MPZ65582 MZU65582:MZV65582 NJQ65582:NJR65582 NTM65582:NTN65582 ODI65582:ODJ65582 ONE65582:ONF65582 OXA65582:OXB65582 PGW65582:PGX65582 PQS65582:PQT65582 QAO65582:QAP65582 QKK65582:QKL65582 QUG65582:QUH65582 REC65582:RED65582 RNY65582:RNZ65582 RXU65582:RXV65582 SHQ65582:SHR65582 SRM65582:SRN65582 TBI65582:TBJ65582 TLE65582:TLF65582 TVA65582:TVB65582 UEW65582:UEX65582 UOS65582:UOT65582 UYO65582:UYP65582 VIK65582:VIL65582 VSG65582:VSH65582 WCC65582:WCD65582 WLY65582:WLZ65582 WVU65582:WVV65582 M131118:N131118 JI131118:JJ131118 TE131118:TF131118 ADA131118:ADB131118 AMW131118:AMX131118 AWS131118:AWT131118 BGO131118:BGP131118 BQK131118:BQL131118 CAG131118:CAH131118 CKC131118:CKD131118 CTY131118:CTZ131118 DDU131118:DDV131118 DNQ131118:DNR131118 DXM131118:DXN131118 EHI131118:EHJ131118 ERE131118:ERF131118 FBA131118:FBB131118 FKW131118:FKX131118 FUS131118:FUT131118 GEO131118:GEP131118 GOK131118:GOL131118 GYG131118:GYH131118 HIC131118:HID131118 HRY131118:HRZ131118 IBU131118:IBV131118 ILQ131118:ILR131118 IVM131118:IVN131118 JFI131118:JFJ131118 JPE131118:JPF131118 JZA131118:JZB131118 KIW131118:KIX131118 KSS131118:KST131118 LCO131118:LCP131118 LMK131118:LML131118 LWG131118:LWH131118 MGC131118:MGD131118 MPY131118:MPZ131118 MZU131118:MZV131118 NJQ131118:NJR131118 NTM131118:NTN131118 ODI131118:ODJ131118 ONE131118:ONF131118 OXA131118:OXB131118 PGW131118:PGX131118 PQS131118:PQT131118 QAO131118:QAP131118 QKK131118:QKL131118 QUG131118:QUH131118 REC131118:RED131118 RNY131118:RNZ131118 RXU131118:RXV131118 SHQ131118:SHR131118 SRM131118:SRN131118 TBI131118:TBJ131118 TLE131118:TLF131118 TVA131118:TVB131118 UEW131118:UEX131118 UOS131118:UOT131118 UYO131118:UYP131118 VIK131118:VIL131118 VSG131118:VSH131118 WCC131118:WCD131118 WLY131118:WLZ131118 WVU131118:WVV131118 M196654:N196654 JI196654:JJ196654 TE196654:TF196654 ADA196654:ADB196654 AMW196654:AMX196654 AWS196654:AWT196654 BGO196654:BGP196654 BQK196654:BQL196654 CAG196654:CAH196654 CKC196654:CKD196654 CTY196654:CTZ196654 DDU196654:DDV196654 DNQ196654:DNR196654 DXM196654:DXN196654 EHI196654:EHJ196654 ERE196654:ERF196654 FBA196654:FBB196654 FKW196654:FKX196654 FUS196654:FUT196654 GEO196654:GEP196654 GOK196654:GOL196654 GYG196654:GYH196654 HIC196654:HID196654 HRY196654:HRZ196654 IBU196654:IBV196654 ILQ196654:ILR196654 IVM196654:IVN196654 JFI196654:JFJ196654 JPE196654:JPF196654 JZA196654:JZB196654 KIW196654:KIX196654 KSS196654:KST196654 LCO196654:LCP196654 LMK196654:LML196654 LWG196654:LWH196654 MGC196654:MGD196654 MPY196654:MPZ196654 MZU196654:MZV196654 NJQ196654:NJR196654 NTM196654:NTN196654 ODI196654:ODJ196654 ONE196654:ONF196654 OXA196654:OXB196654 PGW196654:PGX196654 PQS196654:PQT196654 QAO196654:QAP196654 QKK196654:QKL196654 QUG196654:QUH196654 REC196654:RED196654 RNY196654:RNZ196654 RXU196654:RXV196654 SHQ196654:SHR196654 SRM196654:SRN196654 TBI196654:TBJ196654 TLE196654:TLF196654 TVA196654:TVB196654 UEW196654:UEX196654 UOS196654:UOT196654 UYO196654:UYP196654 VIK196654:VIL196654 VSG196654:VSH196654 WCC196654:WCD196654 WLY196654:WLZ196654 WVU196654:WVV196654 M262190:N262190 JI262190:JJ262190 TE262190:TF262190 ADA262190:ADB262190 AMW262190:AMX262190 AWS262190:AWT262190 BGO262190:BGP262190 BQK262190:BQL262190 CAG262190:CAH262190 CKC262190:CKD262190 CTY262190:CTZ262190 DDU262190:DDV262190 DNQ262190:DNR262190 DXM262190:DXN262190 EHI262190:EHJ262190 ERE262190:ERF262190 FBA262190:FBB262190 FKW262190:FKX262190 FUS262190:FUT262190 GEO262190:GEP262190 GOK262190:GOL262190 GYG262190:GYH262190 HIC262190:HID262190 HRY262190:HRZ262190 IBU262190:IBV262190 ILQ262190:ILR262190 IVM262190:IVN262190 JFI262190:JFJ262190 JPE262190:JPF262190 JZA262190:JZB262190 KIW262190:KIX262190 KSS262190:KST262190 LCO262190:LCP262190 LMK262190:LML262190 LWG262190:LWH262190 MGC262190:MGD262190 MPY262190:MPZ262190 MZU262190:MZV262190 NJQ262190:NJR262190 NTM262190:NTN262190 ODI262190:ODJ262190 ONE262190:ONF262190 OXA262190:OXB262190 PGW262190:PGX262190 PQS262190:PQT262190 QAO262190:QAP262190 QKK262190:QKL262190 QUG262190:QUH262190 REC262190:RED262190 RNY262190:RNZ262190 RXU262190:RXV262190 SHQ262190:SHR262190 SRM262190:SRN262190 TBI262190:TBJ262190 TLE262190:TLF262190 TVA262190:TVB262190 UEW262190:UEX262190 UOS262190:UOT262190 UYO262190:UYP262190 VIK262190:VIL262190 VSG262190:VSH262190 WCC262190:WCD262190 WLY262190:WLZ262190 WVU262190:WVV262190 M327726:N327726 JI327726:JJ327726 TE327726:TF327726 ADA327726:ADB327726 AMW327726:AMX327726 AWS327726:AWT327726 BGO327726:BGP327726 BQK327726:BQL327726 CAG327726:CAH327726 CKC327726:CKD327726 CTY327726:CTZ327726 DDU327726:DDV327726 DNQ327726:DNR327726 DXM327726:DXN327726 EHI327726:EHJ327726 ERE327726:ERF327726 FBA327726:FBB327726 FKW327726:FKX327726 FUS327726:FUT327726 GEO327726:GEP327726 GOK327726:GOL327726 GYG327726:GYH327726 HIC327726:HID327726 HRY327726:HRZ327726 IBU327726:IBV327726 ILQ327726:ILR327726 IVM327726:IVN327726 JFI327726:JFJ327726 JPE327726:JPF327726 JZA327726:JZB327726 KIW327726:KIX327726 KSS327726:KST327726 LCO327726:LCP327726 LMK327726:LML327726 LWG327726:LWH327726 MGC327726:MGD327726 MPY327726:MPZ327726 MZU327726:MZV327726 NJQ327726:NJR327726 NTM327726:NTN327726 ODI327726:ODJ327726 ONE327726:ONF327726 OXA327726:OXB327726 PGW327726:PGX327726 PQS327726:PQT327726 QAO327726:QAP327726 QKK327726:QKL327726 QUG327726:QUH327726 REC327726:RED327726 RNY327726:RNZ327726 RXU327726:RXV327726 SHQ327726:SHR327726 SRM327726:SRN327726 TBI327726:TBJ327726 TLE327726:TLF327726 TVA327726:TVB327726 UEW327726:UEX327726 UOS327726:UOT327726 UYO327726:UYP327726 VIK327726:VIL327726 VSG327726:VSH327726 WCC327726:WCD327726 WLY327726:WLZ327726 WVU327726:WVV327726 M393262:N393262 JI393262:JJ393262 TE393262:TF393262 ADA393262:ADB393262 AMW393262:AMX393262 AWS393262:AWT393262 BGO393262:BGP393262 BQK393262:BQL393262 CAG393262:CAH393262 CKC393262:CKD393262 CTY393262:CTZ393262 DDU393262:DDV393262 DNQ393262:DNR393262 DXM393262:DXN393262 EHI393262:EHJ393262 ERE393262:ERF393262 FBA393262:FBB393262 FKW393262:FKX393262 FUS393262:FUT393262 GEO393262:GEP393262 GOK393262:GOL393262 GYG393262:GYH393262 HIC393262:HID393262 HRY393262:HRZ393262 IBU393262:IBV393262 ILQ393262:ILR393262 IVM393262:IVN393262 JFI393262:JFJ393262 JPE393262:JPF393262 JZA393262:JZB393262 KIW393262:KIX393262 KSS393262:KST393262 LCO393262:LCP393262 LMK393262:LML393262 LWG393262:LWH393262 MGC393262:MGD393262 MPY393262:MPZ393262 MZU393262:MZV393262 NJQ393262:NJR393262 NTM393262:NTN393262 ODI393262:ODJ393262 ONE393262:ONF393262 OXA393262:OXB393262 PGW393262:PGX393262 PQS393262:PQT393262 QAO393262:QAP393262 QKK393262:QKL393262 QUG393262:QUH393262 REC393262:RED393262 RNY393262:RNZ393262 RXU393262:RXV393262 SHQ393262:SHR393262 SRM393262:SRN393262 TBI393262:TBJ393262 TLE393262:TLF393262 TVA393262:TVB393262 UEW393262:UEX393262 UOS393262:UOT393262 UYO393262:UYP393262 VIK393262:VIL393262 VSG393262:VSH393262 WCC393262:WCD393262 WLY393262:WLZ393262 WVU393262:WVV393262 M458798:N458798 JI458798:JJ458798 TE458798:TF458798 ADA458798:ADB458798 AMW458798:AMX458798 AWS458798:AWT458798 BGO458798:BGP458798 BQK458798:BQL458798 CAG458798:CAH458798 CKC458798:CKD458798 CTY458798:CTZ458798 DDU458798:DDV458798 DNQ458798:DNR458798 DXM458798:DXN458798 EHI458798:EHJ458798 ERE458798:ERF458798 FBA458798:FBB458798 FKW458798:FKX458798 FUS458798:FUT458798 GEO458798:GEP458798 GOK458798:GOL458798 GYG458798:GYH458798 HIC458798:HID458798 HRY458798:HRZ458798 IBU458798:IBV458798 ILQ458798:ILR458798 IVM458798:IVN458798 JFI458798:JFJ458798 JPE458798:JPF458798 JZA458798:JZB458798 KIW458798:KIX458798 KSS458798:KST458798 LCO458798:LCP458798 LMK458798:LML458798 LWG458798:LWH458798 MGC458798:MGD458798 MPY458798:MPZ458798 MZU458798:MZV458798 NJQ458798:NJR458798 NTM458798:NTN458798 ODI458798:ODJ458798 ONE458798:ONF458798 OXA458798:OXB458798 PGW458798:PGX458798 PQS458798:PQT458798 QAO458798:QAP458798 QKK458798:QKL458798 QUG458798:QUH458798 REC458798:RED458798 RNY458798:RNZ458798 RXU458798:RXV458798 SHQ458798:SHR458798 SRM458798:SRN458798 TBI458798:TBJ458798 TLE458798:TLF458798 TVA458798:TVB458798 UEW458798:UEX458798 UOS458798:UOT458798 UYO458798:UYP458798 VIK458798:VIL458798 VSG458798:VSH458798 WCC458798:WCD458798 WLY458798:WLZ458798 WVU458798:WVV458798 M524334:N524334 JI524334:JJ524334 TE524334:TF524334 ADA524334:ADB524334 AMW524334:AMX524334 AWS524334:AWT524334 BGO524334:BGP524334 BQK524334:BQL524334 CAG524334:CAH524334 CKC524334:CKD524334 CTY524334:CTZ524334 DDU524334:DDV524334 DNQ524334:DNR524334 DXM524334:DXN524334 EHI524334:EHJ524334 ERE524334:ERF524334 FBA524334:FBB524334 FKW524334:FKX524334 FUS524334:FUT524334 GEO524334:GEP524334 GOK524334:GOL524334 GYG524334:GYH524334 HIC524334:HID524334 HRY524334:HRZ524334 IBU524334:IBV524334 ILQ524334:ILR524334 IVM524334:IVN524334 JFI524334:JFJ524334 JPE524334:JPF524334 JZA524334:JZB524334 KIW524334:KIX524334 KSS524334:KST524334 LCO524334:LCP524334 LMK524334:LML524334 LWG524334:LWH524334 MGC524334:MGD524334 MPY524334:MPZ524334 MZU524334:MZV524334 NJQ524334:NJR524334 NTM524334:NTN524334 ODI524334:ODJ524334 ONE524334:ONF524334 OXA524334:OXB524334 PGW524334:PGX524334 PQS524334:PQT524334 QAO524334:QAP524334 QKK524334:QKL524334 QUG524334:QUH524334 REC524334:RED524334 RNY524334:RNZ524334 RXU524334:RXV524334 SHQ524334:SHR524334 SRM524334:SRN524334 TBI524334:TBJ524334 TLE524334:TLF524334 TVA524334:TVB524334 UEW524334:UEX524334 UOS524334:UOT524334 UYO524334:UYP524334 VIK524334:VIL524334 VSG524334:VSH524334 WCC524334:WCD524334 WLY524334:WLZ524334 WVU524334:WVV524334 M589870:N589870 JI589870:JJ589870 TE589870:TF589870 ADA589870:ADB589870 AMW589870:AMX589870 AWS589870:AWT589870 BGO589870:BGP589870 BQK589870:BQL589870 CAG589870:CAH589870 CKC589870:CKD589870 CTY589870:CTZ589870 DDU589870:DDV589870 DNQ589870:DNR589870 DXM589870:DXN589870 EHI589870:EHJ589870 ERE589870:ERF589870 FBA589870:FBB589870 FKW589870:FKX589870 FUS589870:FUT589870 GEO589870:GEP589870 GOK589870:GOL589870 GYG589870:GYH589870 HIC589870:HID589870 HRY589870:HRZ589870 IBU589870:IBV589870 ILQ589870:ILR589870 IVM589870:IVN589870 JFI589870:JFJ589870 JPE589870:JPF589870 JZA589870:JZB589870 KIW589870:KIX589870 KSS589870:KST589870 LCO589870:LCP589870 LMK589870:LML589870 LWG589870:LWH589870 MGC589870:MGD589870 MPY589870:MPZ589870 MZU589870:MZV589870 NJQ589870:NJR589870 NTM589870:NTN589870 ODI589870:ODJ589870 ONE589870:ONF589870 OXA589870:OXB589870 PGW589870:PGX589870 PQS589870:PQT589870 QAO589870:QAP589870 QKK589870:QKL589870 QUG589870:QUH589870 REC589870:RED589870 RNY589870:RNZ589870 RXU589870:RXV589870 SHQ589870:SHR589870 SRM589870:SRN589870 TBI589870:TBJ589870 TLE589870:TLF589870 TVA589870:TVB589870 UEW589870:UEX589870 UOS589870:UOT589870 UYO589870:UYP589870 VIK589870:VIL589870 VSG589870:VSH589870 WCC589870:WCD589870 WLY589870:WLZ589870 WVU589870:WVV589870 M655406:N655406 JI655406:JJ655406 TE655406:TF655406 ADA655406:ADB655406 AMW655406:AMX655406 AWS655406:AWT655406 BGO655406:BGP655406 BQK655406:BQL655406 CAG655406:CAH655406 CKC655406:CKD655406 CTY655406:CTZ655406 DDU655406:DDV655406 DNQ655406:DNR655406 DXM655406:DXN655406 EHI655406:EHJ655406 ERE655406:ERF655406 FBA655406:FBB655406 FKW655406:FKX655406 FUS655406:FUT655406 GEO655406:GEP655406 GOK655406:GOL655406 GYG655406:GYH655406 HIC655406:HID655406 HRY655406:HRZ655406 IBU655406:IBV655406 ILQ655406:ILR655406 IVM655406:IVN655406 JFI655406:JFJ655406 JPE655406:JPF655406 JZA655406:JZB655406 KIW655406:KIX655406 KSS655406:KST655406 LCO655406:LCP655406 LMK655406:LML655406 LWG655406:LWH655406 MGC655406:MGD655406 MPY655406:MPZ655406 MZU655406:MZV655406 NJQ655406:NJR655406 NTM655406:NTN655406 ODI655406:ODJ655406 ONE655406:ONF655406 OXA655406:OXB655406 PGW655406:PGX655406 PQS655406:PQT655406 QAO655406:QAP655406 QKK655406:QKL655406 QUG655406:QUH655406 REC655406:RED655406 RNY655406:RNZ655406 RXU655406:RXV655406 SHQ655406:SHR655406 SRM655406:SRN655406 TBI655406:TBJ655406 TLE655406:TLF655406 TVA655406:TVB655406 UEW655406:UEX655406 UOS655406:UOT655406 UYO655406:UYP655406 VIK655406:VIL655406 VSG655406:VSH655406 WCC655406:WCD655406 WLY655406:WLZ655406 WVU655406:WVV655406 M720942:N720942 JI720942:JJ720942 TE720942:TF720942 ADA720942:ADB720942 AMW720942:AMX720942 AWS720942:AWT720942 BGO720942:BGP720942 BQK720942:BQL720942 CAG720942:CAH720942 CKC720942:CKD720942 CTY720942:CTZ720942 DDU720942:DDV720942 DNQ720942:DNR720942 DXM720942:DXN720942 EHI720942:EHJ720942 ERE720942:ERF720942 FBA720942:FBB720942 FKW720942:FKX720942 FUS720942:FUT720942 GEO720942:GEP720942 GOK720942:GOL720942 GYG720942:GYH720942 HIC720942:HID720942 HRY720942:HRZ720942 IBU720942:IBV720942 ILQ720942:ILR720942 IVM720942:IVN720942 JFI720942:JFJ720942 JPE720942:JPF720942 JZA720942:JZB720942 KIW720942:KIX720942 KSS720942:KST720942 LCO720942:LCP720942 LMK720942:LML720942 LWG720942:LWH720942 MGC720942:MGD720942 MPY720942:MPZ720942 MZU720942:MZV720942 NJQ720942:NJR720942 NTM720942:NTN720942 ODI720942:ODJ720942 ONE720942:ONF720942 OXA720942:OXB720942 PGW720942:PGX720942 PQS720942:PQT720942 QAO720942:QAP720942 QKK720942:QKL720942 QUG720942:QUH720942 REC720942:RED720942 RNY720942:RNZ720942 RXU720942:RXV720942 SHQ720942:SHR720942 SRM720942:SRN720942 TBI720942:TBJ720942 TLE720942:TLF720942 TVA720942:TVB720942 UEW720942:UEX720942 UOS720942:UOT720942 UYO720942:UYP720942 VIK720942:VIL720942 VSG720942:VSH720942 WCC720942:WCD720942 WLY720942:WLZ720942 WVU720942:WVV720942 M786478:N786478 JI786478:JJ786478 TE786478:TF786478 ADA786478:ADB786478 AMW786478:AMX786478 AWS786478:AWT786478 BGO786478:BGP786478 BQK786478:BQL786478 CAG786478:CAH786478 CKC786478:CKD786478 CTY786478:CTZ786478 DDU786478:DDV786478 DNQ786478:DNR786478 DXM786478:DXN786478 EHI786478:EHJ786478 ERE786478:ERF786478 FBA786478:FBB786478 FKW786478:FKX786478 FUS786478:FUT786478 GEO786478:GEP786478 GOK786478:GOL786478 GYG786478:GYH786478 HIC786478:HID786478 HRY786478:HRZ786478 IBU786478:IBV786478 ILQ786478:ILR786478 IVM786478:IVN786478 JFI786478:JFJ786478 JPE786478:JPF786478 JZA786478:JZB786478 KIW786478:KIX786478 KSS786478:KST786478 LCO786478:LCP786478 LMK786478:LML786478 LWG786478:LWH786478 MGC786478:MGD786478 MPY786478:MPZ786478 MZU786478:MZV786478 NJQ786478:NJR786478 NTM786478:NTN786478 ODI786478:ODJ786478 ONE786478:ONF786478 OXA786478:OXB786478 PGW786478:PGX786478 PQS786478:PQT786478 QAO786478:QAP786478 QKK786478:QKL786478 QUG786478:QUH786478 REC786478:RED786478 RNY786478:RNZ786478 RXU786478:RXV786478 SHQ786478:SHR786478 SRM786478:SRN786478 TBI786478:TBJ786478 TLE786478:TLF786478 TVA786478:TVB786478 UEW786478:UEX786478 UOS786478:UOT786478 UYO786478:UYP786478 VIK786478:VIL786478 VSG786478:VSH786478 WCC786478:WCD786478 WLY786478:WLZ786478 WVU786478:WVV786478 M852014:N852014 JI852014:JJ852014 TE852014:TF852014 ADA852014:ADB852014 AMW852014:AMX852014 AWS852014:AWT852014 BGO852014:BGP852014 BQK852014:BQL852014 CAG852014:CAH852014 CKC852014:CKD852014 CTY852014:CTZ852014 DDU852014:DDV852014 DNQ852014:DNR852014 DXM852014:DXN852014 EHI852014:EHJ852014 ERE852014:ERF852014 FBA852014:FBB852014 FKW852014:FKX852014 FUS852014:FUT852014 GEO852014:GEP852014 GOK852014:GOL852014 GYG852014:GYH852014 HIC852014:HID852014 HRY852014:HRZ852014 IBU852014:IBV852014 ILQ852014:ILR852014 IVM852014:IVN852014 JFI852014:JFJ852014 JPE852014:JPF852014 JZA852014:JZB852014 KIW852014:KIX852014 KSS852014:KST852014 LCO852014:LCP852014 LMK852014:LML852014 LWG852014:LWH852014 MGC852014:MGD852014 MPY852014:MPZ852014 MZU852014:MZV852014 NJQ852014:NJR852014 NTM852014:NTN852014 ODI852014:ODJ852014 ONE852014:ONF852014 OXA852014:OXB852014 PGW852014:PGX852014 PQS852014:PQT852014 QAO852014:QAP852014 QKK852014:QKL852014 QUG852014:QUH852014 REC852014:RED852014 RNY852014:RNZ852014 RXU852014:RXV852014 SHQ852014:SHR852014 SRM852014:SRN852014 TBI852014:TBJ852014 TLE852014:TLF852014 TVA852014:TVB852014 UEW852014:UEX852014 UOS852014:UOT852014 UYO852014:UYP852014 VIK852014:VIL852014 VSG852014:VSH852014 WCC852014:WCD852014 WLY852014:WLZ852014 WVU852014:WVV852014 M917550:N917550 JI917550:JJ917550 TE917550:TF917550 ADA917550:ADB917550 AMW917550:AMX917550 AWS917550:AWT917550 BGO917550:BGP917550 BQK917550:BQL917550 CAG917550:CAH917550 CKC917550:CKD917550 CTY917550:CTZ917550 DDU917550:DDV917550 DNQ917550:DNR917550 DXM917550:DXN917550 EHI917550:EHJ917550 ERE917550:ERF917550 FBA917550:FBB917550 FKW917550:FKX917550 FUS917550:FUT917550 GEO917550:GEP917550 GOK917550:GOL917550 GYG917550:GYH917550 HIC917550:HID917550 HRY917550:HRZ917550 IBU917550:IBV917550 ILQ917550:ILR917550 IVM917550:IVN917550 JFI917550:JFJ917550 JPE917550:JPF917550 JZA917550:JZB917550 KIW917550:KIX917550 KSS917550:KST917550 LCO917550:LCP917550 LMK917550:LML917550 LWG917550:LWH917550 MGC917550:MGD917550 MPY917550:MPZ917550 MZU917550:MZV917550 NJQ917550:NJR917550 NTM917550:NTN917550 ODI917550:ODJ917550 ONE917550:ONF917550 OXA917550:OXB917550 PGW917550:PGX917550 PQS917550:PQT917550 QAO917550:QAP917550 QKK917550:QKL917550 QUG917550:QUH917550 REC917550:RED917550 RNY917550:RNZ917550 RXU917550:RXV917550 SHQ917550:SHR917550 SRM917550:SRN917550 TBI917550:TBJ917550 TLE917550:TLF917550 TVA917550:TVB917550 UEW917550:UEX917550 UOS917550:UOT917550 UYO917550:UYP917550 VIK917550:VIL917550 VSG917550:VSH917550 WCC917550:WCD917550 WLY917550:WLZ917550 WVU917550:WVV917550 M983086:N983086 JI983086:JJ983086 TE983086:TF983086 ADA983086:ADB983086 AMW983086:AMX983086 AWS983086:AWT983086 BGO983086:BGP983086 BQK983086:BQL983086 CAG983086:CAH983086 CKC983086:CKD983086 CTY983086:CTZ983086 DDU983086:DDV983086 DNQ983086:DNR983086 DXM983086:DXN983086 EHI983086:EHJ983086 ERE983086:ERF983086 FBA983086:FBB983086 FKW983086:FKX983086 FUS983086:FUT983086 GEO983086:GEP983086 GOK983086:GOL983086 GYG983086:GYH983086 HIC983086:HID983086 HRY983086:HRZ983086 IBU983086:IBV983086 ILQ983086:ILR983086 IVM983086:IVN983086 JFI983086:JFJ983086 JPE983086:JPF983086 JZA983086:JZB983086 KIW983086:KIX983086 KSS983086:KST983086 LCO983086:LCP983086 LMK983086:LML983086 LWG983086:LWH983086 MGC983086:MGD983086 MPY983086:MPZ983086 MZU983086:MZV983086 NJQ983086:NJR983086 NTM983086:NTN983086 ODI983086:ODJ983086 ONE983086:ONF983086 OXA983086:OXB983086 PGW983086:PGX983086 PQS983086:PQT983086 QAO983086:QAP983086 QKK983086:QKL983086 QUG983086:QUH983086 REC983086:RED983086 RNY983086:RNZ983086 RXU983086:RXV983086 SHQ983086:SHR983086 SRM983086:SRN983086 TBI983086:TBJ983086 TLE983086:TLF983086 TVA983086:TVB983086 UEW983086:UEX983086 UOS983086:UOT983086 UYO983086:UYP983086 VIK983086:VIL983086 VSG983086:VSH983086 WCC983086:WCD983086 WLY983086:WLZ983086 WVU983086:WVV983086">
      <formula1>0</formula1>
      <formula2>5%*M44</formula2>
    </dataValidation>
    <dataValidation type="decimal" allowBlank="1" showInputMessage="1" showErrorMessage="1" error="Acima do permitido" sqref="M47:N47 JI47:JJ47 TE47:TF47 ADA47:ADB47 AMW47:AMX47 AWS47:AWT47 BGO47:BGP47 BQK47:BQL47 CAG47:CAH47 CKC47:CKD47 CTY47:CTZ47 DDU47:DDV47 DNQ47:DNR47 DXM47:DXN47 EHI47:EHJ47 ERE47:ERF47 FBA47:FBB47 FKW47:FKX47 FUS47:FUT47 GEO47:GEP47 GOK47:GOL47 GYG47:GYH47 HIC47:HID47 HRY47:HRZ47 IBU47:IBV47 ILQ47:ILR47 IVM47:IVN47 JFI47:JFJ47 JPE47:JPF47 JZA47:JZB47 KIW47:KIX47 KSS47:KST47 LCO47:LCP47 LMK47:LML47 LWG47:LWH47 MGC47:MGD47 MPY47:MPZ47 MZU47:MZV47 NJQ47:NJR47 NTM47:NTN47 ODI47:ODJ47 ONE47:ONF47 OXA47:OXB47 PGW47:PGX47 PQS47:PQT47 QAO47:QAP47 QKK47:QKL47 QUG47:QUH47 REC47:RED47 RNY47:RNZ47 RXU47:RXV47 SHQ47:SHR47 SRM47:SRN47 TBI47:TBJ47 TLE47:TLF47 TVA47:TVB47 UEW47:UEX47 UOS47:UOT47 UYO47:UYP47 VIK47:VIL47 VSG47:VSH47 WCC47:WCD47 WLY47:WLZ47 WVU47:WVV47 M65583:N65583 JI65583:JJ65583 TE65583:TF65583 ADA65583:ADB65583 AMW65583:AMX65583 AWS65583:AWT65583 BGO65583:BGP65583 BQK65583:BQL65583 CAG65583:CAH65583 CKC65583:CKD65583 CTY65583:CTZ65583 DDU65583:DDV65583 DNQ65583:DNR65583 DXM65583:DXN65583 EHI65583:EHJ65583 ERE65583:ERF65583 FBA65583:FBB65583 FKW65583:FKX65583 FUS65583:FUT65583 GEO65583:GEP65583 GOK65583:GOL65583 GYG65583:GYH65583 HIC65583:HID65583 HRY65583:HRZ65583 IBU65583:IBV65583 ILQ65583:ILR65583 IVM65583:IVN65583 JFI65583:JFJ65583 JPE65583:JPF65583 JZA65583:JZB65583 KIW65583:KIX65583 KSS65583:KST65583 LCO65583:LCP65583 LMK65583:LML65583 LWG65583:LWH65583 MGC65583:MGD65583 MPY65583:MPZ65583 MZU65583:MZV65583 NJQ65583:NJR65583 NTM65583:NTN65583 ODI65583:ODJ65583 ONE65583:ONF65583 OXA65583:OXB65583 PGW65583:PGX65583 PQS65583:PQT65583 QAO65583:QAP65583 QKK65583:QKL65583 QUG65583:QUH65583 REC65583:RED65583 RNY65583:RNZ65583 RXU65583:RXV65583 SHQ65583:SHR65583 SRM65583:SRN65583 TBI65583:TBJ65583 TLE65583:TLF65583 TVA65583:TVB65583 UEW65583:UEX65583 UOS65583:UOT65583 UYO65583:UYP65583 VIK65583:VIL65583 VSG65583:VSH65583 WCC65583:WCD65583 WLY65583:WLZ65583 WVU65583:WVV65583 M131119:N131119 JI131119:JJ131119 TE131119:TF131119 ADA131119:ADB131119 AMW131119:AMX131119 AWS131119:AWT131119 BGO131119:BGP131119 BQK131119:BQL131119 CAG131119:CAH131119 CKC131119:CKD131119 CTY131119:CTZ131119 DDU131119:DDV131119 DNQ131119:DNR131119 DXM131119:DXN131119 EHI131119:EHJ131119 ERE131119:ERF131119 FBA131119:FBB131119 FKW131119:FKX131119 FUS131119:FUT131119 GEO131119:GEP131119 GOK131119:GOL131119 GYG131119:GYH131119 HIC131119:HID131119 HRY131119:HRZ131119 IBU131119:IBV131119 ILQ131119:ILR131119 IVM131119:IVN131119 JFI131119:JFJ131119 JPE131119:JPF131119 JZA131119:JZB131119 KIW131119:KIX131119 KSS131119:KST131119 LCO131119:LCP131119 LMK131119:LML131119 LWG131119:LWH131119 MGC131119:MGD131119 MPY131119:MPZ131119 MZU131119:MZV131119 NJQ131119:NJR131119 NTM131119:NTN131119 ODI131119:ODJ131119 ONE131119:ONF131119 OXA131119:OXB131119 PGW131119:PGX131119 PQS131119:PQT131119 QAO131119:QAP131119 QKK131119:QKL131119 QUG131119:QUH131119 REC131119:RED131119 RNY131119:RNZ131119 RXU131119:RXV131119 SHQ131119:SHR131119 SRM131119:SRN131119 TBI131119:TBJ131119 TLE131119:TLF131119 TVA131119:TVB131119 UEW131119:UEX131119 UOS131119:UOT131119 UYO131119:UYP131119 VIK131119:VIL131119 VSG131119:VSH131119 WCC131119:WCD131119 WLY131119:WLZ131119 WVU131119:WVV131119 M196655:N196655 JI196655:JJ196655 TE196655:TF196655 ADA196655:ADB196655 AMW196655:AMX196655 AWS196655:AWT196655 BGO196655:BGP196655 BQK196655:BQL196655 CAG196655:CAH196655 CKC196655:CKD196655 CTY196655:CTZ196655 DDU196655:DDV196655 DNQ196655:DNR196655 DXM196655:DXN196655 EHI196655:EHJ196655 ERE196655:ERF196655 FBA196655:FBB196655 FKW196655:FKX196655 FUS196655:FUT196655 GEO196655:GEP196655 GOK196655:GOL196655 GYG196655:GYH196655 HIC196655:HID196655 HRY196655:HRZ196655 IBU196655:IBV196655 ILQ196655:ILR196655 IVM196655:IVN196655 JFI196655:JFJ196655 JPE196655:JPF196655 JZA196655:JZB196655 KIW196655:KIX196655 KSS196655:KST196655 LCO196655:LCP196655 LMK196655:LML196655 LWG196655:LWH196655 MGC196655:MGD196655 MPY196655:MPZ196655 MZU196655:MZV196655 NJQ196655:NJR196655 NTM196655:NTN196655 ODI196655:ODJ196655 ONE196655:ONF196655 OXA196655:OXB196655 PGW196655:PGX196655 PQS196655:PQT196655 QAO196655:QAP196655 QKK196655:QKL196655 QUG196655:QUH196655 REC196655:RED196655 RNY196655:RNZ196655 RXU196655:RXV196655 SHQ196655:SHR196655 SRM196655:SRN196655 TBI196655:TBJ196655 TLE196655:TLF196655 TVA196655:TVB196655 UEW196655:UEX196655 UOS196655:UOT196655 UYO196655:UYP196655 VIK196655:VIL196655 VSG196655:VSH196655 WCC196655:WCD196655 WLY196655:WLZ196655 WVU196655:WVV196655 M262191:N262191 JI262191:JJ262191 TE262191:TF262191 ADA262191:ADB262191 AMW262191:AMX262191 AWS262191:AWT262191 BGO262191:BGP262191 BQK262191:BQL262191 CAG262191:CAH262191 CKC262191:CKD262191 CTY262191:CTZ262191 DDU262191:DDV262191 DNQ262191:DNR262191 DXM262191:DXN262191 EHI262191:EHJ262191 ERE262191:ERF262191 FBA262191:FBB262191 FKW262191:FKX262191 FUS262191:FUT262191 GEO262191:GEP262191 GOK262191:GOL262191 GYG262191:GYH262191 HIC262191:HID262191 HRY262191:HRZ262191 IBU262191:IBV262191 ILQ262191:ILR262191 IVM262191:IVN262191 JFI262191:JFJ262191 JPE262191:JPF262191 JZA262191:JZB262191 KIW262191:KIX262191 KSS262191:KST262191 LCO262191:LCP262191 LMK262191:LML262191 LWG262191:LWH262191 MGC262191:MGD262191 MPY262191:MPZ262191 MZU262191:MZV262191 NJQ262191:NJR262191 NTM262191:NTN262191 ODI262191:ODJ262191 ONE262191:ONF262191 OXA262191:OXB262191 PGW262191:PGX262191 PQS262191:PQT262191 QAO262191:QAP262191 QKK262191:QKL262191 QUG262191:QUH262191 REC262191:RED262191 RNY262191:RNZ262191 RXU262191:RXV262191 SHQ262191:SHR262191 SRM262191:SRN262191 TBI262191:TBJ262191 TLE262191:TLF262191 TVA262191:TVB262191 UEW262191:UEX262191 UOS262191:UOT262191 UYO262191:UYP262191 VIK262191:VIL262191 VSG262191:VSH262191 WCC262191:WCD262191 WLY262191:WLZ262191 WVU262191:WVV262191 M327727:N327727 JI327727:JJ327727 TE327727:TF327727 ADA327727:ADB327727 AMW327727:AMX327727 AWS327727:AWT327727 BGO327727:BGP327727 BQK327727:BQL327727 CAG327727:CAH327727 CKC327727:CKD327727 CTY327727:CTZ327727 DDU327727:DDV327727 DNQ327727:DNR327727 DXM327727:DXN327727 EHI327727:EHJ327727 ERE327727:ERF327727 FBA327727:FBB327727 FKW327727:FKX327727 FUS327727:FUT327727 GEO327727:GEP327727 GOK327727:GOL327727 GYG327727:GYH327727 HIC327727:HID327727 HRY327727:HRZ327727 IBU327727:IBV327727 ILQ327727:ILR327727 IVM327727:IVN327727 JFI327727:JFJ327727 JPE327727:JPF327727 JZA327727:JZB327727 KIW327727:KIX327727 KSS327727:KST327727 LCO327727:LCP327727 LMK327727:LML327727 LWG327727:LWH327727 MGC327727:MGD327727 MPY327727:MPZ327727 MZU327727:MZV327727 NJQ327727:NJR327727 NTM327727:NTN327727 ODI327727:ODJ327727 ONE327727:ONF327727 OXA327727:OXB327727 PGW327727:PGX327727 PQS327727:PQT327727 QAO327727:QAP327727 QKK327727:QKL327727 QUG327727:QUH327727 REC327727:RED327727 RNY327727:RNZ327727 RXU327727:RXV327727 SHQ327727:SHR327727 SRM327727:SRN327727 TBI327727:TBJ327727 TLE327727:TLF327727 TVA327727:TVB327727 UEW327727:UEX327727 UOS327727:UOT327727 UYO327727:UYP327727 VIK327727:VIL327727 VSG327727:VSH327727 WCC327727:WCD327727 WLY327727:WLZ327727 WVU327727:WVV327727 M393263:N393263 JI393263:JJ393263 TE393263:TF393263 ADA393263:ADB393263 AMW393263:AMX393263 AWS393263:AWT393263 BGO393263:BGP393263 BQK393263:BQL393263 CAG393263:CAH393263 CKC393263:CKD393263 CTY393263:CTZ393263 DDU393263:DDV393263 DNQ393263:DNR393263 DXM393263:DXN393263 EHI393263:EHJ393263 ERE393263:ERF393263 FBA393263:FBB393263 FKW393263:FKX393263 FUS393263:FUT393263 GEO393263:GEP393263 GOK393263:GOL393263 GYG393263:GYH393263 HIC393263:HID393263 HRY393263:HRZ393263 IBU393263:IBV393263 ILQ393263:ILR393263 IVM393263:IVN393263 JFI393263:JFJ393263 JPE393263:JPF393263 JZA393263:JZB393263 KIW393263:KIX393263 KSS393263:KST393263 LCO393263:LCP393263 LMK393263:LML393263 LWG393263:LWH393263 MGC393263:MGD393263 MPY393263:MPZ393263 MZU393263:MZV393263 NJQ393263:NJR393263 NTM393263:NTN393263 ODI393263:ODJ393263 ONE393263:ONF393263 OXA393263:OXB393263 PGW393263:PGX393263 PQS393263:PQT393263 QAO393263:QAP393263 QKK393263:QKL393263 QUG393263:QUH393263 REC393263:RED393263 RNY393263:RNZ393263 RXU393263:RXV393263 SHQ393263:SHR393263 SRM393263:SRN393263 TBI393263:TBJ393263 TLE393263:TLF393263 TVA393263:TVB393263 UEW393263:UEX393263 UOS393263:UOT393263 UYO393263:UYP393263 VIK393263:VIL393263 VSG393263:VSH393263 WCC393263:WCD393263 WLY393263:WLZ393263 WVU393263:WVV393263 M458799:N458799 JI458799:JJ458799 TE458799:TF458799 ADA458799:ADB458799 AMW458799:AMX458799 AWS458799:AWT458799 BGO458799:BGP458799 BQK458799:BQL458799 CAG458799:CAH458799 CKC458799:CKD458799 CTY458799:CTZ458799 DDU458799:DDV458799 DNQ458799:DNR458799 DXM458799:DXN458799 EHI458799:EHJ458799 ERE458799:ERF458799 FBA458799:FBB458799 FKW458799:FKX458799 FUS458799:FUT458799 GEO458799:GEP458799 GOK458799:GOL458799 GYG458799:GYH458799 HIC458799:HID458799 HRY458799:HRZ458799 IBU458799:IBV458799 ILQ458799:ILR458799 IVM458799:IVN458799 JFI458799:JFJ458799 JPE458799:JPF458799 JZA458799:JZB458799 KIW458799:KIX458799 KSS458799:KST458799 LCO458799:LCP458799 LMK458799:LML458799 LWG458799:LWH458799 MGC458799:MGD458799 MPY458799:MPZ458799 MZU458799:MZV458799 NJQ458799:NJR458799 NTM458799:NTN458799 ODI458799:ODJ458799 ONE458799:ONF458799 OXA458799:OXB458799 PGW458799:PGX458799 PQS458799:PQT458799 QAO458799:QAP458799 QKK458799:QKL458799 QUG458799:QUH458799 REC458799:RED458799 RNY458799:RNZ458799 RXU458799:RXV458799 SHQ458799:SHR458799 SRM458799:SRN458799 TBI458799:TBJ458799 TLE458799:TLF458799 TVA458799:TVB458799 UEW458799:UEX458799 UOS458799:UOT458799 UYO458799:UYP458799 VIK458799:VIL458799 VSG458799:VSH458799 WCC458799:WCD458799 WLY458799:WLZ458799 WVU458799:WVV458799 M524335:N524335 JI524335:JJ524335 TE524335:TF524335 ADA524335:ADB524335 AMW524335:AMX524335 AWS524335:AWT524335 BGO524335:BGP524335 BQK524335:BQL524335 CAG524335:CAH524335 CKC524335:CKD524335 CTY524335:CTZ524335 DDU524335:DDV524335 DNQ524335:DNR524335 DXM524335:DXN524335 EHI524335:EHJ524335 ERE524335:ERF524335 FBA524335:FBB524335 FKW524335:FKX524335 FUS524335:FUT524335 GEO524335:GEP524335 GOK524335:GOL524335 GYG524335:GYH524335 HIC524335:HID524335 HRY524335:HRZ524335 IBU524335:IBV524335 ILQ524335:ILR524335 IVM524335:IVN524335 JFI524335:JFJ524335 JPE524335:JPF524335 JZA524335:JZB524335 KIW524335:KIX524335 KSS524335:KST524335 LCO524335:LCP524335 LMK524335:LML524335 LWG524335:LWH524335 MGC524335:MGD524335 MPY524335:MPZ524335 MZU524335:MZV524335 NJQ524335:NJR524335 NTM524335:NTN524335 ODI524335:ODJ524335 ONE524335:ONF524335 OXA524335:OXB524335 PGW524335:PGX524335 PQS524335:PQT524335 QAO524335:QAP524335 QKK524335:QKL524335 QUG524335:QUH524335 REC524335:RED524335 RNY524335:RNZ524335 RXU524335:RXV524335 SHQ524335:SHR524335 SRM524335:SRN524335 TBI524335:TBJ524335 TLE524335:TLF524335 TVA524335:TVB524335 UEW524335:UEX524335 UOS524335:UOT524335 UYO524335:UYP524335 VIK524335:VIL524335 VSG524335:VSH524335 WCC524335:WCD524335 WLY524335:WLZ524335 WVU524335:WVV524335 M589871:N589871 JI589871:JJ589871 TE589871:TF589871 ADA589871:ADB589871 AMW589871:AMX589871 AWS589871:AWT589871 BGO589871:BGP589871 BQK589871:BQL589871 CAG589871:CAH589871 CKC589871:CKD589871 CTY589871:CTZ589871 DDU589871:DDV589871 DNQ589871:DNR589871 DXM589871:DXN589871 EHI589871:EHJ589871 ERE589871:ERF589871 FBA589871:FBB589871 FKW589871:FKX589871 FUS589871:FUT589871 GEO589871:GEP589871 GOK589871:GOL589871 GYG589871:GYH589871 HIC589871:HID589871 HRY589871:HRZ589871 IBU589871:IBV589871 ILQ589871:ILR589871 IVM589871:IVN589871 JFI589871:JFJ589871 JPE589871:JPF589871 JZA589871:JZB589871 KIW589871:KIX589871 KSS589871:KST589871 LCO589871:LCP589871 LMK589871:LML589871 LWG589871:LWH589871 MGC589871:MGD589871 MPY589871:MPZ589871 MZU589871:MZV589871 NJQ589871:NJR589871 NTM589871:NTN589871 ODI589871:ODJ589871 ONE589871:ONF589871 OXA589871:OXB589871 PGW589871:PGX589871 PQS589871:PQT589871 QAO589871:QAP589871 QKK589871:QKL589871 QUG589871:QUH589871 REC589871:RED589871 RNY589871:RNZ589871 RXU589871:RXV589871 SHQ589871:SHR589871 SRM589871:SRN589871 TBI589871:TBJ589871 TLE589871:TLF589871 TVA589871:TVB589871 UEW589871:UEX589871 UOS589871:UOT589871 UYO589871:UYP589871 VIK589871:VIL589871 VSG589871:VSH589871 WCC589871:WCD589871 WLY589871:WLZ589871 WVU589871:WVV589871 M655407:N655407 JI655407:JJ655407 TE655407:TF655407 ADA655407:ADB655407 AMW655407:AMX655407 AWS655407:AWT655407 BGO655407:BGP655407 BQK655407:BQL655407 CAG655407:CAH655407 CKC655407:CKD655407 CTY655407:CTZ655407 DDU655407:DDV655407 DNQ655407:DNR655407 DXM655407:DXN655407 EHI655407:EHJ655407 ERE655407:ERF655407 FBA655407:FBB655407 FKW655407:FKX655407 FUS655407:FUT655407 GEO655407:GEP655407 GOK655407:GOL655407 GYG655407:GYH655407 HIC655407:HID655407 HRY655407:HRZ655407 IBU655407:IBV655407 ILQ655407:ILR655407 IVM655407:IVN655407 JFI655407:JFJ655407 JPE655407:JPF655407 JZA655407:JZB655407 KIW655407:KIX655407 KSS655407:KST655407 LCO655407:LCP655407 LMK655407:LML655407 LWG655407:LWH655407 MGC655407:MGD655407 MPY655407:MPZ655407 MZU655407:MZV655407 NJQ655407:NJR655407 NTM655407:NTN655407 ODI655407:ODJ655407 ONE655407:ONF655407 OXA655407:OXB655407 PGW655407:PGX655407 PQS655407:PQT655407 QAO655407:QAP655407 QKK655407:QKL655407 QUG655407:QUH655407 REC655407:RED655407 RNY655407:RNZ655407 RXU655407:RXV655407 SHQ655407:SHR655407 SRM655407:SRN655407 TBI655407:TBJ655407 TLE655407:TLF655407 TVA655407:TVB655407 UEW655407:UEX655407 UOS655407:UOT655407 UYO655407:UYP655407 VIK655407:VIL655407 VSG655407:VSH655407 WCC655407:WCD655407 WLY655407:WLZ655407 WVU655407:WVV655407 M720943:N720943 JI720943:JJ720943 TE720943:TF720943 ADA720943:ADB720943 AMW720943:AMX720943 AWS720943:AWT720943 BGO720943:BGP720943 BQK720943:BQL720943 CAG720943:CAH720943 CKC720943:CKD720943 CTY720943:CTZ720943 DDU720943:DDV720943 DNQ720943:DNR720943 DXM720943:DXN720943 EHI720943:EHJ720943 ERE720943:ERF720943 FBA720943:FBB720943 FKW720943:FKX720943 FUS720943:FUT720943 GEO720943:GEP720943 GOK720943:GOL720943 GYG720943:GYH720943 HIC720943:HID720943 HRY720943:HRZ720943 IBU720943:IBV720943 ILQ720943:ILR720943 IVM720943:IVN720943 JFI720943:JFJ720943 JPE720943:JPF720943 JZA720943:JZB720943 KIW720943:KIX720943 KSS720943:KST720943 LCO720943:LCP720943 LMK720943:LML720943 LWG720943:LWH720943 MGC720943:MGD720943 MPY720943:MPZ720943 MZU720943:MZV720943 NJQ720943:NJR720943 NTM720943:NTN720943 ODI720943:ODJ720943 ONE720943:ONF720943 OXA720943:OXB720943 PGW720943:PGX720943 PQS720943:PQT720943 QAO720943:QAP720943 QKK720943:QKL720943 QUG720943:QUH720943 REC720943:RED720943 RNY720943:RNZ720943 RXU720943:RXV720943 SHQ720943:SHR720943 SRM720943:SRN720943 TBI720943:TBJ720943 TLE720943:TLF720943 TVA720943:TVB720943 UEW720943:UEX720943 UOS720943:UOT720943 UYO720943:UYP720943 VIK720943:VIL720943 VSG720943:VSH720943 WCC720943:WCD720943 WLY720943:WLZ720943 WVU720943:WVV720943 M786479:N786479 JI786479:JJ786479 TE786479:TF786479 ADA786479:ADB786479 AMW786479:AMX786479 AWS786479:AWT786479 BGO786479:BGP786479 BQK786479:BQL786479 CAG786479:CAH786479 CKC786479:CKD786479 CTY786479:CTZ786479 DDU786479:DDV786479 DNQ786479:DNR786479 DXM786479:DXN786479 EHI786479:EHJ786479 ERE786479:ERF786479 FBA786479:FBB786479 FKW786479:FKX786479 FUS786479:FUT786479 GEO786479:GEP786479 GOK786479:GOL786479 GYG786479:GYH786479 HIC786479:HID786479 HRY786479:HRZ786479 IBU786479:IBV786479 ILQ786479:ILR786479 IVM786479:IVN786479 JFI786479:JFJ786479 JPE786479:JPF786479 JZA786479:JZB786479 KIW786479:KIX786479 KSS786479:KST786479 LCO786479:LCP786479 LMK786479:LML786479 LWG786479:LWH786479 MGC786479:MGD786479 MPY786479:MPZ786479 MZU786479:MZV786479 NJQ786479:NJR786479 NTM786479:NTN786479 ODI786479:ODJ786479 ONE786479:ONF786479 OXA786479:OXB786479 PGW786479:PGX786479 PQS786479:PQT786479 QAO786479:QAP786479 QKK786479:QKL786479 QUG786479:QUH786479 REC786479:RED786479 RNY786479:RNZ786479 RXU786479:RXV786479 SHQ786479:SHR786479 SRM786479:SRN786479 TBI786479:TBJ786479 TLE786479:TLF786479 TVA786479:TVB786479 UEW786479:UEX786479 UOS786479:UOT786479 UYO786479:UYP786479 VIK786479:VIL786479 VSG786479:VSH786479 WCC786479:WCD786479 WLY786479:WLZ786479 WVU786479:WVV786479 M852015:N852015 JI852015:JJ852015 TE852015:TF852015 ADA852015:ADB852015 AMW852015:AMX852015 AWS852015:AWT852015 BGO852015:BGP852015 BQK852015:BQL852015 CAG852015:CAH852015 CKC852015:CKD852015 CTY852015:CTZ852015 DDU852015:DDV852015 DNQ852015:DNR852015 DXM852015:DXN852015 EHI852015:EHJ852015 ERE852015:ERF852015 FBA852015:FBB852015 FKW852015:FKX852015 FUS852015:FUT852015 GEO852015:GEP852015 GOK852015:GOL852015 GYG852015:GYH852015 HIC852015:HID852015 HRY852015:HRZ852015 IBU852015:IBV852015 ILQ852015:ILR852015 IVM852015:IVN852015 JFI852015:JFJ852015 JPE852015:JPF852015 JZA852015:JZB852015 KIW852015:KIX852015 KSS852015:KST852015 LCO852015:LCP852015 LMK852015:LML852015 LWG852015:LWH852015 MGC852015:MGD852015 MPY852015:MPZ852015 MZU852015:MZV852015 NJQ852015:NJR852015 NTM852015:NTN852015 ODI852015:ODJ852015 ONE852015:ONF852015 OXA852015:OXB852015 PGW852015:PGX852015 PQS852015:PQT852015 QAO852015:QAP852015 QKK852015:QKL852015 QUG852015:QUH852015 REC852015:RED852015 RNY852015:RNZ852015 RXU852015:RXV852015 SHQ852015:SHR852015 SRM852015:SRN852015 TBI852015:TBJ852015 TLE852015:TLF852015 TVA852015:TVB852015 UEW852015:UEX852015 UOS852015:UOT852015 UYO852015:UYP852015 VIK852015:VIL852015 VSG852015:VSH852015 WCC852015:WCD852015 WLY852015:WLZ852015 WVU852015:WVV852015 M917551:N917551 JI917551:JJ917551 TE917551:TF917551 ADA917551:ADB917551 AMW917551:AMX917551 AWS917551:AWT917551 BGO917551:BGP917551 BQK917551:BQL917551 CAG917551:CAH917551 CKC917551:CKD917551 CTY917551:CTZ917551 DDU917551:DDV917551 DNQ917551:DNR917551 DXM917551:DXN917551 EHI917551:EHJ917551 ERE917551:ERF917551 FBA917551:FBB917551 FKW917551:FKX917551 FUS917551:FUT917551 GEO917551:GEP917551 GOK917551:GOL917551 GYG917551:GYH917551 HIC917551:HID917551 HRY917551:HRZ917551 IBU917551:IBV917551 ILQ917551:ILR917551 IVM917551:IVN917551 JFI917551:JFJ917551 JPE917551:JPF917551 JZA917551:JZB917551 KIW917551:KIX917551 KSS917551:KST917551 LCO917551:LCP917551 LMK917551:LML917551 LWG917551:LWH917551 MGC917551:MGD917551 MPY917551:MPZ917551 MZU917551:MZV917551 NJQ917551:NJR917551 NTM917551:NTN917551 ODI917551:ODJ917551 ONE917551:ONF917551 OXA917551:OXB917551 PGW917551:PGX917551 PQS917551:PQT917551 QAO917551:QAP917551 QKK917551:QKL917551 QUG917551:QUH917551 REC917551:RED917551 RNY917551:RNZ917551 RXU917551:RXV917551 SHQ917551:SHR917551 SRM917551:SRN917551 TBI917551:TBJ917551 TLE917551:TLF917551 TVA917551:TVB917551 UEW917551:UEX917551 UOS917551:UOT917551 UYO917551:UYP917551 VIK917551:VIL917551 VSG917551:VSH917551 WCC917551:WCD917551 WLY917551:WLZ917551 WVU917551:WVV917551 M983087:N983087 JI983087:JJ983087 TE983087:TF983087 ADA983087:ADB983087 AMW983087:AMX983087 AWS983087:AWT983087 BGO983087:BGP983087 BQK983087:BQL983087 CAG983087:CAH983087 CKC983087:CKD983087 CTY983087:CTZ983087 DDU983087:DDV983087 DNQ983087:DNR983087 DXM983087:DXN983087 EHI983087:EHJ983087 ERE983087:ERF983087 FBA983087:FBB983087 FKW983087:FKX983087 FUS983087:FUT983087 GEO983087:GEP983087 GOK983087:GOL983087 GYG983087:GYH983087 HIC983087:HID983087 HRY983087:HRZ983087 IBU983087:IBV983087 ILQ983087:ILR983087 IVM983087:IVN983087 JFI983087:JFJ983087 JPE983087:JPF983087 JZA983087:JZB983087 KIW983087:KIX983087 KSS983087:KST983087 LCO983087:LCP983087 LMK983087:LML983087 LWG983087:LWH983087 MGC983087:MGD983087 MPY983087:MPZ983087 MZU983087:MZV983087 NJQ983087:NJR983087 NTM983087:NTN983087 ODI983087:ODJ983087 ONE983087:ONF983087 OXA983087:OXB983087 PGW983087:PGX983087 PQS983087:PQT983087 QAO983087:QAP983087 QKK983087:QKL983087 QUG983087:QUH983087 REC983087:RED983087 RNY983087:RNZ983087 RXU983087:RXV983087 SHQ983087:SHR983087 SRM983087:SRN983087 TBI983087:TBJ983087 TLE983087:TLF983087 TVA983087:TVB983087 UEW983087:UEX983087 UOS983087:UOT983087 UYO983087:UYP983087 VIK983087:VIL983087 VSG983087:VSH983087 WCC983087:WCD983087 WLY983087:WLZ983087 WVU983087:WVV983087">
      <formula1>0</formula1>
      <formula2>5%*M44</formula2>
    </dataValidation>
    <dataValidation type="decimal" allowBlank="1" showInputMessage="1" showErrorMessage="1" error="acima do permitido" sqref="M48:N48 JI48:JJ48 TE48:TF48 ADA48:ADB48 AMW48:AMX48 AWS48:AWT48 BGO48:BGP48 BQK48:BQL48 CAG48:CAH48 CKC48:CKD48 CTY48:CTZ48 DDU48:DDV48 DNQ48:DNR48 DXM48:DXN48 EHI48:EHJ48 ERE48:ERF48 FBA48:FBB48 FKW48:FKX48 FUS48:FUT48 GEO48:GEP48 GOK48:GOL48 GYG48:GYH48 HIC48:HID48 HRY48:HRZ48 IBU48:IBV48 ILQ48:ILR48 IVM48:IVN48 JFI48:JFJ48 JPE48:JPF48 JZA48:JZB48 KIW48:KIX48 KSS48:KST48 LCO48:LCP48 LMK48:LML48 LWG48:LWH48 MGC48:MGD48 MPY48:MPZ48 MZU48:MZV48 NJQ48:NJR48 NTM48:NTN48 ODI48:ODJ48 ONE48:ONF48 OXA48:OXB48 PGW48:PGX48 PQS48:PQT48 QAO48:QAP48 QKK48:QKL48 QUG48:QUH48 REC48:RED48 RNY48:RNZ48 RXU48:RXV48 SHQ48:SHR48 SRM48:SRN48 TBI48:TBJ48 TLE48:TLF48 TVA48:TVB48 UEW48:UEX48 UOS48:UOT48 UYO48:UYP48 VIK48:VIL48 VSG48:VSH48 WCC48:WCD48 WLY48:WLZ48 WVU48:WVV48 M65584:N65584 JI65584:JJ65584 TE65584:TF65584 ADA65584:ADB65584 AMW65584:AMX65584 AWS65584:AWT65584 BGO65584:BGP65584 BQK65584:BQL65584 CAG65584:CAH65584 CKC65584:CKD65584 CTY65584:CTZ65584 DDU65584:DDV65584 DNQ65584:DNR65584 DXM65584:DXN65584 EHI65584:EHJ65584 ERE65584:ERF65584 FBA65584:FBB65584 FKW65584:FKX65584 FUS65584:FUT65584 GEO65584:GEP65584 GOK65584:GOL65584 GYG65584:GYH65584 HIC65584:HID65584 HRY65584:HRZ65584 IBU65584:IBV65584 ILQ65584:ILR65584 IVM65584:IVN65584 JFI65584:JFJ65584 JPE65584:JPF65584 JZA65584:JZB65584 KIW65584:KIX65584 KSS65584:KST65584 LCO65584:LCP65584 LMK65584:LML65584 LWG65584:LWH65584 MGC65584:MGD65584 MPY65584:MPZ65584 MZU65584:MZV65584 NJQ65584:NJR65584 NTM65584:NTN65584 ODI65584:ODJ65584 ONE65584:ONF65584 OXA65584:OXB65584 PGW65584:PGX65584 PQS65584:PQT65584 QAO65584:QAP65584 QKK65584:QKL65584 QUG65584:QUH65584 REC65584:RED65584 RNY65584:RNZ65584 RXU65584:RXV65584 SHQ65584:SHR65584 SRM65584:SRN65584 TBI65584:TBJ65584 TLE65584:TLF65584 TVA65584:TVB65584 UEW65584:UEX65584 UOS65584:UOT65584 UYO65584:UYP65584 VIK65584:VIL65584 VSG65584:VSH65584 WCC65584:WCD65584 WLY65584:WLZ65584 WVU65584:WVV65584 M131120:N131120 JI131120:JJ131120 TE131120:TF131120 ADA131120:ADB131120 AMW131120:AMX131120 AWS131120:AWT131120 BGO131120:BGP131120 BQK131120:BQL131120 CAG131120:CAH131120 CKC131120:CKD131120 CTY131120:CTZ131120 DDU131120:DDV131120 DNQ131120:DNR131120 DXM131120:DXN131120 EHI131120:EHJ131120 ERE131120:ERF131120 FBA131120:FBB131120 FKW131120:FKX131120 FUS131120:FUT131120 GEO131120:GEP131120 GOK131120:GOL131120 GYG131120:GYH131120 HIC131120:HID131120 HRY131120:HRZ131120 IBU131120:IBV131120 ILQ131120:ILR131120 IVM131120:IVN131120 JFI131120:JFJ131120 JPE131120:JPF131120 JZA131120:JZB131120 KIW131120:KIX131120 KSS131120:KST131120 LCO131120:LCP131120 LMK131120:LML131120 LWG131120:LWH131120 MGC131120:MGD131120 MPY131120:MPZ131120 MZU131120:MZV131120 NJQ131120:NJR131120 NTM131120:NTN131120 ODI131120:ODJ131120 ONE131120:ONF131120 OXA131120:OXB131120 PGW131120:PGX131120 PQS131120:PQT131120 QAO131120:QAP131120 QKK131120:QKL131120 QUG131120:QUH131120 REC131120:RED131120 RNY131120:RNZ131120 RXU131120:RXV131120 SHQ131120:SHR131120 SRM131120:SRN131120 TBI131120:TBJ131120 TLE131120:TLF131120 TVA131120:TVB131120 UEW131120:UEX131120 UOS131120:UOT131120 UYO131120:UYP131120 VIK131120:VIL131120 VSG131120:VSH131120 WCC131120:WCD131120 WLY131120:WLZ131120 WVU131120:WVV131120 M196656:N196656 JI196656:JJ196656 TE196656:TF196656 ADA196656:ADB196656 AMW196656:AMX196656 AWS196656:AWT196656 BGO196656:BGP196656 BQK196656:BQL196656 CAG196656:CAH196656 CKC196656:CKD196656 CTY196656:CTZ196656 DDU196656:DDV196656 DNQ196656:DNR196656 DXM196656:DXN196656 EHI196656:EHJ196656 ERE196656:ERF196656 FBA196656:FBB196656 FKW196656:FKX196656 FUS196656:FUT196656 GEO196656:GEP196656 GOK196656:GOL196656 GYG196656:GYH196656 HIC196656:HID196656 HRY196656:HRZ196656 IBU196656:IBV196656 ILQ196656:ILR196656 IVM196656:IVN196656 JFI196656:JFJ196656 JPE196656:JPF196656 JZA196656:JZB196656 KIW196656:KIX196656 KSS196656:KST196656 LCO196656:LCP196656 LMK196656:LML196656 LWG196656:LWH196656 MGC196656:MGD196656 MPY196656:MPZ196656 MZU196656:MZV196656 NJQ196656:NJR196656 NTM196656:NTN196656 ODI196656:ODJ196656 ONE196656:ONF196656 OXA196656:OXB196656 PGW196656:PGX196656 PQS196656:PQT196656 QAO196656:QAP196656 QKK196656:QKL196656 QUG196656:QUH196656 REC196656:RED196656 RNY196656:RNZ196656 RXU196656:RXV196656 SHQ196656:SHR196656 SRM196656:SRN196656 TBI196656:TBJ196656 TLE196656:TLF196656 TVA196656:TVB196656 UEW196656:UEX196656 UOS196656:UOT196656 UYO196656:UYP196656 VIK196656:VIL196656 VSG196656:VSH196656 WCC196656:WCD196656 WLY196656:WLZ196656 WVU196656:WVV196656 M262192:N262192 JI262192:JJ262192 TE262192:TF262192 ADA262192:ADB262192 AMW262192:AMX262192 AWS262192:AWT262192 BGO262192:BGP262192 BQK262192:BQL262192 CAG262192:CAH262192 CKC262192:CKD262192 CTY262192:CTZ262192 DDU262192:DDV262192 DNQ262192:DNR262192 DXM262192:DXN262192 EHI262192:EHJ262192 ERE262192:ERF262192 FBA262192:FBB262192 FKW262192:FKX262192 FUS262192:FUT262192 GEO262192:GEP262192 GOK262192:GOL262192 GYG262192:GYH262192 HIC262192:HID262192 HRY262192:HRZ262192 IBU262192:IBV262192 ILQ262192:ILR262192 IVM262192:IVN262192 JFI262192:JFJ262192 JPE262192:JPF262192 JZA262192:JZB262192 KIW262192:KIX262192 KSS262192:KST262192 LCO262192:LCP262192 LMK262192:LML262192 LWG262192:LWH262192 MGC262192:MGD262192 MPY262192:MPZ262192 MZU262192:MZV262192 NJQ262192:NJR262192 NTM262192:NTN262192 ODI262192:ODJ262192 ONE262192:ONF262192 OXA262192:OXB262192 PGW262192:PGX262192 PQS262192:PQT262192 QAO262192:QAP262192 QKK262192:QKL262192 QUG262192:QUH262192 REC262192:RED262192 RNY262192:RNZ262192 RXU262192:RXV262192 SHQ262192:SHR262192 SRM262192:SRN262192 TBI262192:TBJ262192 TLE262192:TLF262192 TVA262192:TVB262192 UEW262192:UEX262192 UOS262192:UOT262192 UYO262192:UYP262192 VIK262192:VIL262192 VSG262192:VSH262192 WCC262192:WCD262192 WLY262192:WLZ262192 WVU262192:WVV262192 M327728:N327728 JI327728:JJ327728 TE327728:TF327728 ADA327728:ADB327728 AMW327728:AMX327728 AWS327728:AWT327728 BGO327728:BGP327728 BQK327728:BQL327728 CAG327728:CAH327728 CKC327728:CKD327728 CTY327728:CTZ327728 DDU327728:DDV327728 DNQ327728:DNR327728 DXM327728:DXN327728 EHI327728:EHJ327728 ERE327728:ERF327728 FBA327728:FBB327728 FKW327728:FKX327728 FUS327728:FUT327728 GEO327728:GEP327728 GOK327728:GOL327728 GYG327728:GYH327728 HIC327728:HID327728 HRY327728:HRZ327728 IBU327728:IBV327728 ILQ327728:ILR327728 IVM327728:IVN327728 JFI327728:JFJ327728 JPE327728:JPF327728 JZA327728:JZB327728 KIW327728:KIX327728 KSS327728:KST327728 LCO327728:LCP327728 LMK327728:LML327728 LWG327728:LWH327728 MGC327728:MGD327728 MPY327728:MPZ327728 MZU327728:MZV327728 NJQ327728:NJR327728 NTM327728:NTN327728 ODI327728:ODJ327728 ONE327728:ONF327728 OXA327728:OXB327728 PGW327728:PGX327728 PQS327728:PQT327728 QAO327728:QAP327728 QKK327728:QKL327728 QUG327728:QUH327728 REC327728:RED327728 RNY327728:RNZ327728 RXU327728:RXV327728 SHQ327728:SHR327728 SRM327728:SRN327728 TBI327728:TBJ327728 TLE327728:TLF327728 TVA327728:TVB327728 UEW327728:UEX327728 UOS327728:UOT327728 UYO327728:UYP327728 VIK327728:VIL327728 VSG327728:VSH327728 WCC327728:WCD327728 WLY327728:WLZ327728 WVU327728:WVV327728 M393264:N393264 JI393264:JJ393264 TE393264:TF393264 ADA393264:ADB393264 AMW393264:AMX393264 AWS393264:AWT393264 BGO393264:BGP393264 BQK393264:BQL393264 CAG393264:CAH393264 CKC393264:CKD393264 CTY393264:CTZ393264 DDU393264:DDV393264 DNQ393264:DNR393264 DXM393264:DXN393264 EHI393264:EHJ393264 ERE393264:ERF393264 FBA393264:FBB393264 FKW393264:FKX393264 FUS393264:FUT393264 GEO393264:GEP393264 GOK393264:GOL393264 GYG393264:GYH393264 HIC393264:HID393264 HRY393264:HRZ393264 IBU393264:IBV393264 ILQ393264:ILR393264 IVM393264:IVN393264 JFI393264:JFJ393264 JPE393264:JPF393264 JZA393264:JZB393264 KIW393264:KIX393264 KSS393264:KST393264 LCO393264:LCP393264 LMK393264:LML393264 LWG393264:LWH393264 MGC393264:MGD393264 MPY393264:MPZ393264 MZU393264:MZV393264 NJQ393264:NJR393264 NTM393264:NTN393264 ODI393264:ODJ393264 ONE393264:ONF393264 OXA393264:OXB393264 PGW393264:PGX393264 PQS393264:PQT393264 QAO393264:QAP393264 QKK393264:QKL393264 QUG393264:QUH393264 REC393264:RED393264 RNY393264:RNZ393264 RXU393264:RXV393264 SHQ393264:SHR393264 SRM393264:SRN393264 TBI393264:TBJ393264 TLE393264:TLF393264 TVA393264:TVB393264 UEW393264:UEX393264 UOS393264:UOT393264 UYO393264:UYP393264 VIK393264:VIL393264 VSG393264:VSH393264 WCC393264:WCD393264 WLY393264:WLZ393264 WVU393264:WVV393264 M458800:N458800 JI458800:JJ458800 TE458800:TF458800 ADA458800:ADB458800 AMW458800:AMX458800 AWS458800:AWT458800 BGO458800:BGP458800 BQK458800:BQL458800 CAG458800:CAH458800 CKC458800:CKD458800 CTY458800:CTZ458800 DDU458800:DDV458800 DNQ458800:DNR458800 DXM458800:DXN458800 EHI458800:EHJ458800 ERE458800:ERF458800 FBA458800:FBB458800 FKW458800:FKX458800 FUS458800:FUT458800 GEO458800:GEP458800 GOK458800:GOL458800 GYG458800:GYH458800 HIC458800:HID458800 HRY458800:HRZ458800 IBU458800:IBV458800 ILQ458800:ILR458800 IVM458800:IVN458800 JFI458800:JFJ458800 JPE458800:JPF458800 JZA458800:JZB458800 KIW458800:KIX458800 KSS458800:KST458800 LCO458800:LCP458800 LMK458800:LML458800 LWG458800:LWH458800 MGC458800:MGD458800 MPY458800:MPZ458800 MZU458800:MZV458800 NJQ458800:NJR458800 NTM458800:NTN458800 ODI458800:ODJ458800 ONE458800:ONF458800 OXA458800:OXB458800 PGW458800:PGX458800 PQS458800:PQT458800 QAO458800:QAP458800 QKK458800:QKL458800 QUG458800:QUH458800 REC458800:RED458800 RNY458800:RNZ458800 RXU458800:RXV458800 SHQ458800:SHR458800 SRM458800:SRN458800 TBI458800:TBJ458800 TLE458800:TLF458800 TVA458800:TVB458800 UEW458800:UEX458800 UOS458800:UOT458800 UYO458800:UYP458800 VIK458800:VIL458800 VSG458800:VSH458800 WCC458800:WCD458800 WLY458800:WLZ458800 WVU458800:WVV458800 M524336:N524336 JI524336:JJ524336 TE524336:TF524336 ADA524336:ADB524336 AMW524336:AMX524336 AWS524336:AWT524336 BGO524336:BGP524336 BQK524336:BQL524336 CAG524336:CAH524336 CKC524336:CKD524336 CTY524336:CTZ524336 DDU524336:DDV524336 DNQ524336:DNR524336 DXM524336:DXN524336 EHI524336:EHJ524336 ERE524336:ERF524336 FBA524336:FBB524336 FKW524336:FKX524336 FUS524336:FUT524336 GEO524336:GEP524336 GOK524336:GOL524336 GYG524336:GYH524336 HIC524336:HID524336 HRY524336:HRZ524336 IBU524336:IBV524336 ILQ524336:ILR524336 IVM524336:IVN524336 JFI524336:JFJ524336 JPE524336:JPF524336 JZA524336:JZB524336 KIW524336:KIX524336 KSS524336:KST524336 LCO524336:LCP524336 LMK524336:LML524336 LWG524336:LWH524336 MGC524336:MGD524336 MPY524336:MPZ524336 MZU524336:MZV524336 NJQ524336:NJR524336 NTM524336:NTN524336 ODI524336:ODJ524336 ONE524336:ONF524336 OXA524336:OXB524336 PGW524336:PGX524336 PQS524336:PQT524336 QAO524336:QAP524336 QKK524336:QKL524336 QUG524336:QUH524336 REC524336:RED524336 RNY524336:RNZ524336 RXU524336:RXV524336 SHQ524336:SHR524336 SRM524336:SRN524336 TBI524336:TBJ524336 TLE524336:TLF524336 TVA524336:TVB524336 UEW524336:UEX524336 UOS524336:UOT524336 UYO524336:UYP524336 VIK524336:VIL524336 VSG524336:VSH524336 WCC524336:WCD524336 WLY524336:WLZ524336 WVU524336:WVV524336 M589872:N589872 JI589872:JJ589872 TE589872:TF589872 ADA589872:ADB589872 AMW589872:AMX589872 AWS589872:AWT589872 BGO589872:BGP589872 BQK589872:BQL589872 CAG589872:CAH589872 CKC589872:CKD589872 CTY589872:CTZ589872 DDU589872:DDV589872 DNQ589872:DNR589872 DXM589872:DXN589872 EHI589872:EHJ589872 ERE589872:ERF589872 FBA589872:FBB589872 FKW589872:FKX589872 FUS589872:FUT589872 GEO589872:GEP589872 GOK589872:GOL589872 GYG589872:GYH589872 HIC589872:HID589872 HRY589872:HRZ589872 IBU589872:IBV589872 ILQ589872:ILR589872 IVM589872:IVN589872 JFI589872:JFJ589872 JPE589872:JPF589872 JZA589872:JZB589872 KIW589872:KIX589872 KSS589872:KST589872 LCO589872:LCP589872 LMK589872:LML589872 LWG589872:LWH589872 MGC589872:MGD589872 MPY589872:MPZ589872 MZU589872:MZV589872 NJQ589872:NJR589872 NTM589872:NTN589872 ODI589872:ODJ589872 ONE589872:ONF589872 OXA589872:OXB589872 PGW589872:PGX589872 PQS589872:PQT589872 QAO589872:QAP589872 QKK589872:QKL589872 QUG589872:QUH589872 REC589872:RED589872 RNY589872:RNZ589872 RXU589872:RXV589872 SHQ589872:SHR589872 SRM589872:SRN589872 TBI589872:TBJ589872 TLE589872:TLF589872 TVA589872:TVB589872 UEW589872:UEX589872 UOS589872:UOT589872 UYO589872:UYP589872 VIK589872:VIL589872 VSG589872:VSH589872 WCC589872:WCD589872 WLY589872:WLZ589872 WVU589872:WVV589872 M655408:N655408 JI655408:JJ655408 TE655408:TF655408 ADA655408:ADB655408 AMW655408:AMX655408 AWS655408:AWT655408 BGO655408:BGP655408 BQK655408:BQL655408 CAG655408:CAH655408 CKC655408:CKD655408 CTY655408:CTZ655408 DDU655408:DDV655408 DNQ655408:DNR655408 DXM655408:DXN655408 EHI655408:EHJ655408 ERE655408:ERF655408 FBA655408:FBB655408 FKW655408:FKX655408 FUS655408:FUT655408 GEO655408:GEP655408 GOK655408:GOL655408 GYG655408:GYH655408 HIC655408:HID655408 HRY655408:HRZ655408 IBU655408:IBV655408 ILQ655408:ILR655408 IVM655408:IVN655408 JFI655408:JFJ655408 JPE655408:JPF655408 JZA655408:JZB655408 KIW655408:KIX655408 KSS655408:KST655408 LCO655408:LCP655408 LMK655408:LML655408 LWG655408:LWH655408 MGC655408:MGD655408 MPY655408:MPZ655408 MZU655408:MZV655408 NJQ655408:NJR655408 NTM655408:NTN655408 ODI655408:ODJ655408 ONE655408:ONF655408 OXA655408:OXB655408 PGW655408:PGX655408 PQS655408:PQT655408 QAO655408:QAP655408 QKK655408:QKL655408 QUG655408:QUH655408 REC655408:RED655408 RNY655408:RNZ655408 RXU655408:RXV655408 SHQ655408:SHR655408 SRM655408:SRN655408 TBI655408:TBJ655408 TLE655408:TLF655408 TVA655408:TVB655408 UEW655408:UEX655408 UOS655408:UOT655408 UYO655408:UYP655408 VIK655408:VIL655408 VSG655408:VSH655408 WCC655408:WCD655408 WLY655408:WLZ655408 WVU655408:WVV655408 M720944:N720944 JI720944:JJ720944 TE720944:TF720944 ADA720944:ADB720944 AMW720944:AMX720944 AWS720944:AWT720944 BGO720944:BGP720944 BQK720944:BQL720944 CAG720944:CAH720944 CKC720944:CKD720944 CTY720944:CTZ720944 DDU720944:DDV720944 DNQ720944:DNR720944 DXM720944:DXN720944 EHI720944:EHJ720944 ERE720944:ERF720944 FBA720944:FBB720944 FKW720944:FKX720944 FUS720944:FUT720944 GEO720944:GEP720944 GOK720944:GOL720944 GYG720944:GYH720944 HIC720944:HID720944 HRY720944:HRZ720944 IBU720944:IBV720944 ILQ720944:ILR720944 IVM720944:IVN720944 JFI720944:JFJ720944 JPE720944:JPF720944 JZA720944:JZB720944 KIW720944:KIX720944 KSS720944:KST720944 LCO720944:LCP720944 LMK720944:LML720944 LWG720944:LWH720944 MGC720944:MGD720944 MPY720944:MPZ720944 MZU720944:MZV720944 NJQ720944:NJR720944 NTM720944:NTN720944 ODI720944:ODJ720944 ONE720944:ONF720944 OXA720944:OXB720944 PGW720944:PGX720944 PQS720944:PQT720944 QAO720944:QAP720944 QKK720944:QKL720944 QUG720944:QUH720944 REC720944:RED720944 RNY720944:RNZ720944 RXU720944:RXV720944 SHQ720944:SHR720944 SRM720944:SRN720944 TBI720944:TBJ720944 TLE720944:TLF720944 TVA720944:TVB720944 UEW720944:UEX720944 UOS720944:UOT720944 UYO720944:UYP720944 VIK720944:VIL720944 VSG720944:VSH720944 WCC720944:WCD720944 WLY720944:WLZ720944 WVU720944:WVV720944 M786480:N786480 JI786480:JJ786480 TE786480:TF786480 ADA786480:ADB786480 AMW786480:AMX786480 AWS786480:AWT786480 BGO786480:BGP786480 BQK786480:BQL786480 CAG786480:CAH786480 CKC786480:CKD786480 CTY786480:CTZ786480 DDU786480:DDV786480 DNQ786480:DNR786480 DXM786480:DXN786480 EHI786480:EHJ786480 ERE786480:ERF786480 FBA786480:FBB786480 FKW786480:FKX786480 FUS786480:FUT786480 GEO786480:GEP786480 GOK786480:GOL786480 GYG786480:GYH786480 HIC786480:HID786480 HRY786480:HRZ786480 IBU786480:IBV786480 ILQ786480:ILR786480 IVM786480:IVN786480 JFI786480:JFJ786480 JPE786480:JPF786480 JZA786480:JZB786480 KIW786480:KIX786480 KSS786480:KST786480 LCO786480:LCP786480 LMK786480:LML786480 LWG786480:LWH786480 MGC786480:MGD786480 MPY786480:MPZ786480 MZU786480:MZV786480 NJQ786480:NJR786480 NTM786480:NTN786480 ODI786480:ODJ786480 ONE786480:ONF786480 OXA786480:OXB786480 PGW786480:PGX786480 PQS786480:PQT786480 QAO786480:QAP786480 QKK786480:QKL786480 QUG786480:QUH786480 REC786480:RED786480 RNY786480:RNZ786480 RXU786480:RXV786480 SHQ786480:SHR786480 SRM786480:SRN786480 TBI786480:TBJ786480 TLE786480:TLF786480 TVA786480:TVB786480 UEW786480:UEX786480 UOS786480:UOT786480 UYO786480:UYP786480 VIK786480:VIL786480 VSG786480:VSH786480 WCC786480:WCD786480 WLY786480:WLZ786480 WVU786480:WVV786480 M852016:N852016 JI852016:JJ852016 TE852016:TF852016 ADA852016:ADB852016 AMW852016:AMX852016 AWS852016:AWT852016 BGO852016:BGP852016 BQK852016:BQL852016 CAG852016:CAH852016 CKC852016:CKD852016 CTY852016:CTZ852016 DDU852016:DDV852016 DNQ852016:DNR852016 DXM852016:DXN852016 EHI852016:EHJ852016 ERE852016:ERF852016 FBA852016:FBB852016 FKW852016:FKX852016 FUS852016:FUT852016 GEO852016:GEP852016 GOK852016:GOL852016 GYG852016:GYH852016 HIC852016:HID852016 HRY852016:HRZ852016 IBU852016:IBV852016 ILQ852016:ILR852016 IVM852016:IVN852016 JFI852016:JFJ852016 JPE852016:JPF852016 JZA852016:JZB852016 KIW852016:KIX852016 KSS852016:KST852016 LCO852016:LCP852016 LMK852016:LML852016 LWG852016:LWH852016 MGC852016:MGD852016 MPY852016:MPZ852016 MZU852016:MZV852016 NJQ852016:NJR852016 NTM852016:NTN852016 ODI852016:ODJ852016 ONE852016:ONF852016 OXA852016:OXB852016 PGW852016:PGX852016 PQS852016:PQT852016 QAO852016:QAP852016 QKK852016:QKL852016 QUG852016:QUH852016 REC852016:RED852016 RNY852016:RNZ852016 RXU852016:RXV852016 SHQ852016:SHR852016 SRM852016:SRN852016 TBI852016:TBJ852016 TLE852016:TLF852016 TVA852016:TVB852016 UEW852016:UEX852016 UOS852016:UOT852016 UYO852016:UYP852016 VIK852016:VIL852016 VSG852016:VSH852016 WCC852016:WCD852016 WLY852016:WLZ852016 WVU852016:WVV852016 M917552:N917552 JI917552:JJ917552 TE917552:TF917552 ADA917552:ADB917552 AMW917552:AMX917552 AWS917552:AWT917552 BGO917552:BGP917552 BQK917552:BQL917552 CAG917552:CAH917552 CKC917552:CKD917552 CTY917552:CTZ917552 DDU917552:DDV917552 DNQ917552:DNR917552 DXM917552:DXN917552 EHI917552:EHJ917552 ERE917552:ERF917552 FBA917552:FBB917552 FKW917552:FKX917552 FUS917552:FUT917552 GEO917552:GEP917552 GOK917552:GOL917552 GYG917552:GYH917552 HIC917552:HID917552 HRY917552:HRZ917552 IBU917552:IBV917552 ILQ917552:ILR917552 IVM917552:IVN917552 JFI917552:JFJ917552 JPE917552:JPF917552 JZA917552:JZB917552 KIW917552:KIX917552 KSS917552:KST917552 LCO917552:LCP917552 LMK917552:LML917552 LWG917552:LWH917552 MGC917552:MGD917552 MPY917552:MPZ917552 MZU917552:MZV917552 NJQ917552:NJR917552 NTM917552:NTN917552 ODI917552:ODJ917552 ONE917552:ONF917552 OXA917552:OXB917552 PGW917552:PGX917552 PQS917552:PQT917552 QAO917552:QAP917552 QKK917552:QKL917552 QUG917552:QUH917552 REC917552:RED917552 RNY917552:RNZ917552 RXU917552:RXV917552 SHQ917552:SHR917552 SRM917552:SRN917552 TBI917552:TBJ917552 TLE917552:TLF917552 TVA917552:TVB917552 UEW917552:UEX917552 UOS917552:UOT917552 UYO917552:UYP917552 VIK917552:VIL917552 VSG917552:VSH917552 WCC917552:WCD917552 WLY917552:WLZ917552 WVU917552:WVV917552 M983088:N983088 JI983088:JJ983088 TE983088:TF983088 ADA983088:ADB983088 AMW983088:AMX983088 AWS983088:AWT983088 BGO983088:BGP983088 BQK983088:BQL983088 CAG983088:CAH983088 CKC983088:CKD983088 CTY983088:CTZ983088 DDU983088:DDV983088 DNQ983088:DNR983088 DXM983088:DXN983088 EHI983088:EHJ983088 ERE983088:ERF983088 FBA983088:FBB983088 FKW983088:FKX983088 FUS983088:FUT983088 GEO983088:GEP983088 GOK983088:GOL983088 GYG983088:GYH983088 HIC983088:HID983088 HRY983088:HRZ983088 IBU983088:IBV983088 ILQ983088:ILR983088 IVM983088:IVN983088 JFI983088:JFJ983088 JPE983088:JPF983088 JZA983088:JZB983088 KIW983088:KIX983088 KSS983088:KST983088 LCO983088:LCP983088 LMK983088:LML983088 LWG983088:LWH983088 MGC983088:MGD983088 MPY983088:MPZ983088 MZU983088:MZV983088 NJQ983088:NJR983088 NTM983088:NTN983088 ODI983088:ODJ983088 ONE983088:ONF983088 OXA983088:OXB983088 PGW983088:PGX983088 PQS983088:PQT983088 QAO983088:QAP983088 QKK983088:QKL983088 QUG983088:QUH983088 REC983088:RED983088 RNY983088:RNZ983088 RXU983088:RXV983088 SHQ983088:SHR983088 SRM983088:SRN983088 TBI983088:TBJ983088 TLE983088:TLF983088 TVA983088:TVB983088 UEW983088:UEX983088 UOS983088:UOT983088 UYO983088:UYP983088 VIK983088:VIL983088 VSG983088:VSH983088 WCC983088:WCD983088 WLY983088:WLZ983088 WVU983088:WVV983088">
      <formula1>0</formula1>
      <formula2>5%*M44</formula2>
    </dataValidation>
    <dataValidation type="decimal" allowBlank="1" showInputMessage="1" showErrorMessage="1" error="acima do permitido" sqref="M53:N53 JI53:JJ53 TE53:TF53 ADA53:ADB53 AMW53:AMX53 AWS53:AWT53 BGO53:BGP53 BQK53:BQL53 CAG53:CAH53 CKC53:CKD53 CTY53:CTZ53 DDU53:DDV53 DNQ53:DNR53 DXM53:DXN53 EHI53:EHJ53 ERE53:ERF53 FBA53:FBB53 FKW53:FKX53 FUS53:FUT53 GEO53:GEP53 GOK53:GOL53 GYG53:GYH53 HIC53:HID53 HRY53:HRZ53 IBU53:IBV53 ILQ53:ILR53 IVM53:IVN53 JFI53:JFJ53 JPE53:JPF53 JZA53:JZB53 KIW53:KIX53 KSS53:KST53 LCO53:LCP53 LMK53:LML53 LWG53:LWH53 MGC53:MGD53 MPY53:MPZ53 MZU53:MZV53 NJQ53:NJR53 NTM53:NTN53 ODI53:ODJ53 ONE53:ONF53 OXA53:OXB53 PGW53:PGX53 PQS53:PQT53 QAO53:QAP53 QKK53:QKL53 QUG53:QUH53 REC53:RED53 RNY53:RNZ53 RXU53:RXV53 SHQ53:SHR53 SRM53:SRN53 TBI53:TBJ53 TLE53:TLF53 TVA53:TVB53 UEW53:UEX53 UOS53:UOT53 UYO53:UYP53 VIK53:VIL53 VSG53:VSH53 WCC53:WCD53 WLY53:WLZ53 WVU53:WVV53 M65589:N65589 JI65589:JJ65589 TE65589:TF65589 ADA65589:ADB65589 AMW65589:AMX65589 AWS65589:AWT65589 BGO65589:BGP65589 BQK65589:BQL65589 CAG65589:CAH65589 CKC65589:CKD65589 CTY65589:CTZ65589 DDU65589:DDV65589 DNQ65589:DNR65589 DXM65589:DXN65589 EHI65589:EHJ65589 ERE65589:ERF65589 FBA65589:FBB65589 FKW65589:FKX65589 FUS65589:FUT65589 GEO65589:GEP65589 GOK65589:GOL65589 GYG65589:GYH65589 HIC65589:HID65589 HRY65589:HRZ65589 IBU65589:IBV65589 ILQ65589:ILR65589 IVM65589:IVN65589 JFI65589:JFJ65589 JPE65589:JPF65589 JZA65589:JZB65589 KIW65589:KIX65589 KSS65589:KST65589 LCO65589:LCP65589 LMK65589:LML65589 LWG65589:LWH65589 MGC65589:MGD65589 MPY65589:MPZ65589 MZU65589:MZV65589 NJQ65589:NJR65589 NTM65589:NTN65589 ODI65589:ODJ65589 ONE65589:ONF65589 OXA65589:OXB65589 PGW65589:PGX65589 PQS65589:PQT65589 QAO65589:QAP65589 QKK65589:QKL65589 QUG65589:QUH65589 REC65589:RED65589 RNY65589:RNZ65589 RXU65589:RXV65589 SHQ65589:SHR65589 SRM65589:SRN65589 TBI65589:TBJ65589 TLE65589:TLF65589 TVA65589:TVB65589 UEW65589:UEX65589 UOS65589:UOT65589 UYO65589:UYP65589 VIK65589:VIL65589 VSG65589:VSH65589 WCC65589:WCD65589 WLY65589:WLZ65589 WVU65589:WVV65589 M131125:N131125 JI131125:JJ131125 TE131125:TF131125 ADA131125:ADB131125 AMW131125:AMX131125 AWS131125:AWT131125 BGO131125:BGP131125 BQK131125:BQL131125 CAG131125:CAH131125 CKC131125:CKD131125 CTY131125:CTZ131125 DDU131125:DDV131125 DNQ131125:DNR131125 DXM131125:DXN131125 EHI131125:EHJ131125 ERE131125:ERF131125 FBA131125:FBB131125 FKW131125:FKX131125 FUS131125:FUT131125 GEO131125:GEP131125 GOK131125:GOL131125 GYG131125:GYH131125 HIC131125:HID131125 HRY131125:HRZ131125 IBU131125:IBV131125 ILQ131125:ILR131125 IVM131125:IVN131125 JFI131125:JFJ131125 JPE131125:JPF131125 JZA131125:JZB131125 KIW131125:KIX131125 KSS131125:KST131125 LCO131125:LCP131125 LMK131125:LML131125 LWG131125:LWH131125 MGC131125:MGD131125 MPY131125:MPZ131125 MZU131125:MZV131125 NJQ131125:NJR131125 NTM131125:NTN131125 ODI131125:ODJ131125 ONE131125:ONF131125 OXA131125:OXB131125 PGW131125:PGX131125 PQS131125:PQT131125 QAO131125:QAP131125 QKK131125:QKL131125 QUG131125:QUH131125 REC131125:RED131125 RNY131125:RNZ131125 RXU131125:RXV131125 SHQ131125:SHR131125 SRM131125:SRN131125 TBI131125:TBJ131125 TLE131125:TLF131125 TVA131125:TVB131125 UEW131125:UEX131125 UOS131125:UOT131125 UYO131125:UYP131125 VIK131125:VIL131125 VSG131125:VSH131125 WCC131125:WCD131125 WLY131125:WLZ131125 WVU131125:WVV131125 M196661:N196661 JI196661:JJ196661 TE196661:TF196661 ADA196661:ADB196661 AMW196661:AMX196661 AWS196661:AWT196661 BGO196661:BGP196661 BQK196661:BQL196661 CAG196661:CAH196661 CKC196661:CKD196661 CTY196661:CTZ196661 DDU196661:DDV196661 DNQ196661:DNR196661 DXM196661:DXN196661 EHI196661:EHJ196661 ERE196661:ERF196661 FBA196661:FBB196661 FKW196661:FKX196661 FUS196661:FUT196661 GEO196661:GEP196661 GOK196661:GOL196661 GYG196661:GYH196661 HIC196661:HID196661 HRY196661:HRZ196661 IBU196661:IBV196661 ILQ196661:ILR196661 IVM196661:IVN196661 JFI196661:JFJ196661 JPE196661:JPF196661 JZA196661:JZB196661 KIW196661:KIX196661 KSS196661:KST196661 LCO196661:LCP196661 LMK196661:LML196661 LWG196661:LWH196661 MGC196661:MGD196661 MPY196661:MPZ196661 MZU196661:MZV196661 NJQ196661:NJR196661 NTM196661:NTN196661 ODI196661:ODJ196661 ONE196661:ONF196661 OXA196661:OXB196661 PGW196661:PGX196661 PQS196661:PQT196661 QAO196661:QAP196661 QKK196661:QKL196661 QUG196661:QUH196661 REC196661:RED196661 RNY196661:RNZ196661 RXU196661:RXV196661 SHQ196661:SHR196661 SRM196661:SRN196661 TBI196661:TBJ196661 TLE196661:TLF196661 TVA196661:TVB196661 UEW196661:UEX196661 UOS196661:UOT196661 UYO196661:UYP196661 VIK196661:VIL196661 VSG196661:VSH196661 WCC196661:WCD196661 WLY196661:WLZ196661 WVU196661:WVV196661 M262197:N262197 JI262197:JJ262197 TE262197:TF262197 ADA262197:ADB262197 AMW262197:AMX262197 AWS262197:AWT262197 BGO262197:BGP262197 BQK262197:BQL262197 CAG262197:CAH262197 CKC262197:CKD262197 CTY262197:CTZ262197 DDU262197:DDV262197 DNQ262197:DNR262197 DXM262197:DXN262197 EHI262197:EHJ262197 ERE262197:ERF262197 FBA262197:FBB262197 FKW262197:FKX262197 FUS262197:FUT262197 GEO262197:GEP262197 GOK262197:GOL262197 GYG262197:GYH262197 HIC262197:HID262197 HRY262197:HRZ262197 IBU262197:IBV262197 ILQ262197:ILR262197 IVM262197:IVN262197 JFI262197:JFJ262197 JPE262197:JPF262197 JZA262197:JZB262197 KIW262197:KIX262197 KSS262197:KST262197 LCO262197:LCP262197 LMK262197:LML262197 LWG262197:LWH262197 MGC262197:MGD262197 MPY262197:MPZ262197 MZU262197:MZV262197 NJQ262197:NJR262197 NTM262197:NTN262197 ODI262197:ODJ262197 ONE262197:ONF262197 OXA262197:OXB262197 PGW262197:PGX262197 PQS262197:PQT262197 QAO262197:QAP262197 QKK262197:QKL262197 QUG262197:QUH262197 REC262197:RED262197 RNY262197:RNZ262197 RXU262197:RXV262197 SHQ262197:SHR262197 SRM262197:SRN262197 TBI262197:TBJ262197 TLE262197:TLF262197 TVA262197:TVB262197 UEW262197:UEX262197 UOS262197:UOT262197 UYO262197:UYP262197 VIK262197:VIL262197 VSG262197:VSH262197 WCC262197:WCD262197 WLY262197:WLZ262197 WVU262197:WVV262197 M327733:N327733 JI327733:JJ327733 TE327733:TF327733 ADA327733:ADB327733 AMW327733:AMX327733 AWS327733:AWT327733 BGO327733:BGP327733 BQK327733:BQL327733 CAG327733:CAH327733 CKC327733:CKD327733 CTY327733:CTZ327733 DDU327733:DDV327733 DNQ327733:DNR327733 DXM327733:DXN327733 EHI327733:EHJ327733 ERE327733:ERF327733 FBA327733:FBB327733 FKW327733:FKX327733 FUS327733:FUT327733 GEO327733:GEP327733 GOK327733:GOL327733 GYG327733:GYH327733 HIC327733:HID327733 HRY327733:HRZ327733 IBU327733:IBV327733 ILQ327733:ILR327733 IVM327733:IVN327733 JFI327733:JFJ327733 JPE327733:JPF327733 JZA327733:JZB327733 KIW327733:KIX327733 KSS327733:KST327733 LCO327733:LCP327733 LMK327733:LML327733 LWG327733:LWH327733 MGC327733:MGD327733 MPY327733:MPZ327733 MZU327733:MZV327733 NJQ327733:NJR327733 NTM327733:NTN327733 ODI327733:ODJ327733 ONE327733:ONF327733 OXA327733:OXB327733 PGW327733:PGX327733 PQS327733:PQT327733 QAO327733:QAP327733 QKK327733:QKL327733 QUG327733:QUH327733 REC327733:RED327733 RNY327733:RNZ327733 RXU327733:RXV327733 SHQ327733:SHR327733 SRM327733:SRN327733 TBI327733:TBJ327733 TLE327733:TLF327733 TVA327733:TVB327733 UEW327733:UEX327733 UOS327733:UOT327733 UYO327733:UYP327733 VIK327733:VIL327733 VSG327733:VSH327733 WCC327733:WCD327733 WLY327733:WLZ327733 WVU327733:WVV327733 M393269:N393269 JI393269:JJ393269 TE393269:TF393269 ADA393269:ADB393269 AMW393269:AMX393269 AWS393269:AWT393269 BGO393269:BGP393269 BQK393269:BQL393269 CAG393269:CAH393269 CKC393269:CKD393269 CTY393269:CTZ393269 DDU393269:DDV393269 DNQ393269:DNR393269 DXM393269:DXN393269 EHI393269:EHJ393269 ERE393269:ERF393269 FBA393269:FBB393269 FKW393269:FKX393269 FUS393269:FUT393269 GEO393269:GEP393269 GOK393269:GOL393269 GYG393269:GYH393269 HIC393269:HID393269 HRY393269:HRZ393269 IBU393269:IBV393269 ILQ393269:ILR393269 IVM393269:IVN393269 JFI393269:JFJ393269 JPE393269:JPF393269 JZA393269:JZB393269 KIW393269:KIX393269 KSS393269:KST393269 LCO393269:LCP393269 LMK393269:LML393269 LWG393269:LWH393269 MGC393269:MGD393269 MPY393269:MPZ393269 MZU393269:MZV393269 NJQ393269:NJR393269 NTM393269:NTN393269 ODI393269:ODJ393269 ONE393269:ONF393269 OXA393269:OXB393269 PGW393269:PGX393269 PQS393269:PQT393269 QAO393269:QAP393269 QKK393269:QKL393269 QUG393269:QUH393269 REC393269:RED393269 RNY393269:RNZ393269 RXU393269:RXV393269 SHQ393269:SHR393269 SRM393269:SRN393269 TBI393269:TBJ393269 TLE393269:TLF393269 TVA393269:TVB393269 UEW393269:UEX393269 UOS393269:UOT393269 UYO393269:UYP393269 VIK393269:VIL393269 VSG393269:VSH393269 WCC393269:WCD393269 WLY393269:WLZ393269 WVU393269:WVV393269 M458805:N458805 JI458805:JJ458805 TE458805:TF458805 ADA458805:ADB458805 AMW458805:AMX458805 AWS458805:AWT458805 BGO458805:BGP458805 BQK458805:BQL458805 CAG458805:CAH458805 CKC458805:CKD458805 CTY458805:CTZ458805 DDU458805:DDV458805 DNQ458805:DNR458805 DXM458805:DXN458805 EHI458805:EHJ458805 ERE458805:ERF458805 FBA458805:FBB458805 FKW458805:FKX458805 FUS458805:FUT458805 GEO458805:GEP458805 GOK458805:GOL458805 GYG458805:GYH458805 HIC458805:HID458805 HRY458805:HRZ458805 IBU458805:IBV458805 ILQ458805:ILR458805 IVM458805:IVN458805 JFI458805:JFJ458805 JPE458805:JPF458805 JZA458805:JZB458805 KIW458805:KIX458805 KSS458805:KST458805 LCO458805:LCP458805 LMK458805:LML458805 LWG458805:LWH458805 MGC458805:MGD458805 MPY458805:MPZ458805 MZU458805:MZV458805 NJQ458805:NJR458805 NTM458805:NTN458805 ODI458805:ODJ458805 ONE458805:ONF458805 OXA458805:OXB458805 PGW458805:PGX458805 PQS458805:PQT458805 QAO458805:QAP458805 QKK458805:QKL458805 QUG458805:QUH458805 REC458805:RED458805 RNY458805:RNZ458805 RXU458805:RXV458805 SHQ458805:SHR458805 SRM458805:SRN458805 TBI458805:TBJ458805 TLE458805:TLF458805 TVA458805:TVB458805 UEW458805:UEX458805 UOS458805:UOT458805 UYO458805:UYP458805 VIK458805:VIL458805 VSG458805:VSH458805 WCC458805:WCD458805 WLY458805:WLZ458805 WVU458805:WVV458805 M524341:N524341 JI524341:JJ524341 TE524341:TF524341 ADA524341:ADB524341 AMW524341:AMX524341 AWS524341:AWT524341 BGO524341:BGP524341 BQK524341:BQL524341 CAG524341:CAH524341 CKC524341:CKD524341 CTY524341:CTZ524341 DDU524341:DDV524341 DNQ524341:DNR524341 DXM524341:DXN524341 EHI524341:EHJ524341 ERE524341:ERF524341 FBA524341:FBB524341 FKW524341:FKX524341 FUS524341:FUT524341 GEO524341:GEP524341 GOK524341:GOL524341 GYG524341:GYH524341 HIC524341:HID524341 HRY524341:HRZ524341 IBU524341:IBV524341 ILQ524341:ILR524341 IVM524341:IVN524341 JFI524341:JFJ524341 JPE524341:JPF524341 JZA524341:JZB524341 KIW524341:KIX524341 KSS524341:KST524341 LCO524341:LCP524341 LMK524341:LML524341 LWG524341:LWH524341 MGC524341:MGD524341 MPY524341:MPZ524341 MZU524341:MZV524341 NJQ524341:NJR524341 NTM524341:NTN524341 ODI524341:ODJ524341 ONE524341:ONF524341 OXA524341:OXB524341 PGW524341:PGX524341 PQS524341:PQT524341 QAO524341:QAP524341 QKK524341:QKL524341 QUG524341:QUH524341 REC524341:RED524341 RNY524341:RNZ524341 RXU524341:RXV524341 SHQ524341:SHR524341 SRM524341:SRN524341 TBI524341:TBJ524341 TLE524341:TLF524341 TVA524341:TVB524341 UEW524341:UEX524341 UOS524341:UOT524341 UYO524341:UYP524341 VIK524341:VIL524341 VSG524341:VSH524341 WCC524341:WCD524341 WLY524341:WLZ524341 WVU524341:WVV524341 M589877:N589877 JI589877:JJ589877 TE589877:TF589877 ADA589877:ADB589877 AMW589877:AMX589877 AWS589877:AWT589877 BGO589877:BGP589877 BQK589877:BQL589877 CAG589877:CAH589877 CKC589877:CKD589877 CTY589877:CTZ589877 DDU589877:DDV589877 DNQ589877:DNR589877 DXM589877:DXN589877 EHI589877:EHJ589877 ERE589877:ERF589877 FBA589877:FBB589877 FKW589877:FKX589877 FUS589877:FUT589877 GEO589877:GEP589877 GOK589877:GOL589877 GYG589877:GYH589877 HIC589877:HID589877 HRY589877:HRZ589877 IBU589877:IBV589877 ILQ589877:ILR589877 IVM589877:IVN589877 JFI589877:JFJ589877 JPE589877:JPF589877 JZA589877:JZB589877 KIW589877:KIX589877 KSS589877:KST589877 LCO589877:LCP589877 LMK589877:LML589877 LWG589877:LWH589877 MGC589877:MGD589877 MPY589877:MPZ589877 MZU589877:MZV589877 NJQ589877:NJR589877 NTM589877:NTN589877 ODI589877:ODJ589877 ONE589877:ONF589877 OXA589877:OXB589877 PGW589877:PGX589877 PQS589877:PQT589877 QAO589877:QAP589877 QKK589877:QKL589877 QUG589877:QUH589877 REC589877:RED589877 RNY589877:RNZ589877 RXU589877:RXV589877 SHQ589877:SHR589877 SRM589877:SRN589877 TBI589877:TBJ589877 TLE589877:TLF589877 TVA589877:TVB589877 UEW589877:UEX589877 UOS589877:UOT589877 UYO589877:UYP589877 VIK589877:VIL589877 VSG589877:VSH589877 WCC589877:WCD589877 WLY589877:WLZ589877 WVU589877:WVV589877 M655413:N655413 JI655413:JJ655413 TE655413:TF655413 ADA655413:ADB655413 AMW655413:AMX655413 AWS655413:AWT655413 BGO655413:BGP655413 BQK655413:BQL655413 CAG655413:CAH655413 CKC655413:CKD655413 CTY655413:CTZ655413 DDU655413:DDV655413 DNQ655413:DNR655413 DXM655413:DXN655413 EHI655413:EHJ655413 ERE655413:ERF655413 FBA655413:FBB655413 FKW655413:FKX655413 FUS655413:FUT655413 GEO655413:GEP655413 GOK655413:GOL655413 GYG655413:GYH655413 HIC655413:HID655413 HRY655413:HRZ655413 IBU655413:IBV655413 ILQ655413:ILR655413 IVM655413:IVN655413 JFI655413:JFJ655413 JPE655413:JPF655413 JZA655413:JZB655413 KIW655413:KIX655413 KSS655413:KST655413 LCO655413:LCP655413 LMK655413:LML655413 LWG655413:LWH655413 MGC655413:MGD655413 MPY655413:MPZ655413 MZU655413:MZV655413 NJQ655413:NJR655413 NTM655413:NTN655413 ODI655413:ODJ655413 ONE655413:ONF655413 OXA655413:OXB655413 PGW655413:PGX655413 PQS655413:PQT655413 QAO655413:QAP655413 QKK655413:QKL655413 QUG655413:QUH655413 REC655413:RED655413 RNY655413:RNZ655413 RXU655413:RXV655413 SHQ655413:SHR655413 SRM655413:SRN655413 TBI655413:TBJ655413 TLE655413:TLF655413 TVA655413:TVB655413 UEW655413:UEX655413 UOS655413:UOT655413 UYO655413:UYP655413 VIK655413:VIL655413 VSG655413:VSH655413 WCC655413:WCD655413 WLY655413:WLZ655413 WVU655413:WVV655413 M720949:N720949 JI720949:JJ720949 TE720949:TF720949 ADA720949:ADB720949 AMW720949:AMX720949 AWS720949:AWT720949 BGO720949:BGP720949 BQK720949:BQL720949 CAG720949:CAH720949 CKC720949:CKD720949 CTY720949:CTZ720949 DDU720949:DDV720949 DNQ720949:DNR720949 DXM720949:DXN720949 EHI720949:EHJ720949 ERE720949:ERF720949 FBA720949:FBB720949 FKW720949:FKX720949 FUS720949:FUT720949 GEO720949:GEP720949 GOK720949:GOL720949 GYG720949:GYH720949 HIC720949:HID720949 HRY720949:HRZ720949 IBU720949:IBV720949 ILQ720949:ILR720949 IVM720949:IVN720949 JFI720949:JFJ720949 JPE720949:JPF720949 JZA720949:JZB720949 KIW720949:KIX720949 KSS720949:KST720949 LCO720949:LCP720949 LMK720949:LML720949 LWG720949:LWH720949 MGC720949:MGD720949 MPY720949:MPZ720949 MZU720949:MZV720949 NJQ720949:NJR720949 NTM720949:NTN720949 ODI720949:ODJ720949 ONE720949:ONF720949 OXA720949:OXB720949 PGW720949:PGX720949 PQS720949:PQT720949 QAO720949:QAP720949 QKK720949:QKL720949 QUG720949:QUH720949 REC720949:RED720949 RNY720949:RNZ720949 RXU720949:RXV720949 SHQ720949:SHR720949 SRM720949:SRN720949 TBI720949:TBJ720949 TLE720949:TLF720949 TVA720949:TVB720949 UEW720949:UEX720949 UOS720949:UOT720949 UYO720949:UYP720949 VIK720949:VIL720949 VSG720949:VSH720949 WCC720949:WCD720949 WLY720949:WLZ720949 WVU720949:WVV720949 M786485:N786485 JI786485:JJ786485 TE786485:TF786485 ADA786485:ADB786485 AMW786485:AMX786485 AWS786485:AWT786485 BGO786485:BGP786485 BQK786485:BQL786485 CAG786485:CAH786485 CKC786485:CKD786485 CTY786485:CTZ786485 DDU786485:DDV786485 DNQ786485:DNR786485 DXM786485:DXN786485 EHI786485:EHJ786485 ERE786485:ERF786485 FBA786485:FBB786485 FKW786485:FKX786485 FUS786485:FUT786485 GEO786485:GEP786485 GOK786485:GOL786485 GYG786485:GYH786485 HIC786485:HID786485 HRY786485:HRZ786485 IBU786485:IBV786485 ILQ786485:ILR786485 IVM786485:IVN786485 JFI786485:JFJ786485 JPE786485:JPF786485 JZA786485:JZB786485 KIW786485:KIX786485 KSS786485:KST786485 LCO786485:LCP786485 LMK786485:LML786485 LWG786485:LWH786485 MGC786485:MGD786485 MPY786485:MPZ786485 MZU786485:MZV786485 NJQ786485:NJR786485 NTM786485:NTN786485 ODI786485:ODJ786485 ONE786485:ONF786485 OXA786485:OXB786485 PGW786485:PGX786485 PQS786485:PQT786485 QAO786485:QAP786485 QKK786485:QKL786485 QUG786485:QUH786485 REC786485:RED786485 RNY786485:RNZ786485 RXU786485:RXV786485 SHQ786485:SHR786485 SRM786485:SRN786485 TBI786485:TBJ786485 TLE786485:TLF786485 TVA786485:TVB786485 UEW786485:UEX786485 UOS786485:UOT786485 UYO786485:UYP786485 VIK786485:VIL786485 VSG786485:VSH786485 WCC786485:WCD786485 WLY786485:WLZ786485 WVU786485:WVV786485 M852021:N852021 JI852021:JJ852021 TE852021:TF852021 ADA852021:ADB852021 AMW852021:AMX852021 AWS852021:AWT852021 BGO852021:BGP852021 BQK852021:BQL852021 CAG852021:CAH852021 CKC852021:CKD852021 CTY852021:CTZ852021 DDU852021:DDV852021 DNQ852021:DNR852021 DXM852021:DXN852021 EHI852021:EHJ852021 ERE852021:ERF852021 FBA852021:FBB852021 FKW852021:FKX852021 FUS852021:FUT852021 GEO852021:GEP852021 GOK852021:GOL852021 GYG852021:GYH852021 HIC852021:HID852021 HRY852021:HRZ852021 IBU852021:IBV852021 ILQ852021:ILR852021 IVM852021:IVN852021 JFI852021:JFJ852021 JPE852021:JPF852021 JZA852021:JZB852021 KIW852021:KIX852021 KSS852021:KST852021 LCO852021:LCP852021 LMK852021:LML852021 LWG852021:LWH852021 MGC852021:MGD852021 MPY852021:MPZ852021 MZU852021:MZV852021 NJQ852021:NJR852021 NTM852021:NTN852021 ODI852021:ODJ852021 ONE852021:ONF852021 OXA852021:OXB852021 PGW852021:PGX852021 PQS852021:PQT852021 QAO852021:QAP852021 QKK852021:QKL852021 QUG852021:QUH852021 REC852021:RED852021 RNY852021:RNZ852021 RXU852021:RXV852021 SHQ852021:SHR852021 SRM852021:SRN852021 TBI852021:TBJ852021 TLE852021:TLF852021 TVA852021:TVB852021 UEW852021:UEX852021 UOS852021:UOT852021 UYO852021:UYP852021 VIK852021:VIL852021 VSG852021:VSH852021 WCC852021:WCD852021 WLY852021:WLZ852021 WVU852021:WVV852021 M917557:N917557 JI917557:JJ917557 TE917557:TF917557 ADA917557:ADB917557 AMW917557:AMX917557 AWS917557:AWT917557 BGO917557:BGP917557 BQK917557:BQL917557 CAG917557:CAH917557 CKC917557:CKD917557 CTY917557:CTZ917557 DDU917557:DDV917557 DNQ917557:DNR917557 DXM917557:DXN917557 EHI917557:EHJ917557 ERE917557:ERF917557 FBA917557:FBB917557 FKW917557:FKX917557 FUS917557:FUT917557 GEO917557:GEP917557 GOK917557:GOL917557 GYG917557:GYH917557 HIC917557:HID917557 HRY917557:HRZ917557 IBU917557:IBV917557 ILQ917557:ILR917557 IVM917557:IVN917557 JFI917557:JFJ917557 JPE917557:JPF917557 JZA917557:JZB917557 KIW917557:KIX917557 KSS917557:KST917557 LCO917557:LCP917557 LMK917557:LML917557 LWG917557:LWH917557 MGC917557:MGD917557 MPY917557:MPZ917557 MZU917557:MZV917557 NJQ917557:NJR917557 NTM917557:NTN917557 ODI917557:ODJ917557 ONE917557:ONF917557 OXA917557:OXB917557 PGW917557:PGX917557 PQS917557:PQT917557 QAO917557:QAP917557 QKK917557:QKL917557 QUG917557:QUH917557 REC917557:RED917557 RNY917557:RNZ917557 RXU917557:RXV917557 SHQ917557:SHR917557 SRM917557:SRN917557 TBI917557:TBJ917557 TLE917557:TLF917557 TVA917557:TVB917557 UEW917557:UEX917557 UOS917557:UOT917557 UYO917557:UYP917557 VIK917557:VIL917557 VSG917557:VSH917557 WCC917557:WCD917557 WLY917557:WLZ917557 WVU917557:WVV917557 M983093:N983093 JI983093:JJ983093 TE983093:TF983093 ADA983093:ADB983093 AMW983093:AMX983093 AWS983093:AWT983093 BGO983093:BGP983093 BQK983093:BQL983093 CAG983093:CAH983093 CKC983093:CKD983093 CTY983093:CTZ983093 DDU983093:DDV983093 DNQ983093:DNR983093 DXM983093:DXN983093 EHI983093:EHJ983093 ERE983093:ERF983093 FBA983093:FBB983093 FKW983093:FKX983093 FUS983093:FUT983093 GEO983093:GEP983093 GOK983093:GOL983093 GYG983093:GYH983093 HIC983093:HID983093 HRY983093:HRZ983093 IBU983093:IBV983093 ILQ983093:ILR983093 IVM983093:IVN983093 JFI983093:JFJ983093 JPE983093:JPF983093 JZA983093:JZB983093 KIW983093:KIX983093 KSS983093:KST983093 LCO983093:LCP983093 LMK983093:LML983093 LWG983093:LWH983093 MGC983093:MGD983093 MPY983093:MPZ983093 MZU983093:MZV983093 NJQ983093:NJR983093 NTM983093:NTN983093 ODI983093:ODJ983093 ONE983093:ONF983093 OXA983093:OXB983093 PGW983093:PGX983093 PQS983093:PQT983093 QAO983093:QAP983093 QKK983093:QKL983093 QUG983093:QUH983093 REC983093:RED983093 RNY983093:RNZ983093 RXU983093:RXV983093 SHQ983093:SHR983093 SRM983093:SRN983093 TBI983093:TBJ983093 TLE983093:TLF983093 TVA983093:TVB983093 UEW983093:UEX983093 UOS983093:UOT983093 UYO983093:UYP983093 VIK983093:VIL983093 VSG983093:VSH983093 WCC983093:WCD983093 WLY983093:WLZ983093 WVU983093:WVV983093">
      <formula1>0</formula1>
      <formula2>50%*M51</formula2>
    </dataValidation>
    <dataValidation type="decimal" allowBlank="1" showInputMessage="1" showErrorMessage="1" error="valor acima do permitido" sqref="M62:N62 JI62:JJ62 TE62:TF62 ADA62:ADB62 AMW62:AMX62 AWS62:AWT62 BGO62:BGP62 BQK62:BQL62 CAG62:CAH62 CKC62:CKD62 CTY62:CTZ62 DDU62:DDV62 DNQ62:DNR62 DXM62:DXN62 EHI62:EHJ62 ERE62:ERF62 FBA62:FBB62 FKW62:FKX62 FUS62:FUT62 GEO62:GEP62 GOK62:GOL62 GYG62:GYH62 HIC62:HID62 HRY62:HRZ62 IBU62:IBV62 ILQ62:ILR62 IVM62:IVN62 JFI62:JFJ62 JPE62:JPF62 JZA62:JZB62 KIW62:KIX62 KSS62:KST62 LCO62:LCP62 LMK62:LML62 LWG62:LWH62 MGC62:MGD62 MPY62:MPZ62 MZU62:MZV62 NJQ62:NJR62 NTM62:NTN62 ODI62:ODJ62 ONE62:ONF62 OXA62:OXB62 PGW62:PGX62 PQS62:PQT62 QAO62:QAP62 QKK62:QKL62 QUG62:QUH62 REC62:RED62 RNY62:RNZ62 RXU62:RXV62 SHQ62:SHR62 SRM62:SRN62 TBI62:TBJ62 TLE62:TLF62 TVA62:TVB62 UEW62:UEX62 UOS62:UOT62 UYO62:UYP62 VIK62:VIL62 VSG62:VSH62 WCC62:WCD62 WLY62:WLZ62 WVU62:WVV62 M65598:N65598 JI65598:JJ65598 TE65598:TF65598 ADA65598:ADB65598 AMW65598:AMX65598 AWS65598:AWT65598 BGO65598:BGP65598 BQK65598:BQL65598 CAG65598:CAH65598 CKC65598:CKD65598 CTY65598:CTZ65598 DDU65598:DDV65598 DNQ65598:DNR65598 DXM65598:DXN65598 EHI65598:EHJ65598 ERE65598:ERF65598 FBA65598:FBB65598 FKW65598:FKX65598 FUS65598:FUT65598 GEO65598:GEP65598 GOK65598:GOL65598 GYG65598:GYH65598 HIC65598:HID65598 HRY65598:HRZ65598 IBU65598:IBV65598 ILQ65598:ILR65598 IVM65598:IVN65598 JFI65598:JFJ65598 JPE65598:JPF65598 JZA65598:JZB65598 KIW65598:KIX65598 KSS65598:KST65598 LCO65598:LCP65598 LMK65598:LML65598 LWG65598:LWH65598 MGC65598:MGD65598 MPY65598:MPZ65598 MZU65598:MZV65598 NJQ65598:NJR65598 NTM65598:NTN65598 ODI65598:ODJ65598 ONE65598:ONF65598 OXA65598:OXB65598 PGW65598:PGX65598 PQS65598:PQT65598 QAO65598:QAP65598 QKK65598:QKL65598 QUG65598:QUH65598 REC65598:RED65598 RNY65598:RNZ65598 RXU65598:RXV65598 SHQ65598:SHR65598 SRM65598:SRN65598 TBI65598:TBJ65598 TLE65598:TLF65598 TVA65598:TVB65598 UEW65598:UEX65598 UOS65598:UOT65598 UYO65598:UYP65598 VIK65598:VIL65598 VSG65598:VSH65598 WCC65598:WCD65598 WLY65598:WLZ65598 WVU65598:WVV65598 M131134:N131134 JI131134:JJ131134 TE131134:TF131134 ADA131134:ADB131134 AMW131134:AMX131134 AWS131134:AWT131134 BGO131134:BGP131134 BQK131134:BQL131134 CAG131134:CAH131134 CKC131134:CKD131134 CTY131134:CTZ131134 DDU131134:DDV131134 DNQ131134:DNR131134 DXM131134:DXN131134 EHI131134:EHJ131134 ERE131134:ERF131134 FBA131134:FBB131134 FKW131134:FKX131134 FUS131134:FUT131134 GEO131134:GEP131134 GOK131134:GOL131134 GYG131134:GYH131134 HIC131134:HID131134 HRY131134:HRZ131134 IBU131134:IBV131134 ILQ131134:ILR131134 IVM131134:IVN131134 JFI131134:JFJ131134 JPE131134:JPF131134 JZA131134:JZB131134 KIW131134:KIX131134 KSS131134:KST131134 LCO131134:LCP131134 LMK131134:LML131134 LWG131134:LWH131134 MGC131134:MGD131134 MPY131134:MPZ131134 MZU131134:MZV131134 NJQ131134:NJR131134 NTM131134:NTN131134 ODI131134:ODJ131134 ONE131134:ONF131134 OXA131134:OXB131134 PGW131134:PGX131134 PQS131134:PQT131134 QAO131134:QAP131134 QKK131134:QKL131134 QUG131134:QUH131134 REC131134:RED131134 RNY131134:RNZ131134 RXU131134:RXV131134 SHQ131134:SHR131134 SRM131134:SRN131134 TBI131134:TBJ131134 TLE131134:TLF131134 TVA131134:TVB131134 UEW131134:UEX131134 UOS131134:UOT131134 UYO131134:UYP131134 VIK131134:VIL131134 VSG131134:VSH131134 WCC131134:WCD131134 WLY131134:WLZ131134 WVU131134:WVV131134 M196670:N196670 JI196670:JJ196670 TE196670:TF196670 ADA196670:ADB196670 AMW196670:AMX196670 AWS196670:AWT196670 BGO196670:BGP196670 BQK196670:BQL196670 CAG196670:CAH196670 CKC196670:CKD196670 CTY196670:CTZ196670 DDU196670:DDV196670 DNQ196670:DNR196670 DXM196670:DXN196670 EHI196670:EHJ196670 ERE196670:ERF196670 FBA196670:FBB196670 FKW196670:FKX196670 FUS196670:FUT196670 GEO196670:GEP196670 GOK196670:GOL196670 GYG196670:GYH196670 HIC196670:HID196670 HRY196670:HRZ196670 IBU196670:IBV196670 ILQ196670:ILR196670 IVM196670:IVN196670 JFI196670:JFJ196670 JPE196670:JPF196670 JZA196670:JZB196670 KIW196670:KIX196670 KSS196670:KST196670 LCO196670:LCP196670 LMK196670:LML196670 LWG196670:LWH196670 MGC196670:MGD196670 MPY196670:MPZ196670 MZU196670:MZV196670 NJQ196670:NJR196670 NTM196670:NTN196670 ODI196670:ODJ196670 ONE196670:ONF196670 OXA196670:OXB196670 PGW196670:PGX196670 PQS196670:PQT196670 QAO196670:QAP196670 QKK196670:QKL196670 QUG196670:QUH196670 REC196670:RED196670 RNY196670:RNZ196670 RXU196670:RXV196670 SHQ196670:SHR196670 SRM196670:SRN196670 TBI196670:TBJ196670 TLE196670:TLF196670 TVA196670:TVB196670 UEW196670:UEX196670 UOS196670:UOT196670 UYO196670:UYP196670 VIK196670:VIL196670 VSG196670:VSH196670 WCC196670:WCD196670 WLY196670:WLZ196670 WVU196670:WVV196670 M262206:N262206 JI262206:JJ262206 TE262206:TF262206 ADA262206:ADB262206 AMW262206:AMX262206 AWS262206:AWT262206 BGO262206:BGP262206 BQK262206:BQL262206 CAG262206:CAH262206 CKC262206:CKD262206 CTY262206:CTZ262206 DDU262206:DDV262206 DNQ262206:DNR262206 DXM262206:DXN262206 EHI262206:EHJ262206 ERE262206:ERF262206 FBA262206:FBB262206 FKW262206:FKX262206 FUS262206:FUT262206 GEO262206:GEP262206 GOK262206:GOL262206 GYG262206:GYH262206 HIC262206:HID262206 HRY262206:HRZ262206 IBU262206:IBV262206 ILQ262206:ILR262206 IVM262206:IVN262206 JFI262206:JFJ262206 JPE262206:JPF262206 JZA262206:JZB262206 KIW262206:KIX262206 KSS262206:KST262206 LCO262206:LCP262206 LMK262206:LML262206 LWG262206:LWH262206 MGC262206:MGD262206 MPY262206:MPZ262206 MZU262206:MZV262206 NJQ262206:NJR262206 NTM262206:NTN262206 ODI262206:ODJ262206 ONE262206:ONF262206 OXA262206:OXB262206 PGW262206:PGX262206 PQS262206:PQT262206 QAO262206:QAP262206 QKK262206:QKL262206 QUG262206:QUH262206 REC262206:RED262206 RNY262206:RNZ262206 RXU262206:RXV262206 SHQ262206:SHR262206 SRM262206:SRN262206 TBI262206:TBJ262206 TLE262206:TLF262206 TVA262206:TVB262206 UEW262206:UEX262206 UOS262206:UOT262206 UYO262206:UYP262206 VIK262206:VIL262206 VSG262206:VSH262206 WCC262206:WCD262206 WLY262206:WLZ262206 WVU262206:WVV262206 M327742:N327742 JI327742:JJ327742 TE327742:TF327742 ADA327742:ADB327742 AMW327742:AMX327742 AWS327742:AWT327742 BGO327742:BGP327742 BQK327742:BQL327742 CAG327742:CAH327742 CKC327742:CKD327742 CTY327742:CTZ327742 DDU327742:DDV327742 DNQ327742:DNR327742 DXM327742:DXN327742 EHI327742:EHJ327742 ERE327742:ERF327742 FBA327742:FBB327742 FKW327742:FKX327742 FUS327742:FUT327742 GEO327742:GEP327742 GOK327742:GOL327742 GYG327742:GYH327742 HIC327742:HID327742 HRY327742:HRZ327742 IBU327742:IBV327742 ILQ327742:ILR327742 IVM327742:IVN327742 JFI327742:JFJ327742 JPE327742:JPF327742 JZA327742:JZB327742 KIW327742:KIX327742 KSS327742:KST327742 LCO327742:LCP327742 LMK327742:LML327742 LWG327742:LWH327742 MGC327742:MGD327742 MPY327742:MPZ327742 MZU327742:MZV327742 NJQ327742:NJR327742 NTM327742:NTN327742 ODI327742:ODJ327742 ONE327742:ONF327742 OXA327742:OXB327742 PGW327742:PGX327742 PQS327742:PQT327742 QAO327742:QAP327742 QKK327742:QKL327742 QUG327742:QUH327742 REC327742:RED327742 RNY327742:RNZ327742 RXU327742:RXV327742 SHQ327742:SHR327742 SRM327742:SRN327742 TBI327742:TBJ327742 TLE327742:TLF327742 TVA327742:TVB327742 UEW327742:UEX327742 UOS327742:UOT327742 UYO327742:UYP327742 VIK327742:VIL327742 VSG327742:VSH327742 WCC327742:WCD327742 WLY327742:WLZ327742 WVU327742:WVV327742 M393278:N393278 JI393278:JJ393278 TE393278:TF393278 ADA393278:ADB393278 AMW393278:AMX393278 AWS393278:AWT393278 BGO393278:BGP393278 BQK393278:BQL393278 CAG393278:CAH393278 CKC393278:CKD393278 CTY393278:CTZ393278 DDU393278:DDV393278 DNQ393278:DNR393278 DXM393278:DXN393278 EHI393278:EHJ393278 ERE393278:ERF393278 FBA393278:FBB393278 FKW393278:FKX393278 FUS393278:FUT393278 GEO393278:GEP393278 GOK393278:GOL393278 GYG393278:GYH393278 HIC393278:HID393278 HRY393278:HRZ393278 IBU393278:IBV393278 ILQ393278:ILR393278 IVM393278:IVN393278 JFI393278:JFJ393278 JPE393278:JPF393278 JZA393278:JZB393278 KIW393278:KIX393278 KSS393278:KST393278 LCO393278:LCP393278 LMK393278:LML393278 LWG393278:LWH393278 MGC393278:MGD393278 MPY393278:MPZ393278 MZU393278:MZV393278 NJQ393278:NJR393278 NTM393278:NTN393278 ODI393278:ODJ393278 ONE393278:ONF393278 OXA393278:OXB393278 PGW393278:PGX393278 PQS393278:PQT393278 QAO393278:QAP393278 QKK393278:QKL393278 QUG393278:QUH393278 REC393278:RED393278 RNY393278:RNZ393278 RXU393278:RXV393278 SHQ393278:SHR393278 SRM393278:SRN393278 TBI393278:TBJ393278 TLE393278:TLF393278 TVA393278:TVB393278 UEW393278:UEX393278 UOS393278:UOT393278 UYO393278:UYP393278 VIK393278:VIL393278 VSG393278:VSH393278 WCC393278:WCD393278 WLY393278:WLZ393278 WVU393278:WVV393278 M458814:N458814 JI458814:JJ458814 TE458814:TF458814 ADA458814:ADB458814 AMW458814:AMX458814 AWS458814:AWT458814 BGO458814:BGP458814 BQK458814:BQL458814 CAG458814:CAH458814 CKC458814:CKD458814 CTY458814:CTZ458814 DDU458814:DDV458814 DNQ458814:DNR458814 DXM458814:DXN458814 EHI458814:EHJ458814 ERE458814:ERF458814 FBA458814:FBB458814 FKW458814:FKX458814 FUS458814:FUT458814 GEO458814:GEP458814 GOK458814:GOL458814 GYG458814:GYH458814 HIC458814:HID458814 HRY458814:HRZ458814 IBU458814:IBV458814 ILQ458814:ILR458814 IVM458814:IVN458814 JFI458814:JFJ458814 JPE458814:JPF458814 JZA458814:JZB458814 KIW458814:KIX458814 KSS458814:KST458814 LCO458814:LCP458814 LMK458814:LML458814 LWG458814:LWH458814 MGC458814:MGD458814 MPY458814:MPZ458814 MZU458814:MZV458814 NJQ458814:NJR458814 NTM458814:NTN458814 ODI458814:ODJ458814 ONE458814:ONF458814 OXA458814:OXB458814 PGW458814:PGX458814 PQS458814:PQT458814 QAO458814:QAP458814 QKK458814:QKL458814 QUG458814:QUH458814 REC458814:RED458814 RNY458814:RNZ458814 RXU458814:RXV458814 SHQ458814:SHR458814 SRM458814:SRN458814 TBI458814:TBJ458814 TLE458814:TLF458814 TVA458814:TVB458814 UEW458814:UEX458814 UOS458814:UOT458814 UYO458814:UYP458814 VIK458814:VIL458814 VSG458814:VSH458814 WCC458814:WCD458814 WLY458814:WLZ458814 WVU458814:WVV458814 M524350:N524350 JI524350:JJ524350 TE524350:TF524350 ADA524350:ADB524350 AMW524350:AMX524350 AWS524350:AWT524350 BGO524350:BGP524350 BQK524350:BQL524350 CAG524350:CAH524350 CKC524350:CKD524350 CTY524350:CTZ524350 DDU524350:DDV524350 DNQ524350:DNR524350 DXM524350:DXN524350 EHI524350:EHJ524350 ERE524350:ERF524350 FBA524350:FBB524350 FKW524350:FKX524350 FUS524350:FUT524350 GEO524350:GEP524350 GOK524350:GOL524350 GYG524350:GYH524350 HIC524350:HID524350 HRY524350:HRZ524350 IBU524350:IBV524350 ILQ524350:ILR524350 IVM524350:IVN524350 JFI524350:JFJ524350 JPE524350:JPF524350 JZA524350:JZB524350 KIW524350:KIX524350 KSS524350:KST524350 LCO524350:LCP524350 LMK524350:LML524350 LWG524350:LWH524350 MGC524350:MGD524350 MPY524350:MPZ524350 MZU524350:MZV524350 NJQ524350:NJR524350 NTM524350:NTN524350 ODI524350:ODJ524350 ONE524350:ONF524350 OXA524350:OXB524350 PGW524350:PGX524350 PQS524350:PQT524350 QAO524350:QAP524350 QKK524350:QKL524350 QUG524350:QUH524350 REC524350:RED524350 RNY524350:RNZ524350 RXU524350:RXV524350 SHQ524350:SHR524350 SRM524350:SRN524350 TBI524350:TBJ524350 TLE524350:TLF524350 TVA524350:TVB524350 UEW524350:UEX524350 UOS524350:UOT524350 UYO524350:UYP524350 VIK524350:VIL524350 VSG524350:VSH524350 WCC524350:WCD524350 WLY524350:WLZ524350 WVU524350:WVV524350 M589886:N589886 JI589886:JJ589886 TE589886:TF589886 ADA589886:ADB589886 AMW589886:AMX589886 AWS589886:AWT589886 BGO589886:BGP589886 BQK589886:BQL589886 CAG589886:CAH589886 CKC589886:CKD589886 CTY589886:CTZ589886 DDU589886:DDV589886 DNQ589886:DNR589886 DXM589886:DXN589886 EHI589886:EHJ589886 ERE589886:ERF589886 FBA589886:FBB589886 FKW589886:FKX589886 FUS589886:FUT589886 GEO589886:GEP589886 GOK589886:GOL589886 GYG589886:GYH589886 HIC589886:HID589886 HRY589886:HRZ589886 IBU589886:IBV589886 ILQ589886:ILR589886 IVM589886:IVN589886 JFI589886:JFJ589886 JPE589886:JPF589886 JZA589886:JZB589886 KIW589886:KIX589886 KSS589886:KST589886 LCO589886:LCP589886 LMK589886:LML589886 LWG589886:LWH589886 MGC589886:MGD589886 MPY589886:MPZ589886 MZU589886:MZV589886 NJQ589886:NJR589886 NTM589886:NTN589886 ODI589886:ODJ589886 ONE589886:ONF589886 OXA589886:OXB589886 PGW589886:PGX589886 PQS589886:PQT589886 QAO589886:QAP589886 QKK589886:QKL589886 QUG589886:QUH589886 REC589886:RED589886 RNY589886:RNZ589886 RXU589886:RXV589886 SHQ589886:SHR589886 SRM589886:SRN589886 TBI589886:TBJ589886 TLE589886:TLF589886 TVA589886:TVB589886 UEW589886:UEX589886 UOS589886:UOT589886 UYO589886:UYP589886 VIK589886:VIL589886 VSG589886:VSH589886 WCC589886:WCD589886 WLY589886:WLZ589886 WVU589886:WVV589886 M655422:N655422 JI655422:JJ655422 TE655422:TF655422 ADA655422:ADB655422 AMW655422:AMX655422 AWS655422:AWT655422 BGO655422:BGP655422 BQK655422:BQL655422 CAG655422:CAH655422 CKC655422:CKD655422 CTY655422:CTZ655422 DDU655422:DDV655422 DNQ655422:DNR655422 DXM655422:DXN655422 EHI655422:EHJ655422 ERE655422:ERF655422 FBA655422:FBB655422 FKW655422:FKX655422 FUS655422:FUT655422 GEO655422:GEP655422 GOK655422:GOL655422 GYG655422:GYH655422 HIC655422:HID655422 HRY655422:HRZ655422 IBU655422:IBV655422 ILQ655422:ILR655422 IVM655422:IVN655422 JFI655422:JFJ655422 JPE655422:JPF655422 JZA655422:JZB655422 KIW655422:KIX655422 KSS655422:KST655422 LCO655422:LCP655422 LMK655422:LML655422 LWG655422:LWH655422 MGC655422:MGD655422 MPY655422:MPZ655422 MZU655422:MZV655422 NJQ655422:NJR655422 NTM655422:NTN655422 ODI655422:ODJ655422 ONE655422:ONF655422 OXA655422:OXB655422 PGW655422:PGX655422 PQS655422:PQT655422 QAO655422:QAP655422 QKK655422:QKL655422 QUG655422:QUH655422 REC655422:RED655422 RNY655422:RNZ655422 RXU655422:RXV655422 SHQ655422:SHR655422 SRM655422:SRN655422 TBI655422:TBJ655422 TLE655422:TLF655422 TVA655422:TVB655422 UEW655422:UEX655422 UOS655422:UOT655422 UYO655422:UYP655422 VIK655422:VIL655422 VSG655422:VSH655422 WCC655422:WCD655422 WLY655422:WLZ655422 WVU655422:WVV655422 M720958:N720958 JI720958:JJ720958 TE720958:TF720958 ADA720958:ADB720958 AMW720958:AMX720958 AWS720958:AWT720958 BGO720958:BGP720958 BQK720958:BQL720958 CAG720958:CAH720958 CKC720958:CKD720958 CTY720958:CTZ720958 DDU720958:DDV720958 DNQ720958:DNR720958 DXM720958:DXN720958 EHI720958:EHJ720958 ERE720958:ERF720958 FBA720958:FBB720958 FKW720958:FKX720958 FUS720958:FUT720958 GEO720958:GEP720958 GOK720958:GOL720958 GYG720958:GYH720958 HIC720958:HID720958 HRY720958:HRZ720958 IBU720958:IBV720958 ILQ720958:ILR720958 IVM720958:IVN720958 JFI720958:JFJ720958 JPE720958:JPF720958 JZA720958:JZB720958 KIW720958:KIX720958 KSS720958:KST720958 LCO720958:LCP720958 LMK720958:LML720958 LWG720958:LWH720958 MGC720958:MGD720958 MPY720958:MPZ720958 MZU720958:MZV720958 NJQ720958:NJR720958 NTM720958:NTN720958 ODI720958:ODJ720958 ONE720958:ONF720958 OXA720958:OXB720958 PGW720958:PGX720958 PQS720958:PQT720958 QAO720958:QAP720958 QKK720958:QKL720958 QUG720958:QUH720958 REC720958:RED720958 RNY720958:RNZ720958 RXU720958:RXV720958 SHQ720958:SHR720958 SRM720958:SRN720958 TBI720958:TBJ720958 TLE720958:TLF720958 TVA720958:TVB720958 UEW720958:UEX720958 UOS720958:UOT720958 UYO720958:UYP720958 VIK720958:VIL720958 VSG720958:VSH720958 WCC720958:WCD720958 WLY720958:WLZ720958 WVU720958:WVV720958 M786494:N786494 JI786494:JJ786494 TE786494:TF786494 ADA786494:ADB786494 AMW786494:AMX786494 AWS786494:AWT786494 BGO786494:BGP786494 BQK786494:BQL786494 CAG786494:CAH786494 CKC786494:CKD786494 CTY786494:CTZ786494 DDU786494:DDV786494 DNQ786494:DNR786494 DXM786494:DXN786494 EHI786494:EHJ786494 ERE786494:ERF786494 FBA786494:FBB786494 FKW786494:FKX786494 FUS786494:FUT786494 GEO786494:GEP786494 GOK786494:GOL786494 GYG786494:GYH786494 HIC786494:HID786494 HRY786494:HRZ786494 IBU786494:IBV786494 ILQ786494:ILR786494 IVM786494:IVN786494 JFI786494:JFJ786494 JPE786494:JPF786494 JZA786494:JZB786494 KIW786494:KIX786494 KSS786494:KST786494 LCO786494:LCP786494 LMK786494:LML786494 LWG786494:LWH786494 MGC786494:MGD786494 MPY786494:MPZ786494 MZU786494:MZV786494 NJQ786494:NJR786494 NTM786494:NTN786494 ODI786494:ODJ786494 ONE786494:ONF786494 OXA786494:OXB786494 PGW786494:PGX786494 PQS786494:PQT786494 QAO786494:QAP786494 QKK786494:QKL786494 QUG786494:QUH786494 REC786494:RED786494 RNY786494:RNZ786494 RXU786494:RXV786494 SHQ786494:SHR786494 SRM786494:SRN786494 TBI786494:TBJ786494 TLE786494:TLF786494 TVA786494:TVB786494 UEW786494:UEX786494 UOS786494:UOT786494 UYO786494:UYP786494 VIK786494:VIL786494 VSG786494:VSH786494 WCC786494:WCD786494 WLY786494:WLZ786494 WVU786494:WVV786494 M852030:N852030 JI852030:JJ852030 TE852030:TF852030 ADA852030:ADB852030 AMW852030:AMX852030 AWS852030:AWT852030 BGO852030:BGP852030 BQK852030:BQL852030 CAG852030:CAH852030 CKC852030:CKD852030 CTY852030:CTZ852030 DDU852030:DDV852030 DNQ852030:DNR852030 DXM852030:DXN852030 EHI852030:EHJ852030 ERE852030:ERF852030 FBA852030:FBB852030 FKW852030:FKX852030 FUS852030:FUT852030 GEO852030:GEP852030 GOK852030:GOL852030 GYG852030:GYH852030 HIC852030:HID852030 HRY852030:HRZ852030 IBU852030:IBV852030 ILQ852030:ILR852030 IVM852030:IVN852030 JFI852030:JFJ852030 JPE852030:JPF852030 JZA852030:JZB852030 KIW852030:KIX852030 KSS852030:KST852030 LCO852030:LCP852030 LMK852030:LML852030 LWG852030:LWH852030 MGC852030:MGD852030 MPY852030:MPZ852030 MZU852030:MZV852030 NJQ852030:NJR852030 NTM852030:NTN852030 ODI852030:ODJ852030 ONE852030:ONF852030 OXA852030:OXB852030 PGW852030:PGX852030 PQS852030:PQT852030 QAO852030:QAP852030 QKK852030:QKL852030 QUG852030:QUH852030 REC852030:RED852030 RNY852030:RNZ852030 RXU852030:RXV852030 SHQ852030:SHR852030 SRM852030:SRN852030 TBI852030:TBJ852030 TLE852030:TLF852030 TVA852030:TVB852030 UEW852030:UEX852030 UOS852030:UOT852030 UYO852030:UYP852030 VIK852030:VIL852030 VSG852030:VSH852030 WCC852030:WCD852030 WLY852030:WLZ852030 WVU852030:WVV852030 M917566:N917566 JI917566:JJ917566 TE917566:TF917566 ADA917566:ADB917566 AMW917566:AMX917566 AWS917566:AWT917566 BGO917566:BGP917566 BQK917566:BQL917566 CAG917566:CAH917566 CKC917566:CKD917566 CTY917566:CTZ917566 DDU917566:DDV917566 DNQ917566:DNR917566 DXM917566:DXN917566 EHI917566:EHJ917566 ERE917566:ERF917566 FBA917566:FBB917566 FKW917566:FKX917566 FUS917566:FUT917566 GEO917566:GEP917566 GOK917566:GOL917566 GYG917566:GYH917566 HIC917566:HID917566 HRY917566:HRZ917566 IBU917566:IBV917566 ILQ917566:ILR917566 IVM917566:IVN917566 JFI917566:JFJ917566 JPE917566:JPF917566 JZA917566:JZB917566 KIW917566:KIX917566 KSS917566:KST917566 LCO917566:LCP917566 LMK917566:LML917566 LWG917566:LWH917566 MGC917566:MGD917566 MPY917566:MPZ917566 MZU917566:MZV917566 NJQ917566:NJR917566 NTM917566:NTN917566 ODI917566:ODJ917566 ONE917566:ONF917566 OXA917566:OXB917566 PGW917566:PGX917566 PQS917566:PQT917566 QAO917566:QAP917566 QKK917566:QKL917566 QUG917566:QUH917566 REC917566:RED917566 RNY917566:RNZ917566 RXU917566:RXV917566 SHQ917566:SHR917566 SRM917566:SRN917566 TBI917566:TBJ917566 TLE917566:TLF917566 TVA917566:TVB917566 UEW917566:UEX917566 UOS917566:UOT917566 UYO917566:UYP917566 VIK917566:VIL917566 VSG917566:VSH917566 WCC917566:WCD917566 WLY917566:WLZ917566 WVU917566:WVV917566 M983102:N983102 JI983102:JJ983102 TE983102:TF983102 ADA983102:ADB983102 AMW983102:AMX983102 AWS983102:AWT983102 BGO983102:BGP983102 BQK983102:BQL983102 CAG983102:CAH983102 CKC983102:CKD983102 CTY983102:CTZ983102 DDU983102:DDV983102 DNQ983102:DNR983102 DXM983102:DXN983102 EHI983102:EHJ983102 ERE983102:ERF983102 FBA983102:FBB983102 FKW983102:FKX983102 FUS983102:FUT983102 GEO983102:GEP983102 GOK983102:GOL983102 GYG983102:GYH983102 HIC983102:HID983102 HRY983102:HRZ983102 IBU983102:IBV983102 ILQ983102:ILR983102 IVM983102:IVN983102 JFI983102:JFJ983102 JPE983102:JPF983102 JZA983102:JZB983102 KIW983102:KIX983102 KSS983102:KST983102 LCO983102:LCP983102 LMK983102:LML983102 LWG983102:LWH983102 MGC983102:MGD983102 MPY983102:MPZ983102 MZU983102:MZV983102 NJQ983102:NJR983102 NTM983102:NTN983102 ODI983102:ODJ983102 ONE983102:ONF983102 OXA983102:OXB983102 PGW983102:PGX983102 PQS983102:PQT983102 QAO983102:QAP983102 QKK983102:QKL983102 QUG983102:QUH983102 REC983102:RED983102 RNY983102:RNZ983102 RXU983102:RXV983102 SHQ983102:SHR983102 SRM983102:SRN983102 TBI983102:TBJ983102 TLE983102:TLF983102 TVA983102:TVB983102 UEW983102:UEX983102 UOS983102:UOT983102 UYO983102:UYP983102 VIK983102:VIL983102 VSG983102:VSH983102 WCC983102:WCD983102 WLY983102:WLZ983102 WVU983102:WVV983102">
      <formula1>0</formula1>
      <formula2>50%*M55</formula2>
    </dataValidation>
    <dataValidation type="decimal" allowBlank="1" showInputMessage="1" showErrorMessage="1" error="valor acima do permitido" sqref="M54:N54 JI54:JJ54 TE54:TF54 ADA54:ADB54 AMW54:AMX54 AWS54:AWT54 BGO54:BGP54 BQK54:BQL54 CAG54:CAH54 CKC54:CKD54 CTY54:CTZ54 DDU54:DDV54 DNQ54:DNR54 DXM54:DXN54 EHI54:EHJ54 ERE54:ERF54 FBA54:FBB54 FKW54:FKX54 FUS54:FUT54 GEO54:GEP54 GOK54:GOL54 GYG54:GYH54 HIC54:HID54 HRY54:HRZ54 IBU54:IBV54 ILQ54:ILR54 IVM54:IVN54 JFI54:JFJ54 JPE54:JPF54 JZA54:JZB54 KIW54:KIX54 KSS54:KST54 LCO54:LCP54 LMK54:LML54 LWG54:LWH54 MGC54:MGD54 MPY54:MPZ54 MZU54:MZV54 NJQ54:NJR54 NTM54:NTN54 ODI54:ODJ54 ONE54:ONF54 OXA54:OXB54 PGW54:PGX54 PQS54:PQT54 QAO54:QAP54 QKK54:QKL54 QUG54:QUH54 REC54:RED54 RNY54:RNZ54 RXU54:RXV54 SHQ54:SHR54 SRM54:SRN54 TBI54:TBJ54 TLE54:TLF54 TVA54:TVB54 UEW54:UEX54 UOS54:UOT54 UYO54:UYP54 VIK54:VIL54 VSG54:VSH54 WCC54:WCD54 WLY54:WLZ54 WVU54:WVV54 M65590:N65590 JI65590:JJ65590 TE65590:TF65590 ADA65590:ADB65590 AMW65590:AMX65590 AWS65590:AWT65590 BGO65590:BGP65590 BQK65590:BQL65590 CAG65590:CAH65590 CKC65590:CKD65590 CTY65590:CTZ65590 DDU65590:DDV65590 DNQ65590:DNR65590 DXM65590:DXN65590 EHI65590:EHJ65590 ERE65590:ERF65590 FBA65590:FBB65590 FKW65590:FKX65590 FUS65590:FUT65590 GEO65590:GEP65590 GOK65590:GOL65590 GYG65590:GYH65590 HIC65590:HID65590 HRY65590:HRZ65590 IBU65590:IBV65590 ILQ65590:ILR65590 IVM65590:IVN65590 JFI65590:JFJ65590 JPE65590:JPF65590 JZA65590:JZB65590 KIW65590:KIX65590 KSS65590:KST65590 LCO65590:LCP65590 LMK65590:LML65590 LWG65590:LWH65590 MGC65590:MGD65590 MPY65590:MPZ65590 MZU65590:MZV65590 NJQ65590:NJR65590 NTM65590:NTN65590 ODI65590:ODJ65590 ONE65590:ONF65590 OXA65590:OXB65590 PGW65590:PGX65590 PQS65590:PQT65590 QAO65590:QAP65590 QKK65590:QKL65590 QUG65590:QUH65590 REC65590:RED65590 RNY65590:RNZ65590 RXU65590:RXV65590 SHQ65590:SHR65590 SRM65590:SRN65590 TBI65590:TBJ65590 TLE65590:TLF65590 TVA65590:TVB65590 UEW65590:UEX65590 UOS65590:UOT65590 UYO65590:UYP65590 VIK65590:VIL65590 VSG65590:VSH65590 WCC65590:WCD65590 WLY65590:WLZ65590 WVU65590:WVV65590 M131126:N131126 JI131126:JJ131126 TE131126:TF131126 ADA131126:ADB131126 AMW131126:AMX131126 AWS131126:AWT131126 BGO131126:BGP131126 BQK131126:BQL131126 CAG131126:CAH131126 CKC131126:CKD131126 CTY131126:CTZ131126 DDU131126:DDV131126 DNQ131126:DNR131126 DXM131126:DXN131126 EHI131126:EHJ131126 ERE131126:ERF131126 FBA131126:FBB131126 FKW131126:FKX131126 FUS131126:FUT131126 GEO131126:GEP131126 GOK131126:GOL131126 GYG131126:GYH131126 HIC131126:HID131126 HRY131126:HRZ131126 IBU131126:IBV131126 ILQ131126:ILR131126 IVM131126:IVN131126 JFI131126:JFJ131126 JPE131126:JPF131126 JZA131126:JZB131126 KIW131126:KIX131126 KSS131126:KST131126 LCO131126:LCP131126 LMK131126:LML131126 LWG131126:LWH131126 MGC131126:MGD131126 MPY131126:MPZ131126 MZU131126:MZV131126 NJQ131126:NJR131126 NTM131126:NTN131126 ODI131126:ODJ131126 ONE131126:ONF131126 OXA131126:OXB131126 PGW131126:PGX131126 PQS131126:PQT131126 QAO131126:QAP131126 QKK131126:QKL131126 QUG131126:QUH131126 REC131126:RED131126 RNY131126:RNZ131126 RXU131126:RXV131126 SHQ131126:SHR131126 SRM131126:SRN131126 TBI131126:TBJ131126 TLE131126:TLF131126 TVA131126:TVB131126 UEW131126:UEX131126 UOS131126:UOT131126 UYO131126:UYP131126 VIK131126:VIL131126 VSG131126:VSH131126 WCC131126:WCD131126 WLY131126:WLZ131126 WVU131126:WVV131126 M196662:N196662 JI196662:JJ196662 TE196662:TF196662 ADA196662:ADB196662 AMW196662:AMX196662 AWS196662:AWT196662 BGO196662:BGP196662 BQK196662:BQL196662 CAG196662:CAH196662 CKC196662:CKD196662 CTY196662:CTZ196662 DDU196662:DDV196662 DNQ196662:DNR196662 DXM196662:DXN196662 EHI196662:EHJ196662 ERE196662:ERF196662 FBA196662:FBB196662 FKW196662:FKX196662 FUS196662:FUT196662 GEO196662:GEP196662 GOK196662:GOL196662 GYG196662:GYH196662 HIC196662:HID196662 HRY196662:HRZ196662 IBU196662:IBV196662 ILQ196662:ILR196662 IVM196662:IVN196662 JFI196662:JFJ196662 JPE196662:JPF196662 JZA196662:JZB196662 KIW196662:KIX196662 KSS196662:KST196662 LCO196662:LCP196662 LMK196662:LML196662 LWG196662:LWH196662 MGC196662:MGD196662 MPY196662:MPZ196662 MZU196662:MZV196662 NJQ196662:NJR196662 NTM196662:NTN196662 ODI196662:ODJ196662 ONE196662:ONF196662 OXA196662:OXB196662 PGW196662:PGX196662 PQS196662:PQT196662 QAO196662:QAP196662 QKK196662:QKL196662 QUG196662:QUH196662 REC196662:RED196662 RNY196662:RNZ196662 RXU196662:RXV196662 SHQ196662:SHR196662 SRM196662:SRN196662 TBI196662:TBJ196662 TLE196662:TLF196662 TVA196662:TVB196662 UEW196662:UEX196662 UOS196662:UOT196662 UYO196662:UYP196662 VIK196662:VIL196662 VSG196662:VSH196662 WCC196662:WCD196662 WLY196662:WLZ196662 WVU196662:WVV196662 M262198:N262198 JI262198:JJ262198 TE262198:TF262198 ADA262198:ADB262198 AMW262198:AMX262198 AWS262198:AWT262198 BGO262198:BGP262198 BQK262198:BQL262198 CAG262198:CAH262198 CKC262198:CKD262198 CTY262198:CTZ262198 DDU262198:DDV262198 DNQ262198:DNR262198 DXM262198:DXN262198 EHI262198:EHJ262198 ERE262198:ERF262198 FBA262198:FBB262198 FKW262198:FKX262198 FUS262198:FUT262198 GEO262198:GEP262198 GOK262198:GOL262198 GYG262198:GYH262198 HIC262198:HID262198 HRY262198:HRZ262198 IBU262198:IBV262198 ILQ262198:ILR262198 IVM262198:IVN262198 JFI262198:JFJ262198 JPE262198:JPF262198 JZA262198:JZB262198 KIW262198:KIX262198 KSS262198:KST262198 LCO262198:LCP262198 LMK262198:LML262198 LWG262198:LWH262198 MGC262198:MGD262198 MPY262198:MPZ262198 MZU262198:MZV262198 NJQ262198:NJR262198 NTM262198:NTN262198 ODI262198:ODJ262198 ONE262198:ONF262198 OXA262198:OXB262198 PGW262198:PGX262198 PQS262198:PQT262198 QAO262198:QAP262198 QKK262198:QKL262198 QUG262198:QUH262198 REC262198:RED262198 RNY262198:RNZ262198 RXU262198:RXV262198 SHQ262198:SHR262198 SRM262198:SRN262198 TBI262198:TBJ262198 TLE262198:TLF262198 TVA262198:TVB262198 UEW262198:UEX262198 UOS262198:UOT262198 UYO262198:UYP262198 VIK262198:VIL262198 VSG262198:VSH262198 WCC262198:WCD262198 WLY262198:WLZ262198 WVU262198:WVV262198 M327734:N327734 JI327734:JJ327734 TE327734:TF327734 ADA327734:ADB327734 AMW327734:AMX327734 AWS327734:AWT327734 BGO327734:BGP327734 BQK327734:BQL327734 CAG327734:CAH327734 CKC327734:CKD327734 CTY327734:CTZ327734 DDU327734:DDV327734 DNQ327734:DNR327734 DXM327734:DXN327734 EHI327734:EHJ327734 ERE327734:ERF327734 FBA327734:FBB327734 FKW327734:FKX327734 FUS327734:FUT327734 GEO327734:GEP327734 GOK327734:GOL327734 GYG327734:GYH327734 HIC327734:HID327734 HRY327734:HRZ327734 IBU327734:IBV327734 ILQ327734:ILR327734 IVM327734:IVN327734 JFI327734:JFJ327734 JPE327734:JPF327734 JZA327734:JZB327734 KIW327734:KIX327734 KSS327734:KST327734 LCO327734:LCP327734 LMK327734:LML327734 LWG327734:LWH327734 MGC327734:MGD327734 MPY327734:MPZ327734 MZU327734:MZV327734 NJQ327734:NJR327734 NTM327734:NTN327734 ODI327734:ODJ327734 ONE327734:ONF327734 OXA327734:OXB327734 PGW327734:PGX327734 PQS327734:PQT327734 QAO327734:QAP327734 QKK327734:QKL327734 QUG327734:QUH327734 REC327734:RED327734 RNY327734:RNZ327734 RXU327734:RXV327734 SHQ327734:SHR327734 SRM327734:SRN327734 TBI327734:TBJ327734 TLE327734:TLF327734 TVA327734:TVB327734 UEW327734:UEX327734 UOS327734:UOT327734 UYO327734:UYP327734 VIK327734:VIL327734 VSG327734:VSH327734 WCC327734:WCD327734 WLY327734:WLZ327734 WVU327734:WVV327734 M393270:N393270 JI393270:JJ393270 TE393270:TF393270 ADA393270:ADB393270 AMW393270:AMX393270 AWS393270:AWT393270 BGO393270:BGP393270 BQK393270:BQL393270 CAG393270:CAH393270 CKC393270:CKD393270 CTY393270:CTZ393270 DDU393270:DDV393270 DNQ393270:DNR393270 DXM393270:DXN393270 EHI393270:EHJ393270 ERE393270:ERF393270 FBA393270:FBB393270 FKW393270:FKX393270 FUS393270:FUT393270 GEO393270:GEP393270 GOK393270:GOL393270 GYG393270:GYH393270 HIC393270:HID393270 HRY393270:HRZ393270 IBU393270:IBV393270 ILQ393270:ILR393270 IVM393270:IVN393270 JFI393270:JFJ393270 JPE393270:JPF393270 JZA393270:JZB393270 KIW393270:KIX393270 KSS393270:KST393270 LCO393270:LCP393270 LMK393270:LML393270 LWG393270:LWH393270 MGC393270:MGD393270 MPY393270:MPZ393270 MZU393270:MZV393270 NJQ393270:NJR393270 NTM393270:NTN393270 ODI393270:ODJ393270 ONE393270:ONF393270 OXA393270:OXB393270 PGW393270:PGX393270 PQS393270:PQT393270 QAO393270:QAP393270 QKK393270:QKL393270 QUG393270:QUH393270 REC393270:RED393270 RNY393270:RNZ393270 RXU393270:RXV393270 SHQ393270:SHR393270 SRM393270:SRN393270 TBI393270:TBJ393270 TLE393270:TLF393270 TVA393270:TVB393270 UEW393270:UEX393270 UOS393270:UOT393270 UYO393270:UYP393270 VIK393270:VIL393270 VSG393270:VSH393270 WCC393270:WCD393270 WLY393270:WLZ393270 WVU393270:WVV393270 M458806:N458806 JI458806:JJ458806 TE458806:TF458806 ADA458806:ADB458806 AMW458806:AMX458806 AWS458806:AWT458806 BGO458806:BGP458806 BQK458806:BQL458806 CAG458806:CAH458806 CKC458806:CKD458806 CTY458806:CTZ458806 DDU458806:DDV458806 DNQ458806:DNR458806 DXM458806:DXN458806 EHI458806:EHJ458806 ERE458806:ERF458806 FBA458806:FBB458806 FKW458806:FKX458806 FUS458806:FUT458806 GEO458806:GEP458806 GOK458806:GOL458806 GYG458806:GYH458806 HIC458806:HID458806 HRY458806:HRZ458806 IBU458806:IBV458806 ILQ458806:ILR458806 IVM458806:IVN458806 JFI458806:JFJ458806 JPE458806:JPF458806 JZA458806:JZB458806 KIW458806:KIX458806 KSS458806:KST458806 LCO458806:LCP458806 LMK458806:LML458806 LWG458806:LWH458806 MGC458806:MGD458806 MPY458806:MPZ458806 MZU458806:MZV458806 NJQ458806:NJR458806 NTM458806:NTN458806 ODI458806:ODJ458806 ONE458806:ONF458806 OXA458806:OXB458806 PGW458806:PGX458806 PQS458806:PQT458806 QAO458806:QAP458806 QKK458806:QKL458806 QUG458806:QUH458806 REC458806:RED458806 RNY458806:RNZ458806 RXU458806:RXV458806 SHQ458806:SHR458806 SRM458806:SRN458806 TBI458806:TBJ458806 TLE458806:TLF458806 TVA458806:TVB458806 UEW458806:UEX458806 UOS458806:UOT458806 UYO458806:UYP458806 VIK458806:VIL458806 VSG458806:VSH458806 WCC458806:WCD458806 WLY458806:WLZ458806 WVU458806:WVV458806 M524342:N524342 JI524342:JJ524342 TE524342:TF524342 ADA524342:ADB524342 AMW524342:AMX524342 AWS524342:AWT524342 BGO524342:BGP524342 BQK524342:BQL524342 CAG524342:CAH524342 CKC524342:CKD524342 CTY524342:CTZ524342 DDU524342:DDV524342 DNQ524342:DNR524342 DXM524342:DXN524342 EHI524342:EHJ524342 ERE524342:ERF524342 FBA524342:FBB524342 FKW524342:FKX524342 FUS524342:FUT524342 GEO524342:GEP524342 GOK524342:GOL524342 GYG524342:GYH524342 HIC524342:HID524342 HRY524342:HRZ524342 IBU524342:IBV524342 ILQ524342:ILR524342 IVM524342:IVN524342 JFI524342:JFJ524342 JPE524342:JPF524342 JZA524342:JZB524342 KIW524342:KIX524342 KSS524342:KST524342 LCO524342:LCP524342 LMK524342:LML524342 LWG524342:LWH524342 MGC524342:MGD524342 MPY524342:MPZ524342 MZU524342:MZV524342 NJQ524342:NJR524342 NTM524342:NTN524342 ODI524342:ODJ524342 ONE524342:ONF524342 OXA524342:OXB524342 PGW524342:PGX524342 PQS524342:PQT524342 QAO524342:QAP524342 QKK524342:QKL524342 QUG524342:QUH524342 REC524342:RED524342 RNY524342:RNZ524342 RXU524342:RXV524342 SHQ524342:SHR524342 SRM524342:SRN524342 TBI524342:TBJ524342 TLE524342:TLF524342 TVA524342:TVB524342 UEW524342:UEX524342 UOS524342:UOT524342 UYO524342:UYP524342 VIK524342:VIL524342 VSG524342:VSH524342 WCC524342:WCD524342 WLY524342:WLZ524342 WVU524342:WVV524342 M589878:N589878 JI589878:JJ589878 TE589878:TF589878 ADA589878:ADB589878 AMW589878:AMX589878 AWS589878:AWT589878 BGO589878:BGP589878 BQK589878:BQL589878 CAG589878:CAH589878 CKC589878:CKD589878 CTY589878:CTZ589878 DDU589878:DDV589878 DNQ589878:DNR589878 DXM589878:DXN589878 EHI589878:EHJ589878 ERE589878:ERF589878 FBA589878:FBB589878 FKW589878:FKX589878 FUS589878:FUT589878 GEO589878:GEP589878 GOK589878:GOL589878 GYG589878:GYH589878 HIC589878:HID589878 HRY589878:HRZ589878 IBU589878:IBV589878 ILQ589878:ILR589878 IVM589878:IVN589878 JFI589878:JFJ589878 JPE589878:JPF589878 JZA589878:JZB589878 KIW589878:KIX589878 KSS589878:KST589878 LCO589878:LCP589878 LMK589878:LML589878 LWG589878:LWH589878 MGC589878:MGD589878 MPY589878:MPZ589878 MZU589878:MZV589878 NJQ589878:NJR589878 NTM589878:NTN589878 ODI589878:ODJ589878 ONE589878:ONF589878 OXA589878:OXB589878 PGW589878:PGX589878 PQS589878:PQT589878 QAO589878:QAP589878 QKK589878:QKL589878 QUG589878:QUH589878 REC589878:RED589878 RNY589878:RNZ589878 RXU589878:RXV589878 SHQ589878:SHR589878 SRM589878:SRN589878 TBI589878:TBJ589878 TLE589878:TLF589878 TVA589878:TVB589878 UEW589878:UEX589878 UOS589878:UOT589878 UYO589878:UYP589878 VIK589878:VIL589878 VSG589878:VSH589878 WCC589878:WCD589878 WLY589878:WLZ589878 WVU589878:WVV589878 M655414:N655414 JI655414:JJ655414 TE655414:TF655414 ADA655414:ADB655414 AMW655414:AMX655414 AWS655414:AWT655414 BGO655414:BGP655414 BQK655414:BQL655414 CAG655414:CAH655414 CKC655414:CKD655414 CTY655414:CTZ655414 DDU655414:DDV655414 DNQ655414:DNR655414 DXM655414:DXN655414 EHI655414:EHJ655414 ERE655414:ERF655414 FBA655414:FBB655414 FKW655414:FKX655414 FUS655414:FUT655414 GEO655414:GEP655414 GOK655414:GOL655414 GYG655414:GYH655414 HIC655414:HID655414 HRY655414:HRZ655414 IBU655414:IBV655414 ILQ655414:ILR655414 IVM655414:IVN655414 JFI655414:JFJ655414 JPE655414:JPF655414 JZA655414:JZB655414 KIW655414:KIX655414 KSS655414:KST655414 LCO655414:LCP655414 LMK655414:LML655414 LWG655414:LWH655414 MGC655414:MGD655414 MPY655414:MPZ655414 MZU655414:MZV655414 NJQ655414:NJR655414 NTM655414:NTN655414 ODI655414:ODJ655414 ONE655414:ONF655414 OXA655414:OXB655414 PGW655414:PGX655414 PQS655414:PQT655414 QAO655414:QAP655414 QKK655414:QKL655414 QUG655414:QUH655414 REC655414:RED655414 RNY655414:RNZ655414 RXU655414:RXV655414 SHQ655414:SHR655414 SRM655414:SRN655414 TBI655414:TBJ655414 TLE655414:TLF655414 TVA655414:TVB655414 UEW655414:UEX655414 UOS655414:UOT655414 UYO655414:UYP655414 VIK655414:VIL655414 VSG655414:VSH655414 WCC655414:WCD655414 WLY655414:WLZ655414 WVU655414:WVV655414 M720950:N720950 JI720950:JJ720950 TE720950:TF720950 ADA720950:ADB720950 AMW720950:AMX720950 AWS720950:AWT720950 BGO720950:BGP720950 BQK720950:BQL720950 CAG720950:CAH720950 CKC720950:CKD720950 CTY720950:CTZ720950 DDU720950:DDV720950 DNQ720950:DNR720950 DXM720950:DXN720950 EHI720950:EHJ720950 ERE720950:ERF720950 FBA720950:FBB720950 FKW720950:FKX720950 FUS720950:FUT720950 GEO720950:GEP720950 GOK720950:GOL720950 GYG720950:GYH720950 HIC720950:HID720950 HRY720950:HRZ720950 IBU720950:IBV720950 ILQ720950:ILR720950 IVM720950:IVN720950 JFI720950:JFJ720950 JPE720950:JPF720950 JZA720950:JZB720950 KIW720950:KIX720950 KSS720950:KST720950 LCO720950:LCP720950 LMK720950:LML720950 LWG720950:LWH720950 MGC720950:MGD720950 MPY720950:MPZ720950 MZU720950:MZV720950 NJQ720950:NJR720950 NTM720950:NTN720950 ODI720950:ODJ720950 ONE720950:ONF720950 OXA720950:OXB720950 PGW720950:PGX720950 PQS720950:PQT720950 QAO720950:QAP720950 QKK720950:QKL720950 QUG720950:QUH720950 REC720950:RED720950 RNY720950:RNZ720950 RXU720950:RXV720950 SHQ720950:SHR720950 SRM720950:SRN720950 TBI720950:TBJ720950 TLE720950:TLF720950 TVA720950:TVB720950 UEW720950:UEX720950 UOS720950:UOT720950 UYO720950:UYP720950 VIK720950:VIL720950 VSG720950:VSH720950 WCC720950:WCD720950 WLY720950:WLZ720950 WVU720950:WVV720950 M786486:N786486 JI786486:JJ786486 TE786486:TF786486 ADA786486:ADB786486 AMW786486:AMX786486 AWS786486:AWT786486 BGO786486:BGP786486 BQK786486:BQL786486 CAG786486:CAH786486 CKC786486:CKD786486 CTY786486:CTZ786486 DDU786486:DDV786486 DNQ786486:DNR786486 DXM786486:DXN786486 EHI786486:EHJ786486 ERE786486:ERF786486 FBA786486:FBB786486 FKW786486:FKX786486 FUS786486:FUT786486 GEO786486:GEP786486 GOK786486:GOL786486 GYG786486:GYH786486 HIC786486:HID786486 HRY786486:HRZ786486 IBU786486:IBV786486 ILQ786486:ILR786486 IVM786486:IVN786486 JFI786486:JFJ786486 JPE786486:JPF786486 JZA786486:JZB786486 KIW786486:KIX786486 KSS786486:KST786486 LCO786486:LCP786486 LMK786486:LML786486 LWG786486:LWH786486 MGC786486:MGD786486 MPY786486:MPZ786486 MZU786486:MZV786486 NJQ786486:NJR786486 NTM786486:NTN786486 ODI786486:ODJ786486 ONE786486:ONF786486 OXA786486:OXB786486 PGW786486:PGX786486 PQS786486:PQT786486 QAO786486:QAP786486 QKK786486:QKL786486 QUG786486:QUH786486 REC786486:RED786486 RNY786486:RNZ786486 RXU786486:RXV786486 SHQ786486:SHR786486 SRM786486:SRN786486 TBI786486:TBJ786486 TLE786486:TLF786486 TVA786486:TVB786486 UEW786486:UEX786486 UOS786486:UOT786486 UYO786486:UYP786486 VIK786486:VIL786486 VSG786486:VSH786486 WCC786486:WCD786486 WLY786486:WLZ786486 WVU786486:WVV786486 M852022:N852022 JI852022:JJ852022 TE852022:TF852022 ADA852022:ADB852022 AMW852022:AMX852022 AWS852022:AWT852022 BGO852022:BGP852022 BQK852022:BQL852022 CAG852022:CAH852022 CKC852022:CKD852022 CTY852022:CTZ852022 DDU852022:DDV852022 DNQ852022:DNR852022 DXM852022:DXN852022 EHI852022:EHJ852022 ERE852022:ERF852022 FBA852022:FBB852022 FKW852022:FKX852022 FUS852022:FUT852022 GEO852022:GEP852022 GOK852022:GOL852022 GYG852022:GYH852022 HIC852022:HID852022 HRY852022:HRZ852022 IBU852022:IBV852022 ILQ852022:ILR852022 IVM852022:IVN852022 JFI852022:JFJ852022 JPE852022:JPF852022 JZA852022:JZB852022 KIW852022:KIX852022 KSS852022:KST852022 LCO852022:LCP852022 LMK852022:LML852022 LWG852022:LWH852022 MGC852022:MGD852022 MPY852022:MPZ852022 MZU852022:MZV852022 NJQ852022:NJR852022 NTM852022:NTN852022 ODI852022:ODJ852022 ONE852022:ONF852022 OXA852022:OXB852022 PGW852022:PGX852022 PQS852022:PQT852022 QAO852022:QAP852022 QKK852022:QKL852022 QUG852022:QUH852022 REC852022:RED852022 RNY852022:RNZ852022 RXU852022:RXV852022 SHQ852022:SHR852022 SRM852022:SRN852022 TBI852022:TBJ852022 TLE852022:TLF852022 TVA852022:TVB852022 UEW852022:UEX852022 UOS852022:UOT852022 UYO852022:UYP852022 VIK852022:VIL852022 VSG852022:VSH852022 WCC852022:WCD852022 WLY852022:WLZ852022 WVU852022:WVV852022 M917558:N917558 JI917558:JJ917558 TE917558:TF917558 ADA917558:ADB917558 AMW917558:AMX917558 AWS917558:AWT917558 BGO917558:BGP917558 BQK917558:BQL917558 CAG917558:CAH917558 CKC917558:CKD917558 CTY917558:CTZ917558 DDU917558:DDV917558 DNQ917558:DNR917558 DXM917558:DXN917558 EHI917558:EHJ917558 ERE917558:ERF917558 FBA917558:FBB917558 FKW917558:FKX917558 FUS917558:FUT917558 GEO917558:GEP917558 GOK917558:GOL917558 GYG917558:GYH917558 HIC917558:HID917558 HRY917558:HRZ917558 IBU917558:IBV917558 ILQ917558:ILR917558 IVM917558:IVN917558 JFI917558:JFJ917558 JPE917558:JPF917558 JZA917558:JZB917558 KIW917558:KIX917558 KSS917558:KST917558 LCO917558:LCP917558 LMK917558:LML917558 LWG917558:LWH917558 MGC917558:MGD917558 MPY917558:MPZ917558 MZU917558:MZV917558 NJQ917558:NJR917558 NTM917558:NTN917558 ODI917558:ODJ917558 ONE917558:ONF917558 OXA917558:OXB917558 PGW917558:PGX917558 PQS917558:PQT917558 QAO917558:QAP917558 QKK917558:QKL917558 QUG917558:QUH917558 REC917558:RED917558 RNY917558:RNZ917558 RXU917558:RXV917558 SHQ917558:SHR917558 SRM917558:SRN917558 TBI917558:TBJ917558 TLE917558:TLF917558 TVA917558:TVB917558 UEW917558:UEX917558 UOS917558:UOT917558 UYO917558:UYP917558 VIK917558:VIL917558 VSG917558:VSH917558 WCC917558:WCD917558 WLY917558:WLZ917558 WVU917558:WVV917558 M983094:N983094 JI983094:JJ983094 TE983094:TF983094 ADA983094:ADB983094 AMW983094:AMX983094 AWS983094:AWT983094 BGO983094:BGP983094 BQK983094:BQL983094 CAG983094:CAH983094 CKC983094:CKD983094 CTY983094:CTZ983094 DDU983094:DDV983094 DNQ983094:DNR983094 DXM983094:DXN983094 EHI983094:EHJ983094 ERE983094:ERF983094 FBA983094:FBB983094 FKW983094:FKX983094 FUS983094:FUT983094 GEO983094:GEP983094 GOK983094:GOL983094 GYG983094:GYH983094 HIC983094:HID983094 HRY983094:HRZ983094 IBU983094:IBV983094 ILQ983094:ILR983094 IVM983094:IVN983094 JFI983094:JFJ983094 JPE983094:JPF983094 JZA983094:JZB983094 KIW983094:KIX983094 KSS983094:KST983094 LCO983094:LCP983094 LMK983094:LML983094 LWG983094:LWH983094 MGC983094:MGD983094 MPY983094:MPZ983094 MZU983094:MZV983094 NJQ983094:NJR983094 NTM983094:NTN983094 ODI983094:ODJ983094 ONE983094:ONF983094 OXA983094:OXB983094 PGW983094:PGX983094 PQS983094:PQT983094 QAO983094:QAP983094 QKK983094:QKL983094 QUG983094:QUH983094 REC983094:RED983094 RNY983094:RNZ983094 RXU983094:RXV983094 SHQ983094:SHR983094 SRM983094:SRN983094 TBI983094:TBJ983094 TLE983094:TLF983094 TVA983094:TVB983094 UEW983094:UEX983094 UOS983094:UOT983094 UYO983094:UYP983094 VIK983094:VIL983094 VSG983094:VSH983094 WCC983094:WCD983094 WLY983094:WLZ983094 WVU983094:WVV983094">
      <formula1>0</formula1>
      <formula2>50%*M51</formula2>
    </dataValidation>
    <dataValidation type="decimal" allowBlank="1" showInputMessage="1" showErrorMessage="1" error="acima do permitido" sqref="M55:N55 JI55:JJ55 TE55:TF55 ADA55:ADB55 AMW55:AMX55 AWS55:AWT55 BGO55:BGP55 BQK55:BQL55 CAG55:CAH55 CKC55:CKD55 CTY55:CTZ55 DDU55:DDV55 DNQ55:DNR55 DXM55:DXN55 EHI55:EHJ55 ERE55:ERF55 FBA55:FBB55 FKW55:FKX55 FUS55:FUT55 GEO55:GEP55 GOK55:GOL55 GYG55:GYH55 HIC55:HID55 HRY55:HRZ55 IBU55:IBV55 ILQ55:ILR55 IVM55:IVN55 JFI55:JFJ55 JPE55:JPF55 JZA55:JZB55 KIW55:KIX55 KSS55:KST55 LCO55:LCP55 LMK55:LML55 LWG55:LWH55 MGC55:MGD55 MPY55:MPZ55 MZU55:MZV55 NJQ55:NJR55 NTM55:NTN55 ODI55:ODJ55 ONE55:ONF55 OXA55:OXB55 PGW55:PGX55 PQS55:PQT55 QAO55:QAP55 QKK55:QKL55 QUG55:QUH55 REC55:RED55 RNY55:RNZ55 RXU55:RXV55 SHQ55:SHR55 SRM55:SRN55 TBI55:TBJ55 TLE55:TLF55 TVA55:TVB55 UEW55:UEX55 UOS55:UOT55 UYO55:UYP55 VIK55:VIL55 VSG55:VSH55 WCC55:WCD55 WLY55:WLZ55 WVU55:WVV55 M65591:N65591 JI65591:JJ65591 TE65591:TF65591 ADA65591:ADB65591 AMW65591:AMX65591 AWS65591:AWT65591 BGO65591:BGP65591 BQK65591:BQL65591 CAG65591:CAH65591 CKC65591:CKD65591 CTY65591:CTZ65591 DDU65591:DDV65591 DNQ65591:DNR65591 DXM65591:DXN65591 EHI65591:EHJ65591 ERE65591:ERF65591 FBA65591:FBB65591 FKW65591:FKX65591 FUS65591:FUT65591 GEO65591:GEP65591 GOK65591:GOL65591 GYG65591:GYH65591 HIC65591:HID65591 HRY65591:HRZ65591 IBU65591:IBV65591 ILQ65591:ILR65591 IVM65591:IVN65591 JFI65591:JFJ65591 JPE65591:JPF65591 JZA65591:JZB65591 KIW65591:KIX65591 KSS65591:KST65591 LCO65591:LCP65591 LMK65591:LML65591 LWG65591:LWH65591 MGC65591:MGD65591 MPY65591:MPZ65591 MZU65591:MZV65591 NJQ65591:NJR65591 NTM65591:NTN65591 ODI65591:ODJ65591 ONE65591:ONF65591 OXA65591:OXB65591 PGW65591:PGX65591 PQS65591:PQT65591 QAO65591:QAP65591 QKK65591:QKL65591 QUG65591:QUH65591 REC65591:RED65591 RNY65591:RNZ65591 RXU65591:RXV65591 SHQ65591:SHR65591 SRM65591:SRN65591 TBI65591:TBJ65591 TLE65591:TLF65591 TVA65591:TVB65591 UEW65591:UEX65591 UOS65591:UOT65591 UYO65591:UYP65591 VIK65591:VIL65591 VSG65591:VSH65591 WCC65591:WCD65591 WLY65591:WLZ65591 WVU65591:WVV65591 M131127:N131127 JI131127:JJ131127 TE131127:TF131127 ADA131127:ADB131127 AMW131127:AMX131127 AWS131127:AWT131127 BGO131127:BGP131127 BQK131127:BQL131127 CAG131127:CAH131127 CKC131127:CKD131127 CTY131127:CTZ131127 DDU131127:DDV131127 DNQ131127:DNR131127 DXM131127:DXN131127 EHI131127:EHJ131127 ERE131127:ERF131127 FBA131127:FBB131127 FKW131127:FKX131127 FUS131127:FUT131127 GEO131127:GEP131127 GOK131127:GOL131127 GYG131127:GYH131127 HIC131127:HID131127 HRY131127:HRZ131127 IBU131127:IBV131127 ILQ131127:ILR131127 IVM131127:IVN131127 JFI131127:JFJ131127 JPE131127:JPF131127 JZA131127:JZB131127 KIW131127:KIX131127 KSS131127:KST131127 LCO131127:LCP131127 LMK131127:LML131127 LWG131127:LWH131127 MGC131127:MGD131127 MPY131127:MPZ131127 MZU131127:MZV131127 NJQ131127:NJR131127 NTM131127:NTN131127 ODI131127:ODJ131127 ONE131127:ONF131127 OXA131127:OXB131127 PGW131127:PGX131127 PQS131127:PQT131127 QAO131127:QAP131127 QKK131127:QKL131127 QUG131127:QUH131127 REC131127:RED131127 RNY131127:RNZ131127 RXU131127:RXV131127 SHQ131127:SHR131127 SRM131127:SRN131127 TBI131127:TBJ131127 TLE131127:TLF131127 TVA131127:TVB131127 UEW131127:UEX131127 UOS131127:UOT131127 UYO131127:UYP131127 VIK131127:VIL131127 VSG131127:VSH131127 WCC131127:WCD131127 WLY131127:WLZ131127 WVU131127:WVV131127 M196663:N196663 JI196663:JJ196663 TE196663:TF196663 ADA196663:ADB196663 AMW196663:AMX196663 AWS196663:AWT196663 BGO196663:BGP196663 BQK196663:BQL196663 CAG196663:CAH196663 CKC196663:CKD196663 CTY196663:CTZ196663 DDU196663:DDV196663 DNQ196663:DNR196663 DXM196663:DXN196663 EHI196663:EHJ196663 ERE196663:ERF196663 FBA196663:FBB196663 FKW196663:FKX196663 FUS196663:FUT196663 GEO196663:GEP196663 GOK196663:GOL196663 GYG196663:GYH196663 HIC196663:HID196663 HRY196663:HRZ196663 IBU196663:IBV196663 ILQ196663:ILR196663 IVM196663:IVN196663 JFI196663:JFJ196663 JPE196663:JPF196663 JZA196663:JZB196663 KIW196663:KIX196663 KSS196663:KST196663 LCO196663:LCP196663 LMK196663:LML196663 LWG196663:LWH196663 MGC196663:MGD196663 MPY196663:MPZ196663 MZU196663:MZV196663 NJQ196663:NJR196663 NTM196663:NTN196663 ODI196663:ODJ196663 ONE196663:ONF196663 OXA196663:OXB196663 PGW196663:PGX196663 PQS196663:PQT196663 QAO196663:QAP196663 QKK196663:QKL196663 QUG196663:QUH196663 REC196663:RED196663 RNY196663:RNZ196663 RXU196663:RXV196663 SHQ196663:SHR196663 SRM196663:SRN196663 TBI196663:TBJ196663 TLE196663:TLF196663 TVA196663:TVB196663 UEW196663:UEX196663 UOS196663:UOT196663 UYO196663:UYP196663 VIK196663:VIL196663 VSG196663:VSH196663 WCC196663:WCD196663 WLY196663:WLZ196663 WVU196663:WVV196663 M262199:N262199 JI262199:JJ262199 TE262199:TF262199 ADA262199:ADB262199 AMW262199:AMX262199 AWS262199:AWT262199 BGO262199:BGP262199 BQK262199:BQL262199 CAG262199:CAH262199 CKC262199:CKD262199 CTY262199:CTZ262199 DDU262199:DDV262199 DNQ262199:DNR262199 DXM262199:DXN262199 EHI262199:EHJ262199 ERE262199:ERF262199 FBA262199:FBB262199 FKW262199:FKX262199 FUS262199:FUT262199 GEO262199:GEP262199 GOK262199:GOL262199 GYG262199:GYH262199 HIC262199:HID262199 HRY262199:HRZ262199 IBU262199:IBV262199 ILQ262199:ILR262199 IVM262199:IVN262199 JFI262199:JFJ262199 JPE262199:JPF262199 JZA262199:JZB262199 KIW262199:KIX262199 KSS262199:KST262199 LCO262199:LCP262199 LMK262199:LML262199 LWG262199:LWH262199 MGC262199:MGD262199 MPY262199:MPZ262199 MZU262199:MZV262199 NJQ262199:NJR262199 NTM262199:NTN262199 ODI262199:ODJ262199 ONE262199:ONF262199 OXA262199:OXB262199 PGW262199:PGX262199 PQS262199:PQT262199 QAO262199:QAP262199 QKK262199:QKL262199 QUG262199:QUH262199 REC262199:RED262199 RNY262199:RNZ262199 RXU262199:RXV262199 SHQ262199:SHR262199 SRM262199:SRN262199 TBI262199:TBJ262199 TLE262199:TLF262199 TVA262199:TVB262199 UEW262199:UEX262199 UOS262199:UOT262199 UYO262199:UYP262199 VIK262199:VIL262199 VSG262199:VSH262199 WCC262199:WCD262199 WLY262199:WLZ262199 WVU262199:WVV262199 M327735:N327735 JI327735:JJ327735 TE327735:TF327735 ADA327735:ADB327735 AMW327735:AMX327735 AWS327735:AWT327735 BGO327735:BGP327735 BQK327735:BQL327735 CAG327735:CAH327735 CKC327735:CKD327735 CTY327735:CTZ327735 DDU327735:DDV327735 DNQ327735:DNR327735 DXM327735:DXN327735 EHI327735:EHJ327735 ERE327735:ERF327735 FBA327735:FBB327735 FKW327735:FKX327735 FUS327735:FUT327735 GEO327735:GEP327735 GOK327735:GOL327735 GYG327735:GYH327735 HIC327735:HID327735 HRY327735:HRZ327735 IBU327735:IBV327735 ILQ327735:ILR327735 IVM327735:IVN327735 JFI327735:JFJ327735 JPE327735:JPF327735 JZA327735:JZB327735 KIW327735:KIX327735 KSS327735:KST327735 LCO327735:LCP327735 LMK327735:LML327735 LWG327735:LWH327735 MGC327735:MGD327735 MPY327735:MPZ327735 MZU327735:MZV327735 NJQ327735:NJR327735 NTM327735:NTN327735 ODI327735:ODJ327735 ONE327735:ONF327735 OXA327735:OXB327735 PGW327735:PGX327735 PQS327735:PQT327735 QAO327735:QAP327735 QKK327735:QKL327735 QUG327735:QUH327735 REC327735:RED327735 RNY327735:RNZ327735 RXU327735:RXV327735 SHQ327735:SHR327735 SRM327735:SRN327735 TBI327735:TBJ327735 TLE327735:TLF327735 TVA327735:TVB327735 UEW327735:UEX327735 UOS327735:UOT327735 UYO327735:UYP327735 VIK327735:VIL327735 VSG327735:VSH327735 WCC327735:WCD327735 WLY327735:WLZ327735 WVU327735:WVV327735 M393271:N393271 JI393271:JJ393271 TE393271:TF393271 ADA393271:ADB393271 AMW393271:AMX393271 AWS393271:AWT393271 BGO393271:BGP393271 BQK393271:BQL393271 CAG393271:CAH393271 CKC393271:CKD393271 CTY393271:CTZ393271 DDU393271:DDV393271 DNQ393271:DNR393271 DXM393271:DXN393271 EHI393271:EHJ393271 ERE393271:ERF393271 FBA393271:FBB393271 FKW393271:FKX393271 FUS393271:FUT393271 GEO393271:GEP393271 GOK393271:GOL393271 GYG393271:GYH393271 HIC393271:HID393271 HRY393271:HRZ393271 IBU393271:IBV393271 ILQ393271:ILR393271 IVM393271:IVN393271 JFI393271:JFJ393271 JPE393271:JPF393271 JZA393271:JZB393271 KIW393271:KIX393271 KSS393271:KST393271 LCO393271:LCP393271 LMK393271:LML393271 LWG393271:LWH393271 MGC393271:MGD393271 MPY393271:MPZ393271 MZU393271:MZV393271 NJQ393271:NJR393271 NTM393271:NTN393271 ODI393271:ODJ393271 ONE393271:ONF393271 OXA393271:OXB393271 PGW393271:PGX393271 PQS393271:PQT393271 QAO393271:QAP393271 QKK393271:QKL393271 QUG393271:QUH393271 REC393271:RED393271 RNY393271:RNZ393271 RXU393271:RXV393271 SHQ393271:SHR393271 SRM393271:SRN393271 TBI393271:TBJ393271 TLE393271:TLF393271 TVA393271:TVB393271 UEW393271:UEX393271 UOS393271:UOT393271 UYO393271:UYP393271 VIK393271:VIL393271 VSG393271:VSH393271 WCC393271:WCD393271 WLY393271:WLZ393271 WVU393271:WVV393271 M458807:N458807 JI458807:JJ458807 TE458807:TF458807 ADA458807:ADB458807 AMW458807:AMX458807 AWS458807:AWT458807 BGO458807:BGP458807 BQK458807:BQL458807 CAG458807:CAH458807 CKC458807:CKD458807 CTY458807:CTZ458807 DDU458807:DDV458807 DNQ458807:DNR458807 DXM458807:DXN458807 EHI458807:EHJ458807 ERE458807:ERF458807 FBA458807:FBB458807 FKW458807:FKX458807 FUS458807:FUT458807 GEO458807:GEP458807 GOK458807:GOL458807 GYG458807:GYH458807 HIC458807:HID458807 HRY458807:HRZ458807 IBU458807:IBV458807 ILQ458807:ILR458807 IVM458807:IVN458807 JFI458807:JFJ458807 JPE458807:JPF458807 JZA458807:JZB458807 KIW458807:KIX458807 KSS458807:KST458807 LCO458807:LCP458807 LMK458807:LML458807 LWG458807:LWH458807 MGC458807:MGD458807 MPY458807:MPZ458807 MZU458807:MZV458807 NJQ458807:NJR458807 NTM458807:NTN458807 ODI458807:ODJ458807 ONE458807:ONF458807 OXA458807:OXB458807 PGW458807:PGX458807 PQS458807:PQT458807 QAO458807:QAP458807 QKK458807:QKL458807 QUG458807:QUH458807 REC458807:RED458807 RNY458807:RNZ458807 RXU458807:RXV458807 SHQ458807:SHR458807 SRM458807:SRN458807 TBI458807:TBJ458807 TLE458807:TLF458807 TVA458807:TVB458807 UEW458807:UEX458807 UOS458807:UOT458807 UYO458807:UYP458807 VIK458807:VIL458807 VSG458807:VSH458807 WCC458807:WCD458807 WLY458807:WLZ458807 WVU458807:WVV458807 M524343:N524343 JI524343:JJ524343 TE524343:TF524343 ADA524343:ADB524343 AMW524343:AMX524343 AWS524343:AWT524343 BGO524343:BGP524343 BQK524343:BQL524343 CAG524343:CAH524343 CKC524343:CKD524343 CTY524343:CTZ524343 DDU524343:DDV524343 DNQ524343:DNR524343 DXM524343:DXN524343 EHI524343:EHJ524343 ERE524343:ERF524343 FBA524343:FBB524343 FKW524343:FKX524343 FUS524343:FUT524343 GEO524343:GEP524343 GOK524343:GOL524343 GYG524343:GYH524343 HIC524343:HID524343 HRY524343:HRZ524343 IBU524343:IBV524343 ILQ524343:ILR524343 IVM524343:IVN524343 JFI524343:JFJ524343 JPE524343:JPF524343 JZA524343:JZB524343 KIW524343:KIX524343 KSS524343:KST524343 LCO524343:LCP524343 LMK524343:LML524343 LWG524343:LWH524343 MGC524343:MGD524343 MPY524343:MPZ524343 MZU524343:MZV524343 NJQ524343:NJR524343 NTM524343:NTN524343 ODI524343:ODJ524343 ONE524343:ONF524343 OXA524343:OXB524343 PGW524343:PGX524343 PQS524343:PQT524343 QAO524343:QAP524343 QKK524343:QKL524343 QUG524343:QUH524343 REC524343:RED524343 RNY524343:RNZ524343 RXU524343:RXV524343 SHQ524343:SHR524343 SRM524343:SRN524343 TBI524343:TBJ524343 TLE524343:TLF524343 TVA524343:TVB524343 UEW524343:UEX524343 UOS524343:UOT524343 UYO524343:UYP524343 VIK524343:VIL524343 VSG524343:VSH524343 WCC524343:WCD524343 WLY524343:WLZ524343 WVU524343:WVV524343 M589879:N589879 JI589879:JJ589879 TE589879:TF589879 ADA589879:ADB589879 AMW589879:AMX589879 AWS589879:AWT589879 BGO589879:BGP589879 BQK589879:BQL589879 CAG589879:CAH589879 CKC589879:CKD589879 CTY589879:CTZ589879 DDU589879:DDV589879 DNQ589879:DNR589879 DXM589879:DXN589879 EHI589879:EHJ589879 ERE589879:ERF589879 FBA589879:FBB589879 FKW589879:FKX589879 FUS589879:FUT589879 GEO589879:GEP589879 GOK589879:GOL589879 GYG589879:GYH589879 HIC589879:HID589879 HRY589879:HRZ589879 IBU589879:IBV589879 ILQ589879:ILR589879 IVM589879:IVN589879 JFI589879:JFJ589879 JPE589879:JPF589879 JZA589879:JZB589879 KIW589879:KIX589879 KSS589879:KST589879 LCO589879:LCP589879 LMK589879:LML589879 LWG589879:LWH589879 MGC589879:MGD589879 MPY589879:MPZ589879 MZU589879:MZV589879 NJQ589879:NJR589879 NTM589879:NTN589879 ODI589879:ODJ589879 ONE589879:ONF589879 OXA589879:OXB589879 PGW589879:PGX589879 PQS589879:PQT589879 QAO589879:QAP589879 QKK589879:QKL589879 QUG589879:QUH589879 REC589879:RED589879 RNY589879:RNZ589879 RXU589879:RXV589879 SHQ589879:SHR589879 SRM589879:SRN589879 TBI589879:TBJ589879 TLE589879:TLF589879 TVA589879:TVB589879 UEW589879:UEX589879 UOS589879:UOT589879 UYO589879:UYP589879 VIK589879:VIL589879 VSG589879:VSH589879 WCC589879:WCD589879 WLY589879:WLZ589879 WVU589879:WVV589879 M655415:N655415 JI655415:JJ655415 TE655415:TF655415 ADA655415:ADB655415 AMW655415:AMX655415 AWS655415:AWT655415 BGO655415:BGP655415 BQK655415:BQL655415 CAG655415:CAH655415 CKC655415:CKD655415 CTY655415:CTZ655415 DDU655415:DDV655415 DNQ655415:DNR655415 DXM655415:DXN655415 EHI655415:EHJ655415 ERE655415:ERF655415 FBA655415:FBB655415 FKW655415:FKX655415 FUS655415:FUT655415 GEO655415:GEP655415 GOK655415:GOL655415 GYG655415:GYH655415 HIC655415:HID655415 HRY655415:HRZ655415 IBU655415:IBV655415 ILQ655415:ILR655415 IVM655415:IVN655415 JFI655415:JFJ655415 JPE655415:JPF655415 JZA655415:JZB655415 KIW655415:KIX655415 KSS655415:KST655415 LCO655415:LCP655415 LMK655415:LML655415 LWG655415:LWH655415 MGC655415:MGD655415 MPY655415:MPZ655415 MZU655415:MZV655415 NJQ655415:NJR655415 NTM655415:NTN655415 ODI655415:ODJ655415 ONE655415:ONF655415 OXA655415:OXB655415 PGW655415:PGX655415 PQS655415:PQT655415 QAO655415:QAP655415 QKK655415:QKL655415 QUG655415:QUH655415 REC655415:RED655415 RNY655415:RNZ655415 RXU655415:RXV655415 SHQ655415:SHR655415 SRM655415:SRN655415 TBI655415:TBJ655415 TLE655415:TLF655415 TVA655415:TVB655415 UEW655415:UEX655415 UOS655415:UOT655415 UYO655415:UYP655415 VIK655415:VIL655415 VSG655415:VSH655415 WCC655415:WCD655415 WLY655415:WLZ655415 WVU655415:WVV655415 M720951:N720951 JI720951:JJ720951 TE720951:TF720951 ADA720951:ADB720951 AMW720951:AMX720951 AWS720951:AWT720951 BGO720951:BGP720951 BQK720951:BQL720951 CAG720951:CAH720951 CKC720951:CKD720951 CTY720951:CTZ720951 DDU720951:DDV720951 DNQ720951:DNR720951 DXM720951:DXN720951 EHI720951:EHJ720951 ERE720951:ERF720951 FBA720951:FBB720951 FKW720951:FKX720951 FUS720951:FUT720951 GEO720951:GEP720951 GOK720951:GOL720951 GYG720951:GYH720951 HIC720951:HID720951 HRY720951:HRZ720951 IBU720951:IBV720951 ILQ720951:ILR720951 IVM720951:IVN720951 JFI720951:JFJ720951 JPE720951:JPF720951 JZA720951:JZB720951 KIW720951:KIX720951 KSS720951:KST720951 LCO720951:LCP720951 LMK720951:LML720951 LWG720951:LWH720951 MGC720951:MGD720951 MPY720951:MPZ720951 MZU720951:MZV720951 NJQ720951:NJR720951 NTM720951:NTN720951 ODI720951:ODJ720951 ONE720951:ONF720951 OXA720951:OXB720951 PGW720951:PGX720951 PQS720951:PQT720951 QAO720951:QAP720951 QKK720951:QKL720951 QUG720951:QUH720951 REC720951:RED720951 RNY720951:RNZ720951 RXU720951:RXV720951 SHQ720951:SHR720951 SRM720951:SRN720951 TBI720951:TBJ720951 TLE720951:TLF720951 TVA720951:TVB720951 UEW720951:UEX720951 UOS720951:UOT720951 UYO720951:UYP720951 VIK720951:VIL720951 VSG720951:VSH720951 WCC720951:WCD720951 WLY720951:WLZ720951 WVU720951:WVV720951 M786487:N786487 JI786487:JJ786487 TE786487:TF786487 ADA786487:ADB786487 AMW786487:AMX786487 AWS786487:AWT786487 BGO786487:BGP786487 BQK786487:BQL786487 CAG786487:CAH786487 CKC786487:CKD786487 CTY786487:CTZ786487 DDU786487:DDV786487 DNQ786487:DNR786487 DXM786487:DXN786487 EHI786487:EHJ786487 ERE786487:ERF786487 FBA786487:FBB786487 FKW786487:FKX786487 FUS786487:FUT786487 GEO786487:GEP786487 GOK786487:GOL786487 GYG786487:GYH786487 HIC786487:HID786487 HRY786487:HRZ786487 IBU786487:IBV786487 ILQ786487:ILR786487 IVM786487:IVN786487 JFI786487:JFJ786487 JPE786487:JPF786487 JZA786487:JZB786487 KIW786487:KIX786487 KSS786487:KST786487 LCO786487:LCP786487 LMK786487:LML786487 LWG786487:LWH786487 MGC786487:MGD786487 MPY786487:MPZ786487 MZU786487:MZV786487 NJQ786487:NJR786487 NTM786487:NTN786487 ODI786487:ODJ786487 ONE786487:ONF786487 OXA786487:OXB786487 PGW786487:PGX786487 PQS786487:PQT786487 QAO786487:QAP786487 QKK786487:QKL786487 QUG786487:QUH786487 REC786487:RED786487 RNY786487:RNZ786487 RXU786487:RXV786487 SHQ786487:SHR786487 SRM786487:SRN786487 TBI786487:TBJ786487 TLE786487:TLF786487 TVA786487:TVB786487 UEW786487:UEX786487 UOS786487:UOT786487 UYO786487:UYP786487 VIK786487:VIL786487 VSG786487:VSH786487 WCC786487:WCD786487 WLY786487:WLZ786487 WVU786487:WVV786487 M852023:N852023 JI852023:JJ852023 TE852023:TF852023 ADA852023:ADB852023 AMW852023:AMX852023 AWS852023:AWT852023 BGO852023:BGP852023 BQK852023:BQL852023 CAG852023:CAH852023 CKC852023:CKD852023 CTY852023:CTZ852023 DDU852023:DDV852023 DNQ852023:DNR852023 DXM852023:DXN852023 EHI852023:EHJ852023 ERE852023:ERF852023 FBA852023:FBB852023 FKW852023:FKX852023 FUS852023:FUT852023 GEO852023:GEP852023 GOK852023:GOL852023 GYG852023:GYH852023 HIC852023:HID852023 HRY852023:HRZ852023 IBU852023:IBV852023 ILQ852023:ILR852023 IVM852023:IVN852023 JFI852023:JFJ852023 JPE852023:JPF852023 JZA852023:JZB852023 KIW852023:KIX852023 KSS852023:KST852023 LCO852023:LCP852023 LMK852023:LML852023 LWG852023:LWH852023 MGC852023:MGD852023 MPY852023:MPZ852023 MZU852023:MZV852023 NJQ852023:NJR852023 NTM852023:NTN852023 ODI852023:ODJ852023 ONE852023:ONF852023 OXA852023:OXB852023 PGW852023:PGX852023 PQS852023:PQT852023 QAO852023:QAP852023 QKK852023:QKL852023 QUG852023:QUH852023 REC852023:RED852023 RNY852023:RNZ852023 RXU852023:RXV852023 SHQ852023:SHR852023 SRM852023:SRN852023 TBI852023:TBJ852023 TLE852023:TLF852023 TVA852023:TVB852023 UEW852023:UEX852023 UOS852023:UOT852023 UYO852023:UYP852023 VIK852023:VIL852023 VSG852023:VSH852023 WCC852023:WCD852023 WLY852023:WLZ852023 WVU852023:WVV852023 M917559:N917559 JI917559:JJ917559 TE917559:TF917559 ADA917559:ADB917559 AMW917559:AMX917559 AWS917559:AWT917559 BGO917559:BGP917559 BQK917559:BQL917559 CAG917559:CAH917559 CKC917559:CKD917559 CTY917559:CTZ917559 DDU917559:DDV917559 DNQ917559:DNR917559 DXM917559:DXN917559 EHI917559:EHJ917559 ERE917559:ERF917559 FBA917559:FBB917559 FKW917559:FKX917559 FUS917559:FUT917559 GEO917559:GEP917559 GOK917559:GOL917559 GYG917559:GYH917559 HIC917559:HID917559 HRY917559:HRZ917559 IBU917559:IBV917559 ILQ917559:ILR917559 IVM917559:IVN917559 JFI917559:JFJ917559 JPE917559:JPF917559 JZA917559:JZB917559 KIW917559:KIX917559 KSS917559:KST917559 LCO917559:LCP917559 LMK917559:LML917559 LWG917559:LWH917559 MGC917559:MGD917559 MPY917559:MPZ917559 MZU917559:MZV917559 NJQ917559:NJR917559 NTM917559:NTN917559 ODI917559:ODJ917559 ONE917559:ONF917559 OXA917559:OXB917559 PGW917559:PGX917559 PQS917559:PQT917559 QAO917559:QAP917559 QKK917559:QKL917559 QUG917559:QUH917559 REC917559:RED917559 RNY917559:RNZ917559 RXU917559:RXV917559 SHQ917559:SHR917559 SRM917559:SRN917559 TBI917559:TBJ917559 TLE917559:TLF917559 TVA917559:TVB917559 UEW917559:UEX917559 UOS917559:UOT917559 UYO917559:UYP917559 VIK917559:VIL917559 VSG917559:VSH917559 WCC917559:WCD917559 WLY917559:WLZ917559 WVU917559:WVV917559 M983095:N983095 JI983095:JJ983095 TE983095:TF983095 ADA983095:ADB983095 AMW983095:AMX983095 AWS983095:AWT983095 BGO983095:BGP983095 BQK983095:BQL983095 CAG983095:CAH983095 CKC983095:CKD983095 CTY983095:CTZ983095 DDU983095:DDV983095 DNQ983095:DNR983095 DXM983095:DXN983095 EHI983095:EHJ983095 ERE983095:ERF983095 FBA983095:FBB983095 FKW983095:FKX983095 FUS983095:FUT983095 GEO983095:GEP983095 GOK983095:GOL983095 GYG983095:GYH983095 HIC983095:HID983095 HRY983095:HRZ983095 IBU983095:IBV983095 ILQ983095:ILR983095 IVM983095:IVN983095 JFI983095:JFJ983095 JPE983095:JPF983095 JZA983095:JZB983095 KIW983095:KIX983095 KSS983095:KST983095 LCO983095:LCP983095 LMK983095:LML983095 LWG983095:LWH983095 MGC983095:MGD983095 MPY983095:MPZ983095 MZU983095:MZV983095 NJQ983095:NJR983095 NTM983095:NTN983095 ODI983095:ODJ983095 ONE983095:ONF983095 OXA983095:OXB983095 PGW983095:PGX983095 PQS983095:PQT983095 QAO983095:QAP983095 QKK983095:QKL983095 QUG983095:QUH983095 REC983095:RED983095 RNY983095:RNZ983095 RXU983095:RXV983095 SHQ983095:SHR983095 SRM983095:SRN983095 TBI983095:TBJ983095 TLE983095:TLF983095 TVA983095:TVB983095 UEW983095:UEX983095 UOS983095:UOT983095 UYO983095:UYP983095 VIK983095:VIL983095 VSG983095:VSH983095 WCC983095:WCD983095 WLY983095:WLZ983095 WVU983095:WVV983095">
      <formula1>0</formula1>
      <formula2>M51</formula2>
    </dataValidation>
    <dataValidation type="decimal" allowBlank="1" showInputMessage="1" showErrorMessage="1" error="valor acima do permitido" sqref="M56:N56 JI56:JJ56 TE56:TF56 ADA56:ADB56 AMW56:AMX56 AWS56:AWT56 BGO56:BGP56 BQK56:BQL56 CAG56:CAH56 CKC56:CKD56 CTY56:CTZ56 DDU56:DDV56 DNQ56:DNR56 DXM56:DXN56 EHI56:EHJ56 ERE56:ERF56 FBA56:FBB56 FKW56:FKX56 FUS56:FUT56 GEO56:GEP56 GOK56:GOL56 GYG56:GYH56 HIC56:HID56 HRY56:HRZ56 IBU56:IBV56 ILQ56:ILR56 IVM56:IVN56 JFI56:JFJ56 JPE56:JPF56 JZA56:JZB56 KIW56:KIX56 KSS56:KST56 LCO56:LCP56 LMK56:LML56 LWG56:LWH56 MGC56:MGD56 MPY56:MPZ56 MZU56:MZV56 NJQ56:NJR56 NTM56:NTN56 ODI56:ODJ56 ONE56:ONF56 OXA56:OXB56 PGW56:PGX56 PQS56:PQT56 QAO56:QAP56 QKK56:QKL56 QUG56:QUH56 REC56:RED56 RNY56:RNZ56 RXU56:RXV56 SHQ56:SHR56 SRM56:SRN56 TBI56:TBJ56 TLE56:TLF56 TVA56:TVB56 UEW56:UEX56 UOS56:UOT56 UYO56:UYP56 VIK56:VIL56 VSG56:VSH56 WCC56:WCD56 WLY56:WLZ56 WVU56:WVV56 M65592:N65592 JI65592:JJ65592 TE65592:TF65592 ADA65592:ADB65592 AMW65592:AMX65592 AWS65592:AWT65592 BGO65592:BGP65592 BQK65592:BQL65592 CAG65592:CAH65592 CKC65592:CKD65592 CTY65592:CTZ65592 DDU65592:DDV65592 DNQ65592:DNR65592 DXM65592:DXN65592 EHI65592:EHJ65592 ERE65592:ERF65592 FBA65592:FBB65592 FKW65592:FKX65592 FUS65592:FUT65592 GEO65592:GEP65592 GOK65592:GOL65592 GYG65592:GYH65592 HIC65592:HID65592 HRY65592:HRZ65592 IBU65592:IBV65592 ILQ65592:ILR65592 IVM65592:IVN65592 JFI65592:JFJ65592 JPE65592:JPF65592 JZA65592:JZB65592 KIW65592:KIX65592 KSS65592:KST65592 LCO65592:LCP65592 LMK65592:LML65592 LWG65592:LWH65592 MGC65592:MGD65592 MPY65592:MPZ65592 MZU65592:MZV65592 NJQ65592:NJR65592 NTM65592:NTN65592 ODI65592:ODJ65592 ONE65592:ONF65592 OXA65592:OXB65592 PGW65592:PGX65592 PQS65592:PQT65592 QAO65592:QAP65592 QKK65592:QKL65592 QUG65592:QUH65592 REC65592:RED65592 RNY65592:RNZ65592 RXU65592:RXV65592 SHQ65592:SHR65592 SRM65592:SRN65592 TBI65592:TBJ65592 TLE65592:TLF65592 TVA65592:TVB65592 UEW65592:UEX65592 UOS65592:UOT65592 UYO65592:UYP65592 VIK65592:VIL65592 VSG65592:VSH65592 WCC65592:WCD65592 WLY65592:WLZ65592 WVU65592:WVV65592 M131128:N131128 JI131128:JJ131128 TE131128:TF131128 ADA131128:ADB131128 AMW131128:AMX131128 AWS131128:AWT131128 BGO131128:BGP131128 BQK131128:BQL131128 CAG131128:CAH131128 CKC131128:CKD131128 CTY131128:CTZ131128 DDU131128:DDV131128 DNQ131128:DNR131128 DXM131128:DXN131128 EHI131128:EHJ131128 ERE131128:ERF131128 FBA131128:FBB131128 FKW131128:FKX131128 FUS131128:FUT131128 GEO131128:GEP131128 GOK131128:GOL131128 GYG131128:GYH131128 HIC131128:HID131128 HRY131128:HRZ131128 IBU131128:IBV131128 ILQ131128:ILR131128 IVM131128:IVN131128 JFI131128:JFJ131128 JPE131128:JPF131128 JZA131128:JZB131128 KIW131128:KIX131128 KSS131128:KST131128 LCO131128:LCP131128 LMK131128:LML131128 LWG131128:LWH131128 MGC131128:MGD131128 MPY131128:MPZ131128 MZU131128:MZV131128 NJQ131128:NJR131128 NTM131128:NTN131128 ODI131128:ODJ131128 ONE131128:ONF131128 OXA131128:OXB131128 PGW131128:PGX131128 PQS131128:PQT131128 QAO131128:QAP131128 QKK131128:QKL131128 QUG131128:QUH131128 REC131128:RED131128 RNY131128:RNZ131128 RXU131128:RXV131128 SHQ131128:SHR131128 SRM131128:SRN131128 TBI131128:TBJ131128 TLE131128:TLF131128 TVA131128:TVB131128 UEW131128:UEX131128 UOS131128:UOT131128 UYO131128:UYP131128 VIK131128:VIL131128 VSG131128:VSH131128 WCC131128:WCD131128 WLY131128:WLZ131128 WVU131128:WVV131128 M196664:N196664 JI196664:JJ196664 TE196664:TF196664 ADA196664:ADB196664 AMW196664:AMX196664 AWS196664:AWT196664 BGO196664:BGP196664 BQK196664:BQL196664 CAG196664:CAH196664 CKC196664:CKD196664 CTY196664:CTZ196664 DDU196664:DDV196664 DNQ196664:DNR196664 DXM196664:DXN196664 EHI196664:EHJ196664 ERE196664:ERF196664 FBA196664:FBB196664 FKW196664:FKX196664 FUS196664:FUT196664 GEO196664:GEP196664 GOK196664:GOL196664 GYG196664:GYH196664 HIC196664:HID196664 HRY196664:HRZ196664 IBU196664:IBV196664 ILQ196664:ILR196664 IVM196664:IVN196664 JFI196664:JFJ196664 JPE196664:JPF196664 JZA196664:JZB196664 KIW196664:KIX196664 KSS196664:KST196664 LCO196664:LCP196664 LMK196664:LML196664 LWG196664:LWH196664 MGC196664:MGD196664 MPY196664:MPZ196664 MZU196664:MZV196664 NJQ196664:NJR196664 NTM196664:NTN196664 ODI196664:ODJ196664 ONE196664:ONF196664 OXA196664:OXB196664 PGW196664:PGX196664 PQS196664:PQT196664 QAO196664:QAP196664 QKK196664:QKL196664 QUG196664:QUH196664 REC196664:RED196664 RNY196664:RNZ196664 RXU196664:RXV196664 SHQ196664:SHR196664 SRM196664:SRN196664 TBI196664:TBJ196664 TLE196664:TLF196664 TVA196664:TVB196664 UEW196664:UEX196664 UOS196664:UOT196664 UYO196664:UYP196664 VIK196664:VIL196664 VSG196664:VSH196664 WCC196664:WCD196664 WLY196664:WLZ196664 WVU196664:WVV196664 M262200:N262200 JI262200:JJ262200 TE262200:TF262200 ADA262200:ADB262200 AMW262200:AMX262200 AWS262200:AWT262200 BGO262200:BGP262200 BQK262200:BQL262200 CAG262200:CAH262200 CKC262200:CKD262200 CTY262200:CTZ262200 DDU262200:DDV262200 DNQ262200:DNR262200 DXM262200:DXN262200 EHI262200:EHJ262200 ERE262200:ERF262200 FBA262200:FBB262200 FKW262200:FKX262200 FUS262200:FUT262200 GEO262200:GEP262200 GOK262200:GOL262200 GYG262200:GYH262200 HIC262200:HID262200 HRY262200:HRZ262200 IBU262200:IBV262200 ILQ262200:ILR262200 IVM262200:IVN262200 JFI262200:JFJ262200 JPE262200:JPF262200 JZA262200:JZB262200 KIW262200:KIX262200 KSS262200:KST262200 LCO262200:LCP262200 LMK262200:LML262200 LWG262200:LWH262200 MGC262200:MGD262200 MPY262200:MPZ262200 MZU262200:MZV262200 NJQ262200:NJR262200 NTM262200:NTN262200 ODI262200:ODJ262200 ONE262200:ONF262200 OXA262200:OXB262200 PGW262200:PGX262200 PQS262200:PQT262200 QAO262200:QAP262200 QKK262200:QKL262200 QUG262200:QUH262200 REC262200:RED262200 RNY262200:RNZ262200 RXU262200:RXV262200 SHQ262200:SHR262200 SRM262200:SRN262200 TBI262200:TBJ262200 TLE262200:TLF262200 TVA262200:TVB262200 UEW262200:UEX262200 UOS262200:UOT262200 UYO262200:UYP262200 VIK262200:VIL262200 VSG262200:VSH262200 WCC262200:WCD262200 WLY262200:WLZ262200 WVU262200:WVV262200 M327736:N327736 JI327736:JJ327736 TE327736:TF327736 ADA327736:ADB327736 AMW327736:AMX327736 AWS327736:AWT327736 BGO327736:BGP327736 BQK327736:BQL327736 CAG327736:CAH327736 CKC327736:CKD327736 CTY327736:CTZ327736 DDU327736:DDV327736 DNQ327736:DNR327736 DXM327736:DXN327736 EHI327736:EHJ327736 ERE327736:ERF327736 FBA327736:FBB327736 FKW327736:FKX327736 FUS327736:FUT327736 GEO327736:GEP327736 GOK327736:GOL327736 GYG327736:GYH327736 HIC327736:HID327736 HRY327736:HRZ327736 IBU327736:IBV327736 ILQ327736:ILR327736 IVM327736:IVN327736 JFI327736:JFJ327736 JPE327736:JPF327736 JZA327736:JZB327736 KIW327736:KIX327736 KSS327736:KST327736 LCO327736:LCP327736 LMK327736:LML327736 LWG327736:LWH327736 MGC327736:MGD327736 MPY327736:MPZ327736 MZU327736:MZV327736 NJQ327736:NJR327736 NTM327736:NTN327736 ODI327736:ODJ327736 ONE327736:ONF327736 OXA327736:OXB327736 PGW327736:PGX327736 PQS327736:PQT327736 QAO327736:QAP327736 QKK327736:QKL327736 QUG327736:QUH327736 REC327736:RED327736 RNY327736:RNZ327736 RXU327736:RXV327736 SHQ327736:SHR327736 SRM327736:SRN327736 TBI327736:TBJ327736 TLE327736:TLF327736 TVA327736:TVB327736 UEW327736:UEX327736 UOS327736:UOT327736 UYO327736:UYP327736 VIK327736:VIL327736 VSG327736:VSH327736 WCC327736:WCD327736 WLY327736:WLZ327736 WVU327736:WVV327736 M393272:N393272 JI393272:JJ393272 TE393272:TF393272 ADA393272:ADB393272 AMW393272:AMX393272 AWS393272:AWT393272 BGO393272:BGP393272 BQK393272:BQL393272 CAG393272:CAH393272 CKC393272:CKD393272 CTY393272:CTZ393272 DDU393272:DDV393272 DNQ393272:DNR393272 DXM393272:DXN393272 EHI393272:EHJ393272 ERE393272:ERF393272 FBA393272:FBB393272 FKW393272:FKX393272 FUS393272:FUT393272 GEO393272:GEP393272 GOK393272:GOL393272 GYG393272:GYH393272 HIC393272:HID393272 HRY393272:HRZ393272 IBU393272:IBV393272 ILQ393272:ILR393272 IVM393272:IVN393272 JFI393272:JFJ393272 JPE393272:JPF393272 JZA393272:JZB393272 KIW393272:KIX393272 KSS393272:KST393272 LCO393272:LCP393272 LMK393272:LML393272 LWG393272:LWH393272 MGC393272:MGD393272 MPY393272:MPZ393272 MZU393272:MZV393272 NJQ393272:NJR393272 NTM393272:NTN393272 ODI393272:ODJ393272 ONE393272:ONF393272 OXA393272:OXB393272 PGW393272:PGX393272 PQS393272:PQT393272 QAO393272:QAP393272 QKK393272:QKL393272 QUG393272:QUH393272 REC393272:RED393272 RNY393272:RNZ393272 RXU393272:RXV393272 SHQ393272:SHR393272 SRM393272:SRN393272 TBI393272:TBJ393272 TLE393272:TLF393272 TVA393272:TVB393272 UEW393272:UEX393272 UOS393272:UOT393272 UYO393272:UYP393272 VIK393272:VIL393272 VSG393272:VSH393272 WCC393272:WCD393272 WLY393272:WLZ393272 WVU393272:WVV393272 M458808:N458808 JI458808:JJ458808 TE458808:TF458808 ADA458808:ADB458808 AMW458808:AMX458808 AWS458808:AWT458808 BGO458808:BGP458808 BQK458808:BQL458808 CAG458808:CAH458808 CKC458808:CKD458808 CTY458808:CTZ458808 DDU458808:DDV458808 DNQ458808:DNR458808 DXM458808:DXN458808 EHI458808:EHJ458808 ERE458808:ERF458808 FBA458808:FBB458808 FKW458808:FKX458808 FUS458808:FUT458808 GEO458808:GEP458808 GOK458808:GOL458808 GYG458808:GYH458808 HIC458808:HID458808 HRY458808:HRZ458808 IBU458808:IBV458808 ILQ458808:ILR458808 IVM458808:IVN458808 JFI458808:JFJ458808 JPE458808:JPF458808 JZA458808:JZB458808 KIW458808:KIX458808 KSS458808:KST458808 LCO458808:LCP458808 LMK458808:LML458808 LWG458808:LWH458808 MGC458808:MGD458808 MPY458808:MPZ458808 MZU458808:MZV458808 NJQ458808:NJR458808 NTM458808:NTN458808 ODI458808:ODJ458808 ONE458808:ONF458808 OXA458808:OXB458808 PGW458808:PGX458808 PQS458808:PQT458808 QAO458808:QAP458808 QKK458808:QKL458808 QUG458808:QUH458808 REC458808:RED458808 RNY458808:RNZ458808 RXU458808:RXV458808 SHQ458808:SHR458808 SRM458808:SRN458808 TBI458808:TBJ458808 TLE458808:TLF458808 TVA458808:TVB458808 UEW458808:UEX458808 UOS458808:UOT458808 UYO458808:UYP458808 VIK458808:VIL458808 VSG458808:VSH458808 WCC458808:WCD458808 WLY458808:WLZ458808 WVU458808:WVV458808 M524344:N524344 JI524344:JJ524344 TE524344:TF524344 ADA524344:ADB524344 AMW524344:AMX524344 AWS524344:AWT524344 BGO524344:BGP524344 BQK524344:BQL524344 CAG524344:CAH524344 CKC524344:CKD524344 CTY524344:CTZ524344 DDU524344:DDV524344 DNQ524344:DNR524344 DXM524344:DXN524344 EHI524344:EHJ524344 ERE524344:ERF524344 FBA524344:FBB524344 FKW524344:FKX524344 FUS524344:FUT524344 GEO524344:GEP524344 GOK524344:GOL524344 GYG524344:GYH524344 HIC524344:HID524344 HRY524344:HRZ524344 IBU524344:IBV524344 ILQ524344:ILR524344 IVM524344:IVN524344 JFI524344:JFJ524344 JPE524344:JPF524344 JZA524344:JZB524344 KIW524344:KIX524344 KSS524344:KST524344 LCO524344:LCP524344 LMK524344:LML524344 LWG524344:LWH524344 MGC524344:MGD524344 MPY524344:MPZ524344 MZU524344:MZV524344 NJQ524344:NJR524344 NTM524344:NTN524344 ODI524344:ODJ524344 ONE524344:ONF524344 OXA524344:OXB524344 PGW524344:PGX524344 PQS524344:PQT524344 QAO524344:QAP524344 QKK524344:QKL524344 QUG524344:QUH524344 REC524344:RED524344 RNY524344:RNZ524344 RXU524344:RXV524344 SHQ524344:SHR524344 SRM524344:SRN524344 TBI524344:TBJ524344 TLE524344:TLF524344 TVA524344:TVB524344 UEW524344:UEX524344 UOS524344:UOT524344 UYO524344:UYP524344 VIK524344:VIL524344 VSG524344:VSH524344 WCC524344:WCD524344 WLY524344:WLZ524344 WVU524344:WVV524344 M589880:N589880 JI589880:JJ589880 TE589880:TF589880 ADA589880:ADB589880 AMW589880:AMX589880 AWS589880:AWT589880 BGO589880:BGP589880 BQK589880:BQL589880 CAG589880:CAH589880 CKC589880:CKD589880 CTY589880:CTZ589880 DDU589880:DDV589880 DNQ589880:DNR589880 DXM589880:DXN589880 EHI589880:EHJ589880 ERE589880:ERF589880 FBA589880:FBB589880 FKW589880:FKX589880 FUS589880:FUT589880 GEO589880:GEP589880 GOK589880:GOL589880 GYG589880:GYH589880 HIC589880:HID589880 HRY589880:HRZ589880 IBU589880:IBV589880 ILQ589880:ILR589880 IVM589880:IVN589880 JFI589880:JFJ589880 JPE589880:JPF589880 JZA589880:JZB589880 KIW589880:KIX589880 KSS589880:KST589880 LCO589880:LCP589880 LMK589880:LML589880 LWG589880:LWH589880 MGC589880:MGD589880 MPY589880:MPZ589880 MZU589880:MZV589880 NJQ589880:NJR589880 NTM589880:NTN589880 ODI589880:ODJ589880 ONE589880:ONF589880 OXA589880:OXB589880 PGW589880:PGX589880 PQS589880:PQT589880 QAO589880:QAP589880 QKK589880:QKL589880 QUG589880:QUH589880 REC589880:RED589880 RNY589880:RNZ589880 RXU589880:RXV589880 SHQ589880:SHR589880 SRM589880:SRN589880 TBI589880:TBJ589880 TLE589880:TLF589880 TVA589880:TVB589880 UEW589880:UEX589880 UOS589880:UOT589880 UYO589880:UYP589880 VIK589880:VIL589880 VSG589880:VSH589880 WCC589880:WCD589880 WLY589880:WLZ589880 WVU589880:WVV589880 M655416:N655416 JI655416:JJ655416 TE655416:TF655416 ADA655416:ADB655416 AMW655416:AMX655416 AWS655416:AWT655416 BGO655416:BGP655416 BQK655416:BQL655416 CAG655416:CAH655416 CKC655416:CKD655416 CTY655416:CTZ655416 DDU655416:DDV655416 DNQ655416:DNR655416 DXM655416:DXN655416 EHI655416:EHJ655416 ERE655416:ERF655416 FBA655416:FBB655416 FKW655416:FKX655416 FUS655416:FUT655416 GEO655416:GEP655416 GOK655416:GOL655416 GYG655416:GYH655416 HIC655416:HID655416 HRY655416:HRZ655416 IBU655416:IBV655416 ILQ655416:ILR655416 IVM655416:IVN655416 JFI655416:JFJ655416 JPE655416:JPF655416 JZA655416:JZB655416 KIW655416:KIX655416 KSS655416:KST655416 LCO655416:LCP655416 LMK655416:LML655416 LWG655416:LWH655416 MGC655416:MGD655416 MPY655416:MPZ655416 MZU655416:MZV655416 NJQ655416:NJR655416 NTM655416:NTN655416 ODI655416:ODJ655416 ONE655416:ONF655416 OXA655416:OXB655416 PGW655416:PGX655416 PQS655416:PQT655416 QAO655416:QAP655416 QKK655416:QKL655416 QUG655416:QUH655416 REC655416:RED655416 RNY655416:RNZ655416 RXU655416:RXV655416 SHQ655416:SHR655416 SRM655416:SRN655416 TBI655416:TBJ655416 TLE655416:TLF655416 TVA655416:TVB655416 UEW655416:UEX655416 UOS655416:UOT655416 UYO655416:UYP655416 VIK655416:VIL655416 VSG655416:VSH655416 WCC655416:WCD655416 WLY655416:WLZ655416 WVU655416:WVV655416 M720952:N720952 JI720952:JJ720952 TE720952:TF720952 ADA720952:ADB720952 AMW720952:AMX720952 AWS720952:AWT720952 BGO720952:BGP720952 BQK720952:BQL720952 CAG720952:CAH720952 CKC720952:CKD720952 CTY720952:CTZ720952 DDU720952:DDV720952 DNQ720952:DNR720952 DXM720952:DXN720952 EHI720952:EHJ720952 ERE720952:ERF720952 FBA720952:FBB720952 FKW720952:FKX720952 FUS720952:FUT720952 GEO720952:GEP720952 GOK720952:GOL720952 GYG720952:GYH720952 HIC720952:HID720952 HRY720952:HRZ720952 IBU720952:IBV720952 ILQ720952:ILR720952 IVM720952:IVN720952 JFI720952:JFJ720952 JPE720952:JPF720952 JZA720952:JZB720952 KIW720952:KIX720952 KSS720952:KST720952 LCO720952:LCP720952 LMK720952:LML720952 LWG720952:LWH720952 MGC720952:MGD720952 MPY720952:MPZ720952 MZU720952:MZV720952 NJQ720952:NJR720952 NTM720952:NTN720952 ODI720952:ODJ720952 ONE720952:ONF720952 OXA720952:OXB720952 PGW720952:PGX720952 PQS720952:PQT720952 QAO720952:QAP720952 QKK720952:QKL720952 QUG720952:QUH720952 REC720952:RED720952 RNY720952:RNZ720952 RXU720952:RXV720952 SHQ720952:SHR720952 SRM720952:SRN720952 TBI720952:TBJ720952 TLE720952:TLF720952 TVA720952:TVB720952 UEW720952:UEX720952 UOS720952:UOT720952 UYO720952:UYP720952 VIK720952:VIL720952 VSG720952:VSH720952 WCC720952:WCD720952 WLY720952:WLZ720952 WVU720952:WVV720952 M786488:N786488 JI786488:JJ786488 TE786488:TF786488 ADA786488:ADB786488 AMW786488:AMX786488 AWS786488:AWT786488 BGO786488:BGP786488 BQK786488:BQL786488 CAG786488:CAH786488 CKC786488:CKD786488 CTY786488:CTZ786488 DDU786488:DDV786488 DNQ786488:DNR786488 DXM786488:DXN786488 EHI786488:EHJ786488 ERE786488:ERF786488 FBA786488:FBB786488 FKW786488:FKX786488 FUS786488:FUT786488 GEO786488:GEP786488 GOK786488:GOL786488 GYG786488:GYH786488 HIC786488:HID786488 HRY786488:HRZ786488 IBU786488:IBV786488 ILQ786488:ILR786488 IVM786488:IVN786488 JFI786488:JFJ786488 JPE786488:JPF786488 JZA786488:JZB786488 KIW786488:KIX786488 KSS786488:KST786488 LCO786488:LCP786488 LMK786488:LML786488 LWG786488:LWH786488 MGC786488:MGD786488 MPY786488:MPZ786488 MZU786488:MZV786488 NJQ786488:NJR786488 NTM786488:NTN786488 ODI786488:ODJ786488 ONE786488:ONF786488 OXA786488:OXB786488 PGW786488:PGX786488 PQS786488:PQT786488 QAO786488:QAP786488 QKK786488:QKL786488 QUG786488:QUH786488 REC786488:RED786488 RNY786488:RNZ786488 RXU786488:RXV786488 SHQ786488:SHR786488 SRM786488:SRN786488 TBI786488:TBJ786488 TLE786488:TLF786488 TVA786488:TVB786488 UEW786488:UEX786488 UOS786488:UOT786488 UYO786488:UYP786488 VIK786488:VIL786488 VSG786488:VSH786488 WCC786488:WCD786488 WLY786488:WLZ786488 WVU786488:WVV786488 M852024:N852024 JI852024:JJ852024 TE852024:TF852024 ADA852024:ADB852024 AMW852024:AMX852024 AWS852024:AWT852024 BGO852024:BGP852024 BQK852024:BQL852024 CAG852024:CAH852024 CKC852024:CKD852024 CTY852024:CTZ852024 DDU852024:DDV852024 DNQ852024:DNR852024 DXM852024:DXN852024 EHI852024:EHJ852024 ERE852024:ERF852024 FBA852024:FBB852024 FKW852024:FKX852024 FUS852024:FUT852024 GEO852024:GEP852024 GOK852024:GOL852024 GYG852024:GYH852024 HIC852024:HID852024 HRY852024:HRZ852024 IBU852024:IBV852024 ILQ852024:ILR852024 IVM852024:IVN852024 JFI852024:JFJ852024 JPE852024:JPF852024 JZA852024:JZB852024 KIW852024:KIX852024 KSS852024:KST852024 LCO852024:LCP852024 LMK852024:LML852024 LWG852024:LWH852024 MGC852024:MGD852024 MPY852024:MPZ852024 MZU852024:MZV852024 NJQ852024:NJR852024 NTM852024:NTN852024 ODI852024:ODJ852024 ONE852024:ONF852024 OXA852024:OXB852024 PGW852024:PGX852024 PQS852024:PQT852024 QAO852024:QAP852024 QKK852024:QKL852024 QUG852024:QUH852024 REC852024:RED852024 RNY852024:RNZ852024 RXU852024:RXV852024 SHQ852024:SHR852024 SRM852024:SRN852024 TBI852024:TBJ852024 TLE852024:TLF852024 TVA852024:TVB852024 UEW852024:UEX852024 UOS852024:UOT852024 UYO852024:UYP852024 VIK852024:VIL852024 VSG852024:VSH852024 WCC852024:WCD852024 WLY852024:WLZ852024 WVU852024:WVV852024 M917560:N917560 JI917560:JJ917560 TE917560:TF917560 ADA917560:ADB917560 AMW917560:AMX917560 AWS917560:AWT917560 BGO917560:BGP917560 BQK917560:BQL917560 CAG917560:CAH917560 CKC917560:CKD917560 CTY917560:CTZ917560 DDU917560:DDV917560 DNQ917560:DNR917560 DXM917560:DXN917560 EHI917560:EHJ917560 ERE917560:ERF917560 FBA917560:FBB917560 FKW917560:FKX917560 FUS917560:FUT917560 GEO917560:GEP917560 GOK917560:GOL917560 GYG917560:GYH917560 HIC917560:HID917560 HRY917560:HRZ917560 IBU917560:IBV917560 ILQ917560:ILR917560 IVM917560:IVN917560 JFI917560:JFJ917560 JPE917560:JPF917560 JZA917560:JZB917560 KIW917560:KIX917560 KSS917560:KST917560 LCO917560:LCP917560 LMK917560:LML917560 LWG917560:LWH917560 MGC917560:MGD917560 MPY917560:MPZ917560 MZU917560:MZV917560 NJQ917560:NJR917560 NTM917560:NTN917560 ODI917560:ODJ917560 ONE917560:ONF917560 OXA917560:OXB917560 PGW917560:PGX917560 PQS917560:PQT917560 QAO917560:QAP917560 QKK917560:QKL917560 QUG917560:QUH917560 REC917560:RED917560 RNY917560:RNZ917560 RXU917560:RXV917560 SHQ917560:SHR917560 SRM917560:SRN917560 TBI917560:TBJ917560 TLE917560:TLF917560 TVA917560:TVB917560 UEW917560:UEX917560 UOS917560:UOT917560 UYO917560:UYP917560 VIK917560:VIL917560 VSG917560:VSH917560 WCC917560:WCD917560 WLY917560:WLZ917560 WVU917560:WVV917560 M983096:N983096 JI983096:JJ983096 TE983096:TF983096 ADA983096:ADB983096 AMW983096:AMX983096 AWS983096:AWT983096 BGO983096:BGP983096 BQK983096:BQL983096 CAG983096:CAH983096 CKC983096:CKD983096 CTY983096:CTZ983096 DDU983096:DDV983096 DNQ983096:DNR983096 DXM983096:DXN983096 EHI983096:EHJ983096 ERE983096:ERF983096 FBA983096:FBB983096 FKW983096:FKX983096 FUS983096:FUT983096 GEO983096:GEP983096 GOK983096:GOL983096 GYG983096:GYH983096 HIC983096:HID983096 HRY983096:HRZ983096 IBU983096:IBV983096 ILQ983096:ILR983096 IVM983096:IVN983096 JFI983096:JFJ983096 JPE983096:JPF983096 JZA983096:JZB983096 KIW983096:KIX983096 KSS983096:KST983096 LCO983096:LCP983096 LMK983096:LML983096 LWG983096:LWH983096 MGC983096:MGD983096 MPY983096:MPZ983096 MZU983096:MZV983096 NJQ983096:NJR983096 NTM983096:NTN983096 ODI983096:ODJ983096 ONE983096:ONF983096 OXA983096:OXB983096 PGW983096:PGX983096 PQS983096:PQT983096 QAO983096:QAP983096 QKK983096:QKL983096 QUG983096:QUH983096 REC983096:RED983096 RNY983096:RNZ983096 RXU983096:RXV983096 SHQ983096:SHR983096 SRM983096:SRN983096 TBI983096:TBJ983096 TLE983096:TLF983096 TVA983096:TVB983096 UEW983096:UEX983096 UOS983096:UOT983096 UYO983096:UYP983096 VIK983096:VIL983096 VSG983096:VSH983096 WCC983096:WCD983096 WLY983096:WLZ983096 WVU983096:WVV983096">
      <formula1>0</formula1>
      <formula2>M51</formula2>
    </dataValidation>
    <dataValidation type="decimal" allowBlank="1" showInputMessage="1" showErrorMessage="1" sqref="G30:I30 JC30:JE30 SY30:TA30 ACU30:ACW30 AMQ30:AMS30 AWM30:AWO30 BGI30:BGK30 BQE30:BQG30 CAA30:CAC30 CJW30:CJY30 CTS30:CTU30 DDO30:DDQ30 DNK30:DNM30 DXG30:DXI30 EHC30:EHE30 EQY30:ERA30 FAU30:FAW30 FKQ30:FKS30 FUM30:FUO30 GEI30:GEK30 GOE30:GOG30 GYA30:GYC30 HHW30:HHY30 HRS30:HRU30 IBO30:IBQ30 ILK30:ILM30 IVG30:IVI30 JFC30:JFE30 JOY30:JPA30 JYU30:JYW30 KIQ30:KIS30 KSM30:KSO30 LCI30:LCK30 LME30:LMG30 LWA30:LWC30 MFW30:MFY30 MPS30:MPU30 MZO30:MZQ30 NJK30:NJM30 NTG30:NTI30 ODC30:ODE30 OMY30:ONA30 OWU30:OWW30 PGQ30:PGS30 PQM30:PQO30 QAI30:QAK30 QKE30:QKG30 QUA30:QUC30 RDW30:RDY30 RNS30:RNU30 RXO30:RXQ30 SHK30:SHM30 SRG30:SRI30 TBC30:TBE30 TKY30:TLA30 TUU30:TUW30 UEQ30:UES30 UOM30:UOO30 UYI30:UYK30 VIE30:VIG30 VSA30:VSC30 WBW30:WBY30 WLS30:WLU30 WVO30:WVQ30 G65566:I65566 JC65566:JE65566 SY65566:TA65566 ACU65566:ACW65566 AMQ65566:AMS65566 AWM65566:AWO65566 BGI65566:BGK65566 BQE65566:BQG65566 CAA65566:CAC65566 CJW65566:CJY65566 CTS65566:CTU65566 DDO65566:DDQ65566 DNK65566:DNM65566 DXG65566:DXI65566 EHC65566:EHE65566 EQY65566:ERA65566 FAU65566:FAW65566 FKQ65566:FKS65566 FUM65566:FUO65566 GEI65566:GEK65566 GOE65566:GOG65566 GYA65566:GYC65566 HHW65566:HHY65566 HRS65566:HRU65566 IBO65566:IBQ65566 ILK65566:ILM65566 IVG65566:IVI65566 JFC65566:JFE65566 JOY65566:JPA65566 JYU65566:JYW65566 KIQ65566:KIS65566 KSM65566:KSO65566 LCI65566:LCK65566 LME65566:LMG65566 LWA65566:LWC65566 MFW65566:MFY65566 MPS65566:MPU65566 MZO65566:MZQ65566 NJK65566:NJM65566 NTG65566:NTI65566 ODC65566:ODE65566 OMY65566:ONA65566 OWU65566:OWW65566 PGQ65566:PGS65566 PQM65566:PQO65566 QAI65566:QAK65566 QKE65566:QKG65566 QUA65566:QUC65566 RDW65566:RDY65566 RNS65566:RNU65566 RXO65566:RXQ65566 SHK65566:SHM65566 SRG65566:SRI65566 TBC65566:TBE65566 TKY65566:TLA65566 TUU65566:TUW65566 UEQ65566:UES65566 UOM65566:UOO65566 UYI65566:UYK65566 VIE65566:VIG65566 VSA65566:VSC65566 WBW65566:WBY65566 WLS65566:WLU65566 WVO65566:WVQ65566 G131102:I131102 JC131102:JE131102 SY131102:TA131102 ACU131102:ACW131102 AMQ131102:AMS131102 AWM131102:AWO131102 BGI131102:BGK131102 BQE131102:BQG131102 CAA131102:CAC131102 CJW131102:CJY131102 CTS131102:CTU131102 DDO131102:DDQ131102 DNK131102:DNM131102 DXG131102:DXI131102 EHC131102:EHE131102 EQY131102:ERA131102 FAU131102:FAW131102 FKQ131102:FKS131102 FUM131102:FUO131102 GEI131102:GEK131102 GOE131102:GOG131102 GYA131102:GYC131102 HHW131102:HHY131102 HRS131102:HRU131102 IBO131102:IBQ131102 ILK131102:ILM131102 IVG131102:IVI131102 JFC131102:JFE131102 JOY131102:JPA131102 JYU131102:JYW131102 KIQ131102:KIS131102 KSM131102:KSO131102 LCI131102:LCK131102 LME131102:LMG131102 LWA131102:LWC131102 MFW131102:MFY131102 MPS131102:MPU131102 MZO131102:MZQ131102 NJK131102:NJM131102 NTG131102:NTI131102 ODC131102:ODE131102 OMY131102:ONA131102 OWU131102:OWW131102 PGQ131102:PGS131102 PQM131102:PQO131102 QAI131102:QAK131102 QKE131102:QKG131102 QUA131102:QUC131102 RDW131102:RDY131102 RNS131102:RNU131102 RXO131102:RXQ131102 SHK131102:SHM131102 SRG131102:SRI131102 TBC131102:TBE131102 TKY131102:TLA131102 TUU131102:TUW131102 UEQ131102:UES131102 UOM131102:UOO131102 UYI131102:UYK131102 VIE131102:VIG131102 VSA131102:VSC131102 WBW131102:WBY131102 WLS131102:WLU131102 WVO131102:WVQ131102 G196638:I196638 JC196638:JE196638 SY196638:TA196638 ACU196638:ACW196638 AMQ196638:AMS196638 AWM196638:AWO196638 BGI196638:BGK196638 BQE196638:BQG196638 CAA196638:CAC196638 CJW196638:CJY196638 CTS196638:CTU196638 DDO196638:DDQ196638 DNK196638:DNM196638 DXG196638:DXI196638 EHC196638:EHE196638 EQY196638:ERA196638 FAU196638:FAW196638 FKQ196638:FKS196638 FUM196638:FUO196638 GEI196638:GEK196638 GOE196638:GOG196638 GYA196638:GYC196638 HHW196638:HHY196638 HRS196638:HRU196638 IBO196638:IBQ196638 ILK196638:ILM196638 IVG196638:IVI196638 JFC196638:JFE196638 JOY196638:JPA196638 JYU196638:JYW196638 KIQ196638:KIS196638 KSM196638:KSO196638 LCI196638:LCK196638 LME196638:LMG196638 LWA196638:LWC196638 MFW196638:MFY196638 MPS196638:MPU196638 MZO196638:MZQ196638 NJK196638:NJM196638 NTG196638:NTI196638 ODC196638:ODE196638 OMY196638:ONA196638 OWU196638:OWW196638 PGQ196638:PGS196638 PQM196638:PQO196638 QAI196638:QAK196638 QKE196638:QKG196638 QUA196638:QUC196638 RDW196638:RDY196638 RNS196638:RNU196638 RXO196638:RXQ196638 SHK196638:SHM196638 SRG196638:SRI196638 TBC196638:TBE196638 TKY196638:TLA196638 TUU196638:TUW196638 UEQ196638:UES196638 UOM196638:UOO196638 UYI196638:UYK196638 VIE196638:VIG196638 VSA196638:VSC196638 WBW196638:WBY196638 WLS196638:WLU196638 WVO196638:WVQ196638 G262174:I262174 JC262174:JE262174 SY262174:TA262174 ACU262174:ACW262174 AMQ262174:AMS262174 AWM262174:AWO262174 BGI262174:BGK262174 BQE262174:BQG262174 CAA262174:CAC262174 CJW262174:CJY262174 CTS262174:CTU262174 DDO262174:DDQ262174 DNK262174:DNM262174 DXG262174:DXI262174 EHC262174:EHE262174 EQY262174:ERA262174 FAU262174:FAW262174 FKQ262174:FKS262174 FUM262174:FUO262174 GEI262174:GEK262174 GOE262174:GOG262174 GYA262174:GYC262174 HHW262174:HHY262174 HRS262174:HRU262174 IBO262174:IBQ262174 ILK262174:ILM262174 IVG262174:IVI262174 JFC262174:JFE262174 JOY262174:JPA262174 JYU262174:JYW262174 KIQ262174:KIS262174 KSM262174:KSO262174 LCI262174:LCK262174 LME262174:LMG262174 LWA262174:LWC262174 MFW262174:MFY262174 MPS262174:MPU262174 MZO262174:MZQ262174 NJK262174:NJM262174 NTG262174:NTI262174 ODC262174:ODE262174 OMY262174:ONA262174 OWU262174:OWW262174 PGQ262174:PGS262174 PQM262174:PQO262174 QAI262174:QAK262174 QKE262174:QKG262174 QUA262174:QUC262174 RDW262174:RDY262174 RNS262174:RNU262174 RXO262174:RXQ262174 SHK262174:SHM262174 SRG262174:SRI262174 TBC262174:TBE262174 TKY262174:TLA262174 TUU262174:TUW262174 UEQ262174:UES262174 UOM262174:UOO262174 UYI262174:UYK262174 VIE262174:VIG262174 VSA262174:VSC262174 WBW262174:WBY262174 WLS262174:WLU262174 WVO262174:WVQ262174 G327710:I327710 JC327710:JE327710 SY327710:TA327710 ACU327710:ACW327710 AMQ327710:AMS327710 AWM327710:AWO327710 BGI327710:BGK327710 BQE327710:BQG327710 CAA327710:CAC327710 CJW327710:CJY327710 CTS327710:CTU327710 DDO327710:DDQ327710 DNK327710:DNM327710 DXG327710:DXI327710 EHC327710:EHE327710 EQY327710:ERA327710 FAU327710:FAW327710 FKQ327710:FKS327710 FUM327710:FUO327710 GEI327710:GEK327710 GOE327710:GOG327710 GYA327710:GYC327710 HHW327710:HHY327710 HRS327710:HRU327710 IBO327710:IBQ327710 ILK327710:ILM327710 IVG327710:IVI327710 JFC327710:JFE327710 JOY327710:JPA327710 JYU327710:JYW327710 KIQ327710:KIS327710 KSM327710:KSO327710 LCI327710:LCK327710 LME327710:LMG327710 LWA327710:LWC327710 MFW327710:MFY327710 MPS327710:MPU327710 MZO327710:MZQ327710 NJK327710:NJM327710 NTG327710:NTI327710 ODC327710:ODE327710 OMY327710:ONA327710 OWU327710:OWW327710 PGQ327710:PGS327710 PQM327710:PQO327710 QAI327710:QAK327710 QKE327710:QKG327710 QUA327710:QUC327710 RDW327710:RDY327710 RNS327710:RNU327710 RXO327710:RXQ327710 SHK327710:SHM327710 SRG327710:SRI327710 TBC327710:TBE327710 TKY327710:TLA327710 TUU327710:TUW327710 UEQ327710:UES327710 UOM327710:UOO327710 UYI327710:UYK327710 VIE327710:VIG327710 VSA327710:VSC327710 WBW327710:WBY327710 WLS327710:WLU327710 WVO327710:WVQ327710 G393246:I393246 JC393246:JE393246 SY393246:TA393246 ACU393246:ACW393246 AMQ393246:AMS393246 AWM393246:AWO393246 BGI393246:BGK393246 BQE393246:BQG393246 CAA393246:CAC393246 CJW393246:CJY393246 CTS393246:CTU393246 DDO393246:DDQ393246 DNK393246:DNM393246 DXG393246:DXI393246 EHC393246:EHE393246 EQY393246:ERA393246 FAU393246:FAW393246 FKQ393246:FKS393246 FUM393246:FUO393246 GEI393246:GEK393246 GOE393246:GOG393246 GYA393246:GYC393246 HHW393246:HHY393246 HRS393246:HRU393246 IBO393246:IBQ393246 ILK393246:ILM393246 IVG393246:IVI393246 JFC393246:JFE393246 JOY393246:JPA393246 JYU393246:JYW393246 KIQ393246:KIS393246 KSM393246:KSO393246 LCI393246:LCK393246 LME393246:LMG393246 LWA393246:LWC393246 MFW393246:MFY393246 MPS393246:MPU393246 MZO393246:MZQ393246 NJK393246:NJM393246 NTG393246:NTI393246 ODC393246:ODE393246 OMY393246:ONA393246 OWU393246:OWW393246 PGQ393246:PGS393246 PQM393246:PQO393246 QAI393246:QAK393246 QKE393246:QKG393246 QUA393246:QUC393246 RDW393246:RDY393246 RNS393246:RNU393246 RXO393246:RXQ393246 SHK393246:SHM393246 SRG393246:SRI393246 TBC393246:TBE393246 TKY393246:TLA393246 TUU393246:TUW393246 UEQ393246:UES393246 UOM393246:UOO393246 UYI393246:UYK393246 VIE393246:VIG393246 VSA393246:VSC393246 WBW393246:WBY393246 WLS393246:WLU393246 WVO393246:WVQ393246 G458782:I458782 JC458782:JE458782 SY458782:TA458782 ACU458782:ACW458782 AMQ458782:AMS458782 AWM458782:AWO458782 BGI458782:BGK458782 BQE458782:BQG458782 CAA458782:CAC458782 CJW458782:CJY458782 CTS458782:CTU458782 DDO458782:DDQ458782 DNK458782:DNM458782 DXG458782:DXI458782 EHC458782:EHE458782 EQY458782:ERA458782 FAU458782:FAW458782 FKQ458782:FKS458782 FUM458782:FUO458782 GEI458782:GEK458782 GOE458782:GOG458782 GYA458782:GYC458782 HHW458782:HHY458782 HRS458782:HRU458782 IBO458782:IBQ458782 ILK458782:ILM458782 IVG458782:IVI458782 JFC458782:JFE458782 JOY458782:JPA458782 JYU458782:JYW458782 KIQ458782:KIS458782 KSM458782:KSO458782 LCI458782:LCK458782 LME458782:LMG458782 LWA458782:LWC458782 MFW458782:MFY458782 MPS458782:MPU458782 MZO458782:MZQ458782 NJK458782:NJM458782 NTG458782:NTI458782 ODC458782:ODE458782 OMY458782:ONA458782 OWU458782:OWW458782 PGQ458782:PGS458782 PQM458782:PQO458782 QAI458782:QAK458782 QKE458782:QKG458782 QUA458782:QUC458782 RDW458782:RDY458782 RNS458782:RNU458782 RXO458782:RXQ458782 SHK458782:SHM458782 SRG458782:SRI458782 TBC458782:TBE458782 TKY458782:TLA458782 TUU458782:TUW458782 UEQ458782:UES458782 UOM458782:UOO458782 UYI458782:UYK458782 VIE458782:VIG458782 VSA458782:VSC458782 WBW458782:WBY458782 WLS458782:WLU458782 WVO458782:WVQ458782 G524318:I524318 JC524318:JE524318 SY524318:TA524318 ACU524318:ACW524318 AMQ524318:AMS524318 AWM524318:AWO524318 BGI524318:BGK524318 BQE524318:BQG524318 CAA524318:CAC524318 CJW524318:CJY524318 CTS524318:CTU524318 DDO524318:DDQ524318 DNK524318:DNM524318 DXG524318:DXI524318 EHC524318:EHE524318 EQY524318:ERA524318 FAU524318:FAW524318 FKQ524318:FKS524318 FUM524318:FUO524318 GEI524318:GEK524318 GOE524318:GOG524318 GYA524318:GYC524318 HHW524318:HHY524318 HRS524318:HRU524318 IBO524318:IBQ524318 ILK524318:ILM524318 IVG524318:IVI524318 JFC524318:JFE524318 JOY524318:JPA524318 JYU524318:JYW524318 KIQ524318:KIS524318 KSM524318:KSO524318 LCI524318:LCK524318 LME524318:LMG524318 LWA524318:LWC524318 MFW524318:MFY524318 MPS524318:MPU524318 MZO524318:MZQ524318 NJK524318:NJM524318 NTG524318:NTI524318 ODC524318:ODE524318 OMY524318:ONA524318 OWU524318:OWW524318 PGQ524318:PGS524318 PQM524318:PQO524318 QAI524318:QAK524318 QKE524318:QKG524318 QUA524318:QUC524318 RDW524318:RDY524318 RNS524318:RNU524318 RXO524318:RXQ524318 SHK524318:SHM524318 SRG524318:SRI524318 TBC524318:TBE524318 TKY524318:TLA524318 TUU524318:TUW524318 UEQ524318:UES524318 UOM524318:UOO524318 UYI524318:UYK524318 VIE524318:VIG524318 VSA524318:VSC524318 WBW524318:WBY524318 WLS524318:WLU524318 WVO524318:WVQ524318 G589854:I589854 JC589854:JE589854 SY589854:TA589854 ACU589854:ACW589854 AMQ589854:AMS589854 AWM589854:AWO589854 BGI589854:BGK589854 BQE589854:BQG589854 CAA589854:CAC589854 CJW589854:CJY589854 CTS589854:CTU589854 DDO589854:DDQ589854 DNK589854:DNM589854 DXG589854:DXI589854 EHC589854:EHE589854 EQY589854:ERA589854 FAU589854:FAW589854 FKQ589854:FKS589854 FUM589854:FUO589854 GEI589854:GEK589854 GOE589854:GOG589854 GYA589854:GYC589854 HHW589854:HHY589854 HRS589854:HRU589854 IBO589854:IBQ589854 ILK589854:ILM589854 IVG589854:IVI589854 JFC589854:JFE589854 JOY589854:JPA589854 JYU589854:JYW589854 KIQ589854:KIS589854 KSM589854:KSO589854 LCI589854:LCK589854 LME589854:LMG589854 LWA589854:LWC589854 MFW589854:MFY589854 MPS589854:MPU589854 MZO589854:MZQ589854 NJK589854:NJM589854 NTG589854:NTI589854 ODC589854:ODE589854 OMY589854:ONA589854 OWU589854:OWW589854 PGQ589854:PGS589854 PQM589854:PQO589854 QAI589854:QAK589854 QKE589854:QKG589854 QUA589854:QUC589854 RDW589854:RDY589854 RNS589854:RNU589854 RXO589854:RXQ589854 SHK589854:SHM589854 SRG589854:SRI589854 TBC589854:TBE589854 TKY589854:TLA589854 TUU589854:TUW589854 UEQ589854:UES589854 UOM589854:UOO589854 UYI589854:UYK589854 VIE589854:VIG589854 VSA589854:VSC589854 WBW589854:WBY589854 WLS589854:WLU589854 WVO589854:WVQ589854 G655390:I655390 JC655390:JE655390 SY655390:TA655390 ACU655390:ACW655390 AMQ655390:AMS655390 AWM655390:AWO655390 BGI655390:BGK655390 BQE655390:BQG655390 CAA655390:CAC655390 CJW655390:CJY655390 CTS655390:CTU655390 DDO655390:DDQ655390 DNK655390:DNM655390 DXG655390:DXI655390 EHC655390:EHE655390 EQY655390:ERA655390 FAU655390:FAW655390 FKQ655390:FKS655390 FUM655390:FUO655390 GEI655390:GEK655390 GOE655390:GOG655390 GYA655390:GYC655390 HHW655390:HHY655390 HRS655390:HRU655390 IBO655390:IBQ655390 ILK655390:ILM655390 IVG655390:IVI655390 JFC655390:JFE655390 JOY655390:JPA655390 JYU655390:JYW655390 KIQ655390:KIS655390 KSM655390:KSO655390 LCI655390:LCK655390 LME655390:LMG655390 LWA655390:LWC655390 MFW655390:MFY655390 MPS655390:MPU655390 MZO655390:MZQ655390 NJK655390:NJM655390 NTG655390:NTI655390 ODC655390:ODE655390 OMY655390:ONA655390 OWU655390:OWW655390 PGQ655390:PGS655390 PQM655390:PQO655390 QAI655390:QAK655390 QKE655390:QKG655390 QUA655390:QUC655390 RDW655390:RDY655390 RNS655390:RNU655390 RXO655390:RXQ655390 SHK655390:SHM655390 SRG655390:SRI655390 TBC655390:TBE655390 TKY655390:TLA655390 TUU655390:TUW655390 UEQ655390:UES655390 UOM655390:UOO655390 UYI655390:UYK655390 VIE655390:VIG655390 VSA655390:VSC655390 WBW655390:WBY655390 WLS655390:WLU655390 WVO655390:WVQ655390 G720926:I720926 JC720926:JE720926 SY720926:TA720926 ACU720926:ACW720926 AMQ720926:AMS720926 AWM720926:AWO720926 BGI720926:BGK720926 BQE720926:BQG720926 CAA720926:CAC720926 CJW720926:CJY720926 CTS720926:CTU720926 DDO720926:DDQ720926 DNK720926:DNM720926 DXG720926:DXI720926 EHC720926:EHE720926 EQY720926:ERA720926 FAU720926:FAW720926 FKQ720926:FKS720926 FUM720926:FUO720926 GEI720926:GEK720926 GOE720926:GOG720926 GYA720926:GYC720926 HHW720926:HHY720926 HRS720926:HRU720926 IBO720926:IBQ720926 ILK720926:ILM720926 IVG720926:IVI720926 JFC720926:JFE720926 JOY720926:JPA720926 JYU720926:JYW720926 KIQ720926:KIS720926 KSM720926:KSO720926 LCI720926:LCK720926 LME720926:LMG720926 LWA720926:LWC720926 MFW720926:MFY720926 MPS720926:MPU720926 MZO720926:MZQ720926 NJK720926:NJM720926 NTG720926:NTI720926 ODC720926:ODE720926 OMY720926:ONA720926 OWU720926:OWW720926 PGQ720926:PGS720926 PQM720926:PQO720926 QAI720926:QAK720926 QKE720926:QKG720926 QUA720926:QUC720926 RDW720926:RDY720926 RNS720926:RNU720926 RXO720926:RXQ720926 SHK720926:SHM720926 SRG720926:SRI720926 TBC720926:TBE720926 TKY720926:TLA720926 TUU720926:TUW720926 UEQ720926:UES720926 UOM720926:UOO720926 UYI720926:UYK720926 VIE720926:VIG720926 VSA720926:VSC720926 WBW720926:WBY720926 WLS720926:WLU720926 WVO720926:WVQ720926 G786462:I786462 JC786462:JE786462 SY786462:TA786462 ACU786462:ACW786462 AMQ786462:AMS786462 AWM786462:AWO786462 BGI786462:BGK786462 BQE786462:BQG786462 CAA786462:CAC786462 CJW786462:CJY786462 CTS786462:CTU786462 DDO786462:DDQ786462 DNK786462:DNM786462 DXG786462:DXI786462 EHC786462:EHE786462 EQY786462:ERA786462 FAU786462:FAW786462 FKQ786462:FKS786462 FUM786462:FUO786462 GEI786462:GEK786462 GOE786462:GOG786462 GYA786462:GYC786462 HHW786462:HHY786462 HRS786462:HRU786462 IBO786462:IBQ786462 ILK786462:ILM786462 IVG786462:IVI786462 JFC786462:JFE786462 JOY786462:JPA786462 JYU786462:JYW786462 KIQ786462:KIS786462 KSM786462:KSO786462 LCI786462:LCK786462 LME786462:LMG786462 LWA786462:LWC786462 MFW786462:MFY786462 MPS786462:MPU786462 MZO786462:MZQ786462 NJK786462:NJM786462 NTG786462:NTI786462 ODC786462:ODE786462 OMY786462:ONA786462 OWU786462:OWW786462 PGQ786462:PGS786462 PQM786462:PQO786462 QAI786462:QAK786462 QKE786462:QKG786462 QUA786462:QUC786462 RDW786462:RDY786462 RNS786462:RNU786462 RXO786462:RXQ786462 SHK786462:SHM786462 SRG786462:SRI786462 TBC786462:TBE786462 TKY786462:TLA786462 TUU786462:TUW786462 UEQ786462:UES786462 UOM786462:UOO786462 UYI786462:UYK786462 VIE786462:VIG786462 VSA786462:VSC786462 WBW786462:WBY786462 WLS786462:WLU786462 WVO786462:WVQ786462 G851998:I851998 JC851998:JE851998 SY851998:TA851998 ACU851998:ACW851998 AMQ851998:AMS851998 AWM851998:AWO851998 BGI851998:BGK851998 BQE851998:BQG851998 CAA851998:CAC851998 CJW851998:CJY851998 CTS851998:CTU851998 DDO851998:DDQ851998 DNK851998:DNM851998 DXG851998:DXI851998 EHC851998:EHE851998 EQY851998:ERA851998 FAU851998:FAW851998 FKQ851998:FKS851998 FUM851998:FUO851998 GEI851998:GEK851998 GOE851998:GOG851998 GYA851998:GYC851998 HHW851998:HHY851998 HRS851998:HRU851998 IBO851998:IBQ851998 ILK851998:ILM851998 IVG851998:IVI851998 JFC851998:JFE851998 JOY851998:JPA851998 JYU851998:JYW851998 KIQ851998:KIS851998 KSM851998:KSO851998 LCI851998:LCK851998 LME851998:LMG851998 LWA851998:LWC851998 MFW851998:MFY851998 MPS851998:MPU851998 MZO851998:MZQ851998 NJK851998:NJM851998 NTG851998:NTI851998 ODC851998:ODE851998 OMY851998:ONA851998 OWU851998:OWW851998 PGQ851998:PGS851998 PQM851998:PQO851998 QAI851998:QAK851998 QKE851998:QKG851998 QUA851998:QUC851998 RDW851998:RDY851998 RNS851998:RNU851998 RXO851998:RXQ851998 SHK851998:SHM851998 SRG851998:SRI851998 TBC851998:TBE851998 TKY851998:TLA851998 TUU851998:TUW851998 UEQ851998:UES851998 UOM851998:UOO851998 UYI851998:UYK851998 VIE851998:VIG851998 VSA851998:VSC851998 WBW851998:WBY851998 WLS851998:WLU851998 WVO851998:WVQ851998 G917534:I917534 JC917534:JE917534 SY917534:TA917534 ACU917534:ACW917534 AMQ917534:AMS917534 AWM917534:AWO917534 BGI917534:BGK917534 BQE917534:BQG917534 CAA917534:CAC917534 CJW917534:CJY917534 CTS917534:CTU917534 DDO917534:DDQ917534 DNK917534:DNM917534 DXG917534:DXI917534 EHC917534:EHE917534 EQY917534:ERA917534 FAU917534:FAW917534 FKQ917534:FKS917534 FUM917534:FUO917534 GEI917534:GEK917534 GOE917534:GOG917534 GYA917534:GYC917534 HHW917534:HHY917534 HRS917534:HRU917534 IBO917534:IBQ917534 ILK917534:ILM917534 IVG917534:IVI917534 JFC917534:JFE917534 JOY917534:JPA917534 JYU917534:JYW917534 KIQ917534:KIS917534 KSM917534:KSO917534 LCI917534:LCK917534 LME917534:LMG917534 LWA917534:LWC917534 MFW917534:MFY917534 MPS917534:MPU917534 MZO917534:MZQ917534 NJK917534:NJM917534 NTG917534:NTI917534 ODC917534:ODE917534 OMY917534:ONA917534 OWU917534:OWW917534 PGQ917534:PGS917534 PQM917534:PQO917534 QAI917534:QAK917534 QKE917534:QKG917534 QUA917534:QUC917534 RDW917534:RDY917534 RNS917534:RNU917534 RXO917534:RXQ917534 SHK917534:SHM917534 SRG917534:SRI917534 TBC917534:TBE917534 TKY917534:TLA917534 TUU917534:TUW917534 UEQ917534:UES917534 UOM917534:UOO917534 UYI917534:UYK917534 VIE917534:VIG917534 VSA917534:VSC917534 WBW917534:WBY917534 WLS917534:WLU917534 WVO917534:WVQ917534 G983070:I983070 JC983070:JE983070 SY983070:TA983070 ACU983070:ACW983070 AMQ983070:AMS983070 AWM983070:AWO983070 BGI983070:BGK983070 BQE983070:BQG983070 CAA983070:CAC983070 CJW983070:CJY983070 CTS983070:CTU983070 DDO983070:DDQ983070 DNK983070:DNM983070 DXG983070:DXI983070 EHC983070:EHE983070 EQY983070:ERA983070 FAU983070:FAW983070 FKQ983070:FKS983070 FUM983070:FUO983070 GEI983070:GEK983070 GOE983070:GOG983070 GYA983070:GYC983070 HHW983070:HHY983070 HRS983070:HRU983070 IBO983070:IBQ983070 ILK983070:ILM983070 IVG983070:IVI983070 JFC983070:JFE983070 JOY983070:JPA983070 JYU983070:JYW983070 KIQ983070:KIS983070 KSM983070:KSO983070 LCI983070:LCK983070 LME983070:LMG983070 LWA983070:LWC983070 MFW983070:MFY983070 MPS983070:MPU983070 MZO983070:MZQ983070 NJK983070:NJM983070 NTG983070:NTI983070 ODC983070:ODE983070 OMY983070:ONA983070 OWU983070:OWW983070 PGQ983070:PGS983070 PQM983070:PQO983070 QAI983070:QAK983070 QKE983070:QKG983070 QUA983070:QUC983070 RDW983070:RDY983070 RNS983070:RNU983070 RXO983070:RXQ983070 SHK983070:SHM983070 SRG983070:SRI983070 TBC983070:TBE983070 TKY983070:TLA983070 TUU983070:TUW983070 UEQ983070:UES983070 UOM983070:UOO983070 UYI983070:UYK983070 VIE983070:VIG983070 VSA983070:VSC983070 WBW983070:WBY983070 WLS983070:WLU983070 WVO983070:WVQ983070">
      <formula1>0</formula1>
      <formula2>1500000</formula2>
    </dataValidation>
    <dataValidation allowBlank="1" showInputMessage="1" showErrorMessage="1" error="Comissao acima da permitida._x000a_" sqref="F176 JB176 SX176 ACT176 AMP176 AWL176 BGH176 BQD176 BZZ176 CJV176 CTR176 DDN176 DNJ176 DXF176 EHB176 EQX176 FAT176 FKP176 FUL176 GEH176 GOD176 GXZ176 HHV176 HRR176 IBN176 ILJ176 IVF176 JFB176 JOX176 JYT176 KIP176 KSL176 LCH176 LMD176 LVZ176 MFV176 MPR176 MZN176 NJJ176 NTF176 ODB176 OMX176 OWT176 PGP176 PQL176 QAH176 QKD176 QTZ176 RDV176 RNR176 RXN176 SHJ176 SRF176 TBB176 TKX176 TUT176 UEP176 UOL176 UYH176 VID176 VRZ176 WBV176 WLR176 WVN176 F65712 JB65712 SX65712 ACT65712 AMP65712 AWL65712 BGH65712 BQD65712 BZZ65712 CJV65712 CTR65712 DDN65712 DNJ65712 DXF65712 EHB65712 EQX65712 FAT65712 FKP65712 FUL65712 GEH65712 GOD65712 GXZ65712 HHV65712 HRR65712 IBN65712 ILJ65712 IVF65712 JFB65712 JOX65712 JYT65712 KIP65712 KSL65712 LCH65712 LMD65712 LVZ65712 MFV65712 MPR65712 MZN65712 NJJ65712 NTF65712 ODB65712 OMX65712 OWT65712 PGP65712 PQL65712 QAH65712 QKD65712 QTZ65712 RDV65712 RNR65712 RXN65712 SHJ65712 SRF65712 TBB65712 TKX65712 TUT65712 UEP65712 UOL65712 UYH65712 VID65712 VRZ65712 WBV65712 WLR65712 WVN65712 F131248 JB131248 SX131248 ACT131248 AMP131248 AWL131248 BGH131248 BQD131248 BZZ131248 CJV131248 CTR131248 DDN131248 DNJ131248 DXF131248 EHB131248 EQX131248 FAT131248 FKP131248 FUL131248 GEH131248 GOD131248 GXZ131248 HHV131248 HRR131248 IBN131248 ILJ131248 IVF131248 JFB131248 JOX131248 JYT131248 KIP131248 KSL131248 LCH131248 LMD131248 LVZ131248 MFV131248 MPR131248 MZN131248 NJJ131248 NTF131248 ODB131248 OMX131248 OWT131248 PGP131248 PQL131248 QAH131248 QKD131248 QTZ131248 RDV131248 RNR131248 RXN131248 SHJ131248 SRF131248 TBB131248 TKX131248 TUT131248 UEP131248 UOL131248 UYH131248 VID131248 VRZ131248 WBV131248 WLR131248 WVN131248 F196784 JB196784 SX196784 ACT196784 AMP196784 AWL196784 BGH196784 BQD196784 BZZ196784 CJV196784 CTR196784 DDN196784 DNJ196784 DXF196784 EHB196784 EQX196784 FAT196784 FKP196784 FUL196784 GEH196784 GOD196784 GXZ196784 HHV196784 HRR196784 IBN196784 ILJ196784 IVF196784 JFB196784 JOX196784 JYT196784 KIP196784 KSL196784 LCH196784 LMD196784 LVZ196784 MFV196784 MPR196784 MZN196784 NJJ196784 NTF196784 ODB196784 OMX196784 OWT196784 PGP196784 PQL196784 QAH196784 QKD196784 QTZ196784 RDV196784 RNR196784 RXN196784 SHJ196784 SRF196784 TBB196784 TKX196784 TUT196784 UEP196784 UOL196784 UYH196784 VID196784 VRZ196784 WBV196784 WLR196784 WVN196784 F262320 JB262320 SX262320 ACT262320 AMP262320 AWL262320 BGH262320 BQD262320 BZZ262320 CJV262320 CTR262320 DDN262320 DNJ262320 DXF262320 EHB262320 EQX262320 FAT262320 FKP262320 FUL262320 GEH262320 GOD262320 GXZ262320 HHV262320 HRR262320 IBN262320 ILJ262320 IVF262320 JFB262320 JOX262320 JYT262320 KIP262320 KSL262320 LCH262320 LMD262320 LVZ262320 MFV262320 MPR262320 MZN262320 NJJ262320 NTF262320 ODB262320 OMX262320 OWT262320 PGP262320 PQL262320 QAH262320 QKD262320 QTZ262320 RDV262320 RNR262320 RXN262320 SHJ262320 SRF262320 TBB262320 TKX262320 TUT262320 UEP262320 UOL262320 UYH262320 VID262320 VRZ262320 WBV262320 WLR262320 WVN262320 F327856 JB327856 SX327856 ACT327856 AMP327856 AWL327856 BGH327856 BQD327856 BZZ327856 CJV327856 CTR327856 DDN327856 DNJ327856 DXF327856 EHB327856 EQX327856 FAT327856 FKP327856 FUL327856 GEH327856 GOD327856 GXZ327856 HHV327856 HRR327856 IBN327856 ILJ327856 IVF327856 JFB327856 JOX327856 JYT327856 KIP327856 KSL327856 LCH327856 LMD327856 LVZ327856 MFV327856 MPR327856 MZN327856 NJJ327856 NTF327856 ODB327856 OMX327856 OWT327856 PGP327856 PQL327856 QAH327856 QKD327856 QTZ327856 RDV327856 RNR327856 RXN327856 SHJ327856 SRF327856 TBB327856 TKX327856 TUT327856 UEP327856 UOL327856 UYH327856 VID327856 VRZ327856 WBV327856 WLR327856 WVN327856 F393392 JB393392 SX393392 ACT393392 AMP393392 AWL393392 BGH393392 BQD393392 BZZ393392 CJV393392 CTR393392 DDN393392 DNJ393392 DXF393392 EHB393392 EQX393392 FAT393392 FKP393392 FUL393392 GEH393392 GOD393392 GXZ393392 HHV393392 HRR393392 IBN393392 ILJ393392 IVF393392 JFB393392 JOX393392 JYT393392 KIP393392 KSL393392 LCH393392 LMD393392 LVZ393392 MFV393392 MPR393392 MZN393392 NJJ393392 NTF393392 ODB393392 OMX393392 OWT393392 PGP393392 PQL393392 QAH393392 QKD393392 QTZ393392 RDV393392 RNR393392 RXN393392 SHJ393392 SRF393392 TBB393392 TKX393392 TUT393392 UEP393392 UOL393392 UYH393392 VID393392 VRZ393392 WBV393392 WLR393392 WVN393392 F458928 JB458928 SX458928 ACT458928 AMP458928 AWL458928 BGH458928 BQD458928 BZZ458928 CJV458928 CTR458928 DDN458928 DNJ458928 DXF458928 EHB458928 EQX458928 FAT458928 FKP458928 FUL458928 GEH458928 GOD458928 GXZ458928 HHV458928 HRR458928 IBN458928 ILJ458928 IVF458928 JFB458928 JOX458928 JYT458928 KIP458928 KSL458928 LCH458928 LMD458928 LVZ458928 MFV458928 MPR458928 MZN458928 NJJ458928 NTF458928 ODB458928 OMX458928 OWT458928 PGP458928 PQL458928 QAH458928 QKD458928 QTZ458928 RDV458928 RNR458928 RXN458928 SHJ458928 SRF458928 TBB458928 TKX458928 TUT458928 UEP458928 UOL458928 UYH458928 VID458928 VRZ458928 WBV458928 WLR458928 WVN458928 F524464 JB524464 SX524464 ACT524464 AMP524464 AWL524464 BGH524464 BQD524464 BZZ524464 CJV524464 CTR524464 DDN524464 DNJ524464 DXF524464 EHB524464 EQX524464 FAT524464 FKP524464 FUL524464 GEH524464 GOD524464 GXZ524464 HHV524464 HRR524464 IBN524464 ILJ524464 IVF524464 JFB524464 JOX524464 JYT524464 KIP524464 KSL524464 LCH524464 LMD524464 LVZ524464 MFV524464 MPR524464 MZN524464 NJJ524464 NTF524464 ODB524464 OMX524464 OWT524464 PGP524464 PQL524464 QAH524464 QKD524464 QTZ524464 RDV524464 RNR524464 RXN524464 SHJ524464 SRF524464 TBB524464 TKX524464 TUT524464 UEP524464 UOL524464 UYH524464 VID524464 VRZ524464 WBV524464 WLR524464 WVN524464 F590000 JB590000 SX590000 ACT590000 AMP590000 AWL590000 BGH590000 BQD590000 BZZ590000 CJV590000 CTR590000 DDN590000 DNJ590000 DXF590000 EHB590000 EQX590000 FAT590000 FKP590000 FUL590000 GEH590000 GOD590000 GXZ590000 HHV590000 HRR590000 IBN590000 ILJ590000 IVF590000 JFB590000 JOX590000 JYT590000 KIP590000 KSL590000 LCH590000 LMD590000 LVZ590000 MFV590000 MPR590000 MZN590000 NJJ590000 NTF590000 ODB590000 OMX590000 OWT590000 PGP590000 PQL590000 QAH590000 QKD590000 QTZ590000 RDV590000 RNR590000 RXN590000 SHJ590000 SRF590000 TBB590000 TKX590000 TUT590000 UEP590000 UOL590000 UYH590000 VID590000 VRZ590000 WBV590000 WLR590000 WVN590000 F655536 JB655536 SX655536 ACT655536 AMP655536 AWL655536 BGH655536 BQD655536 BZZ655536 CJV655536 CTR655536 DDN655536 DNJ655536 DXF655536 EHB655536 EQX655536 FAT655536 FKP655536 FUL655536 GEH655536 GOD655536 GXZ655536 HHV655536 HRR655536 IBN655536 ILJ655536 IVF655536 JFB655536 JOX655536 JYT655536 KIP655536 KSL655536 LCH655536 LMD655536 LVZ655536 MFV655536 MPR655536 MZN655536 NJJ655536 NTF655536 ODB655536 OMX655536 OWT655536 PGP655536 PQL655536 QAH655536 QKD655536 QTZ655536 RDV655536 RNR655536 RXN655536 SHJ655536 SRF655536 TBB655536 TKX655536 TUT655536 UEP655536 UOL655536 UYH655536 VID655536 VRZ655536 WBV655536 WLR655536 WVN655536 F721072 JB721072 SX721072 ACT721072 AMP721072 AWL721072 BGH721072 BQD721072 BZZ721072 CJV721072 CTR721072 DDN721072 DNJ721072 DXF721072 EHB721072 EQX721072 FAT721072 FKP721072 FUL721072 GEH721072 GOD721072 GXZ721072 HHV721072 HRR721072 IBN721072 ILJ721072 IVF721072 JFB721072 JOX721072 JYT721072 KIP721072 KSL721072 LCH721072 LMD721072 LVZ721072 MFV721072 MPR721072 MZN721072 NJJ721072 NTF721072 ODB721072 OMX721072 OWT721072 PGP721072 PQL721072 QAH721072 QKD721072 QTZ721072 RDV721072 RNR721072 RXN721072 SHJ721072 SRF721072 TBB721072 TKX721072 TUT721072 UEP721072 UOL721072 UYH721072 VID721072 VRZ721072 WBV721072 WLR721072 WVN721072 F786608 JB786608 SX786608 ACT786608 AMP786608 AWL786608 BGH786608 BQD786608 BZZ786608 CJV786608 CTR786608 DDN786608 DNJ786608 DXF786608 EHB786608 EQX786608 FAT786608 FKP786608 FUL786608 GEH786608 GOD786608 GXZ786608 HHV786608 HRR786608 IBN786608 ILJ786608 IVF786608 JFB786608 JOX786608 JYT786608 KIP786608 KSL786608 LCH786608 LMD786608 LVZ786608 MFV786608 MPR786608 MZN786608 NJJ786608 NTF786608 ODB786608 OMX786608 OWT786608 PGP786608 PQL786608 QAH786608 QKD786608 QTZ786608 RDV786608 RNR786608 RXN786608 SHJ786608 SRF786608 TBB786608 TKX786608 TUT786608 UEP786608 UOL786608 UYH786608 VID786608 VRZ786608 WBV786608 WLR786608 WVN786608 F852144 JB852144 SX852144 ACT852144 AMP852144 AWL852144 BGH852144 BQD852144 BZZ852144 CJV852144 CTR852144 DDN852144 DNJ852144 DXF852144 EHB852144 EQX852144 FAT852144 FKP852144 FUL852144 GEH852144 GOD852144 GXZ852144 HHV852144 HRR852144 IBN852144 ILJ852144 IVF852144 JFB852144 JOX852144 JYT852144 KIP852144 KSL852144 LCH852144 LMD852144 LVZ852144 MFV852144 MPR852144 MZN852144 NJJ852144 NTF852144 ODB852144 OMX852144 OWT852144 PGP852144 PQL852144 QAH852144 QKD852144 QTZ852144 RDV852144 RNR852144 RXN852144 SHJ852144 SRF852144 TBB852144 TKX852144 TUT852144 UEP852144 UOL852144 UYH852144 VID852144 VRZ852144 WBV852144 WLR852144 WVN852144 F917680 JB917680 SX917680 ACT917680 AMP917680 AWL917680 BGH917680 BQD917680 BZZ917680 CJV917680 CTR917680 DDN917680 DNJ917680 DXF917680 EHB917680 EQX917680 FAT917680 FKP917680 FUL917680 GEH917680 GOD917680 GXZ917680 HHV917680 HRR917680 IBN917680 ILJ917680 IVF917680 JFB917680 JOX917680 JYT917680 KIP917680 KSL917680 LCH917680 LMD917680 LVZ917680 MFV917680 MPR917680 MZN917680 NJJ917680 NTF917680 ODB917680 OMX917680 OWT917680 PGP917680 PQL917680 QAH917680 QKD917680 QTZ917680 RDV917680 RNR917680 RXN917680 SHJ917680 SRF917680 TBB917680 TKX917680 TUT917680 UEP917680 UOL917680 UYH917680 VID917680 VRZ917680 WBV917680 WLR917680 WVN917680 F983216 JB983216 SX983216 ACT983216 AMP983216 AWL983216 BGH983216 BQD983216 BZZ983216 CJV983216 CTR983216 DDN983216 DNJ983216 DXF983216 EHB983216 EQX983216 FAT983216 FKP983216 FUL983216 GEH983216 GOD983216 GXZ983216 HHV983216 HRR983216 IBN983216 ILJ983216 IVF983216 JFB983216 JOX983216 JYT983216 KIP983216 KSL983216 LCH983216 LMD983216 LVZ983216 MFV983216 MPR983216 MZN983216 NJJ983216 NTF983216 ODB983216 OMX983216 OWT983216 PGP983216 PQL983216 QAH983216 QKD983216 QTZ983216 RDV983216 RNR983216 RXN983216 SHJ983216 SRF983216 TBB983216 TKX983216 TUT983216 UEP983216 UOL983216 UYH983216 VID983216 VRZ983216 WBV983216 WLR983216 WVN983216 P13 JL13 TH13 ADD13 AMZ13 AWV13 BGR13 BQN13 CAJ13 CKF13 CUB13 DDX13 DNT13 DXP13 EHL13 ERH13 FBD13 FKZ13 FUV13 GER13 GON13 GYJ13 HIF13 HSB13 IBX13 ILT13 IVP13 JFL13 JPH13 JZD13 KIZ13 KSV13 LCR13 LMN13 LWJ13 MGF13 MQB13 MZX13 NJT13 NTP13 ODL13 ONH13 OXD13 PGZ13 PQV13 QAR13 QKN13 QUJ13 REF13 ROB13 RXX13 SHT13 SRP13 TBL13 TLH13 TVD13 UEZ13 UOV13 UYR13 VIN13 VSJ13 WCF13 WMB13 WVX13 P65549 JL65549 TH65549 ADD65549 AMZ65549 AWV65549 BGR65549 BQN65549 CAJ65549 CKF65549 CUB65549 DDX65549 DNT65549 DXP65549 EHL65549 ERH65549 FBD65549 FKZ65549 FUV65549 GER65549 GON65549 GYJ65549 HIF65549 HSB65549 IBX65549 ILT65549 IVP65549 JFL65549 JPH65549 JZD65549 KIZ65549 KSV65549 LCR65549 LMN65549 LWJ65549 MGF65549 MQB65549 MZX65549 NJT65549 NTP65549 ODL65549 ONH65549 OXD65549 PGZ65549 PQV65549 QAR65549 QKN65549 QUJ65549 REF65549 ROB65549 RXX65549 SHT65549 SRP65549 TBL65549 TLH65549 TVD65549 UEZ65549 UOV65549 UYR65549 VIN65549 VSJ65549 WCF65549 WMB65549 WVX65549 P131085 JL131085 TH131085 ADD131085 AMZ131085 AWV131085 BGR131085 BQN131085 CAJ131085 CKF131085 CUB131085 DDX131085 DNT131085 DXP131085 EHL131085 ERH131085 FBD131085 FKZ131085 FUV131085 GER131085 GON131085 GYJ131085 HIF131085 HSB131085 IBX131085 ILT131085 IVP131085 JFL131085 JPH131085 JZD131085 KIZ131085 KSV131085 LCR131085 LMN131085 LWJ131085 MGF131085 MQB131085 MZX131085 NJT131085 NTP131085 ODL131085 ONH131085 OXD131085 PGZ131085 PQV131085 QAR131085 QKN131085 QUJ131085 REF131085 ROB131085 RXX131085 SHT131085 SRP131085 TBL131085 TLH131085 TVD131085 UEZ131085 UOV131085 UYR131085 VIN131085 VSJ131085 WCF131085 WMB131085 WVX131085 P196621 JL196621 TH196621 ADD196621 AMZ196621 AWV196621 BGR196621 BQN196621 CAJ196621 CKF196621 CUB196621 DDX196621 DNT196621 DXP196621 EHL196621 ERH196621 FBD196621 FKZ196621 FUV196621 GER196621 GON196621 GYJ196621 HIF196621 HSB196621 IBX196621 ILT196621 IVP196621 JFL196621 JPH196621 JZD196621 KIZ196621 KSV196621 LCR196621 LMN196621 LWJ196621 MGF196621 MQB196621 MZX196621 NJT196621 NTP196621 ODL196621 ONH196621 OXD196621 PGZ196621 PQV196621 QAR196621 QKN196621 QUJ196621 REF196621 ROB196621 RXX196621 SHT196621 SRP196621 TBL196621 TLH196621 TVD196621 UEZ196621 UOV196621 UYR196621 VIN196621 VSJ196621 WCF196621 WMB196621 WVX196621 P262157 JL262157 TH262157 ADD262157 AMZ262157 AWV262157 BGR262157 BQN262157 CAJ262157 CKF262157 CUB262157 DDX262157 DNT262157 DXP262157 EHL262157 ERH262157 FBD262157 FKZ262157 FUV262157 GER262157 GON262157 GYJ262157 HIF262157 HSB262157 IBX262157 ILT262157 IVP262157 JFL262157 JPH262157 JZD262157 KIZ262157 KSV262157 LCR262157 LMN262157 LWJ262157 MGF262157 MQB262157 MZX262157 NJT262157 NTP262157 ODL262157 ONH262157 OXD262157 PGZ262157 PQV262157 QAR262157 QKN262157 QUJ262157 REF262157 ROB262157 RXX262157 SHT262157 SRP262157 TBL262157 TLH262157 TVD262157 UEZ262157 UOV262157 UYR262157 VIN262157 VSJ262157 WCF262157 WMB262157 WVX262157 P327693 JL327693 TH327693 ADD327693 AMZ327693 AWV327693 BGR327693 BQN327693 CAJ327693 CKF327693 CUB327693 DDX327693 DNT327693 DXP327693 EHL327693 ERH327693 FBD327693 FKZ327693 FUV327693 GER327693 GON327693 GYJ327693 HIF327693 HSB327693 IBX327693 ILT327693 IVP327693 JFL327693 JPH327693 JZD327693 KIZ327693 KSV327693 LCR327693 LMN327693 LWJ327693 MGF327693 MQB327693 MZX327693 NJT327693 NTP327693 ODL327693 ONH327693 OXD327693 PGZ327693 PQV327693 QAR327693 QKN327693 QUJ327693 REF327693 ROB327693 RXX327693 SHT327693 SRP327693 TBL327693 TLH327693 TVD327693 UEZ327693 UOV327693 UYR327693 VIN327693 VSJ327693 WCF327693 WMB327693 WVX327693 P393229 JL393229 TH393229 ADD393229 AMZ393229 AWV393229 BGR393229 BQN393229 CAJ393229 CKF393229 CUB393229 DDX393229 DNT393229 DXP393229 EHL393229 ERH393229 FBD393229 FKZ393229 FUV393229 GER393229 GON393229 GYJ393229 HIF393229 HSB393229 IBX393229 ILT393229 IVP393229 JFL393229 JPH393229 JZD393229 KIZ393229 KSV393229 LCR393229 LMN393229 LWJ393229 MGF393229 MQB393229 MZX393229 NJT393229 NTP393229 ODL393229 ONH393229 OXD393229 PGZ393229 PQV393229 QAR393229 QKN393229 QUJ393229 REF393229 ROB393229 RXX393229 SHT393229 SRP393229 TBL393229 TLH393229 TVD393229 UEZ393229 UOV393229 UYR393229 VIN393229 VSJ393229 WCF393229 WMB393229 WVX393229 P458765 JL458765 TH458765 ADD458765 AMZ458765 AWV458765 BGR458765 BQN458765 CAJ458765 CKF458765 CUB458765 DDX458765 DNT458765 DXP458765 EHL458765 ERH458765 FBD458765 FKZ458765 FUV458765 GER458765 GON458765 GYJ458765 HIF458765 HSB458765 IBX458765 ILT458765 IVP458765 JFL458765 JPH458765 JZD458765 KIZ458765 KSV458765 LCR458765 LMN458765 LWJ458765 MGF458765 MQB458765 MZX458765 NJT458765 NTP458765 ODL458765 ONH458765 OXD458765 PGZ458765 PQV458765 QAR458765 QKN458765 QUJ458765 REF458765 ROB458765 RXX458765 SHT458765 SRP458765 TBL458765 TLH458765 TVD458765 UEZ458765 UOV458765 UYR458765 VIN458765 VSJ458765 WCF458765 WMB458765 WVX458765 P524301 JL524301 TH524301 ADD524301 AMZ524301 AWV524301 BGR524301 BQN524301 CAJ524301 CKF524301 CUB524301 DDX524301 DNT524301 DXP524301 EHL524301 ERH524301 FBD524301 FKZ524301 FUV524301 GER524301 GON524301 GYJ524301 HIF524301 HSB524301 IBX524301 ILT524301 IVP524301 JFL524301 JPH524301 JZD524301 KIZ524301 KSV524301 LCR524301 LMN524301 LWJ524301 MGF524301 MQB524301 MZX524301 NJT524301 NTP524301 ODL524301 ONH524301 OXD524301 PGZ524301 PQV524301 QAR524301 QKN524301 QUJ524301 REF524301 ROB524301 RXX524301 SHT524301 SRP524301 TBL524301 TLH524301 TVD524301 UEZ524301 UOV524301 UYR524301 VIN524301 VSJ524301 WCF524301 WMB524301 WVX524301 P589837 JL589837 TH589837 ADD589837 AMZ589837 AWV589837 BGR589837 BQN589837 CAJ589837 CKF589837 CUB589837 DDX589837 DNT589837 DXP589837 EHL589837 ERH589837 FBD589837 FKZ589837 FUV589837 GER589837 GON589837 GYJ589837 HIF589837 HSB589837 IBX589837 ILT589837 IVP589837 JFL589837 JPH589837 JZD589837 KIZ589837 KSV589837 LCR589837 LMN589837 LWJ589837 MGF589837 MQB589837 MZX589837 NJT589837 NTP589837 ODL589837 ONH589837 OXD589837 PGZ589837 PQV589837 QAR589837 QKN589837 QUJ589837 REF589837 ROB589837 RXX589837 SHT589837 SRP589837 TBL589837 TLH589837 TVD589837 UEZ589837 UOV589837 UYR589837 VIN589837 VSJ589837 WCF589837 WMB589837 WVX589837 P655373 JL655373 TH655373 ADD655373 AMZ655373 AWV655373 BGR655373 BQN655373 CAJ655373 CKF655373 CUB655373 DDX655373 DNT655373 DXP655373 EHL655373 ERH655373 FBD655373 FKZ655373 FUV655373 GER655373 GON655373 GYJ655373 HIF655373 HSB655373 IBX655373 ILT655373 IVP655373 JFL655373 JPH655373 JZD655373 KIZ655373 KSV655373 LCR655373 LMN655373 LWJ655373 MGF655373 MQB655373 MZX655373 NJT655373 NTP655373 ODL655373 ONH655373 OXD655373 PGZ655373 PQV655373 QAR655373 QKN655373 QUJ655373 REF655373 ROB655373 RXX655373 SHT655373 SRP655373 TBL655373 TLH655373 TVD655373 UEZ655373 UOV655373 UYR655373 VIN655373 VSJ655373 WCF655373 WMB655373 WVX655373 P720909 JL720909 TH720909 ADD720909 AMZ720909 AWV720909 BGR720909 BQN720909 CAJ720909 CKF720909 CUB720909 DDX720909 DNT720909 DXP720909 EHL720909 ERH720909 FBD720909 FKZ720909 FUV720909 GER720909 GON720909 GYJ720909 HIF720909 HSB720909 IBX720909 ILT720909 IVP720909 JFL720909 JPH720909 JZD720909 KIZ720909 KSV720909 LCR720909 LMN720909 LWJ720909 MGF720909 MQB720909 MZX720909 NJT720909 NTP720909 ODL720909 ONH720909 OXD720909 PGZ720909 PQV720909 QAR720909 QKN720909 QUJ720909 REF720909 ROB720909 RXX720909 SHT720909 SRP720909 TBL720909 TLH720909 TVD720909 UEZ720909 UOV720909 UYR720909 VIN720909 VSJ720909 WCF720909 WMB720909 WVX720909 P786445 JL786445 TH786445 ADD786445 AMZ786445 AWV786445 BGR786445 BQN786445 CAJ786445 CKF786445 CUB786445 DDX786445 DNT786445 DXP786445 EHL786445 ERH786445 FBD786445 FKZ786445 FUV786445 GER786445 GON786445 GYJ786445 HIF786445 HSB786445 IBX786445 ILT786445 IVP786445 JFL786445 JPH786445 JZD786445 KIZ786445 KSV786445 LCR786445 LMN786445 LWJ786445 MGF786445 MQB786445 MZX786445 NJT786445 NTP786445 ODL786445 ONH786445 OXD786445 PGZ786445 PQV786445 QAR786445 QKN786445 QUJ786445 REF786445 ROB786445 RXX786445 SHT786445 SRP786445 TBL786445 TLH786445 TVD786445 UEZ786445 UOV786445 UYR786445 VIN786445 VSJ786445 WCF786445 WMB786445 WVX786445 P851981 JL851981 TH851981 ADD851981 AMZ851981 AWV851981 BGR851981 BQN851981 CAJ851981 CKF851981 CUB851981 DDX851981 DNT851981 DXP851981 EHL851981 ERH851981 FBD851981 FKZ851981 FUV851981 GER851981 GON851981 GYJ851981 HIF851981 HSB851981 IBX851981 ILT851981 IVP851981 JFL851981 JPH851981 JZD851981 KIZ851981 KSV851981 LCR851981 LMN851981 LWJ851981 MGF851981 MQB851981 MZX851981 NJT851981 NTP851981 ODL851981 ONH851981 OXD851981 PGZ851981 PQV851981 QAR851981 QKN851981 QUJ851981 REF851981 ROB851981 RXX851981 SHT851981 SRP851981 TBL851981 TLH851981 TVD851981 UEZ851981 UOV851981 UYR851981 VIN851981 VSJ851981 WCF851981 WMB851981 WVX851981 P917517 JL917517 TH917517 ADD917517 AMZ917517 AWV917517 BGR917517 BQN917517 CAJ917517 CKF917517 CUB917517 DDX917517 DNT917517 DXP917517 EHL917517 ERH917517 FBD917517 FKZ917517 FUV917517 GER917517 GON917517 GYJ917517 HIF917517 HSB917517 IBX917517 ILT917517 IVP917517 JFL917517 JPH917517 JZD917517 KIZ917517 KSV917517 LCR917517 LMN917517 LWJ917517 MGF917517 MQB917517 MZX917517 NJT917517 NTP917517 ODL917517 ONH917517 OXD917517 PGZ917517 PQV917517 QAR917517 QKN917517 QUJ917517 REF917517 ROB917517 RXX917517 SHT917517 SRP917517 TBL917517 TLH917517 TVD917517 UEZ917517 UOV917517 UYR917517 VIN917517 VSJ917517 WCF917517 WMB917517 WVX917517 P983053 JL983053 TH983053 ADD983053 AMZ983053 AWV983053 BGR983053 BQN983053 CAJ983053 CKF983053 CUB983053 DDX983053 DNT983053 DXP983053 EHL983053 ERH983053 FBD983053 FKZ983053 FUV983053 GER983053 GON983053 GYJ983053 HIF983053 HSB983053 IBX983053 ILT983053 IVP983053 JFL983053 JPH983053 JZD983053 KIZ983053 KSV983053 LCR983053 LMN983053 LWJ983053 MGF983053 MQB983053 MZX983053 NJT983053 NTP983053 ODL983053 ONH983053 OXD983053 PGZ983053 PQV983053 QAR983053 QKN983053 QUJ983053 REF983053 ROB983053 RXX983053 SHT983053 SRP983053 TBL983053 TLH983053 TVD983053 UEZ983053 UOV983053 UYR983053 VIN983053 VSJ983053 WCF983053 WMB983053 WVX983053 N14 JJ14 TF14 ADB14 AMX14 AWT14 BGP14 BQL14 CAH14 CKD14 CTZ14 DDV14 DNR14 DXN14 EHJ14 ERF14 FBB14 FKX14 FUT14 GEP14 GOL14 GYH14 HID14 HRZ14 IBV14 ILR14 IVN14 JFJ14 JPF14 JZB14 KIX14 KST14 LCP14 LML14 LWH14 MGD14 MPZ14 MZV14 NJR14 NTN14 ODJ14 ONF14 OXB14 PGX14 PQT14 QAP14 QKL14 QUH14 RED14 RNZ14 RXV14 SHR14 SRN14 TBJ14 TLF14 TVB14 UEX14 UOT14 UYP14 VIL14 VSH14 WCD14 WLZ14 WVV14 N65550 JJ65550 TF65550 ADB65550 AMX65550 AWT65550 BGP65550 BQL65550 CAH65550 CKD65550 CTZ65550 DDV65550 DNR65550 DXN65550 EHJ65550 ERF65550 FBB65550 FKX65550 FUT65550 GEP65550 GOL65550 GYH65550 HID65550 HRZ65550 IBV65550 ILR65550 IVN65550 JFJ65550 JPF65550 JZB65550 KIX65550 KST65550 LCP65550 LML65550 LWH65550 MGD65550 MPZ65550 MZV65550 NJR65550 NTN65550 ODJ65550 ONF65550 OXB65550 PGX65550 PQT65550 QAP65550 QKL65550 QUH65550 RED65550 RNZ65550 RXV65550 SHR65550 SRN65550 TBJ65550 TLF65550 TVB65550 UEX65550 UOT65550 UYP65550 VIL65550 VSH65550 WCD65550 WLZ65550 WVV65550 N131086 JJ131086 TF131086 ADB131086 AMX131086 AWT131086 BGP131086 BQL131086 CAH131086 CKD131086 CTZ131086 DDV131086 DNR131086 DXN131086 EHJ131086 ERF131086 FBB131086 FKX131086 FUT131086 GEP131086 GOL131086 GYH131086 HID131086 HRZ131086 IBV131086 ILR131086 IVN131086 JFJ131086 JPF131086 JZB131086 KIX131086 KST131086 LCP131086 LML131086 LWH131086 MGD131086 MPZ131086 MZV131086 NJR131086 NTN131086 ODJ131086 ONF131086 OXB131086 PGX131086 PQT131086 QAP131086 QKL131086 QUH131086 RED131086 RNZ131086 RXV131086 SHR131086 SRN131086 TBJ131086 TLF131086 TVB131086 UEX131086 UOT131086 UYP131086 VIL131086 VSH131086 WCD131086 WLZ131086 WVV131086 N196622 JJ196622 TF196622 ADB196622 AMX196622 AWT196622 BGP196622 BQL196622 CAH196622 CKD196622 CTZ196622 DDV196622 DNR196622 DXN196622 EHJ196622 ERF196622 FBB196622 FKX196622 FUT196622 GEP196622 GOL196622 GYH196622 HID196622 HRZ196622 IBV196622 ILR196622 IVN196622 JFJ196622 JPF196622 JZB196622 KIX196622 KST196622 LCP196622 LML196622 LWH196622 MGD196622 MPZ196622 MZV196622 NJR196622 NTN196622 ODJ196622 ONF196622 OXB196622 PGX196622 PQT196622 QAP196622 QKL196622 QUH196622 RED196622 RNZ196622 RXV196622 SHR196622 SRN196622 TBJ196622 TLF196622 TVB196622 UEX196622 UOT196622 UYP196622 VIL196622 VSH196622 WCD196622 WLZ196622 WVV196622 N262158 JJ262158 TF262158 ADB262158 AMX262158 AWT262158 BGP262158 BQL262158 CAH262158 CKD262158 CTZ262158 DDV262158 DNR262158 DXN262158 EHJ262158 ERF262158 FBB262158 FKX262158 FUT262158 GEP262158 GOL262158 GYH262158 HID262158 HRZ262158 IBV262158 ILR262158 IVN262158 JFJ262158 JPF262158 JZB262158 KIX262158 KST262158 LCP262158 LML262158 LWH262158 MGD262158 MPZ262158 MZV262158 NJR262158 NTN262158 ODJ262158 ONF262158 OXB262158 PGX262158 PQT262158 QAP262158 QKL262158 QUH262158 RED262158 RNZ262158 RXV262158 SHR262158 SRN262158 TBJ262158 TLF262158 TVB262158 UEX262158 UOT262158 UYP262158 VIL262158 VSH262158 WCD262158 WLZ262158 WVV262158 N327694 JJ327694 TF327694 ADB327694 AMX327694 AWT327694 BGP327694 BQL327694 CAH327694 CKD327694 CTZ327694 DDV327694 DNR327694 DXN327694 EHJ327694 ERF327694 FBB327694 FKX327694 FUT327694 GEP327694 GOL327694 GYH327694 HID327694 HRZ327694 IBV327694 ILR327694 IVN327694 JFJ327694 JPF327694 JZB327694 KIX327694 KST327694 LCP327694 LML327694 LWH327694 MGD327694 MPZ327694 MZV327694 NJR327694 NTN327694 ODJ327694 ONF327694 OXB327694 PGX327694 PQT327694 QAP327694 QKL327694 QUH327694 RED327694 RNZ327694 RXV327694 SHR327694 SRN327694 TBJ327694 TLF327694 TVB327694 UEX327694 UOT327694 UYP327694 VIL327694 VSH327694 WCD327694 WLZ327694 WVV327694 N393230 JJ393230 TF393230 ADB393230 AMX393230 AWT393230 BGP393230 BQL393230 CAH393230 CKD393230 CTZ393230 DDV393230 DNR393230 DXN393230 EHJ393230 ERF393230 FBB393230 FKX393230 FUT393230 GEP393230 GOL393230 GYH393230 HID393230 HRZ393230 IBV393230 ILR393230 IVN393230 JFJ393230 JPF393230 JZB393230 KIX393230 KST393230 LCP393230 LML393230 LWH393230 MGD393230 MPZ393230 MZV393230 NJR393230 NTN393230 ODJ393230 ONF393230 OXB393230 PGX393230 PQT393230 QAP393230 QKL393230 QUH393230 RED393230 RNZ393230 RXV393230 SHR393230 SRN393230 TBJ393230 TLF393230 TVB393230 UEX393230 UOT393230 UYP393230 VIL393230 VSH393230 WCD393230 WLZ393230 WVV393230 N458766 JJ458766 TF458766 ADB458766 AMX458766 AWT458766 BGP458766 BQL458766 CAH458766 CKD458766 CTZ458766 DDV458766 DNR458766 DXN458766 EHJ458766 ERF458766 FBB458766 FKX458766 FUT458766 GEP458766 GOL458766 GYH458766 HID458766 HRZ458766 IBV458766 ILR458766 IVN458766 JFJ458766 JPF458766 JZB458766 KIX458766 KST458766 LCP458766 LML458766 LWH458766 MGD458766 MPZ458766 MZV458766 NJR458766 NTN458766 ODJ458766 ONF458766 OXB458766 PGX458766 PQT458766 QAP458766 QKL458766 QUH458766 RED458766 RNZ458766 RXV458766 SHR458766 SRN458766 TBJ458766 TLF458766 TVB458766 UEX458766 UOT458766 UYP458766 VIL458766 VSH458766 WCD458766 WLZ458766 WVV458766 N524302 JJ524302 TF524302 ADB524302 AMX524302 AWT524302 BGP524302 BQL524302 CAH524302 CKD524302 CTZ524302 DDV524302 DNR524302 DXN524302 EHJ524302 ERF524302 FBB524302 FKX524302 FUT524302 GEP524302 GOL524302 GYH524302 HID524302 HRZ524302 IBV524302 ILR524302 IVN524302 JFJ524302 JPF524302 JZB524302 KIX524302 KST524302 LCP524302 LML524302 LWH524302 MGD524302 MPZ524302 MZV524302 NJR524302 NTN524302 ODJ524302 ONF524302 OXB524302 PGX524302 PQT524302 QAP524302 QKL524302 QUH524302 RED524302 RNZ524302 RXV524302 SHR524302 SRN524302 TBJ524302 TLF524302 TVB524302 UEX524302 UOT524302 UYP524302 VIL524302 VSH524302 WCD524302 WLZ524302 WVV524302 N589838 JJ589838 TF589838 ADB589838 AMX589838 AWT589838 BGP589838 BQL589838 CAH589838 CKD589838 CTZ589838 DDV589838 DNR589838 DXN589838 EHJ589838 ERF589838 FBB589838 FKX589838 FUT589838 GEP589838 GOL589838 GYH589838 HID589838 HRZ589838 IBV589838 ILR589838 IVN589838 JFJ589838 JPF589838 JZB589838 KIX589838 KST589838 LCP589838 LML589838 LWH589838 MGD589838 MPZ589838 MZV589838 NJR589838 NTN589838 ODJ589838 ONF589838 OXB589838 PGX589838 PQT589838 QAP589838 QKL589838 QUH589838 RED589838 RNZ589838 RXV589838 SHR589838 SRN589838 TBJ589838 TLF589838 TVB589838 UEX589838 UOT589838 UYP589838 VIL589838 VSH589838 WCD589838 WLZ589838 WVV589838 N655374 JJ655374 TF655374 ADB655374 AMX655374 AWT655374 BGP655374 BQL655374 CAH655374 CKD655374 CTZ655374 DDV655374 DNR655374 DXN655374 EHJ655374 ERF655374 FBB655374 FKX655374 FUT655374 GEP655374 GOL655374 GYH655374 HID655374 HRZ655374 IBV655374 ILR655374 IVN655374 JFJ655374 JPF655374 JZB655374 KIX655374 KST655374 LCP655374 LML655374 LWH655374 MGD655374 MPZ655374 MZV655374 NJR655374 NTN655374 ODJ655374 ONF655374 OXB655374 PGX655374 PQT655374 QAP655374 QKL655374 QUH655374 RED655374 RNZ655374 RXV655374 SHR655374 SRN655374 TBJ655374 TLF655374 TVB655374 UEX655374 UOT655374 UYP655374 VIL655374 VSH655374 WCD655374 WLZ655374 WVV655374 N720910 JJ720910 TF720910 ADB720910 AMX720910 AWT720910 BGP720910 BQL720910 CAH720910 CKD720910 CTZ720910 DDV720910 DNR720910 DXN720910 EHJ720910 ERF720910 FBB720910 FKX720910 FUT720910 GEP720910 GOL720910 GYH720910 HID720910 HRZ720910 IBV720910 ILR720910 IVN720910 JFJ720910 JPF720910 JZB720910 KIX720910 KST720910 LCP720910 LML720910 LWH720910 MGD720910 MPZ720910 MZV720910 NJR720910 NTN720910 ODJ720910 ONF720910 OXB720910 PGX720910 PQT720910 QAP720910 QKL720910 QUH720910 RED720910 RNZ720910 RXV720910 SHR720910 SRN720910 TBJ720910 TLF720910 TVB720910 UEX720910 UOT720910 UYP720910 VIL720910 VSH720910 WCD720910 WLZ720910 WVV720910 N786446 JJ786446 TF786446 ADB786446 AMX786446 AWT786446 BGP786446 BQL786446 CAH786446 CKD786446 CTZ786446 DDV786446 DNR786446 DXN786446 EHJ786446 ERF786446 FBB786446 FKX786446 FUT786446 GEP786446 GOL786446 GYH786446 HID786446 HRZ786446 IBV786446 ILR786446 IVN786446 JFJ786446 JPF786446 JZB786446 KIX786446 KST786446 LCP786446 LML786446 LWH786446 MGD786446 MPZ786446 MZV786446 NJR786446 NTN786446 ODJ786446 ONF786446 OXB786446 PGX786446 PQT786446 QAP786446 QKL786446 QUH786446 RED786446 RNZ786446 RXV786446 SHR786446 SRN786446 TBJ786446 TLF786446 TVB786446 UEX786446 UOT786446 UYP786446 VIL786446 VSH786446 WCD786446 WLZ786446 WVV786446 N851982 JJ851982 TF851982 ADB851982 AMX851982 AWT851982 BGP851982 BQL851982 CAH851982 CKD851982 CTZ851982 DDV851982 DNR851982 DXN851982 EHJ851982 ERF851982 FBB851982 FKX851982 FUT851982 GEP851982 GOL851982 GYH851982 HID851982 HRZ851982 IBV851982 ILR851982 IVN851982 JFJ851982 JPF851982 JZB851982 KIX851982 KST851982 LCP851982 LML851982 LWH851982 MGD851982 MPZ851982 MZV851982 NJR851982 NTN851982 ODJ851982 ONF851982 OXB851982 PGX851982 PQT851982 QAP851982 QKL851982 QUH851982 RED851982 RNZ851982 RXV851982 SHR851982 SRN851982 TBJ851982 TLF851982 TVB851982 UEX851982 UOT851982 UYP851982 VIL851982 VSH851982 WCD851982 WLZ851982 WVV851982 N917518 JJ917518 TF917518 ADB917518 AMX917518 AWT917518 BGP917518 BQL917518 CAH917518 CKD917518 CTZ917518 DDV917518 DNR917518 DXN917518 EHJ917518 ERF917518 FBB917518 FKX917518 FUT917518 GEP917518 GOL917518 GYH917518 HID917518 HRZ917518 IBV917518 ILR917518 IVN917518 JFJ917518 JPF917518 JZB917518 KIX917518 KST917518 LCP917518 LML917518 LWH917518 MGD917518 MPZ917518 MZV917518 NJR917518 NTN917518 ODJ917518 ONF917518 OXB917518 PGX917518 PQT917518 QAP917518 QKL917518 QUH917518 RED917518 RNZ917518 RXV917518 SHR917518 SRN917518 TBJ917518 TLF917518 TVB917518 UEX917518 UOT917518 UYP917518 VIL917518 VSH917518 WCD917518 WLZ917518 WVV917518 N983054 JJ983054 TF983054 ADB983054 AMX983054 AWT983054 BGP983054 BQL983054 CAH983054 CKD983054 CTZ983054 DDV983054 DNR983054 DXN983054 EHJ983054 ERF983054 FBB983054 FKX983054 FUT983054 GEP983054 GOL983054 GYH983054 HID983054 HRZ983054 IBV983054 ILR983054 IVN983054 JFJ983054 JPF983054 JZB983054 KIX983054 KST983054 LCP983054 LML983054 LWH983054 MGD983054 MPZ983054 MZV983054 NJR983054 NTN983054 ODJ983054 ONF983054 OXB983054 PGX983054 PQT983054 QAP983054 QKL983054 QUH983054 RED983054 RNZ983054 RXV983054 SHR983054 SRN983054 TBJ983054 TLF983054 TVB983054 UEX983054 UOT983054 UYP983054 VIL983054 VSH983054 WCD983054 WLZ983054 WVV983054"/>
    <dataValidation type="list" allowBlank="1" showInputMessage="1" showErrorMessage="1" sqref="AF189 KB189 TX189 ADT189 ANP189 AXL189 BHH189 BRD189 CAZ189 CKV189 CUR189 DEN189 DOJ189 DYF189 EIB189 ERX189 FBT189 FLP189 FVL189 GFH189 GPD189 GYZ189 HIV189 HSR189 ICN189 IMJ189 IWF189 JGB189 JPX189 JZT189 KJP189 KTL189 LDH189 LND189 LWZ189 MGV189 MQR189 NAN189 NKJ189 NUF189 OEB189 ONX189 OXT189 PHP189 PRL189 QBH189 QLD189 QUZ189 REV189 ROR189 RYN189 SIJ189 SSF189 TCB189 TLX189 TVT189 UFP189 UPL189 UZH189 VJD189 VSZ189 WCV189 WMR189 WWN189 AF65725 KB65725 TX65725 ADT65725 ANP65725 AXL65725 BHH65725 BRD65725 CAZ65725 CKV65725 CUR65725 DEN65725 DOJ65725 DYF65725 EIB65725 ERX65725 FBT65725 FLP65725 FVL65725 GFH65725 GPD65725 GYZ65725 HIV65725 HSR65725 ICN65725 IMJ65725 IWF65725 JGB65725 JPX65725 JZT65725 KJP65725 KTL65725 LDH65725 LND65725 LWZ65725 MGV65725 MQR65725 NAN65725 NKJ65725 NUF65725 OEB65725 ONX65725 OXT65725 PHP65725 PRL65725 QBH65725 QLD65725 QUZ65725 REV65725 ROR65725 RYN65725 SIJ65725 SSF65725 TCB65725 TLX65725 TVT65725 UFP65725 UPL65725 UZH65725 VJD65725 VSZ65725 WCV65725 WMR65725 WWN65725 AF131261 KB131261 TX131261 ADT131261 ANP131261 AXL131261 BHH131261 BRD131261 CAZ131261 CKV131261 CUR131261 DEN131261 DOJ131261 DYF131261 EIB131261 ERX131261 FBT131261 FLP131261 FVL131261 GFH131261 GPD131261 GYZ131261 HIV131261 HSR131261 ICN131261 IMJ131261 IWF131261 JGB131261 JPX131261 JZT131261 KJP131261 KTL131261 LDH131261 LND131261 LWZ131261 MGV131261 MQR131261 NAN131261 NKJ131261 NUF131261 OEB131261 ONX131261 OXT131261 PHP131261 PRL131261 QBH131261 QLD131261 QUZ131261 REV131261 ROR131261 RYN131261 SIJ131261 SSF131261 TCB131261 TLX131261 TVT131261 UFP131261 UPL131261 UZH131261 VJD131261 VSZ131261 WCV131261 WMR131261 WWN131261 AF196797 KB196797 TX196797 ADT196797 ANP196797 AXL196797 BHH196797 BRD196797 CAZ196797 CKV196797 CUR196797 DEN196797 DOJ196797 DYF196797 EIB196797 ERX196797 FBT196797 FLP196797 FVL196797 GFH196797 GPD196797 GYZ196797 HIV196797 HSR196797 ICN196797 IMJ196797 IWF196797 JGB196797 JPX196797 JZT196797 KJP196797 KTL196797 LDH196797 LND196797 LWZ196797 MGV196797 MQR196797 NAN196797 NKJ196797 NUF196797 OEB196797 ONX196797 OXT196797 PHP196797 PRL196797 QBH196797 QLD196797 QUZ196797 REV196797 ROR196797 RYN196797 SIJ196797 SSF196797 TCB196797 TLX196797 TVT196797 UFP196797 UPL196797 UZH196797 VJD196797 VSZ196797 WCV196797 WMR196797 WWN196797 AF262333 KB262333 TX262333 ADT262333 ANP262333 AXL262333 BHH262333 BRD262333 CAZ262333 CKV262333 CUR262333 DEN262333 DOJ262333 DYF262333 EIB262333 ERX262333 FBT262333 FLP262333 FVL262333 GFH262333 GPD262333 GYZ262333 HIV262333 HSR262333 ICN262333 IMJ262333 IWF262333 JGB262333 JPX262333 JZT262333 KJP262333 KTL262333 LDH262333 LND262333 LWZ262333 MGV262333 MQR262333 NAN262333 NKJ262333 NUF262333 OEB262333 ONX262333 OXT262333 PHP262333 PRL262333 QBH262333 QLD262333 QUZ262333 REV262333 ROR262333 RYN262333 SIJ262333 SSF262333 TCB262333 TLX262333 TVT262333 UFP262333 UPL262333 UZH262333 VJD262333 VSZ262333 WCV262333 WMR262333 WWN262333 AF327869 KB327869 TX327869 ADT327869 ANP327869 AXL327869 BHH327869 BRD327869 CAZ327869 CKV327869 CUR327869 DEN327869 DOJ327869 DYF327869 EIB327869 ERX327869 FBT327869 FLP327869 FVL327869 GFH327869 GPD327869 GYZ327869 HIV327869 HSR327869 ICN327869 IMJ327869 IWF327869 JGB327869 JPX327869 JZT327869 KJP327869 KTL327869 LDH327869 LND327869 LWZ327869 MGV327869 MQR327869 NAN327869 NKJ327869 NUF327869 OEB327869 ONX327869 OXT327869 PHP327869 PRL327869 QBH327869 QLD327869 QUZ327869 REV327869 ROR327869 RYN327869 SIJ327869 SSF327869 TCB327869 TLX327869 TVT327869 UFP327869 UPL327869 UZH327869 VJD327869 VSZ327869 WCV327869 WMR327869 WWN327869 AF393405 KB393405 TX393405 ADT393405 ANP393405 AXL393405 BHH393405 BRD393405 CAZ393405 CKV393405 CUR393405 DEN393405 DOJ393405 DYF393405 EIB393405 ERX393405 FBT393405 FLP393405 FVL393405 GFH393405 GPD393405 GYZ393405 HIV393405 HSR393405 ICN393405 IMJ393405 IWF393405 JGB393405 JPX393405 JZT393405 KJP393405 KTL393405 LDH393405 LND393405 LWZ393405 MGV393405 MQR393405 NAN393405 NKJ393405 NUF393405 OEB393405 ONX393405 OXT393405 PHP393405 PRL393405 QBH393405 QLD393405 QUZ393405 REV393405 ROR393405 RYN393405 SIJ393405 SSF393405 TCB393405 TLX393405 TVT393405 UFP393405 UPL393405 UZH393405 VJD393405 VSZ393405 WCV393405 WMR393405 WWN393405 AF458941 KB458941 TX458941 ADT458941 ANP458941 AXL458941 BHH458941 BRD458941 CAZ458941 CKV458941 CUR458941 DEN458941 DOJ458941 DYF458941 EIB458941 ERX458941 FBT458941 FLP458941 FVL458941 GFH458941 GPD458941 GYZ458941 HIV458941 HSR458941 ICN458941 IMJ458941 IWF458941 JGB458941 JPX458941 JZT458941 KJP458941 KTL458941 LDH458941 LND458941 LWZ458941 MGV458941 MQR458941 NAN458941 NKJ458941 NUF458941 OEB458941 ONX458941 OXT458941 PHP458941 PRL458941 QBH458941 QLD458941 QUZ458941 REV458941 ROR458941 RYN458941 SIJ458941 SSF458941 TCB458941 TLX458941 TVT458941 UFP458941 UPL458941 UZH458941 VJD458941 VSZ458941 WCV458941 WMR458941 WWN458941 AF524477 KB524477 TX524477 ADT524477 ANP524477 AXL524477 BHH524477 BRD524477 CAZ524477 CKV524477 CUR524477 DEN524477 DOJ524477 DYF524477 EIB524477 ERX524477 FBT524477 FLP524477 FVL524477 GFH524477 GPD524477 GYZ524477 HIV524477 HSR524477 ICN524477 IMJ524477 IWF524477 JGB524477 JPX524477 JZT524477 KJP524477 KTL524477 LDH524477 LND524477 LWZ524477 MGV524477 MQR524477 NAN524477 NKJ524477 NUF524477 OEB524477 ONX524477 OXT524477 PHP524477 PRL524477 QBH524477 QLD524477 QUZ524477 REV524477 ROR524477 RYN524477 SIJ524477 SSF524477 TCB524477 TLX524477 TVT524477 UFP524477 UPL524477 UZH524477 VJD524477 VSZ524477 WCV524477 WMR524477 WWN524477 AF590013 KB590013 TX590013 ADT590013 ANP590013 AXL590013 BHH590013 BRD590013 CAZ590013 CKV590013 CUR590013 DEN590013 DOJ590013 DYF590013 EIB590013 ERX590013 FBT590013 FLP590013 FVL590013 GFH590013 GPD590013 GYZ590013 HIV590013 HSR590013 ICN590013 IMJ590013 IWF590013 JGB590013 JPX590013 JZT590013 KJP590013 KTL590013 LDH590013 LND590013 LWZ590013 MGV590013 MQR590013 NAN590013 NKJ590013 NUF590013 OEB590013 ONX590013 OXT590013 PHP590013 PRL590013 QBH590013 QLD590013 QUZ590013 REV590013 ROR590013 RYN590013 SIJ590013 SSF590013 TCB590013 TLX590013 TVT590013 UFP590013 UPL590013 UZH590013 VJD590013 VSZ590013 WCV590013 WMR590013 WWN590013 AF655549 KB655549 TX655549 ADT655549 ANP655549 AXL655549 BHH655549 BRD655549 CAZ655549 CKV655549 CUR655549 DEN655549 DOJ655549 DYF655549 EIB655549 ERX655549 FBT655549 FLP655549 FVL655549 GFH655549 GPD655549 GYZ655549 HIV655549 HSR655549 ICN655549 IMJ655549 IWF655549 JGB655549 JPX655549 JZT655549 KJP655549 KTL655549 LDH655549 LND655549 LWZ655549 MGV655549 MQR655549 NAN655549 NKJ655549 NUF655549 OEB655549 ONX655549 OXT655549 PHP655549 PRL655549 QBH655549 QLD655549 QUZ655549 REV655549 ROR655549 RYN655549 SIJ655549 SSF655549 TCB655549 TLX655549 TVT655549 UFP655549 UPL655549 UZH655549 VJD655549 VSZ655549 WCV655549 WMR655549 WWN655549 AF721085 KB721085 TX721085 ADT721085 ANP721085 AXL721085 BHH721085 BRD721085 CAZ721085 CKV721085 CUR721085 DEN721085 DOJ721085 DYF721085 EIB721085 ERX721085 FBT721085 FLP721085 FVL721085 GFH721085 GPD721085 GYZ721085 HIV721085 HSR721085 ICN721085 IMJ721085 IWF721085 JGB721085 JPX721085 JZT721085 KJP721085 KTL721085 LDH721085 LND721085 LWZ721085 MGV721085 MQR721085 NAN721085 NKJ721085 NUF721085 OEB721085 ONX721085 OXT721085 PHP721085 PRL721085 QBH721085 QLD721085 QUZ721085 REV721085 ROR721085 RYN721085 SIJ721085 SSF721085 TCB721085 TLX721085 TVT721085 UFP721085 UPL721085 UZH721085 VJD721085 VSZ721085 WCV721085 WMR721085 WWN721085 AF786621 KB786621 TX786621 ADT786621 ANP786621 AXL786621 BHH786621 BRD786621 CAZ786621 CKV786621 CUR786621 DEN786621 DOJ786621 DYF786621 EIB786621 ERX786621 FBT786621 FLP786621 FVL786621 GFH786621 GPD786621 GYZ786621 HIV786621 HSR786621 ICN786621 IMJ786621 IWF786621 JGB786621 JPX786621 JZT786621 KJP786621 KTL786621 LDH786621 LND786621 LWZ786621 MGV786621 MQR786621 NAN786621 NKJ786621 NUF786621 OEB786621 ONX786621 OXT786621 PHP786621 PRL786621 QBH786621 QLD786621 QUZ786621 REV786621 ROR786621 RYN786621 SIJ786621 SSF786621 TCB786621 TLX786621 TVT786621 UFP786621 UPL786621 UZH786621 VJD786621 VSZ786621 WCV786621 WMR786621 WWN786621 AF852157 KB852157 TX852157 ADT852157 ANP852157 AXL852157 BHH852157 BRD852157 CAZ852157 CKV852157 CUR852157 DEN852157 DOJ852157 DYF852157 EIB852157 ERX852157 FBT852157 FLP852157 FVL852157 GFH852157 GPD852157 GYZ852157 HIV852157 HSR852157 ICN852157 IMJ852157 IWF852157 JGB852157 JPX852157 JZT852157 KJP852157 KTL852157 LDH852157 LND852157 LWZ852157 MGV852157 MQR852157 NAN852157 NKJ852157 NUF852157 OEB852157 ONX852157 OXT852157 PHP852157 PRL852157 QBH852157 QLD852157 QUZ852157 REV852157 ROR852157 RYN852157 SIJ852157 SSF852157 TCB852157 TLX852157 TVT852157 UFP852157 UPL852157 UZH852157 VJD852157 VSZ852157 WCV852157 WMR852157 WWN852157 AF917693 KB917693 TX917693 ADT917693 ANP917693 AXL917693 BHH917693 BRD917693 CAZ917693 CKV917693 CUR917693 DEN917693 DOJ917693 DYF917693 EIB917693 ERX917693 FBT917693 FLP917693 FVL917693 GFH917693 GPD917693 GYZ917693 HIV917693 HSR917693 ICN917693 IMJ917693 IWF917693 JGB917693 JPX917693 JZT917693 KJP917693 KTL917693 LDH917693 LND917693 LWZ917693 MGV917693 MQR917693 NAN917693 NKJ917693 NUF917693 OEB917693 ONX917693 OXT917693 PHP917693 PRL917693 QBH917693 QLD917693 QUZ917693 REV917693 ROR917693 RYN917693 SIJ917693 SSF917693 TCB917693 TLX917693 TVT917693 UFP917693 UPL917693 UZH917693 VJD917693 VSZ917693 WCV917693 WMR917693 WWN917693 AF983229 KB983229 TX983229 ADT983229 ANP983229 AXL983229 BHH983229 BRD983229 CAZ983229 CKV983229 CUR983229 DEN983229 DOJ983229 DYF983229 EIB983229 ERX983229 FBT983229 FLP983229 FVL983229 GFH983229 GPD983229 GYZ983229 HIV983229 HSR983229 ICN983229 IMJ983229 IWF983229 JGB983229 JPX983229 JZT983229 KJP983229 KTL983229 LDH983229 LND983229 LWZ983229 MGV983229 MQR983229 NAN983229 NKJ983229 NUF983229 OEB983229 ONX983229 OXT983229 PHP983229 PRL983229 QBH983229 QLD983229 QUZ983229 REV983229 ROR983229 RYN983229 SIJ983229 SSF983229 TCB983229 TLX983229 TVT983229 UFP983229 UPL983229 UZH983229 VJD983229 VSZ983229 WCV983229 WMR983229 WWN983229">
      <formula1>$AG$184:$AG$185</formula1>
    </dataValidation>
    <dataValidation allowBlank="1" showInputMessage="1" showErrorMessage="1" error="Valor inválido" sqref="AT169 KP169 UL169 AEH169 AOD169 AXZ169 BHV169 BRR169 CBN169 CLJ169 CVF169 DFB169 DOX169 DYT169 EIP169 ESL169 FCH169 FMD169 FVZ169 GFV169 GPR169 GZN169 HJJ169 HTF169 IDB169 IMX169 IWT169 JGP169 JQL169 KAH169 KKD169 KTZ169 LDV169 LNR169 LXN169 MHJ169 MRF169 NBB169 NKX169 NUT169 OEP169 OOL169 OYH169 PID169 PRZ169 QBV169 QLR169 QVN169 RFJ169 RPF169 RZB169 SIX169 SST169 TCP169 TML169 TWH169 UGD169 UPZ169 UZV169 VJR169 VTN169 WDJ169 WNF169 WXB169 AT65705 KP65705 UL65705 AEH65705 AOD65705 AXZ65705 BHV65705 BRR65705 CBN65705 CLJ65705 CVF65705 DFB65705 DOX65705 DYT65705 EIP65705 ESL65705 FCH65705 FMD65705 FVZ65705 GFV65705 GPR65705 GZN65705 HJJ65705 HTF65705 IDB65705 IMX65705 IWT65705 JGP65705 JQL65705 KAH65705 KKD65705 KTZ65705 LDV65705 LNR65705 LXN65705 MHJ65705 MRF65705 NBB65705 NKX65705 NUT65705 OEP65705 OOL65705 OYH65705 PID65705 PRZ65705 QBV65705 QLR65705 QVN65705 RFJ65705 RPF65705 RZB65705 SIX65705 SST65705 TCP65705 TML65705 TWH65705 UGD65705 UPZ65705 UZV65705 VJR65705 VTN65705 WDJ65705 WNF65705 WXB65705 AT131241 KP131241 UL131241 AEH131241 AOD131241 AXZ131241 BHV131241 BRR131241 CBN131241 CLJ131241 CVF131241 DFB131241 DOX131241 DYT131241 EIP131241 ESL131241 FCH131241 FMD131241 FVZ131241 GFV131241 GPR131241 GZN131241 HJJ131241 HTF131241 IDB131241 IMX131241 IWT131241 JGP131241 JQL131241 KAH131241 KKD131241 KTZ131241 LDV131241 LNR131241 LXN131241 MHJ131241 MRF131241 NBB131241 NKX131241 NUT131241 OEP131241 OOL131241 OYH131241 PID131241 PRZ131241 QBV131241 QLR131241 QVN131241 RFJ131241 RPF131241 RZB131241 SIX131241 SST131241 TCP131241 TML131241 TWH131241 UGD131241 UPZ131241 UZV131241 VJR131241 VTN131241 WDJ131241 WNF131241 WXB131241 AT196777 KP196777 UL196777 AEH196777 AOD196777 AXZ196777 BHV196777 BRR196777 CBN196777 CLJ196777 CVF196777 DFB196777 DOX196777 DYT196777 EIP196777 ESL196777 FCH196777 FMD196777 FVZ196777 GFV196777 GPR196777 GZN196777 HJJ196777 HTF196777 IDB196777 IMX196777 IWT196777 JGP196777 JQL196777 KAH196777 KKD196777 KTZ196777 LDV196777 LNR196777 LXN196777 MHJ196777 MRF196777 NBB196777 NKX196777 NUT196777 OEP196777 OOL196777 OYH196777 PID196777 PRZ196777 QBV196777 QLR196777 QVN196777 RFJ196777 RPF196777 RZB196777 SIX196777 SST196777 TCP196777 TML196777 TWH196777 UGD196777 UPZ196777 UZV196777 VJR196777 VTN196777 WDJ196777 WNF196777 WXB196777 AT262313 KP262313 UL262313 AEH262313 AOD262313 AXZ262313 BHV262313 BRR262313 CBN262313 CLJ262313 CVF262313 DFB262313 DOX262313 DYT262313 EIP262313 ESL262313 FCH262313 FMD262313 FVZ262313 GFV262313 GPR262313 GZN262313 HJJ262313 HTF262313 IDB262313 IMX262313 IWT262313 JGP262313 JQL262313 KAH262313 KKD262313 KTZ262313 LDV262313 LNR262313 LXN262313 MHJ262313 MRF262313 NBB262313 NKX262313 NUT262313 OEP262313 OOL262313 OYH262313 PID262313 PRZ262313 QBV262313 QLR262313 QVN262313 RFJ262313 RPF262313 RZB262313 SIX262313 SST262313 TCP262313 TML262313 TWH262313 UGD262313 UPZ262313 UZV262313 VJR262313 VTN262313 WDJ262313 WNF262313 WXB262313 AT327849 KP327849 UL327849 AEH327849 AOD327849 AXZ327849 BHV327849 BRR327849 CBN327849 CLJ327849 CVF327849 DFB327849 DOX327849 DYT327849 EIP327849 ESL327849 FCH327849 FMD327849 FVZ327849 GFV327849 GPR327849 GZN327849 HJJ327849 HTF327849 IDB327849 IMX327849 IWT327849 JGP327849 JQL327849 KAH327849 KKD327849 KTZ327849 LDV327849 LNR327849 LXN327849 MHJ327849 MRF327849 NBB327849 NKX327849 NUT327849 OEP327849 OOL327849 OYH327849 PID327849 PRZ327849 QBV327849 QLR327849 QVN327849 RFJ327849 RPF327849 RZB327849 SIX327849 SST327849 TCP327849 TML327849 TWH327849 UGD327849 UPZ327849 UZV327849 VJR327849 VTN327849 WDJ327849 WNF327849 WXB327849 AT393385 KP393385 UL393385 AEH393385 AOD393385 AXZ393385 BHV393385 BRR393385 CBN393385 CLJ393385 CVF393385 DFB393385 DOX393385 DYT393385 EIP393385 ESL393385 FCH393385 FMD393385 FVZ393385 GFV393385 GPR393385 GZN393385 HJJ393385 HTF393385 IDB393385 IMX393385 IWT393385 JGP393385 JQL393385 KAH393385 KKD393385 KTZ393385 LDV393385 LNR393385 LXN393385 MHJ393385 MRF393385 NBB393385 NKX393385 NUT393385 OEP393385 OOL393385 OYH393385 PID393385 PRZ393385 QBV393385 QLR393385 QVN393385 RFJ393385 RPF393385 RZB393385 SIX393385 SST393385 TCP393385 TML393385 TWH393385 UGD393385 UPZ393385 UZV393385 VJR393385 VTN393385 WDJ393385 WNF393385 WXB393385 AT458921 KP458921 UL458921 AEH458921 AOD458921 AXZ458921 BHV458921 BRR458921 CBN458921 CLJ458921 CVF458921 DFB458921 DOX458921 DYT458921 EIP458921 ESL458921 FCH458921 FMD458921 FVZ458921 GFV458921 GPR458921 GZN458921 HJJ458921 HTF458921 IDB458921 IMX458921 IWT458921 JGP458921 JQL458921 KAH458921 KKD458921 KTZ458921 LDV458921 LNR458921 LXN458921 MHJ458921 MRF458921 NBB458921 NKX458921 NUT458921 OEP458921 OOL458921 OYH458921 PID458921 PRZ458921 QBV458921 QLR458921 QVN458921 RFJ458921 RPF458921 RZB458921 SIX458921 SST458921 TCP458921 TML458921 TWH458921 UGD458921 UPZ458921 UZV458921 VJR458921 VTN458921 WDJ458921 WNF458921 WXB458921 AT524457 KP524457 UL524457 AEH524457 AOD524457 AXZ524457 BHV524457 BRR524457 CBN524457 CLJ524457 CVF524457 DFB524457 DOX524457 DYT524457 EIP524457 ESL524457 FCH524457 FMD524457 FVZ524457 GFV524457 GPR524457 GZN524457 HJJ524457 HTF524457 IDB524457 IMX524457 IWT524457 JGP524457 JQL524457 KAH524457 KKD524457 KTZ524457 LDV524457 LNR524457 LXN524457 MHJ524457 MRF524457 NBB524457 NKX524457 NUT524457 OEP524457 OOL524457 OYH524457 PID524457 PRZ524457 QBV524457 QLR524457 QVN524457 RFJ524457 RPF524457 RZB524457 SIX524457 SST524457 TCP524457 TML524457 TWH524457 UGD524457 UPZ524457 UZV524457 VJR524457 VTN524457 WDJ524457 WNF524457 WXB524457 AT589993 KP589993 UL589993 AEH589993 AOD589993 AXZ589993 BHV589993 BRR589993 CBN589993 CLJ589993 CVF589993 DFB589993 DOX589993 DYT589993 EIP589993 ESL589993 FCH589993 FMD589993 FVZ589993 GFV589993 GPR589993 GZN589993 HJJ589993 HTF589993 IDB589993 IMX589993 IWT589993 JGP589993 JQL589993 KAH589993 KKD589993 KTZ589993 LDV589993 LNR589993 LXN589993 MHJ589993 MRF589993 NBB589993 NKX589993 NUT589993 OEP589993 OOL589993 OYH589993 PID589993 PRZ589993 QBV589993 QLR589993 QVN589993 RFJ589993 RPF589993 RZB589993 SIX589993 SST589993 TCP589993 TML589993 TWH589993 UGD589993 UPZ589993 UZV589993 VJR589993 VTN589993 WDJ589993 WNF589993 WXB589993 AT655529 KP655529 UL655529 AEH655529 AOD655529 AXZ655529 BHV655529 BRR655529 CBN655529 CLJ655529 CVF655529 DFB655529 DOX655529 DYT655529 EIP655529 ESL655529 FCH655529 FMD655529 FVZ655529 GFV655529 GPR655529 GZN655529 HJJ655529 HTF655529 IDB655529 IMX655529 IWT655529 JGP655529 JQL655529 KAH655529 KKD655529 KTZ655529 LDV655529 LNR655529 LXN655529 MHJ655529 MRF655529 NBB655529 NKX655529 NUT655529 OEP655529 OOL655529 OYH655529 PID655529 PRZ655529 QBV655529 QLR655529 QVN655529 RFJ655529 RPF655529 RZB655529 SIX655529 SST655529 TCP655529 TML655529 TWH655529 UGD655529 UPZ655529 UZV655529 VJR655529 VTN655529 WDJ655529 WNF655529 WXB655529 AT721065 KP721065 UL721065 AEH721065 AOD721065 AXZ721065 BHV721065 BRR721065 CBN721065 CLJ721065 CVF721065 DFB721065 DOX721065 DYT721065 EIP721065 ESL721065 FCH721065 FMD721065 FVZ721065 GFV721065 GPR721065 GZN721065 HJJ721065 HTF721065 IDB721065 IMX721065 IWT721065 JGP721065 JQL721065 KAH721065 KKD721065 KTZ721065 LDV721065 LNR721065 LXN721065 MHJ721065 MRF721065 NBB721065 NKX721065 NUT721065 OEP721065 OOL721065 OYH721065 PID721065 PRZ721065 QBV721065 QLR721065 QVN721065 RFJ721065 RPF721065 RZB721065 SIX721065 SST721065 TCP721065 TML721065 TWH721065 UGD721065 UPZ721065 UZV721065 VJR721065 VTN721065 WDJ721065 WNF721065 WXB721065 AT786601 KP786601 UL786601 AEH786601 AOD786601 AXZ786601 BHV786601 BRR786601 CBN786601 CLJ786601 CVF786601 DFB786601 DOX786601 DYT786601 EIP786601 ESL786601 FCH786601 FMD786601 FVZ786601 GFV786601 GPR786601 GZN786601 HJJ786601 HTF786601 IDB786601 IMX786601 IWT786601 JGP786601 JQL786601 KAH786601 KKD786601 KTZ786601 LDV786601 LNR786601 LXN786601 MHJ786601 MRF786601 NBB786601 NKX786601 NUT786601 OEP786601 OOL786601 OYH786601 PID786601 PRZ786601 QBV786601 QLR786601 QVN786601 RFJ786601 RPF786601 RZB786601 SIX786601 SST786601 TCP786601 TML786601 TWH786601 UGD786601 UPZ786601 UZV786601 VJR786601 VTN786601 WDJ786601 WNF786601 WXB786601 AT852137 KP852137 UL852137 AEH852137 AOD852137 AXZ852137 BHV852137 BRR852137 CBN852137 CLJ852137 CVF852137 DFB852137 DOX852137 DYT852137 EIP852137 ESL852137 FCH852137 FMD852137 FVZ852137 GFV852137 GPR852137 GZN852137 HJJ852137 HTF852137 IDB852137 IMX852137 IWT852137 JGP852137 JQL852137 KAH852137 KKD852137 KTZ852137 LDV852137 LNR852137 LXN852137 MHJ852137 MRF852137 NBB852137 NKX852137 NUT852137 OEP852137 OOL852137 OYH852137 PID852137 PRZ852137 QBV852137 QLR852137 QVN852137 RFJ852137 RPF852137 RZB852137 SIX852137 SST852137 TCP852137 TML852137 TWH852137 UGD852137 UPZ852137 UZV852137 VJR852137 VTN852137 WDJ852137 WNF852137 WXB852137 AT917673 KP917673 UL917673 AEH917673 AOD917673 AXZ917673 BHV917673 BRR917673 CBN917673 CLJ917673 CVF917673 DFB917673 DOX917673 DYT917673 EIP917673 ESL917673 FCH917673 FMD917673 FVZ917673 GFV917673 GPR917673 GZN917673 HJJ917673 HTF917673 IDB917673 IMX917673 IWT917673 JGP917673 JQL917673 KAH917673 KKD917673 KTZ917673 LDV917673 LNR917673 LXN917673 MHJ917673 MRF917673 NBB917673 NKX917673 NUT917673 OEP917673 OOL917673 OYH917673 PID917673 PRZ917673 QBV917673 QLR917673 QVN917673 RFJ917673 RPF917673 RZB917673 SIX917673 SST917673 TCP917673 TML917673 TWH917673 UGD917673 UPZ917673 UZV917673 VJR917673 VTN917673 WDJ917673 WNF917673 WXB917673 AT983209 KP983209 UL983209 AEH983209 AOD983209 AXZ983209 BHV983209 BRR983209 CBN983209 CLJ983209 CVF983209 DFB983209 DOX983209 DYT983209 EIP983209 ESL983209 FCH983209 FMD983209 FVZ983209 GFV983209 GPR983209 GZN983209 HJJ983209 HTF983209 IDB983209 IMX983209 IWT983209 JGP983209 JQL983209 KAH983209 KKD983209 KTZ983209 LDV983209 LNR983209 LXN983209 MHJ983209 MRF983209 NBB983209 NKX983209 NUT983209 OEP983209 OOL983209 OYH983209 PID983209 PRZ983209 QBV983209 QLR983209 QVN983209 RFJ983209 RPF983209 RZB983209 SIX983209 SST983209 TCP983209 TML983209 TWH983209 UGD983209 UPZ983209 UZV983209 VJR983209 VTN983209 WDJ983209 WNF983209 WXB983209 AT189 KP189 UL189 AEH189 AOD189 AXZ189 BHV189 BRR189 CBN189 CLJ189 CVF189 DFB189 DOX189 DYT189 EIP189 ESL189 FCH189 FMD189 FVZ189 GFV189 GPR189 GZN189 HJJ189 HTF189 IDB189 IMX189 IWT189 JGP189 JQL189 KAH189 KKD189 KTZ189 LDV189 LNR189 LXN189 MHJ189 MRF189 NBB189 NKX189 NUT189 OEP189 OOL189 OYH189 PID189 PRZ189 QBV189 QLR189 QVN189 RFJ189 RPF189 RZB189 SIX189 SST189 TCP189 TML189 TWH189 UGD189 UPZ189 UZV189 VJR189 VTN189 WDJ189 WNF189 WXB189 AT65725 KP65725 UL65725 AEH65725 AOD65725 AXZ65725 BHV65725 BRR65725 CBN65725 CLJ65725 CVF65725 DFB65725 DOX65725 DYT65725 EIP65725 ESL65725 FCH65725 FMD65725 FVZ65725 GFV65725 GPR65725 GZN65725 HJJ65725 HTF65725 IDB65725 IMX65725 IWT65725 JGP65725 JQL65725 KAH65725 KKD65725 KTZ65725 LDV65725 LNR65725 LXN65725 MHJ65725 MRF65725 NBB65725 NKX65725 NUT65725 OEP65725 OOL65725 OYH65725 PID65725 PRZ65725 QBV65725 QLR65725 QVN65725 RFJ65725 RPF65725 RZB65725 SIX65725 SST65725 TCP65725 TML65725 TWH65725 UGD65725 UPZ65725 UZV65725 VJR65725 VTN65725 WDJ65725 WNF65725 WXB65725 AT131261 KP131261 UL131261 AEH131261 AOD131261 AXZ131261 BHV131261 BRR131261 CBN131261 CLJ131261 CVF131261 DFB131261 DOX131261 DYT131261 EIP131261 ESL131261 FCH131261 FMD131261 FVZ131261 GFV131261 GPR131261 GZN131261 HJJ131261 HTF131261 IDB131261 IMX131261 IWT131261 JGP131261 JQL131261 KAH131261 KKD131261 KTZ131261 LDV131261 LNR131261 LXN131261 MHJ131261 MRF131261 NBB131261 NKX131261 NUT131261 OEP131261 OOL131261 OYH131261 PID131261 PRZ131261 QBV131261 QLR131261 QVN131261 RFJ131261 RPF131261 RZB131261 SIX131261 SST131261 TCP131261 TML131261 TWH131261 UGD131261 UPZ131261 UZV131261 VJR131261 VTN131261 WDJ131261 WNF131261 WXB131261 AT196797 KP196797 UL196797 AEH196797 AOD196797 AXZ196797 BHV196797 BRR196797 CBN196797 CLJ196797 CVF196797 DFB196797 DOX196797 DYT196797 EIP196797 ESL196797 FCH196797 FMD196797 FVZ196797 GFV196797 GPR196797 GZN196797 HJJ196797 HTF196797 IDB196797 IMX196797 IWT196797 JGP196797 JQL196797 KAH196797 KKD196797 KTZ196797 LDV196797 LNR196797 LXN196797 MHJ196797 MRF196797 NBB196797 NKX196797 NUT196797 OEP196797 OOL196797 OYH196797 PID196797 PRZ196797 QBV196797 QLR196797 QVN196797 RFJ196797 RPF196797 RZB196797 SIX196797 SST196797 TCP196797 TML196797 TWH196797 UGD196797 UPZ196797 UZV196797 VJR196797 VTN196797 WDJ196797 WNF196797 WXB196797 AT262333 KP262333 UL262333 AEH262333 AOD262333 AXZ262333 BHV262333 BRR262333 CBN262333 CLJ262333 CVF262333 DFB262333 DOX262333 DYT262333 EIP262333 ESL262333 FCH262333 FMD262333 FVZ262333 GFV262333 GPR262333 GZN262333 HJJ262333 HTF262333 IDB262333 IMX262333 IWT262333 JGP262333 JQL262333 KAH262333 KKD262333 KTZ262333 LDV262333 LNR262333 LXN262333 MHJ262333 MRF262333 NBB262333 NKX262333 NUT262333 OEP262333 OOL262333 OYH262333 PID262333 PRZ262333 QBV262333 QLR262333 QVN262333 RFJ262333 RPF262333 RZB262333 SIX262333 SST262333 TCP262333 TML262333 TWH262333 UGD262333 UPZ262333 UZV262333 VJR262333 VTN262333 WDJ262333 WNF262333 WXB262333 AT327869 KP327869 UL327869 AEH327869 AOD327869 AXZ327869 BHV327869 BRR327869 CBN327869 CLJ327869 CVF327869 DFB327869 DOX327869 DYT327869 EIP327869 ESL327869 FCH327869 FMD327869 FVZ327869 GFV327869 GPR327869 GZN327869 HJJ327869 HTF327869 IDB327869 IMX327869 IWT327869 JGP327869 JQL327869 KAH327869 KKD327869 KTZ327869 LDV327869 LNR327869 LXN327869 MHJ327869 MRF327869 NBB327869 NKX327869 NUT327869 OEP327869 OOL327869 OYH327869 PID327869 PRZ327869 QBV327869 QLR327869 QVN327869 RFJ327869 RPF327869 RZB327869 SIX327869 SST327869 TCP327869 TML327869 TWH327869 UGD327869 UPZ327869 UZV327869 VJR327869 VTN327869 WDJ327869 WNF327869 WXB327869 AT393405 KP393405 UL393405 AEH393405 AOD393405 AXZ393405 BHV393405 BRR393405 CBN393405 CLJ393405 CVF393405 DFB393405 DOX393405 DYT393405 EIP393405 ESL393405 FCH393405 FMD393405 FVZ393405 GFV393405 GPR393405 GZN393405 HJJ393405 HTF393405 IDB393405 IMX393405 IWT393405 JGP393405 JQL393405 KAH393405 KKD393405 KTZ393405 LDV393405 LNR393405 LXN393405 MHJ393405 MRF393405 NBB393405 NKX393405 NUT393405 OEP393405 OOL393405 OYH393405 PID393405 PRZ393405 QBV393405 QLR393405 QVN393405 RFJ393405 RPF393405 RZB393405 SIX393405 SST393405 TCP393405 TML393405 TWH393405 UGD393405 UPZ393405 UZV393405 VJR393405 VTN393405 WDJ393405 WNF393405 WXB393405 AT458941 KP458941 UL458941 AEH458941 AOD458941 AXZ458941 BHV458941 BRR458941 CBN458941 CLJ458941 CVF458941 DFB458941 DOX458941 DYT458941 EIP458941 ESL458941 FCH458941 FMD458941 FVZ458941 GFV458941 GPR458941 GZN458941 HJJ458941 HTF458941 IDB458941 IMX458941 IWT458941 JGP458941 JQL458941 KAH458941 KKD458941 KTZ458941 LDV458941 LNR458941 LXN458941 MHJ458941 MRF458941 NBB458941 NKX458941 NUT458941 OEP458941 OOL458941 OYH458941 PID458941 PRZ458941 QBV458941 QLR458941 QVN458941 RFJ458941 RPF458941 RZB458941 SIX458941 SST458941 TCP458941 TML458941 TWH458941 UGD458941 UPZ458941 UZV458941 VJR458941 VTN458941 WDJ458941 WNF458941 WXB458941 AT524477 KP524477 UL524477 AEH524477 AOD524477 AXZ524477 BHV524477 BRR524477 CBN524477 CLJ524477 CVF524477 DFB524477 DOX524477 DYT524477 EIP524477 ESL524477 FCH524477 FMD524477 FVZ524477 GFV524477 GPR524477 GZN524477 HJJ524477 HTF524477 IDB524477 IMX524477 IWT524477 JGP524477 JQL524477 KAH524477 KKD524477 KTZ524477 LDV524477 LNR524477 LXN524477 MHJ524477 MRF524477 NBB524477 NKX524477 NUT524477 OEP524477 OOL524477 OYH524477 PID524477 PRZ524477 QBV524477 QLR524477 QVN524477 RFJ524477 RPF524477 RZB524477 SIX524477 SST524477 TCP524477 TML524477 TWH524477 UGD524477 UPZ524477 UZV524477 VJR524477 VTN524477 WDJ524477 WNF524477 WXB524477 AT590013 KP590013 UL590013 AEH590013 AOD590013 AXZ590013 BHV590013 BRR590013 CBN590013 CLJ590013 CVF590013 DFB590013 DOX590013 DYT590013 EIP590013 ESL590013 FCH590013 FMD590013 FVZ590013 GFV590013 GPR590013 GZN590013 HJJ590013 HTF590013 IDB590013 IMX590013 IWT590013 JGP590013 JQL590013 KAH590013 KKD590013 KTZ590013 LDV590013 LNR590013 LXN590013 MHJ590013 MRF590013 NBB590013 NKX590013 NUT590013 OEP590013 OOL590013 OYH590013 PID590013 PRZ590013 QBV590013 QLR590013 QVN590013 RFJ590013 RPF590013 RZB590013 SIX590013 SST590013 TCP590013 TML590013 TWH590013 UGD590013 UPZ590013 UZV590013 VJR590013 VTN590013 WDJ590013 WNF590013 WXB590013 AT655549 KP655549 UL655549 AEH655549 AOD655549 AXZ655549 BHV655549 BRR655549 CBN655549 CLJ655549 CVF655549 DFB655549 DOX655549 DYT655549 EIP655549 ESL655549 FCH655549 FMD655549 FVZ655549 GFV655549 GPR655549 GZN655549 HJJ655549 HTF655549 IDB655549 IMX655549 IWT655549 JGP655549 JQL655549 KAH655549 KKD655549 KTZ655549 LDV655549 LNR655549 LXN655549 MHJ655549 MRF655549 NBB655549 NKX655549 NUT655549 OEP655549 OOL655549 OYH655549 PID655549 PRZ655549 QBV655549 QLR655549 QVN655549 RFJ655549 RPF655549 RZB655549 SIX655549 SST655549 TCP655549 TML655549 TWH655549 UGD655549 UPZ655549 UZV655549 VJR655549 VTN655549 WDJ655549 WNF655549 WXB655549 AT721085 KP721085 UL721085 AEH721085 AOD721085 AXZ721085 BHV721085 BRR721085 CBN721085 CLJ721085 CVF721085 DFB721085 DOX721085 DYT721085 EIP721085 ESL721085 FCH721085 FMD721085 FVZ721085 GFV721085 GPR721085 GZN721085 HJJ721085 HTF721085 IDB721085 IMX721085 IWT721085 JGP721085 JQL721085 KAH721085 KKD721085 KTZ721085 LDV721085 LNR721085 LXN721085 MHJ721085 MRF721085 NBB721085 NKX721085 NUT721085 OEP721085 OOL721085 OYH721085 PID721085 PRZ721085 QBV721085 QLR721085 QVN721085 RFJ721085 RPF721085 RZB721085 SIX721085 SST721085 TCP721085 TML721085 TWH721085 UGD721085 UPZ721085 UZV721085 VJR721085 VTN721085 WDJ721085 WNF721085 WXB721085 AT786621 KP786621 UL786621 AEH786621 AOD786621 AXZ786621 BHV786621 BRR786621 CBN786621 CLJ786621 CVF786621 DFB786621 DOX786621 DYT786621 EIP786621 ESL786621 FCH786621 FMD786621 FVZ786621 GFV786621 GPR786621 GZN786621 HJJ786621 HTF786621 IDB786621 IMX786621 IWT786621 JGP786621 JQL786621 KAH786621 KKD786621 KTZ786621 LDV786621 LNR786621 LXN786621 MHJ786621 MRF786621 NBB786621 NKX786621 NUT786621 OEP786621 OOL786621 OYH786621 PID786621 PRZ786621 QBV786621 QLR786621 QVN786621 RFJ786621 RPF786621 RZB786621 SIX786621 SST786621 TCP786621 TML786621 TWH786621 UGD786621 UPZ786621 UZV786621 VJR786621 VTN786621 WDJ786621 WNF786621 WXB786621 AT852157 KP852157 UL852157 AEH852157 AOD852157 AXZ852157 BHV852157 BRR852157 CBN852157 CLJ852157 CVF852157 DFB852157 DOX852157 DYT852157 EIP852157 ESL852157 FCH852157 FMD852157 FVZ852157 GFV852157 GPR852157 GZN852157 HJJ852157 HTF852157 IDB852157 IMX852157 IWT852157 JGP852157 JQL852157 KAH852157 KKD852157 KTZ852157 LDV852157 LNR852157 LXN852157 MHJ852157 MRF852157 NBB852157 NKX852157 NUT852157 OEP852157 OOL852157 OYH852157 PID852157 PRZ852157 QBV852157 QLR852157 QVN852157 RFJ852157 RPF852157 RZB852157 SIX852157 SST852157 TCP852157 TML852157 TWH852157 UGD852157 UPZ852157 UZV852157 VJR852157 VTN852157 WDJ852157 WNF852157 WXB852157 AT917693 KP917693 UL917693 AEH917693 AOD917693 AXZ917693 BHV917693 BRR917693 CBN917693 CLJ917693 CVF917693 DFB917693 DOX917693 DYT917693 EIP917693 ESL917693 FCH917693 FMD917693 FVZ917693 GFV917693 GPR917693 GZN917693 HJJ917693 HTF917693 IDB917693 IMX917693 IWT917693 JGP917693 JQL917693 KAH917693 KKD917693 KTZ917693 LDV917693 LNR917693 LXN917693 MHJ917693 MRF917693 NBB917693 NKX917693 NUT917693 OEP917693 OOL917693 OYH917693 PID917693 PRZ917693 QBV917693 QLR917693 QVN917693 RFJ917693 RPF917693 RZB917693 SIX917693 SST917693 TCP917693 TML917693 TWH917693 UGD917693 UPZ917693 UZV917693 VJR917693 VTN917693 WDJ917693 WNF917693 WXB917693 AT983229 KP983229 UL983229 AEH983229 AOD983229 AXZ983229 BHV983229 BRR983229 CBN983229 CLJ983229 CVF983229 DFB983229 DOX983229 DYT983229 EIP983229 ESL983229 FCH983229 FMD983229 FVZ983229 GFV983229 GPR983229 GZN983229 HJJ983229 HTF983229 IDB983229 IMX983229 IWT983229 JGP983229 JQL983229 KAH983229 KKD983229 KTZ983229 LDV983229 LNR983229 LXN983229 MHJ983229 MRF983229 NBB983229 NKX983229 NUT983229 OEP983229 OOL983229 OYH983229 PID983229 PRZ983229 QBV983229 QLR983229 QVN983229 RFJ983229 RPF983229 RZB983229 SIX983229 SST983229 TCP983229 TML983229 TWH983229 UGD983229 UPZ983229 UZV983229 VJR983229 VTN983229 WDJ983229 WNF983229 WXB983229"/>
    <dataValidation type="whole" allowBlank="1" showInputMessage="1" showErrorMessage="1" error="Valor inválido" sqref="AO169 KK169 UG169 AEC169 ANY169 AXU169 BHQ169 BRM169 CBI169 CLE169 CVA169 DEW169 DOS169 DYO169 EIK169 ESG169 FCC169 FLY169 FVU169 GFQ169 GPM169 GZI169 HJE169 HTA169 ICW169 IMS169 IWO169 JGK169 JQG169 KAC169 KJY169 KTU169 LDQ169 LNM169 LXI169 MHE169 MRA169 NAW169 NKS169 NUO169 OEK169 OOG169 OYC169 PHY169 PRU169 QBQ169 QLM169 QVI169 RFE169 RPA169 RYW169 SIS169 SSO169 TCK169 TMG169 TWC169 UFY169 UPU169 UZQ169 VJM169 VTI169 WDE169 WNA169 WWW169 AO65705 KK65705 UG65705 AEC65705 ANY65705 AXU65705 BHQ65705 BRM65705 CBI65705 CLE65705 CVA65705 DEW65705 DOS65705 DYO65705 EIK65705 ESG65705 FCC65705 FLY65705 FVU65705 GFQ65705 GPM65705 GZI65705 HJE65705 HTA65705 ICW65705 IMS65705 IWO65705 JGK65705 JQG65705 KAC65705 KJY65705 KTU65705 LDQ65705 LNM65705 LXI65705 MHE65705 MRA65705 NAW65705 NKS65705 NUO65705 OEK65705 OOG65705 OYC65705 PHY65705 PRU65705 QBQ65705 QLM65705 QVI65705 RFE65705 RPA65705 RYW65705 SIS65705 SSO65705 TCK65705 TMG65705 TWC65705 UFY65705 UPU65705 UZQ65705 VJM65705 VTI65705 WDE65705 WNA65705 WWW65705 AO131241 KK131241 UG131241 AEC131241 ANY131241 AXU131241 BHQ131241 BRM131241 CBI131241 CLE131241 CVA131241 DEW131241 DOS131241 DYO131241 EIK131241 ESG131241 FCC131241 FLY131241 FVU131241 GFQ131241 GPM131241 GZI131241 HJE131241 HTA131241 ICW131241 IMS131241 IWO131241 JGK131241 JQG131241 KAC131241 KJY131241 KTU131241 LDQ131241 LNM131241 LXI131241 MHE131241 MRA131241 NAW131241 NKS131241 NUO131241 OEK131241 OOG131241 OYC131241 PHY131241 PRU131241 QBQ131241 QLM131241 QVI131241 RFE131241 RPA131241 RYW131241 SIS131241 SSO131241 TCK131241 TMG131241 TWC131241 UFY131241 UPU131241 UZQ131241 VJM131241 VTI131241 WDE131241 WNA131241 WWW131241 AO196777 KK196777 UG196777 AEC196777 ANY196777 AXU196777 BHQ196777 BRM196777 CBI196777 CLE196777 CVA196777 DEW196777 DOS196777 DYO196777 EIK196777 ESG196777 FCC196777 FLY196777 FVU196777 GFQ196777 GPM196777 GZI196777 HJE196777 HTA196777 ICW196777 IMS196777 IWO196777 JGK196777 JQG196777 KAC196777 KJY196777 KTU196777 LDQ196777 LNM196777 LXI196777 MHE196777 MRA196777 NAW196777 NKS196777 NUO196777 OEK196777 OOG196777 OYC196777 PHY196777 PRU196777 QBQ196777 QLM196777 QVI196777 RFE196777 RPA196777 RYW196777 SIS196777 SSO196777 TCK196777 TMG196777 TWC196777 UFY196777 UPU196777 UZQ196777 VJM196777 VTI196777 WDE196777 WNA196777 WWW196777 AO262313 KK262313 UG262313 AEC262313 ANY262313 AXU262313 BHQ262313 BRM262313 CBI262313 CLE262313 CVA262313 DEW262313 DOS262313 DYO262313 EIK262313 ESG262313 FCC262313 FLY262313 FVU262313 GFQ262313 GPM262313 GZI262313 HJE262313 HTA262313 ICW262313 IMS262313 IWO262313 JGK262313 JQG262313 KAC262313 KJY262313 KTU262313 LDQ262313 LNM262313 LXI262313 MHE262313 MRA262313 NAW262313 NKS262313 NUO262313 OEK262313 OOG262313 OYC262313 PHY262313 PRU262313 QBQ262313 QLM262313 QVI262313 RFE262313 RPA262313 RYW262313 SIS262313 SSO262313 TCK262313 TMG262313 TWC262313 UFY262313 UPU262313 UZQ262313 VJM262313 VTI262313 WDE262313 WNA262313 WWW262313 AO327849 KK327849 UG327849 AEC327849 ANY327849 AXU327849 BHQ327849 BRM327849 CBI327849 CLE327849 CVA327849 DEW327849 DOS327849 DYO327849 EIK327849 ESG327849 FCC327849 FLY327849 FVU327849 GFQ327849 GPM327849 GZI327849 HJE327849 HTA327849 ICW327849 IMS327849 IWO327849 JGK327849 JQG327849 KAC327849 KJY327849 KTU327849 LDQ327849 LNM327849 LXI327849 MHE327849 MRA327849 NAW327849 NKS327849 NUO327849 OEK327849 OOG327849 OYC327849 PHY327849 PRU327849 QBQ327849 QLM327849 QVI327849 RFE327849 RPA327849 RYW327849 SIS327849 SSO327849 TCK327849 TMG327849 TWC327849 UFY327849 UPU327849 UZQ327849 VJM327849 VTI327849 WDE327849 WNA327849 WWW327849 AO393385 KK393385 UG393385 AEC393385 ANY393385 AXU393385 BHQ393385 BRM393385 CBI393385 CLE393385 CVA393385 DEW393385 DOS393385 DYO393385 EIK393385 ESG393385 FCC393385 FLY393385 FVU393385 GFQ393385 GPM393385 GZI393385 HJE393385 HTA393385 ICW393385 IMS393385 IWO393385 JGK393385 JQG393385 KAC393385 KJY393385 KTU393385 LDQ393385 LNM393385 LXI393385 MHE393385 MRA393385 NAW393385 NKS393385 NUO393385 OEK393385 OOG393385 OYC393385 PHY393385 PRU393385 QBQ393385 QLM393385 QVI393385 RFE393385 RPA393385 RYW393385 SIS393385 SSO393385 TCK393385 TMG393385 TWC393385 UFY393385 UPU393385 UZQ393385 VJM393385 VTI393385 WDE393385 WNA393385 WWW393385 AO458921 KK458921 UG458921 AEC458921 ANY458921 AXU458921 BHQ458921 BRM458921 CBI458921 CLE458921 CVA458921 DEW458921 DOS458921 DYO458921 EIK458921 ESG458921 FCC458921 FLY458921 FVU458921 GFQ458921 GPM458921 GZI458921 HJE458921 HTA458921 ICW458921 IMS458921 IWO458921 JGK458921 JQG458921 KAC458921 KJY458921 KTU458921 LDQ458921 LNM458921 LXI458921 MHE458921 MRA458921 NAW458921 NKS458921 NUO458921 OEK458921 OOG458921 OYC458921 PHY458921 PRU458921 QBQ458921 QLM458921 QVI458921 RFE458921 RPA458921 RYW458921 SIS458921 SSO458921 TCK458921 TMG458921 TWC458921 UFY458921 UPU458921 UZQ458921 VJM458921 VTI458921 WDE458921 WNA458921 WWW458921 AO524457 KK524457 UG524457 AEC524457 ANY524457 AXU524457 BHQ524457 BRM524457 CBI524457 CLE524457 CVA524457 DEW524457 DOS524457 DYO524457 EIK524457 ESG524457 FCC524457 FLY524457 FVU524457 GFQ524457 GPM524457 GZI524457 HJE524457 HTA524457 ICW524457 IMS524457 IWO524457 JGK524457 JQG524457 KAC524457 KJY524457 KTU524457 LDQ524457 LNM524457 LXI524457 MHE524457 MRA524457 NAW524457 NKS524457 NUO524457 OEK524457 OOG524457 OYC524457 PHY524457 PRU524457 QBQ524457 QLM524457 QVI524457 RFE524457 RPA524457 RYW524457 SIS524457 SSO524457 TCK524457 TMG524457 TWC524457 UFY524457 UPU524457 UZQ524457 VJM524457 VTI524457 WDE524457 WNA524457 WWW524457 AO589993 KK589993 UG589993 AEC589993 ANY589993 AXU589993 BHQ589993 BRM589993 CBI589993 CLE589993 CVA589993 DEW589993 DOS589993 DYO589993 EIK589993 ESG589993 FCC589993 FLY589993 FVU589993 GFQ589993 GPM589993 GZI589993 HJE589993 HTA589993 ICW589993 IMS589993 IWO589993 JGK589993 JQG589993 KAC589993 KJY589993 KTU589993 LDQ589993 LNM589993 LXI589993 MHE589993 MRA589993 NAW589993 NKS589993 NUO589993 OEK589993 OOG589993 OYC589993 PHY589993 PRU589993 QBQ589993 QLM589993 QVI589993 RFE589993 RPA589993 RYW589993 SIS589993 SSO589993 TCK589993 TMG589993 TWC589993 UFY589993 UPU589993 UZQ589993 VJM589993 VTI589993 WDE589993 WNA589993 WWW589993 AO655529 KK655529 UG655529 AEC655529 ANY655529 AXU655529 BHQ655529 BRM655529 CBI655529 CLE655529 CVA655529 DEW655529 DOS655529 DYO655529 EIK655529 ESG655529 FCC655529 FLY655529 FVU655529 GFQ655529 GPM655529 GZI655529 HJE655529 HTA655529 ICW655529 IMS655529 IWO655529 JGK655529 JQG655529 KAC655529 KJY655529 KTU655529 LDQ655529 LNM655529 LXI655529 MHE655529 MRA655529 NAW655529 NKS655529 NUO655529 OEK655529 OOG655529 OYC655529 PHY655529 PRU655529 QBQ655529 QLM655529 QVI655529 RFE655529 RPA655529 RYW655529 SIS655529 SSO655529 TCK655529 TMG655529 TWC655529 UFY655529 UPU655529 UZQ655529 VJM655529 VTI655529 WDE655529 WNA655529 WWW655529 AO721065 KK721065 UG721065 AEC721065 ANY721065 AXU721065 BHQ721065 BRM721065 CBI721065 CLE721065 CVA721065 DEW721065 DOS721065 DYO721065 EIK721065 ESG721065 FCC721065 FLY721065 FVU721065 GFQ721065 GPM721065 GZI721065 HJE721065 HTA721065 ICW721065 IMS721065 IWO721065 JGK721065 JQG721065 KAC721065 KJY721065 KTU721065 LDQ721065 LNM721065 LXI721065 MHE721065 MRA721065 NAW721065 NKS721065 NUO721065 OEK721065 OOG721065 OYC721065 PHY721065 PRU721065 QBQ721065 QLM721065 QVI721065 RFE721065 RPA721065 RYW721065 SIS721065 SSO721065 TCK721065 TMG721065 TWC721065 UFY721065 UPU721065 UZQ721065 VJM721065 VTI721065 WDE721065 WNA721065 WWW721065 AO786601 KK786601 UG786601 AEC786601 ANY786601 AXU786601 BHQ786601 BRM786601 CBI786601 CLE786601 CVA786601 DEW786601 DOS786601 DYO786601 EIK786601 ESG786601 FCC786601 FLY786601 FVU786601 GFQ786601 GPM786601 GZI786601 HJE786601 HTA786601 ICW786601 IMS786601 IWO786601 JGK786601 JQG786601 KAC786601 KJY786601 KTU786601 LDQ786601 LNM786601 LXI786601 MHE786601 MRA786601 NAW786601 NKS786601 NUO786601 OEK786601 OOG786601 OYC786601 PHY786601 PRU786601 QBQ786601 QLM786601 QVI786601 RFE786601 RPA786601 RYW786601 SIS786601 SSO786601 TCK786601 TMG786601 TWC786601 UFY786601 UPU786601 UZQ786601 VJM786601 VTI786601 WDE786601 WNA786601 WWW786601 AO852137 KK852137 UG852137 AEC852137 ANY852137 AXU852137 BHQ852137 BRM852137 CBI852137 CLE852137 CVA852137 DEW852137 DOS852137 DYO852137 EIK852137 ESG852137 FCC852137 FLY852137 FVU852137 GFQ852137 GPM852137 GZI852137 HJE852137 HTA852137 ICW852137 IMS852137 IWO852137 JGK852137 JQG852137 KAC852137 KJY852137 KTU852137 LDQ852137 LNM852137 LXI852137 MHE852137 MRA852137 NAW852137 NKS852137 NUO852137 OEK852137 OOG852137 OYC852137 PHY852137 PRU852137 QBQ852137 QLM852137 QVI852137 RFE852137 RPA852137 RYW852137 SIS852137 SSO852137 TCK852137 TMG852137 TWC852137 UFY852137 UPU852137 UZQ852137 VJM852137 VTI852137 WDE852137 WNA852137 WWW852137 AO917673 KK917673 UG917673 AEC917673 ANY917673 AXU917673 BHQ917673 BRM917673 CBI917673 CLE917673 CVA917673 DEW917673 DOS917673 DYO917673 EIK917673 ESG917673 FCC917673 FLY917673 FVU917673 GFQ917673 GPM917673 GZI917673 HJE917673 HTA917673 ICW917673 IMS917673 IWO917673 JGK917673 JQG917673 KAC917673 KJY917673 KTU917673 LDQ917673 LNM917673 LXI917673 MHE917673 MRA917673 NAW917673 NKS917673 NUO917673 OEK917673 OOG917673 OYC917673 PHY917673 PRU917673 QBQ917673 QLM917673 QVI917673 RFE917673 RPA917673 RYW917673 SIS917673 SSO917673 TCK917673 TMG917673 TWC917673 UFY917673 UPU917673 UZQ917673 VJM917673 VTI917673 WDE917673 WNA917673 WWW917673 AO983209 KK983209 UG983209 AEC983209 ANY983209 AXU983209 BHQ983209 BRM983209 CBI983209 CLE983209 CVA983209 DEW983209 DOS983209 DYO983209 EIK983209 ESG983209 FCC983209 FLY983209 FVU983209 GFQ983209 GPM983209 GZI983209 HJE983209 HTA983209 ICW983209 IMS983209 IWO983209 JGK983209 JQG983209 KAC983209 KJY983209 KTU983209 LDQ983209 LNM983209 LXI983209 MHE983209 MRA983209 NAW983209 NKS983209 NUO983209 OEK983209 OOG983209 OYC983209 PHY983209 PRU983209 QBQ983209 QLM983209 QVI983209 RFE983209 RPA983209 RYW983209 SIS983209 SSO983209 TCK983209 TMG983209 TWC983209 UFY983209 UPU983209 UZQ983209 VJM983209 VTI983209 WDE983209 WNA983209 WWW983209 AO189 KK189 UG189 AEC189 ANY189 AXU189 BHQ189 BRM189 CBI189 CLE189 CVA189 DEW189 DOS189 DYO189 EIK189 ESG189 FCC189 FLY189 FVU189 GFQ189 GPM189 GZI189 HJE189 HTA189 ICW189 IMS189 IWO189 JGK189 JQG189 KAC189 KJY189 KTU189 LDQ189 LNM189 LXI189 MHE189 MRA189 NAW189 NKS189 NUO189 OEK189 OOG189 OYC189 PHY189 PRU189 QBQ189 QLM189 QVI189 RFE189 RPA189 RYW189 SIS189 SSO189 TCK189 TMG189 TWC189 UFY189 UPU189 UZQ189 VJM189 VTI189 WDE189 WNA189 WWW189 AO65725 KK65725 UG65725 AEC65725 ANY65725 AXU65725 BHQ65725 BRM65725 CBI65725 CLE65725 CVA65725 DEW65725 DOS65725 DYO65725 EIK65725 ESG65725 FCC65725 FLY65725 FVU65725 GFQ65725 GPM65725 GZI65725 HJE65725 HTA65725 ICW65725 IMS65725 IWO65725 JGK65725 JQG65725 KAC65725 KJY65725 KTU65725 LDQ65725 LNM65725 LXI65725 MHE65725 MRA65725 NAW65725 NKS65725 NUO65725 OEK65725 OOG65725 OYC65725 PHY65725 PRU65725 QBQ65725 QLM65725 QVI65725 RFE65725 RPA65725 RYW65725 SIS65725 SSO65725 TCK65725 TMG65725 TWC65725 UFY65725 UPU65725 UZQ65725 VJM65725 VTI65725 WDE65725 WNA65725 WWW65725 AO131261 KK131261 UG131261 AEC131261 ANY131261 AXU131261 BHQ131261 BRM131261 CBI131261 CLE131261 CVA131261 DEW131261 DOS131261 DYO131261 EIK131261 ESG131261 FCC131261 FLY131261 FVU131261 GFQ131261 GPM131261 GZI131261 HJE131261 HTA131261 ICW131261 IMS131261 IWO131261 JGK131261 JQG131261 KAC131261 KJY131261 KTU131261 LDQ131261 LNM131261 LXI131261 MHE131261 MRA131261 NAW131261 NKS131261 NUO131261 OEK131261 OOG131261 OYC131261 PHY131261 PRU131261 QBQ131261 QLM131261 QVI131261 RFE131261 RPA131261 RYW131261 SIS131261 SSO131261 TCK131261 TMG131261 TWC131261 UFY131261 UPU131261 UZQ131261 VJM131261 VTI131261 WDE131261 WNA131261 WWW131261 AO196797 KK196797 UG196797 AEC196797 ANY196797 AXU196797 BHQ196797 BRM196797 CBI196797 CLE196797 CVA196797 DEW196797 DOS196797 DYO196797 EIK196797 ESG196797 FCC196797 FLY196797 FVU196797 GFQ196797 GPM196797 GZI196797 HJE196797 HTA196797 ICW196797 IMS196797 IWO196797 JGK196797 JQG196797 KAC196797 KJY196797 KTU196797 LDQ196797 LNM196797 LXI196797 MHE196797 MRA196797 NAW196797 NKS196797 NUO196797 OEK196797 OOG196797 OYC196797 PHY196797 PRU196797 QBQ196797 QLM196797 QVI196797 RFE196797 RPA196797 RYW196797 SIS196797 SSO196797 TCK196797 TMG196797 TWC196797 UFY196797 UPU196797 UZQ196797 VJM196797 VTI196797 WDE196797 WNA196797 WWW196797 AO262333 KK262333 UG262333 AEC262333 ANY262333 AXU262333 BHQ262333 BRM262333 CBI262333 CLE262333 CVA262333 DEW262333 DOS262333 DYO262333 EIK262333 ESG262333 FCC262333 FLY262333 FVU262333 GFQ262333 GPM262333 GZI262333 HJE262333 HTA262333 ICW262333 IMS262333 IWO262333 JGK262333 JQG262333 KAC262333 KJY262333 KTU262333 LDQ262333 LNM262333 LXI262333 MHE262333 MRA262333 NAW262333 NKS262333 NUO262333 OEK262333 OOG262333 OYC262333 PHY262333 PRU262333 QBQ262333 QLM262333 QVI262333 RFE262333 RPA262333 RYW262333 SIS262333 SSO262333 TCK262333 TMG262333 TWC262333 UFY262333 UPU262333 UZQ262333 VJM262333 VTI262333 WDE262333 WNA262333 WWW262333 AO327869 KK327869 UG327869 AEC327869 ANY327869 AXU327869 BHQ327869 BRM327869 CBI327869 CLE327869 CVA327869 DEW327869 DOS327869 DYO327869 EIK327869 ESG327869 FCC327869 FLY327869 FVU327869 GFQ327869 GPM327869 GZI327869 HJE327869 HTA327869 ICW327869 IMS327869 IWO327869 JGK327869 JQG327869 KAC327869 KJY327869 KTU327869 LDQ327869 LNM327869 LXI327869 MHE327869 MRA327869 NAW327869 NKS327869 NUO327869 OEK327869 OOG327869 OYC327869 PHY327869 PRU327869 QBQ327869 QLM327869 QVI327869 RFE327869 RPA327869 RYW327869 SIS327869 SSO327869 TCK327869 TMG327869 TWC327869 UFY327869 UPU327869 UZQ327869 VJM327869 VTI327869 WDE327869 WNA327869 WWW327869 AO393405 KK393405 UG393405 AEC393405 ANY393405 AXU393405 BHQ393405 BRM393405 CBI393405 CLE393405 CVA393405 DEW393405 DOS393405 DYO393405 EIK393405 ESG393405 FCC393405 FLY393405 FVU393405 GFQ393405 GPM393405 GZI393405 HJE393405 HTA393405 ICW393405 IMS393405 IWO393405 JGK393405 JQG393405 KAC393405 KJY393405 KTU393405 LDQ393405 LNM393405 LXI393405 MHE393405 MRA393405 NAW393405 NKS393405 NUO393405 OEK393405 OOG393405 OYC393405 PHY393405 PRU393405 QBQ393405 QLM393405 QVI393405 RFE393405 RPA393405 RYW393405 SIS393405 SSO393405 TCK393405 TMG393405 TWC393405 UFY393405 UPU393405 UZQ393405 VJM393405 VTI393405 WDE393405 WNA393405 WWW393405 AO458941 KK458941 UG458941 AEC458941 ANY458941 AXU458941 BHQ458941 BRM458941 CBI458941 CLE458941 CVA458941 DEW458941 DOS458941 DYO458941 EIK458941 ESG458941 FCC458941 FLY458941 FVU458941 GFQ458941 GPM458941 GZI458941 HJE458941 HTA458941 ICW458941 IMS458941 IWO458941 JGK458941 JQG458941 KAC458941 KJY458941 KTU458941 LDQ458941 LNM458941 LXI458941 MHE458941 MRA458941 NAW458941 NKS458941 NUO458941 OEK458941 OOG458941 OYC458941 PHY458941 PRU458941 QBQ458941 QLM458941 QVI458941 RFE458941 RPA458941 RYW458941 SIS458941 SSO458941 TCK458941 TMG458941 TWC458941 UFY458941 UPU458941 UZQ458941 VJM458941 VTI458941 WDE458941 WNA458941 WWW458941 AO524477 KK524477 UG524477 AEC524477 ANY524477 AXU524477 BHQ524477 BRM524477 CBI524477 CLE524477 CVA524477 DEW524477 DOS524477 DYO524477 EIK524477 ESG524477 FCC524477 FLY524477 FVU524477 GFQ524477 GPM524477 GZI524477 HJE524477 HTA524477 ICW524477 IMS524477 IWO524477 JGK524477 JQG524477 KAC524477 KJY524477 KTU524477 LDQ524477 LNM524477 LXI524477 MHE524477 MRA524477 NAW524477 NKS524477 NUO524477 OEK524477 OOG524477 OYC524477 PHY524477 PRU524477 QBQ524477 QLM524477 QVI524477 RFE524477 RPA524477 RYW524477 SIS524477 SSO524477 TCK524477 TMG524477 TWC524477 UFY524477 UPU524477 UZQ524477 VJM524477 VTI524477 WDE524477 WNA524477 WWW524477 AO590013 KK590013 UG590013 AEC590013 ANY590013 AXU590013 BHQ590013 BRM590013 CBI590013 CLE590013 CVA590013 DEW590013 DOS590013 DYO590013 EIK590013 ESG590013 FCC590013 FLY590013 FVU590013 GFQ590013 GPM590013 GZI590013 HJE590013 HTA590013 ICW590013 IMS590013 IWO590013 JGK590013 JQG590013 KAC590013 KJY590013 KTU590013 LDQ590013 LNM590013 LXI590013 MHE590013 MRA590013 NAW590013 NKS590013 NUO590013 OEK590013 OOG590013 OYC590013 PHY590013 PRU590013 QBQ590013 QLM590013 QVI590013 RFE590013 RPA590013 RYW590013 SIS590013 SSO590013 TCK590013 TMG590013 TWC590013 UFY590013 UPU590013 UZQ590013 VJM590013 VTI590013 WDE590013 WNA590013 WWW590013 AO655549 KK655549 UG655549 AEC655549 ANY655549 AXU655549 BHQ655549 BRM655549 CBI655549 CLE655549 CVA655549 DEW655549 DOS655549 DYO655549 EIK655549 ESG655549 FCC655549 FLY655549 FVU655549 GFQ655549 GPM655549 GZI655549 HJE655549 HTA655549 ICW655549 IMS655549 IWO655549 JGK655549 JQG655549 KAC655549 KJY655549 KTU655549 LDQ655549 LNM655549 LXI655549 MHE655549 MRA655549 NAW655549 NKS655549 NUO655549 OEK655549 OOG655549 OYC655549 PHY655549 PRU655549 QBQ655549 QLM655549 QVI655549 RFE655549 RPA655549 RYW655549 SIS655549 SSO655549 TCK655549 TMG655549 TWC655549 UFY655549 UPU655549 UZQ655549 VJM655549 VTI655549 WDE655549 WNA655549 WWW655549 AO721085 KK721085 UG721085 AEC721085 ANY721085 AXU721085 BHQ721085 BRM721085 CBI721085 CLE721085 CVA721085 DEW721085 DOS721085 DYO721085 EIK721085 ESG721085 FCC721085 FLY721085 FVU721085 GFQ721085 GPM721085 GZI721085 HJE721085 HTA721085 ICW721085 IMS721085 IWO721085 JGK721085 JQG721085 KAC721085 KJY721085 KTU721085 LDQ721085 LNM721085 LXI721085 MHE721085 MRA721085 NAW721085 NKS721085 NUO721085 OEK721085 OOG721085 OYC721085 PHY721085 PRU721085 QBQ721085 QLM721085 QVI721085 RFE721085 RPA721085 RYW721085 SIS721085 SSO721085 TCK721085 TMG721085 TWC721085 UFY721085 UPU721085 UZQ721085 VJM721085 VTI721085 WDE721085 WNA721085 WWW721085 AO786621 KK786621 UG786621 AEC786621 ANY786621 AXU786621 BHQ786621 BRM786621 CBI786621 CLE786621 CVA786621 DEW786621 DOS786621 DYO786621 EIK786621 ESG786621 FCC786621 FLY786621 FVU786621 GFQ786621 GPM786621 GZI786621 HJE786621 HTA786621 ICW786621 IMS786621 IWO786621 JGK786621 JQG786621 KAC786621 KJY786621 KTU786621 LDQ786621 LNM786621 LXI786621 MHE786621 MRA786621 NAW786621 NKS786621 NUO786621 OEK786621 OOG786621 OYC786621 PHY786621 PRU786621 QBQ786621 QLM786621 QVI786621 RFE786621 RPA786621 RYW786621 SIS786621 SSO786621 TCK786621 TMG786621 TWC786621 UFY786621 UPU786621 UZQ786621 VJM786621 VTI786621 WDE786621 WNA786621 WWW786621 AO852157 KK852157 UG852157 AEC852157 ANY852157 AXU852157 BHQ852157 BRM852157 CBI852157 CLE852157 CVA852157 DEW852157 DOS852157 DYO852157 EIK852157 ESG852157 FCC852157 FLY852157 FVU852157 GFQ852157 GPM852157 GZI852157 HJE852157 HTA852157 ICW852157 IMS852157 IWO852157 JGK852157 JQG852157 KAC852157 KJY852157 KTU852157 LDQ852157 LNM852157 LXI852157 MHE852157 MRA852157 NAW852157 NKS852157 NUO852157 OEK852157 OOG852157 OYC852157 PHY852157 PRU852157 QBQ852157 QLM852157 QVI852157 RFE852157 RPA852157 RYW852157 SIS852157 SSO852157 TCK852157 TMG852157 TWC852157 UFY852157 UPU852157 UZQ852157 VJM852157 VTI852157 WDE852157 WNA852157 WWW852157 AO917693 KK917693 UG917693 AEC917693 ANY917693 AXU917693 BHQ917693 BRM917693 CBI917693 CLE917693 CVA917693 DEW917693 DOS917693 DYO917693 EIK917693 ESG917693 FCC917693 FLY917693 FVU917693 GFQ917693 GPM917693 GZI917693 HJE917693 HTA917693 ICW917693 IMS917693 IWO917693 JGK917693 JQG917693 KAC917693 KJY917693 KTU917693 LDQ917693 LNM917693 LXI917693 MHE917693 MRA917693 NAW917693 NKS917693 NUO917693 OEK917693 OOG917693 OYC917693 PHY917693 PRU917693 QBQ917693 QLM917693 QVI917693 RFE917693 RPA917693 RYW917693 SIS917693 SSO917693 TCK917693 TMG917693 TWC917693 UFY917693 UPU917693 UZQ917693 VJM917693 VTI917693 WDE917693 WNA917693 WWW917693 AO983229 KK983229 UG983229 AEC983229 ANY983229 AXU983229 BHQ983229 BRM983229 CBI983229 CLE983229 CVA983229 DEW983229 DOS983229 DYO983229 EIK983229 ESG983229 FCC983229 FLY983229 FVU983229 GFQ983229 GPM983229 GZI983229 HJE983229 HTA983229 ICW983229 IMS983229 IWO983229 JGK983229 JQG983229 KAC983229 KJY983229 KTU983229 LDQ983229 LNM983229 LXI983229 MHE983229 MRA983229 NAW983229 NKS983229 NUO983229 OEK983229 OOG983229 OYC983229 PHY983229 PRU983229 QBQ983229 QLM983229 QVI983229 RFE983229 RPA983229 RYW983229 SIS983229 SSO983229 TCK983229 TMG983229 TWC983229 UFY983229 UPU983229 UZQ983229 VJM983229 VTI983229 WDE983229 WNA983229 WWW983229">
      <formula1>0</formula1>
      <formula2>100000</formula2>
    </dataValidation>
    <dataValidation type="whole" allowBlank="1" showErrorMessage="1" prompt=" " sqref="AH52 KD52 TZ52 ADV52 ANR52 AXN52 BHJ52 BRF52 CBB52 CKX52 CUT52 DEP52 DOL52 DYH52 EID52 ERZ52 FBV52 FLR52 FVN52 GFJ52 GPF52 GZB52 HIX52 HST52 ICP52 IML52 IWH52 JGD52 JPZ52 JZV52 KJR52 KTN52 LDJ52 LNF52 LXB52 MGX52 MQT52 NAP52 NKL52 NUH52 OED52 ONZ52 OXV52 PHR52 PRN52 QBJ52 QLF52 QVB52 REX52 ROT52 RYP52 SIL52 SSH52 TCD52 TLZ52 TVV52 UFR52 UPN52 UZJ52 VJF52 VTB52 WCX52 WMT52 WWP52 AH65588 KD65588 TZ65588 ADV65588 ANR65588 AXN65588 BHJ65588 BRF65588 CBB65588 CKX65588 CUT65588 DEP65588 DOL65588 DYH65588 EID65588 ERZ65588 FBV65588 FLR65588 FVN65588 GFJ65588 GPF65588 GZB65588 HIX65588 HST65588 ICP65588 IML65588 IWH65588 JGD65588 JPZ65588 JZV65588 KJR65588 KTN65588 LDJ65588 LNF65588 LXB65588 MGX65588 MQT65588 NAP65588 NKL65588 NUH65588 OED65588 ONZ65588 OXV65588 PHR65588 PRN65588 QBJ65588 QLF65588 QVB65588 REX65588 ROT65588 RYP65588 SIL65588 SSH65588 TCD65588 TLZ65588 TVV65588 UFR65588 UPN65588 UZJ65588 VJF65588 VTB65588 WCX65588 WMT65588 WWP65588 AH131124 KD131124 TZ131124 ADV131124 ANR131124 AXN131124 BHJ131124 BRF131124 CBB131124 CKX131124 CUT131124 DEP131124 DOL131124 DYH131124 EID131124 ERZ131124 FBV131124 FLR131124 FVN131124 GFJ131124 GPF131124 GZB131124 HIX131124 HST131124 ICP131124 IML131124 IWH131124 JGD131124 JPZ131124 JZV131124 KJR131124 KTN131124 LDJ131124 LNF131124 LXB131124 MGX131124 MQT131124 NAP131124 NKL131124 NUH131124 OED131124 ONZ131124 OXV131124 PHR131124 PRN131124 QBJ131124 QLF131124 QVB131124 REX131124 ROT131124 RYP131124 SIL131124 SSH131124 TCD131124 TLZ131124 TVV131124 UFR131124 UPN131124 UZJ131124 VJF131124 VTB131124 WCX131124 WMT131124 WWP131124 AH196660 KD196660 TZ196660 ADV196660 ANR196660 AXN196660 BHJ196660 BRF196660 CBB196660 CKX196660 CUT196660 DEP196660 DOL196660 DYH196660 EID196660 ERZ196660 FBV196660 FLR196660 FVN196660 GFJ196660 GPF196660 GZB196660 HIX196660 HST196660 ICP196660 IML196660 IWH196660 JGD196660 JPZ196660 JZV196660 KJR196660 KTN196660 LDJ196660 LNF196660 LXB196660 MGX196660 MQT196660 NAP196660 NKL196660 NUH196660 OED196660 ONZ196660 OXV196660 PHR196660 PRN196660 QBJ196660 QLF196660 QVB196660 REX196660 ROT196660 RYP196660 SIL196660 SSH196660 TCD196660 TLZ196660 TVV196660 UFR196660 UPN196660 UZJ196660 VJF196660 VTB196660 WCX196660 WMT196660 WWP196660 AH262196 KD262196 TZ262196 ADV262196 ANR262196 AXN262196 BHJ262196 BRF262196 CBB262196 CKX262196 CUT262196 DEP262196 DOL262196 DYH262196 EID262196 ERZ262196 FBV262196 FLR262196 FVN262196 GFJ262196 GPF262196 GZB262196 HIX262196 HST262196 ICP262196 IML262196 IWH262196 JGD262196 JPZ262196 JZV262196 KJR262196 KTN262196 LDJ262196 LNF262196 LXB262196 MGX262196 MQT262196 NAP262196 NKL262196 NUH262196 OED262196 ONZ262196 OXV262196 PHR262196 PRN262196 QBJ262196 QLF262196 QVB262196 REX262196 ROT262196 RYP262196 SIL262196 SSH262196 TCD262196 TLZ262196 TVV262196 UFR262196 UPN262196 UZJ262196 VJF262196 VTB262196 WCX262196 WMT262196 WWP262196 AH327732 KD327732 TZ327732 ADV327732 ANR327732 AXN327732 BHJ327732 BRF327732 CBB327732 CKX327732 CUT327732 DEP327732 DOL327732 DYH327732 EID327732 ERZ327732 FBV327732 FLR327732 FVN327732 GFJ327732 GPF327732 GZB327732 HIX327732 HST327732 ICP327732 IML327732 IWH327732 JGD327732 JPZ327732 JZV327732 KJR327732 KTN327732 LDJ327732 LNF327732 LXB327732 MGX327732 MQT327732 NAP327732 NKL327732 NUH327732 OED327732 ONZ327732 OXV327732 PHR327732 PRN327732 QBJ327732 QLF327732 QVB327732 REX327732 ROT327732 RYP327732 SIL327732 SSH327732 TCD327732 TLZ327732 TVV327732 UFR327732 UPN327732 UZJ327732 VJF327732 VTB327732 WCX327732 WMT327732 WWP327732 AH393268 KD393268 TZ393268 ADV393268 ANR393268 AXN393268 BHJ393268 BRF393268 CBB393268 CKX393268 CUT393268 DEP393268 DOL393268 DYH393268 EID393268 ERZ393268 FBV393268 FLR393268 FVN393268 GFJ393268 GPF393268 GZB393268 HIX393268 HST393268 ICP393268 IML393268 IWH393268 JGD393268 JPZ393268 JZV393268 KJR393268 KTN393268 LDJ393268 LNF393268 LXB393268 MGX393268 MQT393268 NAP393268 NKL393268 NUH393268 OED393268 ONZ393268 OXV393268 PHR393268 PRN393268 QBJ393268 QLF393268 QVB393268 REX393268 ROT393268 RYP393268 SIL393268 SSH393268 TCD393268 TLZ393268 TVV393268 UFR393268 UPN393268 UZJ393268 VJF393268 VTB393268 WCX393268 WMT393268 WWP393268 AH458804 KD458804 TZ458804 ADV458804 ANR458804 AXN458804 BHJ458804 BRF458804 CBB458804 CKX458804 CUT458804 DEP458804 DOL458804 DYH458804 EID458804 ERZ458804 FBV458804 FLR458804 FVN458804 GFJ458804 GPF458804 GZB458804 HIX458804 HST458804 ICP458804 IML458804 IWH458804 JGD458804 JPZ458804 JZV458804 KJR458804 KTN458804 LDJ458804 LNF458804 LXB458804 MGX458804 MQT458804 NAP458804 NKL458804 NUH458804 OED458804 ONZ458804 OXV458804 PHR458804 PRN458804 QBJ458804 QLF458804 QVB458804 REX458804 ROT458804 RYP458804 SIL458804 SSH458804 TCD458804 TLZ458804 TVV458804 UFR458804 UPN458804 UZJ458804 VJF458804 VTB458804 WCX458804 WMT458804 WWP458804 AH524340 KD524340 TZ524340 ADV524340 ANR524340 AXN524340 BHJ524340 BRF524340 CBB524340 CKX524340 CUT524340 DEP524340 DOL524340 DYH524340 EID524340 ERZ524340 FBV524340 FLR524340 FVN524340 GFJ524340 GPF524340 GZB524340 HIX524340 HST524340 ICP524340 IML524340 IWH524340 JGD524340 JPZ524340 JZV524340 KJR524340 KTN524340 LDJ524340 LNF524340 LXB524340 MGX524340 MQT524340 NAP524340 NKL524340 NUH524340 OED524340 ONZ524340 OXV524340 PHR524340 PRN524340 QBJ524340 QLF524340 QVB524340 REX524340 ROT524340 RYP524340 SIL524340 SSH524340 TCD524340 TLZ524340 TVV524340 UFR524340 UPN524340 UZJ524340 VJF524340 VTB524340 WCX524340 WMT524340 WWP524340 AH589876 KD589876 TZ589876 ADV589876 ANR589876 AXN589876 BHJ589876 BRF589876 CBB589876 CKX589876 CUT589876 DEP589876 DOL589876 DYH589876 EID589876 ERZ589876 FBV589876 FLR589876 FVN589876 GFJ589876 GPF589876 GZB589876 HIX589876 HST589876 ICP589876 IML589876 IWH589876 JGD589876 JPZ589876 JZV589876 KJR589876 KTN589876 LDJ589876 LNF589876 LXB589876 MGX589876 MQT589876 NAP589876 NKL589876 NUH589876 OED589876 ONZ589876 OXV589876 PHR589876 PRN589876 QBJ589876 QLF589876 QVB589876 REX589876 ROT589876 RYP589876 SIL589876 SSH589876 TCD589876 TLZ589876 TVV589876 UFR589876 UPN589876 UZJ589876 VJF589876 VTB589876 WCX589876 WMT589876 WWP589876 AH655412 KD655412 TZ655412 ADV655412 ANR655412 AXN655412 BHJ655412 BRF655412 CBB655412 CKX655412 CUT655412 DEP655412 DOL655412 DYH655412 EID655412 ERZ655412 FBV655412 FLR655412 FVN655412 GFJ655412 GPF655412 GZB655412 HIX655412 HST655412 ICP655412 IML655412 IWH655412 JGD655412 JPZ655412 JZV655412 KJR655412 KTN655412 LDJ655412 LNF655412 LXB655412 MGX655412 MQT655412 NAP655412 NKL655412 NUH655412 OED655412 ONZ655412 OXV655412 PHR655412 PRN655412 QBJ655412 QLF655412 QVB655412 REX655412 ROT655412 RYP655412 SIL655412 SSH655412 TCD655412 TLZ655412 TVV655412 UFR655412 UPN655412 UZJ655412 VJF655412 VTB655412 WCX655412 WMT655412 WWP655412 AH720948 KD720948 TZ720948 ADV720948 ANR720948 AXN720948 BHJ720948 BRF720948 CBB720948 CKX720948 CUT720948 DEP720948 DOL720948 DYH720948 EID720948 ERZ720948 FBV720948 FLR720948 FVN720948 GFJ720948 GPF720948 GZB720948 HIX720948 HST720948 ICP720948 IML720948 IWH720948 JGD720948 JPZ720948 JZV720948 KJR720948 KTN720948 LDJ720948 LNF720948 LXB720948 MGX720948 MQT720948 NAP720948 NKL720948 NUH720948 OED720948 ONZ720948 OXV720948 PHR720948 PRN720948 QBJ720948 QLF720948 QVB720948 REX720948 ROT720948 RYP720948 SIL720948 SSH720948 TCD720948 TLZ720948 TVV720948 UFR720948 UPN720948 UZJ720948 VJF720948 VTB720948 WCX720948 WMT720948 WWP720948 AH786484 KD786484 TZ786484 ADV786484 ANR786484 AXN786484 BHJ786484 BRF786484 CBB786484 CKX786484 CUT786484 DEP786484 DOL786484 DYH786484 EID786484 ERZ786484 FBV786484 FLR786484 FVN786484 GFJ786484 GPF786484 GZB786484 HIX786484 HST786484 ICP786484 IML786484 IWH786484 JGD786484 JPZ786484 JZV786484 KJR786484 KTN786484 LDJ786484 LNF786484 LXB786484 MGX786484 MQT786484 NAP786484 NKL786484 NUH786484 OED786484 ONZ786484 OXV786484 PHR786484 PRN786484 QBJ786484 QLF786484 QVB786484 REX786484 ROT786484 RYP786484 SIL786484 SSH786484 TCD786484 TLZ786484 TVV786484 UFR786484 UPN786484 UZJ786484 VJF786484 VTB786484 WCX786484 WMT786484 WWP786484 AH852020 KD852020 TZ852020 ADV852020 ANR852020 AXN852020 BHJ852020 BRF852020 CBB852020 CKX852020 CUT852020 DEP852020 DOL852020 DYH852020 EID852020 ERZ852020 FBV852020 FLR852020 FVN852020 GFJ852020 GPF852020 GZB852020 HIX852020 HST852020 ICP852020 IML852020 IWH852020 JGD852020 JPZ852020 JZV852020 KJR852020 KTN852020 LDJ852020 LNF852020 LXB852020 MGX852020 MQT852020 NAP852020 NKL852020 NUH852020 OED852020 ONZ852020 OXV852020 PHR852020 PRN852020 QBJ852020 QLF852020 QVB852020 REX852020 ROT852020 RYP852020 SIL852020 SSH852020 TCD852020 TLZ852020 TVV852020 UFR852020 UPN852020 UZJ852020 VJF852020 VTB852020 WCX852020 WMT852020 WWP852020 AH917556 KD917556 TZ917556 ADV917556 ANR917556 AXN917556 BHJ917556 BRF917556 CBB917556 CKX917556 CUT917556 DEP917556 DOL917556 DYH917556 EID917556 ERZ917556 FBV917556 FLR917556 FVN917556 GFJ917556 GPF917556 GZB917556 HIX917556 HST917556 ICP917556 IML917556 IWH917556 JGD917556 JPZ917556 JZV917556 KJR917556 KTN917556 LDJ917556 LNF917556 LXB917556 MGX917556 MQT917556 NAP917556 NKL917556 NUH917556 OED917556 ONZ917556 OXV917556 PHR917556 PRN917556 QBJ917556 QLF917556 QVB917556 REX917556 ROT917556 RYP917556 SIL917556 SSH917556 TCD917556 TLZ917556 TVV917556 UFR917556 UPN917556 UZJ917556 VJF917556 VTB917556 WCX917556 WMT917556 WWP917556 AH983092 KD983092 TZ983092 ADV983092 ANR983092 AXN983092 BHJ983092 BRF983092 CBB983092 CKX983092 CUT983092 DEP983092 DOL983092 DYH983092 EID983092 ERZ983092 FBV983092 FLR983092 FVN983092 GFJ983092 GPF983092 GZB983092 HIX983092 HST983092 ICP983092 IML983092 IWH983092 JGD983092 JPZ983092 JZV983092 KJR983092 KTN983092 LDJ983092 LNF983092 LXB983092 MGX983092 MQT983092 NAP983092 NKL983092 NUH983092 OED983092 ONZ983092 OXV983092 PHR983092 PRN983092 QBJ983092 QLF983092 QVB983092 REX983092 ROT983092 RYP983092 SIL983092 SSH983092 TCD983092 TLZ983092 TVV983092 UFR983092 UPN983092 UZJ983092 VJF983092 VTB983092 WCX983092 WMT983092 WWP983092">
      <formula1>0</formula1>
      <formula2>100000</formula2>
    </dataValidation>
    <dataValidation type="whole" allowBlank="1" showErrorMessage="1" prompt="Limitado a 50% da IS da Básica" sqref="AF34 KB34 TX34 ADT34 ANP34 AXL34 BHH34 BRD34 CAZ34 CKV34 CUR34 DEN34 DOJ34 DYF34 EIB34 ERX34 FBT34 FLP34 FVL34 GFH34 GPD34 GYZ34 HIV34 HSR34 ICN34 IMJ34 IWF34 JGB34 JPX34 JZT34 KJP34 KTL34 LDH34 LND34 LWZ34 MGV34 MQR34 NAN34 NKJ34 NUF34 OEB34 ONX34 OXT34 PHP34 PRL34 QBH34 QLD34 QUZ34 REV34 ROR34 RYN34 SIJ34 SSF34 TCB34 TLX34 TVT34 UFP34 UPL34 UZH34 VJD34 VSZ34 WCV34 WMR34 WWN34 AF65570 KB65570 TX65570 ADT65570 ANP65570 AXL65570 BHH65570 BRD65570 CAZ65570 CKV65570 CUR65570 DEN65570 DOJ65570 DYF65570 EIB65570 ERX65570 FBT65570 FLP65570 FVL65570 GFH65570 GPD65570 GYZ65570 HIV65570 HSR65570 ICN65570 IMJ65570 IWF65570 JGB65570 JPX65570 JZT65570 KJP65570 KTL65570 LDH65570 LND65570 LWZ65570 MGV65570 MQR65570 NAN65570 NKJ65570 NUF65570 OEB65570 ONX65570 OXT65570 PHP65570 PRL65570 QBH65570 QLD65570 QUZ65570 REV65570 ROR65570 RYN65570 SIJ65570 SSF65570 TCB65570 TLX65570 TVT65570 UFP65570 UPL65570 UZH65570 VJD65570 VSZ65570 WCV65570 WMR65570 WWN65570 AF131106 KB131106 TX131106 ADT131106 ANP131106 AXL131106 BHH131106 BRD131106 CAZ131106 CKV131106 CUR131106 DEN131106 DOJ131106 DYF131106 EIB131106 ERX131106 FBT131106 FLP131106 FVL131106 GFH131106 GPD131106 GYZ131106 HIV131106 HSR131106 ICN131106 IMJ131106 IWF131106 JGB131106 JPX131106 JZT131106 KJP131106 KTL131106 LDH131106 LND131106 LWZ131106 MGV131106 MQR131106 NAN131106 NKJ131106 NUF131106 OEB131106 ONX131106 OXT131106 PHP131106 PRL131106 QBH131106 QLD131106 QUZ131106 REV131106 ROR131106 RYN131106 SIJ131106 SSF131106 TCB131106 TLX131106 TVT131106 UFP131106 UPL131106 UZH131106 VJD131106 VSZ131106 WCV131106 WMR131106 WWN131106 AF196642 KB196642 TX196642 ADT196642 ANP196642 AXL196642 BHH196642 BRD196642 CAZ196642 CKV196642 CUR196642 DEN196642 DOJ196642 DYF196642 EIB196642 ERX196642 FBT196642 FLP196642 FVL196642 GFH196642 GPD196642 GYZ196642 HIV196642 HSR196642 ICN196642 IMJ196642 IWF196642 JGB196642 JPX196642 JZT196642 KJP196642 KTL196642 LDH196642 LND196642 LWZ196642 MGV196642 MQR196642 NAN196642 NKJ196642 NUF196642 OEB196642 ONX196642 OXT196642 PHP196642 PRL196642 QBH196642 QLD196642 QUZ196642 REV196642 ROR196642 RYN196642 SIJ196642 SSF196642 TCB196642 TLX196642 TVT196642 UFP196642 UPL196642 UZH196642 VJD196642 VSZ196642 WCV196642 WMR196642 WWN196642 AF262178 KB262178 TX262178 ADT262178 ANP262178 AXL262178 BHH262178 BRD262178 CAZ262178 CKV262178 CUR262178 DEN262178 DOJ262178 DYF262178 EIB262178 ERX262178 FBT262178 FLP262178 FVL262178 GFH262178 GPD262178 GYZ262178 HIV262178 HSR262178 ICN262178 IMJ262178 IWF262178 JGB262178 JPX262178 JZT262178 KJP262178 KTL262178 LDH262178 LND262178 LWZ262178 MGV262178 MQR262178 NAN262178 NKJ262178 NUF262178 OEB262178 ONX262178 OXT262178 PHP262178 PRL262178 QBH262178 QLD262178 QUZ262178 REV262178 ROR262178 RYN262178 SIJ262178 SSF262178 TCB262178 TLX262178 TVT262178 UFP262178 UPL262178 UZH262178 VJD262178 VSZ262178 WCV262178 WMR262178 WWN262178 AF327714 KB327714 TX327714 ADT327714 ANP327714 AXL327714 BHH327714 BRD327714 CAZ327714 CKV327714 CUR327714 DEN327714 DOJ327714 DYF327714 EIB327714 ERX327714 FBT327714 FLP327714 FVL327714 GFH327714 GPD327714 GYZ327714 HIV327714 HSR327714 ICN327714 IMJ327714 IWF327714 JGB327714 JPX327714 JZT327714 KJP327714 KTL327714 LDH327714 LND327714 LWZ327714 MGV327714 MQR327714 NAN327714 NKJ327714 NUF327714 OEB327714 ONX327714 OXT327714 PHP327714 PRL327714 QBH327714 QLD327714 QUZ327714 REV327714 ROR327714 RYN327714 SIJ327714 SSF327714 TCB327714 TLX327714 TVT327714 UFP327714 UPL327714 UZH327714 VJD327714 VSZ327714 WCV327714 WMR327714 WWN327714 AF393250 KB393250 TX393250 ADT393250 ANP393250 AXL393250 BHH393250 BRD393250 CAZ393250 CKV393250 CUR393250 DEN393250 DOJ393250 DYF393250 EIB393250 ERX393250 FBT393250 FLP393250 FVL393250 GFH393250 GPD393250 GYZ393250 HIV393250 HSR393250 ICN393250 IMJ393250 IWF393250 JGB393250 JPX393250 JZT393250 KJP393250 KTL393250 LDH393250 LND393250 LWZ393250 MGV393250 MQR393250 NAN393250 NKJ393250 NUF393250 OEB393250 ONX393250 OXT393250 PHP393250 PRL393250 QBH393250 QLD393250 QUZ393250 REV393250 ROR393250 RYN393250 SIJ393250 SSF393250 TCB393250 TLX393250 TVT393250 UFP393250 UPL393250 UZH393250 VJD393250 VSZ393250 WCV393250 WMR393250 WWN393250 AF458786 KB458786 TX458786 ADT458786 ANP458786 AXL458786 BHH458786 BRD458786 CAZ458786 CKV458786 CUR458786 DEN458786 DOJ458786 DYF458786 EIB458786 ERX458786 FBT458786 FLP458786 FVL458786 GFH458786 GPD458786 GYZ458786 HIV458786 HSR458786 ICN458786 IMJ458786 IWF458786 JGB458786 JPX458786 JZT458786 KJP458786 KTL458786 LDH458786 LND458786 LWZ458786 MGV458786 MQR458786 NAN458786 NKJ458786 NUF458786 OEB458786 ONX458786 OXT458786 PHP458786 PRL458786 QBH458786 QLD458786 QUZ458786 REV458786 ROR458786 RYN458786 SIJ458786 SSF458786 TCB458786 TLX458786 TVT458786 UFP458786 UPL458786 UZH458786 VJD458786 VSZ458786 WCV458786 WMR458786 WWN458786 AF524322 KB524322 TX524322 ADT524322 ANP524322 AXL524322 BHH524322 BRD524322 CAZ524322 CKV524322 CUR524322 DEN524322 DOJ524322 DYF524322 EIB524322 ERX524322 FBT524322 FLP524322 FVL524322 GFH524322 GPD524322 GYZ524322 HIV524322 HSR524322 ICN524322 IMJ524322 IWF524322 JGB524322 JPX524322 JZT524322 KJP524322 KTL524322 LDH524322 LND524322 LWZ524322 MGV524322 MQR524322 NAN524322 NKJ524322 NUF524322 OEB524322 ONX524322 OXT524322 PHP524322 PRL524322 QBH524322 QLD524322 QUZ524322 REV524322 ROR524322 RYN524322 SIJ524322 SSF524322 TCB524322 TLX524322 TVT524322 UFP524322 UPL524322 UZH524322 VJD524322 VSZ524322 WCV524322 WMR524322 WWN524322 AF589858 KB589858 TX589858 ADT589858 ANP589858 AXL589858 BHH589858 BRD589858 CAZ589858 CKV589858 CUR589858 DEN589858 DOJ589858 DYF589858 EIB589858 ERX589858 FBT589858 FLP589858 FVL589858 GFH589858 GPD589858 GYZ589858 HIV589858 HSR589858 ICN589858 IMJ589858 IWF589858 JGB589858 JPX589858 JZT589858 KJP589858 KTL589858 LDH589858 LND589858 LWZ589858 MGV589858 MQR589858 NAN589858 NKJ589858 NUF589858 OEB589858 ONX589858 OXT589858 PHP589858 PRL589858 QBH589858 QLD589858 QUZ589858 REV589858 ROR589858 RYN589858 SIJ589858 SSF589858 TCB589858 TLX589858 TVT589858 UFP589858 UPL589858 UZH589858 VJD589858 VSZ589858 WCV589858 WMR589858 WWN589858 AF655394 KB655394 TX655394 ADT655394 ANP655394 AXL655394 BHH655394 BRD655394 CAZ655394 CKV655394 CUR655394 DEN655394 DOJ655394 DYF655394 EIB655394 ERX655394 FBT655394 FLP655394 FVL655394 GFH655394 GPD655394 GYZ655394 HIV655394 HSR655394 ICN655394 IMJ655394 IWF655394 JGB655394 JPX655394 JZT655394 KJP655394 KTL655394 LDH655394 LND655394 LWZ655394 MGV655394 MQR655394 NAN655394 NKJ655394 NUF655394 OEB655394 ONX655394 OXT655394 PHP655394 PRL655394 QBH655394 QLD655394 QUZ655394 REV655394 ROR655394 RYN655394 SIJ655394 SSF655394 TCB655394 TLX655394 TVT655394 UFP655394 UPL655394 UZH655394 VJD655394 VSZ655394 WCV655394 WMR655394 WWN655394 AF720930 KB720930 TX720930 ADT720930 ANP720930 AXL720930 BHH720930 BRD720930 CAZ720930 CKV720930 CUR720930 DEN720930 DOJ720930 DYF720930 EIB720930 ERX720930 FBT720930 FLP720930 FVL720930 GFH720930 GPD720930 GYZ720930 HIV720930 HSR720930 ICN720930 IMJ720930 IWF720930 JGB720930 JPX720930 JZT720930 KJP720930 KTL720930 LDH720930 LND720930 LWZ720930 MGV720930 MQR720930 NAN720930 NKJ720930 NUF720930 OEB720930 ONX720930 OXT720930 PHP720930 PRL720930 QBH720930 QLD720930 QUZ720930 REV720930 ROR720930 RYN720930 SIJ720930 SSF720930 TCB720930 TLX720930 TVT720930 UFP720930 UPL720930 UZH720930 VJD720930 VSZ720930 WCV720930 WMR720930 WWN720930 AF786466 KB786466 TX786466 ADT786466 ANP786466 AXL786466 BHH786466 BRD786466 CAZ786466 CKV786466 CUR786466 DEN786466 DOJ786466 DYF786466 EIB786466 ERX786466 FBT786466 FLP786466 FVL786466 GFH786466 GPD786466 GYZ786466 HIV786466 HSR786466 ICN786466 IMJ786466 IWF786466 JGB786466 JPX786466 JZT786466 KJP786466 KTL786466 LDH786466 LND786466 LWZ786466 MGV786466 MQR786466 NAN786466 NKJ786466 NUF786466 OEB786466 ONX786466 OXT786466 PHP786466 PRL786466 QBH786466 QLD786466 QUZ786466 REV786466 ROR786466 RYN786466 SIJ786466 SSF786466 TCB786466 TLX786466 TVT786466 UFP786466 UPL786466 UZH786466 VJD786466 VSZ786466 WCV786466 WMR786466 WWN786466 AF852002 KB852002 TX852002 ADT852002 ANP852002 AXL852002 BHH852002 BRD852002 CAZ852002 CKV852002 CUR852002 DEN852002 DOJ852002 DYF852002 EIB852002 ERX852002 FBT852002 FLP852002 FVL852002 GFH852002 GPD852002 GYZ852002 HIV852002 HSR852002 ICN852002 IMJ852002 IWF852002 JGB852002 JPX852002 JZT852002 KJP852002 KTL852002 LDH852002 LND852002 LWZ852002 MGV852002 MQR852002 NAN852002 NKJ852002 NUF852002 OEB852002 ONX852002 OXT852002 PHP852002 PRL852002 QBH852002 QLD852002 QUZ852002 REV852002 ROR852002 RYN852002 SIJ852002 SSF852002 TCB852002 TLX852002 TVT852002 UFP852002 UPL852002 UZH852002 VJD852002 VSZ852002 WCV852002 WMR852002 WWN852002 AF917538 KB917538 TX917538 ADT917538 ANP917538 AXL917538 BHH917538 BRD917538 CAZ917538 CKV917538 CUR917538 DEN917538 DOJ917538 DYF917538 EIB917538 ERX917538 FBT917538 FLP917538 FVL917538 GFH917538 GPD917538 GYZ917538 HIV917538 HSR917538 ICN917538 IMJ917538 IWF917538 JGB917538 JPX917538 JZT917538 KJP917538 KTL917538 LDH917538 LND917538 LWZ917538 MGV917538 MQR917538 NAN917538 NKJ917538 NUF917538 OEB917538 ONX917538 OXT917538 PHP917538 PRL917538 QBH917538 QLD917538 QUZ917538 REV917538 ROR917538 RYN917538 SIJ917538 SSF917538 TCB917538 TLX917538 TVT917538 UFP917538 UPL917538 UZH917538 VJD917538 VSZ917538 WCV917538 WMR917538 WWN917538 AF983074 KB983074 TX983074 ADT983074 ANP983074 AXL983074 BHH983074 BRD983074 CAZ983074 CKV983074 CUR983074 DEN983074 DOJ983074 DYF983074 EIB983074 ERX983074 FBT983074 FLP983074 FVL983074 GFH983074 GPD983074 GYZ983074 HIV983074 HSR983074 ICN983074 IMJ983074 IWF983074 JGB983074 JPX983074 JZT983074 KJP983074 KTL983074 LDH983074 LND983074 LWZ983074 MGV983074 MQR983074 NAN983074 NKJ983074 NUF983074 OEB983074 ONX983074 OXT983074 PHP983074 PRL983074 QBH983074 QLD983074 QUZ983074 REV983074 ROR983074 RYN983074 SIJ983074 SSF983074 TCB983074 TLX983074 TVT983074 UFP983074 UPL983074 UZH983074 VJD983074 VSZ983074 WCV983074 WMR983074 WWN983074">
      <formula1>0</formula1>
      <formula2>1000000</formula2>
    </dataValidation>
    <dataValidation allowBlank="1" showErrorMessage="1" error="Prazo maximo permitido 60_x000a_meses" sqref="AH25 KD25 TZ25 ADV25 ANR25 AXN25 BHJ25 BRF25 CBB25 CKX25 CUT25 DEP25 DOL25 DYH25 EID25 ERZ25 FBV25 FLR25 FVN25 GFJ25 GPF25 GZB25 HIX25 HST25 ICP25 IML25 IWH25 JGD25 JPZ25 JZV25 KJR25 KTN25 LDJ25 LNF25 LXB25 MGX25 MQT25 NAP25 NKL25 NUH25 OED25 ONZ25 OXV25 PHR25 PRN25 QBJ25 QLF25 QVB25 REX25 ROT25 RYP25 SIL25 SSH25 TCD25 TLZ25 TVV25 UFR25 UPN25 UZJ25 VJF25 VTB25 WCX25 WMT25 WWP25 AH65561 KD65561 TZ65561 ADV65561 ANR65561 AXN65561 BHJ65561 BRF65561 CBB65561 CKX65561 CUT65561 DEP65561 DOL65561 DYH65561 EID65561 ERZ65561 FBV65561 FLR65561 FVN65561 GFJ65561 GPF65561 GZB65561 HIX65561 HST65561 ICP65561 IML65561 IWH65561 JGD65561 JPZ65561 JZV65561 KJR65561 KTN65561 LDJ65561 LNF65561 LXB65561 MGX65561 MQT65561 NAP65561 NKL65561 NUH65561 OED65561 ONZ65561 OXV65561 PHR65561 PRN65561 QBJ65561 QLF65561 QVB65561 REX65561 ROT65561 RYP65561 SIL65561 SSH65561 TCD65561 TLZ65561 TVV65561 UFR65561 UPN65561 UZJ65561 VJF65561 VTB65561 WCX65561 WMT65561 WWP65561 AH131097 KD131097 TZ131097 ADV131097 ANR131097 AXN131097 BHJ131097 BRF131097 CBB131097 CKX131097 CUT131097 DEP131097 DOL131097 DYH131097 EID131097 ERZ131097 FBV131097 FLR131097 FVN131097 GFJ131097 GPF131097 GZB131097 HIX131097 HST131097 ICP131097 IML131097 IWH131097 JGD131097 JPZ131097 JZV131097 KJR131097 KTN131097 LDJ131097 LNF131097 LXB131097 MGX131097 MQT131097 NAP131097 NKL131097 NUH131097 OED131097 ONZ131097 OXV131097 PHR131097 PRN131097 QBJ131097 QLF131097 QVB131097 REX131097 ROT131097 RYP131097 SIL131097 SSH131097 TCD131097 TLZ131097 TVV131097 UFR131097 UPN131097 UZJ131097 VJF131097 VTB131097 WCX131097 WMT131097 WWP131097 AH196633 KD196633 TZ196633 ADV196633 ANR196633 AXN196633 BHJ196633 BRF196633 CBB196633 CKX196633 CUT196633 DEP196633 DOL196633 DYH196633 EID196633 ERZ196633 FBV196633 FLR196633 FVN196633 GFJ196633 GPF196633 GZB196633 HIX196633 HST196633 ICP196633 IML196633 IWH196633 JGD196633 JPZ196633 JZV196633 KJR196633 KTN196633 LDJ196633 LNF196633 LXB196633 MGX196633 MQT196633 NAP196633 NKL196633 NUH196633 OED196633 ONZ196633 OXV196633 PHR196633 PRN196633 QBJ196633 QLF196633 QVB196633 REX196633 ROT196633 RYP196633 SIL196633 SSH196633 TCD196633 TLZ196633 TVV196633 UFR196633 UPN196633 UZJ196633 VJF196633 VTB196633 WCX196633 WMT196633 WWP196633 AH262169 KD262169 TZ262169 ADV262169 ANR262169 AXN262169 BHJ262169 BRF262169 CBB262169 CKX262169 CUT262169 DEP262169 DOL262169 DYH262169 EID262169 ERZ262169 FBV262169 FLR262169 FVN262169 GFJ262169 GPF262169 GZB262169 HIX262169 HST262169 ICP262169 IML262169 IWH262169 JGD262169 JPZ262169 JZV262169 KJR262169 KTN262169 LDJ262169 LNF262169 LXB262169 MGX262169 MQT262169 NAP262169 NKL262169 NUH262169 OED262169 ONZ262169 OXV262169 PHR262169 PRN262169 QBJ262169 QLF262169 QVB262169 REX262169 ROT262169 RYP262169 SIL262169 SSH262169 TCD262169 TLZ262169 TVV262169 UFR262169 UPN262169 UZJ262169 VJF262169 VTB262169 WCX262169 WMT262169 WWP262169 AH327705 KD327705 TZ327705 ADV327705 ANR327705 AXN327705 BHJ327705 BRF327705 CBB327705 CKX327705 CUT327705 DEP327705 DOL327705 DYH327705 EID327705 ERZ327705 FBV327705 FLR327705 FVN327705 GFJ327705 GPF327705 GZB327705 HIX327705 HST327705 ICP327705 IML327705 IWH327705 JGD327705 JPZ327705 JZV327705 KJR327705 KTN327705 LDJ327705 LNF327705 LXB327705 MGX327705 MQT327705 NAP327705 NKL327705 NUH327705 OED327705 ONZ327705 OXV327705 PHR327705 PRN327705 QBJ327705 QLF327705 QVB327705 REX327705 ROT327705 RYP327705 SIL327705 SSH327705 TCD327705 TLZ327705 TVV327705 UFR327705 UPN327705 UZJ327705 VJF327705 VTB327705 WCX327705 WMT327705 WWP327705 AH393241 KD393241 TZ393241 ADV393241 ANR393241 AXN393241 BHJ393241 BRF393241 CBB393241 CKX393241 CUT393241 DEP393241 DOL393241 DYH393241 EID393241 ERZ393241 FBV393241 FLR393241 FVN393241 GFJ393241 GPF393241 GZB393241 HIX393241 HST393241 ICP393241 IML393241 IWH393241 JGD393241 JPZ393241 JZV393241 KJR393241 KTN393241 LDJ393241 LNF393241 LXB393241 MGX393241 MQT393241 NAP393241 NKL393241 NUH393241 OED393241 ONZ393241 OXV393241 PHR393241 PRN393241 QBJ393241 QLF393241 QVB393241 REX393241 ROT393241 RYP393241 SIL393241 SSH393241 TCD393241 TLZ393241 TVV393241 UFR393241 UPN393241 UZJ393241 VJF393241 VTB393241 WCX393241 WMT393241 WWP393241 AH458777 KD458777 TZ458777 ADV458777 ANR458777 AXN458777 BHJ458777 BRF458777 CBB458777 CKX458777 CUT458777 DEP458777 DOL458777 DYH458777 EID458777 ERZ458777 FBV458777 FLR458777 FVN458777 GFJ458777 GPF458777 GZB458777 HIX458777 HST458777 ICP458777 IML458777 IWH458777 JGD458777 JPZ458777 JZV458777 KJR458777 KTN458777 LDJ458777 LNF458777 LXB458777 MGX458777 MQT458777 NAP458777 NKL458777 NUH458777 OED458777 ONZ458777 OXV458777 PHR458777 PRN458777 QBJ458777 QLF458777 QVB458777 REX458777 ROT458777 RYP458777 SIL458777 SSH458777 TCD458777 TLZ458777 TVV458777 UFR458777 UPN458777 UZJ458777 VJF458777 VTB458777 WCX458777 WMT458777 WWP458777 AH524313 KD524313 TZ524313 ADV524313 ANR524313 AXN524313 BHJ524313 BRF524313 CBB524313 CKX524313 CUT524313 DEP524313 DOL524313 DYH524313 EID524313 ERZ524313 FBV524313 FLR524313 FVN524313 GFJ524313 GPF524313 GZB524313 HIX524313 HST524313 ICP524313 IML524313 IWH524313 JGD524313 JPZ524313 JZV524313 KJR524313 KTN524313 LDJ524313 LNF524313 LXB524313 MGX524313 MQT524313 NAP524313 NKL524313 NUH524313 OED524313 ONZ524313 OXV524313 PHR524313 PRN524313 QBJ524313 QLF524313 QVB524313 REX524313 ROT524313 RYP524313 SIL524313 SSH524313 TCD524313 TLZ524313 TVV524313 UFR524313 UPN524313 UZJ524313 VJF524313 VTB524313 WCX524313 WMT524313 WWP524313 AH589849 KD589849 TZ589849 ADV589849 ANR589849 AXN589849 BHJ589849 BRF589849 CBB589849 CKX589849 CUT589849 DEP589849 DOL589849 DYH589849 EID589849 ERZ589849 FBV589849 FLR589849 FVN589849 GFJ589849 GPF589849 GZB589849 HIX589849 HST589849 ICP589849 IML589849 IWH589849 JGD589849 JPZ589849 JZV589849 KJR589849 KTN589849 LDJ589849 LNF589849 LXB589849 MGX589849 MQT589849 NAP589849 NKL589849 NUH589849 OED589849 ONZ589849 OXV589849 PHR589849 PRN589849 QBJ589849 QLF589849 QVB589849 REX589849 ROT589849 RYP589849 SIL589849 SSH589849 TCD589849 TLZ589849 TVV589849 UFR589849 UPN589849 UZJ589849 VJF589849 VTB589849 WCX589849 WMT589849 WWP589849 AH655385 KD655385 TZ655385 ADV655385 ANR655385 AXN655385 BHJ655385 BRF655385 CBB655385 CKX655385 CUT655385 DEP655385 DOL655385 DYH655385 EID655385 ERZ655385 FBV655385 FLR655385 FVN655385 GFJ655385 GPF655385 GZB655385 HIX655385 HST655385 ICP655385 IML655385 IWH655385 JGD655385 JPZ655385 JZV655385 KJR655385 KTN655385 LDJ655385 LNF655385 LXB655385 MGX655385 MQT655385 NAP655385 NKL655385 NUH655385 OED655385 ONZ655385 OXV655385 PHR655385 PRN655385 QBJ655385 QLF655385 QVB655385 REX655385 ROT655385 RYP655385 SIL655385 SSH655385 TCD655385 TLZ655385 TVV655385 UFR655385 UPN655385 UZJ655385 VJF655385 VTB655385 WCX655385 WMT655385 WWP655385 AH720921 KD720921 TZ720921 ADV720921 ANR720921 AXN720921 BHJ720921 BRF720921 CBB720921 CKX720921 CUT720921 DEP720921 DOL720921 DYH720921 EID720921 ERZ720921 FBV720921 FLR720921 FVN720921 GFJ720921 GPF720921 GZB720921 HIX720921 HST720921 ICP720921 IML720921 IWH720921 JGD720921 JPZ720921 JZV720921 KJR720921 KTN720921 LDJ720921 LNF720921 LXB720921 MGX720921 MQT720921 NAP720921 NKL720921 NUH720921 OED720921 ONZ720921 OXV720921 PHR720921 PRN720921 QBJ720921 QLF720921 QVB720921 REX720921 ROT720921 RYP720921 SIL720921 SSH720921 TCD720921 TLZ720921 TVV720921 UFR720921 UPN720921 UZJ720921 VJF720921 VTB720921 WCX720921 WMT720921 WWP720921 AH786457 KD786457 TZ786457 ADV786457 ANR786457 AXN786457 BHJ786457 BRF786457 CBB786457 CKX786457 CUT786457 DEP786457 DOL786457 DYH786457 EID786457 ERZ786457 FBV786457 FLR786457 FVN786457 GFJ786457 GPF786457 GZB786457 HIX786457 HST786457 ICP786457 IML786457 IWH786457 JGD786457 JPZ786457 JZV786457 KJR786457 KTN786457 LDJ786457 LNF786457 LXB786457 MGX786457 MQT786457 NAP786457 NKL786457 NUH786457 OED786457 ONZ786457 OXV786457 PHR786457 PRN786457 QBJ786457 QLF786457 QVB786457 REX786457 ROT786457 RYP786457 SIL786457 SSH786457 TCD786457 TLZ786457 TVV786457 UFR786457 UPN786457 UZJ786457 VJF786457 VTB786457 WCX786457 WMT786457 WWP786457 AH851993 KD851993 TZ851993 ADV851993 ANR851993 AXN851993 BHJ851993 BRF851993 CBB851993 CKX851993 CUT851993 DEP851993 DOL851993 DYH851993 EID851993 ERZ851993 FBV851993 FLR851993 FVN851993 GFJ851993 GPF851993 GZB851993 HIX851993 HST851993 ICP851993 IML851993 IWH851993 JGD851993 JPZ851993 JZV851993 KJR851993 KTN851993 LDJ851993 LNF851993 LXB851993 MGX851993 MQT851993 NAP851993 NKL851993 NUH851993 OED851993 ONZ851993 OXV851993 PHR851993 PRN851993 QBJ851993 QLF851993 QVB851993 REX851993 ROT851993 RYP851993 SIL851993 SSH851993 TCD851993 TLZ851993 TVV851993 UFR851993 UPN851993 UZJ851993 VJF851993 VTB851993 WCX851993 WMT851993 WWP851993 AH917529 KD917529 TZ917529 ADV917529 ANR917529 AXN917529 BHJ917529 BRF917529 CBB917529 CKX917529 CUT917529 DEP917529 DOL917529 DYH917529 EID917529 ERZ917529 FBV917529 FLR917529 FVN917529 GFJ917529 GPF917529 GZB917529 HIX917529 HST917529 ICP917529 IML917529 IWH917529 JGD917529 JPZ917529 JZV917529 KJR917529 KTN917529 LDJ917529 LNF917529 LXB917529 MGX917529 MQT917529 NAP917529 NKL917529 NUH917529 OED917529 ONZ917529 OXV917529 PHR917529 PRN917529 QBJ917529 QLF917529 QVB917529 REX917529 ROT917529 RYP917529 SIL917529 SSH917529 TCD917529 TLZ917529 TVV917529 UFR917529 UPN917529 UZJ917529 VJF917529 VTB917529 WCX917529 WMT917529 WWP917529 AH983065 KD983065 TZ983065 ADV983065 ANR983065 AXN983065 BHJ983065 BRF983065 CBB983065 CKX983065 CUT983065 DEP983065 DOL983065 DYH983065 EID983065 ERZ983065 FBV983065 FLR983065 FVN983065 GFJ983065 GPF983065 GZB983065 HIX983065 HST983065 ICP983065 IML983065 IWH983065 JGD983065 JPZ983065 JZV983065 KJR983065 KTN983065 LDJ983065 LNF983065 LXB983065 MGX983065 MQT983065 NAP983065 NKL983065 NUH983065 OED983065 ONZ983065 OXV983065 PHR983065 PRN983065 QBJ983065 QLF983065 QVB983065 REX983065 ROT983065 RYP983065 SIL983065 SSH983065 TCD983065 TLZ983065 TVV983065 UFR983065 UPN983065 UZJ983065 VJF983065 VTB983065 WCX983065 WMT983065 WWP983065"/>
    <dataValidation allowBlank="1" showInputMessage="1" showErrorMessage="1" error="Valor nao permitido" sqref="AK34 KG34 UC34 ADY34 ANU34 AXQ34 BHM34 BRI34 CBE34 CLA34 CUW34 DES34 DOO34 DYK34 EIG34 ESC34 FBY34 FLU34 FVQ34 GFM34 GPI34 GZE34 HJA34 HSW34 ICS34 IMO34 IWK34 JGG34 JQC34 JZY34 KJU34 KTQ34 LDM34 LNI34 LXE34 MHA34 MQW34 NAS34 NKO34 NUK34 OEG34 OOC34 OXY34 PHU34 PRQ34 QBM34 QLI34 QVE34 RFA34 ROW34 RYS34 SIO34 SSK34 TCG34 TMC34 TVY34 UFU34 UPQ34 UZM34 VJI34 VTE34 WDA34 WMW34 WWS34 AK65570 KG65570 UC65570 ADY65570 ANU65570 AXQ65570 BHM65570 BRI65570 CBE65570 CLA65570 CUW65570 DES65570 DOO65570 DYK65570 EIG65570 ESC65570 FBY65570 FLU65570 FVQ65570 GFM65570 GPI65570 GZE65570 HJA65570 HSW65570 ICS65570 IMO65570 IWK65570 JGG65570 JQC65570 JZY65570 KJU65570 KTQ65570 LDM65570 LNI65570 LXE65570 MHA65570 MQW65570 NAS65570 NKO65570 NUK65570 OEG65570 OOC65570 OXY65570 PHU65570 PRQ65570 QBM65570 QLI65570 QVE65570 RFA65570 ROW65570 RYS65570 SIO65570 SSK65570 TCG65570 TMC65570 TVY65570 UFU65570 UPQ65570 UZM65570 VJI65570 VTE65570 WDA65570 WMW65570 WWS65570 AK131106 KG131106 UC131106 ADY131106 ANU131106 AXQ131106 BHM131106 BRI131106 CBE131106 CLA131106 CUW131106 DES131106 DOO131106 DYK131106 EIG131106 ESC131106 FBY131106 FLU131106 FVQ131106 GFM131106 GPI131106 GZE131106 HJA131106 HSW131106 ICS131106 IMO131106 IWK131106 JGG131106 JQC131106 JZY131106 KJU131106 KTQ131106 LDM131106 LNI131106 LXE131106 MHA131106 MQW131106 NAS131106 NKO131106 NUK131106 OEG131106 OOC131106 OXY131106 PHU131106 PRQ131106 QBM131106 QLI131106 QVE131106 RFA131106 ROW131106 RYS131106 SIO131106 SSK131106 TCG131106 TMC131106 TVY131106 UFU131106 UPQ131106 UZM131106 VJI131106 VTE131106 WDA131106 WMW131106 WWS131106 AK196642 KG196642 UC196642 ADY196642 ANU196642 AXQ196642 BHM196642 BRI196642 CBE196642 CLA196642 CUW196642 DES196642 DOO196642 DYK196642 EIG196642 ESC196642 FBY196642 FLU196642 FVQ196642 GFM196642 GPI196642 GZE196642 HJA196642 HSW196642 ICS196642 IMO196642 IWK196642 JGG196642 JQC196642 JZY196642 KJU196642 KTQ196642 LDM196642 LNI196642 LXE196642 MHA196642 MQW196642 NAS196642 NKO196642 NUK196642 OEG196642 OOC196642 OXY196642 PHU196642 PRQ196642 QBM196642 QLI196642 QVE196642 RFA196642 ROW196642 RYS196642 SIO196642 SSK196642 TCG196642 TMC196642 TVY196642 UFU196642 UPQ196642 UZM196642 VJI196642 VTE196642 WDA196642 WMW196642 WWS196642 AK262178 KG262178 UC262178 ADY262178 ANU262178 AXQ262178 BHM262178 BRI262178 CBE262178 CLA262178 CUW262178 DES262178 DOO262178 DYK262178 EIG262178 ESC262178 FBY262178 FLU262178 FVQ262178 GFM262178 GPI262178 GZE262178 HJA262178 HSW262178 ICS262178 IMO262178 IWK262178 JGG262178 JQC262178 JZY262178 KJU262178 KTQ262178 LDM262178 LNI262178 LXE262178 MHA262178 MQW262178 NAS262178 NKO262178 NUK262178 OEG262178 OOC262178 OXY262178 PHU262178 PRQ262178 QBM262178 QLI262178 QVE262178 RFA262178 ROW262178 RYS262178 SIO262178 SSK262178 TCG262178 TMC262178 TVY262178 UFU262178 UPQ262178 UZM262178 VJI262178 VTE262178 WDA262178 WMW262178 WWS262178 AK327714 KG327714 UC327714 ADY327714 ANU327714 AXQ327714 BHM327714 BRI327714 CBE327714 CLA327714 CUW327714 DES327714 DOO327714 DYK327714 EIG327714 ESC327714 FBY327714 FLU327714 FVQ327714 GFM327714 GPI327714 GZE327714 HJA327714 HSW327714 ICS327714 IMO327714 IWK327714 JGG327714 JQC327714 JZY327714 KJU327714 KTQ327714 LDM327714 LNI327714 LXE327714 MHA327714 MQW327714 NAS327714 NKO327714 NUK327714 OEG327714 OOC327714 OXY327714 PHU327714 PRQ327714 QBM327714 QLI327714 QVE327714 RFA327714 ROW327714 RYS327714 SIO327714 SSK327714 TCG327714 TMC327714 TVY327714 UFU327714 UPQ327714 UZM327714 VJI327714 VTE327714 WDA327714 WMW327714 WWS327714 AK393250 KG393250 UC393250 ADY393250 ANU393250 AXQ393250 BHM393250 BRI393250 CBE393250 CLA393250 CUW393250 DES393250 DOO393250 DYK393250 EIG393250 ESC393250 FBY393250 FLU393250 FVQ393250 GFM393250 GPI393250 GZE393250 HJA393250 HSW393250 ICS393250 IMO393250 IWK393250 JGG393250 JQC393250 JZY393250 KJU393250 KTQ393250 LDM393250 LNI393250 LXE393250 MHA393250 MQW393250 NAS393250 NKO393250 NUK393250 OEG393250 OOC393250 OXY393250 PHU393250 PRQ393250 QBM393250 QLI393250 QVE393250 RFA393250 ROW393250 RYS393250 SIO393250 SSK393250 TCG393250 TMC393250 TVY393250 UFU393250 UPQ393250 UZM393250 VJI393250 VTE393250 WDA393250 WMW393250 WWS393250 AK458786 KG458786 UC458786 ADY458786 ANU458786 AXQ458786 BHM458786 BRI458786 CBE458786 CLA458786 CUW458786 DES458786 DOO458786 DYK458786 EIG458786 ESC458786 FBY458786 FLU458786 FVQ458786 GFM458786 GPI458786 GZE458786 HJA458786 HSW458786 ICS458786 IMO458786 IWK458786 JGG458786 JQC458786 JZY458786 KJU458786 KTQ458786 LDM458786 LNI458786 LXE458786 MHA458786 MQW458786 NAS458786 NKO458786 NUK458786 OEG458786 OOC458786 OXY458786 PHU458786 PRQ458786 QBM458786 QLI458786 QVE458786 RFA458786 ROW458786 RYS458786 SIO458786 SSK458786 TCG458786 TMC458786 TVY458786 UFU458786 UPQ458786 UZM458786 VJI458786 VTE458786 WDA458786 WMW458786 WWS458786 AK524322 KG524322 UC524322 ADY524322 ANU524322 AXQ524322 BHM524322 BRI524322 CBE524322 CLA524322 CUW524322 DES524322 DOO524322 DYK524322 EIG524322 ESC524322 FBY524322 FLU524322 FVQ524322 GFM524322 GPI524322 GZE524322 HJA524322 HSW524322 ICS524322 IMO524322 IWK524322 JGG524322 JQC524322 JZY524322 KJU524322 KTQ524322 LDM524322 LNI524322 LXE524322 MHA524322 MQW524322 NAS524322 NKO524322 NUK524322 OEG524322 OOC524322 OXY524322 PHU524322 PRQ524322 QBM524322 QLI524322 QVE524322 RFA524322 ROW524322 RYS524322 SIO524322 SSK524322 TCG524322 TMC524322 TVY524322 UFU524322 UPQ524322 UZM524322 VJI524322 VTE524322 WDA524322 WMW524322 WWS524322 AK589858 KG589858 UC589858 ADY589858 ANU589858 AXQ589858 BHM589858 BRI589858 CBE589858 CLA589858 CUW589858 DES589858 DOO589858 DYK589858 EIG589858 ESC589858 FBY589858 FLU589858 FVQ589858 GFM589858 GPI589858 GZE589858 HJA589858 HSW589858 ICS589858 IMO589858 IWK589858 JGG589858 JQC589858 JZY589858 KJU589858 KTQ589858 LDM589858 LNI589858 LXE589858 MHA589858 MQW589858 NAS589858 NKO589858 NUK589858 OEG589858 OOC589858 OXY589858 PHU589858 PRQ589858 QBM589858 QLI589858 QVE589858 RFA589858 ROW589858 RYS589858 SIO589858 SSK589858 TCG589858 TMC589858 TVY589858 UFU589858 UPQ589858 UZM589858 VJI589858 VTE589858 WDA589858 WMW589858 WWS589858 AK655394 KG655394 UC655394 ADY655394 ANU655394 AXQ655394 BHM655394 BRI655394 CBE655394 CLA655394 CUW655394 DES655394 DOO655394 DYK655394 EIG655394 ESC655394 FBY655394 FLU655394 FVQ655394 GFM655394 GPI655394 GZE655394 HJA655394 HSW655394 ICS655394 IMO655394 IWK655394 JGG655394 JQC655394 JZY655394 KJU655394 KTQ655394 LDM655394 LNI655394 LXE655394 MHA655394 MQW655394 NAS655394 NKO655394 NUK655394 OEG655394 OOC655394 OXY655394 PHU655394 PRQ655394 QBM655394 QLI655394 QVE655394 RFA655394 ROW655394 RYS655394 SIO655394 SSK655394 TCG655394 TMC655394 TVY655394 UFU655394 UPQ655394 UZM655394 VJI655394 VTE655394 WDA655394 WMW655394 WWS655394 AK720930 KG720930 UC720930 ADY720930 ANU720930 AXQ720930 BHM720930 BRI720930 CBE720930 CLA720930 CUW720930 DES720930 DOO720930 DYK720930 EIG720930 ESC720930 FBY720930 FLU720930 FVQ720930 GFM720930 GPI720930 GZE720930 HJA720930 HSW720930 ICS720930 IMO720930 IWK720930 JGG720930 JQC720930 JZY720930 KJU720930 KTQ720930 LDM720930 LNI720930 LXE720930 MHA720930 MQW720930 NAS720930 NKO720930 NUK720930 OEG720930 OOC720930 OXY720930 PHU720930 PRQ720930 QBM720930 QLI720930 QVE720930 RFA720930 ROW720930 RYS720930 SIO720930 SSK720930 TCG720930 TMC720930 TVY720930 UFU720930 UPQ720930 UZM720930 VJI720930 VTE720930 WDA720930 WMW720930 WWS720930 AK786466 KG786466 UC786466 ADY786466 ANU786466 AXQ786466 BHM786466 BRI786466 CBE786466 CLA786466 CUW786466 DES786466 DOO786466 DYK786466 EIG786466 ESC786466 FBY786466 FLU786466 FVQ786466 GFM786466 GPI786466 GZE786466 HJA786466 HSW786466 ICS786466 IMO786466 IWK786466 JGG786466 JQC786466 JZY786466 KJU786466 KTQ786466 LDM786466 LNI786466 LXE786466 MHA786466 MQW786466 NAS786466 NKO786466 NUK786466 OEG786466 OOC786466 OXY786466 PHU786466 PRQ786466 QBM786466 QLI786466 QVE786466 RFA786466 ROW786466 RYS786466 SIO786466 SSK786466 TCG786466 TMC786466 TVY786466 UFU786466 UPQ786466 UZM786466 VJI786466 VTE786466 WDA786466 WMW786466 WWS786466 AK852002 KG852002 UC852002 ADY852002 ANU852002 AXQ852002 BHM852002 BRI852002 CBE852002 CLA852002 CUW852002 DES852002 DOO852002 DYK852002 EIG852002 ESC852002 FBY852002 FLU852002 FVQ852002 GFM852002 GPI852002 GZE852002 HJA852002 HSW852002 ICS852002 IMO852002 IWK852002 JGG852002 JQC852002 JZY852002 KJU852002 KTQ852002 LDM852002 LNI852002 LXE852002 MHA852002 MQW852002 NAS852002 NKO852002 NUK852002 OEG852002 OOC852002 OXY852002 PHU852002 PRQ852002 QBM852002 QLI852002 QVE852002 RFA852002 ROW852002 RYS852002 SIO852002 SSK852002 TCG852002 TMC852002 TVY852002 UFU852002 UPQ852002 UZM852002 VJI852002 VTE852002 WDA852002 WMW852002 WWS852002 AK917538 KG917538 UC917538 ADY917538 ANU917538 AXQ917538 BHM917538 BRI917538 CBE917538 CLA917538 CUW917538 DES917538 DOO917538 DYK917538 EIG917538 ESC917538 FBY917538 FLU917538 FVQ917538 GFM917538 GPI917538 GZE917538 HJA917538 HSW917538 ICS917538 IMO917538 IWK917538 JGG917538 JQC917538 JZY917538 KJU917538 KTQ917538 LDM917538 LNI917538 LXE917538 MHA917538 MQW917538 NAS917538 NKO917538 NUK917538 OEG917538 OOC917538 OXY917538 PHU917538 PRQ917538 QBM917538 QLI917538 QVE917538 RFA917538 ROW917538 RYS917538 SIO917538 SSK917538 TCG917538 TMC917538 TVY917538 UFU917538 UPQ917538 UZM917538 VJI917538 VTE917538 WDA917538 WMW917538 WWS917538 AK983074 KG983074 UC983074 ADY983074 ANU983074 AXQ983074 BHM983074 BRI983074 CBE983074 CLA983074 CUW983074 DES983074 DOO983074 DYK983074 EIG983074 ESC983074 FBY983074 FLU983074 FVQ983074 GFM983074 GPI983074 GZE983074 HJA983074 HSW983074 ICS983074 IMO983074 IWK983074 JGG983074 JQC983074 JZY983074 KJU983074 KTQ983074 LDM983074 LNI983074 LXE983074 MHA983074 MQW983074 NAS983074 NKO983074 NUK983074 OEG983074 OOC983074 OXY983074 PHU983074 PRQ983074 QBM983074 QLI983074 QVE983074 RFA983074 ROW983074 RYS983074 SIO983074 SSK983074 TCG983074 TMC983074 TVY983074 UFU983074 UPQ983074 UZM983074 VJI983074 VTE983074 WDA983074 WMW983074 WWS983074"/>
    <dataValidation type="whole" allowBlank="1" showInputMessage="1" showErrorMessage="1" prompt="Limitado a 50% da IS da Básica" sqref="AF42 KB42 TX42 ADT42 ANP42 AXL42 BHH42 BRD42 CAZ42 CKV42 CUR42 DEN42 DOJ42 DYF42 EIB42 ERX42 FBT42 FLP42 FVL42 GFH42 GPD42 GYZ42 HIV42 HSR42 ICN42 IMJ42 IWF42 JGB42 JPX42 JZT42 KJP42 KTL42 LDH42 LND42 LWZ42 MGV42 MQR42 NAN42 NKJ42 NUF42 OEB42 ONX42 OXT42 PHP42 PRL42 QBH42 QLD42 QUZ42 REV42 ROR42 RYN42 SIJ42 SSF42 TCB42 TLX42 TVT42 UFP42 UPL42 UZH42 VJD42 VSZ42 WCV42 WMR42 WWN42 AF65578 KB65578 TX65578 ADT65578 ANP65578 AXL65578 BHH65578 BRD65578 CAZ65578 CKV65578 CUR65578 DEN65578 DOJ65578 DYF65578 EIB65578 ERX65578 FBT65578 FLP65578 FVL65578 GFH65578 GPD65578 GYZ65578 HIV65578 HSR65578 ICN65578 IMJ65578 IWF65578 JGB65578 JPX65578 JZT65578 KJP65578 KTL65578 LDH65578 LND65578 LWZ65578 MGV65578 MQR65578 NAN65578 NKJ65578 NUF65578 OEB65578 ONX65578 OXT65578 PHP65578 PRL65578 QBH65578 QLD65578 QUZ65578 REV65578 ROR65578 RYN65578 SIJ65578 SSF65578 TCB65578 TLX65578 TVT65578 UFP65578 UPL65578 UZH65578 VJD65578 VSZ65578 WCV65578 WMR65578 WWN65578 AF131114 KB131114 TX131114 ADT131114 ANP131114 AXL131114 BHH131114 BRD131114 CAZ131114 CKV131114 CUR131114 DEN131114 DOJ131114 DYF131114 EIB131114 ERX131114 FBT131114 FLP131114 FVL131114 GFH131114 GPD131114 GYZ131114 HIV131114 HSR131114 ICN131114 IMJ131114 IWF131114 JGB131114 JPX131114 JZT131114 KJP131114 KTL131114 LDH131114 LND131114 LWZ131114 MGV131114 MQR131114 NAN131114 NKJ131114 NUF131114 OEB131114 ONX131114 OXT131114 PHP131114 PRL131114 QBH131114 QLD131114 QUZ131114 REV131114 ROR131114 RYN131114 SIJ131114 SSF131114 TCB131114 TLX131114 TVT131114 UFP131114 UPL131114 UZH131114 VJD131114 VSZ131114 WCV131114 WMR131114 WWN131114 AF196650 KB196650 TX196650 ADT196650 ANP196650 AXL196650 BHH196650 BRD196650 CAZ196650 CKV196650 CUR196650 DEN196650 DOJ196650 DYF196650 EIB196650 ERX196650 FBT196650 FLP196650 FVL196650 GFH196650 GPD196650 GYZ196650 HIV196650 HSR196650 ICN196650 IMJ196650 IWF196650 JGB196650 JPX196650 JZT196650 KJP196650 KTL196650 LDH196650 LND196650 LWZ196650 MGV196650 MQR196650 NAN196650 NKJ196650 NUF196650 OEB196650 ONX196650 OXT196650 PHP196650 PRL196650 QBH196650 QLD196650 QUZ196650 REV196650 ROR196650 RYN196650 SIJ196650 SSF196650 TCB196650 TLX196650 TVT196650 UFP196650 UPL196650 UZH196650 VJD196650 VSZ196650 WCV196650 WMR196650 WWN196650 AF262186 KB262186 TX262186 ADT262186 ANP262186 AXL262186 BHH262186 BRD262186 CAZ262186 CKV262186 CUR262186 DEN262186 DOJ262186 DYF262186 EIB262186 ERX262186 FBT262186 FLP262186 FVL262186 GFH262186 GPD262186 GYZ262186 HIV262186 HSR262186 ICN262186 IMJ262186 IWF262186 JGB262186 JPX262186 JZT262186 KJP262186 KTL262186 LDH262186 LND262186 LWZ262186 MGV262186 MQR262186 NAN262186 NKJ262186 NUF262186 OEB262186 ONX262186 OXT262186 PHP262186 PRL262186 QBH262186 QLD262186 QUZ262186 REV262186 ROR262186 RYN262186 SIJ262186 SSF262186 TCB262186 TLX262186 TVT262186 UFP262186 UPL262186 UZH262186 VJD262186 VSZ262186 WCV262186 WMR262186 WWN262186 AF327722 KB327722 TX327722 ADT327722 ANP327722 AXL327722 BHH327722 BRD327722 CAZ327722 CKV327722 CUR327722 DEN327722 DOJ327722 DYF327722 EIB327722 ERX327722 FBT327722 FLP327722 FVL327722 GFH327722 GPD327722 GYZ327722 HIV327722 HSR327722 ICN327722 IMJ327722 IWF327722 JGB327722 JPX327722 JZT327722 KJP327722 KTL327722 LDH327722 LND327722 LWZ327722 MGV327722 MQR327722 NAN327722 NKJ327722 NUF327722 OEB327722 ONX327722 OXT327722 PHP327722 PRL327722 QBH327722 QLD327722 QUZ327722 REV327722 ROR327722 RYN327722 SIJ327722 SSF327722 TCB327722 TLX327722 TVT327722 UFP327722 UPL327722 UZH327722 VJD327722 VSZ327722 WCV327722 WMR327722 WWN327722 AF393258 KB393258 TX393258 ADT393258 ANP393258 AXL393258 BHH393258 BRD393258 CAZ393258 CKV393258 CUR393258 DEN393258 DOJ393258 DYF393258 EIB393258 ERX393258 FBT393258 FLP393258 FVL393258 GFH393258 GPD393258 GYZ393258 HIV393258 HSR393258 ICN393258 IMJ393258 IWF393258 JGB393258 JPX393258 JZT393258 KJP393258 KTL393258 LDH393258 LND393258 LWZ393258 MGV393258 MQR393258 NAN393258 NKJ393258 NUF393258 OEB393258 ONX393258 OXT393258 PHP393258 PRL393258 QBH393258 QLD393258 QUZ393258 REV393258 ROR393258 RYN393258 SIJ393258 SSF393258 TCB393258 TLX393258 TVT393258 UFP393258 UPL393258 UZH393258 VJD393258 VSZ393258 WCV393258 WMR393258 WWN393258 AF458794 KB458794 TX458794 ADT458794 ANP458794 AXL458794 BHH458794 BRD458794 CAZ458794 CKV458794 CUR458794 DEN458794 DOJ458794 DYF458794 EIB458794 ERX458794 FBT458794 FLP458794 FVL458794 GFH458794 GPD458794 GYZ458794 HIV458794 HSR458794 ICN458794 IMJ458794 IWF458794 JGB458794 JPX458794 JZT458794 KJP458794 KTL458794 LDH458794 LND458794 LWZ458794 MGV458794 MQR458794 NAN458794 NKJ458794 NUF458794 OEB458794 ONX458794 OXT458794 PHP458794 PRL458794 QBH458794 QLD458794 QUZ458794 REV458794 ROR458794 RYN458794 SIJ458794 SSF458794 TCB458794 TLX458794 TVT458794 UFP458794 UPL458794 UZH458794 VJD458794 VSZ458794 WCV458794 WMR458794 WWN458794 AF524330 KB524330 TX524330 ADT524330 ANP524330 AXL524330 BHH524330 BRD524330 CAZ524330 CKV524330 CUR524330 DEN524330 DOJ524330 DYF524330 EIB524330 ERX524330 FBT524330 FLP524330 FVL524330 GFH524330 GPD524330 GYZ524330 HIV524330 HSR524330 ICN524330 IMJ524330 IWF524330 JGB524330 JPX524330 JZT524330 KJP524330 KTL524330 LDH524330 LND524330 LWZ524330 MGV524330 MQR524330 NAN524330 NKJ524330 NUF524330 OEB524330 ONX524330 OXT524330 PHP524330 PRL524330 QBH524330 QLD524330 QUZ524330 REV524330 ROR524330 RYN524330 SIJ524330 SSF524330 TCB524330 TLX524330 TVT524330 UFP524330 UPL524330 UZH524330 VJD524330 VSZ524330 WCV524330 WMR524330 WWN524330 AF589866 KB589866 TX589866 ADT589866 ANP589866 AXL589866 BHH589866 BRD589866 CAZ589866 CKV589866 CUR589866 DEN589866 DOJ589866 DYF589866 EIB589866 ERX589866 FBT589866 FLP589866 FVL589866 GFH589866 GPD589866 GYZ589866 HIV589866 HSR589866 ICN589866 IMJ589866 IWF589866 JGB589866 JPX589866 JZT589866 KJP589866 KTL589866 LDH589866 LND589866 LWZ589866 MGV589866 MQR589866 NAN589866 NKJ589866 NUF589866 OEB589866 ONX589866 OXT589866 PHP589866 PRL589866 QBH589866 QLD589866 QUZ589866 REV589866 ROR589866 RYN589866 SIJ589866 SSF589866 TCB589866 TLX589866 TVT589866 UFP589866 UPL589866 UZH589866 VJD589866 VSZ589866 WCV589866 WMR589866 WWN589866 AF655402 KB655402 TX655402 ADT655402 ANP655402 AXL655402 BHH655402 BRD655402 CAZ655402 CKV655402 CUR655402 DEN655402 DOJ655402 DYF655402 EIB655402 ERX655402 FBT655402 FLP655402 FVL655402 GFH655402 GPD655402 GYZ655402 HIV655402 HSR655402 ICN655402 IMJ655402 IWF655402 JGB655402 JPX655402 JZT655402 KJP655402 KTL655402 LDH655402 LND655402 LWZ655402 MGV655402 MQR655402 NAN655402 NKJ655402 NUF655402 OEB655402 ONX655402 OXT655402 PHP655402 PRL655402 QBH655402 QLD655402 QUZ655402 REV655402 ROR655402 RYN655402 SIJ655402 SSF655402 TCB655402 TLX655402 TVT655402 UFP655402 UPL655402 UZH655402 VJD655402 VSZ655402 WCV655402 WMR655402 WWN655402 AF720938 KB720938 TX720938 ADT720938 ANP720938 AXL720938 BHH720938 BRD720938 CAZ720938 CKV720938 CUR720938 DEN720938 DOJ720938 DYF720938 EIB720938 ERX720938 FBT720938 FLP720938 FVL720938 GFH720938 GPD720938 GYZ720938 HIV720938 HSR720938 ICN720938 IMJ720938 IWF720938 JGB720938 JPX720938 JZT720938 KJP720938 KTL720938 LDH720938 LND720938 LWZ720938 MGV720938 MQR720938 NAN720938 NKJ720938 NUF720938 OEB720938 ONX720938 OXT720938 PHP720938 PRL720938 QBH720938 QLD720938 QUZ720938 REV720938 ROR720938 RYN720938 SIJ720938 SSF720938 TCB720938 TLX720938 TVT720938 UFP720938 UPL720938 UZH720938 VJD720938 VSZ720938 WCV720938 WMR720938 WWN720938 AF786474 KB786474 TX786474 ADT786474 ANP786474 AXL786474 BHH786474 BRD786474 CAZ786474 CKV786474 CUR786474 DEN786474 DOJ786474 DYF786474 EIB786474 ERX786474 FBT786474 FLP786474 FVL786474 GFH786474 GPD786474 GYZ786474 HIV786474 HSR786474 ICN786474 IMJ786474 IWF786474 JGB786474 JPX786474 JZT786474 KJP786474 KTL786474 LDH786474 LND786474 LWZ786474 MGV786474 MQR786474 NAN786474 NKJ786474 NUF786474 OEB786474 ONX786474 OXT786474 PHP786474 PRL786474 QBH786474 QLD786474 QUZ786474 REV786474 ROR786474 RYN786474 SIJ786474 SSF786474 TCB786474 TLX786474 TVT786474 UFP786474 UPL786474 UZH786474 VJD786474 VSZ786474 WCV786474 WMR786474 WWN786474 AF852010 KB852010 TX852010 ADT852010 ANP852010 AXL852010 BHH852010 BRD852010 CAZ852010 CKV852010 CUR852010 DEN852010 DOJ852010 DYF852010 EIB852010 ERX852010 FBT852010 FLP852010 FVL852010 GFH852010 GPD852010 GYZ852010 HIV852010 HSR852010 ICN852010 IMJ852010 IWF852010 JGB852010 JPX852010 JZT852010 KJP852010 KTL852010 LDH852010 LND852010 LWZ852010 MGV852010 MQR852010 NAN852010 NKJ852010 NUF852010 OEB852010 ONX852010 OXT852010 PHP852010 PRL852010 QBH852010 QLD852010 QUZ852010 REV852010 ROR852010 RYN852010 SIJ852010 SSF852010 TCB852010 TLX852010 TVT852010 UFP852010 UPL852010 UZH852010 VJD852010 VSZ852010 WCV852010 WMR852010 WWN852010 AF917546 KB917546 TX917546 ADT917546 ANP917546 AXL917546 BHH917546 BRD917546 CAZ917546 CKV917546 CUR917546 DEN917546 DOJ917546 DYF917546 EIB917546 ERX917546 FBT917546 FLP917546 FVL917546 GFH917546 GPD917546 GYZ917546 HIV917546 HSR917546 ICN917546 IMJ917546 IWF917546 JGB917546 JPX917546 JZT917546 KJP917546 KTL917546 LDH917546 LND917546 LWZ917546 MGV917546 MQR917546 NAN917546 NKJ917546 NUF917546 OEB917546 ONX917546 OXT917546 PHP917546 PRL917546 QBH917546 QLD917546 QUZ917546 REV917546 ROR917546 RYN917546 SIJ917546 SSF917546 TCB917546 TLX917546 TVT917546 UFP917546 UPL917546 UZH917546 VJD917546 VSZ917546 WCV917546 WMR917546 WWN917546 AF983082 KB983082 TX983082 ADT983082 ANP983082 AXL983082 BHH983082 BRD983082 CAZ983082 CKV983082 CUR983082 DEN983082 DOJ983082 DYF983082 EIB983082 ERX983082 FBT983082 FLP983082 FVL983082 GFH983082 GPD983082 GYZ983082 HIV983082 HSR983082 ICN983082 IMJ983082 IWF983082 JGB983082 JPX983082 JZT983082 KJP983082 KTL983082 LDH983082 LND983082 LWZ983082 MGV983082 MQR983082 NAN983082 NKJ983082 NUF983082 OEB983082 ONX983082 OXT983082 PHP983082 PRL983082 QBH983082 QLD983082 QUZ983082 REV983082 ROR983082 RYN983082 SIJ983082 SSF983082 TCB983082 TLX983082 TVT983082 UFP983082 UPL983082 UZH983082 VJD983082 VSZ983082 WCV983082 WMR983082 WWN983082">
      <formula1>0</formula1>
      <formula2>1000000</formula2>
    </dataValidation>
    <dataValidation type="whole" allowBlank="1" showInputMessage="1" showErrorMessage="1" prompt="Limitado a 5% da IS da Básica" sqref="AH44:AH45 KD44:KD45 TZ44:TZ45 ADV44:ADV45 ANR44:ANR45 AXN44:AXN45 BHJ44:BHJ45 BRF44:BRF45 CBB44:CBB45 CKX44:CKX45 CUT44:CUT45 DEP44:DEP45 DOL44:DOL45 DYH44:DYH45 EID44:EID45 ERZ44:ERZ45 FBV44:FBV45 FLR44:FLR45 FVN44:FVN45 GFJ44:GFJ45 GPF44:GPF45 GZB44:GZB45 HIX44:HIX45 HST44:HST45 ICP44:ICP45 IML44:IML45 IWH44:IWH45 JGD44:JGD45 JPZ44:JPZ45 JZV44:JZV45 KJR44:KJR45 KTN44:KTN45 LDJ44:LDJ45 LNF44:LNF45 LXB44:LXB45 MGX44:MGX45 MQT44:MQT45 NAP44:NAP45 NKL44:NKL45 NUH44:NUH45 OED44:OED45 ONZ44:ONZ45 OXV44:OXV45 PHR44:PHR45 PRN44:PRN45 QBJ44:QBJ45 QLF44:QLF45 QVB44:QVB45 REX44:REX45 ROT44:ROT45 RYP44:RYP45 SIL44:SIL45 SSH44:SSH45 TCD44:TCD45 TLZ44:TLZ45 TVV44:TVV45 UFR44:UFR45 UPN44:UPN45 UZJ44:UZJ45 VJF44:VJF45 VTB44:VTB45 WCX44:WCX45 WMT44:WMT45 WWP44:WWP45 AH65580:AH65581 KD65580:KD65581 TZ65580:TZ65581 ADV65580:ADV65581 ANR65580:ANR65581 AXN65580:AXN65581 BHJ65580:BHJ65581 BRF65580:BRF65581 CBB65580:CBB65581 CKX65580:CKX65581 CUT65580:CUT65581 DEP65580:DEP65581 DOL65580:DOL65581 DYH65580:DYH65581 EID65580:EID65581 ERZ65580:ERZ65581 FBV65580:FBV65581 FLR65580:FLR65581 FVN65580:FVN65581 GFJ65580:GFJ65581 GPF65580:GPF65581 GZB65580:GZB65581 HIX65580:HIX65581 HST65580:HST65581 ICP65580:ICP65581 IML65580:IML65581 IWH65580:IWH65581 JGD65580:JGD65581 JPZ65580:JPZ65581 JZV65580:JZV65581 KJR65580:KJR65581 KTN65580:KTN65581 LDJ65580:LDJ65581 LNF65580:LNF65581 LXB65580:LXB65581 MGX65580:MGX65581 MQT65580:MQT65581 NAP65580:NAP65581 NKL65580:NKL65581 NUH65580:NUH65581 OED65580:OED65581 ONZ65580:ONZ65581 OXV65580:OXV65581 PHR65580:PHR65581 PRN65580:PRN65581 QBJ65580:QBJ65581 QLF65580:QLF65581 QVB65580:QVB65581 REX65580:REX65581 ROT65580:ROT65581 RYP65580:RYP65581 SIL65580:SIL65581 SSH65580:SSH65581 TCD65580:TCD65581 TLZ65580:TLZ65581 TVV65580:TVV65581 UFR65580:UFR65581 UPN65580:UPN65581 UZJ65580:UZJ65581 VJF65580:VJF65581 VTB65580:VTB65581 WCX65580:WCX65581 WMT65580:WMT65581 WWP65580:WWP65581 AH131116:AH131117 KD131116:KD131117 TZ131116:TZ131117 ADV131116:ADV131117 ANR131116:ANR131117 AXN131116:AXN131117 BHJ131116:BHJ131117 BRF131116:BRF131117 CBB131116:CBB131117 CKX131116:CKX131117 CUT131116:CUT131117 DEP131116:DEP131117 DOL131116:DOL131117 DYH131116:DYH131117 EID131116:EID131117 ERZ131116:ERZ131117 FBV131116:FBV131117 FLR131116:FLR131117 FVN131116:FVN131117 GFJ131116:GFJ131117 GPF131116:GPF131117 GZB131116:GZB131117 HIX131116:HIX131117 HST131116:HST131117 ICP131116:ICP131117 IML131116:IML131117 IWH131116:IWH131117 JGD131116:JGD131117 JPZ131116:JPZ131117 JZV131116:JZV131117 KJR131116:KJR131117 KTN131116:KTN131117 LDJ131116:LDJ131117 LNF131116:LNF131117 LXB131116:LXB131117 MGX131116:MGX131117 MQT131116:MQT131117 NAP131116:NAP131117 NKL131116:NKL131117 NUH131116:NUH131117 OED131116:OED131117 ONZ131116:ONZ131117 OXV131116:OXV131117 PHR131116:PHR131117 PRN131116:PRN131117 QBJ131116:QBJ131117 QLF131116:QLF131117 QVB131116:QVB131117 REX131116:REX131117 ROT131116:ROT131117 RYP131116:RYP131117 SIL131116:SIL131117 SSH131116:SSH131117 TCD131116:TCD131117 TLZ131116:TLZ131117 TVV131116:TVV131117 UFR131116:UFR131117 UPN131116:UPN131117 UZJ131116:UZJ131117 VJF131116:VJF131117 VTB131116:VTB131117 WCX131116:WCX131117 WMT131116:WMT131117 WWP131116:WWP131117 AH196652:AH196653 KD196652:KD196653 TZ196652:TZ196653 ADV196652:ADV196653 ANR196652:ANR196653 AXN196652:AXN196653 BHJ196652:BHJ196653 BRF196652:BRF196653 CBB196652:CBB196653 CKX196652:CKX196653 CUT196652:CUT196653 DEP196652:DEP196653 DOL196652:DOL196653 DYH196652:DYH196653 EID196652:EID196653 ERZ196652:ERZ196653 FBV196652:FBV196653 FLR196652:FLR196653 FVN196652:FVN196653 GFJ196652:GFJ196653 GPF196652:GPF196653 GZB196652:GZB196653 HIX196652:HIX196653 HST196652:HST196653 ICP196652:ICP196653 IML196652:IML196653 IWH196652:IWH196653 JGD196652:JGD196653 JPZ196652:JPZ196653 JZV196652:JZV196653 KJR196652:KJR196653 KTN196652:KTN196653 LDJ196652:LDJ196653 LNF196652:LNF196653 LXB196652:LXB196653 MGX196652:MGX196653 MQT196652:MQT196653 NAP196652:NAP196653 NKL196652:NKL196653 NUH196652:NUH196653 OED196652:OED196653 ONZ196652:ONZ196653 OXV196652:OXV196653 PHR196652:PHR196653 PRN196652:PRN196653 QBJ196652:QBJ196653 QLF196652:QLF196653 QVB196652:QVB196653 REX196652:REX196653 ROT196652:ROT196653 RYP196652:RYP196653 SIL196652:SIL196653 SSH196652:SSH196653 TCD196652:TCD196653 TLZ196652:TLZ196653 TVV196652:TVV196653 UFR196652:UFR196653 UPN196652:UPN196653 UZJ196652:UZJ196653 VJF196652:VJF196653 VTB196652:VTB196653 WCX196652:WCX196653 WMT196652:WMT196653 WWP196652:WWP196653 AH262188:AH262189 KD262188:KD262189 TZ262188:TZ262189 ADV262188:ADV262189 ANR262188:ANR262189 AXN262188:AXN262189 BHJ262188:BHJ262189 BRF262188:BRF262189 CBB262188:CBB262189 CKX262188:CKX262189 CUT262188:CUT262189 DEP262188:DEP262189 DOL262188:DOL262189 DYH262188:DYH262189 EID262188:EID262189 ERZ262188:ERZ262189 FBV262188:FBV262189 FLR262188:FLR262189 FVN262188:FVN262189 GFJ262188:GFJ262189 GPF262188:GPF262189 GZB262188:GZB262189 HIX262188:HIX262189 HST262188:HST262189 ICP262188:ICP262189 IML262188:IML262189 IWH262188:IWH262189 JGD262188:JGD262189 JPZ262188:JPZ262189 JZV262188:JZV262189 KJR262188:KJR262189 KTN262188:KTN262189 LDJ262188:LDJ262189 LNF262188:LNF262189 LXB262188:LXB262189 MGX262188:MGX262189 MQT262188:MQT262189 NAP262188:NAP262189 NKL262188:NKL262189 NUH262188:NUH262189 OED262188:OED262189 ONZ262188:ONZ262189 OXV262188:OXV262189 PHR262188:PHR262189 PRN262188:PRN262189 QBJ262188:QBJ262189 QLF262188:QLF262189 QVB262188:QVB262189 REX262188:REX262189 ROT262188:ROT262189 RYP262188:RYP262189 SIL262188:SIL262189 SSH262188:SSH262189 TCD262188:TCD262189 TLZ262188:TLZ262189 TVV262188:TVV262189 UFR262188:UFR262189 UPN262188:UPN262189 UZJ262188:UZJ262189 VJF262188:VJF262189 VTB262188:VTB262189 WCX262188:WCX262189 WMT262188:WMT262189 WWP262188:WWP262189 AH327724:AH327725 KD327724:KD327725 TZ327724:TZ327725 ADV327724:ADV327725 ANR327724:ANR327725 AXN327724:AXN327725 BHJ327724:BHJ327725 BRF327724:BRF327725 CBB327724:CBB327725 CKX327724:CKX327725 CUT327724:CUT327725 DEP327724:DEP327725 DOL327724:DOL327725 DYH327724:DYH327725 EID327724:EID327725 ERZ327724:ERZ327725 FBV327724:FBV327725 FLR327724:FLR327725 FVN327724:FVN327725 GFJ327724:GFJ327725 GPF327724:GPF327725 GZB327724:GZB327725 HIX327724:HIX327725 HST327724:HST327725 ICP327724:ICP327725 IML327724:IML327725 IWH327724:IWH327725 JGD327724:JGD327725 JPZ327724:JPZ327725 JZV327724:JZV327725 KJR327724:KJR327725 KTN327724:KTN327725 LDJ327724:LDJ327725 LNF327724:LNF327725 LXB327724:LXB327725 MGX327724:MGX327725 MQT327724:MQT327725 NAP327724:NAP327725 NKL327724:NKL327725 NUH327724:NUH327725 OED327724:OED327725 ONZ327724:ONZ327725 OXV327724:OXV327725 PHR327724:PHR327725 PRN327724:PRN327725 QBJ327724:QBJ327725 QLF327724:QLF327725 QVB327724:QVB327725 REX327724:REX327725 ROT327724:ROT327725 RYP327724:RYP327725 SIL327724:SIL327725 SSH327724:SSH327725 TCD327724:TCD327725 TLZ327724:TLZ327725 TVV327724:TVV327725 UFR327724:UFR327725 UPN327724:UPN327725 UZJ327724:UZJ327725 VJF327724:VJF327725 VTB327724:VTB327725 WCX327724:WCX327725 WMT327724:WMT327725 WWP327724:WWP327725 AH393260:AH393261 KD393260:KD393261 TZ393260:TZ393261 ADV393260:ADV393261 ANR393260:ANR393261 AXN393260:AXN393261 BHJ393260:BHJ393261 BRF393260:BRF393261 CBB393260:CBB393261 CKX393260:CKX393261 CUT393260:CUT393261 DEP393260:DEP393261 DOL393260:DOL393261 DYH393260:DYH393261 EID393260:EID393261 ERZ393260:ERZ393261 FBV393260:FBV393261 FLR393260:FLR393261 FVN393260:FVN393261 GFJ393260:GFJ393261 GPF393260:GPF393261 GZB393260:GZB393261 HIX393260:HIX393261 HST393260:HST393261 ICP393260:ICP393261 IML393260:IML393261 IWH393260:IWH393261 JGD393260:JGD393261 JPZ393260:JPZ393261 JZV393260:JZV393261 KJR393260:KJR393261 KTN393260:KTN393261 LDJ393260:LDJ393261 LNF393260:LNF393261 LXB393260:LXB393261 MGX393260:MGX393261 MQT393260:MQT393261 NAP393260:NAP393261 NKL393260:NKL393261 NUH393260:NUH393261 OED393260:OED393261 ONZ393260:ONZ393261 OXV393260:OXV393261 PHR393260:PHR393261 PRN393260:PRN393261 QBJ393260:QBJ393261 QLF393260:QLF393261 QVB393260:QVB393261 REX393260:REX393261 ROT393260:ROT393261 RYP393260:RYP393261 SIL393260:SIL393261 SSH393260:SSH393261 TCD393260:TCD393261 TLZ393260:TLZ393261 TVV393260:TVV393261 UFR393260:UFR393261 UPN393260:UPN393261 UZJ393260:UZJ393261 VJF393260:VJF393261 VTB393260:VTB393261 WCX393260:WCX393261 WMT393260:WMT393261 WWP393260:WWP393261 AH458796:AH458797 KD458796:KD458797 TZ458796:TZ458797 ADV458796:ADV458797 ANR458796:ANR458797 AXN458796:AXN458797 BHJ458796:BHJ458797 BRF458796:BRF458797 CBB458796:CBB458797 CKX458796:CKX458797 CUT458796:CUT458797 DEP458796:DEP458797 DOL458796:DOL458797 DYH458796:DYH458797 EID458796:EID458797 ERZ458796:ERZ458797 FBV458796:FBV458797 FLR458796:FLR458797 FVN458796:FVN458797 GFJ458796:GFJ458797 GPF458796:GPF458797 GZB458796:GZB458797 HIX458796:HIX458797 HST458796:HST458797 ICP458796:ICP458797 IML458796:IML458797 IWH458796:IWH458797 JGD458796:JGD458797 JPZ458796:JPZ458797 JZV458796:JZV458797 KJR458796:KJR458797 KTN458796:KTN458797 LDJ458796:LDJ458797 LNF458796:LNF458797 LXB458796:LXB458797 MGX458796:MGX458797 MQT458796:MQT458797 NAP458796:NAP458797 NKL458796:NKL458797 NUH458796:NUH458797 OED458796:OED458797 ONZ458796:ONZ458797 OXV458796:OXV458797 PHR458796:PHR458797 PRN458796:PRN458797 QBJ458796:QBJ458797 QLF458796:QLF458797 QVB458796:QVB458797 REX458796:REX458797 ROT458796:ROT458797 RYP458796:RYP458797 SIL458796:SIL458797 SSH458796:SSH458797 TCD458796:TCD458797 TLZ458796:TLZ458797 TVV458796:TVV458797 UFR458796:UFR458797 UPN458796:UPN458797 UZJ458796:UZJ458797 VJF458796:VJF458797 VTB458796:VTB458797 WCX458796:WCX458797 WMT458796:WMT458797 WWP458796:WWP458797 AH524332:AH524333 KD524332:KD524333 TZ524332:TZ524333 ADV524332:ADV524333 ANR524332:ANR524333 AXN524332:AXN524333 BHJ524332:BHJ524333 BRF524332:BRF524333 CBB524332:CBB524333 CKX524332:CKX524333 CUT524332:CUT524333 DEP524332:DEP524333 DOL524332:DOL524333 DYH524332:DYH524333 EID524332:EID524333 ERZ524332:ERZ524333 FBV524332:FBV524333 FLR524332:FLR524333 FVN524332:FVN524333 GFJ524332:GFJ524333 GPF524332:GPF524333 GZB524332:GZB524333 HIX524332:HIX524333 HST524332:HST524333 ICP524332:ICP524333 IML524332:IML524333 IWH524332:IWH524333 JGD524332:JGD524333 JPZ524332:JPZ524333 JZV524332:JZV524333 KJR524332:KJR524333 KTN524332:KTN524333 LDJ524332:LDJ524333 LNF524332:LNF524333 LXB524332:LXB524333 MGX524332:MGX524333 MQT524332:MQT524333 NAP524332:NAP524333 NKL524332:NKL524333 NUH524332:NUH524333 OED524332:OED524333 ONZ524332:ONZ524333 OXV524332:OXV524333 PHR524332:PHR524333 PRN524332:PRN524333 QBJ524332:QBJ524333 QLF524332:QLF524333 QVB524332:QVB524333 REX524332:REX524333 ROT524332:ROT524333 RYP524332:RYP524333 SIL524332:SIL524333 SSH524332:SSH524333 TCD524332:TCD524333 TLZ524332:TLZ524333 TVV524332:TVV524333 UFR524332:UFR524333 UPN524332:UPN524333 UZJ524332:UZJ524333 VJF524332:VJF524333 VTB524332:VTB524333 WCX524332:WCX524333 WMT524332:WMT524333 WWP524332:WWP524333 AH589868:AH589869 KD589868:KD589869 TZ589868:TZ589869 ADV589868:ADV589869 ANR589868:ANR589869 AXN589868:AXN589869 BHJ589868:BHJ589869 BRF589868:BRF589869 CBB589868:CBB589869 CKX589868:CKX589869 CUT589868:CUT589869 DEP589868:DEP589869 DOL589868:DOL589869 DYH589868:DYH589869 EID589868:EID589869 ERZ589868:ERZ589869 FBV589868:FBV589869 FLR589868:FLR589869 FVN589868:FVN589869 GFJ589868:GFJ589869 GPF589868:GPF589869 GZB589868:GZB589869 HIX589868:HIX589869 HST589868:HST589869 ICP589868:ICP589869 IML589868:IML589869 IWH589868:IWH589869 JGD589868:JGD589869 JPZ589868:JPZ589869 JZV589868:JZV589869 KJR589868:KJR589869 KTN589868:KTN589869 LDJ589868:LDJ589869 LNF589868:LNF589869 LXB589868:LXB589869 MGX589868:MGX589869 MQT589868:MQT589869 NAP589868:NAP589869 NKL589868:NKL589869 NUH589868:NUH589869 OED589868:OED589869 ONZ589868:ONZ589869 OXV589868:OXV589869 PHR589868:PHR589869 PRN589868:PRN589869 QBJ589868:QBJ589869 QLF589868:QLF589869 QVB589868:QVB589869 REX589868:REX589869 ROT589868:ROT589869 RYP589868:RYP589869 SIL589868:SIL589869 SSH589868:SSH589869 TCD589868:TCD589869 TLZ589868:TLZ589869 TVV589868:TVV589869 UFR589868:UFR589869 UPN589868:UPN589869 UZJ589868:UZJ589869 VJF589868:VJF589869 VTB589868:VTB589869 WCX589868:WCX589869 WMT589868:WMT589869 WWP589868:WWP589869 AH655404:AH655405 KD655404:KD655405 TZ655404:TZ655405 ADV655404:ADV655405 ANR655404:ANR655405 AXN655404:AXN655405 BHJ655404:BHJ655405 BRF655404:BRF655405 CBB655404:CBB655405 CKX655404:CKX655405 CUT655404:CUT655405 DEP655404:DEP655405 DOL655404:DOL655405 DYH655404:DYH655405 EID655404:EID655405 ERZ655404:ERZ655405 FBV655404:FBV655405 FLR655404:FLR655405 FVN655404:FVN655405 GFJ655404:GFJ655405 GPF655404:GPF655405 GZB655404:GZB655405 HIX655404:HIX655405 HST655404:HST655405 ICP655404:ICP655405 IML655404:IML655405 IWH655404:IWH655405 JGD655404:JGD655405 JPZ655404:JPZ655405 JZV655404:JZV655405 KJR655404:KJR655405 KTN655404:KTN655405 LDJ655404:LDJ655405 LNF655404:LNF655405 LXB655404:LXB655405 MGX655404:MGX655405 MQT655404:MQT655405 NAP655404:NAP655405 NKL655404:NKL655405 NUH655404:NUH655405 OED655404:OED655405 ONZ655404:ONZ655405 OXV655404:OXV655405 PHR655404:PHR655405 PRN655404:PRN655405 QBJ655404:QBJ655405 QLF655404:QLF655405 QVB655404:QVB655405 REX655404:REX655405 ROT655404:ROT655405 RYP655404:RYP655405 SIL655404:SIL655405 SSH655404:SSH655405 TCD655404:TCD655405 TLZ655404:TLZ655405 TVV655404:TVV655405 UFR655404:UFR655405 UPN655404:UPN655405 UZJ655404:UZJ655405 VJF655404:VJF655405 VTB655404:VTB655405 WCX655404:WCX655405 WMT655404:WMT655405 WWP655404:WWP655405 AH720940:AH720941 KD720940:KD720941 TZ720940:TZ720941 ADV720940:ADV720941 ANR720940:ANR720941 AXN720940:AXN720941 BHJ720940:BHJ720941 BRF720940:BRF720941 CBB720940:CBB720941 CKX720940:CKX720941 CUT720940:CUT720941 DEP720940:DEP720941 DOL720940:DOL720941 DYH720940:DYH720941 EID720940:EID720941 ERZ720940:ERZ720941 FBV720940:FBV720941 FLR720940:FLR720941 FVN720940:FVN720941 GFJ720940:GFJ720941 GPF720940:GPF720941 GZB720940:GZB720941 HIX720940:HIX720941 HST720940:HST720941 ICP720940:ICP720941 IML720940:IML720941 IWH720940:IWH720941 JGD720940:JGD720941 JPZ720940:JPZ720941 JZV720940:JZV720941 KJR720940:KJR720941 KTN720940:KTN720941 LDJ720940:LDJ720941 LNF720940:LNF720941 LXB720940:LXB720941 MGX720940:MGX720941 MQT720940:MQT720941 NAP720940:NAP720941 NKL720940:NKL720941 NUH720940:NUH720941 OED720940:OED720941 ONZ720940:ONZ720941 OXV720940:OXV720941 PHR720940:PHR720941 PRN720940:PRN720941 QBJ720940:QBJ720941 QLF720940:QLF720941 QVB720940:QVB720941 REX720940:REX720941 ROT720940:ROT720941 RYP720940:RYP720941 SIL720940:SIL720941 SSH720940:SSH720941 TCD720940:TCD720941 TLZ720940:TLZ720941 TVV720940:TVV720941 UFR720940:UFR720941 UPN720940:UPN720941 UZJ720940:UZJ720941 VJF720940:VJF720941 VTB720940:VTB720941 WCX720940:WCX720941 WMT720940:WMT720941 WWP720940:WWP720941 AH786476:AH786477 KD786476:KD786477 TZ786476:TZ786477 ADV786476:ADV786477 ANR786476:ANR786477 AXN786476:AXN786477 BHJ786476:BHJ786477 BRF786476:BRF786477 CBB786476:CBB786477 CKX786476:CKX786477 CUT786476:CUT786477 DEP786476:DEP786477 DOL786476:DOL786477 DYH786476:DYH786477 EID786476:EID786477 ERZ786476:ERZ786477 FBV786476:FBV786477 FLR786476:FLR786477 FVN786476:FVN786477 GFJ786476:GFJ786477 GPF786476:GPF786477 GZB786476:GZB786477 HIX786476:HIX786477 HST786476:HST786477 ICP786476:ICP786477 IML786476:IML786477 IWH786476:IWH786477 JGD786476:JGD786477 JPZ786476:JPZ786477 JZV786476:JZV786477 KJR786476:KJR786477 KTN786476:KTN786477 LDJ786476:LDJ786477 LNF786476:LNF786477 LXB786476:LXB786477 MGX786476:MGX786477 MQT786476:MQT786477 NAP786476:NAP786477 NKL786476:NKL786477 NUH786476:NUH786477 OED786476:OED786477 ONZ786476:ONZ786477 OXV786476:OXV786477 PHR786476:PHR786477 PRN786476:PRN786477 QBJ786476:QBJ786477 QLF786476:QLF786477 QVB786476:QVB786477 REX786476:REX786477 ROT786476:ROT786477 RYP786476:RYP786477 SIL786476:SIL786477 SSH786476:SSH786477 TCD786476:TCD786477 TLZ786476:TLZ786477 TVV786476:TVV786477 UFR786476:UFR786477 UPN786476:UPN786477 UZJ786476:UZJ786477 VJF786476:VJF786477 VTB786476:VTB786477 WCX786476:WCX786477 WMT786476:WMT786477 WWP786476:WWP786477 AH852012:AH852013 KD852012:KD852013 TZ852012:TZ852013 ADV852012:ADV852013 ANR852012:ANR852013 AXN852012:AXN852013 BHJ852012:BHJ852013 BRF852012:BRF852013 CBB852012:CBB852013 CKX852012:CKX852013 CUT852012:CUT852013 DEP852012:DEP852013 DOL852012:DOL852013 DYH852012:DYH852013 EID852012:EID852013 ERZ852012:ERZ852013 FBV852012:FBV852013 FLR852012:FLR852013 FVN852012:FVN852013 GFJ852012:GFJ852013 GPF852012:GPF852013 GZB852012:GZB852013 HIX852012:HIX852013 HST852012:HST852013 ICP852012:ICP852013 IML852012:IML852013 IWH852012:IWH852013 JGD852012:JGD852013 JPZ852012:JPZ852013 JZV852012:JZV852013 KJR852012:KJR852013 KTN852012:KTN852013 LDJ852012:LDJ852013 LNF852012:LNF852013 LXB852012:LXB852013 MGX852012:MGX852013 MQT852012:MQT852013 NAP852012:NAP852013 NKL852012:NKL852013 NUH852012:NUH852013 OED852012:OED852013 ONZ852012:ONZ852013 OXV852012:OXV852013 PHR852012:PHR852013 PRN852012:PRN852013 QBJ852012:QBJ852013 QLF852012:QLF852013 QVB852012:QVB852013 REX852012:REX852013 ROT852012:ROT852013 RYP852012:RYP852013 SIL852012:SIL852013 SSH852012:SSH852013 TCD852012:TCD852013 TLZ852012:TLZ852013 TVV852012:TVV852013 UFR852012:UFR852013 UPN852012:UPN852013 UZJ852012:UZJ852013 VJF852012:VJF852013 VTB852012:VTB852013 WCX852012:WCX852013 WMT852012:WMT852013 WWP852012:WWP852013 AH917548:AH917549 KD917548:KD917549 TZ917548:TZ917549 ADV917548:ADV917549 ANR917548:ANR917549 AXN917548:AXN917549 BHJ917548:BHJ917549 BRF917548:BRF917549 CBB917548:CBB917549 CKX917548:CKX917549 CUT917548:CUT917549 DEP917548:DEP917549 DOL917548:DOL917549 DYH917548:DYH917549 EID917548:EID917549 ERZ917548:ERZ917549 FBV917548:FBV917549 FLR917548:FLR917549 FVN917548:FVN917549 GFJ917548:GFJ917549 GPF917548:GPF917549 GZB917548:GZB917549 HIX917548:HIX917549 HST917548:HST917549 ICP917548:ICP917549 IML917548:IML917549 IWH917548:IWH917549 JGD917548:JGD917549 JPZ917548:JPZ917549 JZV917548:JZV917549 KJR917548:KJR917549 KTN917548:KTN917549 LDJ917548:LDJ917549 LNF917548:LNF917549 LXB917548:LXB917549 MGX917548:MGX917549 MQT917548:MQT917549 NAP917548:NAP917549 NKL917548:NKL917549 NUH917548:NUH917549 OED917548:OED917549 ONZ917548:ONZ917549 OXV917548:OXV917549 PHR917548:PHR917549 PRN917548:PRN917549 QBJ917548:QBJ917549 QLF917548:QLF917549 QVB917548:QVB917549 REX917548:REX917549 ROT917548:ROT917549 RYP917548:RYP917549 SIL917548:SIL917549 SSH917548:SSH917549 TCD917548:TCD917549 TLZ917548:TLZ917549 TVV917548:TVV917549 UFR917548:UFR917549 UPN917548:UPN917549 UZJ917548:UZJ917549 VJF917548:VJF917549 VTB917548:VTB917549 WCX917548:WCX917549 WMT917548:WMT917549 WWP917548:WWP917549 AH983084:AH983085 KD983084:KD983085 TZ983084:TZ983085 ADV983084:ADV983085 ANR983084:ANR983085 AXN983084:AXN983085 BHJ983084:BHJ983085 BRF983084:BRF983085 CBB983084:CBB983085 CKX983084:CKX983085 CUT983084:CUT983085 DEP983084:DEP983085 DOL983084:DOL983085 DYH983084:DYH983085 EID983084:EID983085 ERZ983084:ERZ983085 FBV983084:FBV983085 FLR983084:FLR983085 FVN983084:FVN983085 GFJ983084:GFJ983085 GPF983084:GPF983085 GZB983084:GZB983085 HIX983084:HIX983085 HST983084:HST983085 ICP983084:ICP983085 IML983084:IML983085 IWH983084:IWH983085 JGD983084:JGD983085 JPZ983084:JPZ983085 JZV983084:JZV983085 KJR983084:KJR983085 KTN983084:KTN983085 LDJ983084:LDJ983085 LNF983084:LNF983085 LXB983084:LXB983085 MGX983084:MGX983085 MQT983084:MQT983085 NAP983084:NAP983085 NKL983084:NKL983085 NUH983084:NUH983085 OED983084:OED983085 ONZ983084:ONZ983085 OXV983084:OXV983085 PHR983084:PHR983085 PRN983084:PRN983085 QBJ983084:QBJ983085 QLF983084:QLF983085 QVB983084:QVB983085 REX983084:REX983085 ROT983084:ROT983085 RYP983084:RYP983085 SIL983084:SIL983085 SSH983084:SSH983085 TCD983084:TCD983085 TLZ983084:TLZ983085 TVV983084:TVV983085 UFR983084:UFR983085 UPN983084:UPN983085 UZJ983084:UZJ983085 VJF983084:VJF983085 VTB983084:VTB983085 WCX983084:WCX983085 WMT983084:WMT983085 WWP983084:WWP983085">
      <formula1>0</formula1>
      <formula2>100000</formula2>
    </dataValidation>
    <dataValidation allowBlank="1" showInputMessage="1" error=" " sqref="AK6:AK8 KG6:KG8 UC6:UC8 ADY6:ADY8 ANU6:ANU8 AXQ6:AXQ8 BHM6:BHM8 BRI6:BRI8 CBE6:CBE8 CLA6:CLA8 CUW6:CUW8 DES6:DES8 DOO6:DOO8 DYK6:DYK8 EIG6:EIG8 ESC6:ESC8 FBY6:FBY8 FLU6:FLU8 FVQ6:FVQ8 GFM6:GFM8 GPI6:GPI8 GZE6:GZE8 HJA6:HJA8 HSW6:HSW8 ICS6:ICS8 IMO6:IMO8 IWK6:IWK8 JGG6:JGG8 JQC6:JQC8 JZY6:JZY8 KJU6:KJU8 KTQ6:KTQ8 LDM6:LDM8 LNI6:LNI8 LXE6:LXE8 MHA6:MHA8 MQW6:MQW8 NAS6:NAS8 NKO6:NKO8 NUK6:NUK8 OEG6:OEG8 OOC6:OOC8 OXY6:OXY8 PHU6:PHU8 PRQ6:PRQ8 QBM6:QBM8 QLI6:QLI8 QVE6:QVE8 RFA6:RFA8 ROW6:ROW8 RYS6:RYS8 SIO6:SIO8 SSK6:SSK8 TCG6:TCG8 TMC6:TMC8 TVY6:TVY8 UFU6:UFU8 UPQ6:UPQ8 UZM6:UZM8 VJI6:VJI8 VTE6:VTE8 WDA6:WDA8 WMW6:WMW8 WWS6:WWS8 AK65542:AK65544 KG65542:KG65544 UC65542:UC65544 ADY65542:ADY65544 ANU65542:ANU65544 AXQ65542:AXQ65544 BHM65542:BHM65544 BRI65542:BRI65544 CBE65542:CBE65544 CLA65542:CLA65544 CUW65542:CUW65544 DES65542:DES65544 DOO65542:DOO65544 DYK65542:DYK65544 EIG65542:EIG65544 ESC65542:ESC65544 FBY65542:FBY65544 FLU65542:FLU65544 FVQ65542:FVQ65544 GFM65542:GFM65544 GPI65542:GPI65544 GZE65542:GZE65544 HJA65542:HJA65544 HSW65542:HSW65544 ICS65542:ICS65544 IMO65542:IMO65544 IWK65542:IWK65544 JGG65542:JGG65544 JQC65542:JQC65544 JZY65542:JZY65544 KJU65542:KJU65544 KTQ65542:KTQ65544 LDM65542:LDM65544 LNI65542:LNI65544 LXE65542:LXE65544 MHA65542:MHA65544 MQW65542:MQW65544 NAS65542:NAS65544 NKO65542:NKO65544 NUK65542:NUK65544 OEG65542:OEG65544 OOC65542:OOC65544 OXY65542:OXY65544 PHU65542:PHU65544 PRQ65542:PRQ65544 QBM65542:QBM65544 QLI65542:QLI65544 QVE65542:QVE65544 RFA65542:RFA65544 ROW65542:ROW65544 RYS65542:RYS65544 SIO65542:SIO65544 SSK65542:SSK65544 TCG65542:TCG65544 TMC65542:TMC65544 TVY65542:TVY65544 UFU65542:UFU65544 UPQ65542:UPQ65544 UZM65542:UZM65544 VJI65542:VJI65544 VTE65542:VTE65544 WDA65542:WDA65544 WMW65542:WMW65544 WWS65542:WWS65544 AK131078:AK131080 KG131078:KG131080 UC131078:UC131080 ADY131078:ADY131080 ANU131078:ANU131080 AXQ131078:AXQ131080 BHM131078:BHM131080 BRI131078:BRI131080 CBE131078:CBE131080 CLA131078:CLA131080 CUW131078:CUW131080 DES131078:DES131080 DOO131078:DOO131080 DYK131078:DYK131080 EIG131078:EIG131080 ESC131078:ESC131080 FBY131078:FBY131080 FLU131078:FLU131080 FVQ131078:FVQ131080 GFM131078:GFM131080 GPI131078:GPI131080 GZE131078:GZE131080 HJA131078:HJA131080 HSW131078:HSW131080 ICS131078:ICS131080 IMO131078:IMO131080 IWK131078:IWK131080 JGG131078:JGG131080 JQC131078:JQC131080 JZY131078:JZY131080 KJU131078:KJU131080 KTQ131078:KTQ131080 LDM131078:LDM131080 LNI131078:LNI131080 LXE131078:LXE131080 MHA131078:MHA131080 MQW131078:MQW131080 NAS131078:NAS131080 NKO131078:NKO131080 NUK131078:NUK131080 OEG131078:OEG131080 OOC131078:OOC131080 OXY131078:OXY131080 PHU131078:PHU131080 PRQ131078:PRQ131080 QBM131078:QBM131080 QLI131078:QLI131080 QVE131078:QVE131080 RFA131078:RFA131080 ROW131078:ROW131080 RYS131078:RYS131080 SIO131078:SIO131080 SSK131078:SSK131080 TCG131078:TCG131080 TMC131078:TMC131080 TVY131078:TVY131080 UFU131078:UFU131080 UPQ131078:UPQ131080 UZM131078:UZM131080 VJI131078:VJI131080 VTE131078:VTE131080 WDA131078:WDA131080 WMW131078:WMW131080 WWS131078:WWS131080 AK196614:AK196616 KG196614:KG196616 UC196614:UC196616 ADY196614:ADY196616 ANU196614:ANU196616 AXQ196614:AXQ196616 BHM196614:BHM196616 BRI196614:BRI196616 CBE196614:CBE196616 CLA196614:CLA196616 CUW196614:CUW196616 DES196614:DES196616 DOO196614:DOO196616 DYK196614:DYK196616 EIG196614:EIG196616 ESC196614:ESC196616 FBY196614:FBY196616 FLU196614:FLU196616 FVQ196614:FVQ196616 GFM196614:GFM196616 GPI196614:GPI196616 GZE196614:GZE196616 HJA196614:HJA196616 HSW196614:HSW196616 ICS196614:ICS196616 IMO196614:IMO196616 IWK196614:IWK196616 JGG196614:JGG196616 JQC196614:JQC196616 JZY196614:JZY196616 KJU196614:KJU196616 KTQ196614:KTQ196616 LDM196614:LDM196616 LNI196614:LNI196616 LXE196614:LXE196616 MHA196614:MHA196616 MQW196614:MQW196616 NAS196614:NAS196616 NKO196614:NKO196616 NUK196614:NUK196616 OEG196614:OEG196616 OOC196614:OOC196616 OXY196614:OXY196616 PHU196614:PHU196616 PRQ196614:PRQ196616 QBM196614:QBM196616 QLI196614:QLI196616 QVE196614:QVE196616 RFA196614:RFA196616 ROW196614:ROW196616 RYS196614:RYS196616 SIO196614:SIO196616 SSK196614:SSK196616 TCG196614:TCG196616 TMC196614:TMC196616 TVY196614:TVY196616 UFU196614:UFU196616 UPQ196614:UPQ196616 UZM196614:UZM196616 VJI196614:VJI196616 VTE196614:VTE196616 WDA196614:WDA196616 WMW196614:WMW196616 WWS196614:WWS196616 AK262150:AK262152 KG262150:KG262152 UC262150:UC262152 ADY262150:ADY262152 ANU262150:ANU262152 AXQ262150:AXQ262152 BHM262150:BHM262152 BRI262150:BRI262152 CBE262150:CBE262152 CLA262150:CLA262152 CUW262150:CUW262152 DES262150:DES262152 DOO262150:DOO262152 DYK262150:DYK262152 EIG262150:EIG262152 ESC262150:ESC262152 FBY262150:FBY262152 FLU262150:FLU262152 FVQ262150:FVQ262152 GFM262150:GFM262152 GPI262150:GPI262152 GZE262150:GZE262152 HJA262150:HJA262152 HSW262150:HSW262152 ICS262150:ICS262152 IMO262150:IMO262152 IWK262150:IWK262152 JGG262150:JGG262152 JQC262150:JQC262152 JZY262150:JZY262152 KJU262150:KJU262152 KTQ262150:KTQ262152 LDM262150:LDM262152 LNI262150:LNI262152 LXE262150:LXE262152 MHA262150:MHA262152 MQW262150:MQW262152 NAS262150:NAS262152 NKO262150:NKO262152 NUK262150:NUK262152 OEG262150:OEG262152 OOC262150:OOC262152 OXY262150:OXY262152 PHU262150:PHU262152 PRQ262150:PRQ262152 QBM262150:QBM262152 QLI262150:QLI262152 QVE262150:QVE262152 RFA262150:RFA262152 ROW262150:ROW262152 RYS262150:RYS262152 SIO262150:SIO262152 SSK262150:SSK262152 TCG262150:TCG262152 TMC262150:TMC262152 TVY262150:TVY262152 UFU262150:UFU262152 UPQ262150:UPQ262152 UZM262150:UZM262152 VJI262150:VJI262152 VTE262150:VTE262152 WDA262150:WDA262152 WMW262150:WMW262152 WWS262150:WWS262152 AK327686:AK327688 KG327686:KG327688 UC327686:UC327688 ADY327686:ADY327688 ANU327686:ANU327688 AXQ327686:AXQ327688 BHM327686:BHM327688 BRI327686:BRI327688 CBE327686:CBE327688 CLA327686:CLA327688 CUW327686:CUW327688 DES327686:DES327688 DOO327686:DOO327688 DYK327686:DYK327688 EIG327686:EIG327688 ESC327686:ESC327688 FBY327686:FBY327688 FLU327686:FLU327688 FVQ327686:FVQ327688 GFM327686:GFM327688 GPI327686:GPI327688 GZE327686:GZE327688 HJA327686:HJA327688 HSW327686:HSW327688 ICS327686:ICS327688 IMO327686:IMO327688 IWK327686:IWK327688 JGG327686:JGG327688 JQC327686:JQC327688 JZY327686:JZY327688 KJU327686:KJU327688 KTQ327686:KTQ327688 LDM327686:LDM327688 LNI327686:LNI327688 LXE327686:LXE327688 MHA327686:MHA327688 MQW327686:MQW327688 NAS327686:NAS327688 NKO327686:NKO327688 NUK327686:NUK327688 OEG327686:OEG327688 OOC327686:OOC327688 OXY327686:OXY327688 PHU327686:PHU327688 PRQ327686:PRQ327688 QBM327686:QBM327688 QLI327686:QLI327688 QVE327686:QVE327688 RFA327686:RFA327688 ROW327686:ROW327688 RYS327686:RYS327688 SIO327686:SIO327688 SSK327686:SSK327688 TCG327686:TCG327688 TMC327686:TMC327688 TVY327686:TVY327688 UFU327686:UFU327688 UPQ327686:UPQ327688 UZM327686:UZM327688 VJI327686:VJI327688 VTE327686:VTE327688 WDA327686:WDA327688 WMW327686:WMW327688 WWS327686:WWS327688 AK393222:AK393224 KG393222:KG393224 UC393222:UC393224 ADY393222:ADY393224 ANU393222:ANU393224 AXQ393222:AXQ393224 BHM393222:BHM393224 BRI393222:BRI393224 CBE393222:CBE393224 CLA393222:CLA393224 CUW393222:CUW393224 DES393222:DES393224 DOO393222:DOO393224 DYK393222:DYK393224 EIG393222:EIG393224 ESC393222:ESC393224 FBY393222:FBY393224 FLU393222:FLU393224 FVQ393222:FVQ393224 GFM393222:GFM393224 GPI393222:GPI393224 GZE393222:GZE393224 HJA393222:HJA393224 HSW393222:HSW393224 ICS393222:ICS393224 IMO393222:IMO393224 IWK393222:IWK393224 JGG393222:JGG393224 JQC393222:JQC393224 JZY393222:JZY393224 KJU393222:KJU393224 KTQ393222:KTQ393224 LDM393222:LDM393224 LNI393222:LNI393224 LXE393222:LXE393224 MHA393222:MHA393224 MQW393222:MQW393224 NAS393222:NAS393224 NKO393222:NKO393224 NUK393222:NUK393224 OEG393222:OEG393224 OOC393222:OOC393224 OXY393222:OXY393224 PHU393222:PHU393224 PRQ393222:PRQ393224 QBM393222:QBM393224 QLI393222:QLI393224 QVE393222:QVE393224 RFA393222:RFA393224 ROW393222:ROW393224 RYS393222:RYS393224 SIO393222:SIO393224 SSK393222:SSK393224 TCG393222:TCG393224 TMC393222:TMC393224 TVY393222:TVY393224 UFU393222:UFU393224 UPQ393222:UPQ393224 UZM393222:UZM393224 VJI393222:VJI393224 VTE393222:VTE393224 WDA393222:WDA393224 WMW393222:WMW393224 WWS393222:WWS393224 AK458758:AK458760 KG458758:KG458760 UC458758:UC458760 ADY458758:ADY458760 ANU458758:ANU458760 AXQ458758:AXQ458760 BHM458758:BHM458760 BRI458758:BRI458760 CBE458758:CBE458760 CLA458758:CLA458760 CUW458758:CUW458760 DES458758:DES458760 DOO458758:DOO458760 DYK458758:DYK458760 EIG458758:EIG458760 ESC458758:ESC458760 FBY458758:FBY458760 FLU458758:FLU458760 FVQ458758:FVQ458760 GFM458758:GFM458760 GPI458758:GPI458760 GZE458758:GZE458760 HJA458758:HJA458760 HSW458758:HSW458760 ICS458758:ICS458760 IMO458758:IMO458760 IWK458758:IWK458760 JGG458758:JGG458760 JQC458758:JQC458760 JZY458758:JZY458760 KJU458758:KJU458760 KTQ458758:KTQ458760 LDM458758:LDM458760 LNI458758:LNI458760 LXE458758:LXE458760 MHA458758:MHA458760 MQW458758:MQW458760 NAS458758:NAS458760 NKO458758:NKO458760 NUK458758:NUK458760 OEG458758:OEG458760 OOC458758:OOC458760 OXY458758:OXY458760 PHU458758:PHU458760 PRQ458758:PRQ458760 QBM458758:QBM458760 QLI458758:QLI458760 QVE458758:QVE458760 RFA458758:RFA458760 ROW458758:ROW458760 RYS458758:RYS458760 SIO458758:SIO458760 SSK458758:SSK458760 TCG458758:TCG458760 TMC458758:TMC458760 TVY458758:TVY458760 UFU458758:UFU458760 UPQ458758:UPQ458760 UZM458758:UZM458760 VJI458758:VJI458760 VTE458758:VTE458760 WDA458758:WDA458760 WMW458758:WMW458760 WWS458758:WWS458760 AK524294:AK524296 KG524294:KG524296 UC524294:UC524296 ADY524294:ADY524296 ANU524294:ANU524296 AXQ524294:AXQ524296 BHM524294:BHM524296 BRI524294:BRI524296 CBE524294:CBE524296 CLA524294:CLA524296 CUW524294:CUW524296 DES524294:DES524296 DOO524294:DOO524296 DYK524294:DYK524296 EIG524294:EIG524296 ESC524294:ESC524296 FBY524294:FBY524296 FLU524294:FLU524296 FVQ524294:FVQ524296 GFM524294:GFM524296 GPI524294:GPI524296 GZE524294:GZE524296 HJA524294:HJA524296 HSW524294:HSW524296 ICS524294:ICS524296 IMO524294:IMO524296 IWK524294:IWK524296 JGG524294:JGG524296 JQC524294:JQC524296 JZY524294:JZY524296 KJU524294:KJU524296 KTQ524294:KTQ524296 LDM524294:LDM524296 LNI524294:LNI524296 LXE524294:LXE524296 MHA524294:MHA524296 MQW524294:MQW524296 NAS524294:NAS524296 NKO524294:NKO524296 NUK524294:NUK524296 OEG524294:OEG524296 OOC524294:OOC524296 OXY524294:OXY524296 PHU524294:PHU524296 PRQ524294:PRQ524296 QBM524294:QBM524296 QLI524294:QLI524296 QVE524294:QVE524296 RFA524294:RFA524296 ROW524294:ROW524296 RYS524294:RYS524296 SIO524294:SIO524296 SSK524294:SSK524296 TCG524294:TCG524296 TMC524294:TMC524296 TVY524294:TVY524296 UFU524294:UFU524296 UPQ524294:UPQ524296 UZM524294:UZM524296 VJI524294:VJI524296 VTE524294:VTE524296 WDA524294:WDA524296 WMW524294:WMW524296 WWS524294:WWS524296 AK589830:AK589832 KG589830:KG589832 UC589830:UC589832 ADY589830:ADY589832 ANU589830:ANU589832 AXQ589830:AXQ589832 BHM589830:BHM589832 BRI589830:BRI589832 CBE589830:CBE589832 CLA589830:CLA589832 CUW589830:CUW589832 DES589830:DES589832 DOO589830:DOO589832 DYK589830:DYK589832 EIG589830:EIG589832 ESC589830:ESC589832 FBY589830:FBY589832 FLU589830:FLU589832 FVQ589830:FVQ589832 GFM589830:GFM589832 GPI589830:GPI589832 GZE589830:GZE589832 HJA589830:HJA589832 HSW589830:HSW589832 ICS589830:ICS589832 IMO589830:IMO589832 IWK589830:IWK589832 JGG589830:JGG589832 JQC589830:JQC589832 JZY589830:JZY589832 KJU589830:KJU589832 KTQ589830:KTQ589832 LDM589830:LDM589832 LNI589830:LNI589832 LXE589830:LXE589832 MHA589830:MHA589832 MQW589830:MQW589832 NAS589830:NAS589832 NKO589830:NKO589832 NUK589830:NUK589832 OEG589830:OEG589832 OOC589830:OOC589832 OXY589830:OXY589832 PHU589830:PHU589832 PRQ589830:PRQ589832 QBM589830:QBM589832 QLI589830:QLI589832 QVE589830:QVE589832 RFA589830:RFA589832 ROW589830:ROW589832 RYS589830:RYS589832 SIO589830:SIO589832 SSK589830:SSK589832 TCG589830:TCG589832 TMC589830:TMC589832 TVY589830:TVY589832 UFU589830:UFU589832 UPQ589830:UPQ589832 UZM589830:UZM589832 VJI589830:VJI589832 VTE589830:VTE589832 WDA589830:WDA589832 WMW589830:WMW589832 WWS589830:WWS589832 AK655366:AK655368 KG655366:KG655368 UC655366:UC655368 ADY655366:ADY655368 ANU655366:ANU655368 AXQ655366:AXQ655368 BHM655366:BHM655368 BRI655366:BRI655368 CBE655366:CBE655368 CLA655366:CLA655368 CUW655366:CUW655368 DES655366:DES655368 DOO655366:DOO655368 DYK655366:DYK655368 EIG655366:EIG655368 ESC655366:ESC655368 FBY655366:FBY655368 FLU655366:FLU655368 FVQ655366:FVQ655368 GFM655366:GFM655368 GPI655366:GPI655368 GZE655366:GZE655368 HJA655366:HJA655368 HSW655366:HSW655368 ICS655366:ICS655368 IMO655366:IMO655368 IWK655366:IWK655368 JGG655366:JGG655368 JQC655366:JQC655368 JZY655366:JZY655368 KJU655366:KJU655368 KTQ655366:KTQ655368 LDM655366:LDM655368 LNI655366:LNI655368 LXE655366:LXE655368 MHA655366:MHA655368 MQW655366:MQW655368 NAS655366:NAS655368 NKO655366:NKO655368 NUK655366:NUK655368 OEG655366:OEG655368 OOC655366:OOC655368 OXY655366:OXY655368 PHU655366:PHU655368 PRQ655366:PRQ655368 QBM655366:QBM655368 QLI655366:QLI655368 QVE655366:QVE655368 RFA655366:RFA655368 ROW655366:ROW655368 RYS655366:RYS655368 SIO655366:SIO655368 SSK655366:SSK655368 TCG655366:TCG655368 TMC655366:TMC655368 TVY655366:TVY655368 UFU655366:UFU655368 UPQ655366:UPQ655368 UZM655366:UZM655368 VJI655366:VJI655368 VTE655366:VTE655368 WDA655366:WDA655368 WMW655366:WMW655368 WWS655366:WWS655368 AK720902:AK720904 KG720902:KG720904 UC720902:UC720904 ADY720902:ADY720904 ANU720902:ANU720904 AXQ720902:AXQ720904 BHM720902:BHM720904 BRI720902:BRI720904 CBE720902:CBE720904 CLA720902:CLA720904 CUW720902:CUW720904 DES720902:DES720904 DOO720902:DOO720904 DYK720902:DYK720904 EIG720902:EIG720904 ESC720902:ESC720904 FBY720902:FBY720904 FLU720902:FLU720904 FVQ720902:FVQ720904 GFM720902:GFM720904 GPI720902:GPI720904 GZE720902:GZE720904 HJA720902:HJA720904 HSW720902:HSW720904 ICS720902:ICS720904 IMO720902:IMO720904 IWK720902:IWK720904 JGG720902:JGG720904 JQC720902:JQC720904 JZY720902:JZY720904 KJU720902:KJU720904 KTQ720902:KTQ720904 LDM720902:LDM720904 LNI720902:LNI720904 LXE720902:LXE720904 MHA720902:MHA720904 MQW720902:MQW720904 NAS720902:NAS720904 NKO720902:NKO720904 NUK720902:NUK720904 OEG720902:OEG720904 OOC720902:OOC720904 OXY720902:OXY720904 PHU720902:PHU720904 PRQ720902:PRQ720904 QBM720902:QBM720904 QLI720902:QLI720904 QVE720902:QVE720904 RFA720902:RFA720904 ROW720902:ROW720904 RYS720902:RYS720904 SIO720902:SIO720904 SSK720902:SSK720904 TCG720902:TCG720904 TMC720902:TMC720904 TVY720902:TVY720904 UFU720902:UFU720904 UPQ720902:UPQ720904 UZM720902:UZM720904 VJI720902:VJI720904 VTE720902:VTE720904 WDA720902:WDA720904 WMW720902:WMW720904 WWS720902:WWS720904 AK786438:AK786440 KG786438:KG786440 UC786438:UC786440 ADY786438:ADY786440 ANU786438:ANU786440 AXQ786438:AXQ786440 BHM786438:BHM786440 BRI786438:BRI786440 CBE786438:CBE786440 CLA786438:CLA786440 CUW786438:CUW786440 DES786438:DES786440 DOO786438:DOO786440 DYK786438:DYK786440 EIG786438:EIG786440 ESC786438:ESC786440 FBY786438:FBY786440 FLU786438:FLU786440 FVQ786438:FVQ786440 GFM786438:GFM786440 GPI786438:GPI786440 GZE786438:GZE786440 HJA786438:HJA786440 HSW786438:HSW786440 ICS786438:ICS786440 IMO786438:IMO786440 IWK786438:IWK786440 JGG786438:JGG786440 JQC786438:JQC786440 JZY786438:JZY786440 KJU786438:KJU786440 KTQ786438:KTQ786440 LDM786438:LDM786440 LNI786438:LNI786440 LXE786438:LXE786440 MHA786438:MHA786440 MQW786438:MQW786440 NAS786438:NAS786440 NKO786438:NKO786440 NUK786438:NUK786440 OEG786438:OEG786440 OOC786438:OOC786440 OXY786438:OXY786440 PHU786438:PHU786440 PRQ786438:PRQ786440 QBM786438:QBM786440 QLI786438:QLI786440 QVE786438:QVE786440 RFA786438:RFA786440 ROW786438:ROW786440 RYS786438:RYS786440 SIO786438:SIO786440 SSK786438:SSK786440 TCG786438:TCG786440 TMC786438:TMC786440 TVY786438:TVY786440 UFU786438:UFU786440 UPQ786438:UPQ786440 UZM786438:UZM786440 VJI786438:VJI786440 VTE786438:VTE786440 WDA786438:WDA786440 WMW786438:WMW786440 WWS786438:WWS786440 AK851974:AK851976 KG851974:KG851976 UC851974:UC851976 ADY851974:ADY851976 ANU851974:ANU851976 AXQ851974:AXQ851976 BHM851974:BHM851976 BRI851974:BRI851976 CBE851974:CBE851976 CLA851974:CLA851976 CUW851974:CUW851976 DES851974:DES851976 DOO851974:DOO851976 DYK851974:DYK851976 EIG851974:EIG851976 ESC851974:ESC851976 FBY851974:FBY851976 FLU851974:FLU851976 FVQ851974:FVQ851976 GFM851974:GFM851976 GPI851974:GPI851976 GZE851974:GZE851976 HJA851974:HJA851976 HSW851974:HSW851976 ICS851974:ICS851976 IMO851974:IMO851976 IWK851974:IWK851976 JGG851974:JGG851976 JQC851974:JQC851976 JZY851974:JZY851976 KJU851974:KJU851976 KTQ851974:KTQ851976 LDM851974:LDM851976 LNI851974:LNI851976 LXE851974:LXE851976 MHA851974:MHA851976 MQW851974:MQW851976 NAS851974:NAS851976 NKO851974:NKO851976 NUK851974:NUK851976 OEG851974:OEG851976 OOC851974:OOC851976 OXY851974:OXY851976 PHU851974:PHU851976 PRQ851974:PRQ851976 QBM851974:QBM851976 QLI851974:QLI851976 QVE851974:QVE851976 RFA851974:RFA851976 ROW851974:ROW851976 RYS851974:RYS851976 SIO851974:SIO851976 SSK851974:SSK851976 TCG851974:TCG851976 TMC851974:TMC851976 TVY851974:TVY851976 UFU851974:UFU851976 UPQ851974:UPQ851976 UZM851974:UZM851976 VJI851974:VJI851976 VTE851974:VTE851976 WDA851974:WDA851976 WMW851974:WMW851976 WWS851974:WWS851976 AK917510:AK917512 KG917510:KG917512 UC917510:UC917512 ADY917510:ADY917512 ANU917510:ANU917512 AXQ917510:AXQ917512 BHM917510:BHM917512 BRI917510:BRI917512 CBE917510:CBE917512 CLA917510:CLA917512 CUW917510:CUW917512 DES917510:DES917512 DOO917510:DOO917512 DYK917510:DYK917512 EIG917510:EIG917512 ESC917510:ESC917512 FBY917510:FBY917512 FLU917510:FLU917512 FVQ917510:FVQ917512 GFM917510:GFM917512 GPI917510:GPI917512 GZE917510:GZE917512 HJA917510:HJA917512 HSW917510:HSW917512 ICS917510:ICS917512 IMO917510:IMO917512 IWK917510:IWK917512 JGG917510:JGG917512 JQC917510:JQC917512 JZY917510:JZY917512 KJU917510:KJU917512 KTQ917510:KTQ917512 LDM917510:LDM917512 LNI917510:LNI917512 LXE917510:LXE917512 MHA917510:MHA917512 MQW917510:MQW917512 NAS917510:NAS917512 NKO917510:NKO917512 NUK917510:NUK917512 OEG917510:OEG917512 OOC917510:OOC917512 OXY917510:OXY917512 PHU917510:PHU917512 PRQ917510:PRQ917512 QBM917510:QBM917512 QLI917510:QLI917512 QVE917510:QVE917512 RFA917510:RFA917512 ROW917510:ROW917512 RYS917510:RYS917512 SIO917510:SIO917512 SSK917510:SSK917512 TCG917510:TCG917512 TMC917510:TMC917512 TVY917510:TVY917512 UFU917510:UFU917512 UPQ917510:UPQ917512 UZM917510:UZM917512 VJI917510:VJI917512 VTE917510:VTE917512 WDA917510:WDA917512 WMW917510:WMW917512 WWS917510:WWS917512 AK983046:AK983048 KG983046:KG983048 UC983046:UC983048 ADY983046:ADY983048 ANU983046:ANU983048 AXQ983046:AXQ983048 BHM983046:BHM983048 BRI983046:BRI983048 CBE983046:CBE983048 CLA983046:CLA983048 CUW983046:CUW983048 DES983046:DES983048 DOO983046:DOO983048 DYK983046:DYK983048 EIG983046:EIG983048 ESC983046:ESC983048 FBY983046:FBY983048 FLU983046:FLU983048 FVQ983046:FVQ983048 GFM983046:GFM983048 GPI983046:GPI983048 GZE983046:GZE983048 HJA983046:HJA983048 HSW983046:HSW983048 ICS983046:ICS983048 IMO983046:IMO983048 IWK983046:IWK983048 JGG983046:JGG983048 JQC983046:JQC983048 JZY983046:JZY983048 KJU983046:KJU983048 KTQ983046:KTQ983048 LDM983046:LDM983048 LNI983046:LNI983048 LXE983046:LXE983048 MHA983046:MHA983048 MQW983046:MQW983048 NAS983046:NAS983048 NKO983046:NKO983048 NUK983046:NUK983048 OEG983046:OEG983048 OOC983046:OOC983048 OXY983046:OXY983048 PHU983046:PHU983048 PRQ983046:PRQ983048 QBM983046:QBM983048 QLI983046:QLI983048 QVE983046:QVE983048 RFA983046:RFA983048 ROW983046:ROW983048 RYS983046:RYS983048 SIO983046:SIO983048 SSK983046:SSK983048 TCG983046:TCG983048 TMC983046:TMC983048 TVY983046:TVY983048 UFU983046:UFU983048 UPQ983046:UPQ983048 UZM983046:UZM983048 VJI983046:VJI983048 VTE983046:VTE983048 WDA983046:WDA983048 WMW983046:WMW983048 WWS983046:WWS983048"/>
    <dataValidation allowBlank="1" showInputMessage="1" showErrorMessage="1" errorTitle="Valor inválido" error="IS máxima de R$ 7.000.000,00" promptTitle="valor?" sqref="AH23:AI23 KD23:KE23 TZ23:UA23 ADV23:ADW23 ANR23:ANS23 AXN23:AXO23 BHJ23:BHK23 BRF23:BRG23 CBB23:CBC23 CKX23:CKY23 CUT23:CUU23 DEP23:DEQ23 DOL23:DOM23 DYH23:DYI23 EID23:EIE23 ERZ23:ESA23 FBV23:FBW23 FLR23:FLS23 FVN23:FVO23 GFJ23:GFK23 GPF23:GPG23 GZB23:GZC23 HIX23:HIY23 HST23:HSU23 ICP23:ICQ23 IML23:IMM23 IWH23:IWI23 JGD23:JGE23 JPZ23:JQA23 JZV23:JZW23 KJR23:KJS23 KTN23:KTO23 LDJ23:LDK23 LNF23:LNG23 LXB23:LXC23 MGX23:MGY23 MQT23:MQU23 NAP23:NAQ23 NKL23:NKM23 NUH23:NUI23 OED23:OEE23 ONZ23:OOA23 OXV23:OXW23 PHR23:PHS23 PRN23:PRO23 QBJ23:QBK23 QLF23:QLG23 QVB23:QVC23 REX23:REY23 ROT23:ROU23 RYP23:RYQ23 SIL23:SIM23 SSH23:SSI23 TCD23:TCE23 TLZ23:TMA23 TVV23:TVW23 UFR23:UFS23 UPN23:UPO23 UZJ23:UZK23 VJF23:VJG23 VTB23:VTC23 WCX23:WCY23 WMT23:WMU23 WWP23:WWQ23 AH65559:AI65559 KD65559:KE65559 TZ65559:UA65559 ADV65559:ADW65559 ANR65559:ANS65559 AXN65559:AXO65559 BHJ65559:BHK65559 BRF65559:BRG65559 CBB65559:CBC65559 CKX65559:CKY65559 CUT65559:CUU65559 DEP65559:DEQ65559 DOL65559:DOM65559 DYH65559:DYI65559 EID65559:EIE65559 ERZ65559:ESA65559 FBV65559:FBW65559 FLR65559:FLS65559 FVN65559:FVO65559 GFJ65559:GFK65559 GPF65559:GPG65559 GZB65559:GZC65559 HIX65559:HIY65559 HST65559:HSU65559 ICP65559:ICQ65559 IML65559:IMM65559 IWH65559:IWI65559 JGD65559:JGE65559 JPZ65559:JQA65559 JZV65559:JZW65559 KJR65559:KJS65559 KTN65559:KTO65559 LDJ65559:LDK65559 LNF65559:LNG65559 LXB65559:LXC65559 MGX65559:MGY65559 MQT65559:MQU65559 NAP65559:NAQ65559 NKL65559:NKM65559 NUH65559:NUI65559 OED65559:OEE65559 ONZ65559:OOA65559 OXV65559:OXW65559 PHR65559:PHS65559 PRN65559:PRO65559 QBJ65559:QBK65559 QLF65559:QLG65559 QVB65559:QVC65559 REX65559:REY65559 ROT65559:ROU65559 RYP65559:RYQ65559 SIL65559:SIM65559 SSH65559:SSI65559 TCD65559:TCE65559 TLZ65559:TMA65559 TVV65559:TVW65559 UFR65559:UFS65559 UPN65559:UPO65559 UZJ65559:UZK65559 VJF65559:VJG65559 VTB65559:VTC65559 WCX65559:WCY65559 WMT65559:WMU65559 WWP65559:WWQ65559 AH131095:AI131095 KD131095:KE131095 TZ131095:UA131095 ADV131095:ADW131095 ANR131095:ANS131095 AXN131095:AXO131095 BHJ131095:BHK131095 BRF131095:BRG131095 CBB131095:CBC131095 CKX131095:CKY131095 CUT131095:CUU131095 DEP131095:DEQ131095 DOL131095:DOM131095 DYH131095:DYI131095 EID131095:EIE131095 ERZ131095:ESA131095 FBV131095:FBW131095 FLR131095:FLS131095 FVN131095:FVO131095 GFJ131095:GFK131095 GPF131095:GPG131095 GZB131095:GZC131095 HIX131095:HIY131095 HST131095:HSU131095 ICP131095:ICQ131095 IML131095:IMM131095 IWH131095:IWI131095 JGD131095:JGE131095 JPZ131095:JQA131095 JZV131095:JZW131095 KJR131095:KJS131095 KTN131095:KTO131095 LDJ131095:LDK131095 LNF131095:LNG131095 LXB131095:LXC131095 MGX131095:MGY131095 MQT131095:MQU131095 NAP131095:NAQ131095 NKL131095:NKM131095 NUH131095:NUI131095 OED131095:OEE131095 ONZ131095:OOA131095 OXV131095:OXW131095 PHR131095:PHS131095 PRN131095:PRO131095 QBJ131095:QBK131095 QLF131095:QLG131095 QVB131095:QVC131095 REX131095:REY131095 ROT131095:ROU131095 RYP131095:RYQ131095 SIL131095:SIM131095 SSH131095:SSI131095 TCD131095:TCE131095 TLZ131095:TMA131095 TVV131095:TVW131095 UFR131095:UFS131095 UPN131095:UPO131095 UZJ131095:UZK131095 VJF131095:VJG131095 VTB131095:VTC131095 WCX131095:WCY131095 WMT131095:WMU131095 WWP131095:WWQ131095 AH196631:AI196631 KD196631:KE196631 TZ196631:UA196631 ADV196631:ADW196631 ANR196631:ANS196631 AXN196631:AXO196631 BHJ196631:BHK196631 BRF196631:BRG196631 CBB196631:CBC196631 CKX196631:CKY196631 CUT196631:CUU196631 DEP196631:DEQ196631 DOL196631:DOM196631 DYH196631:DYI196631 EID196631:EIE196631 ERZ196631:ESA196631 FBV196631:FBW196631 FLR196631:FLS196631 FVN196631:FVO196631 GFJ196631:GFK196631 GPF196631:GPG196631 GZB196631:GZC196631 HIX196631:HIY196631 HST196631:HSU196631 ICP196631:ICQ196631 IML196631:IMM196631 IWH196631:IWI196631 JGD196631:JGE196631 JPZ196631:JQA196631 JZV196631:JZW196631 KJR196631:KJS196631 KTN196631:KTO196631 LDJ196631:LDK196631 LNF196631:LNG196631 LXB196631:LXC196631 MGX196631:MGY196631 MQT196631:MQU196631 NAP196631:NAQ196631 NKL196631:NKM196631 NUH196631:NUI196631 OED196631:OEE196631 ONZ196631:OOA196631 OXV196631:OXW196631 PHR196631:PHS196631 PRN196631:PRO196631 QBJ196631:QBK196631 QLF196631:QLG196631 QVB196631:QVC196631 REX196631:REY196631 ROT196631:ROU196631 RYP196631:RYQ196631 SIL196631:SIM196631 SSH196631:SSI196631 TCD196631:TCE196631 TLZ196631:TMA196631 TVV196631:TVW196631 UFR196631:UFS196631 UPN196631:UPO196631 UZJ196631:UZK196631 VJF196631:VJG196631 VTB196631:VTC196631 WCX196631:WCY196631 WMT196631:WMU196631 WWP196631:WWQ196631 AH262167:AI262167 KD262167:KE262167 TZ262167:UA262167 ADV262167:ADW262167 ANR262167:ANS262167 AXN262167:AXO262167 BHJ262167:BHK262167 BRF262167:BRG262167 CBB262167:CBC262167 CKX262167:CKY262167 CUT262167:CUU262167 DEP262167:DEQ262167 DOL262167:DOM262167 DYH262167:DYI262167 EID262167:EIE262167 ERZ262167:ESA262167 FBV262167:FBW262167 FLR262167:FLS262167 FVN262167:FVO262167 GFJ262167:GFK262167 GPF262167:GPG262167 GZB262167:GZC262167 HIX262167:HIY262167 HST262167:HSU262167 ICP262167:ICQ262167 IML262167:IMM262167 IWH262167:IWI262167 JGD262167:JGE262167 JPZ262167:JQA262167 JZV262167:JZW262167 KJR262167:KJS262167 KTN262167:KTO262167 LDJ262167:LDK262167 LNF262167:LNG262167 LXB262167:LXC262167 MGX262167:MGY262167 MQT262167:MQU262167 NAP262167:NAQ262167 NKL262167:NKM262167 NUH262167:NUI262167 OED262167:OEE262167 ONZ262167:OOA262167 OXV262167:OXW262167 PHR262167:PHS262167 PRN262167:PRO262167 QBJ262167:QBK262167 QLF262167:QLG262167 QVB262167:QVC262167 REX262167:REY262167 ROT262167:ROU262167 RYP262167:RYQ262167 SIL262167:SIM262167 SSH262167:SSI262167 TCD262167:TCE262167 TLZ262167:TMA262167 TVV262167:TVW262167 UFR262167:UFS262167 UPN262167:UPO262167 UZJ262167:UZK262167 VJF262167:VJG262167 VTB262167:VTC262167 WCX262167:WCY262167 WMT262167:WMU262167 WWP262167:WWQ262167 AH327703:AI327703 KD327703:KE327703 TZ327703:UA327703 ADV327703:ADW327703 ANR327703:ANS327703 AXN327703:AXO327703 BHJ327703:BHK327703 BRF327703:BRG327703 CBB327703:CBC327703 CKX327703:CKY327703 CUT327703:CUU327703 DEP327703:DEQ327703 DOL327703:DOM327703 DYH327703:DYI327703 EID327703:EIE327703 ERZ327703:ESA327703 FBV327703:FBW327703 FLR327703:FLS327703 FVN327703:FVO327703 GFJ327703:GFK327703 GPF327703:GPG327703 GZB327703:GZC327703 HIX327703:HIY327703 HST327703:HSU327703 ICP327703:ICQ327703 IML327703:IMM327703 IWH327703:IWI327703 JGD327703:JGE327703 JPZ327703:JQA327703 JZV327703:JZW327703 KJR327703:KJS327703 KTN327703:KTO327703 LDJ327703:LDK327703 LNF327703:LNG327703 LXB327703:LXC327703 MGX327703:MGY327703 MQT327703:MQU327703 NAP327703:NAQ327703 NKL327703:NKM327703 NUH327703:NUI327703 OED327703:OEE327703 ONZ327703:OOA327703 OXV327703:OXW327703 PHR327703:PHS327703 PRN327703:PRO327703 QBJ327703:QBK327703 QLF327703:QLG327703 QVB327703:QVC327703 REX327703:REY327703 ROT327703:ROU327703 RYP327703:RYQ327703 SIL327703:SIM327703 SSH327703:SSI327703 TCD327703:TCE327703 TLZ327703:TMA327703 TVV327703:TVW327703 UFR327703:UFS327703 UPN327703:UPO327703 UZJ327703:UZK327703 VJF327703:VJG327703 VTB327703:VTC327703 WCX327703:WCY327703 WMT327703:WMU327703 WWP327703:WWQ327703 AH393239:AI393239 KD393239:KE393239 TZ393239:UA393239 ADV393239:ADW393239 ANR393239:ANS393239 AXN393239:AXO393239 BHJ393239:BHK393239 BRF393239:BRG393239 CBB393239:CBC393239 CKX393239:CKY393239 CUT393239:CUU393239 DEP393239:DEQ393239 DOL393239:DOM393239 DYH393239:DYI393239 EID393239:EIE393239 ERZ393239:ESA393239 FBV393239:FBW393239 FLR393239:FLS393239 FVN393239:FVO393239 GFJ393239:GFK393239 GPF393239:GPG393239 GZB393239:GZC393239 HIX393239:HIY393239 HST393239:HSU393239 ICP393239:ICQ393239 IML393239:IMM393239 IWH393239:IWI393239 JGD393239:JGE393239 JPZ393239:JQA393239 JZV393239:JZW393239 KJR393239:KJS393239 KTN393239:KTO393239 LDJ393239:LDK393239 LNF393239:LNG393239 LXB393239:LXC393239 MGX393239:MGY393239 MQT393239:MQU393239 NAP393239:NAQ393239 NKL393239:NKM393239 NUH393239:NUI393239 OED393239:OEE393239 ONZ393239:OOA393239 OXV393239:OXW393239 PHR393239:PHS393239 PRN393239:PRO393239 QBJ393239:QBK393239 QLF393239:QLG393239 QVB393239:QVC393239 REX393239:REY393239 ROT393239:ROU393239 RYP393239:RYQ393239 SIL393239:SIM393239 SSH393239:SSI393239 TCD393239:TCE393239 TLZ393239:TMA393239 TVV393239:TVW393239 UFR393239:UFS393239 UPN393239:UPO393239 UZJ393239:UZK393239 VJF393239:VJG393239 VTB393239:VTC393239 WCX393239:WCY393239 WMT393239:WMU393239 WWP393239:WWQ393239 AH458775:AI458775 KD458775:KE458775 TZ458775:UA458775 ADV458775:ADW458775 ANR458775:ANS458775 AXN458775:AXO458775 BHJ458775:BHK458775 BRF458775:BRG458775 CBB458775:CBC458775 CKX458775:CKY458775 CUT458775:CUU458775 DEP458775:DEQ458775 DOL458775:DOM458775 DYH458775:DYI458775 EID458775:EIE458775 ERZ458775:ESA458775 FBV458775:FBW458775 FLR458775:FLS458775 FVN458775:FVO458775 GFJ458775:GFK458775 GPF458775:GPG458775 GZB458775:GZC458775 HIX458775:HIY458775 HST458775:HSU458775 ICP458775:ICQ458775 IML458775:IMM458775 IWH458775:IWI458775 JGD458775:JGE458775 JPZ458775:JQA458775 JZV458775:JZW458775 KJR458775:KJS458775 KTN458775:KTO458775 LDJ458775:LDK458775 LNF458775:LNG458775 LXB458775:LXC458775 MGX458775:MGY458775 MQT458775:MQU458775 NAP458775:NAQ458775 NKL458775:NKM458775 NUH458775:NUI458775 OED458775:OEE458775 ONZ458775:OOA458775 OXV458775:OXW458775 PHR458775:PHS458775 PRN458775:PRO458775 QBJ458775:QBK458775 QLF458775:QLG458775 QVB458775:QVC458775 REX458775:REY458775 ROT458775:ROU458775 RYP458775:RYQ458775 SIL458775:SIM458775 SSH458775:SSI458775 TCD458775:TCE458775 TLZ458775:TMA458775 TVV458775:TVW458775 UFR458775:UFS458775 UPN458775:UPO458775 UZJ458775:UZK458775 VJF458775:VJG458775 VTB458775:VTC458775 WCX458775:WCY458775 WMT458775:WMU458775 WWP458775:WWQ458775 AH524311:AI524311 KD524311:KE524311 TZ524311:UA524311 ADV524311:ADW524311 ANR524311:ANS524311 AXN524311:AXO524311 BHJ524311:BHK524311 BRF524311:BRG524311 CBB524311:CBC524311 CKX524311:CKY524311 CUT524311:CUU524311 DEP524311:DEQ524311 DOL524311:DOM524311 DYH524311:DYI524311 EID524311:EIE524311 ERZ524311:ESA524311 FBV524311:FBW524311 FLR524311:FLS524311 FVN524311:FVO524311 GFJ524311:GFK524311 GPF524311:GPG524311 GZB524311:GZC524311 HIX524311:HIY524311 HST524311:HSU524311 ICP524311:ICQ524311 IML524311:IMM524311 IWH524311:IWI524311 JGD524311:JGE524311 JPZ524311:JQA524311 JZV524311:JZW524311 KJR524311:KJS524311 KTN524311:KTO524311 LDJ524311:LDK524311 LNF524311:LNG524311 LXB524311:LXC524311 MGX524311:MGY524311 MQT524311:MQU524311 NAP524311:NAQ524311 NKL524311:NKM524311 NUH524311:NUI524311 OED524311:OEE524311 ONZ524311:OOA524311 OXV524311:OXW524311 PHR524311:PHS524311 PRN524311:PRO524311 QBJ524311:QBK524311 QLF524311:QLG524311 QVB524311:QVC524311 REX524311:REY524311 ROT524311:ROU524311 RYP524311:RYQ524311 SIL524311:SIM524311 SSH524311:SSI524311 TCD524311:TCE524311 TLZ524311:TMA524311 TVV524311:TVW524311 UFR524311:UFS524311 UPN524311:UPO524311 UZJ524311:UZK524311 VJF524311:VJG524311 VTB524311:VTC524311 WCX524311:WCY524311 WMT524311:WMU524311 WWP524311:WWQ524311 AH589847:AI589847 KD589847:KE589847 TZ589847:UA589847 ADV589847:ADW589847 ANR589847:ANS589847 AXN589847:AXO589847 BHJ589847:BHK589847 BRF589847:BRG589847 CBB589847:CBC589847 CKX589847:CKY589847 CUT589847:CUU589847 DEP589847:DEQ589847 DOL589847:DOM589847 DYH589847:DYI589847 EID589847:EIE589847 ERZ589847:ESA589847 FBV589847:FBW589847 FLR589847:FLS589847 FVN589847:FVO589847 GFJ589847:GFK589847 GPF589847:GPG589847 GZB589847:GZC589847 HIX589847:HIY589847 HST589847:HSU589847 ICP589847:ICQ589847 IML589847:IMM589847 IWH589847:IWI589847 JGD589847:JGE589847 JPZ589847:JQA589847 JZV589847:JZW589847 KJR589847:KJS589847 KTN589847:KTO589847 LDJ589847:LDK589847 LNF589847:LNG589847 LXB589847:LXC589847 MGX589847:MGY589847 MQT589847:MQU589847 NAP589847:NAQ589847 NKL589847:NKM589847 NUH589847:NUI589847 OED589847:OEE589847 ONZ589847:OOA589847 OXV589847:OXW589847 PHR589847:PHS589847 PRN589847:PRO589847 QBJ589847:QBK589847 QLF589847:QLG589847 QVB589847:QVC589847 REX589847:REY589847 ROT589847:ROU589847 RYP589847:RYQ589847 SIL589847:SIM589847 SSH589847:SSI589847 TCD589847:TCE589847 TLZ589847:TMA589847 TVV589847:TVW589847 UFR589847:UFS589847 UPN589847:UPO589847 UZJ589847:UZK589847 VJF589847:VJG589847 VTB589847:VTC589847 WCX589847:WCY589847 WMT589847:WMU589847 WWP589847:WWQ589847 AH655383:AI655383 KD655383:KE655383 TZ655383:UA655383 ADV655383:ADW655383 ANR655383:ANS655383 AXN655383:AXO655383 BHJ655383:BHK655383 BRF655383:BRG655383 CBB655383:CBC655383 CKX655383:CKY655383 CUT655383:CUU655383 DEP655383:DEQ655383 DOL655383:DOM655383 DYH655383:DYI655383 EID655383:EIE655383 ERZ655383:ESA655383 FBV655383:FBW655383 FLR655383:FLS655383 FVN655383:FVO655383 GFJ655383:GFK655383 GPF655383:GPG655383 GZB655383:GZC655383 HIX655383:HIY655383 HST655383:HSU655383 ICP655383:ICQ655383 IML655383:IMM655383 IWH655383:IWI655383 JGD655383:JGE655383 JPZ655383:JQA655383 JZV655383:JZW655383 KJR655383:KJS655383 KTN655383:KTO655383 LDJ655383:LDK655383 LNF655383:LNG655383 LXB655383:LXC655383 MGX655383:MGY655383 MQT655383:MQU655383 NAP655383:NAQ655383 NKL655383:NKM655383 NUH655383:NUI655383 OED655383:OEE655383 ONZ655383:OOA655383 OXV655383:OXW655383 PHR655383:PHS655383 PRN655383:PRO655383 QBJ655383:QBK655383 QLF655383:QLG655383 QVB655383:QVC655383 REX655383:REY655383 ROT655383:ROU655383 RYP655383:RYQ655383 SIL655383:SIM655383 SSH655383:SSI655383 TCD655383:TCE655383 TLZ655383:TMA655383 TVV655383:TVW655383 UFR655383:UFS655383 UPN655383:UPO655383 UZJ655383:UZK655383 VJF655383:VJG655383 VTB655383:VTC655383 WCX655383:WCY655383 WMT655383:WMU655383 WWP655383:WWQ655383 AH720919:AI720919 KD720919:KE720919 TZ720919:UA720919 ADV720919:ADW720919 ANR720919:ANS720919 AXN720919:AXO720919 BHJ720919:BHK720919 BRF720919:BRG720919 CBB720919:CBC720919 CKX720919:CKY720919 CUT720919:CUU720919 DEP720919:DEQ720919 DOL720919:DOM720919 DYH720919:DYI720919 EID720919:EIE720919 ERZ720919:ESA720919 FBV720919:FBW720919 FLR720919:FLS720919 FVN720919:FVO720919 GFJ720919:GFK720919 GPF720919:GPG720919 GZB720919:GZC720919 HIX720919:HIY720919 HST720919:HSU720919 ICP720919:ICQ720919 IML720919:IMM720919 IWH720919:IWI720919 JGD720919:JGE720919 JPZ720919:JQA720919 JZV720919:JZW720919 KJR720919:KJS720919 KTN720919:KTO720919 LDJ720919:LDK720919 LNF720919:LNG720919 LXB720919:LXC720919 MGX720919:MGY720919 MQT720919:MQU720919 NAP720919:NAQ720919 NKL720919:NKM720919 NUH720919:NUI720919 OED720919:OEE720919 ONZ720919:OOA720919 OXV720919:OXW720919 PHR720919:PHS720919 PRN720919:PRO720919 QBJ720919:QBK720919 QLF720919:QLG720919 QVB720919:QVC720919 REX720919:REY720919 ROT720919:ROU720919 RYP720919:RYQ720919 SIL720919:SIM720919 SSH720919:SSI720919 TCD720919:TCE720919 TLZ720919:TMA720919 TVV720919:TVW720919 UFR720919:UFS720919 UPN720919:UPO720919 UZJ720919:UZK720919 VJF720919:VJG720919 VTB720919:VTC720919 WCX720919:WCY720919 WMT720919:WMU720919 WWP720919:WWQ720919 AH786455:AI786455 KD786455:KE786455 TZ786455:UA786455 ADV786455:ADW786455 ANR786455:ANS786455 AXN786455:AXO786455 BHJ786455:BHK786455 BRF786455:BRG786455 CBB786455:CBC786455 CKX786455:CKY786455 CUT786455:CUU786455 DEP786455:DEQ786455 DOL786455:DOM786455 DYH786455:DYI786455 EID786455:EIE786455 ERZ786455:ESA786455 FBV786455:FBW786455 FLR786455:FLS786455 FVN786455:FVO786455 GFJ786455:GFK786455 GPF786455:GPG786455 GZB786455:GZC786455 HIX786455:HIY786455 HST786455:HSU786455 ICP786455:ICQ786455 IML786455:IMM786455 IWH786455:IWI786455 JGD786455:JGE786455 JPZ786455:JQA786455 JZV786455:JZW786455 KJR786455:KJS786455 KTN786455:KTO786455 LDJ786455:LDK786455 LNF786455:LNG786455 LXB786455:LXC786455 MGX786455:MGY786455 MQT786455:MQU786455 NAP786455:NAQ786455 NKL786455:NKM786455 NUH786455:NUI786455 OED786455:OEE786455 ONZ786455:OOA786455 OXV786455:OXW786455 PHR786455:PHS786455 PRN786455:PRO786455 QBJ786455:QBK786455 QLF786455:QLG786455 QVB786455:QVC786455 REX786455:REY786455 ROT786455:ROU786455 RYP786455:RYQ786455 SIL786455:SIM786455 SSH786455:SSI786455 TCD786455:TCE786455 TLZ786455:TMA786455 TVV786455:TVW786455 UFR786455:UFS786455 UPN786455:UPO786455 UZJ786455:UZK786455 VJF786455:VJG786455 VTB786455:VTC786455 WCX786455:WCY786455 WMT786455:WMU786455 WWP786455:WWQ786455 AH851991:AI851991 KD851991:KE851991 TZ851991:UA851991 ADV851991:ADW851991 ANR851991:ANS851991 AXN851991:AXO851991 BHJ851991:BHK851991 BRF851991:BRG851991 CBB851991:CBC851991 CKX851991:CKY851991 CUT851991:CUU851991 DEP851991:DEQ851991 DOL851991:DOM851991 DYH851991:DYI851991 EID851991:EIE851991 ERZ851991:ESA851991 FBV851991:FBW851991 FLR851991:FLS851991 FVN851991:FVO851991 GFJ851991:GFK851991 GPF851991:GPG851991 GZB851991:GZC851991 HIX851991:HIY851991 HST851991:HSU851991 ICP851991:ICQ851991 IML851991:IMM851991 IWH851991:IWI851991 JGD851991:JGE851991 JPZ851991:JQA851991 JZV851991:JZW851991 KJR851991:KJS851991 KTN851991:KTO851991 LDJ851991:LDK851991 LNF851991:LNG851991 LXB851991:LXC851991 MGX851991:MGY851991 MQT851991:MQU851991 NAP851991:NAQ851991 NKL851991:NKM851991 NUH851991:NUI851991 OED851991:OEE851991 ONZ851991:OOA851991 OXV851991:OXW851991 PHR851991:PHS851991 PRN851991:PRO851991 QBJ851991:QBK851991 QLF851991:QLG851991 QVB851991:QVC851991 REX851991:REY851991 ROT851991:ROU851991 RYP851991:RYQ851991 SIL851991:SIM851991 SSH851991:SSI851991 TCD851991:TCE851991 TLZ851991:TMA851991 TVV851991:TVW851991 UFR851991:UFS851991 UPN851991:UPO851991 UZJ851991:UZK851991 VJF851991:VJG851991 VTB851991:VTC851991 WCX851991:WCY851991 WMT851991:WMU851991 WWP851991:WWQ851991 AH917527:AI917527 KD917527:KE917527 TZ917527:UA917527 ADV917527:ADW917527 ANR917527:ANS917527 AXN917527:AXO917527 BHJ917527:BHK917527 BRF917527:BRG917527 CBB917527:CBC917527 CKX917527:CKY917527 CUT917527:CUU917527 DEP917527:DEQ917527 DOL917527:DOM917527 DYH917527:DYI917527 EID917527:EIE917527 ERZ917527:ESA917527 FBV917527:FBW917527 FLR917527:FLS917527 FVN917527:FVO917527 GFJ917527:GFK917527 GPF917527:GPG917527 GZB917527:GZC917527 HIX917527:HIY917527 HST917527:HSU917527 ICP917527:ICQ917527 IML917527:IMM917527 IWH917527:IWI917527 JGD917527:JGE917527 JPZ917527:JQA917527 JZV917527:JZW917527 KJR917527:KJS917527 KTN917527:KTO917527 LDJ917527:LDK917527 LNF917527:LNG917527 LXB917527:LXC917527 MGX917527:MGY917527 MQT917527:MQU917527 NAP917527:NAQ917527 NKL917527:NKM917527 NUH917527:NUI917527 OED917527:OEE917527 ONZ917527:OOA917527 OXV917527:OXW917527 PHR917527:PHS917527 PRN917527:PRO917527 QBJ917527:QBK917527 QLF917527:QLG917527 QVB917527:QVC917527 REX917527:REY917527 ROT917527:ROU917527 RYP917527:RYQ917527 SIL917527:SIM917527 SSH917527:SSI917527 TCD917527:TCE917527 TLZ917527:TMA917527 TVV917527:TVW917527 UFR917527:UFS917527 UPN917527:UPO917527 UZJ917527:UZK917527 VJF917527:VJG917527 VTB917527:VTC917527 WCX917527:WCY917527 WMT917527:WMU917527 WWP917527:WWQ917527 AH983063:AI983063 KD983063:KE983063 TZ983063:UA983063 ADV983063:ADW983063 ANR983063:ANS983063 AXN983063:AXO983063 BHJ983063:BHK983063 BRF983063:BRG983063 CBB983063:CBC983063 CKX983063:CKY983063 CUT983063:CUU983063 DEP983063:DEQ983063 DOL983063:DOM983063 DYH983063:DYI983063 EID983063:EIE983063 ERZ983063:ESA983063 FBV983063:FBW983063 FLR983063:FLS983063 FVN983063:FVO983063 GFJ983063:GFK983063 GPF983063:GPG983063 GZB983063:GZC983063 HIX983063:HIY983063 HST983063:HSU983063 ICP983063:ICQ983063 IML983063:IMM983063 IWH983063:IWI983063 JGD983063:JGE983063 JPZ983063:JQA983063 JZV983063:JZW983063 KJR983063:KJS983063 KTN983063:KTO983063 LDJ983063:LDK983063 LNF983063:LNG983063 LXB983063:LXC983063 MGX983063:MGY983063 MQT983063:MQU983063 NAP983063:NAQ983063 NKL983063:NKM983063 NUH983063:NUI983063 OED983063:OEE983063 ONZ983063:OOA983063 OXV983063:OXW983063 PHR983063:PHS983063 PRN983063:PRO983063 QBJ983063:QBK983063 QLF983063:QLG983063 QVB983063:QVC983063 REX983063:REY983063 ROT983063:ROU983063 RYP983063:RYQ983063 SIL983063:SIM983063 SSH983063:SSI983063 TCD983063:TCE983063 TLZ983063:TMA983063 TVV983063:TVW983063 UFR983063:UFS983063 UPN983063:UPO983063 UZJ983063:UZK983063 VJF983063:VJG983063 VTB983063:VTC983063 WCX983063:WCY983063 WMT983063:WMU983063 WWP983063:WWQ983063 AH27:AI28 KD27:KE28 TZ27:UA28 ADV27:ADW28 ANR27:ANS28 AXN27:AXO28 BHJ27:BHK28 BRF27:BRG28 CBB27:CBC28 CKX27:CKY28 CUT27:CUU28 DEP27:DEQ28 DOL27:DOM28 DYH27:DYI28 EID27:EIE28 ERZ27:ESA28 FBV27:FBW28 FLR27:FLS28 FVN27:FVO28 GFJ27:GFK28 GPF27:GPG28 GZB27:GZC28 HIX27:HIY28 HST27:HSU28 ICP27:ICQ28 IML27:IMM28 IWH27:IWI28 JGD27:JGE28 JPZ27:JQA28 JZV27:JZW28 KJR27:KJS28 KTN27:KTO28 LDJ27:LDK28 LNF27:LNG28 LXB27:LXC28 MGX27:MGY28 MQT27:MQU28 NAP27:NAQ28 NKL27:NKM28 NUH27:NUI28 OED27:OEE28 ONZ27:OOA28 OXV27:OXW28 PHR27:PHS28 PRN27:PRO28 QBJ27:QBK28 QLF27:QLG28 QVB27:QVC28 REX27:REY28 ROT27:ROU28 RYP27:RYQ28 SIL27:SIM28 SSH27:SSI28 TCD27:TCE28 TLZ27:TMA28 TVV27:TVW28 UFR27:UFS28 UPN27:UPO28 UZJ27:UZK28 VJF27:VJG28 VTB27:VTC28 WCX27:WCY28 WMT27:WMU28 WWP27:WWQ28 AH65563:AI65564 KD65563:KE65564 TZ65563:UA65564 ADV65563:ADW65564 ANR65563:ANS65564 AXN65563:AXO65564 BHJ65563:BHK65564 BRF65563:BRG65564 CBB65563:CBC65564 CKX65563:CKY65564 CUT65563:CUU65564 DEP65563:DEQ65564 DOL65563:DOM65564 DYH65563:DYI65564 EID65563:EIE65564 ERZ65563:ESA65564 FBV65563:FBW65564 FLR65563:FLS65564 FVN65563:FVO65564 GFJ65563:GFK65564 GPF65563:GPG65564 GZB65563:GZC65564 HIX65563:HIY65564 HST65563:HSU65564 ICP65563:ICQ65564 IML65563:IMM65564 IWH65563:IWI65564 JGD65563:JGE65564 JPZ65563:JQA65564 JZV65563:JZW65564 KJR65563:KJS65564 KTN65563:KTO65564 LDJ65563:LDK65564 LNF65563:LNG65564 LXB65563:LXC65564 MGX65563:MGY65564 MQT65563:MQU65564 NAP65563:NAQ65564 NKL65563:NKM65564 NUH65563:NUI65564 OED65563:OEE65564 ONZ65563:OOA65564 OXV65563:OXW65564 PHR65563:PHS65564 PRN65563:PRO65564 QBJ65563:QBK65564 QLF65563:QLG65564 QVB65563:QVC65564 REX65563:REY65564 ROT65563:ROU65564 RYP65563:RYQ65564 SIL65563:SIM65564 SSH65563:SSI65564 TCD65563:TCE65564 TLZ65563:TMA65564 TVV65563:TVW65564 UFR65563:UFS65564 UPN65563:UPO65564 UZJ65563:UZK65564 VJF65563:VJG65564 VTB65563:VTC65564 WCX65563:WCY65564 WMT65563:WMU65564 WWP65563:WWQ65564 AH131099:AI131100 KD131099:KE131100 TZ131099:UA131100 ADV131099:ADW131100 ANR131099:ANS131100 AXN131099:AXO131100 BHJ131099:BHK131100 BRF131099:BRG131100 CBB131099:CBC131100 CKX131099:CKY131100 CUT131099:CUU131100 DEP131099:DEQ131100 DOL131099:DOM131100 DYH131099:DYI131100 EID131099:EIE131100 ERZ131099:ESA131100 FBV131099:FBW131100 FLR131099:FLS131100 FVN131099:FVO131100 GFJ131099:GFK131100 GPF131099:GPG131100 GZB131099:GZC131100 HIX131099:HIY131100 HST131099:HSU131100 ICP131099:ICQ131100 IML131099:IMM131100 IWH131099:IWI131100 JGD131099:JGE131100 JPZ131099:JQA131100 JZV131099:JZW131100 KJR131099:KJS131100 KTN131099:KTO131100 LDJ131099:LDK131100 LNF131099:LNG131100 LXB131099:LXC131100 MGX131099:MGY131100 MQT131099:MQU131100 NAP131099:NAQ131100 NKL131099:NKM131100 NUH131099:NUI131100 OED131099:OEE131100 ONZ131099:OOA131100 OXV131099:OXW131100 PHR131099:PHS131100 PRN131099:PRO131100 QBJ131099:QBK131100 QLF131099:QLG131100 QVB131099:QVC131100 REX131099:REY131100 ROT131099:ROU131100 RYP131099:RYQ131100 SIL131099:SIM131100 SSH131099:SSI131100 TCD131099:TCE131100 TLZ131099:TMA131100 TVV131099:TVW131100 UFR131099:UFS131100 UPN131099:UPO131100 UZJ131099:UZK131100 VJF131099:VJG131100 VTB131099:VTC131100 WCX131099:WCY131100 WMT131099:WMU131100 WWP131099:WWQ131100 AH196635:AI196636 KD196635:KE196636 TZ196635:UA196636 ADV196635:ADW196636 ANR196635:ANS196636 AXN196635:AXO196636 BHJ196635:BHK196636 BRF196635:BRG196636 CBB196635:CBC196636 CKX196635:CKY196636 CUT196635:CUU196636 DEP196635:DEQ196636 DOL196635:DOM196636 DYH196635:DYI196636 EID196635:EIE196636 ERZ196635:ESA196636 FBV196635:FBW196636 FLR196635:FLS196636 FVN196635:FVO196636 GFJ196635:GFK196636 GPF196635:GPG196636 GZB196635:GZC196636 HIX196635:HIY196636 HST196635:HSU196636 ICP196635:ICQ196636 IML196635:IMM196636 IWH196635:IWI196636 JGD196635:JGE196636 JPZ196635:JQA196636 JZV196635:JZW196636 KJR196635:KJS196636 KTN196635:KTO196636 LDJ196635:LDK196636 LNF196635:LNG196636 LXB196635:LXC196636 MGX196635:MGY196636 MQT196635:MQU196636 NAP196635:NAQ196636 NKL196635:NKM196636 NUH196635:NUI196636 OED196635:OEE196636 ONZ196635:OOA196636 OXV196635:OXW196636 PHR196635:PHS196636 PRN196635:PRO196636 QBJ196635:QBK196636 QLF196635:QLG196636 QVB196635:QVC196636 REX196635:REY196636 ROT196635:ROU196636 RYP196635:RYQ196636 SIL196635:SIM196636 SSH196635:SSI196636 TCD196635:TCE196636 TLZ196635:TMA196636 TVV196635:TVW196636 UFR196635:UFS196636 UPN196635:UPO196636 UZJ196635:UZK196636 VJF196635:VJG196636 VTB196635:VTC196636 WCX196635:WCY196636 WMT196635:WMU196636 WWP196635:WWQ196636 AH262171:AI262172 KD262171:KE262172 TZ262171:UA262172 ADV262171:ADW262172 ANR262171:ANS262172 AXN262171:AXO262172 BHJ262171:BHK262172 BRF262171:BRG262172 CBB262171:CBC262172 CKX262171:CKY262172 CUT262171:CUU262172 DEP262171:DEQ262172 DOL262171:DOM262172 DYH262171:DYI262172 EID262171:EIE262172 ERZ262171:ESA262172 FBV262171:FBW262172 FLR262171:FLS262172 FVN262171:FVO262172 GFJ262171:GFK262172 GPF262171:GPG262172 GZB262171:GZC262172 HIX262171:HIY262172 HST262171:HSU262172 ICP262171:ICQ262172 IML262171:IMM262172 IWH262171:IWI262172 JGD262171:JGE262172 JPZ262171:JQA262172 JZV262171:JZW262172 KJR262171:KJS262172 KTN262171:KTO262172 LDJ262171:LDK262172 LNF262171:LNG262172 LXB262171:LXC262172 MGX262171:MGY262172 MQT262171:MQU262172 NAP262171:NAQ262172 NKL262171:NKM262172 NUH262171:NUI262172 OED262171:OEE262172 ONZ262171:OOA262172 OXV262171:OXW262172 PHR262171:PHS262172 PRN262171:PRO262172 QBJ262171:QBK262172 QLF262171:QLG262172 QVB262171:QVC262172 REX262171:REY262172 ROT262171:ROU262172 RYP262171:RYQ262172 SIL262171:SIM262172 SSH262171:SSI262172 TCD262171:TCE262172 TLZ262171:TMA262172 TVV262171:TVW262172 UFR262171:UFS262172 UPN262171:UPO262172 UZJ262171:UZK262172 VJF262171:VJG262172 VTB262171:VTC262172 WCX262171:WCY262172 WMT262171:WMU262172 WWP262171:WWQ262172 AH327707:AI327708 KD327707:KE327708 TZ327707:UA327708 ADV327707:ADW327708 ANR327707:ANS327708 AXN327707:AXO327708 BHJ327707:BHK327708 BRF327707:BRG327708 CBB327707:CBC327708 CKX327707:CKY327708 CUT327707:CUU327708 DEP327707:DEQ327708 DOL327707:DOM327708 DYH327707:DYI327708 EID327707:EIE327708 ERZ327707:ESA327708 FBV327707:FBW327708 FLR327707:FLS327708 FVN327707:FVO327708 GFJ327707:GFK327708 GPF327707:GPG327708 GZB327707:GZC327708 HIX327707:HIY327708 HST327707:HSU327708 ICP327707:ICQ327708 IML327707:IMM327708 IWH327707:IWI327708 JGD327707:JGE327708 JPZ327707:JQA327708 JZV327707:JZW327708 KJR327707:KJS327708 KTN327707:KTO327708 LDJ327707:LDK327708 LNF327707:LNG327708 LXB327707:LXC327708 MGX327707:MGY327708 MQT327707:MQU327708 NAP327707:NAQ327708 NKL327707:NKM327708 NUH327707:NUI327708 OED327707:OEE327708 ONZ327707:OOA327708 OXV327707:OXW327708 PHR327707:PHS327708 PRN327707:PRO327708 QBJ327707:QBK327708 QLF327707:QLG327708 QVB327707:QVC327708 REX327707:REY327708 ROT327707:ROU327708 RYP327707:RYQ327708 SIL327707:SIM327708 SSH327707:SSI327708 TCD327707:TCE327708 TLZ327707:TMA327708 TVV327707:TVW327708 UFR327707:UFS327708 UPN327707:UPO327708 UZJ327707:UZK327708 VJF327707:VJG327708 VTB327707:VTC327708 WCX327707:WCY327708 WMT327707:WMU327708 WWP327707:WWQ327708 AH393243:AI393244 KD393243:KE393244 TZ393243:UA393244 ADV393243:ADW393244 ANR393243:ANS393244 AXN393243:AXO393244 BHJ393243:BHK393244 BRF393243:BRG393244 CBB393243:CBC393244 CKX393243:CKY393244 CUT393243:CUU393244 DEP393243:DEQ393244 DOL393243:DOM393244 DYH393243:DYI393244 EID393243:EIE393244 ERZ393243:ESA393244 FBV393243:FBW393244 FLR393243:FLS393244 FVN393243:FVO393244 GFJ393243:GFK393244 GPF393243:GPG393244 GZB393243:GZC393244 HIX393243:HIY393244 HST393243:HSU393244 ICP393243:ICQ393244 IML393243:IMM393244 IWH393243:IWI393244 JGD393243:JGE393244 JPZ393243:JQA393244 JZV393243:JZW393244 KJR393243:KJS393244 KTN393243:KTO393244 LDJ393243:LDK393244 LNF393243:LNG393244 LXB393243:LXC393244 MGX393243:MGY393244 MQT393243:MQU393244 NAP393243:NAQ393244 NKL393243:NKM393244 NUH393243:NUI393244 OED393243:OEE393244 ONZ393243:OOA393244 OXV393243:OXW393244 PHR393243:PHS393244 PRN393243:PRO393244 QBJ393243:QBK393244 QLF393243:QLG393244 QVB393243:QVC393244 REX393243:REY393244 ROT393243:ROU393244 RYP393243:RYQ393244 SIL393243:SIM393244 SSH393243:SSI393244 TCD393243:TCE393244 TLZ393243:TMA393244 TVV393243:TVW393244 UFR393243:UFS393244 UPN393243:UPO393244 UZJ393243:UZK393244 VJF393243:VJG393244 VTB393243:VTC393244 WCX393243:WCY393244 WMT393243:WMU393244 WWP393243:WWQ393244 AH458779:AI458780 KD458779:KE458780 TZ458779:UA458780 ADV458779:ADW458780 ANR458779:ANS458780 AXN458779:AXO458780 BHJ458779:BHK458780 BRF458779:BRG458780 CBB458779:CBC458780 CKX458779:CKY458780 CUT458779:CUU458780 DEP458779:DEQ458780 DOL458779:DOM458780 DYH458779:DYI458780 EID458779:EIE458780 ERZ458779:ESA458780 FBV458779:FBW458780 FLR458779:FLS458780 FVN458779:FVO458780 GFJ458779:GFK458780 GPF458779:GPG458780 GZB458779:GZC458780 HIX458779:HIY458780 HST458779:HSU458780 ICP458779:ICQ458780 IML458779:IMM458780 IWH458779:IWI458780 JGD458779:JGE458780 JPZ458779:JQA458780 JZV458779:JZW458780 KJR458779:KJS458780 KTN458779:KTO458780 LDJ458779:LDK458780 LNF458779:LNG458780 LXB458779:LXC458780 MGX458779:MGY458780 MQT458779:MQU458780 NAP458779:NAQ458780 NKL458779:NKM458780 NUH458779:NUI458780 OED458779:OEE458780 ONZ458779:OOA458780 OXV458779:OXW458780 PHR458779:PHS458780 PRN458779:PRO458780 QBJ458779:QBK458780 QLF458779:QLG458780 QVB458779:QVC458780 REX458779:REY458780 ROT458779:ROU458780 RYP458779:RYQ458780 SIL458779:SIM458780 SSH458779:SSI458780 TCD458779:TCE458780 TLZ458779:TMA458780 TVV458779:TVW458780 UFR458779:UFS458780 UPN458779:UPO458780 UZJ458779:UZK458780 VJF458779:VJG458780 VTB458779:VTC458780 WCX458779:WCY458780 WMT458779:WMU458780 WWP458779:WWQ458780 AH524315:AI524316 KD524315:KE524316 TZ524315:UA524316 ADV524315:ADW524316 ANR524315:ANS524316 AXN524315:AXO524316 BHJ524315:BHK524316 BRF524315:BRG524316 CBB524315:CBC524316 CKX524315:CKY524316 CUT524315:CUU524316 DEP524315:DEQ524316 DOL524315:DOM524316 DYH524315:DYI524316 EID524315:EIE524316 ERZ524315:ESA524316 FBV524315:FBW524316 FLR524315:FLS524316 FVN524315:FVO524316 GFJ524315:GFK524316 GPF524315:GPG524316 GZB524315:GZC524316 HIX524315:HIY524316 HST524315:HSU524316 ICP524315:ICQ524316 IML524315:IMM524316 IWH524315:IWI524316 JGD524315:JGE524316 JPZ524315:JQA524316 JZV524315:JZW524316 KJR524315:KJS524316 KTN524315:KTO524316 LDJ524315:LDK524316 LNF524315:LNG524316 LXB524315:LXC524316 MGX524315:MGY524316 MQT524315:MQU524316 NAP524315:NAQ524316 NKL524315:NKM524316 NUH524315:NUI524316 OED524315:OEE524316 ONZ524315:OOA524316 OXV524315:OXW524316 PHR524315:PHS524316 PRN524315:PRO524316 QBJ524315:QBK524316 QLF524315:QLG524316 QVB524315:QVC524316 REX524315:REY524316 ROT524315:ROU524316 RYP524315:RYQ524316 SIL524315:SIM524316 SSH524315:SSI524316 TCD524315:TCE524316 TLZ524315:TMA524316 TVV524315:TVW524316 UFR524315:UFS524316 UPN524315:UPO524316 UZJ524315:UZK524316 VJF524315:VJG524316 VTB524315:VTC524316 WCX524315:WCY524316 WMT524315:WMU524316 WWP524315:WWQ524316 AH589851:AI589852 KD589851:KE589852 TZ589851:UA589852 ADV589851:ADW589852 ANR589851:ANS589852 AXN589851:AXO589852 BHJ589851:BHK589852 BRF589851:BRG589852 CBB589851:CBC589852 CKX589851:CKY589852 CUT589851:CUU589852 DEP589851:DEQ589852 DOL589851:DOM589852 DYH589851:DYI589852 EID589851:EIE589852 ERZ589851:ESA589852 FBV589851:FBW589852 FLR589851:FLS589852 FVN589851:FVO589852 GFJ589851:GFK589852 GPF589851:GPG589852 GZB589851:GZC589852 HIX589851:HIY589852 HST589851:HSU589852 ICP589851:ICQ589852 IML589851:IMM589852 IWH589851:IWI589852 JGD589851:JGE589852 JPZ589851:JQA589852 JZV589851:JZW589852 KJR589851:KJS589852 KTN589851:KTO589852 LDJ589851:LDK589852 LNF589851:LNG589852 LXB589851:LXC589852 MGX589851:MGY589852 MQT589851:MQU589852 NAP589851:NAQ589852 NKL589851:NKM589852 NUH589851:NUI589852 OED589851:OEE589852 ONZ589851:OOA589852 OXV589851:OXW589852 PHR589851:PHS589852 PRN589851:PRO589852 QBJ589851:QBK589852 QLF589851:QLG589852 QVB589851:QVC589852 REX589851:REY589852 ROT589851:ROU589852 RYP589851:RYQ589852 SIL589851:SIM589852 SSH589851:SSI589852 TCD589851:TCE589852 TLZ589851:TMA589852 TVV589851:TVW589852 UFR589851:UFS589852 UPN589851:UPO589852 UZJ589851:UZK589852 VJF589851:VJG589852 VTB589851:VTC589852 WCX589851:WCY589852 WMT589851:WMU589852 WWP589851:WWQ589852 AH655387:AI655388 KD655387:KE655388 TZ655387:UA655388 ADV655387:ADW655388 ANR655387:ANS655388 AXN655387:AXO655388 BHJ655387:BHK655388 BRF655387:BRG655388 CBB655387:CBC655388 CKX655387:CKY655388 CUT655387:CUU655388 DEP655387:DEQ655388 DOL655387:DOM655388 DYH655387:DYI655388 EID655387:EIE655388 ERZ655387:ESA655388 FBV655387:FBW655388 FLR655387:FLS655388 FVN655387:FVO655388 GFJ655387:GFK655388 GPF655387:GPG655388 GZB655387:GZC655388 HIX655387:HIY655388 HST655387:HSU655388 ICP655387:ICQ655388 IML655387:IMM655388 IWH655387:IWI655388 JGD655387:JGE655388 JPZ655387:JQA655388 JZV655387:JZW655388 KJR655387:KJS655388 KTN655387:KTO655388 LDJ655387:LDK655388 LNF655387:LNG655388 LXB655387:LXC655388 MGX655387:MGY655388 MQT655387:MQU655388 NAP655387:NAQ655388 NKL655387:NKM655388 NUH655387:NUI655388 OED655387:OEE655388 ONZ655387:OOA655388 OXV655387:OXW655388 PHR655387:PHS655388 PRN655387:PRO655388 QBJ655387:QBK655388 QLF655387:QLG655388 QVB655387:QVC655388 REX655387:REY655388 ROT655387:ROU655388 RYP655387:RYQ655388 SIL655387:SIM655388 SSH655387:SSI655388 TCD655387:TCE655388 TLZ655387:TMA655388 TVV655387:TVW655388 UFR655387:UFS655388 UPN655387:UPO655388 UZJ655387:UZK655388 VJF655387:VJG655388 VTB655387:VTC655388 WCX655387:WCY655388 WMT655387:WMU655388 WWP655387:WWQ655388 AH720923:AI720924 KD720923:KE720924 TZ720923:UA720924 ADV720923:ADW720924 ANR720923:ANS720924 AXN720923:AXO720924 BHJ720923:BHK720924 BRF720923:BRG720924 CBB720923:CBC720924 CKX720923:CKY720924 CUT720923:CUU720924 DEP720923:DEQ720924 DOL720923:DOM720924 DYH720923:DYI720924 EID720923:EIE720924 ERZ720923:ESA720924 FBV720923:FBW720924 FLR720923:FLS720924 FVN720923:FVO720924 GFJ720923:GFK720924 GPF720923:GPG720924 GZB720923:GZC720924 HIX720923:HIY720924 HST720923:HSU720924 ICP720923:ICQ720924 IML720923:IMM720924 IWH720923:IWI720924 JGD720923:JGE720924 JPZ720923:JQA720924 JZV720923:JZW720924 KJR720923:KJS720924 KTN720923:KTO720924 LDJ720923:LDK720924 LNF720923:LNG720924 LXB720923:LXC720924 MGX720923:MGY720924 MQT720923:MQU720924 NAP720923:NAQ720924 NKL720923:NKM720924 NUH720923:NUI720924 OED720923:OEE720924 ONZ720923:OOA720924 OXV720923:OXW720924 PHR720923:PHS720924 PRN720923:PRO720924 QBJ720923:QBK720924 QLF720923:QLG720924 QVB720923:QVC720924 REX720923:REY720924 ROT720923:ROU720924 RYP720923:RYQ720924 SIL720923:SIM720924 SSH720923:SSI720924 TCD720923:TCE720924 TLZ720923:TMA720924 TVV720923:TVW720924 UFR720923:UFS720924 UPN720923:UPO720924 UZJ720923:UZK720924 VJF720923:VJG720924 VTB720923:VTC720924 WCX720923:WCY720924 WMT720923:WMU720924 WWP720923:WWQ720924 AH786459:AI786460 KD786459:KE786460 TZ786459:UA786460 ADV786459:ADW786460 ANR786459:ANS786460 AXN786459:AXO786460 BHJ786459:BHK786460 BRF786459:BRG786460 CBB786459:CBC786460 CKX786459:CKY786460 CUT786459:CUU786460 DEP786459:DEQ786460 DOL786459:DOM786460 DYH786459:DYI786460 EID786459:EIE786460 ERZ786459:ESA786460 FBV786459:FBW786460 FLR786459:FLS786460 FVN786459:FVO786460 GFJ786459:GFK786460 GPF786459:GPG786460 GZB786459:GZC786460 HIX786459:HIY786460 HST786459:HSU786460 ICP786459:ICQ786460 IML786459:IMM786460 IWH786459:IWI786460 JGD786459:JGE786460 JPZ786459:JQA786460 JZV786459:JZW786460 KJR786459:KJS786460 KTN786459:KTO786460 LDJ786459:LDK786460 LNF786459:LNG786460 LXB786459:LXC786460 MGX786459:MGY786460 MQT786459:MQU786460 NAP786459:NAQ786460 NKL786459:NKM786460 NUH786459:NUI786460 OED786459:OEE786460 ONZ786459:OOA786460 OXV786459:OXW786460 PHR786459:PHS786460 PRN786459:PRO786460 QBJ786459:QBK786460 QLF786459:QLG786460 QVB786459:QVC786460 REX786459:REY786460 ROT786459:ROU786460 RYP786459:RYQ786460 SIL786459:SIM786460 SSH786459:SSI786460 TCD786459:TCE786460 TLZ786459:TMA786460 TVV786459:TVW786460 UFR786459:UFS786460 UPN786459:UPO786460 UZJ786459:UZK786460 VJF786459:VJG786460 VTB786459:VTC786460 WCX786459:WCY786460 WMT786459:WMU786460 WWP786459:WWQ786460 AH851995:AI851996 KD851995:KE851996 TZ851995:UA851996 ADV851995:ADW851996 ANR851995:ANS851996 AXN851995:AXO851996 BHJ851995:BHK851996 BRF851995:BRG851996 CBB851995:CBC851996 CKX851995:CKY851996 CUT851995:CUU851996 DEP851995:DEQ851996 DOL851995:DOM851996 DYH851995:DYI851996 EID851995:EIE851996 ERZ851995:ESA851996 FBV851995:FBW851996 FLR851995:FLS851996 FVN851995:FVO851996 GFJ851995:GFK851996 GPF851995:GPG851996 GZB851995:GZC851996 HIX851995:HIY851996 HST851995:HSU851996 ICP851995:ICQ851996 IML851995:IMM851996 IWH851995:IWI851996 JGD851995:JGE851996 JPZ851995:JQA851996 JZV851995:JZW851996 KJR851995:KJS851996 KTN851995:KTO851996 LDJ851995:LDK851996 LNF851995:LNG851996 LXB851995:LXC851996 MGX851995:MGY851996 MQT851995:MQU851996 NAP851995:NAQ851996 NKL851995:NKM851996 NUH851995:NUI851996 OED851995:OEE851996 ONZ851995:OOA851996 OXV851995:OXW851996 PHR851995:PHS851996 PRN851995:PRO851996 QBJ851995:QBK851996 QLF851995:QLG851996 QVB851995:QVC851996 REX851995:REY851996 ROT851995:ROU851996 RYP851995:RYQ851996 SIL851995:SIM851996 SSH851995:SSI851996 TCD851995:TCE851996 TLZ851995:TMA851996 TVV851995:TVW851996 UFR851995:UFS851996 UPN851995:UPO851996 UZJ851995:UZK851996 VJF851995:VJG851996 VTB851995:VTC851996 WCX851995:WCY851996 WMT851995:WMU851996 WWP851995:WWQ851996 AH917531:AI917532 KD917531:KE917532 TZ917531:UA917532 ADV917531:ADW917532 ANR917531:ANS917532 AXN917531:AXO917532 BHJ917531:BHK917532 BRF917531:BRG917532 CBB917531:CBC917532 CKX917531:CKY917532 CUT917531:CUU917532 DEP917531:DEQ917532 DOL917531:DOM917532 DYH917531:DYI917532 EID917531:EIE917532 ERZ917531:ESA917532 FBV917531:FBW917532 FLR917531:FLS917532 FVN917531:FVO917532 GFJ917531:GFK917532 GPF917531:GPG917532 GZB917531:GZC917532 HIX917531:HIY917532 HST917531:HSU917532 ICP917531:ICQ917532 IML917531:IMM917532 IWH917531:IWI917532 JGD917531:JGE917532 JPZ917531:JQA917532 JZV917531:JZW917532 KJR917531:KJS917532 KTN917531:KTO917532 LDJ917531:LDK917532 LNF917531:LNG917532 LXB917531:LXC917532 MGX917531:MGY917532 MQT917531:MQU917532 NAP917531:NAQ917532 NKL917531:NKM917532 NUH917531:NUI917532 OED917531:OEE917532 ONZ917531:OOA917532 OXV917531:OXW917532 PHR917531:PHS917532 PRN917531:PRO917532 QBJ917531:QBK917532 QLF917531:QLG917532 QVB917531:QVC917532 REX917531:REY917532 ROT917531:ROU917532 RYP917531:RYQ917532 SIL917531:SIM917532 SSH917531:SSI917532 TCD917531:TCE917532 TLZ917531:TMA917532 TVV917531:TVW917532 UFR917531:UFS917532 UPN917531:UPO917532 UZJ917531:UZK917532 VJF917531:VJG917532 VTB917531:VTC917532 WCX917531:WCY917532 WMT917531:WMU917532 WWP917531:WWQ917532 AH983067:AI983068 KD983067:KE983068 TZ983067:UA983068 ADV983067:ADW983068 ANR983067:ANS983068 AXN983067:AXO983068 BHJ983067:BHK983068 BRF983067:BRG983068 CBB983067:CBC983068 CKX983067:CKY983068 CUT983067:CUU983068 DEP983067:DEQ983068 DOL983067:DOM983068 DYH983067:DYI983068 EID983067:EIE983068 ERZ983067:ESA983068 FBV983067:FBW983068 FLR983067:FLS983068 FVN983067:FVO983068 GFJ983067:GFK983068 GPF983067:GPG983068 GZB983067:GZC983068 HIX983067:HIY983068 HST983067:HSU983068 ICP983067:ICQ983068 IML983067:IMM983068 IWH983067:IWI983068 JGD983067:JGE983068 JPZ983067:JQA983068 JZV983067:JZW983068 KJR983067:KJS983068 KTN983067:KTO983068 LDJ983067:LDK983068 LNF983067:LNG983068 LXB983067:LXC983068 MGX983067:MGY983068 MQT983067:MQU983068 NAP983067:NAQ983068 NKL983067:NKM983068 NUH983067:NUI983068 OED983067:OEE983068 ONZ983067:OOA983068 OXV983067:OXW983068 PHR983067:PHS983068 PRN983067:PRO983068 QBJ983067:QBK983068 QLF983067:QLG983068 QVB983067:QVC983068 REX983067:REY983068 ROT983067:ROU983068 RYP983067:RYQ983068 SIL983067:SIM983068 SSH983067:SSI983068 TCD983067:TCE983068 TLZ983067:TMA983068 TVV983067:TVW983068 UFR983067:UFS983068 UPN983067:UPO983068 UZJ983067:UZK983068 VJF983067:VJG983068 VTB983067:VTC983068 WCX983067:WCY983068 WMT983067:WMU983068 WWP983067:WWQ983068"/>
    <dataValidation allowBlank="1" showInputMessage="1" showErrorMessage="1" prompt="Limitado a 100% da IS da Básica" sqref="AS43 KO43 UK43 AEG43 AOC43 AXY43 BHU43 BRQ43 CBM43 CLI43 CVE43 DFA43 DOW43 DYS43 EIO43 ESK43 FCG43 FMC43 FVY43 GFU43 GPQ43 GZM43 HJI43 HTE43 IDA43 IMW43 IWS43 JGO43 JQK43 KAG43 KKC43 KTY43 LDU43 LNQ43 LXM43 MHI43 MRE43 NBA43 NKW43 NUS43 OEO43 OOK43 OYG43 PIC43 PRY43 QBU43 QLQ43 QVM43 RFI43 RPE43 RZA43 SIW43 SSS43 TCO43 TMK43 TWG43 UGC43 UPY43 UZU43 VJQ43 VTM43 WDI43 WNE43 WXA43 AS65579 KO65579 UK65579 AEG65579 AOC65579 AXY65579 BHU65579 BRQ65579 CBM65579 CLI65579 CVE65579 DFA65579 DOW65579 DYS65579 EIO65579 ESK65579 FCG65579 FMC65579 FVY65579 GFU65579 GPQ65579 GZM65579 HJI65579 HTE65579 IDA65579 IMW65579 IWS65579 JGO65579 JQK65579 KAG65579 KKC65579 KTY65579 LDU65579 LNQ65579 LXM65579 MHI65579 MRE65579 NBA65579 NKW65579 NUS65579 OEO65579 OOK65579 OYG65579 PIC65579 PRY65579 QBU65579 QLQ65579 QVM65579 RFI65579 RPE65579 RZA65579 SIW65579 SSS65579 TCO65579 TMK65579 TWG65579 UGC65579 UPY65579 UZU65579 VJQ65579 VTM65579 WDI65579 WNE65579 WXA65579 AS131115 KO131115 UK131115 AEG131115 AOC131115 AXY131115 BHU131115 BRQ131115 CBM131115 CLI131115 CVE131115 DFA131115 DOW131115 DYS131115 EIO131115 ESK131115 FCG131115 FMC131115 FVY131115 GFU131115 GPQ131115 GZM131115 HJI131115 HTE131115 IDA131115 IMW131115 IWS131115 JGO131115 JQK131115 KAG131115 KKC131115 KTY131115 LDU131115 LNQ131115 LXM131115 MHI131115 MRE131115 NBA131115 NKW131115 NUS131115 OEO131115 OOK131115 OYG131115 PIC131115 PRY131115 QBU131115 QLQ131115 QVM131115 RFI131115 RPE131115 RZA131115 SIW131115 SSS131115 TCO131115 TMK131115 TWG131115 UGC131115 UPY131115 UZU131115 VJQ131115 VTM131115 WDI131115 WNE131115 WXA131115 AS196651 KO196651 UK196651 AEG196651 AOC196651 AXY196651 BHU196651 BRQ196651 CBM196651 CLI196651 CVE196651 DFA196651 DOW196651 DYS196651 EIO196651 ESK196651 FCG196651 FMC196651 FVY196651 GFU196651 GPQ196651 GZM196651 HJI196651 HTE196651 IDA196651 IMW196651 IWS196651 JGO196651 JQK196651 KAG196651 KKC196651 KTY196651 LDU196651 LNQ196651 LXM196651 MHI196651 MRE196651 NBA196651 NKW196651 NUS196651 OEO196651 OOK196651 OYG196651 PIC196651 PRY196651 QBU196651 QLQ196651 QVM196651 RFI196651 RPE196651 RZA196651 SIW196651 SSS196651 TCO196651 TMK196651 TWG196651 UGC196651 UPY196651 UZU196651 VJQ196651 VTM196651 WDI196651 WNE196651 WXA196651 AS262187 KO262187 UK262187 AEG262187 AOC262187 AXY262187 BHU262187 BRQ262187 CBM262187 CLI262187 CVE262187 DFA262187 DOW262187 DYS262187 EIO262187 ESK262187 FCG262187 FMC262187 FVY262187 GFU262187 GPQ262187 GZM262187 HJI262187 HTE262187 IDA262187 IMW262187 IWS262187 JGO262187 JQK262187 KAG262187 KKC262187 KTY262187 LDU262187 LNQ262187 LXM262187 MHI262187 MRE262187 NBA262187 NKW262187 NUS262187 OEO262187 OOK262187 OYG262187 PIC262187 PRY262187 QBU262187 QLQ262187 QVM262187 RFI262187 RPE262187 RZA262187 SIW262187 SSS262187 TCO262187 TMK262187 TWG262187 UGC262187 UPY262187 UZU262187 VJQ262187 VTM262187 WDI262187 WNE262187 WXA262187 AS327723 KO327723 UK327723 AEG327723 AOC327723 AXY327723 BHU327723 BRQ327723 CBM327723 CLI327723 CVE327723 DFA327723 DOW327723 DYS327723 EIO327723 ESK327723 FCG327723 FMC327723 FVY327723 GFU327723 GPQ327723 GZM327723 HJI327723 HTE327723 IDA327723 IMW327723 IWS327723 JGO327723 JQK327723 KAG327723 KKC327723 KTY327723 LDU327723 LNQ327723 LXM327723 MHI327723 MRE327723 NBA327723 NKW327723 NUS327723 OEO327723 OOK327723 OYG327723 PIC327723 PRY327723 QBU327723 QLQ327723 QVM327723 RFI327723 RPE327723 RZA327723 SIW327723 SSS327723 TCO327723 TMK327723 TWG327723 UGC327723 UPY327723 UZU327723 VJQ327723 VTM327723 WDI327723 WNE327723 WXA327723 AS393259 KO393259 UK393259 AEG393259 AOC393259 AXY393259 BHU393259 BRQ393259 CBM393259 CLI393259 CVE393259 DFA393259 DOW393259 DYS393259 EIO393259 ESK393259 FCG393259 FMC393259 FVY393259 GFU393259 GPQ393259 GZM393259 HJI393259 HTE393259 IDA393259 IMW393259 IWS393259 JGO393259 JQK393259 KAG393259 KKC393259 KTY393259 LDU393259 LNQ393259 LXM393259 MHI393259 MRE393259 NBA393259 NKW393259 NUS393259 OEO393259 OOK393259 OYG393259 PIC393259 PRY393259 QBU393259 QLQ393259 QVM393259 RFI393259 RPE393259 RZA393259 SIW393259 SSS393259 TCO393259 TMK393259 TWG393259 UGC393259 UPY393259 UZU393259 VJQ393259 VTM393259 WDI393259 WNE393259 WXA393259 AS458795 KO458795 UK458795 AEG458795 AOC458795 AXY458795 BHU458795 BRQ458795 CBM458795 CLI458795 CVE458795 DFA458795 DOW458795 DYS458795 EIO458795 ESK458795 FCG458795 FMC458795 FVY458795 GFU458795 GPQ458795 GZM458795 HJI458795 HTE458795 IDA458795 IMW458795 IWS458795 JGO458795 JQK458795 KAG458795 KKC458795 KTY458795 LDU458795 LNQ458795 LXM458795 MHI458795 MRE458795 NBA458795 NKW458795 NUS458795 OEO458795 OOK458795 OYG458795 PIC458795 PRY458795 QBU458795 QLQ458795 QVM458795 RFI458795 RPE458795 RZA458795 SIW458795 SSS458795 TCO458795 TMK458795 TWG458795 UGC458795 UPY458795 UZU458795 VJQ458795 VTM458795 WDI458795 WNE458795 WXA458795 AS524331 KO524331 UK524331 AEG524331 AOC524331 AXY524331 BHU524331 BRQ524331 CBM524331 CLI524331 CVE524331 DFA524331 DOW524331 DYS524331 EIO524331 ESK524331 FCG524331 FMC524331 FVY524331 GFU524331 GPQ524331 GZM524331 HJI524331 HTE524331 IDA524331 IMW524331 IWS524331 JGO524331 JQK524331 KAG524331 KKC524331 KTY524331 LDU524331 LNQ524331 LXM524331 MHI524331 MRE524331 NBA524331 NKW524331 NUS524331 OEO524331 OOK524331 OYG524331 PIC524331 PRY524331 QBU524331 QLQ524331 QVM524331 RFI524331 RPE524331 RZA524331 SIW524331 SSS524331 TCO524331 TMK524331 TWG524331 UGC524331 UPY524331 UZU524331 VJQ524331 VTM524331 WDI524331 WNE524331 WXA524331 AS589867 KO589867 UK589867 AEG589867 AOC589867 AXY589867 BHU589867 BRQ589867 CBM589867 CLI589867 CVE589867 DFA589867 DOW589867 DYS589867 EIO589867 ESK589867 FCG589867 FMC589867 FVY589867 GFU589867 GPQ589867 GZM589867 HJI589867 HTE589867 IDA589867 IMW589867 IWS589867 JGO589867 JQK589867 KAG589867 KKC589867 KTY589867 LDU589867 LNQ589867 LXM589867 MHI589867 MRE589867 NBA589867 NKW589867 NUS589867 OEO589867 OOK589867 OYG589867 PIC589867 PRY589867 QBU589867 QLQ589867 QVM589867 RFI589867 RPE589867 RZA589867 SIW589867 SSS589867 TCO589867 TMK589867 TWG589867 UGC589867 UPY589867 UZU589867 VJQ589867 VTM589867 WDI589867 WNE589867 WXA589867 AS655403 KO655403 UK655403 AEG655403 AOC655403 AXY655403 BHU655403 BRQ655403 CBM655403 CLI655403 CVE655403 DFA655403 DOW655403 DYS655403 EIO655403 ESK655403 FCG655403 FMC655403 FVY655403 GFU655403 GPQ655403 GZM655403 HJI655403 HTE655403 IDA655403 IMW655403 IWS655403 JGO655403 JQK655403 KAG655403 KKC655403 KTY655403 LDU655403 LNQ655403 LXM655403 MHI655403 MRE655403 NBA655403 NKW655403 NUS655403 OEO655403 OOK655403 OYG655403 PIC655403 PRY655403 QBU655403 QLQ655403 QVM655403 RFI655403 RPE655403 RZA655403 SIW655403 SSS655403 TCO655403 TMK655403 TWG655403 UGC655403 UPY655403 UZU655403 VJQ655403 VTM655403 WDI655403 WNE655403 WXA655403 AS720939 KO720939 UK720939 AEG720939 AOC720939 AXY720939 BHU720939 BRQ720939 CBM720939 CLI720939 CVE720939 DFA720939 DOW720939 DYS720939 EIO720939 ESK720939 FCG720939 FMC720939 FVY720939 GFU720939 GPQ720939 GZM720939 HJI720939 HTE720939 IDA720939 IMW720939 IWS720939 JGO720939 JQK720939 KAG720939 KKC720939 KTY720939 LDU720939 LNQ720939 LXM720939 MHI720939 MRE720939 NBA720939 NKW720939 NUS720939 OEO720939 OOK720939 OYG720939 PIC720939 PRY720939 QBU720939 QLQ720939 QVM720939 RFI720939 RPE720939 RZA720939 SIW720939 SSS720939 TCO720939 TMK720939 TWG720939 UGC720939 UPY720939 UZU720939 VJQ720939 VTM720939 WDI720939 WNE720939 WXA720939 AS786475 KO786475 UK786475 AEG786475 AOC786475 AXY786475 BHU786475 BRQ786475 CBM786475 CLI786475 CVE786475 DFA786475 DOW786475 DYS786475 EIO786475 ESK786475 FCG786475 FMC786475 FVY786475 GFU786475 GPQ786475 GZM786475 HJI786475 HTE786475 IDA786475 IMW786475 IWS786475 JGO786475 JQK786475 KAG786475 KKC786475 KTY786475 LDU786475 LNQ786475 LXM786475 MHI786475 MRE786475 NBA786475 NKW786475 NUS786475 OEO786475 OOK786475 OYG786475 PIC786475 PRY786475 QBU786475 QLQ786475 QVM786475 RFI786475 RPE786475 RZA786475 SIW786475 SSS786475 TCO786475 TMK786475 TWG786475 UGC786475 UPY786475 UZU786475 VJQ786475 VTM786475 WDI786475 WNE786475 WXA786475 AS852011 KO852011 UK852011 AEG852011 AOC852011 AXY852011 BHU852011 BRQ852011 CBM852011 CLI852011 CVE852011 DFA852011 DOW852011 DYS852011 EIO852011 ESK852011 FCG852011 FMC852011 FVY852011 GFU852011 GPQ852011 GZM852011 HJI852011 HTE852011 IDA852011 IMW852011 IWS852011 JGO852011 JQK852011 KAG852011 KKC852011 KTY852011 LDU852011 LNQ852011 LXM852011 MHI852011 MRE852011 NBA852011 NKW852011 NUS852011 OEO852011 OOK852011 OYG852011 PIC852011 PRY852011 QBU852011 QLQ852011 QVM852011 RFI852011 RPE852011 RZA852011 SIW852011 SSS852011 TCO852011 TMK852011 TWG852011 UGC852011 UPY852011 UZU852011 VJQ852011 VTM852011 WDI852011 WNE852011 WXA852011 AS917547 KO917547 UK917547 AEG917547 AOC917547 AXY917547 BHU917547 BRQ917547 CBM917547 CLI917547 CVE917547 DFA917547 DOW917547 DYS917547 EIO917547 ESK917547 FCG917547 FMC917547 FVY917547 GFU917547 GPQ917547 GZM917547 HJI917547 HTE917547 IDA917547 IMW917547 IWS917547 JGO917547 JQK917547 KAG917547 KKC917547 KTY917547 LDU917547 LNQ917547 LXM917547 MHI917547 MRE917547 NBA917547 NKW917547 NUS917547 OEO917547 OOK917547 OYG917547 PIC917547 PRY917547 QBU917547 QLQ917547 QVM917547 RFI917547 RPE917547 RZA917547 SIW917547 SSS917547 TCO917547 TMK917547 TWG917547 UGC917547 UPY917547 UZU917547 VJQ917547 VTM917547 WDI917547 WNE917547 WXA917547 AS983083 KO983083 UK983083 AEG983083 AOC983083 AXY983083 BHU983083 BRQ983083 CBM983083 CLI983083 CVE983083 DFA983083 DOW983083 DYS983083 EIO983083 ESK983083 FCG983083 FMC983083 FVY983083 GFU983083 GPQ983083 GZM983083 HJI983083 HTE983083 IDA983083 IMW983083 IWS983083 JGO983083 JQK983083 KAG983083 KKC983083 KTY983083 LDU983083 LNQ983083 LXM983083 MHI983083 MRE983083 NBA983083 NKW983083 NUS983083 OEO983083 OOK983083 OYG983083 PIC983083 PRY983083 QBU983083 QLQ983083 QVM983083 RFI983083 RPE983083 RZA983083 SIW983083 SSS983083 TCO983083 TMK983083 TWG983083 UGC983083 UPY983083 UZU983083 VJQ983083 VTM983083 WDI983083 WNE983083 WXA983083 AS81 KO81 UK81 AEG81 AOC81 AXY81 BHU81 BRQ81 CBM81 CLI81 CVE81 DFA81 DOW81 DYS81 EIO81 ESK81 FCG81 FMC81 FVY81 GFU81 GPQ81 GZM81 HJI81 HTE81 IDA81 IMW81 IWS81 JGO81 JQK81 KAG81 KKC81 KTY81 LDU81 LNQ81 LXM81 MHI81 MRE81 NBA81 NKW81 NUS81 OEO81 OOK81 OYG81 PIC81 PRY81 QBU81 QLQ81 QVM81 RFI81 RPE81 RZA81 SIW81 SSS81 TCO81 TMK81 TWG81 UGC81 UPY81 UZU81 VJQ81 VTM81 WDI81 WNE81 WXA81 AS65617 KO65617 UK65617 AEG65617 AOC65617 AXY65617 BHU65617 BRQ65617 CBM65617 CLI65617 CVE65617 DFA65617 DOW65617 DYS65617 EIO65617 ESK65617 FCG65617 FMC65617 FVY65617 GFU65617 GPQ65617 GZM65617 HJI65617 HTE65617 IDA65617 IMW65617 IWS65617 JGO65617 JQK65617 KAG65617 KKC65617 KTY65617 LDU65617 LNQ65617 LXM65617 MHI65617 MRE65617 NBA65617 NKW65617 NUS65617 OEO65617 OOK65617 OYG65617 PIC65617 PRY65617 QBU65617 QLQ65617 QVM65617 RFI65617 RPE65617 RZA65617 SIW65617 SSS65617 TCO65617 TMK65617 TWG65617 UGC65617 UPY65617 UZU65617 VJQ65617 VTM65617 WDI65617 WNE65617 WXA65617 AS131153 KO131153 UK131153 AEG131153 AOC131153 AXY131153 BHU131153 BRQ131153 CBM131153 CLI131153 CVE131153 DFA131153 DOW131153 DYS131153 EIO131153 ESK131153 FCG131153 FMC131153 FVY131153 GFU131153 GPQ131153 GZM131153 HJI131153 HTE131153 IDA131153 IMW131153 IWS131153 JGO131153 JQK131153 KAG131153 KKC131153 KTY131153 LDU131153 LNQ131153 LXM131153 MHI131153 MRE131153 NBA131153 NKW131153 NUS131153 OEO131153 OOK131153 OYG131153 PIC131153 PRY131153 QBU131153 QLQ131153 QVM131153 RFI131153 RPE131153 RZA131153 SIW131153 SSS131153 TCO131153 TMK131153 TWG131153 UGC131153 UPY131153 UZU131153 VJQ131153 VTM131153 WDI131153 WNE131153 WXA131153 AS196689 KO196689 UK196689 AEG196689 AOC196689 AXY196689 BHU196689 BRQ196689 CBM196689 CLI196689 CVE196689 DFA196689 DOW196689 DYS196689 EIO196689 ESK196689 FCG196689 FMC196689 FVY196689 GFU196689 GPQ196689 GZM196689 HJI196689 HTE196689 IDA196689 IMW196689 IWS196689 JGO196689 JQK196689 KAG196689 KKC196689 KTY196689 LDU196689 LNQ196689 LXM196689 MHI196689 MRE196689 NBA196689 NKW196689 NUS196689 OEO196689 OOK196689 OYG196689 PIC196689 PRY196689 QBU196689 QLQ196689 QVM196689 RFI196689 RPE196689 RZA196689 SIW196689 SSS196689 TCO196689 TMK196689 TWG196689 UGC196689 UPY196689 UZU196689 VJQ196689 VTM196689 WDI196689 WNE196689 WXA196689 AS262225 KO262225 UK262225 AEG262225 AOC262225 AXY262225 BHU262225 BRQ262225 CBM262225 CLI262225 CVE262225 DFA262225 DOW262225 DYS262225 EIO262225 ESK262225 FCG262225 FMC262225 FVY262225 GFU262225 GPQ262225 GZM262225 HJI262225 HTE262225 IDA262225 IMW262225 IWS262225 JGO262225 JQK262225 KAG262225 KKC262225 KTY262225 LDU262225 LNQ262225 LXM262225 MHI262225 MRE262225 NBA262225 NKW262225 NUS262225 OEO262225 OOK262225 OYG262225 PIC262225 PRY262225 QBU262225 QLQ262225 QVM262225 RFI262225 RPE262225 RZA262225 SIW262225 SSS262225 TCO262225 TMK262225 TWG262225 UGC262225 UPY262225 UZU262225 VJQ262225 VTM262225 WDI262225 WNE262225 WXA262225 AS327761 KO327761 UK327761 AEG327761 AOC327761 AXY327761 BHU327761 BRQ327761 CBM327761 CLI327761 CVE327761 DFA327761 DOW327761 DYS327761 EIO327761 ESK327761 FCG327761 FMC327761 FVY327761 GFU327761 GPQ327761 GZM327761 HJI327761 HTE327761 IDA327761 IMW327761 IWS327761 JGO327761 JQK327761 KAG327761 KKC327761 KTY327761 LDU327761 LNQ327761 LXM327761 MHI327761 MRE327761 NBA327761 NKW327761 NUS327761 OEO327761 OOK327761 OYG327761 PIC327761 PRY327761 QBU327761 QLQ327761 QVM327761 RFI327761 RPE327761 RZA327761 SIW327761 SSS327761 TCO327761 TMK327761 TWG327761 UGC327761 UPY327761 UZU327761 VJQ327761 VTM327761 WDI327761 WNE327761 WXA327761 AS393297 KO393297 UK393297 AEG393297 AOC393297 AXY393297 BHU393297 BRQ393297 CBM393297 CLI393297 CVE393297 DFA393297 DOW393297 DYS393297 EIO393297 ESK393297 FCG393297 FMC393297 FVY393297 GFU393297 GPQ393297 GZM393297 HJI393297 HTE393297 IDA393297 IMW393297 IWS393297 JGO393297 JQK393297 KAG393297 KKC393297 KTY393297 LDU393297 LNQ393297 LXM393297 MHI393297 MRE393297 NBA393297 NKW393297 NUS393297 OEO393297 OOK393297 OYG393297 PIC393297 PRY393297 QBU393297 QLQ393297 QVM393297 RFI393297 RPE393297 RZA393297 SIW393297 SSS393297 TCO393297 TMK393297 TWG393297 UGC393297 UPY393297 UZU393297 VJQ393297 VTM393297 WDI393297 WNE393297 WXA393297 AS458833 KO458833 UK458833 AEG458833 AOC458833 AXY458833 BHU458833 BRQ458833 CBM458833 CLI458833 CVE458833 DFA458833 DOW458833 DYS458833 EIO458833 ESK458833 FCG458833 FMC458833 FVY458833 GFU458833 GPQ458833 GZM458833 HJI458833 HTE458833 IDA458833 IMW458833 IWS458833 JGO458833 JQK458833 KAG458833 KKC458833 KTY458833 LDU458833 LNQ458833 LXM458833 MHI458833 MRE458833 NBA458833 NKW458833 NUS458833 OEO458833 OOK458833 OYG458833 PIC458833 PRY458833 QBU458833 QLQ458833 QVM458833 RFI458833 RPE458833 RZA458833 SIW458833 SSS458833 TCO458833 TMK458833 TWG458833 UGC458833 UPY458833 UZU458833 VJQ458833 VTM458833 WDI458833 WNE458833 WXA458833 AS524369 KO524369 UK524369 AEG524369 AOC524369 AXY524369 BHU524369 BRQ524369 CBM524369 CLI524369 CVE524369 DFA524369 DOW524369 DYS524369 EIO524369 ESK524369 FCG524369 FMC524369 FVY524369 GFU524369 GPQ524369 GZM524369 HJI524369 HTE524369 IDA524369 IMW524369 IWS524369 JGO524369 JQK524369 KAG524369 KKC524369 KTY524369 LDU524369 LNQ524369 LXM524369 MHI524369 MRE524369 NBA524369 NKW524369 NUS524369 OEO524369 OOK524369 OYG524369 PIC524369 PRY524369 QBU524369 QLQ524369 QVM524369 RFI524369 RPE524369 RZA524369 SIW524369 SSS524369 TCO524369 TMK524369 TWG524369 UGC524369 UPY524369 UZU524369 VJQ524369 VTM524369 WDI524369 WNE524369 WXA524369 AS589905 KO589905 UK589905 AEG589905 AOC589905 AXY589905 BHU589905 BRQ589905 CBM589905 CLI589905 CVE589905 DFA589905 DOW589905 DYS589905 EIO589905 ESK589905 FCG589905 FMC589905 FVY589905 GFU589905 GPQ589905 GZM589905 HJI589905 HTE589905 IDA589905 IMW589905 IWS589905 JGO589905 JQK589905 KAG589905 KKC589905 KTY589905 LDU589905 LNQ589905 LXM589905 MHI589905 MRE589905 NBA589905 NKW589905 NUS589905 OEO589905 OOK589905 OYG589905 PIC589905 PRY589905 QBU589905 QLQ589905 QVM589905 RFI589905 RPE589905 RZA589905 SIW589905 SSS589905 TCO589905 TMK589905 TWG589905 UGC589905 UPY589905 UZU589905 VJQ589905 VTM589905 WDI589905 WNE589905 WXA589905 AS655441 KO655441 UK655441 AEG655441 AOC655441 AXY655441 BHU655441 BRQ655441 CBM655441 CLI655441 CVE655441 DFA655441 DOW655441 DYS655441 EIO655441 ESK655441 FCG655441 FMC655441 FVY655441 GFU655441 GPQ655441 GZM655441 HJI655441 HTE655441 IDA655441 IMW655441 IWS655441 JGO655441 JQK655441 KAG655441 KKC655441 KTY655441 LDU655441 LNQ655441 LXM655441 MHI655441 MRE655441 NBA655441 NKW655441 NUS655441 OEO655441 OOK655441 OYG655441 PIC655441 PRY655441 QBU655441 QLQ655441 QVM655441 RFI655441 RPE655441 RZA655441 SIW655441 SSS655441 TCO655441 TMK655441 TWG655441 UGC655441 UPY655441 UZU655441 VJQ655441 VTM655441 WDI655441 WNE655441 WXA655441 AS720977 KO720977 UK720977 AEG720977 AOC720977 AXY720977 BHU720977 BRQ720977 CBM720977 CLI720977 CVE720977 DFA720977 DOW720977 DYS720977 EIO720977 ESK720977 FCG720977 FMC720977 FVY720977 GFU720977 GPQ720977 GZM720977 HJI720977 HTE720977 IDA720977 IMW720977 IWS720977 JGO720977 JQK720977 KAG720977 KKC720977 KTY720977 LDU720977 LNQ720977 LXM720977 MHI720977 MRE720977 NBA720977 NKW720977 NUS720977 OEO720977 OOK720977 OYG720977 PIC720977 PRY720977 QBU720977 QLQ720977 QVM720977 RFI720977 RPE720977 RZA720977 SIW720977 SSS720977 TCO720977 TMK720977 TWG720977 UGC720977 UPY720977 UZU720977 VJQ720977 VTM720977 WDI720977 WNE720977 WXA720977 AS786513 KO786513 UK786513 AEG786513 AOC786513 AXY786513 BHU786513 BRQ786513 CBM786513 CLI786513 CVE786513 DFA786513 DOW786513 DYS786513 EIO786513 ESK786513 FCG786513 FMC786513 FVY786513 GFU786513 GPQ786513 GZM786513 HJI786513 HTE786513 IDA786513 IMW786513 IWS786513 JGO786513 JQK786513 KAG786513 KKC786513 KTY786513 LDU786513 LNQ786513 LXM786513 MHI786513 MRE786513 NBA786513 NKW786513 NUS786513 OEO786513 OOK786513 OYG786513 PIC786513 PRY786513 QBU786513 QLQ786513 QVM786513 RFI786513 RPE786513 RZA786513 SIW786513 SSS786513 TCO786513 TMK786513 TWG786513 UGC786513 UPY786513 UZU786513 VJQ786513 VTM786513 WDI786513 WNE786513 WXA786513 AS852049 KO852049 UK852049 AEG852049 AOC852049 AXY852049 BHU852049 BRQ852049 CBM852049 CLI852049 CVE852049 DFA852049 DOW852049 DYS852049 EIO852049 ESK852049 FCG852049 FMC852049 FVY852049 GFU852049 GPQ852049 GZM852049 HJI852049 HTE852049 IDA852049 IMW852049 IWS852049 JGO852049 JQK852049 KAG852049 KKC852049 KTY852049 LDU852049 LNQ852049 LXM852049 MHI852049 MRE852049 NBA852049 NKW852049 NUS852049 OEO852049 OOK852049 OYG852049 PIC852049 PRY852049 QBU852049 QLQ852049 QVM852049 RFI852049 RPE852049 RZA852049 SIW852049 SSS852049 TCO852049 TMK852049 TWG852049 UGC852049 UPY852049 UZU852049 VJQ852049 VTM852049 WDI852049 WNE852049 WXA852049 AS917585 KO917585 UK917585 AEG917585 AOC917585 AXY917585 BHU917585 BRQ917585 CBM917585 CLI917585 CVE917585 DFA917585 DOW917585 DYS917585 EIO917585 ESK917585 FCG917585 FMC917585 FVY917585 GFU917585 GPQ917585 GZM917585 HJI917585 HTE917585 IDA917585 IMW917585 IWS917585 JGO917585 JQK917585 KAG917585 KKC917585 KTY917585 LDU917585 LNQ917585 LXM917585 MHI917585 MRE917585 NBA917585 NKW917585 NUS917585 OEO917585 OOK917585 OYG917585 PIC917585 PRY917585 QBU917585 QLQ917585 QVM917585 RFI917585 RPE917585 RZA917585 SIW917585 SSS917585 TCO917585 TMK917585 TWG917585 UGC917585 UPY917585 UZU917585 VJQ917585 VTM917585 WDI917585 WNE917585 WXA917585 AS983121 KO983121 UK983121 AEG983121 AOC983121 AXY983121 BHU983121 BRQ983121 CBM983121 CLI983121 CVE983121 DFA983121 DOW983121 DYS983121 EIO983121 ESK983121 FCG983121 FMC983121 FVY983121 GFU983121 GPQ983121 GZM983121 HJI983121 HTE983121 IDA983121 IMW983121 IWS983121 JGO983121 JQK983121 KAG983121 KKC983121 KTY983121 LDU983121 LNQ983121 LXM983121 MHI983121 MRE983121 NBA983121 NKW983121 NUS983121 OEO983121 OOK983121 OYG983121 PIC983121 PRY983121 QBU983121 QLQ983121 QVM983121 RFI983121 RPE983121 RZA983121 SIW983121 SSS983121 TCO983121 TMK983121 TWG983121 UGC983121 UPY983121 UZU983121 VJQ983121 VTM983121 WDI983121 WNE983121 WXA983121 AS74 KO74 UK74 AEG74 AOC74 AXY74 BHU74 BRQ74 CBM74 CLI74 CVE74 DFA74 DOW74 DYS74 EIO74 ESK74 FCG74 FMC74 FVY74 GFU74 GPQ74 GZM74 HJI74 HTE74 IDA74 IMW74 IWS74 JGO74 JQK74 KAG74 KKC74 KTY74 LDU74 LNQ74 LXM74 MHI74 MRE74 NBA74 NKW74 NUS74 OEO74 OOK74 OYG74 PIC74 PRY74 QBU74 QLQ74 QVM74 RFI74 RPE74 RZA74 SIW74 SSS74 TCO74 TMK74 TWG74 UGC74 UPY74 UZU74 VJQ74 VTM74 WDI74 WNE74 WXA74 AS65610 KO65610 UK65610 AEG65610 AOC65610 AXY65610 BHU65610 BRQ65610 CBM65610 CLI65610 CVE65610 DFA65610 DOW65610 DYS65610 EIO65610 ESK65610 FCG65610 FMC65610 FVY65610 GFU65610 GPQ65610 GZM65610 HJI65610 HTE65610 IDA65610 IMW65610 IWS65610 JGO65610 JQK65610 KAG65610 KKC65610 KTY65610 LDU65610 LNQ65610 LXM65610 MHI65610 MRE65610 NBA65610 NKW65610 NUS65610 OEO65610 OOK65610 OYG65610 PIC65610 PRY65610 QBU65610 QLQ65610 QVM65610 RFI65610 RPE65610 RZA65610 SIW65610 SSS65610 TCO65610 TMK65610 TWG65610 UGC65610 UPY65610 UZU65610 VJQ65610 VTM65610 WDI65610 WNE65610 WXA65610 AS131146 KO131146 UK131146 AEG131146 AOC131146 AXY131146 BHU131146 BRQ131146 CBM131146 CLI131146 CVE131146 DFA131146 DOW131146 DYS131146 EIO131146 ESK131146 FCG131146 FMC131146 FVY131146 GFU131146 GPQ131146 GZM131146 HJI131146 HTE131146 IDA131146 IMW131146 IWS131146 JGO131146 JQK131146 KAG131146 KKC131146 KTY131146 LDU131146 LNQ131146 LXM131146 MHI131146 MRE131146 NBA131146 NKW131146 NUS131146 OEO131146 OOK131146 OYG131146 PIC131146 PRY131146 QBU131146 QLQ131146 QVM131146 RFI131146 RPE131146 RZA131146 SIW131146 SSS131146 TCO131146 TMK131146 TWG131146 UGC131146 UPY131146 UZU131146 VJQ131146 VTM131146 WDI131146 WNE131146 WXA131146 AS196682 KO196682 UK196682 AEG196682 AOC196682 AXY196682 BHU196682 BRQ196682 CBM196682 CLI196682 CVE196682 DFA196682 DOW196682 DYS196682 EIO196682 ESK196682 FCG196682 FMC196682 FVY196682 GFU196682 GPQ196682 GZM196682 HJI196682 HTE196682 IDA196682 IMW196682 IWS196682 JGO196682 JQK196682 KAG196682 KKC196682 KTY196682 LDU196682 LNQ196682 LXM196682 MHI196682 MRE196682 NBA196682 NKW196682 NUS196682 OEO196682 OOK196682 OYG196682 PIC196682 PRY196682 QBU196682 QLQ196682 QVM196682 RFI196682 RPE196682 RZA196682 SIW196682 SSS196682 TCO196682 TMK196682 TWG196682 UGC196682 UPY196682 UZU196682 VJQ196682 VTM196682 WDI196682 WNE196682 WXA196682 AS262218 KO262218 UK262218 AEG262218 AOC262218 AXY262218 BHU262218 BRQ262218 CBM262218 CLI262218 CVE262218 DFA262218 DOW262218 DYS262218 EIO262218 ESK262218 FCG262218 FMC262218 FVY262218 GFU262218 GPQ262218 GZM262218 HJI262218 HTE262218 IDA262218 IMW262218 IWS262218 JGO262218 JQK262218 KAG262218 KKC262218 KTY262218 LDU262218 LNQ262218 LXM262218 MHI262218 MRE262218 NBA262218 NKW262218 NUS262218 OEO262218 OOK262218 OYG262218 PIC262218 PRY262218 QBU262218 QLQ262218 QVM262218 RFI262218 RPE262218 RZA262218 SIW262218 SSS262218 TCO262218 TMK262218 TWG262218 UGC262218 UPY262218 UZU262218 VJQ262218 VTM262218 WDI262218 WNE262218 WXA262218 AS327754 KO327754 UK327754 AEG327754 AOC327754 AXY327754 BHU327754 BRQ327754 CBM327754 CLI327754 CVE327754 DFA327754 DOW327754 DYS327754 EIO327754 ESK327754 FCG327754 FMC327754 FVY327754 GFU327754 GPQ327754 GZM327754 HJI327754 HTE327754 IDA327754 IMW327754 IWS327754 JGO327754 JQK327754 KAG327754 KKC327754 KTY327754 LDU327754 LNQ327754 LXM327754 MHI327754 MRE327754 NBA327754 NKW327754 NUS327754 OEO327754 OOK327754 OYG327754 PIC327754 PRY327754 QBU327754 QLQ327754 QVM327754 RFI327754 RPE327754 RZA327754 SIW327754 SSS327754 TCO327754 TMK327754 TWG327754 UGC327754 UPY327754 UZU327754 VJQ327754 VTM327754 WDI327754 WNE327754 WXA327754 AS393290 KO393290 UK393290 AEG393290 AOC393290 AXY393290 BHU393290 BRQ393290 CBM393290 CLI393290 CVE393290 DFA393290 DOW393290 DYS393290 EIO393290 ESK393290 FCG393290 FMC393290 FVY393290 GFU393290 GPQ393290 GZM393290 HJI393290 HTE393290 IDA393290 IMW393290 IWS393290 JGO393290 JQK393290 KAG393290 KKC393290 KTY393290 LDU393290 LNQ393290 LXM393290 MHI393290 MRE393290 NBA393290 NKW393290 NUS393290 OEO393290 OOK393290 OYG393290 PIC393290 PRY393290 QBU393290 QLQ393290 QVM393290 RFI393290 RPE393290 RZA393290 SIW393290 SSS393290 TCO393290 TMK393290 TWG393290 UGC393290 UPY393290 UZU393290 VJQ393290 VTM393290 WDI393290 WNE393290 WXA393290 AS458826 KO458826 UK458826 AEG458826 AOC458826 AXY458826 BHU458826 BRQ458826 CBM458826 CLI458826 CVE458826 DFA458826 DOW458826 DYS458826 EIO458826 ESK458826 FCG458826 FMC458826 FVY458826 GFU458826 GPQ458826 GZM458826 HJI458826 HTE458826 IDA458826 IMW458826 IWS458826 JGO458826 JQK458826 KAG458826 KKC458826 KTY458826 LDU458826 LNQ458826 LXM458826 MHI458826 MRE458826 NBA458826 NKW458826 NUS458826 OEO458826 OOK458826 OYG458826 PIC458826 PRY458826 QBU458826 QLQ458826 QVM458826 RFI458826 RPE458826 RZA458826 SIW458826 SSS458826 TCO458826 TMK458826 TWG458826 UGC458826 UPY458826 UZU458826 VJQ458826 VTM458826 WDI458826 WNE458826 WXA458826 AS524362 KO524362 UK524362 AEG524362 AOC524362 AXY524362 BHU524362 BRQ524362 CBM524362 CLI524362 CVE524362 DFA524362 DOW524362 DYS524362 EIO524362 ESK524362 FCG524362 FMC524362 FVY524362 GFU524362 GPQ524362 GZM524362 HJI524362 HTE524362 IDA524362 IMW524362 IWS524362 JGO524362 JQK524362 KAG524362 KKC524362 KTY524362 LDU524362 LNQ524362 LXM524362 MHI524362 MRE524362 NBA524362 NKW524362 NUS524362 OEO524362 OOK524362 OYG524362 PIC524362 PRY524362 QBU524362 QLQ524362 QVM524362 RFI524362 RPE524362 RZA524362 SIW524362 SSS524362 TCO524362 TMK524362 TWG524362 UGC524362 UPY524362 UZU524362 VJQ524362 VTM524362 WDI524362 WNE524362 WXA524362 AS589898 KO589898 UK589898 AEG589898 AOC589898 AXY589898 BHU589898 BRQ589898 CBM589898 CLI589898 CVE589898 DFA589898 DOW589898 DYS589898 EIO589898 ESK589898 FCG589898 FMC589898 FVY589898 GFU589898 GPQ589898 GZM589898 HJI589898 HTE589898 IDA589898 IMW589898 IWS589898 JGO589898 JQK589898 KAG589898 KKC589898 KTY589898 LDU589898 LNQ589898 LXM589898 MHI589898 MRE589898 NBA589898 NKW589898 NUS589898 OEO589898 OOK589898 OYG589898 PIC589898 PRY589898 QBU589898 QLQ589898 QVM589898 RFI589898 RPE589898 RZA589898 SIW589898 SSS589898 TCO589898 TMK589898 TWG589898 UGC589898 UPY589898 UZU589898 VJQ589898 VTM589898 WDI589898 WNE589898 WXA589898 AS655434 KO655434 UK655434 AEG655434 AOC655434 AXY655434 BHU655434 BRQ655434 CBM655434 CLI655434 CVE655434 DFA655434 DOW655434 DYS655434 EIO655434 ESK655434 FCG655434 FMC655434 FVY655434 GFU655434 GPQ655434 GZM655434 HJI655434 HTE655434 IDA655434 IMW655434 IWS655434 JGO655434 JQK655434 KAG655434 KKC655434 KTY655434 LDU655434 LNQ655434 LXM655434 MHI655434 MRE655434 NBA655434 NKW655434 NUS655434 OEO655434 OOK655434 OYG655434 PIC655434 PRY655434 QBU655434 QLQ655434 QVM655434 RFI655434 RPE655434 RZA655434 SIW655434 SSS655434 TCO655434 TMK655434 TWG655434 UGC655434 UPY655434 UZU655434 VJQ655434 VTM655434 WDI655434 WNE655434 WXA655434 AS720970 KO720970 UK720970 AEG720970 AOC720970 AXY720970 BHU720970 BRQ720970 CBM720970 CLI720970 CVE720970 DFA720970 DOW720970 DYS720970 EIO720970 ESK720970 FCG720970 FMC720970 FVY720970 GFU720970 GPQ720970 GZM720970 HJI720970 HTE720970 IDA720970 IMW720970 IWS720970 JGO720970 JQK720970 KAG720970 KKC720970 KTY720970 LDU720970 LNQ720970 LXM720970 MHI720970 MRE720970 NBA720970 NKW720970 NUS720970 OEO720970 OOK720970 OYG720970 PIC720970 PRY720970 QBU720970 QLQ720970 QVM720970 RFI720970 RPE720970 RZA720970 SIW720970 SSS720970 TCO720970 TMK720970 TWG720970 UGC720970 UPY720970 UZU720970 VJQ720970 VTM720970 WDI720970 WNE720970 WXA720970 AS786506 KO786506 UK786506 AEG786506 AOC786506 AXY786506 BHU786506 BRQ786506 CBM786506 CLI786506 CVE786506 DFA786506 DOW786506 DYS786506 EIO786506 ESK786506 FCG786506 FMC786506 FVY786506 GFU786506 GPQ786506 GZM786506 HJI786506 HTE786506 IDA786506 IMW786506 IWS786506 JGO786506 JQK786506 KAG786506 KKC786506 KTY786506 LDU786506 LNQ786506 LXM786506 MHI786506 MRE786506 NBA786506 NKW786506 NUS786506 OEO786506 OOK786506 OYG786506 PIC786506 PRY786506 QBU786506 QLQ786506 QVM786506 RFI786506 RPE786506 RZA786506 SIW786506 SSS786506 TCO786506 TMK786506 TWG786506 UGC786506 UPY786506 UZU786506 VJQ786506 VTM786506 WDI786506 WNE786506 WXA786506 AS852042 KO852042 UK852042 AEG852042 AOC852042 AXY852042 BHU852042 BRQ852042 CBM852042 CLI852042 CVE852042 DFA852042 DOW852042 DYS852042 EIO852042 ESK852042 FCG852042 FMC852042 FVY852042 GFU852042 GPQ852042 GZM852042 HJI852042 HTE852042 IDA852042 IMW852042 IWS852042 JGO852042 JQK852042 KAG852042 KKC852042 KTY852042 LDU852042 LNQ852042 LXM852042 MHI852042 MRE852042 NBA852042 NKW852042 NUS852042 OEO852042 OOK852042 OYG852042 PIC852042 PRY852042 QBU852042 QLQ852042 QVM852042 RFI852042 RPE852042 RZA852042 SIW852042 SSS852042 TCO852042 TMK852042 TWG852042 UGC852042 UPY852042 UZU852042 VJQ852042 VTM852042 WDI852042 WNE852042 WXA852042 AS917578 KO917578 UK917578 AEG917578 AOC917578 AXY917578 BHU917578 BRQ917578 CBM917578 CLI917578 CVE917578 DFA917578 DOW917578 DYS917578 EIO917578 ESK917578 FCG917578 FMC917578 FVY917578 GFU917578 GPQ917578 GZM917578 HJI917578 HTE917578 IDA917578 IMW917578 IWS917578 JGO917578 JQK917578 KAG917578 KKC917578 KTY917578 LDU917578 LNQ917578 LXM917578 MHI917578 MRE917578 NBA917578 NKW917578 NUS917578 OEO917578 OOK917578 OYG917578 PIC917578 PRY917578 QBU917578 QLQ917578 QVM917578 RFI917578 RPE917578 RZA917578 SIW917578 SSS917578 TCO917578 TMK917578 TWG917578 UGC917578 UPY917578 UZU917578 VJQ917578 VTM917578 WDI917578 WNE917578 WXA917578 AS983114 KO983114 UK983114 AEG983114 AOC983114 AXY983114 BHU983114 BRQ983114 CBM983114 CLI983114 CVE983114 DFA983114 DOW983114 DYS983114 EIO983114 ESK983114 FCG983114 FMC983114 FVY983114 GFU983114 GPQ983114 GZM983114 HJI983114 HTE983114 IDA983114 IMW983114 IWS983114 JGO983114 JQK983114 KAG983114 KKC983114 KTY983114 LDU983114 LNQ983114 LXM983114 MHI983114 MRE983114 NBA983114 NKW983114 NUS983114 OEO983114 OOK983114 OYG983114 PIC983114 PRY983114 QBU983114 QLQ983114 QVM983114 RFI983114 RPE983114 RZA983114 SIW983114 SSS983114 TCO983114 TMK983114 TWG983114 UGC983114 UPY983114 UZU983114 VJQ983114 VTM983114 WDI983114 WNE983114 WXA983114"/>
    <dataValidation allowBlank="1" showInputMessage="1" showErrorMessage="1" error="Obras de até  R$ 3.000.000,00" sqref="H37:I37 JD37:JE37 SZ37:TA37 ACV37:ACW37 AMR37:AMS37 AWN37:AWO37 BGJ37:BGK37 BQF37:BQG37 CAB37:CAC37 CJX37:CJY37 CTT37:CTU37 DDP37:DDQ37 DNL37:DNM37 DXH37:DXI37 EHD37:EHE37 EQZ37:ERA37 FAV37:FAW37 FKR37:FKS37 FUN37:FUO37 GEJ37:GEK37 GOF37:GOG37 GYB37:GYC37 HHX37:HHY37 HRT37:HRU37 IBP37:IBQ37 ILL37:ILM37 IVH37:IVI37 JFD37:JFE37 JOZ37:JPA37 JYV37:JYW37 KIR37:KIS37 KSN37:KSO37 LCJ37:LCK37 LMF37:LMG37 LWB37:LWC37 MFX37:MFY37 MPT37:MPU37 MZP37:MZQ37 NJL37:NJM37 NTH37:NTI37 ODD37:ODE37 OMZ37:ONA37 OWV37:OWW37 PGR37:PGS37 PQN37:PQO37 QAJ37:QAK37 QKF37:QKG37 QUB37:QUC37 RDX37:RDY37 RNT37:RNU37 RXP37:RXQ37 SHL37:SHM37 SRH37:SRI37 TBD37:TBE37 TKZ37:TLA37 TUV37:TUW37 UER37:UES37 UON37:UOO37 UYJ37:UYK37 VIF37:VIG37 VSB37:VSC37 WBX37:WBY37 WLT37:WLU37 WVP37:WVQ37 H65573:I65573 JD65573:JE65573 SZ65573:TA65573 ACV65573:ACW65573 AMR65573:AMS65573 AWN65573:AWO65573 BGJ65573:BGK65573 BQF65573:BQG65573 CAB65573:CAC65573 CJX65573:CJY65573 CTT65573:CTU65573 DDP65573:DDQ65573 DNL65573:DNM65573 DXH65573:DXI65573 EHD65573:EHE65573 EQZ65573:ERA65573 FAV65573:FAW65573 FKR65573:FKS65573 FUN65573:FUO65573 GEJ65573:GEK65573 GOF65573:GOG65573 GYB65573:GYC65573 HHX65573:HHY65573 HRT65573:HRU65573 IBP65573:IBQ65573 ILL65573:ILM65573 IVH65573:IVI65573 JFD65573:JFE65573 JOZ65573:JPA65573 JYV65573:JYW65573 KIR65573:KIS65573 KSN65573:KSO65573 LCJ65573:LCK65573 LMF65573:LMG65573 LWB65573:LWC65573 MFX65573:MFY65573 MPT65573:MPU65573 MZP65573:MZQ65573 NJL65573:NJM65573 NTH65573:NTI65573 ODD65573:ODE65573 OMZ65573:ONA65573 OWV65573:OWW65573 PGR65573:PGS65573 PQN65573:PQO65573 QAJ65573:QAK65573 QKF65573:QKG65573 QUB65573:QUC65573 RDX65573:RDY65573 RNT65573:RNU65573 RXP65573:RXQ65573 SHL65573:SHM65573 SRH65573:SRI65573 TBD65573:TBE65573 TKZ65573:TLA65573 TUV65573:TUW65573 UER65573:UES65573 UON65573:UOO65573 UYJ65573:UYK65573 VIF65573:VIG65573 VSB65573:VSC65573 WBX65573:WBY65573 WLT65573:WLU65573 WVP65573:WVQ65573 H131109:I131109 JD131109:JE131109 SZ131109:TA131109 ACV131109:ACW131109 AMR131109:AMS131109 AWN131109:AWO131109 BGJ131109:BGK131109 BQF131109:BQG131109 CAB131109:CAC131109 CJX131109:CJY131109 CTT131109:CTU131109 DDP131109:DDQ131109 DNL131109:DNM131109 DXH131109:DXI131109 EHD131109:EHE131109 EQZ131109:ERA131109 FAV131109:FAW131109 FKR131109:FKS131109 FUN131109:FUO131109 GEJ131109:GEK131109 GOF131109:GOG131109 GYB131109:GYC131109 HHX131109:HHY131109 HRT131109:HRU131109 IBP131109:IBQ131109 ILL131109:ILM131109 IVH131109:IVI131109 JFD131109:JFE131109 JOZ131109:JPA131109 JYV131109:JYW131109 KIR131109:KIS131109 KSN131109:KSO131109 LCJ131109:LCK131109 LMF131109:LMG131109 LWB131109:LWC131109 MFX131109:MFY131109 MPT131109:MPU131109 MZP131109:MZQ131109 NJL131109:NJM131109 NTH131109:NTI131109 ODD131109:ODE131109 OMZ131109:ONA131109 OWV131109:OWW131109 PGR131109:PGS131109 PQN131109:PQO131109 QAJ131109:QAK131109 QKF131109:QKG131109 QUB131109:QUC131109 RDX131109:RDY131109 RNT131109:RNU131109 RXP131109:RXQ131109 SHL131109:SHM131109 SRH131109:SRI131109 TBD131109:TBE131109 TKZ131109:TLA131109 TUV131109:TUW131109 UER131109:UES131109 UON131109:UOO131109 UYJ131109:UYK131109 VIF131109:VIG131109 VSB131109:VSC131109 WBX131109:WBY131109 WLT131109:WLU131109 WVP131109:WVQ131109 H196645:I196645 JD196645:JE196645 SZ196645:TA196645 ACV196645:ACW196645 AMR196645:AMS196645 AWN196645:AWO196645 BGJ196645:BGK196645 BQF196645:BQG196645 CAB196645:CAC196645 CJX196645:CJY196645 CTT196645:CTU196645 DDP196645:DDQ196645 DNL196645:DNM196645 DXH196645:DXI196645 EHD196645:EHE196645 EQZ196645:ERA196645 FAV196645:FAW196645 FKR196645:FKS196645 FUN196645:FUO196645 GEJ196645:GEK196645 GOF196645:GOG196645 GYB196645:GYC196645 HHX196645:HHY196645 HRT196645:HRU196645 IBP196645:IBQ196645 ILL196645:ILM196645 IVH196645:IVI196645 JFD196645:JFE196645 JOZ196645:JPA196645 JYV196645:JYW196645 KIR196645:KIS196645 KSN196645:KSO196645 LCJ196645:LCK196645 LMF196645:LMG196645 LWB196645:LWC196645 MFX196645:MFY196645 MPT196645:MPU196645 MZP196645:MZQ196645 NJL196645:NJM196645 NTH196645:NTI196645 ODD196645:ODE196645 OMZ196645:ONA196645 OWV196645:OWW196645 PGR196645:PGS196645 PQN196645:PQO196645 QAJ196645:QAK196645 QKF196645:QKG196645 QUB196645:QUC196645 RDX196645:RDY196645 RNT196645:RNU196645 RXP196645:RXQ196645 SHL196645:SHM196645 SRH196645:SRI196645 TBD196645:TBE196645 TKZ196645:TLA196645 TUV196645:TUW196645 UER196645:UES196645 UON196645:UOO196645 UYJ196645:UYK196645 VIF196645:VIG196645 VSB196645:VSC196645 WBX196645:WBY196645 WLT196645:WLU196645 WVP196645:WVQ196645 H262181:I262181 JD262181:JE262181 SZ262181:TA262181 ACV262181:ACW262181 AMR262181:AMS262181 AWN262181:AWO262181 BGJ262181:BGK262181 BQF262181:BQG262181 CAB262181:CAC262181 CJX262181:CJY262181 CTT262181:CTU262181 DDP262181:DDQ262181 DNL262181:DNM262181 DXH262181:DXI262181 EHD262181:EHE262181 EQZ262181:ERA262181 FAV262181:FAW262181 FKR262181:FKS262181 FUN262181:FUO262181 GEJ262181:GEK262181 GOF262181:GOG262181 GYB262181:GYC262181 HHX262181:HHY262181 HRT262181:HRU262181 IBP262181:IBQ262181 ILL262181:ILM262181 IVH262181:IVI262181 JFD262181:JFE262181 JOZ262181:JPA262181 JYV262181:JYW262181 KIR262181:KIS262181 KSN262181:KSO262181 LCJ262181:LCK262181 LMF262181:LMG262181 LWB262181:LWC262181 MFX262181:MFY262181 MPT262181:MPU262181 MZP262181:MZQ262181 NJL262181:NJM262181 NTH262181:NTI262181 ODD262181:ODE262181 OMZ262181:ONA262181 OWV262181:OWW262181 PGR262181:PGS262181 PQN262181:PQO262181 QAJ262181:QAK262181 QKF262181:QKG262181 QUB262181:QUC262181 RDX262181:RDY262181 RNT262181:RNU262181 RXP262181:RXQ262181 SHL262181:SHM262181 SRH262181:SRI262181 TBD262181:TBE262181 TKZ262181:TLA262181 TUV262181:TUW262181 UER262181:UES262181 UON262181:UOO262181 UYJ262181:UYK262181 VIF262181:VIG262181 VSB262181:VSC262181 WBX262181:WBY262181 WLT262181:WLU262181 WVP262181:WVQ262181 H327717:I327717 JD327717:JE327717 SZ327717:TA327717 ACV327717:ACW327717 AMR327717:AMS327717 AWN327717:AWO327717 BGJ327717:BGK327717 BQF327717:BQG327717 CAB327717:CAC327717 CJX327717:CJY327717 CTT327717:CTU327717 DDP327717:DDQ327717 DNL327717:DNM327717 DXH327717:DXI327717 EHD327717:EHE327717 EQZ327717:ERA327717 FAV327717:FAW327717 FKR327717:FKS327717 FUN327717:FUO327717 GEJ327717:GEK327717 GOF327717:GOG327717 GYB327717:GYC327717 HHX327717:HHY327717 HRT327717:HRU327717 IBP327717:IBQ327717 ILL327717:ILM327717 IVH327717:IVI327717 JFD327717:JFE327717 JOZ327717:JPA327717 JYV327717:JYW327717 KIR327717:KIS327717 KSN327717:KSO327717 LCJ327717:LCK327717 LMF327717:LMG327717 LWB327717:LWC327717 MFX327717:MFY327717 MPT327717:MPU327717 MZP327717:MZQ327717 NJL327717:NJM327717 NTH327717:NTI327717 ODD327717:ODE327717 OMZ327717:ONA327717 OWV327717:OWW327717 PGR327717:PGS327717 PQN327717:PQO327717 QAJ327717:QAK327717 QKF327717:QKG327717 QUB327717:QUC327717 RDX327717:RDY327717 RNT327717:RNU327717 RXP327717:RXQ327717 SHL327717:SHM327717 SRH327717:SRI327717 TBD327717:TBE327717 TKZ327717:TLA327717 TUV327717:TUW327717 UER327717:UES327717 UON327717:UOO327717 UYJ327717:UYK327717 VIF327717:VIG327717 VSB327717:VSC327717 WBX327717:WBY327717 WLT327717:WLU327717 WVP327717:WVQ327717 H393253:I393253 JD393253:JE393253 SZ393253:TA393253 ACV393253:ACW393253 AMR393253:AMS393253 AWN393253:AWO393253 BGJ393253:BGK393253 BQF393253:BQG393253 CAB393253:CAC393253 CJX393253:CJY393253 CTT393253:CTU393253 DDP393253:DDQ393253 DNL393253:DNM393253 DXH393253:DXI393253 EHD393253:EHE393253 EQZ393253:ERA393253 FAV393253:FAW393253 FKR393253:FKS393253 FUN393253:FUO393253 GEJ393253:GEK393253 GOF393253:GOG393253 GYB393253:GYC393253 HHX393253:HHY393253 HRT393253:HRU393253 IBP393253:IBQ393253 ILL393253:ILM393253 IVH393253:IVI393253 JFD393253:JFE393253 JOZ393253:JPA393253 JYV393253:JYW393253 KIR393253:KIS393253 KSN393253:KSO393253 LCJ393253:LCK393253 LMF393253:LMG393253 LWB393253:LWC393253 MFX393253:MFY393253 MPT393253:MPU393253 MZP393253:MZQ393253 NJL393253:NJM393253 NTH393253:NTI393253 ODD393253:ODE393253 OMZ393253:ONA393253 OWV393253:OWW393253 PGR393253:PGS393253 PQN393253:PQO393253 QAJ393253:QAK393253 QKF393253:QKG393253 QUB393253:QUC393253 RDX393253:RDY393253 RNT393253:RNU393253 RXP393253:RXQ393253 SHL393253:SHM393253 SRH393253:SRI393253 TBD393253:TBE393253 TKZ393253:TLA393253 TUV393253:TUW393253 UER393253:UES393253 UON393253:UOO393253 UYJ393253:UYK393253 VIF393253:VIG393253 VSB393253:VSC393253 WBX393253:WBY393253 WLT393253:WLU393253 WVP393253:WVQ393253 H458789:I458789 JD458789:JE458789 SZ458789:TA458789 ACV458789:ACW458789 AMR458789:AMS458789 AWN458789:AWO458789 BGJ458789:BGK458789 BQF458789:BQG458789 CAB458789:CAC458789 CJX458789:CJY458789 CTT458789:CTU458789 DDP458789:DDQ458789 DNL458789:DNM458789 DXH458789:DXI458789 EHD458789:EHE458789 EQZ458789:ERA458789 FAV458789:FAW458789 FKR458789:FKS458789 FUN458789:FUO458789 GEJ458789:GEK458789 GOF458789:GOG458789 GYB458789:GYC458789 HHX458789:HHY458789 HRT458789:HRU458789 IBP458789:IBQ458789 ILL458789:ILM458789 IVH458789:IVI458789 JFD458789:JFE458789 JOZ458789:JPA458789 JYV458789:JYW458789 KIR458789:KIS458789 KSN458789:KSO458789 LCJ458789:LCK458789 LMF458789:LMG458789 LWB458789:LWC458789 MFX458789:MFY458789 MPT458789:MPU458789 MZP458789:MZQ458789 NJL458789:NJM458789 NTH458789:NTI458789 ODD458789:ODE458789 OMZ458789:ONA458789 OWV458789:OWW458789 PGR458789:PGS458789 PQN458789:PQO458789 QAJ458789:QAK458789 QKF458789:QKG458789 QUB458789:QUC458789 RDX458789:RDY458789 RNT458789:RNU458789 RXP458789:RXQ458789 SHL458789:SHM458789 SRH458789:SRI458789 TBD458789:TBE458789 TKZ458789:TLA458789 TUV458789:TUW458789 UER458789:UES458789 UON458789:UOO458789 UYJ458789:UYK458789 VIF458789:VIG458789 VSB458789:VSC458789 WBX458789:WBY458789 WLT458789:WLU458789 WVP458789:WVQ458789 H524325:I524325 JD524325:JE524325 SZ524325:TA524325 ACV524325:ACW524325 AMR524325:AMS524325 AWN524325:AWO524325 BGJ524325:BGK524325 BQF524325:BQG524325 CAB524325:CAC524325 CJX524325:CJY524325 CTT524325:CTU524325 DDP524325:DDQ524325 DNL524325:DNM524325 DXH524325:DXI524325 EHD524325:EHE524325 EQZ524325:ERA524325 FAV524325:FAW524325 FKR524325:FKS524325 FUN524325:FUO524325 GEJ524325:GEK524325 GOF524325:GOG524325 GYB524325:GYC524325 HHX524325:HHY524325 HRT524325:HRU524325 IBP524325:IBQ524325 ILL524325:ILM524325 IVH524325:IVI524325 JFD524325:JFE524325 JOZ524325:JPA524325 JYV524325:JYW524325 KIR524325:KIS524325 KSN524325:KSO524325 LCJ524325:LCK524325 LMF524325:LMG524325 LWB524325:LWC524325 MFX524325:MFY524325 MPT524325:MPU524325 MZP524325:MZQ524325 NJL524325:NJM524325 NTH524325:NTI524325 ODD524325:ODE524325 OMZ524325:ONA524325 OWV524325:OWW524325 PGR524325:PGS524325 PQN524325:PQO524325 QAJ524325:QAK524325 QKF524325:QKG524325 QUB524325:QUC524325 RDX524325:RDY524325 RNT524325:RNU524325 RXP524325:RXQ524325 SHL524325:SHM524325 SRH524325:SRI524325 TBD524325:TBE524325 TKZ524325:TLA524325 TUV524325:TUW524325 UER524325:UES524325 UON524325:UOO524325 UYJ524325:UYK524325 VIF524325:VIG524325 VSB524325:VSC524325 WBX524325:WBY524325 WLT524325:WLU524325 WVP524325:WVQ524325 H589861:I589861 JD589861:JE589861 SZ589861:TA589861 ACV589861:ACW589861 AMR589861:AMS589861 AWN589861:AWO589861 BGJ589861:BGK589861 BQF589861:BQG589861 CAB589861:CAC589861 CJX589861:CJY589861 CTT589861:CTU589861 DDP589861:DDQ589861 DNL589861:DNM589861 DXH589861:DXI589861 EHD589861:EHE589861 EQZ589861:ERA589861 FAV589861:FAW589861 FKR589861:FKS589861 FUN589861:FUO589861 GEJ589861:GEK589861 GOF589861:GOG589861 GYB589861:GYC589861 HHX589861:HHY589861 HRT589861:HRU589861 IBP589861:IBQ589861 ILL589861:ILM589861 IVH589861:IVI589861 JFD589861:JFE589861 JOZ589861:JPA589861 JYV589861:JYW589861 KIR589861:KIS589861 KSN589861:KSO589861 LCJ589861:LCK589861 LMF589861:LMG589861 LWB589861:LWC589861 MFX589861:MFY589861 MPT589861:MPU589861 MZP589861:MZQ589861 NJL589861:NJM589861 NTH589861:NTI589861 ODD589861:ODE589861 OMZ589861:ONA589861 OWV589861:OWW589861 PGR589861:PGS589861 PQN589861:PQO589861 QAJ589861:QAK589861 QKF589861:QKG589861 QUB589861:QUC589861 RDX589861:RDY589861 RNT589861:RNU589861 RXP589861:RXQ589861 SHL589861:SHM589861 SRH589861:SRI589861 TBD589861:TBE589861 TKZ589861:TLA589861 TUV589861:TUW589861 UER589861:UES589861 UON589861:UOO589861 UYJ589861:UYK589861 VIF589861:VIG589861 VSB589861:VSC589861 WBX589861:WBY589861 WLT589861:WLU589861 WVP589861:WVQ589861 H655397:I655397 JD655397:JE655397 SZ655397:TA655397 ACV655397:ACW655397 AMR655397:AMS655397 AWN655397:AWO655397 BGJ655397:BGK655397 BQF655397:BQG655397 CAB655397:CAC655397 CJX655397:CJY655397 CTT655397:CTU655397 DDP655397:DDQ655397 DNL655397:DNM655397 DXH655397:DXI655397 EHD655397:EHE655397 EQZ655397:ERA655397 FAV655397:FAW655397 FKR655397:FKS655397 FUN655397:FUO655397 GEJ655397:GEK655397 GOF655397:GOG655397 GYB655397:GYC655397 HHX655397:HHY655397 HRT655397:HRU655397 IBP655397:IBQ655397 ILL655397:ILM655397 IVH655397:IVI655397 JFD655397:JFE655397 JOZ655397:JPA655397 JYV655397:JYW655397 KIR655397:KIS655397 KSN655397:KSO655397 LCJ655397:LCK655397 LMF655397:LMG655397 LWB655397:LWC655397 MFX655397:MFY655397 MPT655397:MPU655397 MZP655397:MZQ655397 NJL655397:NJM655397 NTH655397:NTI655397 ODD655397:ODE655397 OMZ655397:ONA655397 OWV655397:OWW655397 PGR655397:PGS655397 PQN655397:PQO655397 QAJ655397:QAK655397 QKF655397:QKG655397 QUB655397:QUC655397 RDX655397:RDY655397 RNT655397:RNU655397 RXP655397:RXQ655397 SHL655397:SHM655397 SRH655397:SRI655397 TBD655397:TBE655397 TKZ655397:TLA655397 TUV655397:TUW655397 UER655397:UES655397 UON655397:UOO655397 UYJ655397:UYK655397 VIF655397:VIG655397 VSB655397:VSC655397 WBX655397:WBY655397 WLT655397:WLU655397 WVP655397:WVQ655397 H720933:I720933 JD720933:JE720933 SZ720933:TA720933 ACV720933:ACW720933 AMR720933:AMS720933 AWN720933:AWO720933 BGJ720933:BGK720933 BQF720933:BQG720933 CAB720933:CAC720933 CJX720933:CJY720933 CTT720933:CTU720933 DDP720933:DDQ720933 DNL720933:DNM720933 DXH720933:DXI720933 EHD720933:EHE720933 EQZ720933:ERA720933 FAV720933:FAW720933 FKR720933:FKS720933 FUN720933:FUO720933 GEJ720933:GEK720933 GOF720933:GOG720933 GYB720933:GYC720933 HHX720933:HHY720933 HRT720933:HRU720933 IBP720933:IBQ720933 ILL720933:ILM720933 IVH720933:IVI720933 JFD720933:JFE720933 JOZ720933:JPA720933 JYV720933:JYW720933 KIR720933:KIS720933 KSN720933:KSO720933 LCJ720933:LCK720933 LMF720933:LMG720933 LWB720933:LWC720933 MFX720933:MFY720933 MPT720933:MPU720933 MZP720933:MZQ720933 NJL720933:NJM720933 NTH720933:NTI720933 ODD720933:ODE720933 OMZ720933:ONA720933 OWV720933:OWW720933 PGR720933:PGS720933 PQN720933:PQO720933 QAJ720933:QAK720933 QKF720933:QKG720933 QUB720933:QUC720933 RDX720933:RDY720933 RNT720933:RNU720933 RXP720933:RXQ720933 SHL720933:SHM720933 SRH720933:SRI720933 TBD720933:TBE720933 TKZ720933:TLA720933 TUV720933:TUW720933 UER720933:UES720933 UON720933:UOO720933 UYJ720933:UYK720933 VIF720933:VIG720933 VSB720933:VSC720933 WBX720933:WBY720933 WLT720933:WLU720933 WVP720933:WVQ720933 H786469:I786469 JD786469:JE786469 SZ786469:TA786469 ACV786469:ACW786469 AMR786469:AMS786469 AWN786469:AWO786469 BGJ786469:BGK786469 BQF786469:BQG786469 CAB786469:CAC786469 CJX786469:CJY786469 CTT786469:CTU786469 DDP786469:DDQ786469 DNL786469:DNM786469 DXH786469:DXI786469 EHD786469:EHE786469 EQZ786469:ERA786469 FAV786469:FAW786469 FKR786469:FKS786469 FUN786469:FUO786469 GEJ786469:GEK786469 GOF786469:GOG786469 GYB786469:GYC786469 HHX786469:HHY786469 HRT786469:HRU786469 IBP786469:IBQ786469 ILL786469:ILM786469 IVH786469:IVI786469 JFD786469:JFE786469 JOZ786469:JPA786469 JYV786469:JYW786469 KIR786469:KIS786469 KSN786469:KSO786469 LCJ786469:LCK786469 LMF786469:LMG786469 LWB786469:LWC786469 MFX786469:MFY786469 MPT786469:MPU786469 MZP786469:MZQ786469 NJL786469:NJM786469 NTH786469:NTI786469 ODD786469:ODE786469 OMZ786469:ONA786469 OWV786469:OWW786469 PGR786469:PGS786469 PQN786469:PQO786469 QAJ786469:QAK786469 QKF786469:QKG786469 QUB786469:QUC786469 RDX786469:RDY786469 RNT786469:RNU786469 RXP786469:RXQ786469 SHL786469:SHM786469 SRH786469:SRI786469 TBD786469:TBE786469 TKZ786469:TLA786469 TUV786469:TUW786469 UER786469:UES786469 UON786469:UOO786469 UYJ786469:UYK786469 VIF786469:VIG786469 VSB786469:VSC786469 WBX786469:WBY786469 WLT786469:WLU786469 WVP786469:WVQ786469 H852005:I852005 JD852005:JE852005 SZ852005:TA852005 ACV852005:ACW852005 AMR852005:AMS852005 AWN852005:AWO852005 BGJ852005:BGK852005 BQF852005:BQG852005 CAB852005:CAC852005 CJX852005:CJY852005 CTT852005:CTU852005 DDP852005:DDQ852005 DNL852005:DNM852005 DXH852005:DXI852005 EHD852005:EHE852005 EQZ852005:ERA852005 FAV852005:FAW852005 FKR852005:FKS852005 FUN852005:FUO852005 GEJ852005:GEK852005 GOF852005:GOG852005 GYB852005:GYC852005 HHX852005:HHY852005 HRT852005:HRU852005 IBP852005:IBQ852005 ILL852005:ILM852005 IVH852005:IVI852005 JFD852005:JFE852005 JOZ852005:JPA852005 JYV852005:JYW852005 KIR852005:KIS852005 KSN852005:KSO852005 LCJ852005:LCK852005 LMF852005:LMG852005 LWB852005:LWC852005 MFX852005:MFY852005 MPT852005:MPU852005 MZP852005:MZQ852005 NJL852005:NJM852005 NTH852005:NTI852005 ODD852005:ODE852005 OMZ852005:ONA852005 OWV852005:OWW852005 PGR852005:PGS852005 PQN852005:PQO852005 QAJ852005:QAK852005 QKF852005:QKG852005 QUB852005:QUC852005 RDX852005:RDY852005 RNT852005:RNU852005 RXP852005:RXQ852005 SHL852005:SHM852005 SRH852005:SRI852005 TBD852005:TBE852005 TKZ852005:TLA852005 TUV852005:TUW852005 UER852005:UES852005 UON852005:UOO852005 UYJ852005:UYK852005 VIF852005:VIG852005 VSB852005:VSC852005 WBX852005:WBY852005 WLT852005:WLU852005 WVP852005:WVQ852005 H917541:I917541 JD917541:JE917541 SZ917541:TA917541 ACV917541:ACW917541 AMR917541:AMS917541 AWN917541:AWO917541 BGJ917541:BGK917541 BQF917541:BQG917541 CAB917541:CAC917541 CJX917541:CJY917541 CTT917541:CTU917541 DDP917541:DDQ917541 DNL917541:DNM917541 DXH917541:DXI917541 EHD917541:EHE917541 EQZ917541:ERA917541 FAV917541:FAW917541 FKR917541:FKS917541 FUN917541:FUO917541 GEJ917541:GEK917541 GOF917541:GOG917541 GYB917541:GYC917541 HHX917541:HHY917541 HRT917541:HRU917541 IBP917541:IBQ917541 ILL917541:ILM917541 IVH917541:IVI917541 JFD917541:JFE917541 JOZ917541:JPA917541 JYV917541:JYW917541 KIR917541:KIS917541 KSN917541:KSO917541 LCJ917541:LCK917541 LMF917541:LMG917541 LWB917541:LWC917541 MFX917541:MFY917541 MPT917541:MPU917541 MZP917541:MZQ917541 NJL917541:NJM917541 NTH917541:NTI917541 ODD917541:ODE917541 OMZ917541:ONA917541 OWV917541:OWW917541 PGR917541:PGS917541 PQN917541:PQO917541 QAJ917541:QAK917541 QKF917541:QKG917541 QUB917541:QUC917541 RDX917541:RDY917541 RNT917541:RNU917541 RXP917541:RXQ917541 SHL917541:SHM917541 SRH917541:SRI917541 TBD917541:TBE917541 TKZ917541:TLA917541 TUV917541:TUW917541 UER917541:UES917541 UON917541:UOO917541 UYJ917541:UYK917541 VIF917541:VIG917541 VSB917541:VSC917541 WBX917541:WBY917541 WLT917541:WLU917541 WVP917541:WVQ917541 H983077:I983077 JD983077:JE983077 SZ983077:TA983077 ACV983077:ACW983077 AMR983077:AMS983077 AWN983077:AWO983077 BGJ983077:BGK983077 BQF983077:BQG983077 CAB983077:CAC983077 CJX983077:CJY983077 CTT983077:CTU983077 DDP983077:DDQ983077 DNL983077:DNM983077 DXH983077:DXI983077 EHD983077:EHE983077 EQZ983077:ERA983077 FAV983077:FAW983077 FKR983077:FKS983077 FUN983077:FUO983077 GEJ983077:GEK983077 GOF983077:GOG983077 GYB983077:GYC983077 HHX983077:HHY983077 HRT983077:HRU983077 IBP983077:IBQ983077 ILL983077:ILM983077 IVH983077:IVI983077 JFD983077:JFE983077 JOZ983077:JPA983077 JYV983077:JYW983077 KIR983077:KIS983077 KSN983077:KSO983077 LCJ983077:LCK983077 LMF983077:LMG983077 LWB983077:LWC983077 MFX983077:MFY983077 MPT983077:MPU983077 MZP983077:MZQ983077 NJL983077:NJM983077 NTH983077:NTI983077 ODD983077:ODE983077 OMZ983077:ONA983077 OWV983077:OWW983077 PGR983077:PGS983077 PQN983077:PQO983077 QAJ983077:QAK983077 QKF983077:QKG983077 QUB983077:QUC983077 RDX983077:RDY983077 RNT983077:RNU983077 RXP983077:RXQ983077 SHL983077:SHM983077 SRH983077:SRI983077 TBD983077:TBE983077 TKZ983077:TLA983077 TUV983077:TUW983077 UER983077:UES983077 UON983077:UOO983077 UYJ983077:UYK983077 VIF983077:VIG983077 VSB983077:VSC983077 WBX983077:WBY983077 WLT983077:WLU983077 WVP983077:WVQ983077"/>
    <dataValidation errorStyle="information" allowBlank="1" showInputMessage="1" showErrorMessage="1" sqref="G25:R25 JC25:JN25 SY25:TJ25 ACU25:ADF25 AMQ25:ANB25 AWM25:AWX25 BGI25:BGT25 BQE25:BQP25 CAA25:CAL25 CJW25:CKH25 CTS25:CUD25 DDO25:DDZ25 DNK25:DNV25 DXG25:DXR25 EHC25:EHN25 EQY25:ERJ25 FAU25:FBF25 FKQ25:FLB25 FUM25:FUX25 GEI25:GET25 GOE25:GOP25 GYA25:GYL25 HHW25:HIH25 HRS25:HSD25 IBO25:IBZ25 ILK25:ILV25 IVG25:IVR25 JFC25:JFN25 JOY25:JPJ25 JYU25:JZF25 KIQ25:KJB25 KSM25:KSX25 LCI25:LCT25 LME25:LMP25 LWA25:LWL25 MFW25:MGH25 MPS25:MQD25 MZO25:MZZ25 NJK25:NJV25 NTG25:NTR25 ODC25:ODN25 OMY25:ONJ25 OWU25:OXF25 PGQ25:PHB25 PQM25:PQX25 QAI25:QAT25 QKE25:QKP25 QUA25:QUL25 RDW25:REH25 RNS25:ROD25 RXO25:RXZ25 SHK25:SHV25 SRG25:SRR25 TBC25:TBN25 TKY25:TLJ25 TUU25:TVF25 UEQ25:UFB25 UOM25:UOX25 UYI25:UYT25 VIE25:VIP25 VSA25:VSL25 WBW25:WCH25 WLS25:WMD25 WVO25:WVZ25 G65561:R65561 JC65561:JN65561 SY65561:TJ65561 ACU65561:ADF65561 AMQ65561:ANB65561 AWM65561:AWX65561 BGI65561:BGT65561 BQE65561:BQP65561 CAA65561:CAL65561 CJW65561:CKH65561 CTS65561:CUD65561 DDO65561:DDZ65561 DNK65561:DNV65561 DXG65561:DXR65561 EHC65561:EHN65561 EQY65561:ERJ65561 FAU65561:FBF65561 FKQ65561:FLB65561 FUM65561:FUX65561 GEI65561:GET65561 GOE65561:GOP65561 GYA65561:GYL65561 HHW65561:HIH65561 HRS65561:HSD65561 IBO65561:IBZ65561 ILK65561:ILV65561 IVG65561:IVR65561 JFC65561:JFN65561 JOY65561:JPJ65561 JYU65561:JZF65561 KIQ65561:KJB65561 KSM65561:KSX65561 LCI65561:LCT65561 LME65561:LMP65561 LWA65561:LWL65561 MFW65561:MGH65561 MPS65561:MQD65561 MZO65561:MZZ65561 NJK65561:NJV65561 NTG65561:NTR65561 ODC65561:ODN65561 OMY65561:ONJ65561 OWU65561:OXF65561 PGQ65561:PHB65561 PQM65561:PQX65561 QAI65561:QAT65561 QKE65561:QKP65561 QUA65561:QUL65561 RDW65561:REH65561 RNS65561:ROD65561 RXO65561:RXZ65561 SHK65561:SHV65561 SRG65561:SRR65561 TBC65561:TBN65561 TKY65561:TLJ65561 TUU65561:TVF65561 UEQ65561:UFB65561 UOM65561:UOX65561 UYI65561:UYT65561 VIE65561:VIP65561 VSA65561:VSL65561 WBW65561:WCH65561 WLS65561:WMD65561 WVO65561:WVZ65561 G131097:R131097 JC131097:JN131097 SY131097:TJ131097 ACU131097:ADF131097 AMQ131097:ANB131097 AWM131097:AWX131097 BGI131097:BGT131097 BQE131097:BQP131097 CAA131097:CAL131097 CJW131097:CKH131097 CTS131097:CUD131097 DDO131097:DDZ131097 DNK131097:DNV131097 DXG131097:DXR131097 EHC131097:EHN131097 EQY131097:ERJ131097 FAU131097:FBF131097 FKQ131097:FLB131097 FUM131097:FUX131097 GEI131097:GET131097 GOE131097:GOP131097 GYA131097:GYL131097 HHW131097:HIH131097 HRS131097:HSD131097 IBO131097:IBZ131097 ILK131097:ILV131097 IVG131097:IVR131097 JFC131097:JFN131097 JOY131097:JPJ131097 JYU131097:JZF131097 KIQ131097:KJB131097 KSM131097:KSX131097 LCI131097:LCT131097 LME131097:LMP131097 LWA131097:LWL131097 MFW131097:MGH131097 MPS131097:MQD131097 MZO131097:MZZ131097 NJK131097:NJV131097 NTG131097:NTR131097 ODC131097:ODN131097 OMY131097:ONJ131097 OWU131097:OXF131097 PGQ131097:PHB131097 PQM131097:PQX131097 QAI131097:QAT131097 QKE131097:QKP131097 QUA131097:QUL131097 RDW131097:REH131097 RNS131097:ROD131097 RXO131097:RXZ131097 SHK131097:SHV131097 SRG131097:SRR131097 TBC131097:TBN131097 TKY131097:TLJ131097 TUU131097:TVF131097 UEQ131097:UFB131097 UOM131097:UOX131097 UYI131097:UYT131097 VIE131097:VIP131097 VSA131097:VSL131097 WBW131097:WCH131097 WLS131097:WMD131097 WVO131097:WVZ131097 G196633:R196633 JC196633:JN196633 SY196633:TJ196633 ACU196633:ADF196633 AMQ196633:ANB196633 AWM196633:AWX196633 BGI196633:BGT196633 BQE196633:BQP196633 CAA196633:CAL196633 CJW196633:CKH196633 CTS196633:CUD196633 DDO196633:DDZ196633 DNK196633:DNV196633 DXG196633:DXR196633 EHC196633:EHN196633 EQY196633:ERJ196633 FAU196633:FBF196633 FKQ196633:FLB196633 FUM196633:FUX196633 GEI196633:GET196633 GOE196633:GOP196633 GYA196633:GYL196633 HHW196633:HIH196633 HRS196633:HSD196633 IBO196633:IBZ196633 ILK196633:ILV196633 IVG196633:IVR196633 JFC196633:JFN196633 JOY196633:JPJ196633 JYU196633:JZF196633 KIQ196633:KJB196633 KSM196633:KSX196633 LCI196633:LCT196633 LME196633:LMP196633 LWA196633:LWL196633 MFW196633:MGH196633 MPS196633:MQD196633 MZO196633:MZZ196633 NJK196633:NJV196633 NTG196633:NTR196633 ODC196633:ODN196633 OMY196633:ONJ196633 OWU196633:OXF196633 PGQ196633:PHB196633 PQM196633:PQX196633 QAI196633:QAT196633 QKE196633:QKP196633 QUA196633:QUL196633 RDW196633:REH196633 RNS196633:ROD196633 RXO196633:RXZ196633 SHK196633:SHV196633 SRG196633:SRR196633 TBC196633:TBN196633 TKY196633:TLJ196633 TUU196633:TVF196633 UEQ196633:UFB196633 UOM196633:UOX196633 UYI196633:UYT196633 VIE196633:VIP196633 VSA196633:VSL196633 WBW196633:WCH196633 WLS196633:WMD196633 WVO196633:WVZ196633 G262169:R262169 JC262169:JN262169 SY262169:TJ262169 ACU262169:ADF262169 AMQ262169:ANB262169 AWM262169:AWX262169 BGI262169:BGT262169 BQE262169:BQP262169 CAA262169:CAL262169 CJW262169:CKH262169 CTS262169:CUD262169 DDO262169:DDZ262169 DNK262169:DNV262169 DXG262169:DXR262169 EHC262169:EHN262169 EQY262169:ERJ262169 FAU262169:FBF262169 FKQ262169:FLB262169 FUM262169:FUX262169 GEI262169:GET262169 GOE262169:GOP262169 GYA262169:GYL262169 HHW262169:HIH262169 HRS262169:HSD262169 IBO262169:IBZ262169 ILK262169:ILV262169 IVG262169:IVR262169 JFC262169:JFN262169 JOY262169:JPJ262169 JYU262169:JZF262169 KIQ262169:KJB262169 KSM262169:KSX262169 LCI262169:LCT262169 LME262169:LMP262169 LWA262169:LWL262169 MFW262169:MGH262169 MPS262169:MQD262169 MZO262169:MZZ262169 NJK262169:NJV262169 NTG262169:NTR262169 ODC262169:ODN262169 OMY262169:ONJ262169 OWU262169:OXF262169 PGQ262169:PHB262169 PQM262169:PQX262169 QAI262169:QAT262169 QKE262169:QKP262169 QUA262169:QUL262169 RDW262169:REH262169 RNS262169:ROD262169 RXO262169:RXZ262169 SHK262169:SHV262169 SRG262169:SRR262169 TBC262169:TBN262169 TKY262169:TLJ262169 TUU262169:TVF262169 UEQ262169:UFB262169 UOM262169:UOX262169 UYI262169:UYT262169 VIE262169:VIP262169 VSA262169:VSL262169 WBW262169:WCH262169 WLS262169:WMD262169 WVO262169:WVZ262169 G327705:R327705 JC327705:JN327705 SY327705:TJ327705 ACU327705:ADF327705 AMQ327705:ANB327705 AWM327705:AWX327705 BGI327705:BGT327705 BQE327705:BQP327705 CAA327705:CAL327705 CJW327705:CKH327705 CTS327705:CUD327705 DDO327705:DDZ327705 DNK327705:DNV327705 DXG327705:DXR327705 EHC327705:EHN327705 EQY327705:ERJ327705 FAU327705:FBF327705 FKQ327705:FLB327705 FUM327705:FUX327705 GEI327705:GET327705 GOE327705:GOP327705 GYA327705:GYL327705 HHW327705:HIH327705 HRS327705:HSD327705 IBO327705:IBZ327705 ILK327705:ILV327705 IVG327705:IVR327705 JFC327705:JFN327705 JOY327705:JPJ327705 JYU327705:JZF327705 KIQ327705:KJB327705 KSM327705:KSX327705 LCI327705:LCT327705 LME327705:LMP327705 LWA327705:LWL327705 MFW327705:MGH327705 MPS327705:MQD327705 MZO327705:MZZ327705 NJK327705:NJV327705 NTG327705:NTR327705 ODC327705:ODN327705 OMY327705:ONJ327705 OWU327705:OXF327705 PGQ327705:PHB327705 PQM327705:PQX327705 QAI327705:QAT327705 QKE327705:QKP327705 QUA327705:QUL327705 RDW327705:REH327705 RNS327705:ROD327705 RXO327705:RXZ327705 SHK327705:SHV327705 SRG327705:SRR327705 TBC327705:TBN327705 TKY327705:TLJ327705 TUU327705:TVF327705 UEQ327705:UFB327705 UOM327705:UOX327705 UYI327705:UYT327705 VIE327705:VIP327705 VSA327705:VSL327705 WBW327705:WCH327705 WLS327705:WMD327705 WVO327705:WVZ327705 G393241:R393241 JC393241:JN393241 SY393241:TJ393241 ACU393241:ADF393241 AMQ393241:ANB393241 AWM393241:AWX393241 BGI393241:BGT393241 BQE393241:BQP393241 CAA393241:CAL393241 CJW393241:CKH393241 CTS393241:CUD393241 DDO393241:DDZ393241 DNK393241:DNV393241 DXG393241:DXR393241 EHC393241:EHN393241 EQY393241:ERJ393241 FAU393241:FBF393241 FKQ393241:FLB393241 FUM393241:FUX393241 GEI393241:GET393241 GOE393241:GOP393241 GYA393241:GYL393241 HHW393241:HIH393241 HRS393241:HSD393241 IBO393241:IBZ393241 ILK393241:ILV393241 IVG393241:IVR393241 JFC393241:JFN393241 JOY393241:JPJ393241 JYU393241:JZF393241 KIQ393241:KJB393241 KSM393241:KSX393241 LCI393241:LCT393241 LME393241:LMP393241 LWA393241:LWL393241 MFW393241:MGH393241 MPS393241:MQD393241 MZO393241:MZZ393241 NJK393241:NJV393241 NTG393241:NTR393241 ODC393241:ODN393241 OMY393241:ONJ393241 OWU393241:OXF393241 PGQ393241:PHB393241 PQM393241:PQX393241 QAI393241:QAT393241 QKE393241:QKP393241 QUA393241:QUL393241 RDW393241:REH393241 RNS393241:ROD393241 RXO393241:RXZ393241 SHK393241:SHV393241 SRG393241:SRR393241 TBC393241:TBN393241 TKY393241:TLJ393241 TUU393241:TVF393241 UEQ393241:UFB393241 UOM393241:UOX393241 UYI393241:UYT393241 VIE393241:VIP393241 VSA393241:VSL393241 WBW393241:WCH393241 WLS393241:WMD393241 WVO393241:WVZ393241 G458777:R458777 JC458777:JN458777 SY458777:TJ458777 ACU458777:ADF458777 AMQ458777:ANB458777 AWM458777:AWX458777 BGI458777:BGT458777 BQE458777:BQP458777 CAA458777:CAL458777 CJW458777:CKH458777 CTS458777:CUD458777 DDO458777:DDZ458777 DNK458777:DNV458777 DXG458777:DXR458777 EHC458777:EHN458777 EQY458777:ERJ458777 FAU458777:FBF458777 FKQ458777:FLB458777 FUM458777:FUX458777 GEI458777:GET458777 GOE458777:GOP458777 GYA458777:GYL458777 HHW458777:HIH458777 HRS458777:HSD458777 IBO458777:IBZ458777 ILK458777:ILV458777 IVG458777:IVR458777 JFC458777:JFN458777 JOY458777:JPJ458777 JYU458777:JZF458777 KIQ458777:KJB458777 KSM458777:KSX458777 LCI458777:LCT458777 LME458777:LMP458777 LWA458777:LWL458777 MFW458777:MGH458777 MPS458777:MQD458777 MZO458777:MZZ458777 NJK458777:NJV458777 NTG458777:NTR458777 ODC458777:ODN458777 OMY458777:ONJ458777 OWU458777:OXF458777 PGQ458777:PHB458777 PQM458777:PQX458777 QAI458777:QAT458777 QKE458777:QKP458777 QUA458777:QUL458777 RDW458777:REH458777 RNS458777:ROD458777 RXO458777:RXZ458777 SHK458777:SHV458777 SRG458777:SRR458777 TBC458777:TBN458777 TKY458777:TLJ458777 TUU458777:TVF458777 UEQ458777:UFB458777 UOM458777:UOX458777 UYI458777:UYT458777 VIE458777:VIP458777 VSA458777:VSL458777 WBW458777:WCH458777 WLS458777:WMD458777 WVO458777:WVZ458777 G524313:R524313 JC524313:JN524313 SY524313:TJ524313 ACU524313:ADF524313 AMQ524313:ANB524313 AWM524313:AWX524313 BGI524313:BGT524313 BQE524313:BQP524313 CAA524313:CAL524313 CJW524313:CKH524313 CTS524313:CUD524313 DDO524313:DDZ524313 DNK524313:DNV524313 DXG524313:DXR524313 EHC524313:EHN524313 EQY524313:ERJ524313 FAU524313:FBF524313 FKQ524313:FLB524313 FUM524313:FUX524313 GEI524313:GET524313 GOE524313:GOP524313 GYA524313:GYL524313 HHW524313:HIH524313 HRS524313:HSD524313 IBO524313:IBZ524313 ILK524313:ILV524313 IVG524313:IVR524313 JFC524313:JFN524313 JOY524313:JPJ524313 JYU524313:JZF524313 KIQ524313:KJB524313 KSM524313:KSX524313 LCI524313:LCT524313 LME524313:LMP524313 LWA524313:LWL524313 MFW524313:MGH524313 MPS524313:MQD524313 MZO524313:MZZ524313 NJK524313:NJV524313 NTG524313:NTR524313 ODC524313:ODN524313 OMY524313:ONJ524313 OWU524313:OXF524313 PGQ524313:PHB524313 PQM524313:PQX524313 QAI524313:QAT524313 QKE524313:QKP524313 QUA524313:QUL524313 RDW524313:REH524313 RNS524313:ROD524313 RXO524313:RXZ524313 SHK524313:SHV524313 SRG524313:SRR524313 TBC524313:TBN524313 TKY524313:TLJ524313 TUU524313:TVF524313 UEQ524313:UFB524313 UOM524313:UOX524313 UYI524313:UYT524313 VIE524313:VIP524313 VSA524313:VSL524313 WBW524313:WCH524313 WLS524313:WMD524313 WVO524313:WVZ524313 G589849:R589849 JC589849:JN589849 SY589849:TJ589849 ACU589849:ADF589849 AMQ589849:ANB589849 AWM589849:AWX589849 BGI589849:BGT589849 BQE589849:BQP589849 CAA589849:CAL589849 CJW589849:CKH589849 CTS589849:CUD589849 DDO589849:DDZ589849 DNK589849:DNV589849 DXG589849:DXR589849 EHC589849:EHN589849 EQY589849:ERJ589849 FAU589849:FBF589849 FKQ589849:FLB589849 FUM589849:FUX589849 GEI589849:GET589849 GOE589849:GOP589849 GYA589849:GYL589849 HHW589849:HIH589849 HRS589849:HSD589849 IBO589849:IBZ589849 ILK589849:ILV589849 IVG589849:IVR589849 JFC589849:JFN589849 JOY589849:JPJ589849 JYU589849:JZF589849 KIQ589849:KJB589849 KSM589849:KSX589849 LCI589849:LCT589849 LME589849:LMP589849 LWA589849:LWL589849 MFW589849:MGH589849 MPS589849:MQD589849 MZO589849:MZZ589849 NJK589849:NJV589849 NTG589849:NTR589849 ODC589849:ODN589849 OMY589849:ONJ589849 OWU589849:OXF589849 PGQ589849:PHB589849 PQM589849:PQX589849 QAI589849:QAT589849 QKE589849:QKP589849 QUA589849:QUL589849 RDW589849:REH589849 RNS589849:ROD589849 RXO589849:RXZ589849 SHK589849:SHV589849 SRG589849:SRR589849 TBC589849:TBN589849 TKY589849:TLJ589849 TUU589849:TVF589849 UEQ589849:UFB589849 UOM589849:UOX589849 UYI589849:UYT589849 VIE589849:VIP589849 VSA589849:VSL589849 WBW589849:WCH589849 WLS589849:WMD589849 WVO589849:WVZ589849 G655385:R655385 JC655385:JN655385 SY655385:TJ655385 ACU655385:ADF655385 AMQ655385:ANB655385 AWM655385:AWX655385 BGI655385:BGT655385 BQE655385:BQP655385 CAA655385:CAL655385 CJW655385:CKH655385 CTS655385:CUD655385 DDO655385:DDZ655385 DNK655385:DNV655385 DXG655385:DXR655385 EHC655385:EHN655385 EQY655385:ERJ655385 FAU655385:FBF655385 FKQ655385:FLB655385 FUM655385:FUX655385 GEI655385:GET655385 GOE655385:GOP655385 GYA655385:GYL655385 HHW655385:HIH655385 HRS655385:HSD655385 IBO655385:IBZ655385 ILK655385:ILV655385 IVG655385:IVR655385 JFC655385:JFN655385 JOY655385:JPJ655385 JYU655385:JZF655385 KIQ655385:KJB655385 KSM655385:KSX655385 LCI655385:LCT655385 LME655385:LMP655385 LWA655385:LWL655385 MFW655385:MGH655385 MPS655385:MQD655385 MZO655385:MZZ655385 NJK655385:NJV655385 NTG655385:NTR655385 ODC655385:ODN655385 OMY655385:ONJ655385 OWU655385:OXF655385 PGQ655385:PHB655385 PQM655385:PQX655385 QAI655385:QAT655385 QKE655385:QKP655385 QUA655385:QUL655385 RDW655385:REH655385 RNS655385:ROD655385 RXO655385:RXZ655385 SHK655385:SHV655385 SRG655385:SRR655385 TBC655385:TBN655385 TKY655385:TLJ655385 TUU655385:TVF655385 UEQ655385:UFB655385 UOM655385:UOX655385 UYI655385:UYT655385 VIE655385:VIP655385 VSA655385:VSL655385 WBW655385:WCH655385 WLS655385:WMD655385 WVO655385:WVZ655385 G720921:R720921 JC720921:JN720921 SY720921:TJ720921 ACU720921:ADF720921 AMQ720921:ANB720921 AWM720921:AWX720921 BGI720921:BGT720921 BQE720921:BQP720921 CAA720921:CAL720921 CJW720921:CKH720921 CTS720921:CUD720921 DDO720921:DDZ720921 DNK720921:DNV720921 DXG720921:DXR720921 EHC720921:EHN720921 EQY720921:ERJ720921 FAU720921:FBF720921 FKQ720921:FLB720921 FUM720921:FUX720921 GEI720921:GET720921 GOE720921:GOP720921 GYA720921:GYL720921 HHW720921:HIH720921 HRS720921:HSD720921 IBO720921:IBZ720921 ILK720921:ILV720921 IVG720921:IVR720921 JFC720921:JFN720921 JOY720921:JPJ720921 JYU720921:JZF720921 KIQ720921:KJB720921 KSM720921:KSX720921 LCI720921:LCT720921 LME720921:LMP720921 LWA720921:LWL720921 MFW720921:MGH720921 MPS720921:MQD720921 MZO720921:MZZ720921 NJK720921:NJV720921 NTG720921:NTR720921 ODC720921:ODN720921 OMY720921:ONJ720921 OWU720921:OXF720921 PGQ720921:PHB720921 PQM720921:PQX720921 QAI720921:QAT720921 QKE720921:QKP720921 QUA720921:QUL720921 RDW720921:REH720921 RNS720921:ROD720921 RXO720921:RXZ720921 SHK720921:SHV720921 SRG720921:SRR720921 TBC720921:TBN720921 TKY720921:TLJ720921 TUU720921:TVF720921 UEQ720921:UFB720921 UOM720921:UOX720921 UYI720921:UYT720921 VIE720921:VIP720921 VSA720921:VSL720921 WBW720921:WCH720921 WLS720921:WMD720921 WVO720921:WVZ720921 G786457:R786457 JC786457:JN786457 SY786457:TJ786457 ACU786457:ADF786457 AMQ786457:ANB786457 AWM786457:AWX786457 BGI786457:BGT786457 BQE786457:BQP786457 CAA786457:CAL786457 CJW786457:CKH786457 CTS786457:CUD786457 DDO786457:DDZ786457 DNK786457:DNV786457 DXG786457:DXR786457 EHC786457:EHN786457 EQY786457:ERJ786457 FAU786457:FBF786457 FKQ786457:FLB786457 FUM786457:FUX786457 GEI786457:GET786457 GOE786457:GOP786457 GYA786457:GYL786457 HHW786457:HIH786457 HRS786457:HSD786457 IBO786457:IBZ786457 ILK786457:ILV786457 IVG786457:IVR786457 JFC786457:JFN786457 JOY786457:JPJ786457 JYU786457:JZF786457 KIQ786457:KJB786457 KSM786457:KSX786457 LCI786457:LCT786457 LME786457:LMP786457 LWA786457:LWL786457 MFW786457:MGH786457 MPS786457:MQD786457 MZO786457:MZZ786457 NJK786457:NJV786457 NTG786457:NTR786457 ODC786457:ODN786457 OMY786457:ONJ786457 OWU786457:OXF786457 PGQ786457:PHB786457 PQM786457:PQX786457 QAI786457:QAT786457 QKE786457:QKP786457 QUA786457:QUL786457 RDW786457:REH786457 RNS786457:ROD786457 RXO786457:RXZ786457 SHK786457:SHV786457 SRG786457:SRR786457 TBC786457:TBN786457 TKY786457:TLJ786457 TUU786457:TVF786457 UEQ786457:UFB786457 UOM786457:UOX786457 UYI786457:UYT786457 VIE786457:VIP786457 VSA786457:VSL786457 WBW786457:WCH786457 WLS786457:WMD786457 WVO786457:WVZ786457 G851993:R851993 JC851993:JN851993 SY851993:TJ851993 ACU851993:ADF851993 AMQ851993:ANB851993 AWM851993:AWX851993 BGI851993:BGT851993 BQE851993:BQP851993 CAA851993:CAL851993 CJW851993:CKH851993 CTS851993:CUD851993 DDO851993:DDZ851993 DNK851993:DNV851993 DXG851993:DXR851993 EHC851993:EHN851993 EQY851993:ERJ851993 FAU851993:FBF851993 FKQ851993:FLB851993 FUM851993:FUX851993 GEI851993:GET851993 GOE851993:GOP851993 GYA851993:GYL851993 HHW851993:HIH851993 HRS851993:HSD851993 IBO851993:IBZ851993 ILK851993:ILV851993 IVG851993:IVR851993 JFC851993:JFN851993 JOY851993:JPJ851993 JYU851993:JZF851993 KIQ851993:KJB851993 KSM851993:KSX851993 LCI851993:LCT851993 LME851993:LMP851993 LWA851993:LWL851993 MFW851993:MGH851993 MPS851993:MQD851993 MZO851993:MZZ851993 NJK851993:NJV851993 NTG851993:NTR851993 ODC851993:ODN851993 OMY851993:ONJ851993 OWU851993:OXF851993 PGQ851993:PHB851993 PQM851993:PQX851993 QAI851993:QAT851993 QKE851993:QKP851993 QUA851993:QUL851993 RDW851993:REH851993 RNS851993:ROD851993 RXO851993:RXZ851993 SHK851993:SHV851993 SRG851993:SRR851993 TBC851993:TBN851993 TKY851993:TLJ851993 TUU851993:TVF851993 UEQ851993:UFB851993 UOM851993:UOX851993 UYI851993:UYT851993 VIE851993:VIP851993 VSA851993:VSL851993 WBW851993:WCH851993 WLS851993:WMD851993 WVO851993:WVZ851993 G917529:R917529 JC917529:JN917529 SY917529:TJ917529 ACU917529:ADF917529 AMQ917529:ANB917529 AWM917529:AWX917529 BGI917529:BGT917529 BQE917529:BQP917529 CAA917529:CAL917529 CJW917529:CKH917529 CTS917529:CUD917529 DDO917529:DDZ917529 DNK917529:DNV917529 DXG917529:DXR917529 EHC917529:EHN917529 EQY917529:ERJ917529 FAU917529:FBF917529 FKQ917529:FLB917529 FUM917529:FUX917529 GEI917529:GET917529 GOE917529:GOP917529 GYA917529:GYL917529 HHW917529:HIH917529 HRS917529:HSD917529 IBO917529:IBZ917529 ILK917529:ILV917529 IVG917529:IVR917529 JFC917529:JFN917529 JOY917529:JPJ917529 JYU917529:JZF917529 KIQ917529:KJB917529 KSM917529:KSX917529 LCI917529:LCT917529 LME917529:LMP917529 LWA917529:LWL917529 MFW917529:MGH917529 MPS917529:MQD917529 MZO917529:MZZ917529 NJK917529:NJV917529 NTG917529:NTR917529 ODC917529:ODN917529 OMY917529:ONJ917529 OWU917529:OXF917529 PGQ917529:PHB917529 PQM917529:PQX917529 QAI917529:QAT917529 QKE917529:QKP917529 QUA917529:QUL917529 RDW917529:REH917529 RNS917529:ROD917529 RXO917529:RXZ917529 SHK917529:SHV917529 SRG917529:SRR917529 TBC917529:TBN917529 TKY917529:TLJ917529 TUU917529:TVF917529 UEQ917529:UFB917529 UOM917529:UOX917529 UYI917529:UYT917529 VIE917529:VIP917529 VSA917529:VSL917529 WBW917529:WCH917529 WLS917529:WMD917529 WVO917529:WVZ917529 G983065:R983065 JC983065:JN983065 SY983065:TJ983065 ACU983065:ADF983065 AMQ983065:ANB983065 AWM983065:AWX983065 BGI983065:BGT983065 BQE983065:BQP983065 CAA983065:CAL983065 CJW983065:CKH983065 CTS983065:CUD983065 DDO983065:DDZ983065 DNK983065:DNV983065 DXG983065:DXR983065 EHC983065:EHN983065 EQY983065:ERJ983065 FAU983065:FBF983065 FKQ983065:FLB983065 FUM983065:FUX983065 GEI983065:GET983065 GOE983065:GOP983065 GYA983065:GYL983065 HHW983065:HIH983065 HRS983065:HSD983065 IBO983065:IBZ983065 ILK983065:ILV983065 IVG983065:IVR983065 JFC983065:JFN983065 JOY983065:JPJ983065 JYU983065:JZF983065 KIQ983065:KJB983065 KSM983065:KSX983065 LCI983065:LCT983065 LME983065:LMP983065 LWA983065:LWL983065 MFW983065:MGH983065 MPS983065:MQD983065 MZO983065:MZZ983065 NJK983065:NJV983065 NTG983065:NTR983065 ODC983065:ODN983065 OMY983065:ONJ983065 OWU983065:OXF983065 PGQ983065:PHB983065 PQM983065:PQX983065 QAI983065:QAT983065 QKE983065:QKP983065 QUA983065:QUL983065 RDW983065:REH983065 RNS983065:ROD983065 RXO983065:RXZ983065 SHK983065:SHV983065 SRG983065:SRR983065 TBC983065:TBN983065 TKY983065:TLJ983065 TUU983065:TVF983065 UEQ983065:UFB983065 UOM983065:UOX983065 UYI983065:UYT983065 VIE983065:VIP983065 VSA983065:VSL983065 WBW983065:WCH983065 WLS983065:WMD983065 WVO983065:WVZ983065 U27:V27 JQ27:JR27 TM27:TN27 ADI27:ADJ27 ANE27:ANF27 AXA27:AXB27 BGW27:BGX27 BQS27:BQT27 CAO27:CAP27 CKK27:CKL27 CUG27:CUH27 DEC27:DED27 DNY27:DNZ27 DXU27:DXV27 EHQ27:EHR27 ERM27:ERN27 FBI27:FBJ27 FLE27:FLF27 FVA27:FVB27 GEW27:GEX27 GOS27:GOT27 GYO27:GYP27 HIK27:HIL27 HSG27:HSH27 ICC27:ICD27 ILY27:ILZ27 IVU27:IVV27 JFQ27:JFR27 JPM27:JPN27 JZI27:JZJ27 KJE27:KJF27 KTA27:KTB27 LCW27:LCX27 LMS27:LMT27 LWO27:LWP27 MGK27:MGL27 MQG27:MQH27 NAC27:NAD27 NJY27:NJZ27 NTU27:NTV27 ODQ27:ODR27 ONM27:ONN27 OXI27:OXJ27 PHE27:PHF27 PRA27:PRB27 QAW27:QAX27 QKS27:QKT27 QUO27:QUP27 REK27:REL27 ROG27:ROH27 RYC27:RYD27 SHY27:SHZ27 SRU27:SRV27 TBQ27:TBR27 TLM27:TLN27 TVI27:TVJ27 UFE27:UFF27 UPA27:UPB27 UYW27:UYX27 VIS27:VIT27 VSO27:VSP27 WCK27:WCL27 WMG27:WMH27 WWC27:WWD27 U65563:V65563 JQ65563:JR65563 TM65563:TN65563 ADI65563:ADJ65563 ANE65563:ANF65563 AXA65563:AXB65563 BGW65563:BGX65563 BQS65563:BQT65563 CAO65563:CAP65563 CKK65563:CKL65563 CUG65563:CUH65563 DEC65563:DED65563 DNY65563:DNZ65563 DXU65563:DXV65563 EHQ65563:EHR65563 ERM65563:ERN65563 FBI65563:FBJ65563 FLE65563:FLF65563 FVA65563:FVB65563 GEW65563:GEX65563 GOS65563:GOT65563 GYO65563:GYP65563 HIK65563:HIL65563 HSG65563:HSH65563 ICC65563:ICD65563 ILY65563:ILZ65563 IVU65563:IVV65563 JFQ65563:JFR65563 JPM65563:JPN65563 JZI65563:JZJ65563 KJE65563:KJF65563 KTA65563:KTB65563 LCW65563:LCX65563 LMS65563:LMT65563 LWO65563:LWP65563 MGK65563:MGL65563 MQG65563:MQH65563 NAC65563:NAD65563 NJY65563:NJZ65563 NTU65563:NTV65563 ODQ65563:ODR65563 ONM65563:ONN65563 OXI65563:OXJ65563 PHE65563:PHF65563 PRA65563:PRB65563 QAW65563:QAX65563 QKS65563:QKT65563 QUO65563:QUP65563 REK65563:REL65563 ROG65563:ROH65563 RYC65563:RYD65563 SHY65563:SHZ65563 SRU65563:SRV65563 TBQ65563:TBR65563 TLM65563:TLN65563 TVI65563:TVJ65563 UFE65563:UFF65563 UPA65563:UPB65563 UYW65563:UYX65563 VIS65563:VIT65563 VSO65563:VSP65563 WCK65563:WCL65563 WMG65563:WMH65563 WWC65563:WWD65563 U131099:V131099 JQ131099:JR131099 TM131099:TN131099 ADI131099:ADJ131099 ANE131099:ANF131099 AXA131099:AXB131099 BGW131099:BGX131099 BQS131099:BQT131099 CAO131099:CAP131099 CKK131099:CKL131099 CUG131099:CUH131099 DEC131099:DED131099 DNY131099:DNZ131099 DXU131099:DXV131099 EHQ131099:EHR131099 ERM131099:ERN131099 FBI131099:FBJ131099 FLE131099:FLF131099 FVA131099:FVB131099 GEW131099:GEX131099 GOS131099:GOT131099 GYO131099:GYP131099 HIK131099:HIL131099 HSG131099:HSH131099 ICC131099:ICD131099 ILY131099:ILZ131099 IVU131099:IVV131099 JFQ131099:JFR131099 JPM131099:JPN131099 JZI131099:JZJ131099 KJE131099:KJF131099 KTA131099:KTB131099 LCW131099:LCX131099 LMS131099:LMT131099 LWO131099:LWP131099 MGK131099:MGL131099 MQG131099:MQH131099 NAC131099:NAD131099 NJY131099:NJZ131099 NTU131099:NTV131099 ODQ131099:ODR131099 ONM131099:ONN131099 OXI131099:OXJ131099 PHE131099:PHF131099 PRA131099:PRB131099 QAW131099:QAX131099 QKS131099:QKT131099 QUO131099:QUP131099 REK131099:REL131099 ROG131099:ROH131099 RYC131099:RYD131099 SHY131099:SHZ131099 SRU131099:SRV131099 TBQ131099:TBR131099 TLM131099:TLN131099 TVI131099:TVJ131099 UFE131099:UFF131099 UPA131099:UPB131099 UYW131099:UYX131099 VIS131099:VIT131099 VSO131099:VSP131099 WCK131099:WCL131099 WMG131099:WMH131099 WWC131099:WWD131099 U196635:V196635 JQ196635:JR196635 TM196635:TN196635 ADI196635:ADJ196635 ANE196635:ANF196635 AXA196635:AXB196635 BGW196635:BGX196635 BQS196635:BQT196635 CAO196635:CAP196635 CKK196635:CKL196635 CUG196635:CUH196635 DEC196635:DED196635 DNY196635:DNZ196635 DXU196635:DXV196635 EHQ196635:EHR196635 ERM196635:ERN196635 FBI196635:FBJ196635 FLE196635:FLF196635 FVA196635:FVB196635 GEW196635:GEX196635 GOS196635:GOT196635 GYO196635:GYP196635 HIK196635:HIL196635 HSG196635:HSH196635 ICC196635:ICD196635 ILY196635:ILZ196635 IVU196635:IVV196635 JFQ196635:JFR196635 JPM196635:JPN196635 JZI196635:JZJ196635 KJE196635:KJF196635 KTA196635:KTB196635 LCW196635:LCX196635 LMS196635:LMT196635 LWO196635:LWP196635 MGK196635:MGL196635 MQG196635:MQH196635 NAC196635:NAD196635 NJY196635:NJZ196635 NTU196635:NTV196635 ODQ196635:ODR196635 ONM196635:ONN196635 OXI196635:OXJ196635 PHE196635:PHF196635 PRA196635:PRB196635 QAW196635:QAX196635 QKS196635:QKT196635 QUO196635:QUP196635 REK196635:REL196635 ROG196635:ROH196635 RYC196635:RYD196635 SHY196635:SHZ196635 SRU196635:SRV196635 TBQ196635:TBR196635 TLM196635:TLN196635 TVI196635:TVJ196635 UFE196635:UFF196635 UPA196635:UPB196635 UYW196635:UYX196635 VIS196635:VIT196635 VSO196635:VSP196635 WCK196635:WCL196635 WMG196635:WMH196635 WWC196635:WWD196635 U262171:V262171 JQ262171:JR262171 TM262171:TN262171 ADI262171:ADJ262171 ANE262171:ANF262171 AXA262171:AXB262171 BGW262171:BGX262171 BQS262171:BQT262171 CAO262171:CAP262171 CKK262171:CKL262171 CUG262171:CUH262171 DEC262171:DED262171 DNY262171:DNZ262171 DXU262171:DXV262171 EHQ262171:EHR262171 ERM262171:ERN262171 FBI262171:FBJ262171 FLE262171:FLF262171 FVA262171:FVB262171 GEW262171:GEX262171 GOS262171:GOT262171 GYO262171:GYP262171 HIK262171:HIL262171 HSG262171:HSH262171 ICC262171:ICD262171 ILY262171:ILZ262171 IVU262171:IVV262171 JFQ262171:JFR262171 JPM262171:JPN262171 JZI262171:JZJ262171 KJE262171:KJF262171 KTA262171:KTB262171 LCW262171:LCX262171 LMS262171:LMT262171 LWO262171:LWP262171 MGK262171:MGL262171 MQG262171:MQH262171 NAC262171:NAD262171 NJY262171:NJZ262171 NTU262171:NTV262171 ODQ262171:ODR262171 ONM262171:ONN262171 OXI262171:OXJ262171 PHE262171:PHF262171 PRA262171:PRB262171 QAW262171:QAX262171 QKS262171:QKT262171 QUO262171:QUP262171 REK262171:REL262171 ROG262171:ROH262171 RYC262171:RYD262171 SHY262171:SHZ262171 SRU262171:SRV262171 TBQ262171:TBR262171 TLM262171:TLN262171 TVI262171:TVJ262171 UFE262171:UFF262171 UPA262171:UPB262171 UYW262171:UYX262171 VIS262171:VIT262171 VSO262171:VSP262171 WCK262171:WCL262171 WMG262171:WMH262171 WWC262171:WWD262171 U327707:V327707 JQ327707:JR327707 TM327707:TN327707 ADI327707:ADJ327707 ANE327707:ANF327707 AXA327707:AXB327707 BGW327707:BGX327707 BQS327707:BQT327707 CAO327707:CAP327707 CKK327707:CKL327707 CUG327707:CUH327707 DEC327707:DED327707 DNY327707:DNZ327707 DXU327707:DXV327707 EHQ327707:EHR327707 ERM327707:ERN327707 FBI327707:FBJ327707 FLE327707:FLF327707 FVA327707:FVB327707 GEW327707:GEX327707 GOS327707:GOT327707 GYO327707:GYP327707 HIK327707:HIL327707 HSG327707:HSH327707 ICC327707:ICD327707 ILY327707:ILZ327707 IVU327707:IVV327707 JFQ327707:JFR327707 JPM327707:JPN327707 JZI327707:JZJ327707 KJE327707:KJF327707 KTA327707:KTB327707 LCW327707:LCX327707 LMS327707:LMT327707 LWO327707:LWP327707 MGK327707:MGL327707 MQG327707:MQH327707 NAC327707:NAD327707 NJY327707:NJZ327707 NTU327707:NTV327707 ODQ327707:ODR327707 ONM327707:ONN327707 OXI327707:OXJ327707 PHE327707:PHF327707 PRA327707:PRB327707 QAW327707:QAX327707 QKS327707:QKT327707 QUO327707:QUP327707 REK327707:REL327707 ROG327707:ROH327707 RYC327707:RYD327707 SHY327707:SHZ327707 SRU327707:SRV327707 TBQ327707:TBR327707 TLM327707:TLN327707 TVI327707:TVJ327707 UFE327707:UFF327707 UPA327707:UPB327707 UYW327707:UYX327707 VIS327707:VIT327707 VSO327707:VSP327707 WCK327707:WCL327707 WMG327707:WMH327707 WWC327707:WWD327707 U393243:V393243 JQ393243:JR393243 TM393243:TN393243 ADI393243:ADJ393243 ANE393243:ANF393243 AXA393243:AXB393243 BGW393243:BGX393243 BQS393243:BQT393243 CAO393243:CAP393243 CKK393243:CKL393243 CUG393243:CUH393243 DEC393243:DED393243 DNY393243:DNZ393243 DXU393243:DXV393243 EHQ393243:EHR393243 ERM393243:ERN393243 FBI393243:FBJ393243 FLE393243:FLF393243 FVA393243:FVB393243 GEW393243:GEX393243 GOS393243:GOT393243 GYO393243:GYP393243 HIK393243:HIL393243 HSG393243:HSH393243 ICC393243:ICD393243 ILY393243:ILZ393243 IVU393243:IVV393243 JFQ393243:JFR393243 JPM393243:JPN393243 JZI393243:JZJ393243 KJE393243:KJF393243 KTA393243:KTB393243 LCW393243:LCX393243 LMS393243:LMT393243 LWO393243:LWP393243 MGK393243:MGL393243 MQG393243:MQH393243 NAC393243:NAD393243 NJY393243:NJZ393243 NTU393243:NTV393243 ODQ393243:ODR393243 ONM393243:ONN393243 OXI393243:OXJ393243 PHE393243:PHF393243 PRA393243:PRB393243 QAW393243:QAX393243 QKS393243:QKT393243 QUO393243:QUP393243 REK393243:REL393243 ROG393243:ROH393243 RYC393243:RYD393243 SHY393243:SHZ393243 SRU393243:SRV393243 TBQ393243:TBR393243 TLM393243:TLN393243 TVI393243:TVJ393243 UFE393243:UFF393243 UPA393243:UPB393243 UYW393243:UYX393243 VIS393243:VIT393243 VSO393243:VSP393243 WCK393243:WCL393243 WMG393243:WMH393243 WWC393243:WWD393243 U458779:V458779 JQ458779:JR458779 TM458779:TN458779 ADI458779:ADJ458779 ANE458779:ANF458779 AXA458779:AXB458779 BGW458779:BGX458779 BQS458779:BQT458779 CAO458779:CAP458779 CKK458779:CKL458779 CUG458779:CUH458779 DEC458779:DED458779 DNY458779:DNZ458779 DXU458779:DXV458779 EHQ458779:EHR458779 ERM458779:ERN458779 FBI458779:FBJ458779 FLE458779:FLF458779 FVA458779:FVB458779 GEW458779:GEX458779 GOS458779:GOT458779 GYO458779:GYP458779 HIK458779:HIL458779 HSG458779:HSH458779 ICC458779:ICD458779 ILY458779:ILZ458779 IVU458779:IVV458779 JFQ458779:JFR458779 JPM458779:JPN458779 JZI458779:JZJ458779 KJE458779:KJF458779 KTA458779:KTB458779 LCW458779:LCX458779 LMS458779:LMT458779 LWO458779:LWP458779 MGK458779:MGL458779 MQG458779:MQH458779 NAC458779:NAD458779 NJY458779:NJZ458779 NTU458779:NTV458779 ODQ458779:ODR458779 ONM458779:ONN458779 OXI458779:OXJ458779 PHE458779:PHF458779 PRA458779:PRB458779 QAW458779:QAX458779 QKS458779:QKT458779 QUO458779:QUP458779 REK458779:REL458779 ROG458779:ROH458779 RYC458779:RYD458779 SHY458779:SHZ458779 SRU458779:SRV458779 TBQ458779:TBR458779 TLM458779:TLN458779 TVI458779:TVJ458779 UFE458779:UFF458779 UPA458779:UPB458779 UYW458779:UYX458779 VIS458779:VIT458779 VSO458779:VSP458779 WCK458779:WCL458779 WMG458779:WMH458779 WWC458779:WWD458779 U524315:V524315 JQ524315:JR524315 TM524315:TN524315 ADI524315:ADJ524315 ANE524315:ANF524315 AXA524315:AXB524315 BGW524315:BGX524315 BQS524315:BQT524315 CAO524315:CAP524315 CKK524315:CKL524315 CUG524315:CUH524315 DEC524315:DED524315 DNY524315:DNZ524315 DXU524315:DXV524315 EHQ524315:EHR524315 ERM524315:ERN524315 FBI524315:FBJ524315 FLE524315:FLF524315 FVA524315:FVB524315 GEW524315:GEX524315 GOS524315:GOT524315 GYO524315:GYP524315 HIK524315:HIL524315 HSG524315:HSH524315 ICC524315:ICD524315 ILY524315:ILZ524315 IVU524315:IVV524315 JFQ524315:JFR524315 JPM524315:JPN524315 JZI524315:JZJ524315 KJE524315:KJF524315 KTA524315:KTB524315 LCW524315:LCX524315 LMS524315:LMT524315 LWO524315:LWP524315 MGK524315:MGL524315 MQG524315:MQH524315 NAC524315:NAD524315 NJY524315:NJZ524315 NTU524315:NTV524315 ODQ524315:ODR524315 ONM524315:ONN524315 OXI524315:OXJ524315 PHE524315:PHF524315 PRA524315:PRB524315 QAW524315:QAX524315 QKS524315:QKT524315 QUO524315:QUP524315 REK524315:REL524315 ROG524315:ROH524315 RYC524315:RYD524315 SHY524315:SHZ524315 SRU524315:SRV524315 TBQ524315:TBR524315 TLM524315:TLN524315 TVI524315:TVJ524315 UFE524315:UFF524315 UPA524315:UPB524315 UYW524315:UYX524315 VIS524315:VIT524315 VSO524315:VSP524315 WCK524315:WCL524315 WMG524315:WMH524315 WWC524315:WWD524315 U589851:V589851 JQ589851:JR589851 TM589851:TN589851 ADI589851:ADJ589851 ANE589851:ANF589851 AXA589851:AXB589851 BGW589851:BGX589851 BQS589851:BQT589851 CAO589851:CAP589851 CKK589851:CKL589851 CUG589851:CUH589851 DEC589851:DED589851 DNY589851:DNZ589851 DXU589851:DXV589851 EHQ589851:EHR589851 ERM589851:ERN589851 FBI589851:FBJ589851 FLE589851:FLF589851 FVA589851:FVB589851 GEW589851:GEX589851 GOS589851:GOT589851 GYO589851:GYP589851 HIK589851:HIL589851 HSG589851:HSH589851 ICC589851:ICD589851 ILY589851:ILZ589851 IVU589851:IVV589851 JFQ589851:JFR589851 JPM589851:JPN589851 JZI589851:JZJ589851 KJE589851:KJF589851 KTA589851:KTB589851 LCW589851:LCX589851 LMS589851:LMT589851 LWO589851:LWP589851 MGK589851:MGL589851 MQG589851:MQH589851 NAC589851:NAD589851 NJY589851:NJZ589851 NTU589851:NTV589851 ODQ589851:ODR589851 ONM589851:ONN589851 OXI589851:OXJ589851 PHE589851:PHF589851 PRA589851:PRB589851 QAW589851:QAX589851 QKS589851:QKT589851 QUO589851:QUP589851 REK589851:REL589851 ROG589851:ROH589851 RYC589851:RYD589851 SHY589851:SHZ589851 SRU589851:SRV589851 TBQ589851:TBR589851 TLM589851:TLN589851 TVI589851:TVJ589851 UFE589851:UFF589851 UPA589851:UPB589851 UYW589851:UYX589851 VIS589851:VIT589851 VSO589851:VSP589851 WCK589851:WCL589851 WMG589851:WMH589851 WWC589851:WWD589851 U655387:V655387 JQ655387:JR655387 TM655387:TN655387 ADI655387:ADJ655387 ANE655387:ANF655387 AXA655387:AXB655387 BGW655387:BGX655387 BQS655387:BQT655387 CAO655387:CAP655387 CKK655387:CKL655387 CUG655387:CUH655387 DEC655387:DED655387 DNY655387:DNZ655387 DXU655387:DXV655387 EHQ655387:EHR655387 ERM655387:ERN655387 FBI655387:FBJ655387 FLE655387:FLF655387 FVA655387:FVB655387 GEW655387:GEX655387 GOS655387:GOT655387 GYO655387:GYP655387 HIK655387:HIL655387 HSG655387:HSH655387 ICC655387:ICD655387 ILY655387:ILZ655387 IVU655387:IVV655387 JFQ655387:JFR655387 JPM655387:JPN655387 JZI655387:JZJ655387 KJE655387:KJF655387 KTA655387:KTB655387 LCW655387:LCX655387 LMS655387:LMT655387 LWO655387:LWP655387 MGK655387:MGL655387 MQG655387:MQH655387 NAC655387:NAD655387 NJY655387:NJZ655387 NTU655387:NTV655387 ODQ655387:ODR655387 ONM655387:ONN655387 OXI655387:OXJ655387 PHE655387:PHF655387 PRA655387:PRB655387 QAW655387:QAX655387 QKS655387:QKT655387 QUO655387:QUP655387 REK655387:REL655387 ROG655387:ROH655387 RYC655387:RYD655387 SHY655387:SHZ655387 SRU655387:SRV655387 TBQ655387:TBR655387 TLM655387:TLN655387 TVI655387:TVJ655387 UFE655387:UFF655387 UPA655387:UPB655387 UYW655387:UYX655387 VIS655387:VIT655387 VSO655387:VSP655387 WCK655387:WCL655387 WMG655387:WMH655387 WWC655387:WWD655387 U720923:V720923 JQ720923:JR720923 TM720923:TN720923 ADI720923:ADJ720923 ANE720923:ANF720923 AXA720923:AXB720923 BGW720923:BGX720923 BQS720923:BQT720923 CAO720923:CAP720923 CKK720923:CKL720923 CUG720923:CUH720923 DEC720923:DED720923 DNY720923:DNZ720923 DXU720923:DXV720923 EHQ720923:EHR720923 ERM720923:ERN720923 FBI720923:FBJ720923 FLE720923:FLF720923 FVA720923:FVB720923 GEW720923:GEX720923 GOS720923:GOT720923 GYO720923:GYP720923 HIK720923:HIL720923 HSG720923:HSH720923 ICC720923:ICD720923 ILY720923:ILZ720923 IVU720923:IVV720923 JFQ720923:JFR720923 JPM720923:JPN720923 JZI720923:JZJ720923 KJE720923:KJF720923 KTA720923:KTB720923 LCW720923:LCX720923 LMS720923:LMT720923 LWO720923:LWP720923 MGK720923:MGL720923 MQG720923:MQH720923 NAC720923:NAD720923 NJY720923:NJZ720923 NTU720923:NTV720923 ODQ720923:ODR720923 ONM720923:ONN720923 OXI720923:OXJ720923 PHE720923:PHF720923 PRA720923:PRB720923 QAW720923:QAX720923 QKS720923:QKT720923 QUO720923:QUP720923 REK720923:REL720923 ROG720923:ROH720923 RYC720923:RYD720923 SHY720923:SHZ720923 SRU720923:SRV720923 TBQ720923:TBR720923 TLM720923:TLN720923 TVI720923:TVJ720923 UFE720923:UFF720923 UPA720923:UPB720923 UYW720923:UYX720923 VIS720923:VIT720923 VSO720923:VSP720923 WCK720923:WCL720923 WMG720923:WMH720923 WWC720923:WWD720923 U786459:V786459 JQ786459:JR786459 TM786459:TN786459 ADI786459:ADJ786459 ANE786459:ANF786459 AXA786459:AXB786459 BGW786459:BGX786459 BQS786459:BQT786459 CAO786459:CAP786459 CKK786459:CKL786459 CUG786459:CUH786459 DEC786459:DED786459 DNY786459:DNZ786459 DXU786459:DXV786459 EHQ786459:EHR786459 ERM786459:ERN786459 FBI786459:FBJ786459 FLE786459:FLF786459 FVA786459:FVB786459 GEW786459:GEX786459 GOS786459:GOT786459 GYO786459:GYP786459 HIK786459:HIL786459 HSG786459:HSH786459 ICC786459:ICD786459 ILY786459:ILZ786459 IVU786459:IVV786459 JFQ786459:JFR786459 JPM786459:JPN786459 JZI786459:JZJ786459 KJE786459:KJF786459 KTA786459:KTB786459 LCW786459:LCX786459 LMS786459:LMT786459 LWO786459:LWP786459 MGK786459:MGL786459 MQG786459:MQH786459 NAC786459:NAD786459 NJY786459:NJZ786459 NTU786459:NTV786459 ODQ786459:ODR786459 ONM786459:ONN786459 OXI786459:OXJ786459 PHE786459:PHF786459 PRA786459:PRB786459 QAW786459:QAX786459 QKS786459:QKT786459 QUO786459:QUP786459 REK786459:REL786459 ROG786459:ROH786459 RYC786459:RYD786459 SHY786459:SHZ786459 SRU786459:SRV786459 TBQ786459:TBR786459 TLM786459:TLN786459 TVI786459:TVJ786459 UFE786459:UFF786459 UPA786459:UPB786459 UYW786459:UYX786459 VIS786459:VIT786459 VSO786459:VSP786459 WCK786459:WCL786459 WMG786459:WMH786459 WWC786459:WWD786459 U851995:V851995 JQ851995:JR851995 TM851995:TN851995 ADI851995:ADJ851995 ANE851995:ANF851995 AXA851995:AXB851995 BGW851995:BGX851995 BQS851995:BQT851995 CAO851995:CAP851995 CKK851995:CKL851995 CUG851995:CUH851995 DEC851995:DED851995 DNY851995:DNZ851995 DXU851995:DXV851995 EHQ851995:EHR851995 ERM851995:ERN851995 FBI851995:FBJ851995 FLE851995:FLF851995 FVA851995:FVB851995 GEW851995:GEX851995 GOS851995:GOT851995 GYO851995:GYP851995 HIK851995:HIL851995 HSG851995:HSH851995 ICC851995:ICD851995 ILY851995:ILZ851995 IVU851995:IVV851995 JFQ851995:JFR851995 JPM851995:JPN851995 JZI851995:JZJ851995 KJE851995:KJF851995 KTA851995:KTB851995 LCW851995:LCX851995 LMS851995:LMT851995 LWO851995:LWP851995 MGK851995:MGL851995 MQG851995:MQH851995 NAC851995:NAD851995 NJY851995:NJZ851995 NTU851995:NTV851995 ODQ851995:ODR851995 ONM851995:ONN851995 OXI851995:OXJ851995 PHE851995:PHF851995 PRA851995:PRB851995 QAW851995:QAX851995 QKS851995:QKT851995 QUO851995:QUP851995 REK851995:REL851995 ROG851995:ROH851995 RYC851995:RYD851995 SHY851995:SHZ851995 SRU851995:SRV851995 TBQ851995:TBR851995 TLM851995:TLN851995 TVI851995:TVJ851995 UFE851995:UFF851995 UPA851995:UPB851995 UYW851995:UYX851995 VIS851995:VIT851995 VSO851995:VSP851995 WCK851995:WCL851995 WMG851995:WMH851995 WWC851995:WWD851995 U917531:V917531 JQ917531:JR917531 TM917531:TN917531 ADI917531:ADJ917531 ANE917531:ANF917531 AXA917531:AXB917531 BGW917531:BGX917531 BQS917531:BQT917531 CAO917531:CAP917531 CKK917531:CKL917531 CUG917531:CUH917531 DEC917531:DED917531 DNY917531:DNZ917531 DXU917531:DXV917531 EHQ917531:EHR917531 ERM917531:ERN917531 FBI917531:FBJ917531 FLE917531:FLF917531 FVA917531:FVB917531 GEW917531:GEX917531 GOS917531:GOT917531 GYO917531:GYP917531 HIK917531:HIL917531 HSG917531:HSH917531 ICC917531:ICD917531 ILY917531:ILZ917531 IVU917531:IVV917531 JFQ917531:JFR917531 JPM917531:JPN917531 JZI917531:JZJ917531 KJE917531:KJF917531 KTA917531:KTB917531 LCW917531:LCX917531 LMS917531:LMT917531 LWO917531:LWP917531 MGK917531:MGL917531 MQG917531:MQH917531 NAC917531:NAD917531 NJY917531:NJZ917531 NTU917531:NTV917531 ODQ917531:ODR917531 ONM917531:ONN917531 OXI917531:OXJ917531 PHE917531:PHF917531 PRA917531:PRB917531 QAW917531:QAX917531 QKS917531:QKT917531 QUO917531:QUP917531 REK917531:REL917531 ROG917531:ROH917531 RYC917531:RYD917531 SHY917531:SHZ917531 SRU917531:SRV917531 TBQ917531:TBR917531 TLM917531:TLN917531 TVI917531:TVJ917531 UFE917531:UFF917531 UPA917531:UPB917531 UYW917531:UYX917531 VIS917531:VIT917531 VSO917531:VSP917531 WCK917531:WCL917531 WMG917531:WMH917531 WWC917531:WWD917531 U983067:V983067 JQ983067:JR983067 TM983067:TN983067 ADI983067:ADJ983067 ANE983067:ANF983067 AXA983067:AXB983067 BGW983067:BGX983067 BQS983067:BQT983067 CAO983067:CAP983067 CKK983067:CKL983067 CUG983067:CUH983067 DEC983067:DED983067 DNY983067:DNZ983067 DXU983067:DXV983067 EHQ983067:EHR983067 ERM983067:ERN983067 FBI983067:FBJ983067 FLE983067:FLF983067 FVA983067:FVB983067 GEW983067:GEX983067 GOS983067:GOT983067 GYO983067:GYP983067 HIK983067:HIL983067 HSG983067:HSH983067 ICC983067:ICD983067 ILY983067:ILZ983067 IVU983067:IVV983067 JFQ983067:JFR983067 JPM983067:JPN983067 JZI983067:JZJ983067 KJE983067:KJF983067 KTA983067:KTB983067 LCW983067:LCX983067 LMS983067:LMT983067 LWO983067:LWP983067 MGK983067:MGL983067 MQG983067:MQH983067 NAC983067:NAD983067 NJY983067:NJZ983067 NTU983067:NTV983067 ODQ983067:ODR983067 ONM983067:ONN983067 OXI983067:OXJ983067 PHE983067:PHF983067 PRA983067:PRB983067 QAW983067:QAX983067 QKS983067:QKT983067 QUO983067:QUP983067 REK983067:REL983067 ROG983067:ROH983067 RYC983067:RYD983067 SHY983067:SHZ983067 SRU983067:SRV983067 TBQ983067:TBR983067 TLM983067:TLN983067 TVI983067:TVJ983067 UFE983067:UFF983067 UPA983067:UPB983067 UYW983067:UYX983067 VIS983067:VIT983067 VSO983067:VSP983067 WCK983067:WCL983067 WMG983067:WMH983067 WWC983067:WWD983067 Q26:V26 JM26:JR26 TI26:TN26 ADE26:ADJ26 ANA26:ANF26 AWW26:AXB26 BGS26:BGX26 BQO26:BQT26 CAK26:CAP26 CKG26:CKL26 CUC26:CUH26 DDY26:DED26 DNU26:DNZ26 DXQ26:DXV26 EHM26:EHR26 ERI26:ERN26 FBE26:FBJ26 FLA26:FLF26 FUW26:FVB26 GES26:GEX26 GOO26:GOT26 GYK26:GYP26 HIG26:HIL26 HSC26:HSH26 IBY26:ICD26 ILU26:ILZ26 IVQ26:IVV26 JFM26:JFR26 JPI26:JPN26 JZE26:JZJ26 KJA26:KJF26 KSW26:KTB26 LCS26:LCX26 LMO26:LMT26 LWK26:LWP26 MGG26:MGL26 MQC26:MQH26 MZY26:NAD26 NJU26:NJZ26 NTQ26:NTV26 ODM26:ODR26 ONI26:ONN26 OXE26:OXJ26 PHA26:PHF26 PQW26:PRB26 QAS26:QAX26 QKO26:QKT26 QUK26:QUP26 REG26:REL26 ROC26:ROH26 RXY26:RYD26 SHU26:SHZ26 SRQ26:SRV26 TBM26:TBR26 TLI26:TLN26 TVE26:TVJ26 UFA26:UFF26 UOW26:UPB26 UYS26:UYX26 VIO26:VIT26 VSK26:VSP26 WCG26:WCL26 WMC26:WMH26 WVY26:WWD26 Q65562:V65562 JM65562:JR65562 TI65562:TN65562 ADE65562:ADJ65562 ANA65562:ANF65562 AWW65562:AXB65562 BGS65562:BGX65562 BQO65562:BQT65562 CAK65562:CAP65562 CKG65562:CKL65562 CUC65562:CUH65562 DDY65562:DED65562 DNU65562:DNZ65562 DXQ65562:DXV65562 EHM65562:EHR65562 ERI65562:ERN65562 FBE65562:FBJ65562 FLA65562:FLF65562 FUW65562:FVB65562 GES65562:GEX65562 GOO65562:GOT65562 GYK65562:GYP65562 HIG65562:HIL65562 HSC65562:HSH65562 IBY65562:ICD65562 ILU65562:ILZ65562 IVQ65562:IVV65562 JFM65562:JFR65562 JPI65562:JPN65562 JZE65562:JZJ65562 KJA65562:KJF65562 KSW65562:KTB65562 LCS65562:LCX65562 LMO65562:LMT65562 LWK65562:LWP65562 MGG65562:MGL65562 MQC65562:MQH65562 MZY65562:NAD65562 NJU65562:NJZ65562 NTQ65562:NTV65562 ODM65562:ODR65562 ONI65562:ONN65562 OXE65562:OXJ65562 PHA65562:PHF65562 PQW65562:PRB65562 QAS65562:QAX65562 QKO65562:QKT65562 QUK65562:QUP65562 REG65562:REL65562 ROC65562:ROH65562 RXY65562:RYD65562 SHU65562:SHZ65562 SRQ65562:SRV65562 TBM65562:TBR65562 TLI65562:TLN65562 TVE65562:TVJ65562 UFA65562:UFF65562 UOW65562:UPB65562 UYS65562:UYX65562 VIO65562:VIT65562 VSK65562:VSP65562 WCG65562:WCL65562 WMC65562:WMH65562 WVY65562:WWD65562 Q131098:V131098 JM131098:JR131098 TI131098:TN131098 ADE131098:ADJ131098 ANA131098:ANF131098 AWW131098:AXB131098 BGS131098:BGX131098 BQO131098:BQT131098 CAK131098:CAP131098 CKG131098:CKL131098 CUC131098:CUH131098 DDY131098:DED131098 DNU131098:DNZ131098 DXQ131098:DXV131098 EHM131098:EHR131098 ERI131098:ERN131098 FBE131098:FBJ131098 FLA131098:FLF131098 FUW131098:FVB131098 GES131098:GEX131098 GOO131098:GOT131098 GYK131098:GYP131098 HIG131098:HIL131098 HSC131098:HSH131098 IBY131098:ICD131098 ILU131098:ILZ131098 IVQ131098:IVV131098 JFM131098:JFR131098 JPI131098:JPN131098 JZE131098:JZJ131098 KJA131098:KJF131098 KSW131098:KTB131098 LCS131098:LCX131098 LMO131098:LMT131098 LWK131098:LWP131098 MGG131098:MGL131098 MQC131098:MQH131098 MZY131098:NAD131098 NJU131098:NJZ131098 NTQ131098:NTV131098 ODM131098:ODR131098 ONI131098:ONN131098 OXE131098:OXJ131098 PHA131098:PHF131098 PQW131098:PRB131098 QAS131098:QAX131098 QKO131098:QKT131098 QUK131098:QUP131098 REG131098:REL131098 ROC131098:ROH131098 RXY131098:RYD131098 SHU131098:SHZ131098 SRQ131098:SRV131098 TBM131098:TBR131098 TLI131098:TLN131098 TVE131098:TVJ131098 UFA131098:UFF131098 UOW131098:UPB131098 UYS131098:UYX131098 VIO131098:VIT131098 VSK131098:VSP131098 WCG131098:WCL131098 WMC131098:WMH131098 WVY131098:WWD131098 Q196634:V196634 JM196634:JR196634 TI196634:TN196634 ADE196634:ADJ196634 ANA196634:ANF196634 AWW196634:AXB196634 BGS196634:BGX196634 BQO196634:BQT196634 CAK196634:CAP196634 CKG196634:CKL196634 CUC196634:CUH196634 DDY196634:DED196634 DNU196634:DNZ196634 DXQ196634:DXV196634 EHM196634:EHR196634 ERI196634:ERN196634 FBE196634:FBJ196634 FLA196634:FLF196634 FUW196634:FVB196634 GES196634:GEX196634 GOO196634:GOT196634 GYK196634:GYP196634 HIG196634:HIL196634 HSC196634:HSH196634 IBY196634:ICD196634 ILU196634:ILZ196634 IVQ196634:IVV196634 JFM196634:JFR196634 JPI196634:JPN196634 JZE196634:JZJ196634 KJA196634:KJF196634 KSW196634:KTB196634 LCS196634:LCX196634 LMO196634:LMT196634 LWK196634:LWP196634 MGG196634:MGL196634 MQC196634:MQH196634 MZY196634:NAD196634 NJU196634:NJZ196634 NTQ196634:NTV196634 ODM196634:ODR196634 ONI196634:ONN196634 OXE196634:OXJ196634 PHA196634:PHF196634 PQW196634:PRB196634 QAS196634:QAX196634 QKO196634:QKT196634 QUK196634:QUP196634 REG196634:REL196634 ROC196634:ROH196634 RXY196634:RYD196634 SHU196634:SHZ196634 SRQ196634:SRV196634 TBM196634:TBR196634 TLI196634:TLN196634 TVE196634:TVJ196634 UFA196634:UFF196634 UOW196634:UPB196634 UYS196634:UYX196634 VIO196634:VIT196634 VSK196634:VSP196634 WCG196634:WCL196634 WMC196634:WMH196634 WVY196634:WWD196634 Q262170:V262170 JM262170:JR262170 TI262170:TN262170 ADE262170:ADJ262170 ANA262170:ANF262170 AWW262170:AXB262170 BGS262170:BGX262170 BQO262170:BQT262170 CAK262170:CAP262170 CKG262170:CKL262170 CUC262170:CUH262170 DDY262170:DED262170 DNU262170:DNZ262170 DXQ262170:DXV262170 EHM262170:EHR262170 ERI262170:ERN262170 FBE262170:FBJ262170 FLA262170:FLF262170 FUW262170:FVB262170 GES262170:GEX262170 GOO262170:GOT262170 GYK262170:GYP262170 HIG262170:HIL262170 HSC262170:HSH262170 IBY262170:ICD262170 ILU262170:ILZ262170 IVQ262170:IVV262170 JFM262170:JFR262170 JPI262170:JPN262170 JZE262170:JZJ262170 KJA262170:KJF262170 KSW262170:KTB262170 LCS262170:LCX262170 LMO262170:LMT262170 LWK262170:LWP262170 MGG262170:MGL262170 MQC262170:MQH262170 MZY262170:NAD262170 NJU262170:NJZ262170 NTQ262170:NTV262170 ODM262170:ODR262170 ONI262170:ONN262170 OXE262170:OXJ262170 PHA262170:PHF262170 PQW262170:PRB262170 QAS262170:QAX262170 QKO262170:QKT262170 QUK262170:QUP262170 REG262170:REL262170 ROC262170:ROH262170 RXY262170:RYD262170 SHU262170:SHZ262170 SRQ262170:SRV262170 TBM262170:TBR262170 TLI262170:TLN262170 TVE262170:TVJ262170 UFA262170:UFF262170 UOW262170:UPB262170 UYS262170:UYX262170 VIO262170:VIT262170 VSK262170:VSP262170 WCG262170:WCL262170 WMC262170:WMH262170 WVY262170:WWD262170 Q327706:V327706 JM327706:JR327706 TI327706:TN327706 ADE327706:ADJ327706 ANA327706:ANF327706 AWW327706:AXB327706 BGS327706:BGX327706 BQO327706:BQT327706 CAK327706:CAP327706 CKG327706:CKL327706 CUC327706:CUH327706 DDY327706:DED327706 DNU327706:DNZ327706 DXQ327706:DXV327706 EHM327706:EHR327706 ERI327706:ERN327706 FBE327706:FBJ327706 FLA327706:FLF327706 FUW327706:FVB327706 GES327706:GEX327706 GOO327706:GOT327706 GYK327706:GYP327706 HIG327706:HIL327706 HSC327706:HSH327706 IBY327706:ICD327706 ILU327706:ILZ327706 IVQ327706:IVV327706 JFM327706:JFR327706 JPI327706:JPN327706 JZE327706:JZJ327706 KJA327706:KJF327706 KSW327706:KTB327706 LCS327706:LCX327706 LMO327706:LMT327706 LWK327706:LWP327706 MGG327706:MGL327706 MQC327706:MQH327706 MZY327706:NAD327706 NJU327706:NJZ327706 NTQ327706:NTV327706 ODM327706:ODR327706 ONI327706:ONN327706 OXE327706:OXJ327706 PHA327706:PHF327706 PQW327706:PRB327706 QAS327706:QAX327706 QKO327706:QKT327706 QUK327706:QUP327706 REG327706:REL327706 ROC327706:ROH327706 RXY327706:RYD327706 SHU327706:SHZ327706 SRQ327706:SRV327706 TBM327706:TBR327706 TLI327706:TLN327706 TVE327706:TVJ327706 UFA327706:UFF327706 UOW327706:UPB327706 UYS327706:UYX327706 VIO327706:VIT327706 VSK327706:VSP327706 WCG327706:WCL327706 WMC327706:WMH327706 WVY327706:WWD327706 Q393242:V393242 JM393242:JR393242 TI393242:TN393242 ADE393242:ADJ393242 ANA393242:ANF393242 AWW393242:AXB393242 BGS393242:BGX393242 BQO393242:BQT393242 CAK393242:CAP393242 CKG393242:CKL393242 CUC393242:CUH393242 DDY393242:DED393242 DNU393242:DNZ393242 DXQ393242:DXV393242 EHM393242:EHR393242 ERI393242:ERN393242 FBE393242:FBJ393242 FLA393242:FLF393242 FUW393242:FVB393242 GES393242:GEX393242 GOO393242:GOT393242 GYK393242:GYP393242 HIG393242:HIL393242 HSC393242:HSH393242 IBY393242:ICD393242 ILU393242:ILZ393242 IVQ393242:IVV393242 JFM393242:JFR393242 JPI393242:JPN393242 JZE393242:JZJ393242 KJA393242:KJF393242 KSW393242:KTB393242 LCS393242:LCX393242 LMO393242:LMT393242 LWK393242:LWP393242 MGG393242:MGL393242 MQC393242:MQH393242 MZY393242:NAD393242 NJU393242:NJZ393242 NTQ393242:NTV393242 ODM393242:ODR393242 ONI393242:ONN393242 OXE393242:OXJ393242 PHA393242:PHF393242 PQW393242:PRB393242 QAS393242:QAX393242 QKO393242:QKT393242 QUK393242:QUP393242 REG393242:REL393242 ROC393242:ROH393242 RXY393242:RYD393242 SHU393242:SHZ393242 SRQ393242:SRV393242 TBM393242:TBR393242 TLI393242:TLN393242 TVE393242:TVJ393242 UFA393242:UFF393242 UOW393242:UPB393242 UYS393242:UYX393242 VIO393242:VIT393242 VSK393242:VSP393242 WCG393242:WCL393242 WMC393242:WMH393242 WVY393242:WWD393242 Q458778:V458778 JM458778:JR458778 TI458778:TN458778 ADE458778:ADJ458778 ANA458778:ANF458778 AWW458778:AXB458778 BGS458778:BGX458778 BQO458778:BQT458778 CAK458778:CAP458778 CKG458778:CKL458778 CUC458778:CUH458778 DDY458778:DED458778 DNU458778:DNZ458778 DXQ458778:DXV458778 EHM458778:EHR458778 ERI458778:ERN458778 FBE458778:FBJ458778 FLA458778:FLF458778 FUW458778:FVB458778 GES458778:GEX458778 GOO458778:GOT458778 GYK458778:GYP458778 HIG458778:HIL458778 HSC458778:HSH458778 IBY458778:ICD458778 ILU458778:ILZ458778 IVQ458778:IVV458778 JFM458778:JFR458778 JPI458778:JPN458778 JZE458778:JZJ458778 KJA458778:KJF458778 KSW458778:KTB458778 LCS458778:LCX458778 LMO458778:LMT458778 LWK458778:LWP458778 MGG458778:MGL458778 MQC458778:MQH458778 MZY458778:NAD458778 NJU458778:NJZ458778 NTQ458778:NTV458778 ODM458778:ODR458778 ONI458778:ONN458778 OXE458778:OXJ458778 PHA458778:PHF458778 PQW458778:PRB458778 QAS458778:QAX458778 QKO458778:QKT458778 QUK458778:QUP458778 REG458778:REL458778 ROC458778:ROH458778 RXY458778:RYD458778 SHU458778:SHZ458778 SRQ458778:SRV458778 TBM458778:TBR458778 TLI458778:TLN458778 TVE458778:TVJ458778 UFA458778:UFF458778 UOW458778:UPB458778 UYS458778:UYX458778 VIO458778:VIT458778 VSK458778:VSP458778 WCG458778:WCL458778 WMC458778:WMH458778 WVY458778:WWD458778 Q524314:V524314 JM524314:JR524314 TI524314:TN524314 ADE524314:ADJ524314 ANA524314:ANF524314 AWW524314:AXB524314 BGS524314:BGX524314 BQO524314:BQT524314 CAK524314:CAP524314 CKG524314:CKL524314 CUC524314:CUH524314 DDY524314:DED524314 DNU524314:DNZ524314 DXQ524314:DXV524314 EHM524314:EHR524314 ERI524314:ERN524314 FBE524314:FBJ524314 FLA524314:FLF524314 FUW524314:FVB524314 GES524314:GEX524314 GOO524314:GOT524314 GYK524314:GYP524314 HIG524314:HIL524314 HSC524314:HSH524314 IBY524314:ICD524314 ILU524314:ILZ524314 IVQ524314:IVV524314 JFM524314:JFR524314 JPI524314:JPN524314 JZE524314:JZJ524314 KJA524314:KJF524314 KSW524314:KTB524314 LCS524314:LCX524314 LMO524314:LMT524314 LWK524314:LWP524314 MGG524314:MGL524314 MQC524314:MQH524314 MZY524314:NAD524314 NJU524314:NJZ524314 NTQ524314:NTV524314 ODM524314:ODR524314 ONI524314:ONN524314 OXE524314:OXJ524314 PHA524314:PHF524314 PQW524314:PRB524314 QAS524314:QAX524314 QKO524314:QKT524314 QUK524314:QUP524314 REG524314:REL524314 ROC524314:ROH524314 RXY524314:RYD524314 SHU524314:SHZ524314 SRQ524314:SRV524314 TBM524314:TBR524314 TLI524314:TLN524314 TVE524314:TVJ524314 UFA524314:UFF524314 UOW524314:UPB524314 UYS524314:UYX524314 VIO524314:VIT524314 VSK524314:VSP524314 WCG524314:WCL524314 WMC524314:WMH524314 WVY524314:WWD524314 Q589850:V589850 JM589850:JR589850 TI589850:TN589850 ADE589850:ADJ589850 ANA589850:ANF589850 AWW589850:AXB589850 BGS589850:BGX589850 BQO589850:BQT589850 CAK589850:CAP589850 CKG589850:CKL589850 CUC589850:CUH589850 DDY589850:DED589850 DNU589850:DNZ589850 DXQ589850:DXV589850 EHM589850:EHR589850 ERI589850:ERN589850 FBE589850:FBJ589850 FLA589850:FLF589850 FUW589850:FVB589850 GES589850:GEX589850 GOO589850:GOT589850 GYK589850:GYP589850 HIG589850:HIL589850 HSC589850:HSH589850 IBY589850:ICD589850 ILU589850:ILZ589850 IVQ589850:IVV589850 JFM589850:JFR589850 JPI589850:JPN589850 JZE589850:JZJ589850 KJA589850:KJF589850 KSW589850:KTB589850 LCS589850:LCX589850 LMO589850:LMT589850 LWK589850:LWP589850 MGG589850:MGL589850 MQC589850:MQH589850 MZY589850:NAD589850 NJU589850:NJZ589850 NTQ589850:NTV589850 ODM589850:ODR589850 ONI589850:ONN589850 OXE589850:OXJ589850 PHA589850:PHF589850 PQW589850:PRB589850 QAS589850:QAX589850 QKO589850:QKT589850 QUK589850:QUP589850 REG589850:REL589850 ROC589850:ROH589850 RXY589850:RYD589850 SHU589850:SHZ589850 SRQ589850:SRV589850 TBM589850:TBR589850 TLI589850:TLN589850 TVE589850:TVJ589850 UFA589850:UFF589850 UOW589850:UPB589850 UYS589850:UYX589850 VIO589850:VIT589850 VSK589850:VSP589850 WCG589850:WCL589850 WMC589850:WMH589850 WVY589850:WWD589850 Q655386:V655386 JM655386:JR655386 TI655386:TN655386 ADE655386:ADJ655386 ANA655386:ANF655386 AWW655386:AXB655386 BGS655386:BGX655386 BQO655386:BQT655386 CAK655386:CAP655386 CKG655386:CKL655386 CUC655386:CUH655386 DDY655386:DED655386 DNU655386:DNZ655386 DXQ655386:DXV655386 EHM655386:EHR655386 ERI655386:ERN655386 FBE655386:FBJ655386 FLA655386:FLF655386 FUW655386:FVB655386 GES655386:GEX655386 GOO655386:GOT655386 GYK655386:GYP655386 HIG655386:HIL655386 HSC655386:HSH655386 IBY655386:ICD655386 ILU655386:ILZ655386 IVQ655386:IVV655386 JFM655386:JFR655386 JPI655386:JPN655386 JZE655386:JZJ655386 KJA655386:KJF655386 KSW655386:KTB655386 LCS655386:LCX655386 LMO655386:LMT655386 LWK655386:LWP655386 MGG655386:MGL655386 MQC655386:MQH655386 MZY655386:NAD655386 NJU655386:NJZ655386 NTQ655386:NTV655386 ODM655386:ODR655386 ONI655386:ONN655386 OXE655386:OXJ655386 PHA655386:PHF655386 PQW655386:PRB655386 QAS655386:QAX655386 QKO655386:QKT655386 QUK655386:QUP655386 REG655386:REL655386 ROC655386:ROH655386 RXY655386:RYD655386 SHU655386:SHZ655386 SRQ655386:SRV655386 TBM655386:TBR655386 TLI655386:TLN655386 TVE655386:TVJ655386 UFA655386:UFF655386 UOW655386:UPB655386 UYS655386:UYX655386 VIO655386:VIT655386 VSK655386:VSP655386 WCG655386:WCL655386 WMC655386:WMH655386 WVY655386:WWD655386 Q720922:V720922 JM720922:JR720922 TI720922:TN720922 ADE720922:ADJ720922 ANA720922:ANF720922 AWW720922:AXB720922 BGS720922:BGX720922 BQO720922:BQT720922 CAK720922:CAP720922 CKG720922:CKL720922 CUC720922:CUH720922 DDY720922:DED720922 DNU720922:DNZ720922 DXQ720922:DXV720922 EHM720922:EHR720922 ERI720922:ERN720922 FBE720922:FBJ720922 FLA720922:FLF720922 FUW720922:FVB720922 GES720922:GEX720922 GOO720922:GOT720922 GYK720922:GYP720922 HIG720922:HIL720922 HSC720922:HSH720922 IBY720922:ICD720922 ILU720922:ILZ720922 IVQ720922:IVV720922 JFM720922:JFR720922 JPI720922:JPN720922 JZE720922:JZJ720922 KJA720922:KJF720922 KSW720922:KTB720922 LCS720922:LCX720922 LMO720922:LMT720922 LWK720922:LWP720922 MGG720922:MGL720922 MQC720922:MQH720922 MZY720922:NAD720922 NJU720922:NJZ720922 NTQ720922:NTV720922 ODM720922:ODR720922 ONI720922:ONN720922 OXE720922:OXJ720922 PHA720922:PHF720922 PQW720922:PRB720922 QAS720922:QAX720922 QKO720922:QKT720922 QUK720922:QUP720922 REG720922:REL720922 ROC720922:ROH720922 RXY720922:RYD720922 SHU720922:SHZ720922 SRQ720922:SRV720922 TBM720922:TBR720922 TLI720922:TLN720922 TVE720922:TVJ720922 UFA720922:UFF720922 UOW720922:UPB720922 UYS720922:UYX720922 VIO720922:VIT720922 VSK720922:VSP720922 WCG720922:WCL720922 WMC720922:WMH720922 WVY720922:WWD720922 Q786458:V786458 JM786458:JR786458 TI786458:TN786458 ADE786458:ADJ786458 ANA786458:ANF786458 AWW786458:AXB786458 BGS786458:BGX786458 BQO786458:BQT786458 CAK786458:CAP786458 CKG786458:CKL786458 CUC786458:CUH786458 DDY786458:DED786458 DNU786458:DNZ786458 DXQ786458:DXV786458 EHM786458:EHR786458 ERI786458:ERN786458 FBE786458:FBJ786458 FLA786458:FLF786458 FUW786458:FVB786458 GES786458:GEX786458 GOO786458:GOT786458 GYK786458:GYP786458 HIG786458:HIL786458 HSC786458:HSH786458 IBY786458:ICD786458 ILU786458:ILZ786458 IVQ786458:IVV786458 JFM786458:JFR786458 JPI786458:JPN786458 JZE786458:JZJ786458 KJA786458:KJF786458 KSW786458:KTB786458 LCS786458:LCX786458 LMO786458:LMT786458 LWK786458:LWP786458 MGG786458:MGL786458 MQC786458:MQH786458 MZY786458:NAD786458 NJU786458:NJZ786458 NTQ786458:NTV786458 ODM786458:ODR786458 ONI786458:ONN786458 OXE786458:OXJ786458 PHA786458:PHF786458 PQW786458:PRB786458 QAS786458:QAX786458 QKO786458:QKT786458 QUK786458:QUP786458 REG786458:REL786458 ROC786458:ROH786458 RXY786458:RYD786458 SHU786458:SHZ786458 SRQ786458:SRV786458 TBM786458:TBR786458 TLI786458:TLN786458 TVE786458:TVJ786458 UFA786458:UFF786458 UOW786458:UPB786458 UYS786458:UYX786458 VIO786458:VIT786458 VSK786458:VSP786458 WCG786458:WCL786458 WMC786458:WMH786458 WVY786458:WWD786458 Q851994:V851994 JM851994:JR851994 TI851994:TN851994 ADE851994:ADJ851994 ANA851994:ANF851994 AWW851994:AXB851994 BGS851994:BGX851994 BQO851994:BQT851994 CAK851994:CAP851994 CKG851994:CKL851994 CUC851994:CUH851994 DDY851994:DED851994 DNU851994:DNZ851994 DXQ851994:DXV851994 EHM851994:EHR851994 ERI851994:ERN851994 FBE851994:FBJ851994 FLA851994:FLF851994 FUW851994:FVB851994 GES851994:GEX851994 GOO851994:GOT851994 GYK851994:GYP851994 HIG851994:HIL851994 HSC851994:HSH851994 IBY851994:ICD851994 ILU851994:ILZ851994 IVQ851994:IVV851994 JFM851994:JFR851994 JPI851994:JPN851994 JZE851994:JZJ851994 KJA851994:KJF851994 KSW851994:KTB851994 LCS851994:LCX851994 LMO851994:LMT851994 LWK851994:LWP851994 MGG851994:MGL851994 MQC851994:MQH851994 MZY851994:NAD851994 NJU851994:NJZ851994 NTQ851994:NTV851994 ODM851994:ODR851994 ONI851994:ONN851994 OXE851994:OXJ851994 PHA851994:PHF851994 PQW851994:PRB851994 QAS851994:QAX851994 QKO851994:QKT851994 QUK851994:QUP851994 REG851994:REL851994 ROC851994:ROH851994 RXY851994:RYD851994 SHU851994:SHZ851994 SRQ851994:SRV851994 TBM851994:TBR851994 TLI851994:TLN851994 TVE851994:TVJ851994 UFA851994:UFF851994 UOW851994:UPB851994 UYS851994:UYX851994 VIO851994:VIT851994 VSK851994:VSP851994 WCG851994:WCL851994 WMC851994:WMH851994 WVY851994:WWD851994 Q917530:V917530 JM917530:JR917530 TI917530:TN917530 ADE917530:ADJ917530 ANA917530:ANF917530 AWW917530:AXB917530 BGS917530:BGX917530 BQO917530:BQT917530 CAK917530:CAP917530 CKG917530:CKL917530 CUC917530:CUH917530 DDY917530:DED917530 DNU917530:DNZ917530 DXQ917530:DXV917530 EHM917530:EHR917530 ERI917530:ERN917530 FBE917530:FBJ917530 FLA917530:FLF917530 FUW917530:FVB917530 GES917530:GEX917530 GOO917530:GOT917530 GYK917530:GYP917530 HIG917530:HIL917530 HSC917530:HSH917530 IBY917530:ICD917530 ILU917530:ILZ917530 IVQ917530:IVV917530 JFM917530:JFR917530 JPI917530:JPN917530 JZE917530:JZJ917530 KJA917530:KJF917530 KSW917530:KTB917530 LCS917530:LCX917530 LMO917530:LMT917530 LWK917530:LWP917530 MGG917530:MGL917530 MQC917530:MQH917530 MZY917530:NAD917530 NJU917530:NJZ917530 NTQ917530:NTV917530 ODM917530:ODR917530 ONI917530:ONN917530 OXE917530:OXJ917530 PHA917530:PHF917530 PQW917530:PRB917530 QAS917530:QAX917530 QKO917530:QKT917530 QUK917530:QUP917530 REG917530:REL917530 ROC917530:ROH917530 RXY917530:RYD917530 SHU917530:SHZ917530 SRQ917530:SRV917530 TBM917530:TBR917530 TLI917530:TLN917530 TVE917530:TVJ917530 UFA917530:UFF917530 UOW917530:UPB917530 UYS917530:UYX917530 VIO917530:VIT917530 VSK917530:VSP917530 WCG917530:WCL917530 WMC917530:WMH917530 WVY917530:WWD917530 Q983066:V983066 JM983066:JR983066 TI983066:TN983066 ADE983066:ADJ983066 ANA983066:ANF983066 AWW983066:AXB983066 BGS983066:BGX983066 BQO983066:BQT983066 CAK983066:CAP983066 CKG983066:CKL983066 CUC983066:CUH983066 DDY983066:DED983066 DNU983066:DNZ983066 DXQ983066:DXV983066 EHM983066:EHR983066 ERI983066:ERN983066 FBE983066:FBJ983066 FLA983066:FLF983066 FUW983066:FVB983066 GES983066:GEX983066 GOO983066:GOT983066 GYK983066:GYP983066 HIG983066:HIL983066 HSC983066:HSH983066 IBY983066:ICD983066 ILU983066:ILZ983066 IVQ983066:IVV983066 JFM983066:JFR983066 JPI983066:JPN983066 JZE983066:JZJ983066 KJA983066:KJF983066 KSW983066:KTB983066 LCS983066:LCX983066 LMO983066:LMT983066 LWK983066:LWP983066 MGG983066:MGL983066 MQC983066:MQH983066 MZY983066:NAD983066 NJU983066:NJZ983066 NTQ983066:NTV983066 ODM983066:ODR983066 ONI983066:ONN983066 OXE983066:OXJ983066 PHA983066:PHF983066 PQW983066:PRB983066 QAS983066:QAX983066 QKO983066:QKT983066 QUK983066:QUP983066 REG983066:REL983066 ROC983066:ROH983066 RXY983066:RYD983066 SHU983066:SHZ983066 SRQ983066:SRV983066 TBM983066:TBR983066 TLI983066:TLN983066 TVE983066:TVJ983066 UFA983066:UFF983066 UOW983066:UPB983066 UYS983066:UYX983066 VIO983066:VIT983066 VSK983066:VSP983066 WCG983066:WCL983066 WMC983066:WMH983066 WVY983066:WWD983066 J26:N26 JF26:JJ26 TB26:TF26 ACX26:ADB26 AMT26:AMX26 AWP26:AWT26 BGL26:BGP26 BQH26:BQL26 CAD26:CAH26 CJZ26:CKD26 CTV26:CTZ26 DDR26:DDV26 DNN26:DNR26 DXJ26:DXN26 EHF26:EHJ26 ERB26:ERF26 FAX26:FBB26 FKT26:FKX26 FUP26:FUT26 GEL26:GEP26 GOH26:GOL26 GYD26:GYH26 HHZ26:HID26 HRV26:HRZ26 IBR26:IBV26 ILN26:ILR26 IVJ26:IVN26 JFF26:JFJ26 JPB26:JPF26 JYX26:JZB26 KIT26:KIX26 KSP26:KST26 LCL26:LCP26 LMH26:LML26 LWD26:LWH26 MFZ26:MGD26 MPV26:MPZ26 MZR26:MZV26 NJN26:NJR26 NTJ26:NTN26 ODF26:ODJ26 ONB26:ONF26 OWX26:OXB26 PGT26:PGX26 PQP26:PQT26 QAL26:QAP26 QKH26:QKL26 QUD26:QUH26 RDZ26:RED26 RNV26:RNZ26 RXR26:RXV26 SHN26:SHR26 SRJ26:SRN26 TBF26:TBJ26 TLB26:TLF26 TUX26:TVB26 UET26:UEX26 UOP26:UOT26 UYL26:UYP26 VIH26:VIL26 VSD26:VSH26 WBZ26:WCD26 WLV26:WLZ26 WVR26:WVV26 J65562:N65562 JF65562:JJ65562 TB65562:TF65562 ACX65562:ADB65562 AMT65562:AMX65562 AWP65562:AWT65562 BGL65562:BGP65562 BQH65562:BQL65562 CAD65562:CAH65562 CJZ65562:CKD65562 CTV65562:CTZ65562 DDR65562:DDV65562 DNN65562:DNR65562 DXJ65562:DXN65562 EHF65562:EHJ65562 ERB65562:ERF65562 FAX65562:FBB65562 FKT65562:FKX65562 FUP65562:FUT65562 GEL65562:GEP65562 GOH65562:GOL65562 GYD65562:GYH65562 HHZ65562:HID65562 HRV65562:HRZ65562 IBR65562:IBV65562 ILN65562:ILR65562 IVJ65562:IVN65562 JFF65562:JFJ65562 JPB65562:JPF65562 JYX65562:JZB65562 KIT65562:KIX65562 KSP65562:KST65562 LCL65562:LCP65562 LMH65562:LML65562 LWD65562:LWH65562 MFZ65562:MGD65562 MPV65562:MPZ65562 MZR65562:MZV65562 NJN65562:NJR65562 NTJ65562:NTN65562 ODF65562:ODJ65562 ONB65562:ONF65562 OWX65562:OXB65562 PGT65562:PGX65562 PQP65562:PQT65562 QAL65562:QAP65562 QKH65562:QKL65562 QUD65562:QUH65562 RDZ65562:RED65562 RNV65562:RNZ65562 RXR65562:RXV65562 SHN65562:SHR65562 SRJ65562:SRN65562 TBF65562:TBJ65562 TLB65562:TLF65562 TUX65562:TVB65562 UET65562:UEX65562 UOP65562:UOT65562 UYL65562:UYP65562 VIH65562:VIL65562 VSD65562:VSH65562 WBZ65562:WCD65562 WLV65562:WLZ65562 WVR65562:WVV65562 J131098:N131098 JF131098:JJ131098 TB131098:TF131098 ACX131098:ADB131098 AMT131098:AMX131098 AWP131098:AWT131098 BGL131098:BGP131098 BQH131098:BQL131098 CAD131098:CAH131098 CJZ131098:CKD131098 CTV131098:CTZ131098 DDR131098:DDV131098 DNN131098:DNR131098 DXJ131098:DXN131098 EHF131098:EHJ131098 ERB131098:ERF131098 FAX131098:FBB131098 FKT131098:FKX131098 FUP131098:FUT131098 GEL131098:GEP131098 GOH131098:GOL131098 GYD131098:GYH131098 HHZ131098:HID131098 HRV131098:HRZ131098 IBR131098:IBV131098 ILN131098:ILR131098 IVJ131098:IVN131098 JFF131098:JFJ131098 JPB131098:JPF131098 JYX131098:JZB131098 KIT131098:KIX131098 KSP131098:KST131098 LCL131098:LCP131098 LMH131098:LML131098 LWD131098:LWH131098 MFZ131098:MGD131098 MPV131098:MPZ131098 MZR131098:MZV131098 NJN131098:NJR131098 NTJ131098:NTN131098 ODF131098:ODJ131098 ONB131098:ONF131098 OWX131098:OXB131098 PGT131098:PGX131098 PQP131098:PQT131098 QAL131098:QAP131098 QKH131098:QKL131098 QUD131098:QUH131098 RDZ131098:RED131098 RNV131098:RNZ131098 RXR131098:RXV131098 SHN131098:SHR131098 SRJ131098:SRN131098 TBF131098:TBJ131098 TLB131098:TLF131098 TUX131098:TVB131098 UET131098:UEX131098 UOP131098:UOT131098 UYL131098:UYP131098 VIH131098:VIL131098 VSD131098:VSH131098 WBZ131098:WCD131098 WLV131098:WLZ131098 WVR131098:WVV131098 J196634:N196634 JF196634:JJ196634 TB196634:TF196634 ACX196634:ADB196634 AMT196634:AMX196634 AWP196634:AWT196634 BGL196634:BGP196634 BQH196634:BQL196634 CAD196634:CAH196634 CJZ196634:CKD196634 CTV196634:CTZ196634 DDR196634:DDV196634 DNN196634:DNR196634 DXJ196634:DXN196634 EHF196634:EHJ196634 ERB196634:ERF196634 FAX196634:FBB196634 FKT196634:FKX196634 FUP196634:FUT196634 GEL196634:GEP196634 GOH196634:GOL196634 GYD196634:GYH196634 HHZ196634:HID196634 HRV196634:HRZ196634 IBR196634:IBV196634 ILN196634:ILR196634 IVJ196634:IVN196634 JFF196634:JFJ196634 JPB196634:JPF196634 JYX196634:JZB196634 KIT196634:KIX196634 KSP196634:KST196634 LCL196634:LCP196634 LMH196634:LML196634 LWD196634:LWH196634 MFZ196634:MGD196634 MPV196634:MPZ196634 MZR196634:MZV196634 NJN196634:NJR196634 NTJ196634:NTN196634 ODF196634:ODJ196634 ONB196634:ONF196634 OWX196634:OXB196634 PGT196634:PGX196634 PQP196634:PQT196634 QAL196634:QAP196634 QKH196634:QKL196634 QUD196634:QUH196634 RDZ196634:RED196634 RNV196634:RNZ196634 RXR196634:RXV196634 SHN196634:SHR196634 SRJ196634:SRN196634 TBF196634:TBJ196634 TLB196634:TLF196634 TUX196634:TVB196634 UET196634:UEX196634 UOP196634:UOT196634 UYL196634:UYP196634 VIH196634:VIL196634 VSD196634:VSH196634 WBZ196634:WCD196634 WLV196634:WLZ196634 WVR196634:WVV196634 J262170:N262170 JF262170:JJ262170 TB262170:TF262170 ACX262170:ADB262170 AMT262170:AMX262170 AWP262170:AWT262170 BGL262170:BGP262170 BQH262170:BQL262170 CAD262170:CAH262170 CJZ262170:CKD262170 CTV262170:CTZ262170 DDR262170:DDV262170 DNN262170:DNR262170 DXJ262170:DXN262170 EHF262170:EHJ262170 ERB262170:ERF262170 FAX262170:FBB262170 FKT262170:FKX262170 FUP262170:FUT262170 GEL262170:GEP262170 GOH262170:GOL262170 GYD262170:GYH262170 HHZ262170:HID262170 HRV262170:HRZ262170 IBR262170:IBV262170 ILN262170:ILR262170 IVJ262170:IVN262170 JFF262170:JFJ262170 JPB262170:JPF262170 JYX262170:JZB262170 KIT262170:KIX262170 KSP262170:KST262170 LCL262170:LCP262170 LMH262170:LML262170 LWD262170:LWH262170 MFZ262170:MGD262170 MPV262170:MPZ262170 MZR262170:MZV262170 NJN262170:NJR262170 NTJ262170:NTN262170 ODF262170:ODJ262170 ONB262170:ONF262170 OWX262170:OXB262170 PGT262170:PGX262170 PQP262170:PQT262170 QAL262170:QAP262170 QKH262170:QKL262170 QUD262170:QUH262170 RDZ262170:RED262170 RNV262170:RNZ262170 RXR262170:RXV262170 SHN262170:SHR262170 SRJ262170:SRN262170 TBF262170:TBJ262170 TLB262170:TLF262170 TUX262170:TVB262170 UET262170:UEX262170 UOP262170:UOT262170 UYL262170:UYP262170 VIH262170:VIL262170 VSD262170:VSH262170 WBZ262170:WCD262170 WLV262170:WLZ262170 WVR262170:WVV262170 J327706:N327706 JF327706:JJ327706 TB327706:TF327706 ACX327706:ADB327706 AMT327706:AMX327706 AWP327706:AWT327706 BGL327706:BGP327706 BQH327706:BQL327706 CAD327706:CAH327706 CJZ327706:CKD327706 CTV327706:CTZ327706 DDR327706:DDV327706 DNN327706:DNR327706 DXJ327706:DXN327706 EHF327706:EHJ327706 ERB327706:ERF327706 FAX327706:FBB327706 FKT327706:FKX327706 FUP327706:FUT327706 GEL327706:GEP327706 GOH327706:GOL327706 GYD327706:GYH327706 HHZ327706:HID327706 HRV327706:HRZ327706 IBR327706:IBV327706 ILN327706:ILR327706 IVJ327706:IVN327706 JFF327706:JFJ327706 JPB327706:JPF327706 JYX327706:JZB327706 KIT327706:KIX327706 KSP327706:KST327706 LCL327706:LCP327706 LMH327706:LML327706 LWD327706:LWH327706 MFZ327706:MGD327706 MPV327706:MPZ327706 MZR327706:MZV327706 NJN327706:NJR327706 NTJ327706:NTN327706 ODF327706:ODJ327706 ONB327706:ONF327706 OWX327706:OXB327706 PGT327706:PGX327706 PQP327706:PQT327706 QAL327706:QAP327706 QKH327706:QKL327706 QUD327706:QUH327706 RDZ327706:RED327706 RNV327706:RNZ327706 RXR327706:RXV327706 SHN327706:SHR327706 SRJ327706:SRN327706 TBF327706:TBJ327706 TLB327706:TLF327706 TUX327706:TVB327706 UET327706:UEX327706 UOP327706:UOT327706 UYL327706:UYP327706 VIH327706:VIL327706 VSD327706:VSH327706 WBZ327706:WCD327706 WLV327706:WLZ327706 WVR327706:WVV327706 J393242:N393242 JF393242:JJ393242 TB393242:TF393242 ACX393242:ADB393242 AMT393242:AMX393242 AWP393242:AWT393242 BGL393242:BGP393242 BQH393242:BQL393242 CAD393242:CAH393242 CJZ393242:CKD393242 CTV393242:CTZ393242 DDR393242:DDV393242 DNN393242:DNR393242 DXJ393242:DXN393242 EHF393242:EHJ393242 ERB393242:ERF393242 FAX393242:FBB393242 FKT393242:FKX393242 FUP393242:FUT393242 GEL393242:GEP393242 GOH393242:GOL393242 GYD393242:GYH393242 HHZ393242:HID393242 HRV393242:HRZ393242 IBR393242:IBV393242 ILN393242:ILR393242 IVJ393242:IVN393242 JFF393242:JFJ393242 JPB393242:JPF393242 JYX393242:JZB393242 KIT393242:KIX393242 KSP393242:KST393242 LCL393242:LCP393242 LMH393242:LML393242 LWD393242:LWH393242 MFZ393242:MGD393242 MPV393242:MPZ393242 MZR393242:MZV393242 NJN393242:NJR393242 NTJ393242:NTN393242 ODF393242:ODJ393242 ONB393242:ONF393242 OWX393242:OXB393242 PGT393242:PGX393242 PQP393242:PQT393242 QAL393242:QAP393242 QKH393242:QKL393242 QUD393242:QUH393242 RDZ393242:RED393242 RNV393242:RNZ393242 RXR393242:RXV393242 SHN393242:SHR393242 SRJ393242:SRN393242 TBF393242:TBJ393242 TLB393242:TLF393242 TUX393242:TVB393242 UET393242:UEX393242 UOP393242:UOT393242 UYL393242:UYP393242 VIH393242:VIL393242 VSD393242:VSH393242 WBZ393242:WCD393242 WLV393242:WLZ393242 WVR393242:WVV393242 J458778:N458778 JF458778:JJ458778 TB458778:TF458778 ACX458778:ADB458778 AMT458778:AMX458778 AWP458778:AWT458778 BGL458778:BGP458778 BQH458778:BQL458778 CAD458778:CAH458778 CJZ458778:CKD458778 CTV458778:CTZ458778 DDR458778:DDV458778 DNN458778:DNR458778 DXJ458778:DXN458778 EHF458778:EHJ458778 ERB458778:ERF458778 FAX458778:FBB458778 FKT458778:FKX458778 FUP458778:FUT458778 GEL458778:GEP458778 GOH458778:GOL458778 GYD458778:GYH458778 HHZ458778:HID458778 HRV458778:HRZ458778 IBR458778:IBV458778 ILN458778:ILR458778 IVJ458778:IVN458778 JFF458778:JFJ458778 JPB458778:JPF458778 JYX458778:JZB458778 KIT458778:KIX458778 KSP458778:KST458778 LCL458778:LCP458778 LMH458778:LML458778 LWD458778:LWH458778 MFZ458778:MGD458778 MPV458778:MPZ458778 MZR458778:MZV458778 NJN458778:NJR458778 NTJ458778:NTN458778 ODF458778:ODJ458778 ONB458778:ONF458778 OWX458778:OXB458778 PGT458778:PGX458778 PQP458778:PQT458778 QAL458778:QAP458778 QKH458778:QKL458778 QUD458778:QUH458778 RDZ458778:RED458778 RNV458778:RNZ458778 RXR458778:RXV458778 SHN458778:SHR458778 SRJ458778:SRN458778 TBF458778:TBJ458778 TLB458778:TLF458778 TUX458778:TVB458778 UET458778:UEX458778 UOP458778:UOT458778 UYL458778:UYP458778 VIH458778:VIL458778 VSD458778:VSH458778 WBZ458778:WCD458778 WLV458778:WLZ458778 WVR458778:WVV458778 J524314:N524314 JF524314:JJ524314 TB524314:TF524314 ACX524314:ADB524314 AMT524314:AMX524314 AWP524314:AWT524314 BGL524314:BGP524314 BQH524314:BQL524314 CAD524314:CAH524314 CJZ524314:CKD524314 CTV524314:CTZ524314 DDR524314:DDV524314 DNN524314:DNR524314 DXJ524314:DXN524314 EHF524314:EHJ524314 ERB524314:ERF524314 FAX524314:FBB524314 FKT524314:FKX524314 FUP524314:FUT524314 GEL524314:GEP524314 GOH524314:GOL524314 GYD524314:GYH524314 HHZ524314:HID524314 HRV524314:HRZ524314 IBR524314:IBV524314 ILN524314:ILR524314 IVJ524314:IVN524314 JFF524314:JFJ524314 JPB524314:JPF524314 JYX524314:JZB524314 KIT524314:KIX524314 KSP524314:KST524314 LCL524314:LCP524314 LMH524314:LML524314 LWD524314:LWH524314 MFZ524314:MGD524314 MPV524314:MPZ524314 MZR524314:MZV524314 NJN524314:NJR524314 NTJ524314:NTN524314 ODF524314:ODJ524314 ONB524314:ONF524314 OWX524314:OXB524314 PGT524314:PGX524314 PQP524314:PQT524314 QAL524314:QAP524314 QKH524314:QKL524314 QUD524314:QUH524314 RDZ524314:RED524314 RNV524314:RNZ524314 RXR524314:RXV524314 SHN524314:SHR524314 SRJ524314:SRN524314 TBF524314:TBJ524314 TLB524314:TLF524314 TUX524314:TVB524314 UET524314:UEX524314 UOP524314:UOT524314 UYL524314:UYP524314 VIH524314:VIL524314 VSD524314:VSH524314 WBZ524314:WCD524314 WLV524314:WLZ524314 WVR524314:WVV524314 J589850:N589850 JF589850:JJ589850 TB589850:TF589850 ACX589850:ADB589850 AMT589850:AMX589850 AWP589850:AWT589850 BGL589850:BGP589850 BQH589850:BQL589850 CAD589850:CAH589850 CJZ589850:CKD589850 CTV589850:CTZ589850 DDR589850:DDV589850 DNN589850:DNR589850 DXJ589850:DXN589850 EHF589850:EHJ589850 ERB589850:ERF589850 FAX589850:FBB589850 FKT589850:FKX589850 FUP589850:FUT589850 GEL589850:GEP589850 GOH589850:GOL589850 GYD589850:GYH589850 HHZ589850:HID589850 HRV589850:HRZ589850 IBR589850:IBV589850 ILN589850:ILR589850 IVJ589850:IVN589850 JFF589850:JFJ589850 JPB589850:JPF589850 JYX589850:JZB589850 KIT589850:KIX589850 KSP589850:KST589850 LCL589850:LCP589850 LMH589850:LML589850 LWD589850:LWH589850 MFZ589850:MGD589850 MPV589850:MPZ589850 MZR589850:MZV589850 NJN589850:NJR589850 NTJ589850:NTN589850 ODF589850:ODJ589850 ONB589850:ONF589850 OWX589850:OXB589850 PGT589850:PGX589850 PQP589850:PQT589850 QAL589850:QAP589850 QKH589850:QKL589850 QUD589850:QUH589850 RDZ589850:RED589850 RNV589850:RNZ589850 RXR589850:RXV589850 SHN589850:SHR589850 SRJ589850:SRN589850 TBF589850:TBJ589850 TLB589850:TLF589850 TUX589850:TVB589850 UET589850:UEX589850 UOP589850:UOT589850 UYL589850:UYP589850 VIH589850:VIL589850 VSD589850:VSH589850 WBZ589850:WCD589850 WLV589850:WLZ589850 WVR589850:WVV589850 J655386:N655386 JF655386:JJ655386 TB655386:TF655386 ACX655386:ADB655386 AMT655386:AMX655386 AWP655386:AWT655386 BGL655386:BGP655386 BQH655386:BQL655386 CAD655386:CAH655386 CJZ655386:CKD655386 CTV655386:CTZ655386 DDR655386:DDV655386 DNN655386:DNR655386 DXJ655386:DXN655386 EHF655386:EHJ655386 ERB655386:ERF655386 FAX655386:FBB655386 FKT655386:FKX655386 FUP655386:FUT655386 GEL655386:GEP655386 GOH655386:GOL655386 GYD655386:GYH655386 HHZ655386:HID655386 HRV655386:HRZ655386 IBR655386:IBV655386 ILN655386:ILR655386 IVJ655386:IVN655386 JFF655386:JFJ655386 JPB655386:JPF655386 JYX655386:JZB655386 KIT655386:KIX655386 KSP655386:KST655386 LCL655386:LCP655386 LMH655386:LML655386 LWD655386:LWH655386 MFZ655386:MGD655386 MPV655386:MPZ655386 MZR655386:MZV655386 NJN655386:NJR655386 NTJ655386:NTN655386 ODF655386:ODJ655386 ONB655386:ONF655386 OWX655386:OXB655386 PGT655386:PGX655386 PQP655386:PQT655386 QAL655386:QAP655386 QKH655386:QKL655386 QUD655386:QUH655386 RDZ655386:RED655386 RNV655386:RNZ655386 RXR655386:RXV655386 SHN655386:SHR655386 SRJ655386:SRN655386 TBF655386:TBJ655386 TLB655386:TLF655386 TUX655386:TVB655386 UET655386:UEX655386 UOP655386:UOT655386 UYL655386:UYP655386 VIH655386:VIL655386 VSD655386:VSH655386 WBZ655386:WCD655386 WLV655386:WLZ655386 WVR655386:WVV655386 J720922:N720922 JF720922:JJ720922 TB720922:TF720922 ACX720922:ADB720922 AMT720922:AMX720922 AWP720922:AWT720922 BGL720922:BGP720922 BQH720922:BQL720922 CAD720922:CAH720922 CJZ720922:CKD720922 CTV720922:CTZ720922 DDR720922:DDV720922 DNN720922:DNR720922 DXJ720922:DXN720922 EHF720922:EHJ720922 ERB720922:ERF720922 FAX720922:FBB720922 FKT720922:FKX720922 FUP720922:FUT720922 GEL720922:GEP720922 GOH720922:GOL720922 GYD720922:GYH720922 HHZ720922:HID720922 HRV720922:HRZ720922 IBR720922:IBV720922 ILN720922:ILR720922 IVJ720922:IVN720922 JFF720922:JFJ720922 JPB720922:JPF720922 JYX720922:JZB720922 KIT720922:KIX720922 KSP720922:KST720922 LCL720922:LCP720922 LMH720922:LML720922 LWD720922:LWH720922 MFZ720922:MGD720922 MPV720922:MPZ720922 MZR720922:MZV720922 NJN720922:NJR720922 NTJ720922:NTN720922 ODF720922:ODJ720922 ONB720922:ONF720922 OWX720922:OXB720922 PGT720922:PGX720922 PQP720922:PQT720922 QAL720922:QAP720922 QKH720922:QKL720922 QUD720922:QUH720922 RDZ720922:RED720922 RNV720922:RNZ720922 RXR720922:RXV720922 SHN720922:SHR720922 SRJ720922:SRN720922 TBF720922:TBJ720922 TLB720922:TLF720922 TUX720922:TVB720922 UET720922:UEX720922 UOP720922:UOT720922 UYL720922:UYP720922 VIH720922:VIL720922 VSD720922:VSH720922 WBZ720922:WCD720922 WLV720922:WLZ720922 WVR720922:WVV720922 J786458:N786458 JF786458:JJ786458 TB786458:TF786458 ACX786458:ADB786458 AMT786458:AMX786458 AWP786458:AWT786458 BGL786458:BGP786458 BQH786458:BQL786458 CAD786458:CAH786458 CJZ786458:CKD786458 CTV786458:CTZ786458 DDR786458:DDV786458 DNN786458:DNR786458 DXJ786458:DXN786458 EHF786458:EHJ786458 ERB786458:ERF786458 FAX786458:FBB786458 FKT786458:FKX786458 FUP786458:FUT786458 GEL786458:GEP786458 GOH786458:GOL786458 GYD786458:GYH786458 HHZ786458:HID786458 HRV786458:HRZ786458 IBR786458:IBV786458 ILN786458:ILR786458 IVJ786458:IVN786458 JFF786458:JFJ786458 JPB786458:JPF786458 JYX786458:JZB786458 KIT786458:KIX786458 KSP786458:KST786458 LCL786458:LCP786458 LMH786458:LML786458 LWD786458:LWH786458 MFZ786458:MGD786458 MPV786458:MPZ786458 MZR786458:MZV786458 NJN786458:NJR786458 NTJ786458:NTN786458 ODF786458:ODJ786458 ONB786458:ONF786458 OWX786458:OXB786458 PGT786458:PGX786458 PQP786458:PQT786458 QAL786458:QAP786458 QKH786458:QKL786458 QUD786458:QUH786458 RDZ786458:RED786458 RNV786458:RNZ786458 RXR786458:RXV786458 SHN786458:SHR786458 SRJ786458:SRN786458 TBF786458:TBJ786458 TLB786458:TLF786458 TUX786458:TVB786458 UET786458:UEX786458 UOP786458:UOT786458 UYL786458:UYP786458 VIH786458:VIL786458 VSD786458:VSH786458 WBZ786458:WCD786458 WLV786458:WLZ786458 WVR786458:WVV786458 J851994:N851994 JF851994:JJ851994 TB851994:TF851994 ACX851994:ADB851994 AMT851994:AMX851994 AWP851994:AWT851994 BGL851994:BGP851994 BQH851994:BQL851994 CAD851994:CAH851994 CJZ851994:CKD851994 CTV851994:CTZ851994 DDR851994:DDV851994 DNN851994:DNR851994 DXJ851994:DXN851994 EHF851994:EHJ851994 ERB851994:ERF851994 FAX851994:FBB851994 FKT851994:FKX851994 FUP851994:FUT851994 GEL851994:GEP851994 GOH851994:GOL851994 GYD851994:GYH851994 HHZ851994:HID851994 HRV851994:HRZ851994 IBR851994:IBV851994 ILN851994:ILR851994 IVJ851994:IVN851994 JFF851994:JFJ851994 JPB851994:JPF851994 JYX851994:JZB851994 KIT851994:KIX851994 KSP851994:KST851994 LCL851994:LCP851994 LMH851994:LML851994 LWD851994:LWH851994 MFZ851994:MGD851994 MPV851994:MPZ851994 MZR851994:MZV851994 NJN851994:NJR851994 NTJ851994:NTN851994 ODF851994:ODJ851994 ONB851994:ONF851994 OWX851994:OXB851994 PGT851994:PGX851994 PQP851994:PQT851994 QAL851994:QAP851994 QKH851994:QKL851994 QUD851994:QUH851994 RDZ851994:RED851994 RNV851994:RNZ851994 RXR851994:RXV851994 SHN851994:SHR851994 SRJ851994:SRN851994 TBF851994:TBJ851994 TLB851994:TLF851994 TUX851994:TVB851994 UET851994:UEX851994 UOP851994:UOT851994 UYL851994:UYP851994 VIH851994:VIL851994 VSD851994:VSH851994 WBZ851994:WCD851994 WLV851994:WLZ851994 WVR851994:WVV851994 J917530:N917530 JF917530:JJ917530 TB917530:TF917530 ACX917530:ADB917530 AMT917530:AMX917530 AWP917530:AWT917530 BGL917530:BGP917530 BQH917530:BQL917530 CAD917530:CAH917530 CJZ917530:CKD917530 CTV917530:CTZ917530 DDR917530:DDV917530 DNN917530:DNR917530 DXJ917530:DXN917530 EHF917530:EHJ917530 ERB917530:ERF917530 FAX917530:FBB917530 FKT917530:FKX917530 FUP917530:FUT917530 GEL917530:GEP917530 GOH917530:GOL917530 GYD917530:GYH917530 HHZ917530:HID917530 HRV917530:HRZ917530 IBR917530:IBV917530 ILN917530:ILR917530 IVJ917530:IVN917530 JFF917530:JFJ917530 JPB917530:JPF917530 JYX917530:JZB917530 KIT917530:KIX917530 KSP917530:KST917530 LCL917530:LCP917530 LMH917530:LML917530 LWD917530:LWH917530 MFZ917530:MGD917530 MPV917530:MPZ917530 MZR917530:MZV917530 NJN917530:NJR917530 NTJ917530:NTN917530 ODF917530:ODJ917530 ONB917530:ONF917530 OWX917530:OXB917530 PGT917530:PGX917530 PQP917530:PQT917530 QAL917530:QAP917530 QKH917530:QKL917530 QUD917530:QUH917530 RDZ917530:RED917530 RNV917530:RNZ917530 RXR917530:RXV917530 SHN917530:SHR917530 SRJ917530:SRN917530 TBF917530:TBJ917530 TLB917530:TLF917530 TUX917530:TVB917530 UET917530:UEX917530 UOP917530:UOT917530 UYL917530:UYP917530 VIH917530:VIL917530 VSD917530:VSH917530 WBZ917530:WCD917530 WLV917530:WLZ917530 WVR917530:WVV917530 J983066:N983066 JF983066:JJ983066 TB983066:TF983066 ACX983066:ADB983066 AMT983066:AMX983066 AWP983066:AWT983066 BGL983066:BGP983066 BQH983066:BQL983066 CAD983066:CAH983066 CJZ983066:CKD983066 CTV983066:CTZ983066 DDR983066:DDV983066 DNN983066:DNR983066 DXJ983066:DXN983066 EHF983066:EHJ983066 ERB983066:ERF983066 FAX983066:FBB983066 FKT983066:FKX983066 FUP983066:FUT983066 GEL983066:GEP983066 GOH983066:GOL983066 GYD983066:GYH983066 HHZ983066:HID983066 HRV983066:HRZ983066 IBR983066:IBV983066 ILN983066:ILR983066 IVJ983066:IVN983066 JFF983066:JFJ983066 JPB983066:JPF983066 JYX983066:JZB983066 KIT983066:KIX983066 KSP983066:KST983066 LCL983066:LCP983066 LMH983066:LML983066 LWD983066:LWH983066 MFZ983066:MGD983066 MPV983066:MPZ983066 MZR983066:MZV983066 NJN983066:NJR983066 NTJ983066:NTN983066 ODF983066:ODJ983066 ONB983066:ONF983066 OWX983066:OXB983066 PGT983066:PGX983066 PQP983066:PQT983066 QAL983066:QAP983066 QKH983066:QKL983066 QUD983066:QUH983066 RDZ983066:RED983066 RNV983066:RNZ983066 RXR983066:RXV983066 SHN983066:SHR983066 SRJ983066:SRN983066 TBF983066:TBJ983066 TLB983066:TLF983066 TUX983066:TVB983066 UET983066:UEX983066 UOP983066:UOT983066 UYL983066:UYP983066 VIH983066:VIL983066 VSD983066:VSH983066 WBZ983066:WCD983066 WLV983066:WLZ983066 WVR983066:WVV983066 F26:G26 JB26:JC26 SX26:SY26 ACT26:ACU26 AMP26:AMQ26 AWL26:AWM26 BGH26:BGI26 BQD26:BQE26 BZZ26:CAA26 CJV26:CJW26 CTR26:CTS26 DDN26:DDO26 DNJ26:DNK26 DXF26:DXG26 EHB26:EHC26 EQX26:EQY26 FAT26:FAU26 FKP26:FKQ26 FUL26:FUM26 GEH26:GEI26 GOD26:GOE26 GXZ26:GYA26 HHV26:HHW26 HRR26:HRS26 IBN26:IBO26 ILJ26:ILK26 IVF26:IVG26 JFB26:JFC26 JOX26:JOY26 JYT26:JYU26 KIP26:KIQ26 KSL26:KSM26 LCH26:LCI26 LMD26:LME26 LVZ26:LWA26 MFV26:MFW26 MPR26:MPS26 MZN26:MZO26 NJJ26:NJK26 NTF26:NTG26 ODB26:ODC26 OMX26:OMY26 OWT26:OWU26 PGP26:PGQ26 PQL26:PQM26 QAH26:QAI26 QKD26:QKE26 QTZ26:QUA26 RDV26:RDW26 RNR26:RNS26 RXN26:RXO26 SHJ26:SHK26 SRF26:SRG26 TBB26:TBC26 TKX26:TKY26 TUT26:TUU26 UEP26:UEQ26 UOL26:UOM26 UYH26:UYI26 VID26:VIE26 VRZ26:VSA26 WBV26:WBW26 WLR26:WLS26 WVN26:WVO26 F65562:G65562 JB65562:JC65562 SX65562:SY65562 ACT65562:ACU65562 AMP65562:AMQ65562 AWL65562:AWM65562 BGH65562:BGI65562 BQD65562:BQE65562 BZZ65562:CAA65562 CJV65562:CJW65562 CTR65562:CTS65562 DDN65562:DDO65562 DNJ65562:DNK65562 DXF65562:DXG65562 EHB65562:EHC65562 EQX65562:EQY65562 FAT65562:FAU65562 FKP65562:FKQ65562 FUL65562:FUM65562 GEH65562:GEI65562 GOD65562:GOE65562 GXZ65562:GYA65562 HHV65562:HHW65562 HRR65562:HRS65562 IBN65562:IBO65562 ILJ65562:ILK65562 IVF65562:IVG65562 JFB65562:JFC65562 JOX65562:JOY65562 JYT65562:JYU65562 KIP65562:KIQ65562 KSL65562:KSM65562 LCH65562:LCI65562 LMD65562:LME65562 LVZ65562:LWA65562 MFV65562:MFW65562 MPR65562:MPS65562 MZN65562:MZO65562 NJJ65562:NJK65562 NTF65562:NTG65562 ODB65562:ODC65562 OMX65562:OMY65562 OWT65562:OWU65562 PGP65562:PGQ65562 PQL65562:PQM65562 QAH65562:QAI65562 QKD65562:QKE65562 QTZ65562:QUA65562 RDV65562:RDW65562 RNR65562:RNS65562 RXN65562:RXO65562 SHJ65562:SHK65562 SRF65562:SRG65562 TBB65562:TBC65562 TKX65562:TKY65562 TUT65562:TUU65562 UEP65562:UEQ65562 UOL65562:UOM65562 UYH65562:UYI65562 VID65562:VIE65562 VRZ65562:VSA65562 WBV65562:WBW65562 WLR65562:WLS65562 WVN65562:WVO65562 F131098:G131098 JB131098:JC131098 SX131098:SY131098 ACT131098:ACU131098 AMP131098:AMQ131098 AWL131098:AWM131098 BGH131098:BGI131098 BQD131098:BQE131098 BZZ131098:CAA131098 CJV131098:CJW131098 CTR131098:CTS131098 DDN131098:DDO131098 DNJ131098:DNK131098 DXF131098:DXG131098 EHB131098:EHC131098 EQX131098:EQY131098 FAT131098:FAU131098 FKP131098:FKQ131098 FUL131098:FUM131098 GEH131098:GEI131098 GOD131098:GOE131098 GXZ131098:GYA131098 HHV131098:HHW131098 HRR131098:HRS131098 IBN131098:IBO131098 ILJ131098:ILK131098 IVF131098:IVG131098 JFB131098:JFC131098 JOX131098:JOY131098 JYT131098:JYU131098 KIP131098:KIQ131098 KSL131098:KSM131098 LCH131098:LCI131098 LMD131098:LME131098 LVZ131098:LWA131098 MFV131098:MFW131098 MPR131098:MPS131098 MZN131098:MZO131098 NJJ131098:NJK131098 NTF131098:NTG131098 ODB131098:ODC131098 OMX131098:OMY131098 OWT131098:OWU131098 PGP131098:PGQ131098 PQL131098:PQM131098 QAH131098:QAI131098 QKD131098:QKE131098 QTZ131098:QUA131098 RDV131098:RDW131098 RNR131098:RNS131098 RXN131098:RXO131098 SHJ131098:SHK131098 SRF131098:SRG131098 TBB131098:TBC131098 TKX131098:TKY131098 TUT131098:TUU131098 UEP131098:UEQ131098 UOL131098:UOM131098 UYH131098:UYI131098 VID131098:VIE131098 VRZ131098:VSA131098 WBV131098:WBW131098 WLR131098:WLS131098 WVN131098:WVO131098 F196634:G196634 JB196634:JC196634 SX196634:SY196634 ACT196634:ACU196634 AMP196634:AMQ196634 AWL196634:AWM196634 BGH196634:BGI196634 BQD196634:BQE196634 BZZ196634:CAA196634 CJV196634:CJW196634 CTR196634:CTS196634 DDN196634:DDO196634 DNJ196634:DNK196634 DXF196634:DXG196634 EHB196634:EHC196634 EQX196634:EQY196634 FAT196634:FAU196634 FKP196634:FKQ196634 FUL196634:FUM196634 GEH196634:GEI196634 GOD196634:GOE196634 GXZ196634:GYA196634 HHV196634:HHW196634 HRR196634:HRS196634 IBN196634:IBO196634 ILJ196634:ILK196634 IVF196634:IVG196634 JFB196634:JFC196634 JOX196634:JOY196634 JYT196634:JYU196634 KIP196634:KIQ196634 KSL196634:KSM196634 LCH196634:LCI196634 LMD196634:LME196634 LVZ196634:LWA196634 MFV196634:MFW196634 MPR196634:MPS196634 MZN196634:MZO196634 NJJ196634:NJK196634 NTF196634:NTG196634 ODB196634:ODC196634 OMX196634:OMY196634 OWT196634:OWU196634 PGP196634:PGQ196634 PQL196634:PQM196634 QAH196634:QAI196634 QKD196634:QKE196634 QTZ196634:QUA196634 RDV196634:RDW196634 RNR196634:RNS196634 RXN196634:RXO196634 SHJ196634:SHK196634 SRF196634:SRG196634 TBB196634:TBC196634 TKX196634:TKY196634 TUT196634:TUU196634 UEP196634:UEQ196634 UOL196634:UOM196634 UYH196634:UYI196634 VID196634:VIE196634 VRZ196634:VSA196634 WBV196634:WBW196634 WLR196634:WLS196634 WVN196634:WVO196634 F262170:G262170 JB262170:JC262170 SX262170:SY262170 ACT262170:ACU262170 AMP262170:AMQ262170 AWL262170:AWM262170 BGH262170:BGI262170 BQD262170:BQE262170 BZZ262170:CAA262170 CJV262170:CJW262170 CTR262170:CTS262170 DDN262170:DDO262170 DNJ262170:DNK262170 DXF262170:DXG262170 EHB262170:EHC262170 EQX262170:EQY262170 FAT262170:FAU262170 FKP262170:FKQ262170 FUL262170:FUM262170 GEH262170:GEI262170 GOD262170:GOE262170 GXZ262170:GYA262170 HHV262170:HHW262170 HRR262170:HRS262170 IBN262170:IBO262170 ILJ262170:ILK262170 IVF262170:IVG262170 JFB262170:JFC262170 JOX262170:JOY262170 JYT262170:JYU262170 KIP262170:KIQ262170 KSL262170:KSM262170 LCH262170:LCI262170 LMD262170:LME262170 LVZ262170:LWA262170 MFV262170:MFW262170 MPR262170:MPS262170 MZN262170:MZO262170 NJJ262170:NJK262170 NTF262170:NTG262170 ODB262170:ODC262170 OMX262170:OMY262170 OWT262170:OWU262170 PGP262170:PGQ262170 PQL262170:PQM262170 QAH262170:QAI262170 QKD262170:QKE262170 QTZ262170:QUA262170 RDV262170:RDW262170 RNR262170:RNS262170 RXN262170:RXO262170 SHJ262170:SHK262170 SRF262170:SRG262170 TBB262170:TBC262170 TKX262170:TKY262170 TUT262170:TUU262170 UEP262170:UEQ262170 UOL262170:UOM262170 UYH262170:UYI262170 VID262170:VIE262170 VRZ262170:VSA262170 WBV262170:WBW262170 WLR262170:WLS262170 WVN262170:WVO262170 F327706:G327706 JB327706:JC327706 SX327706:SY327706 ACT327706:ACU327706 AMP327706:AMQ327706 AWL327706:AWM327706 BGH327706:BGI327706 BQD327706:BQE327706 BZZ327706:CAA327706 CJV327706:CJW327706 CTR327706:CTS327706 DDN327706:DDO327706 DNJ327706:DNK327706 DXF327706:DXG327706 EHB327706:EHC327706 EQX327706:EQY327706 FAT327706:FAU327706 FKP327706:FKQ327706 FUL327706:FUM327706 GEH327706:GEI327706 GOD327706:GOE327706 GXZ327706:GYA327706 HHV327706:HHW327706 HRR327706:HRS327706 IBN327706:IBO327706 ILJ327706:ILK327706 IVF327706:IVG327706 JFB327706:JFC327706 JOX327706:JOY327706 JYT327706:JYU327706 KIP327706:KIQ327706 KSL327706:KSM327706 LCH327706:LCI327706 LMD327706:LME327706 LVZ327706:LWA327706 MFV327706:MFW327706 MPR327706:MPS327706 MZN327706:MZO327706 NJJ327706:NJK327706 NTF327706:NTG327706 ODB327706:ODC327706 OMX327706:OMY327706 OWT327706:OWU327706 PGP327706:PGQ327706 PQL327706:PQM327706 QAH327706:QAI327706 QKD327706:QKE327706 QTZ327706:QUA327706 RDV327706:RDW327706 RNR327706:RNS327706 RXN327706:RXO327706 SHJ327706:SHK327706 SRF327706:SRG327706 TBB327706:TBC327706 TKX327706:TKY327706 TUT327706:TUU327706 UEP327706:UEQ327706 UOL327706:UOM327706 UYH327706:UYI327706 VID327706:VIE327706 VRZ327706:VSA327706 WBV327706:WBW327706 WLR327706:WLS327706 WVN327706:WVO327706 F393242:G393242 JB393242:JC393242 SX393242:SY393242 ACT393242:ACU393242 AMP393242:AMQ393242 AWL393242:AWM393242 BGH393242:BGI393242 BQD393242:BQE393242 BZZ393242:CAA393242 CJV393242:CJW393242 CTR393242:CTS393242 DDN393242:DDO393242 DNJ393242:DNK393242 DXF393242:DXG393242 EHB393242:EHC393242 EQX393242:EQY393242 FAT393242:FAU393242 FKP393242:FKQ393242 FUL393242:FUM393242 GEH393242:GEI393242 GOD393242:GOE393242 GXZ393242:GYA393242 HHV393242:HHW393242 HRR393242:HRS393242 IBN393242:IBO393242 ILJ393242:ILK393242 IVF393242:IVG393242 JFB393242:JFC393242 JOX393242:JOY393242 JYT393242:JYU393242 KIP393242:KIQ393242 KSL393242:KSM393242 LCH393242:LCI393242 LMD393242:LME393242 LVZ393242:LWA393242 MFV393242:MFW393242 MPR393242:MPS393242 MZN393242:MZO393242 NJJ393242:NJK393242 NTF393242:NTG393242 ODB393242:ODC393242 OMX393242:OMY393242 OWT393242:OWU393242 PGP393242:PGQ393242 PQL393242:PQM393242 QAH393242:QAI393242 QKD393242:QKE393242 QTZ393242:QUA393242 RDV393242:RDW393242 RNR393242:RNS393242 RXN393242:RXO393242 SHJ393242:SHK393242 SRF393242:SRG393242 TBB393242:TBC393242 TKX393242:TKY393242 TUT393242:TUU393242 UEP393242:UEQ393242 UOL393242:UOM393242 UYH393242:UYI393242 VID393242:VIE393242 VRZ393242:VSA393242 WBV393242:WBW393242 WLR393242:WLS393242 WVN393242:WVO393242 F458778:G458778 JB458778:JC458778 SX458778:SY458778 ACT458778:ACU458778 AMP458778:AMQ458778 AWL458778:AWM458778 BGH458778:BGI458778 BQD458778:BQE458778 BZZ458778:CAA458778 CJV458778:CJW458778 CTR458778:CTS458778 DDN458778:DDO458778 DNJ458778:DNK458778 DXF458778:DXG458778 EHB458778:EHC458778 EQX458778:EQY458778 FAT458778:FAU458778 FKP458778:FKQ458778 FUL458778:FUM458778 GEH458778:GEI458778 GOD458778:GOE458778 GXZ458778:GYA458778 HHV458778:HHW458778 HRR458778:HRS458778 IBN458778:IBO458778 ILJ458778:ILK458778 IVF458778:IVG458778 JFB458778:JFC458778 JOX458778:JOY458778 JYT458778:JYU458778 KIP458778:KIQ458778 KSL458778:KSM458778 LCH458778:LCI458778 LMD458778:LME458778 LVZ458778:LWA458778 MFV458778:MFW458778 MPR458778:MPS458778 MZN458778:MZO458778 NJJ458778:NJK458778 NTF458778:NTG458778 ODB458778:ODC458778 OMX458778:OMY458778 OWT458778:OWU458778 PGP458778:PGQ458778 PQL458778:PQM458778 QAH458778:QAI458778 QKD458778:QKE458778 QTZ458778:QUA458778 RDV458778:RDW458778 RNR458778:RNS458778 RXN458778:RXO458778 SHJ458778:SHK458778 SRF458778:SRG458778 TBB458778:TBC458778 TKX458778:TKY458778 TUT458778:TUU458778 UEP458778:UEQ458778 UOL458778:UOM458778 UYH458778:UYI458778 VID458778:VIE458778 VRZ458778:VSA458778 WBV458778:WBW458778 WLR458778:WLS458778 WVN458778:WVO458778 F524314:G524314 JB524314:JC524314 SX524314:SY524314 ACT524314:ACU524314 AMP524314:AMQ524314 AWL524314:AWM524314 BGH524314:BGI524314 BQD524314:BQE524314 BZZ524314:CAA524314 CJV524314:CJW524314 CTR524314:CTS524314 DDN524314:DDO524314 DNJ524314:DNK524314 DXF524314:DXG524314 EHB524314:EHC524314 EQX524314:EQY524314 FAT524314:FAU524314 FKP524314:FKQ524314 FUL524314:FUM524314 GEH524314:GEI524314 GOD524314:GOE524314 GXZ524314:GYA524314 HHV524314:HHW524314 HRR524314:HRS524314 IBN524314:IBO524314 ILJ524314:ILK524314 IVF524314:IVG524314 JFB524314:JFC524314 JOX524314:JOY524314 JYT524314:JYU524314 KIP524314:KIQ524314 KSL524314:KSM524314 LCH524314:LCI524314 LMD524314:LME524314 LVZ524314:LWA524314 MFV524314:MFW524314 MPR524314:MPS524314 MZN524314:MZO524314 NJJ524314:NJK524314 NTF524314:NTG524314 ODB524314:ODC524314 OMX524314:OMY524314 OWT524314:OWU524314 PGP524314:PGQ524314 PQL524314:PQM524314 QAH524314:QAI524314 QKD524314:QKE524314 QTZ524314:QUA524314 RDV524314:RDW524314 RNR524314:RNS524314 RXN524314:RXO524314 SHJ524314:SHK524314 SRF524314:SRG524314 TBB524314:TBC524314 TKX524314:TKY524314 TUT524314:TUU524314 UEP524314:UEQ524314 UOL524314:UOM524314 UYH524314:UYI524314 VID524314:VIE524314 VRZ524314:VSA524314 WBV524314:WBW524314 WLR524314:WLS524314 WVN524314:WVO524314 F589850:G589850 JB589850:JC589850 SX589850:SY589850 ACT589850:ACU589850 AMP589850:AMQ589850 AWL589850:AWM589850 BGH589850:BGI589850 BQD589850:BQE589850 BZZ589850:CAA589850 CJV589850:CJW589850 CTR589850:CTS589850 DDN589850:DDO589850 DNJ589850:DNK589850 DXF589850:DXG589850 EHB589850:EHC589850 EQX589850:EQY589850 FAT589850:FAU589850 FKP589850:FKQ589850 FUL589850:FUM589850 GEH589850:GEI589850 GOD589850:GOE589850 GXZ589850:GYA589850 HHV589850:HHW589850 HRR589850:HRS589850 IBN589850:IBO589850 ILJ589850:ILK589850 IVF589850:IVG589850 JFB589850:JFC589850 JOX589850:JOY589850 JYT589850:JYU589850 KIP589850:KIQ589850 KSL589850:KSM589850 LCH589850:LCI589850 LMD589850:LME589850 LVZ589850:LWA589850 MFV589850:MFW589850 MPR589850:MPS589850 MZN589850:MZO589850 NJJ589850:NJK589850 NTF589850:NTG589850 ODB589850:ODC589850 OMX589850:OMY589850 OWT589850:OWU589850 PGP589850:PGQ589850 PQL589850:PQM589850 QAH589850:QAI589850 QKD589850:QKE589850 QTZ589850:QUA589850 RDV589850:RDW589850 RNR589850:RNS589850 RXN589850:RXO589850 SHJ589850:SHK589850 SRF589850:SRG589850 TBB589850:TBC589850 TKX589850:TKY589850 TUT589850:TUU589850 UEP589850:UEQ589850 UOL589850:UOM589850 UYH589850:UYI589850 VID589850:VIE589850 VRZ589850:VSA589850 WBV589850:WBW589850 WLR589850:WLS589850 WVN589850:WVO589850 F655386:G655386 JB655386:JC655386 SX655386:SY655386 ACT655386:ACU655386 AMP655386:AMQ655386 AWL655386:AWM655386 BGH655386:BGI655386 BQD655386:BQE655386 BZZ655386:CAA655386 CJV655386:CJW655386 CTR655386:CTS655386 DDN655386:DDO655386 DNJ655386:DNK655386 DXF655386:DXG655386 EHB655386:EHC655386 EQX655386:EQY655386 FAT655386:FAU655386 FKP655386:FKQ655386 FUL655386:FUM655386 GEH655386:GEI655386 GOD655386:GOE655386 GXZ655386:GYA655386 HHV655386:HHW655386 HRR655386:HRS655386 IBN655386:IBO655386 ILJ655386:ILK655386 IVF655386:IVG655386 JFB655386:JFC655386 JOX655386:JOY655386 JYT655386:JYU655386 KIP655386:KIQ655386 KSL655386:KSM655386 LCH655386:LCI655386 LMD655386:LME655386 LVZ655386:LWA655386 MFV655386:MFW655386 MPR655386:MPS655386 MZN655386:MZO655386 NJJ655386:NJK655386 NTF655386:NTG655386 ODB655386:ODC655386 OMX655386:OMY655386 OWT655386:OWU655386 PGP655386:PGQ655386 PQL655386:PQM655386 QAH655386:QAI655386 QKD655386:QKE655386 QTZ655386:QUA655386 RDV655386:RDW655386 RNR655386:RNS655386 RXN655386:RXO655386 SHJ655386:SHK655386 SRF655386:SRG655386 TBB655386:TBC655386 TKX655386:TKY655386 TUT655386:TUU655386 UEP655386:UEQ655386 UOL655386:UOM655386 UYH655386:UYI655386 VID655386:VIE655386 VRZ655386:VSA655386 WBV655386:WBW655386 WLR655386:WLS655386 WVN655386:WVO655386 F720922:G720922 JB720922:JC720922 SX720922:SY720922 ACT720922:ACU720922 AMP720922:AMQ720922 AWL720922:AWM720922 BGH720922:BGI720922 BQD720922:BQE720922 BZZ720922:CAA720922 CJV720922:CJW720922 CTR720922:CTS720922 DDN720922:DDO720922 DNJ720922:DNK720922 DXF720922:DXG720922 EHB720922:EHC720922 EQX720922:EQY720922 FAT720922:FAU720922 FKP720922:FKQ720922 FUL720922:FUM720922 GEH720922:GEI720922 GOD720922:GOE720922 GXZ720922:GYA720922 HHV720922:HHW720922 HRR720922:HRS720922 IBN720922:IBO720922 ILJ720922:ILK720922 IVF720922:IVG720922 JFB720922:JFC720922 JOX720922:JOY720922 JYT720922:JYU720922 KIP720922:KIQ720922 KSL720922:KSM720922 LCH720922:LCI720922 LMD720922:LME720922 LVZ720922:LWA720922 MFV720922:MFW720922 MPR720922:MPS720922 MZN720922:MZO720922 NJJ720922:NJK720922 NTF720922:NTG720922 ODB720922:ODC720922 OMX720922:OMY720922 OWT720922:OWU720922 PGP720922:PGQ720922 PQL720922:PQM720922 QAH720922:QAI720922 QKD720922:QKE720922 QTZ720922:QUA720922 RDV720922:RDW720922 RNR720922:RNS720922 RXN720922:RXO720922 SHJ720922:SHK720922 SRF720922:SRG720922 TBB720922:TBC720922 TKX720922:TKY720922 TUT720922:TUU720922 UEP720922:UEQ720922 UOL720922:UOM720922 UYH720922:UYI720922 VID720922:VIE720922 VRZ720922:VSA720922 WBV720922:WBW720922 WLR720922:WLS720922 WVN720922:WVO720922 F786458:G786458 JB786458:JC786458 SX786458:SY786458 ACT786458:ACU786458 AMP786458:AMQ786458 AWL786458:AWM786458 BGH786458:BGI786458 BQD786458:BQE786458 BZZ786458:CAA786458 CJV786458:CJW786458 CTR786458:CTS786458 DDN786458:DDO786458 DNJ786458:DNK786458 DXF786458:DXG786458 EHB786458:EHC786458 EQX786458:EQY786458 FAT786458:FAU786458 FKP786458:FKQ786458 FUL786458:FUM786458 GEH786458:GEI786458 GOD786458:GOE786458 GXZ786458:GYA786458 HHV786458:HHW786458 HRR786458:HRS786458 IBN786458:IBO786458 ILJ786458:ILK786458 IVF786458:IVG786458 JFB786458:JFC786458 JOX786458:JOY786458 JYT786458:JYU786458 KIP786458:KIQ786458 KSL786458:KSM786458 LCH786458:LCI786458 LMD786458:LME786458 LVZ786458:LWA786458 MFV786458:MFW786458 MPR786458:MPS786458 MZN786458:MZO786458 NJJ786458:NJK786458 NTF786458:NTG786458 ODB786458:ODC786458 OMX786458:OMY786458 OWT786458:OWU786458 PGP786458:PGQ786458 PQL786458:PQM786458 QAH786458:QAI786458 QKD786458:QKE786458 QTZ786458:QUA786458 RDV786458:RDW786458 RNR786458:RNS786458 RXN786458:RXO786458 SHJ786458:SHK786458 SRF786458:SRG786458 TBB786458:TBC786458 TKX786458:TKY786458 TUT786458:TUU786458 UEP786458:UEQ786458 UOL786458:UOM786458 UYH786458:UYI786458 VID786458:VIE786458 VRZ786458:VSA786458 WBV786458:WBW786458 WLR786458:WLS786458 WVN786458:WVO786458 F851994:G851994 JB851994:JC851994 SX851994:SY851994 ACT851994:ACU851994 AMP851994:AMQ851994 AWL851994:AWM851994 BGH851994:BGI851994 BQD851994:BQE851994 BZZ851994:CAA851994 CJV851994:CJW851994 CTR851994:CTS851994 DDN851994:DDO851994 DNJ851994:DNK851994 DXF851994:DXG851994 EHB851994:EHC851994 EQX851994:EQY851994 FAT851994:FAU851994 FKP851994:FKQ851994 FUL851994:FUM851994 GEH851994:GEI851994 GOD851994:GOE851994 GXZ851994:GYA851994 HHV851994:HHW851994 HRR851994:HRS851994 IBN851994:IBO851994 ILJ851994:ILK851994 IVF851994:IVG851994 JFB851994:JFC851994 JOX851994:JOY851994 JYT851994:JYU851994 KIP851994:KIQ851994 KSL851994:KSM851994 LCH851994:LCI851994 LMD851994:LME851994 LVZ851994:LWA851994 MFV851994:MFW851994 MPR851994:MPS851994 MZN851994:MZO851994 NJJ851994:NJK851994 NTF851994:NTG851994 ODB851994:ODC851994 OMX851994:OMY851994 OWT851994:OWU851994 PGP851994:PGQ851994 PQL851994:PQM851994 QAH851994:QAI851994 QKD851994:QKE851994 QTZ851994:QUA851994 RDV851994:RDW851994 RNR851994:RNS851994 RXN851994:RXO851994 SHJ851994:SHK851994 SRF851994:SRG851994 TBB851994:TBC851994 TKX851994:TKY851994 TUT851994:TUU851994 UEP851994:UEQ851994 UOL851994:UOM851994 UYH851994:UYI851994 VID851994:VIE851994 VRZ851994:VSA851994 WBV851994:WBW851994 WLR851994:WLS851994 WVN851994:WVO851994 F917530:G917530 JB917530:JC917530 SX917530:SY917530 ACT917530:ACU917530 AMP917530:AMQ917530 AWL917530:AWM917530 BGH917530:BGI917530 BQD917530:BQE917530 BZZ917530:CAA917530 CJV917530:CJW917530 CTR917530:CTS917530 DDN917530:DDO917530 DNJ917530:DNK917530 DXF917530:DXG917530 EHB917530:EHC917530 EQX917530:EQY917530 FAT917530:FAU917530 FKP917530:FKQ917530 FUL917530:FUM917530 GEH917530:GEI917530 GOD917530:GOE917530 GXZ917530:GYA917530 HHV917530:HHW917530 HRR917530:HRS917530 IBN917530:IBO917530 ILJ917530:ILK917530 IVF917530:IVG917530 JFB917530:JFC917530 JOX917530:JOY917530 JYT917530:JYU917530 KIP917530:KIQ917530 KSL917530:KSM917530 LCH917530:LCI917530 LMD917530:LME917530 LVZ917530:LWA917530 MFV917530:MFW917530 MPR917530:MPS917530 MZN917530:MZO917530 NJJ917530:NJK917530 NTF917530:NTG917530 ODB917530:ODC917530 OMX917530:OMY917530 OWT917530:OWU917530 PGP917530:PGQ917530 PQL917530:PQM917530 QAH917530:QAI917530 QKD917530:QKE917530 QTZ917530:QUA917530 RDV917530:RDW917530 RNR917530:RNS917530 RXN917530:RXO917530 SHJ917530:SHK917530 SRF917530:SRG917530 TBB917530:TBC917530 TKX917530:TKY917530 TUT917530:TUU917530 UEP917530:UEQ917530 UOL917530:UOM917530 UYH917530:UYI917530 VID917530:VIE917530 VRZ917530:VSA917530 WBV917530:WBW917530 WLR917530:WLS917530 WVN917530:WVO917530 F983066:G983066 JB983066:JC983066 SX983066:SY983066 ACT983066:ACU983066 AMP983066:AMQ983066 AWL983066:AWM983066 BGH983066:BGI983066 BQD983066:BQE983066 BZZ983066:CAA983066 CJV983066:CJW983066 CTR983066:CTS983066 DDN983066:DDO983066 DNJ983066:DNK983066 DXF983066:DXG983066 EHB983066:EHC983066 EQX983066:EQY983066 FAT983066:FAU983066 FKP983066:FKQ983066 FUL983066:FUM983066 GEH983066:GEI983066 GOD983066:GOE983066 GXZ983066:GYA983066 HHV983066:HHW983066 HRR983066:HRS983066 IBN983066:IBO983066 ILJ983066:ILK983066 IVF983066:IVG983066 JFB983066:JFC983066 JOX983066:JOY983066 JYT983066:JYU983066 KIP983066:KIQ983066 KSL983066:KSM983066 LCH983066:LCI983066 LMD983066:LME983066 LVZ983066:LWA983066 MFV983066:MFW983066 MPR983066:MPS983066 MZN983066:MZO983066 NJJ983066:NJK983066 NTF983066:NTG983066 ODB983066:ODC983066 OMX983066:OMY983066 OWT983066:OWU983066 PGP983066:PGQ983066 PQL983066:PQM983066 QAH983066:QAI983066 QKD983066:QKE983066 QTZ983066:QUA983066 RDV983066:RDW983066 RNR983066:RNS983066 RXN983066:RXO983066 SHJ983066:SHK983066 SRF983066:SRG983066 TBB983066:TBC983066 TKX983066:TKY983066 TUT983066:TUU983066 UEP983066:UEQ983066 UOL983066:UOM983066 UYH983066:UYI983066 VID983066:VIE983066 VRZ983066:VSA983066 WBV983066:WBW983066 WLR983066:WLS983066 WVN983066:WVO983066 WWC983065:WWD983065 JQ25:JR25 TM25:TN25 ADI25:ADJ25 ANE25:ANF25 AXA25:AXB25 BGW25:BGX25 BQS25:BQT25 CAO25:CAP25 CKK25:CKL25 CUG25:CUH25 DEC25:DED25 DNY25:DNZ25 DXU25:DXV25 EHQ25:EHR25 ERM25:ERN25 FBI25:FBJ25 FLE25:FLF25 FVA25:FVB25 GEW25:GEX25 GOS25:GOT25 GYO25:GYP25 HIK25:HIL25 HSG25:HSH25 ICC25:ICD25 ILY25:ILZ25 IVU25:IVV25 JFQ25:JFR25 JPM25:JPN25 JZI25:JZJ25 KJE25:KJF25 KTA25:KTB25 LCW25:LCX25 LMS25:LMT25 LWO25:LWP25 MGK25:MGL25 MQG25:MQH25 NAC25:NAD25 NJY25:NJZ25 NTU25:NTV25 ODQ25:ODR25 ONM25:ONN25 OXI25:OXJ25 PHE25:PHF25 PRA25:PRB25 QAW25:QAX25 QKS25:QKT25 QUO25:QUP25 REK25:REL25 ROG25:ROH25 RYC25:RYD25 SHY25:SHZ25 SRU25:SRV25 TBQ25:TBR25 TLM25:TLN25 TVI25:TVJ25 UFE25:UFF25 UPA25:UPB25 UYW25:UYX25 VIS25:VIT25 VSO25:VSP25 WCK25:WCL25 WMG25:WMH25 WWC25:WWD25 U65561:V65561 JQ65561:JR65561 TM65561:TN65561 ADI65561:ADJ65561 ANE65561:ANF65561 AXA65561:AXB65561 BGW65561:BGX65561 BQS65561:BQT65561 CAO65561:CAP65561 CKK65561:CKL65561 CUG65561:CUH65561 DEC65561:DED65561 DNY65561:DNZ65561 DXU65561:DXV65561 EHQ65561:EHR65561 ERM65561:ERN65561 FBI65561:FBJ65561 FLE65561:FLF65561 FVA65561:FVB65561 GEW65561:GEX65561 GOS65561:GOT65561 GYO65561:GYP65561 HIK65561:HIL65561 HSG65561:HSH65561 ICC65561:ICD65561 ILY65561:ILZ65561 IVU65561:IVV65561 JFQ65561:JFR65561 JPM65561:JPN65561 JZI65561:JZJ65561 KJE65561:KJF65561 KTA65561:KTB65561 LCW65561:LCX65561 LMS65561:LMT65561 LWO65561:LWP65561 MGK65561:MGL65561 MQG65561:MQH65561 NAC65561:NAD65561 NJY65561:NJZ65561 NTU65561:NTV65561 ODQ65561:ODR65561 ONM65561:ONN65561 OXI65561:OXJ65561 PHE65561:PHF65561 PRA65561:PRB65561 QAW65561:QAX65561 QKS65561:QKT65561 QUO65561:QUP65561 REK65561:REL65561 ROG65561:ROH65561 RYC65561:RYD65561 SHY65561:SHZ65561 SRU65561:SRV65561 TBQ65561:TBR65561 TLM65561:TLN65561 TVI65561:TVJ65561 UFE65561:UFF65561 UPA65561:UPB65561 UYW65561:UYX65561 VIS65561:VIT65561 VSO65561:VSP65561 WCK65561:WCL65561 WMG65561:WMH65561 WWC65561:WWD65561 U131097:V131097 JQ131097:JR131097 TM131097:TN131097 ADI131097:ADJ131097 ANE131097:ANF131097 AXA131097:AXB131097 BGW131097:BGX131097 BQS131097:BQT131097 CAO131097:CAP131097 CKK131097:CKL131097 CUG131097:CUH131097 DEC131097:DED131097 DNY131097:DNZ131097 DXU131097:DXV131097 EHQ131097:EHR131097 ERM131097:ERN131097 FBI131097:FBJ131097 FLE131097:FLF131097 FVA131097:FVB131097 GEW131097:GEX131097 GOS131097:GOT131097 GYO131097:GYP131097 HIK131097:HIL131097 HSG131097:HSH131097 ICC131097:ICD131097 ILY131097:ILZ131097 IVU131097:IVV131097 JFQ131097:JFR131097 JPM131097:JPN131097 JZI131097:JZJ131097 KJE131097:KJF131097 KTA131097:KTB131097 LCW131097:LCX131097 LMS131097:LMT131097 LWO131097:LWP131097 MGK131097:MGL131097 MQG131097:MQH131097 NAC131097:NAD131097 NJY131097:NJZ131097 NTU131097:NTV131097 ODQ131097:ODR131097 ONM131097:ONN131097 OXI131097:OXJ131097 PHE131097:PHF131097 PRA131097:PRB131097 QAW131097:QAX131097 QKS131097:QKT131097 QUO131097:QUP131097 REK131097:REL131097 ROG131097:ROH131097 RYC131097:RYD131097 SHY131097:SHZ131097 SRU131097:SRV131097 TBQ131097:TBR131097 TLM131097:TLN131097 TVI131097:TVJ131097 UFE131097:UFF131097 UPA131097:UPB131097 UYW131097:UYX131097 VIS131097:VIT131097 VSO131097:VSP131097 WCK131097:WCL131097 WMG131097:WMH131097 WWC131097:WWD131097 U196633:V196633 JQ196633:JR196633 TM196633:TN196633 ADI196633:ADJ196633 ANE196633:ANF196633 AXA196633:AXB196633 BGW196633:BGX196633 BQS196633:BQT196633 CAO196633:CAP196633 CKK196633:CKL196633 CUG196633:CUH196633 DEC196633:DED196633 DNY196633:DNZ196633 DXU196633:DXV196633 EHQ196633:EHR196633 ERM196633:ERN196633 FBI196633:FBJ196633 FLE196633:FLF196633 FVA196633:FVB196633 GEW196633:GEX196633 GOS196633:GOT196633 GYO196633:GYP196633 HIK196633:HIL196633 HSG196633:HSH196633 ICC196633:ICD196633 ILY196633:ILZ196633 IVU196633:IVV196633 JFQ196633:JFR196633 JPM196633:JPN196633 JZI196633:JZJ196633 KJE196633:KJF196633 KTA196633:KTB196633 LCW196633:LCX196633 LMS196633:LMT196633 LWO196633:LWP196633 MGK196633:MGL196633 MQG196633:MQH196633 NAC196633:NAD196633 NJY196633:NJZ196633 NTU196633:NTV196633 ODQ196633:ODR196633 ONM196633:ONN196633 OXI196633:OXJ196633 PHE196633:PHF196633 PRA196633:PRB196633 QAW196633:QAX196633 QKS196633:QKT196633 QUO196633:QUP196633 REK196633:REL196633 ROG196633:ROH196633 RYC196633:RYD196633 SHY196633:SHZ196633 SRU196633:SRV196633 TBQ196633:TBR196633 TLM196633:TLN196633 TVI196633:TVJ196633 UFE196633:UFF196633 UPA196633:UPB196633 UYW196633:UYX196633 VIS196633:VIT196633 VSO196633:VSP196633 WCK196633:WCL196633 WMG196633:WMH196633 WWC196633:WWD196633 U262169:V262169 JQ262169:JR262169 TM262169:TN262169 ADI262169:ADJ262169 ANE262169:ANF262169 AXA262169:AXB262169 BGW262169:BGX262169 BQS262169:BQT262169 CAO262169:CAP262169 CKK262169:CKL262169 CUG262169:CUH262169 DEC262169:DED262169 DNY262169:DNZ262169 DXU262169:DXV262169 EHQ262169:EHR262169 ERM262169:ERN262169 FBI262169:FBJ262169 FLE262169:FLF262169 FVA262169:FVB262169 GEW262169:GEX262169 GOS262169:GOT262169 GYO262169:GYP262169 HIK262169:HIL262169 HSG262169:HSH262169 ICC262169:ICD262169 ILY262169:ILZ262169 IVU262169:IVV262169 JFQ262169:JFR262169 JPM262169:JPN262169 JZI262169:JZJ262169 KJE262169:KJF262169 KTA262169:KTB262169 LCW262169:LCX262169 LMS262169:LMT262169 LWO262169:LWP262169 MGK262169:MGL262169 MQG262169:MQH262169 NAC262169:NAD262169 NJY262169:NJZ262169 NTU262169:NTV262169 ODQ262169:ODR262169 ONM262169:ONN262169 OXI262169:OXJ262169 PHE262169:PHF262169 PRA262169:PRB262169 QAW262169:QAX262169 QKS262169:QKT262169 QUO262169:QUP262169 REK262169:REL262169 ROG262169:ROH262169 RYC262169:RYD262169 SHY262169:SHZ262169 SRU262169:SRV262169 TBQ262169:TBR262169 TLM262169:TLN262169 TVI262169:TVJ262169 UFE262169:UFF262169 UPA262169:UPB262169 UYW262169:UYX262169 VIS262169:VIT262169 VSO262169:VSP262169 WCK262169:WCL262169 WMG262169:WMH262169 WWC262169:WWD262169 U327705:V327705 JQ327705:JR327705 TM327705:TN327705 ADI327705:ADJ327705 ANE327705:ANF327705 AXA327705:AXB327705 BGW327705:BGX327705 BQS327705:BQT327705 CAO327705:CAP327705 CKK327705:CKL327705 CUG327705:CUH327705 DEC327705:DED327705 DNY327705:DNZ327705 DXU327705:DXV327705 EHQ327705:EHR327705 ERM327705:ERN327705 FBI327705:FBJ327705 FLE327705:FLF327705 FVA327705:FVB327705 GEW327705:GEX327705 GOS327705:GOT327705 GYO327705:GYP327705 HIK327705:HIL327705 HSG327705:HSH327705 ICC327705:ICD327705 ILY327705:ILZ327705 IVU327705:IVV327705 JFQ327705:JFR327705 JPM327705:JPN327705 JZI327705:JZJ327705 KJE327705:KJF327705 KTA327705:KTB327705 LCW327705:LCX327705 LMS327705:LMT327705 LWO327705:LWP327705 MGK327705:MGL327705 MQG327705:MQH327705 NAC327705:NAD327705 NJY327705:NJZ327705 NTU327705:NTV327705 ODQ327705:ODR327705 ONM327705:ONN327705 OXI327705:OXJ327705 PHE327705:PHF327705 PRA327705:PRB327705 QAW327705:QAX327705 QKS327705:QKT327705 QUO327705:QUP327705 REK327705:REL327705 ROG327705:ROH327705 RYC327705:RYD327705 SHY327705:SHZ327705 SRU327705:SRV327705 TBQ327705:TBR327705 TLM327705:TLN327705 TVI327705:TVJ327705 UFE327705:UFF327705 UPA327705:UPB327705 UYW327705:UYX327705 VIS327705:VIT327705 VSO327705:VSP327705 WCK327705:WCL327705 WMG327705:WMH327705 WWC327705:WWD327705 U393241:V393241 JQ393241:JR393241 TM393241:TN393241 ADI393241:ADJ393241 ANE393241:ANF393241 AXA393241:AXB393241 BGW393241:BGX393241 BQS393241:BQT393241 CAO393241:CAP393241 CKK393241:CKL393241 CUG393241:CUH393241 DEC393241:DED393241 DNY393241:DNZ393241 DXU393241:DXV393241 EHQ393241:EHR393241 ERM393241:ERN393241 FBI393241:FBJ393241 FLE393241:FLF393241 FVA393241:FVB393241 GEW393241:GEX393241 GOS393241:GOT393241 GYO393241:GYP393241 HIK393241:HIL393241 HSG393241:HSH393241 ICC393241:ICD393241 ILY393241:ILZ393241 IVU393241:IVV393241 JFQ393241:JFR393241 JPM393241:JPN393241 JZI393241:JZJ393241 KJE393241:KJF393241 KTA393241:KTB393241 LCW393241:LCX393241 LMS393241:LMT393241 LWO393241:LWP393241 MGK393241:MGL393241 MQG393241:MQH393241 NAC393241:NAD393241 NJY393241:NJZ393241 NTU393241:NTV393241 ODQ393241:ODR393241 ONM393241:ONN393241 OXI393241:OXJ393241 PHE393241:PHF393241 PRA393241:PRB393241 QAW393241:QAX393241 QKS393241:QKT393241 QUO393241:QUP393241 REK393241:REL393241 ROG393241:ROH393241 RYC393241:RYD393241 SHY393241:SHZ393241 SRU393241:SRV393241 TBQ393241:TBR393241 TLM393241:TLN393241 TVI393241:TVJ393241 UFE393241:UFF393241 UPA393241:UPB393241 UYW393241:UYX393241 VIS393241:VIT393241 VSO393241:VSP393241 WCK393241:WCL393241 WMG393241:WMH393241 WWC393241:WWD393241 U458777:V458777 JQ458777:JR458777 TM458777:TN458777 ADI458777:ADJ458777 ANE458777:ANF458777 AXA458777:AXB458777 BGW458777:BGX458777 BQS458777:BQT458777 CAO458777:CAP458777 CKK458777:CKL458777 CUG458777:CUH458777 DEC458777:DED458777 DNY458777:DNZ458777 DXU458777:DXV458777 EHQ458777:EHR458777 ERM458777:ERN458777 FBI458777:FBJ458777 FLE458777:FLF458777 FVA458777:FVB458777 GEW458777:GEX458777 GOS458777:GOT458777 GYO458777:GYP458777 HIK458777:HIL458777 HSG458777:HSH458777 ICC458777:ICD458777 ILY458777:ILZ458777 IVU458777:IVV458777 JFQ458777:JFR458777 JPM458777:JPN458777 JZI458777:JZJ458777 KJE458777:KJF458777 KTA458777:KTB458777 LCW458777:LCX458777 LMS458777:LMT458777 LWO458777:LWP458777 MGK458777:MGL458777 MQG458777:MQH458777 NAC458777:NAD458777 NJY458777:NJZ458777 NTU458777:NTV458777 ODQ458777:ODR458777 ONM458777:ONN458777 OXI458777:OXJ458777 PHE458777:PHF458777 PRA458777:PRB458777 QAW458777:QAX458777 QKS458777:QKT458777 QUO458777:QUP458777 REK458777:REL458777 ROG458777:ROH458777 RYC458777:RYD458777 SHY458777:SHZ458777 SRU458777:SRV458777 TBQ458777:TBR458777 TLM458777:TLN458777 TVI458777:TVJ458777 UFE458777:UFF458777 UPA458777:UPB458777 UYW458777:UYX458777 VIS458777:VIT458777 VSO458777:VSP458777 WCK458777:WCL458777 WMG458777:WMH458777 WWC458777:WWD458777 U524313:V524313 JQ524313:JR524313 TM524313:TN524313 ADI524313:ADJ524313 ANE524313:ANF524313 AXA524313:AXB524313 BGW524313:BGX524313 BQS524313:BQT524313 CAO524313:CAP524313 CKK524313:CKL524313 CUG524313:CUH524313 DEC524313:DED524313 DNY524313:DNZ524313 DXU524313:DXV524313 EHQ524313:EHR524313 ERM524313:ERN524313 FBI524313:FBJ524313 FLE524313:FLF524313 FVA524313:FVB524313 GEW524313:GEX524313 GOS524313:GOT524313 GYO524313:GYP524313 HIK524313:HIL524313 HSG524313:HSH524313 ICC524313:ICD524313 ILY524313:ILZ524313 IVU524313:IVV524313 JFQ524313:JFR524313 JPM524313:JPN524313 JZI524313:JZJ524313 KJE524313:KJF524313 KTA524313:KTB524313 LCW524313:LCX524313 LMS524313:LMT524313 LWO524313:LWP524313 MGK524313:MGL524313 MQG524313:MQH524313 NAC524313:NAD524313 NJY524313:NJZ524313 NTU524313:NTV524313 ODQ524313:ODR524313 ONM524313:ONN524313 OXI524313:OXJ524313 PHE524313:PHF524313 PRA524313:PRB524313 QAW524313:QAX524313 QKS524313:QKT524313 QUO524313:QUP524313 REK524313:REL524313 ROG524313:ROH524313 RYC524313:RYD524313 SHY524313:SHZ524313 SRU524313:SRV524313 TBQ524313:TBR524313 TLM524313:TLN524313 TVI524313:TVJ524313 UFE524313:UFF524313 UPA524313:UPB524313 UYW524313:UYX524313 VIS524313:VIT524313 VSO524313:VSP524313 WCK524313:WCL524313 WMG524313:WMH524313 WWC524313:WWD524313 U589849:V589849 JQ589849:JR589849 TM589849:TN589849 ADI589849:ADJ589849 ANE589849:ANF589849 AXA589849:AXB589849 BGW589849:BGX589849 BQS589849:BQT589849 CAO589849:CAP589849 CKK589849:CKL589849 CUG589849:CUH589849 DEC589849:DED589849 DNY589849:DNZ589849 DXU589849:DXV589849 EHQ589849:EHR589849 ERM589849:ERN589849 FBI589849:FBJ589849 FLE589849:FLF589849 FVA589849:FVB589849 GEW589849:GEX589849 GOS589849:GOT589849 GYO589849:GYP589849 HIK589849:HIL589849 HSG589849:HSH589849 ICC589849:ICD589849 ILY589849:ILZ589849 IVU589849:IVV589849 JFQ589849:JFR589849 JPM589849:JPN589849 JZI589849:JZJ589849 KJE589849:KJF589849 KTA589849:KTB589849 LCW589849:LCX589849 LMS589849:LMT589849 LWO589849:LWP589849 MGK589849:MGL589849 MQG589849:MQH589849 NAC589849:NAD589849 NJY589849:NJZ589849 NTU589849:NTV589849 ODQ589849:ODR589849 ONM589849:ONN589849 OXI589849:OXJ589849 PHE589849:PHF589849 PRA589849:PRB589849 QAW589849:QAX589849 QKS589849:QKT589849 QUO589849:QUP589849 REK589849:REL589849 ROG589849:ROH589849 RYC589849:RYD589849 SHY589849:SHZ589849 SRU589849:SRV589849 TBQ589849:TBR589849 TLM589849:TLN589849 TVI589849:TVJ589849 UFE589849:UFF589849 UPA589849:UPB589849 UYW589849:UYX589849 VIS589849:VIT589849 VSO589849:VSP589849 WCK589849:WCL589849 WMG589849:WMH589849 WWC589849:WWD589849 U655385:V655385 JQ655385:JR655385 TM655385:TN655385 ADI655385:ADJ655385 ANE655385:ANF655385 AXA655385:AXB655385 BGW655385:BGX655385 BQS655385:BQT655385 CAO655385:CAP655385 CKK655385:CKL655385 CUG655385:CUH655385 DEC655385:DED655385 DNY655385:DNZ655385 DXU655385:DXV655385 EHQ655385:EHR655385 ERM655385:ERN655385 FBI655385:FBJ655385 FLE655385:FLF655385 FVA655385:FVB655385 GEW655385:GEX655385 GOS655385:GOT655385 GYO655385:GYP655385 HIK655385:HIL655385 HSG655385:HSH655385 ICC655385:ICD655385 ILY655385:ILZ655385 IVU655385:IVV655385 JFQ655385:JFR655385 JPM655385:JPN655385 JZI655385:JZJ655385 KJE655385:KJF655385 KTA655385:KTB655385 LCW655385:LCX655385 LMS655385:LMT655385 LWO655385:LWP655385 MGK655385:MGL655385 MQG655385:MQH655385 NAC655385:NAD655385 NJY655385:NJZ655385 NTU655385:NTV655385 ODQ655385:ODR655385 ONM655385:ONN655385 OXI655385:OXJ655385 PHE655385:PHF655385 PRA655385:PRB655385 QAW655385:QAX655385 QKS655385:QKT655385 QUO655385:QUP655385 REK655385:REL655385 ROG655385:ROH655385 RYC655385:RYD655385 SHY655385:SHZ655385 SRU655385:SRV655385 TBQ655385:TBR655385 TLM655385:TLN655385 TVI655385:TVJ655385 UFE655385:UFF655385 UPA655385:UPB655385 UYW655385:UYX655385 VIS655385:VIT655385 VSO655385:VSP655385 WCK655385:WCL655385 WMG655385:WMH655385 WWC655385:WWD655385 U720921:V720921 JQ720921:JR720921 TM720921:TN720921 ADI720921:ADJ720921 ANE720921:ANF720921 AXA720921:AXB720921 BGW720921:BGX720921 BQS720921:BQT720921 CAO720921:CAP720921 CKK720921:CKL720921 CUG720921:CUH720921 DEC720921:DED720921 DNY720921:DNZ720921 DXU720921:DXV720921 EHQ720921:EHR720921 ERM720921:ERN720921 FBI720921:FBJ720921 FLE720921:FLF720921 FVA720921:FVB720921 GEW720921:GEX720921 GOS720921:GOT720921 GYO720921:GYP720921 HIK720921:HIL720921 HSG720921:HSH720921 ICC720921:ICD720921 ILY720921:ILZ720921 IVU720921:IVV720921 JFQ720921:JFR720921 JPM720921:JPN720921 JZI720921:JZJ720921 KJE720921:KJF720921 KTA720921:KTB720921 LCW720921:LCX720921 LMS720921:LMT720921 LWO720921:LWP720921 MGK720921:MGL720921 MQG720921:MQH720921 NAC720921:NAD720921 NJY720921:NJZ720921 NTU720921:NTV720921 ODQ720921:ODR720921 ONM720921:ONN720921 OXI720921:OXJ720921 PHE720921:PHF720921 PRA720921:PRB720921 QAW720921:QAX720921 QKS720921:QKT720921 QUO720921:QUP720921 REK720921:REL720921 ROG720921:ROH720921 RYC720921:RYD720921 SHY720921:SHZ720921 SRU720921:SRV720921 TBQ720921:TBR720921 TLM720921:TLN720921 TVI720921:TVJ720921 UFE720921:UFF720921 UPA720921:UPB720921 UYW720921:UYX720921 VIS720921:VIT720921 VSO720921:VSP720921 WCK720921:WCL720921 WMG720921:WMH720921 WWC720921:WWD720921 U786457:V786457 JQ786457:JR786457 TM786457:TN786457 ADI786457:ADJ786457 ANE786457:ANF786457 AXA786457:AXB786457 BGW786457:BGX786457 BQS786457:BQT786457 CAO786457:CAP786457 CKK786457:CKL786457 CUG786457:CUH786457 DEC786457:DED786457 DNY786457:DNZ786457 DXU786457:DXV786457 EHQ786457:EHR786457 ERM786457:ERN786457 FBI786457:FBJ786457 FLE786457:FLF786457 FVA786457:FVB786457 GEW786457:GEX786457 GOS786457:GOT786457 GYO786457:GYP786457 HIK786457:HIL786457 HSG786457:HSH786457 ICC786457:ICD786457 ILY786457:ILZ786457 IVU786457:IVV786457 JFQ786457:JFR786457 JPM786457:JPN786457 JZI786457:JZJ786457 KJE786457:KJF786457 KTA786457:KTB786457 LCW786457:LCX786457 LMS786457:LMT786457 LWO786457:LWP786457 MGK786457:MGL786457 MQG786457:MQH786457 NAC786457:NAD786457 NJY786457:NJZ786457 NTU786457:NTV786457 ODQ786457:ODR786457 ONM786457:ONN786457 OXI786457:OXJ786457 PHE786457:PHF786457 PRA786457:PRB786457 QAW786457:QAX786457 QKS786457:QKT786457 QUO786457:QUP786457 REK786457:REL786457 ROG786457:ROH786457 RYC786457:RYD786457 SHY786457:SHZ786457 SRU786457:SRV786457 TBQ786457:TBR786457 TLM786457:TLN786457 TVI786457:TVJ786457 UFE786457:UFF786457 UPA786457:UPB786457 UYW786457:UYX786457 VIS786457:VIT786457 VSO786457:VSP786457 WCK786457:WCL786457 WMG786457:WMH786457 WWC786457:WWD786457 U851993:V851993 JQ851993:JR851993 TM851993:TN851993 ADI851993:ADJ851993 ANE851993:ANF851993 AXA851993:AXB851993 BGW851993:BGX851993 BQS851993:BQT851993 CAO851993:CAP851993 CKK851993:CKL851993 CUG851993:CUH851993 DEC851993:DED851993 DNY851993:DNZ851993 DXU851993:DXV851993 EHQ851993:EHR851993 ERM851993:ERN851993 FBI851993:FBJ851993 FLE851993:FLF851993 FVA851993:FVB851993 GEW851993:GEX851993 GOS851993:GOT851993 GYO851993:GYP851993 HIK851993:HIL851993 HSG851993:HSH851993 ICC851993:ICD851993 ILY851993:ILZ851993 IVU851993:IVV851993 JFQ851993:JFR851993 JPM851993:JPN851993 JZI851993:JZJ851993 KJE851993:KJF851993 KTA851993:KTB851993 LCW851993:LCX851993 LMS851993:LMT851993 LWO851993:LWP851993 MGK851993:MGL851993 MQG851993:MQH851993 NAC851993:NAD851993 NJY851993:NJZ851993 NTU851993:NTV851993 ODQ851993:ODR851993 ONM851993:ONN851993 OXI851993:OXJ851993 PHE851993:PHF851993 PRA851993:PRB851993 QAW851993:QAX851993 QKS851993:QKT851993 QUO851993:QUP851993 REK851993:REL851993 ROG851993:ROH851993 RYC851993:RYD851993 SHY851993:SHZ851993 SRU851993:SRV851993 TBQ851993:TBR851993 TLM851993:TLN851993 TVI851993:TVJ851993 UFE851993:UFF851993 UPA851993:UPB851993 UYW851993:UYX851993 VIS851993:VIT851993 VSO851993:VSP851993 WCK851993:WCL851993 WMG851993:WMH851993 WWC851993:WWD851993 U917529:V917529 JQ917529:JR917529 TM917529:TN917529 ADI917529:ADJ917529 ANE917529:ANF917529 AXA917529:AXB917529 BGW917529:BGX917529 BQS917529:BQT917529 CAO917529:CAP917529 CKK917529:CKL917529 CUG917529:CUH917529 DEC917529:DED917529 DNY917529:DNZ917529 DXU917529:DXV917529 EHQ917529:EHR917529 ERM917529:ERN917529 FBI917529:FBJ917529 FLE917529:FLF917529 FVA917529:FVB917529 GEW917529:GEX917529 GOS917529:GOT917529 GYO917529:GYP917529 HIK917529:HIL917529 HSG917529:HSH917529 ICC917529:ICD917529 ILY917529:ILZ917529 IVU917529:IVV917529 JFQ917529:JFR917529 JPM917529:JPN917529 JZI917529:JZJ917529 KJE917529:KJF917529 KTA917529:KTB917529 LCW917529:LCX917529 LMS917529:LMT917529 LWO917529:LWP917529 MGK917529:MGL917529 MQG917529:MQH917529 NAC917529:NAD917529 NJY917529:NJZ917529 NTU917529:NTV917529 ODQ917529:ODR917529 ONM917529:ONN917529 OXI917529:OXJ917529 PHE917529:PHF917529 PRA917529:PRB917529 QAW917529:QAX917529 QKS917529:QKT917529 QUO917529:QUP917529 REK917529:REL917529 ROG917529:ROH917529 RYC917529:RYD917529 SHY917529:SHZ917529 SRU917529:SRV917529 TBQ917529:TBR917529 TLM917529:TLN917529 TVI917529:TVJ917529 UFE917529:UFF917529 UPA917529:UPB917529 UYW917529:UYX917529 VIS917529:VIT917529 VSO917529:VSP917529 WCK917529:WCL917529 WMG917529:WMH917529 WWC917529:WWD917529 U983065:V983065 JQ983065:JR983065 TM983065:TN983065 ADI983065:ADJ983065 ANE983065:ANF983065 AXA983065:AXB983065 BGW983065:BGX983065 BQS983065:BQT983065 CAO983065:CAP983065 CKK983065:CKL983065 CUG983065:CUH983065 DEC983065:DED983065 DNY983065:DNZ983065 DXU983065:DXV983065 EHQ983065:EHR983065 ERM983065:ERN983065 FBI983065:FBJ983065 FLE983065:FLF983065 FVA983065:FVB983065 GEW983065:GEX983065 GOS983065:GOT983065 GYO983065:GYP983065 HIK983065:HIL983065 HSG983065:HSH983065 ICC983065:ICD983065 ILY983065:ILZ983065 IVU983065:IVV983065 JFQ983065:JFR983065 JPM983065:JPN983065 JZI983065:JZJ983065 KJE983065:KJF983065 KTA983065:KTB983065 LCW983065:LCX983065 LMS983065:LMT983065 LWO983065:LWP983065 MGK983065:MGL983065 MQG983065:MQH983065 NAC983065:NAD983065 NJY983065:NJZ983065 NTU983065:NTV983065 ODQ983065:ODR983065 ONM983065:ONN983065 OXI983065:OXJ983065 PHE983065:PHF983065 PRA983065:PRB983065 QAW983065:QAX983065 QKS983065:QKT983065 QUO983065:QUP983065 REK983065:REL983065 ROG983065:ROH983065 RYC983065:RYD983065 SHY983065:SHZ983065 SRU983065:SRV983065 TBQ983065:TBR983065 TLM983065:TLN983065 TVI983065:TVJ983065 UFE983065:UFF983065 UPA983065:UPB983065 UYW983065:UYX983065 VIS983065:VIT983065 VSO983065:VSP983065 WCK983065:WCL983065 WMG983065:WMH983065 U25:V25"/>
    <dataValidation type="decimal" allowBlank="1" showInputMessage="1" showErrorMessage="1" error="acima do permitido" sqref="M51:N51 JI51:JJ51 TE51:TF51 ADA51:ADB51 AMW51:AMX51 AWS51:AWT51 BGO51:BGP51 BQK51:BQL51 CAG51:CAH51 CKC51:CKD51 CTY51:CTZ51 DDU51:DDV51 DNQ51:DNR51 DXM51:DXN51 EHI51:EHJ51 ERE51:ERF51 FBA51:FBB51 FKW51:FKX51 FUS51:FUT51 GEO51:GEP51 GOK51:GOL51 GYG51:GYH51 HIC51:HID51 HRY51:HRZ51 IBU51:IBV51 ILQ51:ILR51 IVM51:IVN51 JFI51:JFJ51 JPE51:JPF51 JZA51:JZB51 KIW51:KIX51 KSS51:KST51 LCO51:LCP51 LMK51:LML51 LWG51:LWH51 MGC51:MGD51 MPY51:MPZ51 MZU51:MZV51 NJQ51:NJR51 NTM51:NTN51 ODI51:ODJ51 ONE51:ONF51 OXA51:OXB51 PGW51:PGX51 PQS51:PQT51 QAO51:QAP51 QKK51:QKL51 QUG51:QUH51 REC51:RED51 RNY51:RNZ51 RXU51:RXV51 SHQ51:SHR51 SRM51:SRN51 TBI51:TBJ51 TLE51:TLF51 TVA51:TVB51 UEW51:UEX51 UOS51:UOT51 UYO51:UYP51 VIK51:VIL51 VSG51:VSH51 WCC51:WCD51 WLY51:WLZ51 WVU51:WVV51 M65587:N65587 JI65587:JJ65587 TE65587:TF65587 ADA65587:ADB65587 AMW65587:AMX65587 AWS65587:AWT65587 BGO65587:BGP65587 BQK65587:BQL65587 CAG65587:CAH65587 CKC65587:CKD65587 CTY65587:CTZ65587 DDU65587:DDV65587 DNQ65587:DNR65587 DXM65587:DXN65587 EHI65587:EHJ65587 ERE65587:ERF65587 FBA65587:FBB65587 FKW65587:FKX65587 FUS65587:FUT65587 GEO65587:GEP65587 GOK65587:GOL65587 GYG65587:GYH65587 HIC65587:HID65587 HRY65587:HRZ65587 IBU65587:IBV65587 ILQ65587:ILR65587 IVM65587:IVN65587 JFI65587:JFJ65587 JPE65587:JPF65587 JZA65587:JZB65587 KIW65587:KIX65587 KSS65587:KST65587 LCO65587:LCP65587 LMK65587:LML65587 LWG65587:LWH65587 MGC65587:MGD65587 MPY65587:MPZ65587 MZU65587:MZV65587 NJQ65587:NJR65587 NTM65587:NTN65587 ODI65587:ODJ65587 ONE65587:ONF65587 OXA65587:OXB65587 PGW65587:PGX65587 PQS65587:PQT65587 QAO65587:QAP65587 QKK65587:QKL65587 QUG65587:QUH65587 REC65587:RED65587 RNY65587:RNZ65587 RXU65587:RXV65587 SHQ65587:SHR65587 SRM65587:SRN65587 TBI65587:TBJ65587 TLE65587:TLF65587 TVA65587:TVB65587 UEW65587:UEX65587 UOS65587:UOT65587 UYO65587:UYP65587 VIK65587:VIL65587 VSG65587:VSH65587 WCC65587:WCD65587 WLY65587:WLZ65587 WVU65587:WVV65587 M131123:N131123 JI131123:JJ131123 TE131123:TF131123 ADA131123:ADB131123 AMW131123:AMX131123 AWS131123:AWT131123 BGO131123:BGP131123 BQK131123:BQL131123 CAG131123:CAH131123 CKC131123:CKD131123 CTY131123:CTZ131123 DDU131123:DDV131123 DNQ131123:DNR131123 DXM131123:DXN131123 EHI131123:EHJ131123 ERE131123:ERF131123 FBA131123:FBB131123 FKW131123:FKX131123 FUS131123:FUT131123 GEO131123:GEP131123 GOK131123:GOL131123 GYG131123:GYH131123 HIC131123:HID131123 HRY131123:HRZ131123 IBU131123:IBV131123 ILQ131123:ILR131123 IVM131123:IVN131123 JFI131123:JFJ131123 JPE131123:JPF131123 JZA131123:JZB131123 KIW131123:KIX131123 KSS131123:KST131123 LCO131123:LCP131123 LMK131123:LML131123 LWG131123:LWH131123 MGC131123:MGD131123 MPY131123:MPZ131123 MZU131123:MZV131123 NJQ131123:NJR131123 NTM131123:NTN131123 ODI131123:ODJ131123 ONE131123:ONF131123 OXA131123:OXB131123 PGW131123:PGX131123 PQS131123:PQT131123 QAO131123:QAP131123 QKK131123:QKL131123 QUG131123:QUH131123 REC131123:RED131123 RNY131123:RNZ131123 RXU131123:RXV131123 SHQ131123:SHR131123 SRM131123:SRN131123 TBI131123:TBJ131123 TLE131123:TLF131123 TVA131123:TVB131123 UEW131123:UEX131123 UOS131123:UOT131123 UYO131123:UYP131123 VIK131123:VIL131123 VSG131123:VSH131123 WCC131123:WCD131123 WLY131123:WLZ131123 WVU131123:WVV131123 M196659:N196659 JI196659:JJ196659 TE196659:TF196659 ADA196659:ADB196659 AMW196659:AMX196659 AWS196659:AWT196659 BGO196659:BGP196659 BQK196659:BQL196659 CAG196659:CAH196659 CKC196659:CKD196659 CTY196659:CTZ196659 DDU196659:DDV196659 DNQ196659:DNR196659 DXM196659:DXN196659 EHI196659:EHJ196659 ERE196659:ERF196659 FBA196659:FBB196659 FKW196659:FKX196659 FUS196659:FUT196659 GEO196659:GEP196659 GOK196659:GOL196659 GYG196659:GYH196659 HIC196659:HID196659 HRY196659:HRZ196659 IBU196659:IBV196659 ILQ196659:ILR196659 IVM196659:IVN196659 JFI196659:JFJ196659 JPE196659:JPF196659 JZA196659:JZB196659 KIW196659:KIX196659 KSS196659:KST196659 LCO196659:LCP196659 LMK196659:LML196659 LWG196659:LWH196659 MGC196659:MGD196659 MPY196659:MPZ196659 MZU196659:MZV196659 NJQ196659:NJR196659 NTM196659:NTN196659 ODI196659:ODJ196659 ONE196659:ONF196659 OXA196659:OXB196659 PGW196659:PGX196659 PQS196659:PQT196659 QAO196659:QAP196659 QKK196659:QKL196659 QUG196659:QUH196659 REC196659:RED196659 RNY196659:RNZ196659 RXU196659:RXV196659 SHQ196659:SHR196659 SRM196659:SRN196659 TBI196659:TBJ196659 TLE196659:TLF196659 TVA196659:TVB196659 UEW196659:UEX196659 UOS196659:UOT196659 UYO196659:UYP196659 VIK196659:VIL196659 VSG196659:VSH196659 WCC196659:WCD196659 WLY196659:WLZ196659 WVU196659:WVV196659 M262195:N262195 JI262195:JJ262195 TE262195:TF262195 ADA262195:ADB262195 AMW262195:AMX262195 AWS262195:AWT262195 BGO262195:BGP262195 BQK262195:BQL262195 CAG262195:CAH262195 CKC262195:CKD262195 CTY262195:CTZ262195 DDU262195:DDV262195 DNQ262195:DNR262195 DXM262195:DXN262195 EHI262195:EHJ262195 ERE262195:ERF262195 FBA262195:FBB262195 FKW262195:FKX262195 FUS262195:FUT262195 GEO262195:GEP262195 GOK262195:GOL262195 GYG262195:GYH262195 HIC262195:HID262195 HRY262195:HRZ262195 IBU262195:IBV262195 ILQ262195:ILR262195 IVM262195:IVN262195 JFI262195:JFJ262195 JPE262195:JPF262195 JZA262195:JZB262195 KIW262195:KIX262195 KSS262195:KST262195 LCO262195:LCP262195 LMK262195:LML262195 LWG262195:LWH262195 MGC262195:MGD262195 MPY262195:MPZ262195 MZU262195:MZV262195 NJQ262195:NJR262195 NTM262195:NTN262195 ODI262195:ODJ262195 ONE262195:ONF262195 OXA262195:OXB262195 PGW262195:PGX262195 PQS262195:PQT262195 QAO262195:QAP262195 QKK262195:QKL262195 QUG262195:QUH262195 REC262195:RED262195 RNY262195:RNZ262195 RXU262195:RXV262195 SHQ262195:SHR262195 SRM262195:SRN262195 TBI262195:TBJ262195 TLE262195:TLF262195 TVA262195:TVB262195 UEW262195:UEX262195 UOS262195:UOT262195 UYO262195:UYP262195 VIK262195:VIL262195 VSG262195:VSH262195 WCC262195:WCD262195 WLY262195:WLZ262195 WVU262195:WVV262195 M327731:N327731 JI327731:JJ327731 TE327731:TF327731 ADA327731:ADB327731 AMW327731:AMX327731 AWS327731:AWT327731 BGO327731:BGP327731 BQK327731:BQL327731 CAG327731:CAH327731 CKC327731:CKD327731 CTY327731:CTZ327731 DDU327731:DDV327731 DNQ327731:DNR327731 DXM327731:DXN327731 EHI327731:EHJ327731 ERE327731:ERF327731 FBA327731:FBB327731 FKW327731:FKX327731 FUS327731:FUT327731 GEO327731:GEP327731 GOK327731:GOL327731 GYG327731:GYH327731 HIC327731:HID327731 HRY327731:HRZ327731 IBU327731:IBV327731 ILQ327731:ILR327731 IVM327731:IVN327731 JFI327731:JFJ327731 JPE327731:JPF327731 JZA327731:JZB327731 KIW327731:KIX327731 KSS327731:KST327731 LCO327731:LCP327731 LMK327731:LML327731 LWG327731:LWH327731 MGC327731:MGD327731 MPY327731:MPZ327731 MZU327731:MZV327731 NJQ327731:NJR327731 NTM327731:NTN327731 ODI327731:ODJ327731 ONE327731:ONF327731 OXA327731:OXB327731 PGW327731:PGX327731 PQS327731:PQT327731 QAO327731:QAP327731 QKK327731:QKL327731 QUG327731:QUH327731 REC327731:RED327731 RNY327731:RNZ327731 RXU327731:RXV327731 SHQ327731:SHR327731 SRM327731:SRN327731 TBI327731:TBJ327731 TLE327731:TLF327731 TVA327731:TVB327731 UEW327731:UEX327731 UOS327731:UOT327731 UYO327731:UYP327731 VIK327731:VIL327731 VSG327731:VSH327731 WCC327731:WCD327731 WLY327731:WLZ327731 WVU327731:WVV327731 M393267:N393267 JI393267:JJ393267 TE393267:TF393267 ADA393267:ADB393267 AMW393267:AMX393267 AWS393267:AWT393267 BGO393267:BGP393267 BQK393267:BQL393267 CAG393267:CAH393267 CKC393267:CKD393267 CTY393267:CTZ393267 DDU393267:DDV393267 DNQ393267:DNR393267 DXM393267:DXN393267 EHI393267:EHJ393267 ERE393267:ERF393267 FBA393267:FBB393267 FKW393267:FKX393267 FUS393267:FUT393267 GEO393267:GEP393267 GOK393267:GOL393267 GYG393267:GYH393267 HIC393267:HID393267 HRY393267:HRZ393267 IBU393267:IBV393267 ILQ393267:ILR393267 IVM393267:IVN393267 JFI393267:JFJ393267 JPE393267:JPF393267 JZA393267:JZB393267 KIW393267:KIX393267 KSS393267:KST393267 LCO393267:LCP393267 LMK393267:LML393267 LWG393267:LWH393267 MGC393267:MGD393267 MPY393267:MPZ393267 MZU393267:MZV393267 NJQ393267:NJR393267 NTM393267:NTN393267 ODI393267:ODJ393267 ONE393267:ONF393267 OXA393267:OXB393267 PGW393267:PGX393267 PQS393267:PQT393267 QAO393267:QAP393267 QKK393267:QKL393267 QUG393267:QUH393267 REC393267:RED393267 RNY393267:RNZ393267 RXU393267:RXV393267 SHQ393267:SHR393267 SRM393267:SRN393267 TBI393267:TBJ393267 TLE393267:TLF393267 TVA393267:TVB393267 UEW393267:UEX393267 UOS393267:UOT393267 UYO393267:UYP393267 VIK393267:VIL393267 VSG393267:VSH393267 WCC393267:WCD393267 WLY393267:WLZ393267 WVU393267:WVV393267 M458803:N458803 JI458803:JJ458803 TE458803:TF458803 ADA458803:ADB458803 AMW458803:AMX458803 AWS458803:AWT458803 BGO458803:BGP458803 BQK458803:BQL458803 CAG458803:CAH458803 CKC458803:CKD458803 CTY458803:CTZ458803 DDU458803:DDV458803 DNQ458803:DNR458803 DXM458803:DXN458803 EHI458803:EHJ458803 ERE458803:ERF458803 FBA458803:FBB458803 FKW458803:FKX458803 FUS458803:FUT458803 GEO458803:GEP458803 GOK458803:GOL458803 GYG458803:GYH458803 HIC458803:HID458803 HRY458803:HRZ458803 IBU458803:IBV458803 ILQ458803:ILR458803 IVM458803:IVN458803 JFI458803:JFJ458803 JPE458803:JPF458803 JZA458803:JZB458803 KIW458803:KIX458803 KSS458803:KST458803 LCO458803:LCP458803 LMK458803:LML458803 LWG458803:LWH458803 MGC458803:MGD458803 MPY458803:MPZ458803 MZU458803:MZV458803 NJQ458803:NJR458803 NTM458803:NTN458803 ODI458803:ODJ458803 ONE458803:ONF458803 OXA458803:OXB458803 PGW458803:PGX458803 PQS458803:PQT458803 QAO458803:QAP458803 QKK458803:QKL458803 QUG458803:QUH458803 REC458803:RED458803 RNY458803:RNZ458803 RXU458803:RXV458803 SHQ458803:SHR458803 SRM458803:SRN458803 TBI458803:TBJ458803 TLE458803:TLF458803 TVA458803:TVB458803 UEW458803:UEX458803 UOS458803:UOT458803 UYO458803:UYP458803 VIK458803:VIL458803 VSG458803:VSH458803 WCC458803:WCD458803 WLY458803:WLZ458803 WVU458803:WVV458803 M524339:N524339 JI524339:JJ524339 TE524339:TF524339 ADA524339:ADB524339 AMW524339:AMX524339 AWS524339:AWT524339 BGO524339:BGP524339 BQK524339:BQL524339 CAG524339:CAH524339 CKC524339:CKD524339 CTY524339:CTZ524339 DDU524339:DDV524339 DNQ524339:DNR524339 DXM524339:DXN524339 EHI524339:EHJ524339 ERE524339:ERF524339 FBA524339:FBB524339 FKW524339:FKX524339 FUS524339:FUT524339 GEO524339:GEP524339 GOK524339:GOL524339 GYG524339:GYH524339 HIC524339:HID524339 HRY524339:HRZ524339 IBU524339:IBV524339 ILQ524339:ILR524339 IVM524339:IVN524339 JFI524339:JFJ524339 JPE524339:JPF524339 JZA524339:JZB524339 KIW524339:KIX524339 KSS524339:KST524339 LCO524339:LCP524339 LMK524339:LML524339 LWG524339:LWH524339 MGC524339:MGD524339 MPY524339:MPZ524339 MZU524339:MZV524339 NJQ524339:NJR524339 NTM524339:NTN524339 ODI524339:ODJ524339 ONE524339:ONF524339 OXA524339:OXB524339 PGW524339:PGX524339 PQS524339:PQT524339 QAO524339:QAP524339 QKK524339:QKL524339 QUG524339:QUH524339 REC524339:RED524339 RNY524339:RNZ524339 RXU524339:RXV524339 SHQ524339:SHR524339 SRM524339:SRN524339 TBI524339:TBJ524339 TLE524339:TLF524339 TVA524339:TVB524339 UEW524339:UEX524339 UOS524339:UOT524339 UYO524339:UYP524339 VIK524339:VIL524339 VSG524339:VSH524339 WCC524339:WCD524339 WLY524339:WLZ524339 WVU524339:WVV524339 M589875:N589875 JI589875:JJ589875 TE589875:TF589875 ADA589875:ADB589875 AMW589875:AMX589875 AWS589875:AWT589875 BGO589875:BGP589875 BQK589875:BQL589875 CAG589875:CAH589875 CKC589875:CKD589875 CTY589875:CTZ589875 DDU589875:DDV589875 DNQ589875:DNR589875 DXM589875:DXN589875 EHI589875:EHJ589875 ERE589875:ERF589875 FBA589875:FBB589875 FKW589875:FKX589875 FUS589875:FUT589875 GEO589875:GEP589875 GOK589875:GOL589875 GYG589875:GYH589875 HIC589875:HID589875 HRY589875:HRZ589875 IBU589875:IBV589875 ILQ589875:ILR589875 IVM589875:IVN589875 JFI589875:JFJ589875 JPE589875:JPF589875 JZA589875:JZB589875 KIW589875:KIX589875 KSS589875:KST589875 LCO589875:LCP589875 LMK589875:LML589875 LWG589875:LWH589875 MGC589875:MGD589875 MPY589875:MPZ589875 MZU589875:MZV589875 NJQ589875:NJR589875 NTM589875:NTN589875 ODI589875:ODJ589875 ONE589875:ONF589875 OXA589875:OXB589875 PGW589875:PGX589875 PQS589875:PQT589875 QAO589875:QAP589875 QKK589875:QKL589875 QUG589875:QUH589875 REC589875:RED589875 RNY589875:RNZ589875 RXU589875:RXV589875 SHQ589875:SHR589875 SRM589875:SRN589875 TBI589875:TBJ589875 TLE589875:TLF589875 TVA589875:TVB589875 UEW589875:UEX589875 UOS589875:UOT589875 UYO589875:UYP589875 VIK589875:VIL589875 VSG589875:VSH589875 WCC589875:WCD589875 WLY589875:WLZ589875 WVU589875:WVV589875 M655411:N655411 JI655411:JJ655411 TE655411:TF655411 ADA655411:ADB655411 AMW655411:AMX655411 AWS655411:AWT655411 BGO655411:BGP655411 BQK655411:BQL655411 CAG655411:CAH655411 CKC655411:CKD655411 CTY655411:CTZ655411 DDU655411:DDV655411 DNQ655411:DNR655411 DXM655411:DXN655411 EHI655411:EHJ655411 ERE655411:ERF655411 FBA655411:FBB655411 FKW655411:FKX655411 FUS655411:FUT655411 GEO655411:GEP655411 GOK655411:GOL655411 GYG655411:GYH655411 HIC655411:HID655411 HRY655411:HRZ655411 IBU655411:IBV655411 ILQ655411:ILR655411 IVM655411:IVN655411 JFI655411:JFJ655411 JPE655411:JPF655411 JZA655411:JZB655411 KIW655411:KIX655411 KSS655411:KST655411 LCO655411:LCP655411 LMK655411:LML655411 LWG655411:LWH655411 MGC655411:MGD655411 MPY655411:MPZ655411 MZU655411:MZV655411 NJQ655411:NJR655411 NTM655411:NTN655411 ODI655411:ODJ655411 ONE655411:ONF655411 OXA655411:OXB655411 PGW655411:PGX655411 PQS655411:PQT655411 QAO655411:QAP655411 QKK655411:QKL655411 QUG655411:QUH655411 REC655411:RED655411 RNY655411:RNZ655411 RXU655411:RXV655411 SHQ655411:SHR655411 SRM655411:SRN655411 TBI655411:TBJ655411 TLE655411:TLF655411 TVA655411:TVB655411 UEW655411:UEX655411 UOS655411:UOT655411 UYO655411:UYP655411 VIK655411:VIL655411 VSG655411:VSH655411 WCC655411:WCD655411 WLY655411:WLZ655411 WVU655411:WVV655411 M720947:N720947 JI720947:JJ720947 TE720947:TF720947 ADA720947:ADB720947 AMW720947:AMX720947 AWS720947:AWT720947 BGO720947:BGP720947 BQK720947:BQL720947 CAG720947:CAH720947 CKC720947:CKD720947 CTY720947:CTZ720947 DDU720947:DDV720947 DNQ720947:DNR720947 DXM720947:DXN720947 EHI720947:EHJ720947 ERE720947:ERF720947 FBA720947:FBB720947 FKW720947:FKX720947 FUS720947:FUT720947 GEO720947:GEP720947 GOK720947:GOL720947 GYG720947:GYH720947 HIC720947:HID720947 HRY720947:HRZ720947 IBU720947:IBV720947 ILQ720947:ILR720947 IVM720947:IVN720947 JFI720947:JFJ720947 JPE720947:JPF720947 JZA720947:JZB720947 KIW720947:KIX720947 KSS720947:KST720947 LCO720947:LCP720947 LMK720947:LML720947 LWG720947:LWH720947 MGC720947:MGD720947 MPY720947:MPZ720947 MZU720947:MZV720947 NJQ720947:NJR720947 NTM720947:NTN720947 ODI720947:ODJ720947 ONE720947:ONF720947 OXA720947:OXB720947 PGW720947:PGX720947 PQS720947:PQT720947 QAO720947:QAP720947 QKK720947:QKL720947 QUG720947:QUH720947 REC720947:RED720947 RNY720947:RNZ720947 RXU720947:RXV720947 SHQ720947:SHR720947 SRM720947:SRN720947 TBI720947:TBJ720947 TLE720947:TLF720947 TVA720947:TVB720947 UEW720947:UEX720947 UOS720947:UOT720947 UYO720947:UYP720947 VIK720947:VIL720947 VSG720947:VSH720947 WCC720947:WCD720947 WLY720947:WLZ720947 WVU720947:WVV720947 M786483:N786483 JI786483:JJ786483 TE786483:TF786483 ADA786483:ADB786483 AMW786483:AMX786483 AWS786483:AWT786483 BGO786483:BGP786483 BQK786483:BQL786483 CAG786483:CAH786483 CKC786483:CKD786483 CTY786483:CTZ786483 DDU786483:DDV786483 DNQ786483:DNR786483 DXM786483:DXN786483 EHI786483:EHJ786483 ERE786483:ERF786483 FBA786483:FBB786483 FKW786483:FKX786483 FUS786483:FUT786483 GEO786483:GEP786483 GOK786483:GOL786483 GYG786483:GYH786483 HIC786483:HID786483 HRY786483:HRZ786483 IBU786483:IBV786483 ILQ786483:ILR786483 IVM786483:IVN786483 JFI786483:JFJ786483 JPE786483:JPF786483 JZA786483:JZB786483 KIW786483:KIX786483 KSS786483:KST786483 LCO786483:LCP786483 LMK786483:LML786483 LWG786483:LWH786483 MGC786483:MGD786483 MPY786483:MPZ786483 MZU786483:MZV786483 NJQ786483:NJR786483 NTM786483:NTN786483 ODI786483:ODJ786483 ONE786483:ONF786483 OXA786483:OXB786483 PGW786483:PGX786483 PQS786483:PQT786483 QAO786483:QAP786483 QKK786483:QKL786483 QUG786483:QUH786483 REC786483:RED786483 RNY786483:RNZ786483 RXU786483:RXV786483 SHQ786483:SHR786483 SRM786483:SRN786483 TBI786483:TBJ786483 TLE786483:TLF786483 TVA786483:TVB786483 UEW786483:UEX786483 UOS786483:UOT786483 UYO786483:UYP786483 VIK786483:VIL786483 VSG786483:VSH786483 WCC786483:WCD786483 WLY786483:WLZ786483 WVU786483:WVV786483 M852019:N852019 JI852019:JJ852019 TE852019:TF852019 ADA852019:ADB852019 AMW852019:AMX852019 AWS852019:AWT852019 BGO852019:BGP852019 BQK852019:BQL852019 CAG852019:CAH852019 CKC852019:CKD852019 CTY852019:CTZ852019 DDU852019:DDV852019 DNQ852019:DNR852019 DXM852019:DXN852019 EHI852019:EHJ852019 ERE852019:ERF852019 FBA852019:FBB852019 FKW852019:FKX852019 FUS852019:FUT852019 GEO852019:GEP852019 GOK852019:GOL852019 GYG852019:GYH852019 HIC852019:HID852019 HRY852019:HRZ852019 IBU852019:IBV852019 ILQ852019:ILR852019 IVM852019:IVN852019 JFI852019:JFJ852019 JPE852019:JPF852019 JZA852019:JZB852019 KIW852019:KIX852019 KSS852019:KST852019 LCO852019:LCP852019 LMK852019:LML852019 LWG852019:LWH852019 MGC852019:MGD852019 MPY852019:MPZ852019 MZU852019:MZV852019 NJQ852019:NJR852019 NTM852019:NTN852019 ODI852019:ODJ852019 ONE852019:ONF852019 OXA852019:OXB852019 PGW852019:PGX852019 PQS852019:PQT852019 QAO852019:QAP852019 QKK852019:QKL852019 QUG852019:QUH852019 REC852019:RED852019 RNY852019:RNZ852019 RXU852019:RXV852019 SHQ852019:SHR852019 SRM852019:SRN852019 TBI852019:TBJ852019 TLE852019:TLF852019 TVA852019:TVB852019 UEW852019:UEX852019 UOS852019:UOT852019 UYO852019:UYP852019 VIK852019:VIL852019 VSG852019:VSH852019 WCC852019:WCD852019 WLY852019:WLZ852019 WVU852019:WVV852019 M917555:N917555 JI917555:JJ917555 TE917555:TF917555 ADA917555:ADB917555 AMW917555:AMX917555 AWS917555:AWT917555 BGO917555:BGP917555 BQK917555:BQL917555 CAG917555:CAH917555 CKC917555:CKD917555 CTY917555:CTZ917555 DDU917555:DDV917555 DNQ917555:DNR917555 DXM917555:DXN917555 EHI917555:EHJ917555 ERE917555:ERF917555 FBA917555:FBB917555 FKW917555:FKX917555 FUS917555:FUT917555 GEO917555:GEP917555 GOK917555:GOL917555 GYG917555:GYH917555 HIC917555:HID917555 HRY917555:HRZ917555 IBU917555:IBV917555 ILQ917555:ILR917555 IVM917555:IVN917555 JFI917555:JFJ917555 JPE917555:JPF917555 JZA917555:JZB917555 KIW917555:KIX917555 KSS917555:KST917555 LCO917555:LCP917555 LMK917555:LML917555 LWG917555:LWH917555 MGC917555:MGD917555 MPY917555:MPZ917555 MZU917555:MZV917555 NJQ917555:NJR917555 NTM917555:NTN917555 ODI917555:ODJ917555 ONE917555:ONF917555 OXA917555:OXB917555 PGW917555:PGX917555 PQS917555:PQT917555 QAO917555:QAP917555 QKK917555:QKL917555 QUG917555:QUH917555 REC917555:RED917555 RNY917555:RNZ917555 RXU917555:RXV917555 SHQ917555:SHR917555 SRM917555:SRN917555 TBI917555:TBJ917555 TLE917555:TLF917555 TVA917555:TVB917555 UEW917555:UEX917555 UOS917555:UOT917555 UYO917555:UYP917555 VIK917555:VIL917555 VSG917555:VSH917555 WCC917555:WCD917555 WLY917555:WLZ917555 WVU917555:WVV917555 M983091:N983091 JI983091:JJ983091 TE983091:TF983091 ADA983091:ADB983091 AMW983091:AMX983091 AWS983091:AWT983091 BGO983091:BGP983091 BQK983091:BQL983091 CAG983091:CAH983091 CKC983091:CKD983091 CTY983091:CTZ983091 DDU983091:DDV983091 DNQ983091:DNR983091 DXM983091:DXN983091 EHI983091:EHJ983091 ERE983091:ERF983091 FBA983091:FBB983091 FKW983091:FKX983091 FUS983091:FUT983091 GEO983091:GEP983091 GOK983091:GOL983091 GYG983091:GYH983091 HIC983091:HID983091 HRY983091:HRZ983091 IBU983091:IBV983091 ILQ983091:ILR983091 IVM983091:IVN983091 JFI983091:JFJ983091 JPE983091:JPF983091 JZA983091:JZB983091 KIW983091:KIX983091 KSS983091:KST983091 LCO983091:LCP983091 LMK983091:LML983091 LWG983091:LWH983091 MGC983091:MGD983091 MPY983091:MPZ983091 MZU983091:MZV983091 NJQ983091:NJR983091 NTM983091:NTN983091 ODI983091:ODJ983091 ONE983091:ONF983091 OXA983091:OXB983091 PGW983091:PGX983091 PQS983091:PQT983091 QAO983091:QAP983091 QKK983091:QKL983091 QUG983091:QUH983091 REC983091:RED983091 RNY983091:RNZ983091 RXU983091:RXV983091 SHQ983091:SHR983091 SRM983091:SRN983091 TBI983091:TBJ983091 TLE983091:TLF983091 TVA983091:TVB983091 UEW983091:UEX983091 UOS983091:UOT983091 UYO983091:UYP983091 VIK983091:VIL983091 VSG983091:VSH983091 WCC983091:WCD983091 WLY983091:WLZ983091 WVU983091:WVV983091">
      <formula1>0</formula1>
      <formula2>1000000</formula2>
    </dataValidation>
    <dataValidation type="whole" allowBlank="1" showInputMessage="1" showErrorMessage="1" error="acima do permitido" sqref="G28 JC28 SY28 ACU28 AMQ28 AWM28 BGI28 BQE28 CAA28 CJW28 CTS28 DDO28 DNK28 DXG28 EHC28 EQY28 FAU28 FKQ28 FUM28 GEI28 GOE28 GYA28 HHW28 HRS28 IBO28 ILK28 IVG28 JFC28 JOY28 JYU28 KIQ28 KSM28 LCI28 LME28 LWA28 MFW28 MPS28 MZO28 NJK28 NTG28 ODC28 OMY28 OWU28 PGQ28 PQM28 QAI28 QKE28 QUA28 RDW28 RNS28 RXO28 SHK28 SRG28 TBC28 TKY28 TUU28 UEQ28 UOM28 UYI28 VIE28 VSA28 WBW28 WLS28 WVO28 G65564 JC65564 SY65564 ACU65564 AMQ65564 AWM65564 BGI65564 BQE65564 CAA65564 CJW65564 CTS65564 DDO65564 DNK65564 DXG65564 EHC65564 EQY65564 FAU65564 FKQ65564 FUM65564 GEI65564 GOE65564 GYA65564 HHW65564 HRS65564 IBO65564 ILK65564 IVG65564 JFC65564 JOY65564 JYU65564 KIQ65564 KSM65564 LCI65564 LME65564 LWA65564 MFW65564 MPS65564 MZO65564 NJK65564 NTG65564 ODC65564 OMY65564 OWU65564 PGQ65564 PQM65564 QAI65564 QKE65564 QUA65564 RDW65564 RNS65564 RXO65564 SHK65564 SRG65564 TBC65564 TKY65564 TUU65564 UEQ65564 UOM65564 UYI65564 VIE65564 VSA65564 WBW65564 WLS65564 WVO65564 G131100 JC131100 SY131100 ACU131100 AMQ131100 AWM131100 BGI131100 BQE131100 CAA131100 CJW131100 CTS131100 DDO131100 DNK131100 DXG131100 EHC131100 EQY131100 FAU131100 FKQ131100 FUM131100 GEI131100 GOE131100 GYA131100 HHW131100 HRS131100 IBO131100 ILK131100 IVG131100 JFC131100 JOY131100 JYU131100 KIQ131100 KSM131100 LCI131100 LME131100 LWA131100 MFW131100 MPS131100 MZO131100 NJK131100 NTG131100 ODC131100 OMY131100 OWU131100 PGQ131100 PQM131100 QAI131100 QKE131100 QUA131100 RDW131100 RNS131100 RXO131100 SHK131100 SRG131100 TBC131100 TKY131100 TUU131100 UEQ131100 UOM131100 UYI131100 VIE131100 VSA131100 WBW131100 WLS131100 WVO131100 G196636 JC196636 SY196636 ACU196636 AMQ196636 AWM196636 BGI196636 BQE196636 CAA196636 CJW196636 CTS196636 DDO196636 DNK196636 DXG196636 EHC196636 EQY196636 FAU196636 FKQ196636 FUM196636 GEI196636 GOE196636 GYA196636 HHW196636 HRS196636 IBO196636 ILK196636 IVG196636 JFC196636 JOY196636 JYU196636 KIQ196636 KSM196636 LCI196636 LME196636 LWA196636 MFW196636 MPS196636 MZO196636 NJK196636 NTG196636 ODC196636 OMY196636 OWU196636 PGQ196636 PQM196636 QAI196636 QKE196636 QUA196636 RDW196636 RNS196636 RXO196636 SHK196636 SRG196636 TBC196636 TKY196636 TUU196636 UEQ196636 UOM196636 UYI196636 VIE196636 VSA196636 WBW196636 WLS196636 WVO196636 G262172 JC262172 SY262172 ACU262172 AMQ262172 AWM262172 BGI262172 BQE262172 CAA262172 CJW262172 CTS262172 DDO262172 DNK262172 DXG262172 EHC262172 EQY262172 FAU262172 FKQ262172 FUM262172 GEI262172 GOE262172 GYA262172 HHW262172 HRS262172 IBO262172 ILK262172 IVG262172 JFC262172 JOY262172 JYU262172 KIQ262172 KSM262172 LCI262172 LME262172 LWA262172 MFW262172 MPS262172 MZO262172 NJK262172 NTG262172 ODC262172 OMY262172 OWU262172 PGQ262172 PQM262172 QAI262172 QKE262172 QUA262172 RDW262172 RNS262172 RXO262172 SHK262172 SRG262172 TBC262172 TKY262172 TUU262172 UEQ262172 UOM262172 UYI262172 VIE262172 VSA262172 WBW262172 WLS262172 WVO262172 G327708 JC327708 SY327708 ACU327708 AMQ327708 AWM327708 BGI327708 BQE327708 CAA327708 CJW327708 CTS327708 DDO327708 DNK327708 DXG327708 EHC327708 EQY327708 FAU327708 FKQ327708 FUM327708 GEI327708 GOE327708 GYA327708 HHW327708 HRS327708 IBO327708 ILK327708 IVG327708 JFC327708 JOY327708 JYU327708 KIQ327708 KSM327708 LCI327708 LME327708 LWA327708 MFW327708 MPS327708 MZO327708 NJK327708 NTG327708 ODC327708 OMY327708 OWU327708 PGQ327708 PQM327708 QAI327708 QKE327708 QUA327708 RDW327708 RNS327708 RXO327708 SHK327708 SRG327708 TBC327708 TKY327708 TUU327708 UEQ327708 UOM327708 UYI327708 VIE327708 VSA327708 WBW327708 WLS327708 WVO327708 G393244 JC393244 SY393244 ACU393244 AMQ393244 AWM393244 BGI393244 BQE393244 CAA393244 CJW393244 CTS393244 DDO393244 DNK393244 DXG393244 EHC393244 EQY393244 FAU393244 FKQ393244 FUM393244 GEI393244 GOE393244 GYA393244 HHW393244 HRS393244 IBO393244 ILK393244 IVG393244 JFC393244 JOY393244 JYU393244 KIQ393244 KSM393244 LCI393244 LME393244 LWA393244 MFW393244 MPS393244 MZO393244 NJK393244 NTG393244 ODC393244 OMY393244 OWU393244 PGQ393244 PQM393244 QAI393244 QKE393244 QUA393244 RDW393244 RNS393244 RXO393244 SHK393244 SRG393244 TBC393244 TKY393244 TUU393244 UEQ393244 UOM393244 UYI393244 VIE393244 VSA393244 WBW393244 WLS393244 WVO393244 G458780 JC458780 SY458780 ACU458780 AMQ458780 AWM458780 BGI458780 BQE458780 CAA458780 CJW458780 CTS458780 DDO458780 DNK458780 DXG458780 EHC458780 EQY458780 FAU458780 FKQ458780 FUM458780 GEI458780 GOE458780 GYA458780 HHW458780 HRS458780 IBO458780 ILK458780 IVG458780 JFC458780 JOY458780 JYU458780 KIQ458780 KSM458780 LCI458780 LME458780 LWA458780 MFW458780 MPS458780 MZO458780 NJK458780 NTG458780 ODC458780 OMY458780 OWU458780 PGQ458780 PQM458780 QAI458780 QKE458780 QUA458780 RDW458780 RNS458780 RXO458780 SHK458780 SRG458780 TBC458780 TKY458780 TUU458780 UEQ458780 UOM458780 UYI458780 VIE458780 VSA458780 WBW458780 WLS458780 WVO458780 G524316 JC524316 SY524316 ACU524316 AMQ524316 AWM524316 BGI524316 BQE524316 CAA524316 CJW524316 CTS524316 DDO524316 DNK524316 DXG524316 EHC524316 EQY524316 FAU524316 FKQ524316 FUM524316 GEI524316 GOE524316 GYA524316 HHW524316 HRS524316 IBO524316 ILK524316 IVG524316 JFC524316 JOY524316 JYU524316 KIQ524316 KSM524316 LCI524316 LME524316 LWA524316 MFW524316 MPS524316 MZO524316 NJK524316 NTG524316 ODC524316 OMY524316 OWU524316 PGQ524316 PQM524316 QAI524316 QKE524316 QUA524316 RDW524316 RNS524316 RXO524316 SHK524316 SRG524316 TBC524316 TKY524316 TUU524316 UEQ524316 UOM524316 UYI524316 VIE524316 VSA524316 WBW524316 WLS524316 WVO524316 G589852 JC589852 SY589852 ACU589852 AMQ589852 AWM589852 BGI589852 BQE589852 CAA589852 CJW589852 CTS589852 DDO589852 DNK589852 DXG589852 EHC589852 EQY589852 FAU589852 FKQ589852 FUM589852 GEI589852 GOE589852 GYA589852 HHW589852 HRS589852 IBO589852 ILK589852 IVG589852 JFC589852 JOY589852 JYU589852 KIQ589852 KSM589852 LCI589852 LME589852 LWA589852 MFW589852 MPS589852 MZO589852 NJK589852 NTG589852 ODC589852 OMY589852 OWU589852 PGQ589852 PQM589852 QAI589852 QKE589852 QUA589852 RDW589852 RNS589852 RXO589852 SHK589852 SRG589852 TBC589852 TKY589852 TUU589852 UEQ589852 UOM589852 UYI589852 VIE589852 VSA589852 WBW589852 WLS589852 WVO589852 G655388 JC655388 SY655388 ACU655388 AMQ655388 AWM655388 BGI655388 BQE655388 CAA655388 CJW655388 CTS655388 DDO655388 DNK655388 DXG655388 EHC655388 EQY655388 FAU655388 FKQ655388 FUM655388 GEI655388 GOE655388 GYA655388 HHW655388 HRS655388 IBO655388 ILK655388 IVG655388 JFC655388 JOY655388 JYU655388 KIQ655388 KSM655388 LCI655388 LME655388 LWA655388 MFW655388 MPS655388 MZO655388 NJK655388 NTG655388 ODC655388 OMY655388 OWU655388 PGQ655388 PQM655388 QAI655388 QKE655388 QUA655388 RDW655388 RNS655388 RXO655388 SHK655388 SRG655388 TBC655388 TKY655388 TUU655388 UEQ655388 UOM655388 UYI655388 VIE655388 VSA655388 WBW655388 WLS655388 WVO655388 G720924 JC720924 SY720924 ACU720924 AMQ720924 AWM720924 BGI720924 BQE720924 CAA720924 CJW720924 CTS720924 DDO720924 DNK720924 DXG720924 EHC720924 EQY720924 FAU720924 FKQ720924 FUM720924 GEI720924 GOE720924 GYA720924 HHW720924 HRS720924 IBO720924 ILK720924 IVG720924 JFC720924 JOY720924 JYU720924 KIQ720924 KSM720924 LCI720924 LME720924 LWA720924 MFW720924 MPS720924 MZO720924 NJK720924 NTG720924 ODC720924 OMY720924 OWU720924 PGQ720924 PQM720924 QAI720924 QKE720924 QUA720924 RDW720924 RNS720924 RXO720924 SHK720924 SRG720924 TBC720924 TKY720924 TUU720924 UEQ720924 UOM720924 UYI720924 VIE720924 VSA720924 WBW720924 WLS720924 WVO720924 G786460 JC786460 SY786460 ACU786460 AMQ786460 AWM786460 BGI786460 BQE786460 CAA786460 CJW786460 CTS786460 DDO786460 DNK786460 DXG786460 EHC786460 EQY786460 FAU786460 FKQ786460 FUM786460 GEI786460 GOE786460 GYA786460 HHW786460 HRS786460 IBO786460 ILK786460 IVG786460 JFC786460 JOY786460 JYU786460 KIQ786460 KSM786460 LCI786460 LME786460 LWA786460 MFW786460 MPS786460 MZO786460 NJK786460 NTG786460 ODC786460 OMY786460 OWU786460 PGQ786460 PQM786460 QAI786460 QKE786460 QUA786460 RDW786460 RNS786460 RXO786460 SHK786460 SRG786460 TBC786460 TKY786460 TUU786460 UEQ786460 UOM786460 UYI786460 VIE786460 VSA786460 WBW786460 WLS786460 WVO786460 G851996 JC851996 SY851996 ACU851996 AMQ851996 AWM851996 BGI851996 BQE851996 CAA851996 CJW851996 CTS851996 DDO851996 DNK851996 DXG851996 EHC851996 EQY851996 FAU851996 FKQ851996 FUM851996 GEI851996 GOE851996 GYA851996 HHW851996 HRS851996 IBO851996 ILK851996 IVG851996 JFC851996 JOY851996 JYU851996 KIQ851996 KSM851996 LCI851996 LME851996 LWA851996 MFW851996 MPS851996 MZO851996 NJK851996 NTG851996 ODC851996 OMY851996 OWU851996 PGQ851996 PQM851996 QAI851996 QKE851996 QUA851996 RDW851996 RNS851996 RXO851996 SHK851996 SRG851996 TBC851996 TKY851996 TUU851996 UEQ851996 UOM851996 UYI851996 VIE851996 VSA851996 WBW851996 WLS851996 WVO851996 G917532 JC917532 SY917532 ACU917532 AMQ917532 AWM917532 BGI917532 BQE917532 CAA917532 CJW917532 CTS917532 DDO917532 DNK917532 DXG917532 EHC917532 EQY917532 FAU917532 FKQ917532 FUM917532 GEI917532 GOE917532 GYA917532 HHW917532 HRS917532 IBO917532 ILK917532 IVG917532 JFC917532 JOY917532 JYU917532 KIQ917532 KSM917532 LCI917532 LME917532 LWA917532 MFW917532 MPS917532 MZO917532 NJK917532 NTG917532 ODC917532 OMY917532 OWU917532 PGQ917532 PQM917532 QAI917532 QKE917532 QUA917532 RDW917532 RNS917532 RXO917532 SHK917532 SRG917532 TBC917532 TKY917532 TUU917532 UEQ917532 UOM917532 UYI917532 VIE917532 VSA917532 WBW917532 WLS917532 WVO917532 G983068 JC983068 SY983068 ACU983068 AMQ983068 AWM983068 BGI983068 BQE983068 CAA983068 CJW983068 CTS983068 DDO983068 DNK983068 DXG983068 EHC983068 EQY983068 FAU983068 FKQ983068 FUM983068 GEI983068 GOE983068 GYA983068 HHW983068 HRS983068 IBO983068 ILK983068 IVG983068 JFC983068 JOY983068 JYU983068 KIQ983068 KSM983068 LCI983068 LME983068 LWA983068 MFW983068 MPS983068 MZO983068 NJK983068 NTG983068 ODC983068 OMY983068 OWU983068 PGQ983068 PQM983068 QAI983068 QKE983068 QUA983068 RDW983068 RNS983068 RXO983068 SHK983068 SRG983068 TBC983068 TKY983068 TUU983068 UEQ983068 UOM983068 UYI983068 VIE983068 VSA983068 WBW983068 WLS983068 WVO983068">
      <formula1>1</formula1>
      <formula2>6</formula2>
    </dataValidation>
    <dataValidation allowBlank="1" showInputMessage="1" showErrorMessage="1" errorTitle="Prazo maximo de 6 meses" error="Prazo maximo de 6 meses" sqref="I40:J40 JE40:JF40 TA40:TB40 ACW40:ACX40 AMS40:AMT40 AWO40:AWP40 BGK40:BGL40 BQG40:BQH40 CAC40:CAD40 CJY40:CJZ40 CTU40:CTV40 DDQ40:DDR40 DNM40:DNN40 DXI40:DXJ40 EHE40:EHF40 ERA40:ERB40 FAW40:FAX40 FKS40:FKT40 FUO40:FUP40 GEK40:GEL40 GOG40:GOH40 GYC40:GYD40 HHY40:HHZ40 HRU40:HRV40 IBQ40:IBR40 ILM40:ILN40 IVI40:IVJ40 JFE40:JFF40 JPA40:JPB40 JYW40:JYX40 KIS40:KIT40 KSO40:KSP40 LCK40:LCL40 LMG40:LMH40 LWC40:LWD40 MFY40:MFZ40 MPU40:MPV40 MZQ40:MZR40 NJM40:NJN40 NTI40:NTJ40 ODE40:ODF40 ONA40:ONB40 OWW40:OWX40 PGS40:PGT40 PQO40:PQP40 QAK40:QAL40 QKG40:QKH40 QUC40:QUD40 RDY40:RDZ40 RNU40:RNV40 RXQ40:RXR40 SHM40:SHN40 SRI40:SRJ40 TBE40:TBF40 TLA40:TLB40 TUW40:TUX40 UES40:UET40 UOO40:UOP40 UYK40:UYL40 VIG40:VIH40 VSC40:VSD40 WBY40:WBZ40 WLU40:WLV40 WVQ40:WVR40 I65576:J65576 JE65576:JF65576 TA65576:TB65576 ACW65576:ACX65576 AMS65576:AMT65576 AWO65576:AWP65576 BGK65576:BGL65576 BQG65576:BQH65576 CAC65576:CAD65576 CJY65576:CJZ65576 CTU65576:CTV65576 DDQ65576:DDR65576 DNM65576:DNN65576 DXI65576:DXJ65576 EHE65576:EHF65576 ERA65576:ERB65576 FAW65576:FAX65576 FKS65576:FKT65576 FUO65576:FUP65576 GEK65576:GEL65576 GOG65576:GOH65576 GYC65576:GYD65576 HHY65576:HHZ65576 HRU65576:HRV65576 IBQ65576:IBR65576 ILM65576:ILN65576 IVI65576:IVJ65576 JFE65576:JFF65576 JPA65576:JPB65576 JYW65576:JYX65576 KIS65576:KIT65576 KSO65576:KSP65576 LCK65576:LCL65576 LMG65576:LMH65576 LWC65576:LWD65576 MFY65576:MFZ65576 MPU65576:MPV65576 MZQ65576:MZR65576 NJM65576:NJN65576 NTI65576:NTJ65576 ODE65576:ODF65576 ONA65576:ONB65576 OWW65576:OWX65576 PGS65576:PGT65576 PQO65576:PQP65576 QAK65576:QAL65576 QKG65576:QKH65576 QUC65576:QUD65576 RDY65576:RDZ65576 RNU65576:RNV65576 RXQ65576:RXR65576 SHM65576:SHN65576 SRI65576:SRJ65576 TBE65576:TBF65576 TLA65576:TLB65576 TUW65576:TUX65576 UES65576:UET65576 UOO65576:UOP65576 UYK65576:UYL65576 VIG65576:VIH65576 VSC65576:VSD65576 WBY65576:WBZ65576 WLU65576:WLV65576 WVQ65576:WVR65576 I131112:J131112 JE131112:JF131112 TA131112:TB131112 ACW131112:ACX131112 AMS131112:AMT131112 AWO131112:AWP131112 BGK131112:BGL131112 BQG131112:BQH131112 CAC131112:CAD131112 CJY131112:CJZ131112 CTU131112:CTV131112 DDQ131112:DDR131112 DNM131112:DNN131112 DXI131112:DXJ131112 EHE131112:EHF131112 ERA131112:ERB131112 FAW131112:FAX131112 FKS131112:FKT131112 FUO131112:FUP131112 GEK131112:GEL131112 GOG131112:GOH131112 GYC131112:GYD131112 HHY131112:HHZ131112 HRU131112:HRV131112 IBQ131112:IBR131112 ILM131112:ILN131112 IVI131112:IVJ131112 JFE131112:JFF131112 JPA131112:JPB131112 JYW131112:JYX131112 KIS131112:KIT131112 KSO131112:KSP131112 LCK131112:LCL131112 LMG131112:LMH131112 LWC131112:LWD131112 MFY131112:MFZ131112 MPU131112:MPV131112 MZQ131112:MZR131112 NJM131112:NJN131112 NTI131112:NTJ131112 ODE131112:ODF131112 ONA131112:ONB131112 OWW131112:OWX131112 PGS131112:PGT131112 PQO131112:PQP131112 QAK131112:QAL131112 QKG131112:QKH131112 QUC131112:QUD131112 RDY131112:RDZ131112 RNU131112:RNV131112 RXQ131112:RXR131112 SHM131112:SHN131112 SRI131112:SRJ131112 TBE131112:TBF131112 TLA131112:TLB131112 TUW131112:TUX131112 UES131112:UET131112 UOO131112:UOP131112 UYK131112:UYL131112 VIG131112:VIH131112 VSC131112:VSD131112 WBY131112:WBZ131112 WLU131112:WLV131112 WVQ131112:WVR131112 I196648:J196648 JE196648:JF196648 TA196648:TB196648 ACW196648:ACX196648 AMS196648:AMT196648 AWO196648:AWP196648 BGK196648:BGL196648 BQG196648:BQH196648 CAC196648:CAD196648 CJY196648:CJZ196648 CTU196648:CTV196648 DDQ196648:DDR196648 DNM196648:DNN196648 DXI196648:DXJ196648 EHE196648:EHF196648 ERA196648:ERB196648 FAW196648:FAX196648 FKS196648:FKT196648 FUO196648:FUP196648 GEK196648:GEL196648 GOG196648:GOH196648 GYC196648:GYD196648 HHY196648:HHZ196648 HRU196648:HRV196648 IBQ196648:IBR196648 ILM196648:ILN196648 IVI196648:IVJ196648 JFE196648:JFF196648 JPA196648:JPB196648 JYW196648:JYX196648 KIS196648:KIT196648 KSO196648:KSP196648 LCK196648:LCL196648 LMG196648:LMH196648 LWC196648:LWD196648 MFY196648:MFZ196648 MPU196648:MPV196648 MZQ196648:MZR196648 NJM196648:NJN196648 NTI196648:NTJ196648 ODE196648:ODF196648 ONA196648:ONB196648 OWW196648:OWX196648 PGS196648:PGT196648 PQO196648:PQP196648 QAK196648:QAL196648 QKG196648:QKH196648 QUC196648:QUD196648 RDY196648:RDZ196648 RNU196648:RNV196648 RXQ196648:RXR196648 SHM196648:SHN196648 SRI196648:SRJ196648 TBE196648:TBF196648 TLA196648:TLB196648 TUW196648:TUX196648 UES196648:UET196648 UOO196648:UOP196648 UYK196648:UYL196648 VIG196648:VIH196648 VSC196648:VSD196648 WBY196648:WBZ196648 WLU196648:WLV196648 WVQ196648:WVR196648 I262184:J262184 JE262184:JF262184 TA262184:TB262184 ACW262184:ACX262184 AMS262184:AMT262184 AWO262184:AWP262184 BGK262184:BGL262184 BQG262184:BQH262184 CAC262184:CAD262184 CJY262184:CJZ262184 CTU262184:CTV262184 DDQ262184:DDR262184 DNM262184:DNN262184 DXI262184:DXJ262184 EHE262184:EHF262184 ERA262184:ERB262184 FAW262184:FAX262184 FKS262184:FKT262184 FUO262184:FUP262184 GEK262184:GEL262184 GOG262184:GOH262184 GYC262184:GYD262184 HHY262184:HHZ262184 HRU262184:HRV262184 IBQ262184:IBR262184 ILM262184:ILN262184 IVI262184:IVJ262184 JFE262184:JFF262184 JPA262184:JPB262184 JYW262184:JYX262184 KIS262184:KIT262184 KSO262184:KSP262184 LCK262184:LCL262184 LMG262184:LMH262184 LWC262184:LWD262184 MFY262184:MFZ262184 MPU262184:MPV262184 MZQ262184:MZR262184 NJM262184:NJN262184 NTI262184:NTJ262184 ODE262184:ODF262184 ONA262184:ONB262184 OWW262184:OWX262184 PGS262184:PGT262184 PQO262184:PQP262184 QAK262184:QAL262184 QKG262184:QKH262184 QUC262184:QUD262184 RDY262184:RDZ262184 RNU262184:RNV262184 RXQ262184:RXR262184 SHM262184:SHN262184 SRI262184:SRJ262184 TBE262184:TBF262184 TLA262184:TLB262184 TUW262184:TUX262184 UES262184:UET262184 UOO262184:UOP262184 UYK262184:UYL262184 VIG262184:VIH262184 VSC262184:VSD262184 WBY262184:WBZ262184 WLU262184:WLV262184 WVQ262184:WVR262184 I327720:J327720 JE327720:JF327720 TA327720:TB327720 ACW327720:ACX327720 AMS327720:AMT327720 AWO327720:AWP327720 BGK327720:BGL327720 BQG327720:BQH327720 CAC327720:CAD327720 CJY327720:CJZ327720 CTU327720:CTV327720 DDQ327720:DDR327720 DNM327720:DNN327720 DXI327720:DXJ327720 EHE327720:EHF327720 ERA327720:ERB327720 FAW327720:FAX327720 FKS327720:FKT327720 FUO327720:FUP327720 GEK327720:GEL327720 GOG327720:GOH327720 GYC327720:GYD327720 HHY327720:HHZ327720 HRU327720:HRV327720 IBQ327720:IBR327720 ILM327720:ILN327720 IVI327720:IVJ327720 JFE327720:JFF327720 JPA327720:JPB327720 JYW327720:JYX327720 KIS327720:KIT327720 KSO327720:KSP327720 LCK327720:LCL327720 LMG327720:LMH327720 LWC327720:LWD327720 MFY327720:MFZ327720 MPU327720:MPV327720 MZQ327720:MZR327720 NJM327720:NJN327720 NTI327720:NTJ327720 ODE327720:ODF327720 ONA327720:ONB327720 OWW327720:OWX327720 PGS327720:PGT327720 PQO327720:PQP327720 QAK327720:QAL327720 QKG327720:QKH327720 QUC327720:QUD327720 RDY327720:RDZ327720 RNU327720:RNV327720 RXQ327720:RXR327720 SHM327720:SHN327720 SRI327720:SRJ327720 TBE327720:TBF327720 TLA327720:TLB327720 TUW327720:TUX327720 UES327720:UET327720 UOO327720:UOP327720 UYK327720:UYL327720 VIG327720:VIH327720 VSC327720:VSD327720 WBY327720:WBZ327720 WLU327720:WLV327720 WVQ327720:WVR327720 I393256:J393256 JE393256:JF393256 TA393256:TB393256 ACW393256:ACX393256 AMS393256:AMT393256 AWO393256:AWP393256 BGK393256:BGL393256 BQG393256:BQH393256 CAC393256:CAD393256 CJY393256:CJZ393256 CTU393256:CTV393256 DDQ393256:DDR393256 DNM393256:DNN393256 DXI393256:DXJ393256 EHE393256:EHF393256 ERA393256:ERB393256 FAW393256:FAX393256 FKS393256:FKT393256 FUO393256:FUP393256 GEK393256:GEL393256 GOG393256:GOH393256 GYC393256:GYD393256 HHY393256:HHZ393256 HRU393256:HRV393256 IBQ393256:IBR393256 ILM393256:ILN393256 IVI393256:IVJ393256 JFE393256:JFF393256 JPA393256:JPB393256 JYW393256:JYX393256 KIS393256:KIT393256 KSO393256:KSP393256 LCK393256:LCL393256 LMG393256:LMH393256 LWC393256:LWD393256 MFY393256:MFZ393256 MPU393256:MPV393256 MZQ393256:MZR393256 NJM393256:NJN393256 NTI393256:NTJ393256 ODE393256:ODF393256 ONA393256:ONB393256 OWW393256:OWX393256 PGS393256:PGT393256 PQO393256:PQP393256 QAK393256:QAL393256 QKG393256:QKH393256 QUC393256:QUD393256 RDY393256:RDZ393256 RNU393256:RNV393256 RXQ393256:RXR393256 SHM393256:SHN393256 SRI393256:SRJ393256 TBE393256:TBF393256 TLA393256:TLB393256 TUW393256:TUX393256 UES393256:UET393256 UOO393256:UOP393256 UYK393256:UYL393256 VIG393256:VIH393256 VSC393256:VSD393256 WBY393256:WBZ393256 WLU393256:WLV393256 WVQ393256:WVR393256 I458792:J458792 JE458792:JF458792 TA458792:TB458792 ACW458792:ACX458792 AMS458792:AMT458792 AWO458792:AWP458792 BGK458792:BGL458792 BQG458792:BQH458792 CAC458792:CAD458792 CJY458792:CJZ458792 CTU458792:CTV458792 DDQ458792:DDR458792 DNM458792:DNN458792 DXI458792:DXJ458792 EHE458792:EHF458792 ERA458792:ERB458792 FAW458792:FAX458792 FKS458792:FKT458792 FUO458792:FUP458792 GEK458792:GEL458792 GOG458792:GOH458792 GYC458792:GYD458792 HHY458792:HHZ458792 HRU458792:HRV458792 IBQ458792:IBR458792 ILM458792:ILN458792 IVI458792:IVJ458792 JFE458792:JFF458792 JPA458792:JPB458792 JYW458792:JYX458792 KIS458792:KIT458792 KSO458792:KSP458792 LCK458792:LCL458792 LMG458792:LMH458792 LWC458792:LWD458792 MFY458792:MFZ458792 MPU458792:MPV458792 MZQ458792:MZR458792 NJM458792:NJN458792 NTI458792:NTJ458792 ODE458792:ODF458792 ONA458792:ONB458792 OWW458792:OWX458792 PGS458792:PGT458792 PQO458792:PQP458792 QAK458792:QAL458792 QKG458792:QKH458792 QUC458792:QUD458792 RDY458792:RDZ458792 RNU458792:RNV458792 RXQ458792:RXR458792 SHM458792:SHN458792 SRI458792:SRJ458792 TBE458792:TBF458792 TLA458792:TLB458792 TUW458792:TUX458792 UES458792:UET458792 UOO458792:UOP458792 UYK458792:UYL458792 VIG458792:VIH458792 VSC458792:VSD458792 WBY458792:WBZ458792 WLU458792:WLV458792 WVQ458792:WVR458792 I524328:J524328 JE524328:JF524328 TA524328:TB524328 ACW524328:ACX524328 AMS524328:AMT524328 AWO524328:AWP524328 BGK524328:BGL524328 BQG524328:BQH524328 CAC524328:CAD524328 CJY524328:CJZ524328 CTU524328:CTV524328 DDQ524328:DDR524328 DNM524328:DNN524328 DXI524328:DXJ524328 EHE524328:EHF524328 ERA524328:ERB524328 FAW524328:FAX524328 FKS524328:FKT524328 FUO524328:FUP524328 GEK524328:GEL524328 GOG524328:GOH524328 GYC524328:GYD524328 HHY524328:HHZ524328 HRU524328:HRV524328 IBQ524328:IBR524328 ILM524328:ILN524328 IVI524328:IVJ524328 JFE524328:JFF524328 JPA524328:JPB524328 JYW524328:JYX524328 KIS524328:KIT524328 KSO524328:KSP524328 LCK524328:LCL524328 LMG524328:LMH524328 LWC524328:LWD524328 MFY524328:MFZ524328 MPU524328:MPV524328 MZQ524328:MZR524328 NJM524328:NJN524328 NTI524328:NTJ524328 ODE524328:ODF524328 ONA524328:ONB524328 OWW524328:OWX524328 PGS524328:PGT524328 PQO524328:PQP524328 QAK524328:QAL524328 QKG524328:QKH524328 QUC524328:QUD524328 RDY524328:RDZ524328 RNU524328:RNV524328 RXQ524328:RXR524328 SHM524328:SHN524328 SRI524328:SRJ524328 TBE524328:TBF524328 TLA524328:TLB524328 TUW524328:TUX524328 UES524328:UET524328 UOO524328:UOP524328 UYK524328:UYL524328 VIG524328:VIH524328 VSC524328:VSD524328 WBY524328:WBZ524328 WLU524328:WLV524328 WVQ524328:WVR524328 I589864:J589864 JE589864:JF589864 TA589864:TB589864 ACW589864:ACX589864 AMS589864:AMT589864 AWO589864:AWP589864 BGK589864:BGL589864 BQG589864:BQH589864 CAC589864:CAD589864 CJY589864:CJZ589864 CTU589864:CTV589864 DDQ589864:DDR589864 DNM589864:DNN589864 DXI589864:DXJ589864 EHE589864:EHF589864 ERA589864:ERB589864 FAW589864:FAX589864 FKS589864:FKT589864 FUO589864:FUP589864 GEK589864:GEL589864 GOG589864:GOH589864 GYC589864:GYD589864 HHY589864:HHZ589864 HRU589864:HRV589864 IBQ589864:IBR589864 ILM589864:ILN589864 IVI589864:IVJ589864 JFE589864:JFF589864 JPA589864:JPB589864 JYW589864:JYX589864 KIS589864:KIT589864 KSO589864:KSP589864 LCK589864:LCL589864 LMG589864:LMH589864 LWC589864:LWD589864 MFY589864:MFZ589864 MPU589864:MPV589864 MZQ589864:MZR589864 NJM589864:NJN589864 NTI589864:NTJ589864 ODE589864:ODF589864 ONA589864:ONB589864 OWW589864:OWX589864 PGS589864:PGT589864 PQO589864:PQP589864 QAK589864:QAL589864 QKG589864:QKH589864 QUC589864:QUD589864 RDY589864:RDZ589864 RNU589864:RNV589864 RXQ589864:RXR589864 SHM589864:SHN589864 SRI589864:SRJ589864 TBE589864:TBF589864 TLA589864:TLB589864 TUW589864:TUX589864 UES589864:UET589864 UOO589864:UOP589864 UYK589864:UYL589864 VIG589864:VIH589864 VSC589864:VSD589864 WBY589864:WBZ589864 WLU589864:WLV589864 WVQ589864:WVR589864 I655400:J655400 JE655400:JF655400 TA655400:TB655400 ACW655400:ACX655400 AMS655400:AMT655400 AWO655400:AWP655400 BGK655400:BGL655400 BQG655400:BQH655400 CAC655400:CAD655400 CJY655400:CJZ655400 CTU655400:CTV655400 DDQ655400:DDR655400 DNM655400:DNN655400 DXI655400:DXJ655400 EHE655400:EHF655400 ERA655400:ERB655400 FAW655400:FAX655400 FKS655400:FKT655400 FUO655400:FUP655400 GEK655400:GEL655400 GOG655400:GOH655400 GYC655400:GYD655400 HHY655400:HHZ655400 HRU655400:HRV655400 IBQ655400:IBR655400 ILM655400:ILN655400 IVI655400:IVJ655400 JFE655400:JFF655400 JPA655400:JPB655400 JYW655400:JYX655400 KIS655400:KIT655400 KSO655400:KSP655400 LCK655400:LCL655400 LMG655400:LMH655400 LWC655400:LWD655400 MFY655400:MFZ655400 MPU655400:MPV655400 MZQ655400:MZR655400 NJM655400:NJN655400 NTI655400:NTJ655400 ODE655400:ODF655400 ONA655400:ONB655400 OWW655400:OWX655400 PGS655400:PGT655400 PQO655400:PQP655400 QAK655400:QAL655400 QKG655400:QKH655400 QUC655400:QUD655400 RDY655400:RDZ655400 RNU655400:RNV655400 RXQ655400:RXR655400 SHM655400:SHN655400 SRI655400:SRJ655400 TBE655400:TBF655400 TLA655400:TLB655400 TUW655400:TUX655400 UES655400:UET655400 UOO655400:UOP655400 UYK655400:UYL655400 VIG655400:VIH655400 VSC655400:VSD655400 WBY655400:WBZ655400 WLU655400:WLV655400 WVQ655400:WVR655400 I720936:J720936 JE720936:JF720936 TA720936:TB720936 ACW720936:ACX720936 AMS720936:AMT720936 AWO720936:AWP720936 BGK720936:BGL720936 BQG720936:BQH720936 CAC720936:CAD720936 CJY720936:CJZ720936 CTU720936:CTV720936 DDQ720936:DDR720936 DNM720936:DNN720936 DXI720936:DXJ720936 EHE720936:EHF720936 ERA720936:ERB720936 FAW720936:FAX720936 FKS720936:FKT720936 FUO720936:FUP720936 GEK720936:GEL720936 GOG720936:GOH720936 GYC720936:GYD720936 HHY720936:HHZ720936 HRU720936:HRV720936 IBQ720936:IBR720936 ILM720936:ILN720936 IVI720936:IVJ720936 JFE720936:JFF720936 JPA720936:JPB720936 JYW720936:JYX720936 KIS720936:KIT720936 KSO720936:KSP720936 LCK720936:LCL720936 LMG720936:LMH720936 LWC720936:LWD720936 MFY720936:MFZ720936 MPU720936:MPV720936 MZQ720936:MZR720936 NJM720936:NJN720936 NTI720936:NTJ720936 ODE720936:ODF720936 ONA720936:ONB720936 OWW720936:OWX720936 PGS720936:PGT720936 PQO720936:PQP720936 QAK720936:QAL720936 QKG720936:QKH720936 QUC720936:QUD720936 RDY720936:RDZ720936 RNU720936:RNV720936 RXQ720936:RXR720936 SHM720936:SHN720936 SRI720936:SRJ720936 TBE720936:TBF720936 TLA720936:TLB720936 TUW720936:TUX720936 UES720936:UET720936 UOO720936:UOP720936 UYK720936:UYL720936 VIG720936:VIH720936 VSC720936:VSD720936 WBY720936:WBZ720936 WLU720936:WLV720936 WVQ720936:WVR720936 I786472:J786472 JE786472:JF786472 TA786472:TB786472 ACW786472:ACX786472 AMS786472:AMT786472 AWO786472:AWP786472 BGK786472:BGL786472 BQG786472:BQH786472 CAC786472:CAD786472 CJY786472:CJZ786472 CTU786472:CTV786472 DDQ786472:DDR786472 DNM786472:DNN786472 DXI786472:DXJ786472 EHE786472:EHF786472 ERA786472:ERB786472 FAW786472:FAX786472 FKS786472:FKT786472 FUO786472:FUP786472 GEK786472:GEL786472 GOG786472:GOH786472 GYC786472:GYD786472 HHY786472:HHZ786472 HRU786472:HRV786472 IBQ786472:IBR786472 ILM786472:ILN786472 IVI786472:IVJ786472 JFE786472:JFF786472 JPA786472:JPB786472 JYW786472:JYX786472 KIS786472:KIT786472 KSO786472:KSP786472 LCK786472:LCL786472 LMG786472:LMH786472 LWC786472:LWD786472 MFY786472:MFZ786472 MPU786472:MPV786472 MZQ786472:MZR786472 NJM786472:NJN786472 NTI786472:NTJ786472 ODE786472:ODF786472 ONA786472:ONB786472 OWW786472:OWX786472 PGS786472:PGT786472 PQO786472:PQP786472 QAK786472:QAL786472 QKG786472:QKH786472 QUC786472:QUD786472 RDY786472:RDZ786472 RNU786472:RNV786472 RXQ786472:RXR786472 SHM786472:SHN786472 SRI786472:SRJ786472 TBE786472:TBF786472 TLA786472:TLB786472 TUW786472:TUX786472 UES786472:UET786472 UOO786472:UOP786472 UYK786472:UYL786472 VIG786472:VIH786472 VSC786472:VSD786472 WBY786472:WBZ786472 WLU786472:WLV786472 WVQ786472:WVR786472 I852008:J852008 JE852008:JF852008 TA852008:TB852008 ACW852008:ACX852008 AMS852008:AMT852008 AWO852008:AWP852008 BGK852008:BGL852008 BQG852008:BQH852008 CAC852008:CAD852008 CJY852008:CJZ852008 CTU852008:CTV852008 DDQ852008:DDR852008 DNM852008:DNN852008 DXI852008:DXJ852008 EHE852008:EHF852008 ERA852008:ERB852008 FAW852008:FAX852008 FKS852008:FKT852008 FUO852008:FUP852008 GEK852008:GEL852008 GOG852008:GOH852008 GYC852008:GYD852008 HHY852008:HHZ852008 HRU852008:HRV852008 IBQ852008:IBR852008 ILM852008:ILN852008 IVI852008:IVJ852008 JFE852008:JFF852008 JPA852008:JPB852008 JYW852008:JYX852008 KIS852008:KIT852008 KSO852008:KSP852008 LCK852008:LCL852008 LMG852008:LMH852008 LWC852008:LWD852008 MFY852008:MFZ852008 MPU852008:MPV852008 MZQ852008:MZR852008 NJM852008:NJN852008 NTI852008:NTJ852008 ODE852008:ODF852008 ONA852008:ONB852008 OWW852008:OWX852008 PGS852008:PGT852008 PQO852008:PQP852008 QAK852008:QAL852008 QKG852008:QKH852008 QUC852008:QUD852008 RDY852008:RDZ852008 RNU852008:RNV852008 RXQ852008:RXR852008 SHM852008:SHN852008 SRI852008:SRJ852008 TBE852008:TBF852008 TLA852008:TLB852008 TUW852008:TUX852008 UES852008:UET852008 UOO852008:UOP852008 UYK852008:UYL852008 VIG852008:VIH852008 VSC852008:VSD852008 WBY852008:WBZ852008 WLU852008:WLV852008 WVQ852008:WVR852008 I917544:J917544 JE917544:JF917544 TA917544:TB917544 ACW917544:ACX917544 AMS917544:AMT917544 AWO917544:AWP917544 BGK917544:BGL917544 BQG917544:BQH917544 CAC917544:CAD917544 CJY917544:CJZ917544 CTU917544:CTV917544 DDQ917544:DDR917544 DNM917544:DNN917544 DXI917544:DXJ917544 EHE917544:EHF917544 ERA917544:ERB917544 FAW917544:FAX917544 FKS917544:FKT917544 FUO917544:FUP917544 GEK917544:GEL917544 GOG917544:GOH917544 GYC917544:GYD917544 HHY917544:HHZ917544 HRU917544:HRV917544 IBQ917544:IBR917544 ILM917544:ILN917544 IVI917544:IVJ917544 JFE917544:JFF917544 JPA917544:JPB917544 JYW917544:JYX917544 KIS917544:KIT917544 KSO917544:KSP917544 LCK917544:LCL917544 LMG917544:LMH917544 LWC917544:LWD917544 MFY917544:MFZ917544 MPU917544:MPV917544 MZQ917544:MZR917544 NJM917544:NJN917544 NTI917544:NTJ917544 ODE917544:ODF917544 ONA917544:ONB917544 OWW917544:OWX917544 PGS917544:PGT917544 PQO917544:PQP917544 QAK917544:QAL917544 QKG917544:QKH917544 QUC917544:QUD917544 RDY917544:RDZ917544 RNU917544:RNV917544 RXQ917544:RXR917544 SHM917544:SHN917544 SRI917544:SRJ917544 TBE917544:TBF917544 TLA917544:TLB917544 TUW917544:TUX917544 UES917544:UET917544 UOO917544:UOP917544 UYK917544:UYL917544 VIG917544:VIH917544 VSC917544:VSD917544 WBY917544:WBZ917544 WLU917544:WLV917544 WVQ917544:WVR917544 I983080:J983080 JE983080:JF983080 TA983080:TB983080 ACW983080:ACX983080 AMS983080:AMT983080 AWO983080:AWP983080 BGK983080:BGL983080 BQG983080:BQH983080 CAC983080:CAD983080 CJY983080:CJZ983080 CTU983080:CTV983080 DDQ983080:DDR983080 DNM983080:DNN983080 DXI983080:DXJ983080 EHE983080:EHF983080 ERA983080:ERB983080 FAW983080:FAX983080 FKS983080:FKT983080 FUO983080:FUP983080 GEK983080:GEL983080 GOG983080:GOH983080 GYC983080:GYD983080 HHY983080:HHZ983080 HRU983080:HRV983080 IBQ983080:IBR983080 ILM983080:ILN983080 IVI983080:IVJ983080 JFE983080:JFF983080 JPA983080:JPB983080 JYW983080:JYX983080 KIS983080:KIT983080 KSO983080:KSP983080 LCK983080:LCL983080 LMG983080:LMH983080 LWC983080:LWD983080 MFY983080:MFZ983080 MPU983080:MPV983080 MZQ983080:MZR983080 NJM983080:NJN983080 NTI983080:NTJ983080 ODE983080:ODF983080 ONA983080:ONB983080 OWW983080:OWX983080 PGS983080:PGT983080 PQO983080:PQP983080 QAK983080:QAL983080 QKG983080:QKH983080 QUC983080:QUD983080 RDY983080:RDZ983080 RNU983080:RNV983080 RXQ983080:RXR983080 SHM983080:SHN983080 SRI983080:SRJ983080 TBE983080:TBF983080 TLA983080:TLB983080 TUW983080:TUX983080 UES983080:UET983080 UOO983080:UOP983080 UYK983080:UYL983080 VIG983080:VIH983080 VSC983080:VSD983080 WBY983080:WBZ983080 WLU983080:WLV983080 WVQ983080:WVR983080"/>
  </dataValidations>
  <printOptions horizontalCentered="1" verticalCentered="1"/>
  <pageMargins left="0.11811023622047245" right="0.11811023622047245" top="0" bottom="0" header="0.11811023622047245" footer="0.11811023622047245"/>
  <pageSetup paperSize="9" orientation="portrait" horizontalDpi="4294967295" verticalDpi="4294967295" r:id="rId1"/>
  <rowBreaks count="2" manualBreakCount="2">
    <brk id="170" min="2" max="22" man="1"/>
    <brk id="17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Drop Down 1">
              <controlPr defaultSize="0" autoFill="0" autoLine="0" autoPict="0">
                <anchor moveWithCells="1" sizeWithCells="1">
                  <from>
                    <xdr:col>73</xdr:col>
                    <xdr:colOff>38100</xdr:colOff>
                    <xdr:row>181</xdr:row>
                    <xdr:rowOff>171450</xdr:rowOff>
                  </from>
                  <to>
                    <xdr:col>73</xdr:col>
                    <xdr:colOff>38100</xdr:colOff>
                    <xdr:row>181</xdr:row>
                    <xdr:rowOff>171450</xdr:rowOff>
                  </to>
                </anchor>
              </controlPr>
            </control>
          </mc:Choice>
        </mc:AlternateContent>
        <mc:AlternateContent xmlns:mc="http://schemas.openxmlformats.org/markup-compatibility/2006">
          <mc:Choice Requires="x14">
            <control shapeId="7170" r:id="rId5" name="Drop Down 2">
              <controlPr defaultSize="0" autoFill="0" autoLine="0" autoPict="0">
                <anchor moveWithCells="1" sizeWithCells="1">
                  <from>
                    <xdr:col>73</xdr:col>
                    <xdr:colOff>38100</xdr:colOff>
                    <xdr:row>61</xdr:row>
                    <xdr:rowOff>47625</xdr:rowOff>
                  </from>
                  <to>
                    <xdr:col>73</xdr:col>
                    <xdr:colOff>38100</xdr:colOff>
                    <xdr:row>61</xdr:row>
                    <xdr:rowOff>47625</xdr:rowOff>
                  </to>
                </anchor>
              </controlPr>
            </control>
          </mc:Choice>
        </mc:AlternateContent>
        <mc:AlternateContent xmlns:mc="http://schemas.openxmlformats.org/markup-compatibility/2006">
          <mc:Choice Requires="x14">
            <control shapeId="7171" r:id="rId6" name="Drop Down 3">
              <controlPr defaultSize="0" autoFill="0" autoLine="0" autoPict="0">
                <anchor moveWithCells="1" sizeWithCells="1">
                  <from>
                    <xdr:col>73</xdr:col>
                    <xdr:colOff>38100</xdr:colOff>
                    <xdr:row>174</xdr:row>
                    <xdr:rowOff>9525</xdr:rowOff>
                  </from>
                  <to>
                    <xdr:col>73</xdr:col>
                    <xdr:colOff>38100</xdr:colOff>
                    <xdr:row>174</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whole" allowBlank="1" showInputMessage="1" showErrorMessage="1" prompt="Limitado a 100% da IS da Básica">
          <x14:formula1>
            <xm:f>0</xm:f>
          </x14:formula1>
          <x14:formula2>
            <xm:f>2000000</xm:f>
          </x14:formula2>
          <xm:sqref>AO44:AO45 KK44:KK45 UG44:UG45 AEC44:AEC45 ANY44:ANY45 AXU44:AXU45 BHQ44:BHQ45 BRM44:BRM45 CBI44:CBI45 CLE44:CLE45 CVA44:CVA45 DEW44:DEW45 DOS44:DOS45 DYO44:DYO45 EIK44:EIK45 ESG44:ESG45 FCC44:FCC45 FLY44:FLY45 FVU44:FVU45 GFQ44:GFQ45 GPM44:GPM45 GZI44:GZI45 HJE44:HJE45 HTA44:HTA45 ICW44:ICW45 IMS44:IMS45 IWO44:IWO45 JGK44:JGK45 JQG44:JQG45 KAC44:KAC45 KJY44:KJY45 KTU44:KTU45 LDQ44:LDQ45 LNM44:LNM45 LXI44:LXI45 MHE44:MHE45 MRA44:MRA45 NAW44:NAW45 NKS44:NKS45 NUO44:NUO45 OEK44:OEK45 OOG44:OOG45 OYC44:OYC45 PHY44:PHY45 PRU44:PRU45 QBQ44:QBQ45 QLM44:QLM45 QVI44:QVI45 RFE44:RFE45 RPA44:RPA45 RYW44:RYW45 SIS44:SIS45 SSO44:SSO45 TCK44:TCK45 TMG44:TMG45 TWC44:TWC45 UFY44:UFY45 UPU44:UPU45 UZQ44:UZQ45 VJM44:VJM45 VTI44:VTI45 WDE44:WDE45 WNA44:WNA45 WWW44:WWW45 AO65580:AO65581 KK65580:KK65581 UG65580:UG65581 AEC65580:AEC65581 ANY65580:ANY65581 AXU65580:AXU65581 BHQ65580:BHQ65581 BRM65580:BRM65581 CBI65580:CBI65581 CLE65580:CLE65581 CVA65580:CVA65581 DEW65580:DEW65581 DOS65580:DOS65581 DYO65580:DYO65581 EIK65580:EIK65581 ESG65580:ESG65581 FCC65580:FCC65581 FLY65580:FLY65581 FVU65580:FVU65581 GFQ65580:GFQ65581 GPM65580:GPM65581 GZI65580:GZI65581 HJE65580:HJE65581 HTA65580:HTA65581 ICW65580:ICW65581 IMS65580:IMS65581 IWO65580:IWO65581 JGK65580:JGK65581 JQG65580:JQG65581 KAC65580:KAC65581 KJY65580:KJY65581 KTU65580:KTU65581 LDQ65580:LDQ65581 LNM65580:LNM65581 LXI65580:LXI65581 MHE65580:MHE65581 MRA65580:MRA65581 NAW65580:NAW65581 NKS65580:NKS65581 NUO65580:NUO65581 OEK65580:OEK65581 OOG65580:OOG65581 OYC65580:OYC65581 PHY65580:PHY65581 PRU65580:PRU65581 QBQ65580:QBQ65581 QLM65580:QLM65581 QVI65580:QVI65581 RFE65580:RFE65581 RPA65580:RPA65581 RYW65580:RYW65581 SIS65580:SIS65581 SSO65580:SSO65581 TCK65580:TCK65581 TMG65580:TMG65581 TWC65580:TWC65581 UFY65580:UFY65581 UPU65580:UPU65581 UZQ65580:UZQ65581 VJM65580:VJM65581 VTI65580:VTI65581 WDE65580:WDE65581 WNA65580:WNA65581 WWW65580:WWW65581 AO131116:AO131117 KK131116:KK131117 UG131116:UG131117 AEC131116:AEC131117 ANY131116:ANY131117 AXU131116:AXU131117 BHQ131116:BHQ131117 BRM131116:BRM131117 CBI131116:CBI131117 CLE131116:CLE131117 CVA131116:CVA131117 DEW131116:DEW131117 DOS131116:DOS131117 DYO131116:DYO131117 EIK131116:EIK131117 ESG131116:ESG131117 FCC131116:FCC131117 FLY131116:FLY131117 FVU131116:FVU131117 GFQ131116:GFQ131117 GPM131116:GPM131117 GZI131116:GZI131117 HJE131116:HJE131117 HTA131116:HTA131117 ICW131116:ICW131117 IMS131116:IMS131117 IWO131116:IWO131117 JGK131116:JGK131117 JQG131116:JQG131117 KAC131116:KAC131117 KJY131116:KJY131117 KTU131116:KTU131117 LDQ131116:LDQ131117 LNM131116:LNM131117 LXI131116:LXI131117 MHE131116:MHE131117 MRA131116:MRA131117 NAW131116:NAW131117 NKS131116:NKS131117 NUO131116:NUO131117 OEK131116:OEK131117 OOG131116:OOG131117 OYC131116:OYC131117 PHY131116:PHY131117 PRU131116:PRU131117 QBQ131116:QBQ131117 QLM131116:QLM131117 QVI131116:QVI131117 RFE131116:RFE131117 RPA131116:RPA131117 RYW131116:RYW131117 SIS131116:SIS131117 SSO131116:SSO131117 TCK131116:TCK131117 TMG131116:TMG131117 TWC131116:TWC131117 UFY131116:UFY131117 UPU131116:UPU131117 UZQ131116:UZQ131117 VJM131116:VJM131117 VTI131116:VTI131117 WDE131116:WDE131117 WNA131116:WNA131117 WWW131116:WWW131117 AO196652:AO196653 KK196652:KK196653 UG196652:UG196653 AEC196652:AEC196653 ANY196652:ANY196653 AXU196652:AXU196653 BHQ196652:BHQ196653 BRM196652:BRM196653 CBI196652:CBI196653 CLE196652:CLE196653 CVA196652:CVA196653 DEW196652:DEW196653 DOS196652:DOS196653 DYO196652:DYO196653 EIK196652:EIK196653 ESG196652:ESG196653 FCC196652:FCC196653 FLY196652:FLY196653 FVU196652:FVU196653 GFQ196652:GFQ196653 GPM196652:GPM196653 GZI196652:GZI196653 HJE196652:HJE196653 HTA196652:HTA196653 ICW196652:ICW196653 IMS196652:IMS196653 IWO196652:IWO196653 JGK196652:JGK196653 JQG196652:JQG196653 KAC196652:KAC196653 KJY196652:KJY196653 KTU196652:KTU196653 LDQ196652:LDQ196653 LNM196652:LNM196653 LXI196652:LXI196653 MHE196652:MHE196653 MRA196652:MRA196653 NAW196652:NAW196653 NKS196652:NKS196653 NUO196652:NUO196653 OEK196652:OEK196653 OOG196652:OOG196653 OYC196652:OYC196653 PHY196652:PHY196653 PRU196652:PRU196653 QBQ196652:QBQ196653 QLM196652:QLM196653 QVI196652:QVI196653 RFE196652:RFE196653 RPA196652:RPA196653 RYW196652:RYW196653 SIS196652:SIS196653 SSO196652:SSO196653 TCK196652:TCK196653 TMG196652:TMG196653 TWC196652:TWC196653 UFY196652:UFY196653 UPU196652:UPU196653 UZQ196652:UZQ196653 VJM196652:VJM196653 VTI196652:VTI196653 WDE196652:WDE196653 WNA196652:WNA196653 WWW196652:WWW196653 AO262188:AO262189 KK262188:KK262189 UG262188:UG262189 AEC262188:AEC262189 ANY262188:ANY262189 AXU262188:AXU262189 BHQ262188:BHQ262189 BRM262188:BRM262189 CBI262188:CBI262189 CLE262188:CLE262189 CVA262188:CVA262189 DEW262188:DEW262189 DOS262188:DOS262189 DYO262188:DYO262189 EIK262188:EIK262189 ESG262188:ESG262189 FCC262188:FCC262189 FLY262188:FLY262189 FVU262188:FVU262189 GFQ262188:GFQ262189 GPM262188:GPM262189 GZI262188:GZI262189 HJE262188:HJE262189 HTA262188:HTA262189 ICW262188:ICW262189 IMS262188:IMS262189 IWO262188:IWO262189 JGK262188:JGK262189 JQG262188:JQG262189 KAC262188:KAC262189 KJY262188:KJY262189 KTU262188:KTU262189 LDQ262188:LDQ262189 LNM262188:LNM262189 LXI262188:LXI262189 MHE262188:MHE262189 MRA262188:MRA262189 NAW262188:NAW262189 NKS262188:NKS262189 NUO262188:NUO262189 OEK262188:OEK262189 OOG262188:OOG262189 OYC262188:OYC262189 PHY262188:PHY262189 PRU262188:PRU262189 QBQ262188:QBQ262189 QLM262188:QLM262189 QVI262188:QVI262189 RFE262188:RFE262189 RPA262188:RPA262189 RYW262188:RYW262189 SIS262188:SIS262189 SSO262188:SSO262189 TCK262188:TCK262189 TMG262188:TMG262189 TWC262188:TWC262189 UFY262188:UFY262189 UPU262188:UPU262189 UZQ262188:UZQ262189 VJM262188:VJM262189 VTI262188:VTI262189 WDE262188:WDE262189 WNA262188:WNA262189 WWW262188:WWW262189 AO327724:AO327725 KK327724:KK327725 UG327724:UG327725 AEC327724:AEC327725 ANY327724:ANY327725 AXU327724:AXU327725 BHQ327724:BHQ327725 BRM327724:BRM327725 CBI327724:CBI327725 CLE327724:CLE327725 CVA327724:CVA327725 DEW327724:DEW327725 DOS327724:DOS327725 DYO327724:DYO327725 EIK327724:EIK327725 ESG327724:ESG327725 FCC327724:FCC327725 FLY327724:FLY327725 FVU327724:FVU327725 GFQ327724:GFQ327725 GPM327724:GPM327725 GZI327724:GZI327725 HJE327724:HJE327725 HTA327724:HTA327725 ICW327724:ICW327725 IMS327724:IMS327725 IWO327724:IWO327725 JGK327724:JGK327725 JQG327724:JQG327725 KAC327724:KAC327725 KJY327724:KJY327725 KTU327724:KTU327725 LDQ327724:LDQ327725 LNM327724:LNM327725 LXI327724:LXI327725 MHE327724:MHE327725 MRA327724:MRA327725 NAW327724:NAW327725 NKS327724:NKS327725 NUO327724:NUO327725 OEK327724:OEK327725 OOG327724:OOG327725 OYC327724:OYC327725 PHY327724:PHY327725 PRU327724:PRU327725 QBQ327724:QBQ327725 QLM327724:QLM327725 QVI327724:QVI327725 RFE327724:RFE327725 RPA327724:RPA327725 RYW327724:RYW327725 SIS327724:SIS327725 SSO327724:SSO327725 TCK327724:TCK327725 TMG327724:TMG327725 TWC327724:TWC327725 UFY327724:UFY327725 UPU327724:UPU327725 UZQ327724:UZQ327725 VJM327724:VJM327725 VTI327724:VTI327725 WDE327724:WDE327725 WNA327724:WNA327725 WWW327724:WWW327725 AO393260:AO393261 KK393260:KK393261 UG393260:UG393261 AEC393260:AEC393261 ANY393260:ANY393261 AXU393260:AXU393261 BHQ393260:BHQ393261 BRM393260:BRM393261 CBI393260:CBI393261 CLE393260:CLE393261 CVA393260:CVA393261 DEW393260:DEW393261 DOS393260:DOS393261 DYO393260:DYO393261 EIK393260:EIK393261 ESG393260:ESG393261 FCC393260:FCC393261 FLY393260:FLY393261 FVU393260:FVU393261 GFQ393260:GFQ393261 GPM393260:GPM393261 GZI393260:GZI393261 HJE393260:HJE393261 HTA393260:HTA393261 ICW393260:ICW393261 IMS393260:IMS393261 IWO393260:IWO393261 JGK393260:JGK393261 JQG393260:JQG393261 KAC393260:KAC393261 KJY393260:KJY393261 KTU393260:KTU393261 LDQ393260:LDQ393261 LNM393260:LNM393261 LXI393260:LXI393261 MHE393260:MHE393261 MRA393260:MRA393261 NAW393260:NAW393261 NKS393260:NKS393261 NUO393260:NUO393261 OEK393260:OEK393261 OOG393260:OOG393261 OYC393260:OYC393261 PHY393260:PHY393261 PRU393260:PRU393261 QBQ393260:QBQ393261 QLM393260:QLM393261 QVI393260:QVI393261 RFE393260:RFE393261 RPA393260:RPA393261 RYW393260:RYW393261 SIS393260:SIS393261 SSO393260:SSO393261 TCK393260:TCK393261 TMG393260:TMG393261 TWC393260:TWC393261 UFY393260:UFY393261 UPU393260:UPU393261 UZQ393260:UZQ393261 VJM393260:VJM393261 VTI393260:VTI393261 WDE393260:WDE393261 WNA393260:WNA393261 WWW393260:WWW393261 AO458796:AO458797 KK458796:KK458797 UG458796:UG458797 AEC458796:AEC458797 ANY458796:ANY458797 AXU458796:AXU458797 BHQ458796:BHQ458797 BRM458796:BRM458797 CBI458796:CBI458797 CLE458796:CLE458797 CVA458796:CVA458797 DEW458796:DEW458797 DOS458796:DOS458797 DYO458796:DYO458797 EIK458796:EIK458797 ESG458796:ESG458797 FCC458796:FCC458797 FLY458796:FLY458797 FVU458796:FVU458797 GFQ458796:GFQ458797 GPM458796:GPM458797 GZI458796:GZI458797 HJE458796:HJE458797 HTA458796:HTA458797 ICW458796:ICW458797 IMS458796:IMS458797 IWO458796:IWO458797 JGK458796:JGK458797 JQG458796:JQG458797 KAC458796:KAC458797 KJY458796:KJY458797 KTU458796:KTU458797 LDQ458796:LDQ458797 LNM458796:LNM458797 LXI458796:LXI458797 MHE458796:MHE458797 MRA458796:MRA458797 NAW458796:NAW458797 NKS458796:NKS458797 NUO458796:NUO458797 OEK458796:OEK458797 OOG458796:OOG458797 OYC458796:OYC458797 PHY458796:PHY458797 PRU458796:PRU458797 QBQ458796:QBQ458797 QLM458796:QLM458797 QVI458796:QVI458797 RFE458796:RFE458797 RPA458796:RPA458797 RYW458796:RYW458797 SIS458796:SIS458797 SSO458796:SSO458797 TCK458796:TCK458797 TMG458796:TMG458797 TWC458796:TWC458797 UFY458796:UFY458797 UPU458796:UPU458797 UZQ458796:UZQ458797 VJM458796:VJM458797 VTI458796:VTI458797 WDE458796:WDE458797 WNA458796:WNA458797 WWW458796:WWW458797 AO524332:AO524333 KK524332:KK524333 UG524332:UG524333 AEC524332:AEC524333 ANY524332:ANY524333 AXU524332:AXU524333 BHQ524332:BHQ524333 BRM524332:BRM524333 CBI524332:CBI524333 CLE524332:CLE524333 CVA524332:CVA524333 DEW524332:DEW524333 DOS524332:DOS524333 DYO524332:DYO524333 EIK524332:EIK524333 ESG524332:ESG524333 FCC524332:FCC524333 FLY524332:FLY524333 FVU524332:FVU524333 GFQ524332:GFQ524333 GPM524332:GPM524333 GZI524332:GZI524333 HJE524332:HJE524333 HTA524332:HTA524333 ICW524332:ICW524333 IMS524332:IMS524333 IWO524332:IWO524333 JGK524332:JGK524333 JQG524332:JQG524333 KAC524332:KAC524333 KJY524332:KJY524333 KTU524332:KTU524333 LDQ524332:LDQ524333 LNM524332:LNM524333 LXI524332:LXI524333 MHE524332:MHE524333 MRA524332:MRA524333 NAW524332:NAW524333 NKS524332:NKS524333 NUO524332:NUO524333 OEK524332:OEK524333 OOG524332:OOG524333 OYC524332:OYC524333 PHY524332:PHY524333 PRU524332:PRU524333 QBQ524332:QBQ524333 QLM524332:QLM524333 QVI524332:QVI524333 RFE524332:RFE524333 RPA524332:RPA524333 RYW524332:RYW524333 SIS524332:SIS524333 SSO524332:SSO524333 TCK524332:TCK524333 TMG524332:TMG524333 TWC524332:TWC524333 UFY524332:UFY524333 UPU524332:UPU524333 UZQ524332:UZQ524333 VJM524332:VJM524333 VTI524332:VTI524333 WDE524332:WDE524333 WNA524332:WNA524333 WWW524332:WWW524333 AO589868:AO589869 KK589868:KK589869 UG589868:UG589869 AEC589868:AEC589869 ANY589868:ANY589869 AXU589868:AXU589869 BHQ589868:BHQ589869 BRM589868:BRM589869 CBI589868:CBI589869 CLE589868:CLE589869 CVA589868:CVA589869 DEW589868:DEW589869 DOS589868:DOS589869 DYO589868:DYO589869 EIK589868:EIK589869 ESG589868:ESG589869 FCC589868:FCC589869 FLY589868:FLY589869 FVU589868:FVU589869 GFQ589868:GFQ589869 GPM589868:GPM589869 GZI589868:GZI589869 HJE589868:HJE589869 HTA589868:HTA589869 ICW589868:ICW589869 IMS589868:IMS589869 IWO589868:IWO589869 JGK589868:JGK589869 JQG589868:JQG589869 KAC589868:KAC589869 KJY589868:KJY589869 KTU589868:KTU589869 LDQ589868:LDQ589869 LNM589868:LNM589869 LXI589868:LXI589869 MHE589868:MHE589869 MRA589868:MRA589869 NAW589868:NAW589869 NKS589868:NKS589869 NUO589868:NUO589869 OEK589868:OEK589869 OOG589868:OOG589869 OYC589868:OYC589869 PHY589868:PHY589869 PRU589868:PRU589869 QBQ589868:QBQ589869 QLM589868:QLM589869 QVI589868:QVI589869 RFE589868:RFE589869 RPA589868:RPA589869 RYW589868:RYW589869 SIS589868:SIS589869 SSO589868:SSO589869 TCK589868:TCK589869 TMG589868:TMG589869 TWC589868:TWC589869 UFY589868:UFY589869 UPU589868:UPU589869 UZQ589868:UZQ589869 VJM589868:VJM589869 VTI589868:VTI589869 WDE589868:WDE589869 WNA589868:WNA589869 WWW589868:WWW589869 AO655404:AO655405 KK655404:KK655405 UG655404:UG655405 AEC655404:AEC655405 ANY655404:ANY655405 AXU655404:AXU655405 BHQ655404:BHQ655405 BRM655404:BRM655405 CBI655404:CBI655405 CLE655404:CLE655405 CVA655404:CVA655405 DEW655404:DEW655405 DOS655404:DOS655405 DYO655404:DYO655405 EIK655404:EIK655405 ESG655404:ESG655405 FCC655404:FCC655405 FLY655404:FLY655405 FVU655404:FVU655405 GFQ655404:GFQ655405 GPM655404:GPM655405 GZI655404:GZI655405 HJE655404:HJE655405 HTA655404:HTA655405 ICW655404:ICW655405 IMS655404:IMS655405 IWO655404:IWO655405 JGK655404:JGK655405 JQG655404:JQG655405 KAC655404:KAC655405 KJY655404:KJY655405 KTU655404:KTU655405 LDQ655404:LDQ655405 LNM655404:LNM655405 LXI655404:LXI655405 MHE655404:MHE655405 MRA655404:MRA655405 NAW655404:NAW655405 NKS655404:NKS655405 NUO655404:NUO655405 OEK655404:OEK655405 OOG655404:OOG655405 OYC655404:OYC655405 PHY655404:PHY655405 PRU655404:PRU655405 QBQ655404:QBQ655405 QLM655404:QLM655405 QVI655404:QVI655405 RFE655404:RFE655405 RPA655404:RPA655405 RYW655404:RYW655405 SIS655404:SIS655405 SSO655404:SSO655405 TCK655404:TCK655405 TMG655404:TMG655405 TWC655404:TWC655405 UFY655404:UFY655405 UPU655404:UPU655405 UZQ655404:UZQ655405 VJM655404:VJM655405 VTI655404:VTI655405 WDE655404:WDE655405 WNA655404:WNA655405 WWW655404:WWW655405 AO720940:AO720941 KK720940:KK720941 UG720940:UG720941 AEC720940:AEC720941 ANY720940:ANY720941 AXU720940:AXU720941 BHQ720940:BHQ720941 BRM720940:BRM720941 CBI720940:CBI720941 CLE720940:CLE720941 CVA720940:CVA720941 DEW720940:DEW720941 DOS720940:DOS720941 DYO720940:DYO720941 EIK720940:EIK720941 ESG720940:ESG720941 FCC720940:FCC720941 FLY720940:FLY720941 FVU720940:FVU720941 GFQ720940:GFQ720941 GPM720940:GPM720941 GZI720940:GZI720941 HJE720940:HJE720941 HTA720940:HTA720941 ICW720940:ICW720941 IMS720940:IMS720941 IWO720940:IWO720941 JGK720940:JGK720941 JQG720940:JQG720941 KAC720940:KAC720941 KJY720940:KJY720941 KTU720940:KTU720941 LDQ720940:LDQ720941 LNM720940:LNM720941 LXI720940:LXI720941 MHE720940:MHE720941 MRA720940:MRA720941 NAW720940:NAW720941 NKS720940:NKS720941 NUO720940:NUO720941 OEK720940:OEK720941 OOG720940:OOG720941 OYC720940:OYC720941 PHY720940:PHY720941 PRU720940:PRU720941 QBQ720940:QBQ720941 QLM720940:QLM720941 QVI720940:QVI720941 RFE720940:RFE720941 RPA720940:RPA720941 RYW720940:RYW720941 SIS720940:SIS720941 SSO720940:SSO720941 TCK720940:TCK720941 TMG720940:TMG720941 TWC720940:TWC720941 UFY720940:UFY720941 UPU720940:UPU720941 UZQ720940:UZQ720941 VJM720940:VJM720941 VTI720940:VTI720941 WDE720940:WDE720941 WNA720940:WNA720941 WWW720940:WWW720941 AO786476:AO786477 KK786476:KK786477 UG786476:UG786477 AEC786476:AEC786477 ANY786476:ANY786477 AXU786476:AXU786477 BHQ786476:BHQ786477 BRM786476:BRM786477 CBI786476:CBI786477 CLE786476:CLE786477 CVA786476:CVA786477 DEW786476:DEW786477 DOS786476:DOS786477 DYO786476:DYO786477 EIK786476:EIK786477 ESG786476:ESG786477 FCC786476:FCC786477 FLY786476:FLY786477 FVU786476:FVU786477 GFQ786476:GFQ786477 GPM786476:GPM786477 GZI786476:GZI786477 HJE786476:HJE786477 HTA786476:HTA786477 ICW786476:ICW786477 IMS786476:IMS786477 IWO786476:IWO786477 JGK786476:JGK786477 JQG786476:JQG786477 KAC786476:KAC786477 KJY786476:KJY786477 KTU786476:KTU786477 LDQ786476:LDQ786477 LNM786476:LNM786477 LXI786476:LXI786477 MHE786476:MHE786477 MRA786476:MRA786477 NAW786476:NAW786477 NKS786476:NKS786477 NUO786476:NUO786477 OEK786476:OEK786477 OOG786476:OOG786477 OYC786476:OYC786477 PHY786476:PHY786477 PRU786476:PRU786477 QBQ786476:QBQ786477 QLM786476:QLM786477 QVI786476:QVI786477 RFE786476:RFE786477 RPA786476:RPA786477 RYW786476:RYW786477 SIS786476:SIS786477 SSO786476:SSO786477 TCK786476:TCK786477 TMG786476:TMG786477 TWC786476:TWC786477 UFY786476:UFY786477 UPU786476:UPU786477 UZQ786476:UZQ786477 VJM786476:VJM786477 VTI786476:VTI786477 WDE786476:WDE786477 WNA786476:WNA786477 WWW786476:WWW786477 AO852012:AO852013 KK852012:KK852013 UG852012:UG852013 AEC852012:AEC852013 ANY852012:ANY852013 AXU852012:AXU852013 BHQ852012:BHQ852013 BRM852012:BRM852013 CBI852012:CBI852013 CLE852012:CLE852013 CVA852012:CVA852013 DEW852012:DEW852013 DOS852012:DOS852013 DYO852012:DYO852013 EIK852012:EIK852013 ESG852012:ESG852013 FCC852012:FCC852013 FLY852012:FLY852013 FVU852012:FVU852013 GFQ852012:GFQ852013 GPM852012:GPM852013 GZI852012:GZI852013 HJE852012:HJE852013 HTA852012:HTA852013 ICW852012:ICW852013 IMS852012:IMS852013 IWO852012:IWO852013 JGK852012:JGK852013 JQG852012:JQG852013 KAC852012:KAC852013 KJY852012:KJY852013 KTU852012:KTU852013 LDQ852012:LDQ852013 LNM852012:LNM852013 LXI852012:LXI852013 MHE852012:MHE852013 MRA852012:MRA852013 NAW852012:NAW852013 NKS852012:NKS852013 NUO852012:NUO852013 OEK852012:OEK852013 OOG852012:OOG852013 OYC852012:OYC852013 PHY852012:PHY852013 PRU852012:PRU852013 QBQ852012:QBQ852013 QLM852012:QLM852013 QVI852012:QVI852013 RFE852012:RFE852013 RPA852012:RPA852013 RYW852012:RYW852013 SIS852012:SIS852013 SSO852012:SSO852013 TCK852012:TCK852013 TMG852012:TMG852013 TWC852012:TWC852013 UFY852012:UFY852013 UPU852012:UPU852013 UZQ852012:UZQ852013 VJM852012:VJM852013 VTI852012:VTI852013 WDE852012:WDE852013 WNA852012:WNA852013 WWW852012:WWW852013 AO917548:AO917549 KK917548:KK917549 UG917548:UG917549 AEC917548:AEC917549 ANY917548:ANY917549 AXU917548:AXU917549 BHQ917548:BHQ917549 BRM917548:BRM917549 CBI917548:CBI917549 CLE917548:CLE917549 CVA917548:CVA917549 DEW917548:DEW917549 DOS917548:DOS917549 DYO917548:DYO917549 EIK917548:EIK917549 ESG917548:ESG917549 FCC917548:FCC917549 FLY917548:FLY917549 FVU917548:FVU917549 GFQ917548:GFQ917549 GPM917548:GPM917549 GZI917548:GZI917549 HJE917548:HJE917549 HTA917548:HTA917549 ICW917548:ICW917549 IMS917548:IMS917549 IWO917548:IWO917549 JGK917548:JGK917549 JQG917548:JQG917549 KAC917548:KAC917549 KJY917548:KJY917549 KTU917548:KTU917549 LDQ917548:LDQ917549 LNM917548:LNM917549 LXI917548:LXI917549 MHE917548:MHE917549 MRA917548:MRA917549 NAW917548:NAW917549 NKS917548:NKS917549 NUO917548:NUO917549 OEK917548:OEK917549 OOG917548:OOG917549 OYC917548:OYC917549 PHY917548:PHY917549 PRU917548:PRU917549 QBQ917548:QBQ917549 QLM917548:QLM917549 QVI917548:QVI917549 RFE917548:RFE917549 RPA917548:RPA917549 RYW917548:RYW917549 SIS917548:SIS917549 SSO917548:SSO917549 TCK917548:TCK917549 TMG917548:TMG917549 TWC917548:TWC917549 UFY917548:UFY917549 UPU917548:UPU917549 UZQ917548:UZQ917549 VJM917548:VJM917549 VTI917548:VTI917549 WDE917548:WDE917549 WNA917548:WNA917549 WWW917548:WWW917549 AO983084:AO983085 KK983084:KK983085 UG983084:UG983085 AEC983084:AEC983085 ANY983084:ANY983085 AXU983084:AXU983085 BHQ983084:BHQ983085 BRM983084:BRM983085 CBI983084:CBI983085 CLE983084:CLE983085 CVA983084:CVA983085 DEW983084:DEW983085 DOS983084:DOS983085 DYO983084:DYO983085 EIK983084:EIK983085 ESG983084:ESG983085 FCC983084:FCC983085 FLY983084:FLY983085 FVU983084:FVU983085 GFQ983084:GFQ983085 GPM983084:GPM983085 GZI983084:GZI983085 HJE983084:HJE983085 HTA983084:HTA983085 ICW983084:ICW983085 IMS983084:IMS983085 IWO983084:IWO983085 JGK983084:JGK983085 JQG983084:JQG983085 KAC983084:KAC983085 KJY983084:KJY983085 KTU983084:KTU983085 LDQ983084:LDQ983085 LNM983084:LNM983085 LXI983084:LXI983085 MHE983084:MHE983085 MRA983084:MRA983085 NAW983084:NAW983085 NKS983084:NKS983085 NUO983084:NUO983085 OEK983084:OEK983085 OOG983084:OOG983085 OYC983084:OYC983085 PHY983084:PHY983085 PRU983084:PRU983085 QBQ983084:QBQ983085 QLM983084:QLM983085 QVI983084:QVI983085 RFE983084:RFE983085 RPA983084:RPA983085 RYW983084:RYW983085 SIS983084:SIS983085 SSO983084:SSO983085 TCK983084:TCK983085 TMG983084:TMG983085 TWC983084:TWC983085 UFY983084:UFY983085 UPU983084:UPU983085 UZQ983084:UZQ983085 VJM983084:VJM983085 VTI983084:VTI983085 WDE983084:WDE983085 WNA983084:WNA983085 WWW983084:WWW983085 AS72:AS73 KO72:KO73 UK72:UK73 AEG72:AEG73 AOC72:AOC73 AXY72:AXY73 BHU72:BHU73 BRQ72:BRQ73 CBM72:CBM73 CLI72:CLI73 CVE72:CVE73 DFA72:DFA73 DOW72:DOW73 DYS72:DYS73 EIO72:EIO73 ESK72:ESK73 FCG72:FCG73 FMC72:FMC73 FVY72:FVY73 GFU72:GFU73 GPQ72:GPQ73 GZM72:GZM73 HJI72:HJI73 HTE72:HTE73 IDA72:IDA73 IMW72:IMW73 IWS72:IWS73 JGO72:JGO73 JQK72:JQK73 KAG72:KAG73 KKC72:KKC73 KTY72:KTY73 LDU72:LDU73 LNQ72:LNQ73 LXM72:LXM73 MHI72:MHI73 MRE72:MRE73 NBA72:NBA73 NKW72:NKW73 NUS72:NUS73 OEO72:OEO73 OOK72:OOK73 OYG72:OYG73 PIC72:PIC73 PRY72:PRY73 QBU72:QBU73 QLQ72:QLQ73 QVM72:QVM73 RFI72:RFI73 RPE72:RPE73 RZA72:RZA73 SIW72:SIW73 SSS72:SSS73 TCO72:TCO73 TMK72:TMK73 TWG72:TWG73 UGC72:UGC73 UPY72:UPY73 UZU72:UZU73 VJQ72:VJQ73 VTM72:VTM73 WDI72:WDI73 WNE72:WNE73 WXA72:WXA73 AS65608:AS65609 KO65608:KO65609 UK65608:UK65609 AEG65608:AEG65609 AOC65608:AOC65609 AXY65608:AXY65609 BHU65608:BHU65609 BRQ65608:BRQ65609 CBM65608:CBM65609 CLI65608:CLI65609 CVE65608:CVE65609 DFA65608:DFA65609 DOW65608:DOW65609 DYS65608:DYS65609 EIO65608:EIO65609 ESK65608:ESK65609 FCG65608:FCG65609 FMC65608:FMC65609 FVY65608:FVY65609 GFU65608:GFU65609 GPQ65608:GPQ65609 GZM65608:GZM65609 HJI65608:HJI65609 HTE65608:HTE65609 IDA65608:IDA65609 IMW65608:IMW65609 IWS65608:IWS65609 JGO65608:JGO65609 JQK65608:JQK65609 KAG65608:KAG65609 KKC65608:KKC65609 KTY65608:KTY65609 LDU65608:LDU65609 LNQ65608:LNQ65609 LXM65608:LXM65609 MHI65608:MHI65609 MRE65608:MRE65609 NBA65608:NBA65609 NKW65608:NKW65609 NUS65608:NUS65609 OEO65608:OEO65609 OOK65608:OOK65609 OYG65608:OYG65609 PIC65608:PIC65609 PRY65608:PRY65609 QBU65608:QBU65609 QLQ65608:QLQ65609 QVM65608:QVM65609 RFI65608:RFI65609 RPE65608:RPE65609 RZA65608:RZA65609 SIW65608:SIW65609 SSS65608:SSS65609 TCO65608:TCO65609 TMK65608:TMK65609 TWG65608:TWG65609 UGC65608:UGC65609 UPY65608:UPY65609 UZU65608:UZU65609 VJQ65608:VJQ65609 VTM65608:VTM65609 WDI65608:WDI65609 WNE65608:WNE65609 WXA65608:WXA65609 AS131144:AS131145 KO131144:KO131145 UK131144:UK131145 AEG131144:AEG131145 AOC131144:AOC131145 AXY131144:AXY131145 BHU131144:BHU131145 BRQ131144:BRQ131145 CBM131144:CBM131145 CLI131144:CLI131145 CVE131144:CVE131145 DFA131144:DFA131145 DOW131144:DOW131145 DYS131144:DYS131145 EIO131144:EIO131145 ESK131144:ESK131145 FCG131144:FCG131145 FMC131144:FMC131145 FVY131144:FVY131145 GFU131144:GFU131145 GPQ131144:GPQ131145 GZM131144:GZM131145 HJI131144:HJI131145 HTE131144:HTE131145 IDA131144:IDA131145 IMW131144:IMW131145 IWS131144:IWS131145 JGO131144:JGO131145 JQK131144:JQK131145 KAG131144:KAG131145 KKC131144:KKC131145 KTY131144:KTY131145 LDU131144:LDU131145 LNQ131144:LNQ131145 LXM131144:LXM131145 MHI131144:MHI131145 MRE131144:MRE131145 NBA131144:NBA131145 NKW131144:NKW131145 NUS131144:NUS131145 OEO131144:OEO131145 OOK131144:OOK131145 OYG131144:OYG131145 PIC131144:PIC131145 PRY131144:PRY131145 QBU131144:QBU131145 QLQ131144:QLQ131145 QVM131144:QVM131145 RFI131144:RFI131145 RPE131144:RPE131145 RZA131144:RZA131145 SIW131144:SIW131145 SSS131144:SSS131145 TCO131144:TCO131145 TMK131144:TMK131145 TWG131144:TWG131145 UGC131144:UGC131145 UPY131144:UPY131145 UZU131144:UZU131145 VJQ131144:VJQ131145 VTM131144:VTM131145 WDI131144:WDI131145 WNE131144:WNE131145 WXA131144:WXA131145 AS196680:AS196681 KO196680:KO196681 UK196680:UK196681 AEG196680:AEG196681 AOC196680:AOC196681 AXY196680:AXY196681 BHU196680:BHU196681 BRQ196680:BRQ196681 CBM196680:CBM196681 CLI196680:CLI196681 CVE196680:CVE196681 DFA196680:DFA196681 DOW196680:DOW196681 DYS196680:DYS196681 EIO196680:EIO196681 ESK196680:ESK196681 FCG196680:FCG196681 FMC196680:FMC196681 FVY196680:FVY196681 GFU196680:GFU196681 GPQ196680:GPQ196681 GZM196680:GZM196681 HJI196680:HJI196681 HTE196680:HTE196681 IDA196680:IDA196681 IMW196680:IMW196681 IWS196680:IWS196681 JGO196680:JGO196681 JQK196680:JQK196681 KAG196680:KAG196681 KKC196680:KKC196681 KTY196680:KTY196681 LDU196680:LDU196681 LNQ196680:LNQ196681 LXM196680:LXM196681 MHI196680:MHI196681 MRE196680:MRE196681 NBA196680:NBA196681 NKW196680:NKW196681 NUS196680:NUS196681 OEO196680:OEO196681 OOK196680:OOK196681 OYG196680:OYG196681 PIC196680:PIC196681 PRY196680:PRY196681 QBU196680:QBU196681 QLQ196680:QLQ196681 QVM196680:QVM196681 RFI196680:RFI196681 RPE196680:RPE196681 RZA196680:RZA196681 SIW196680:SIW196681 SSS196680:SSS196681 TCO196680:TCO196681 TMK196680:TMK196681 TWG196680:TWG196681 UGC196680:UGC196681 UPY196680:UPY196681 UZU196680:UZU196681 VJQ196680:VJQ196681 VTM196680:VTM196681 WDI196680:WDI196681 WNE196680:WNE196681 WXA196680:WXA196681 AS262216:AS262217 KO262216:KO262217 UK262216:UK262217 AEG262216:AEG262217 AOC262216:AOC262217 AXY262216:AXY262217 BHU262216:BHU262217 BRQ262216:BRQ262217 CBM262216:CBM262217 CLI262216:CLI262217 CVE262216:CVE262217 DFA262216:DFA262217 DOW262216:DOW262217 DYS262216:DYS262217 EIO262216:EIO262217 ESK262216:ESK262217 FCG262216:FCG262217 FMC262216:FMC262217 FVY262216:FVY262217 GFU262216:GFU262217 GPQ262216:GPQ262217 GZM262216:GZM262217 HJI262216:HJI262217 HTE262216:HTE262217 IDA262216:IDA262217 IMW262216:IMW262217 IWS262216:IWS262217 JGO262216:JGO262217 JQK262216:JQK262217 KAG262216:KAG262217 KKC262216:KKC262217 KTY262216:KTY262217 LDU262216:LDU262217 LNQ262216:LNQ262217 LXM262216:LXM262217 MHI262216:MHI262217 MRE262216:MRE262217 NBA262216:NBA262217 NKW262216:NKW262217 NUS262216:NUS262217 OEO262216:OEO262217 OOK262216:OOK262217 OYG262216:OYG262217 PIC262216:PIC262217 PRY262216:PRY262217 QBU262216:QBU262217 QLQ262216:QLQ262217 QVM262216:QVM262217 RFI262216:RFI262217 RPE262216:RPE262217 RZA262216:RZA262217 SIW262216:SIW262217 SSS262216:SSS262217 TCO262216:TCO262217 TMK262216:TMK262217 TWG262216:TWG262217 UGC262216:UGC262217 UPY262216:UPY262217 UZU262216:UZU262217 VJQ262216:VJQ262217 VTM262216:VTM262217 WDI262216:WDI262217 WNE262216:WNE262217 WXA262216:WXA262217 AS327752:AS327753 KO327752:KO327753 UK327752:UK327753 AEG327752:AEG327753 AOC327752:AOC327753 AXY327752:AXY327753 BHU327752:BHU327753 BRQ327752:BRQ327753 CBM327752:CBM327753 CLI327752:CLI327753 CVE327752:CVE327753 DFA327752:DFA327753 DOW327752:DOW327753 DYS327752:DYS327753 EIO327752:EIO327753 ESK327752:ESK327753 FCG327752:FCG327753 FMC327752:FMC327753 FVY327752:FVY327753 GFU327752:GFU327753 GPQ327752:GPQ327753 GZM327752:GZM327753 HJI327752:HJI327753 HTE327752:HTE327753 IDA327752:IDA327753 IMW327752:IMW327753 IWS327752:IWS327753 JGO327752:JGO327753 JQK327752:JQK327753 KAG327752:KAG327753 KKC327752:KKC327753 KTY327752:KTY327753 LDU327752:LDU327753 LNQ327752:LNQ327753 LXM327752:LXM327753 MHI327752:MHI327753 MRE327752:MRE327753 NBA327752:NBA327753 NKW327752:NKW327753 NUS327752:NUS327753 OEO327752:OEO327753 OOK327752:OOK327753 OYG327752:OYG327753 PIC327752:PIC327753 PRY327752:PRY327753 QBU327752:QBU327753 QLQ327752:QLQ327753 QVM327752:QVM327753 RFI327752:RFI327753 RPE327752:RPE327753 RZA327752:RZA327753 SIW327752:SIW327753 SSS327752:SSS327753 TCO327752:TCO327753 TMK327752:TMK327753 TWG327752:TWG327753 UGC327752:UGC327753 UPY327752:UPY327753 UZU327752:UZU327753 VJQ327752:VJQ327753 VTM327752:VTM327753 WDI327752:WDI327753 WNE327752:WNE327753 WXA327752:WXA327753 AS393288:AS393289 KO393288:KO393289 UK393288:UK393289 AEG393288:AEG393289 AOC393288:AOC393289 AXY393288:AXY393289 BHU393288:BHU393289 BRQ393288:BRQ393289 CBM393288:CBM393289 CLI393288:CLI393289 CVE393288:CVE393289 DFA393288:DFA393289 DOW393288:DOW393289 DYS393288:DYS393289 EIO393288:EIO393289 ESK393288:ESK393289 FCG393288:FCG393289 FMC393288:FMC393289 FVY393288:FVY393289 GFU393288:GFU393289 GPQ393288:GPQ393289 GZM393288:GZM393289 HJI393288:HJI393289 HTE393288:HTE393289 IDA393288:IDA393289 IMW393288:IMW393289 IWS393288:IWS393289 JGO393288:JGO393289 JQK393288:JQK393289 KAG393288:KAG393289 KKC393288:KKC393289 KTY393288:KTY393289 LDU393288:LDU393289 LNQ393288:LNQ393289 LXM393288:LXM393289 MHI393288:MHI393289 MRE393288:MRE393289 NBA393288:NBA393289 NKW393288:NKW393289 NUS393288:NUS393289 OEO393288:OEO393289 OOK393288:OOK393289 OYG393288:OYG393289 PIC393288:PIC393289 PRY393288:PRY393289 QBU393288:QBU393289 QLQ393288:QLQ393289 QVM393288:QVM393289 RFI393288:RFI393289 RPE393288:RPE393289 RZA393288:RZA393289 SIW393288:SIW393289 SSS393288:SSS393289 TCO393288:TCO393289 TMK393288:TMK393289 TWG393288:TWG393289 UGC393288:UGC393289 UPY393288:UPY393289 UZU393288:UZU393289 VJQ393288:VJQ393289 VTM393288:VTM393289 WDI393288:WDI393289 WNE393288:WNE393289 WXA393288:WXA393289 AS458824:AS458825 KO458824:KO458825 UK458824:UK458825 AEG458824:AEG458825 AOC458824:AOC458825 AXY458824:AXY458825 BHU458824:BHU458825 BRQ458824:BRQ458825 CBM458824:CBM458825 CLI458824:CLI458825 CVE458824:CVE458825 DFA458824:DFA458825 DOW458824:DOW458825 DYS458824:DYS458825 EIO458824:EIO458825 ESK458824:ESK458825 FCG458824:FCG458825 FMC458824:FMC458825 FVY458824:FVY458825 GFU458824:GFU458825 GPQ458824:GPQ458825 GZM458824:GZM458825 HJI458824:HJI458825 HTE458824:HTE458825 IDA458824:IDA458825 IMW458824:IMW458825 IWS458824:IWS458825 JGO458824:JGO458825 JQK458824:JQK458825 KAG458824:KAG458825 KKC458824:KKC458825 KTY458824:KTY458825 LDU458824:LDU458825 LNQ458824:LNQ458825 LXM458824:LXM458825 MHI458824:MHI458825 MRE458824:MRE458825 NBA458824:NBA458825 NKW458824:NKW458825 NUS458824:NUS458825 OEO458824:OEO458825 OOK458824:OOK458825 OYG458824:OYG458825 PIC458824:PIC458825 PRY458824:PRY458825 QBU458824:QBU458825 QLQ458824:QLQ458825 QVM458824:QVM458825 RFI458824:RFI458825 RPE458824:RPE458825 RZA458824:RZA458825 SIW458824:SIW458825 SSS458824:SSS458825 TCO458824:TCO458825 TMK458824:TMK458825 TWG458824:TWG458825 UGC458824:UGC458825 UPY458824:UPY458825 UZU458824:UZU458825 VJQ458824:VJQ458825 VTM458824:VTM458825 WDI458824:WDI458825 WNE458824:WNE458825 WXA458824:WXA458825 AS524360:AS524361 KO524360:KO524361 UK524360:UK524361 AEG524360:AEG524361 AOC524360:AOC524361 AXY524360:AXY524361 BHU524360:BHU524361 BRQ524360:BRQ524361 CBM524360:CBM524361 CLI524360:CLI524361 CVE524360:CVE524361 DFA524360:DFA524361 DOW524360:DOW524361 DYS524360:DYS524361 EIO524360:EIO524361 ESK524360:ESK524361 FCG524360:FCG524361 FMC524360:FMC524361 FVY524360:FVY524361 GFU524360:GFU524361 GPQ524360:GPQ524361 GZM524360:GZM524361 HJI524360:HJI524361 HTE524360:HTE524361 IDA524360:IDA524361 IMW524360:IMW524361 IWS524360:IWS524361 JGO524360:JGO524361 JQK524360:JQK524361 KAG524360:KAG524361 KKC524360:KKC524361 KTY524360:KTY524361 LDU524360:LDU524361 LNQ524360:LNQ524361 LXM524360:LXM524361 MHI524360:MHI524361 MRE524360:MRE524361 NBA524360:NBA524361 NKW524360:NKW524361 NUS524360:NUS524361 OEO524360:OEO524361 OOK524360:OOK524361 OYG524360:OYG524361 PIC524360:PIC524361 PRY524360:PRY524361 QBU524360:QBU524361 QLQ524360:QLQ524361 QVM524360:QVM524361 RFI524360:RFI524361 RPE524360:RPE524361 RZA524360:RZA524361 SIW524360:SIW524361 SSS524360:SSS524361 TCO524360:TCO524361 TMK524360:TMK524361 TWG524360:TWG524361 UGC524360:UGC524361 UPY524360:UPY524361 UZU524360:UZU524361 VJQ524360:VJQ524361 VTM524360:VTM524361 WDI524360:WDI524361 WNE524360:WNE524361 WXA524360:WXA524361 AS589896:AS589897 KO589896:KO589897 UK589896:UK589897 AEG589896:AEG589897 AOC589896:AOC589897 AXY589896:AXY589897 BHU589896:BHU589897 BRQ589896:BRQ589897 CBM589896:CBM589897 CLI589896:CLI589897 CVE589896:CVE589897 DFA589896:DFA589897 DOW589896:DOW589897 DYS589896:DYS589897 EIO589896:EIO589897 ESK589896:ESK589897 FCG589896:FCG589897 FMC589896:FMC589897 FVY589896:FVY589897 GFU589896:GFU589897 GPQ589896:GPQ589897 GZM589896:GZM589897 HJI589896:HJI589897 HTE589896:HTE589897 IDA589896:IDA589897 IMW589896:IMW589897 IWS589896:IWS589897 JGO589896:JGO589897 JQK589896:JQK589897 KAG589896:KAG589897 KKC589896:KKC589897 KTY589896:KTY589897 LDU589896:LDU589897 LNQ589896:LNQ589897 LXM589896:LXM589897 MHI589896:MHI589897 MRE589896:MRE589897 NBA589896:NBA589897 NKW589896:NKW589897 NUS589896:NUS589897 OEO589896:OEO589897 OOK589896:OOK589897 OYG589896:OYG589897 PIC589896:PIC589897 PRY589896:PRY589897 QBU589896:QBU589897 QLQ589896:QLQ589897 QVM589896:QVM589897 RFI589896:RFI589897 RPE589896:RPE589897 RZA589896:RZA589897 SIW589896:SIW589897 SSS589896:SSS589897 TCO589896:TCO589897 TMK589896:TMK589897 TWG589896:TWG589897 UGC589896:UGC589897 UPY589896:UPY589897 UZU589896:UZU589897 VJQ589896:VJQ589897 VTM589896:VTM589897 WDI589896:WDI589897 WNE589896:WNE589897 WXA589896:WXA589897 AS655432:AS655433 KO655432:KO655433 UK655432:UK655433 AEG655432:AEG655433 AOC655432:AOC655433 AXY655432:AXY655433 BHU655432:BHU655433 BRQ655432:BRQ655433 CBM655432:CBM655433 CLI655432:CLI655433 CVE655432:CVE655433 DFA655432:DFA655433 DOW655432:DOW655433 DYS655432:DYS655433 EIO655432:EIO655433 ESK655432:ESK655433 FCG655432:FCG655433 FMC655432:FMC655433 FVY655432:FVY655433 GFU655432:GFU655433 GPQ655432:GPQ655433 GZM655432:GZM655433 HJI655432:HJI655433 HTE655432:HTE655433 IDA655432:IDA655433 IMW655432:IMW655433 IWS655432:IWS655433 JGO655432:JGO655433 JQK655432:JQK655433 KAG655432:KAG655433 KKC655432:KKC655433 KTY655432:KTY655433 LDU655432:LDU655433 LNQ655432:LNQ655433 LXM655432:LXM655433 MHI655432:MHI655433 MRE655432:MRE655433 NBA655432:NBA655433 NKW655432:NKW655433 NUS655432:NUS655433 OEO655432:OEO655433 OOK655432:OOK655433 OYG655432:OYG655433 PIC655432:PIC655433 PRY655432:PRY655433 QBU655432:QBU655433 QLQ655432:QLQ655433 QVM655432:QVM655433 RFI655432:RFI655433 RPE655432:RPE655433 RZA655432:RZA655433 SIW655432:SIW655433 SSS655432:SSS655433 TCO655432:TCO655433 TMK655432:TMK655433 TWG655432:TWG655433 UGC655432:UGC655433 UPY655432:UPY655433 UZU655432:UZU655433 VJQ655432:VJQ655433 VTM655432:VTM655433 WDI655432:WDI655433 WNE655432:WNE655433 WXA655432:WXA655433 AS720968:AS720969 KO720968:KO720969 UK720968:UK720969 AEG720968:AEG720969 AOC720968:AOC720969 AXY720968:AXY720969 BHU720968:BHU720969 BRQ720968:BRQ720969 CBM720968:CBM720969 CLI720968:CLI720969 CVE720968:CVE720969 DFA720968:DFA720969 DOW720968:DOW720969 DYS720968:DYS720969 EIO720968:EIO720969 ESK720968:ESK720969 FCG720968:FCG720969 FMC720968:FMC720969 FVY720968:FVY720969 GFU720968:GFU720969 GPQ720968:GPQ720969 GZM720968:GZM720969 HJI720968:HJI720969 HTE720968:HTE720969 IDA720968:IDA720969 IMW720968:IMW720969 IWS720968:IWS720969 JGO720968:JGO720969 JQK720968:JQK720969 KAG720968:KAG720969 KKC720968:KKC720969 KTY720968:KTY720969 LDU720968:LDU720969 LNQ720968:LNQ720969 LXM720968:LXM720969 MHI720968:MHI720969 MRE720968:MRE720969 NBA720968:NBA720969 NKW720968:NKW720969 NUS720968:NUS720969 OEO720968:OEO720969 OOK720968:OOK720969 OYG720968:OYG720969 PIC720968:PIC720969 PRY720968:PRY720969 QBU720968:QBU720969 QLQ720968:QLQ720969 QVM720968:QVM720969 RFI720968:RFI720969 RPE720968:RPE720969 RZA720968:RZA720969 SIW720968:SIW720969 SSS720968:SSS720969 TCO720968:TCO720969 TMK720968:TMK720969 TWG720968:TWG720969 UGC720968:UGC720969 UPY720968:UPY720969 UZU720968:UZU720969 VJQ720968:VJQ720969 VTM720968:VTM720969 WDI720968:WDI720969 WNE720968:WNE720969 WXA720968:WXA720969 AS786504:AS786505 KO786504:KO786505 UK786504:UK786505 AEG786504:AEG786505 AOC786504:AOC786505 AXY786504:AXY786505 BHU786504:BHU786505 BRQ786504:BRQ786505 CBM786504:CBM786505 CLI786504:CLI786505 CVE786504:CVE786505 DFA786504:DFA786505 DOW786504:DOW786505 DYS786504:DYS786505 EIO786504:EIO786505 ESK786504:ESK786505 FCG786504:FCG786505 FMC786504:FMC786505 FVY786504:FVY786505 GFU786504:GFU786505 GPQ786504:GPQ786505 GZM786504:GZM786505 HJI786504:HJI786505 HTE786504:HTE786505 IDA786504:IDA786505 IMW786504:IMW786505 IWS786504:IWS786505 JGO786504:JGO786505 JQK786504:JQK786505 KAG786504:KAG786505 KKC786504:KKC786505 KTY786504:KTY786505 LDU786504:LDU786505 LNQ786504:LNQ786505 LXM786504:LXM786505 MHI786504:MHI786505 MRE786504:MRE786505 NBA786504:NBA786505 NKW786504:NKW786505 NUS786504:NUS786505 OEO786504:OEO786505 OOK786504:OOK786505 OYG786504:OYG786505 PIC786504:PIC786505 PRY786504:PRY786505 QBU786504:QBU786505 QLQ786504:QLQ786505 QVM786504:QVM786505 RFI786504:RFI786505 RPE786504:RPE786505 RZA786504:RZA786505 SIW786504:SIW786505 SSS786504:SSS786505 TCO786504:TCO786505 TMK786504:TMK786505 TWG786504:TWG786505 UGC786504:UGC786505 UPY786504:UPY786505 UZU786504:UZU786505 VJQ786504:VJQ786505 VTM786504:VTM786505 WDI786504:WDI786505 WNE786504:WNE786505 WXA786504:WXA786505 AS852040:AS852041 KO852040:KO852041 UK852040:UK852041 AEG852040:AEG852041 AOC852040:AOC852041 AXY852040:AXY852041 BHU852040:BHU852041 BRQ852040:BRQ852041 CBM852040:CBM852041 CLI852040:CLI852041 CVE852040:CVE852041 DFA852040:DFA852041 DOW852040:DOW852041 DYS852040:DYS852041 EIO852040:EIO852041 ESK852040:ESK852041 FCG852040:FCG852041 FMC852040:FMC852041 FVY852040:FVY852041 GFU852040:GFU852041 GPQ852040:GPQ852041 GZM852040:GZM852041 HJI852040:HJI852041 HTE852040:HTE852041 IDA852040:IDA852041 IMW852040:IMW852041 IWS852040:IWS852041 JGO852040:JGO852041 JQK852040:JQK852041 KAG852040:KAG852041 KKC852040:KKC852041 KTY852040:KTY852041 LDU852040:LDU852041 LNQ852040:LNQ852041 LXM852040:LXM852041 MHI852040:MHI852041 MRE852040:MRE852041 NBA852040:NBA852041 NKW852040:NKW852041 NUS852040:NUS852041 OEO852040:OEO852041 OOK852040:OOK852041 OYG852040:OYG852041 PIC852040:PIC852041 PRY852040:PRY852041 QBU852040:QBU852041 QLQ852040:QLQ852041 QVM852040:QVM852041 RFI852040:RFI852041 RPE852040:RPE852041 RZA852040:RZA852041 SIW852040:SIW852041 SSS852040:SSS852041 TCO852040:TCO852041 TMK852040:TMK852041 TWG852040:TWG852041 UGC852040:UGC852041 UPY852040:UPY852041 UZU852040:UZU852041 VJQ852040:VJQ852041 VTM852040:VTM852041 WDI852040:WDI852041 WNE852040:WNE852041 WXA852040:WXA852041 AS917576:AS917577 KO917576:KO917577 UK917576:UK917577 AEG917576:AEG917577 AOC917576:AOC917577 AXY917576:AXY917577 BHU917576:BHU917577 BRQ917576:BRQ917577 CBM917576:CBM917577 CLI917576:CLI917577 CVE917576:CVE917577 DFA917576:DFA917577 DOW917576:DOW917577 DYS917576:DYS917577 EIO917576:EIO917577 ESK917576:ESK917577 FCG917576:FCG917577 FMC917576:FMC917577 FVY917576:FVY917577 GFU917576:GFU917577 GPQ917576:GPQ917577 GZM917576:GZM917577 HJI917576:HJI917577 HTE917576:HTE917577 IDA917576:IDA917577 IMW917576:IMW917577 IWS917576:IWS917577 JGO917576:JGO917577 JQK917576:JQK917577 KAG917576:KAG917577 KKC917576:KKC917577 KTY917576:KTY917577 LDU917576:LDU917577 LNQ917576:LNQ917577 LXM917576:LXM917577 MHI917576:MHI917577 MRE917576:MRE917577 NBA917576:NBA917577 NKW917576:NKW917577 NUS917576:NUS917577 OEO917576:OEO917577 OOK917576:OOK917577 OYG917576:OYG917577 PIC917576:PIC917577 PRY917576:PRY917577 QBU917576:QBU917577 QLQ917576:QLQ917577 QVM917576:QVM917577 RFI917576:RFI917577 RPE917576:RPE917577 RZA917576:RZA917577 SIW917576:SIW917577 SSS917576:SSS917577 TCO917576:TCO917577 TMK917576:TMK917577 TWG917576:TWG917577 UGC917576:UGC917577 UPY917576:UPY917577 UZU917576:UZU917577 VJQ917576:VJQ917577 VTM917576:VTM917577 WDI917576:WDI917577 WNE917576:WNE917577 WXA917576:WXA917577 AS983112:AS983113 KO983112:KO983113 UK983112:UK983113 AEG983112:AEG983113 AOC983112:AOC983113 AXY983112:AXY983113 BHU983112:BHU983113 BRQ983112:BRQ983113 CBM983112:CBM983113 CLI983112:CLI983113 CVE983112:CVE983113 DFA983112:DFA983113 DOW983112:DOW983113 DYS983112:DYS983113 EIO983112:EIO983113 ESK983112:ESK983113 FCG983112:FCG983113 FMC983112:FMC983113 FVY983112:FVY983113 GFU983112:GFU983113 GPQ983112:GPQ983113 GZM983112:GZM983113 HJI983112:HJI983113 HTE983112:HTE983113 IDA983112:IDA983113 IMW983112:IMW983113 IWS983112:IWS983113 JGO983112:JGO983113 JQK983112:JQK983113 KAG983112:KAG983113 KKC983112:KKC983113 KTY983112:KTY983113 LDU983112:LDU983113 LNQ983112:LNQ983113 LXM983112:LXM983113 MHI983112:MHI983113 MRE983112:MRE983113 NBA983112:NBA983113 NKW983112:NKW983113 NUS983112:NUS983113 OEO983112:OEO983113 OOK983112:OOK983113 OYG983112:OYG983113 PIC983112:PIC983113 PRY983112:PRY983113 QBU983112:QBU983113 QLQ983112:QLQ983113 QVM983112:QVM983113 RFI983112:RFI983113 RPE983112:RPE983113 RZA983112:RZA983113 SIW983112:SIW983113 SSS983112:SSS983113 TCO983112:TCO983113 TMK983112:TMK983113 TWG983112:TWG983113 UGC983112:UGC983113 UPY983112:UPY983113 UZU983112:UZU983113 VJQ983112:VJQ983113 VTM983112:VTM983113 WDI983112:WDI983113 WNE983112:WNE983113 WXA983112:WXA983113 AS42 KO42 UK42 AEG42 AOC42 AXY42 BHU42 BRQ42 CBM42 CLI42 CVE42 DFA42 DOW42 DYS42 EIO42 ESK42 FCG42 FMC42 FVY42 GFU42 GPQ42 GZM42 HJI42 HTE42 IDA42 IMW42 IWS42 JGO42 JQK42 KAG42 KKC42 KTY42 LDU42 LNQ42 LXM42 MHI42 MRE42 NBA42 NKW42 NUS42 OEO42 OOK42 OYG42 PIC42 PRY42 QBU42 QLQ42 QVM42 RFI42 RPE42 RZA42 SIW42 SSS42 TCO42 TMK42 TWG42 UGC42 UPY42 UZU42 VJQ42 VTM42 WDI42 WNE42 WXA42 AS65578 KO65578 UK65578 AEG65578 AOC65578 AXY65578 BHU65578 BRQ65578 CBM65578 CLI65578 CVE65578 DFA65578 DOW65578 DYS65578 EIO65578 ESK65578 FCG65578 FMC65578 FVY65578 GFU65578 GPQ65578 GZM65578 HJI65578 HTE65578 IDA65578 IMW65578 IWS65578 JGO65578 JQK65578 KAG65578 KKC65578 KTY65578 LDU65578 LNQ65578 LXM65578 MHI65578 MRE65578 NBA65578 NKW65578 NUS65578 OEO65578 OOK65578 OYG65578 PIC65578 PRY65578 QBU65578 QLQ65578 QVM65578 RFI65578 RPE65578 RZA65578 SIW65578 SSS65578 TCO65578 TMK65578 TWG65578 UGC65578 UPY65578 UZU65578 VJQ65578 VTM65578 WDI65578 WNE65578 WXA65578 AS131114 KO131114 UK131114 AEG131114 AOC131114 AXY131114 BHU131114 BRQ131114 CBM131114 CLI131114 CVE131114 DFA131114 DOW131114 DYS131114 EIO131114 ESK131114 FCG131114 FMC131114 FVY131114 GFU131114 GPQ131114 GZM131114 HJI131114 HTE131114 IDA131114 IMW131114 IWS131114 JGO131114 JQK131114 KAG131114 KKC131114 KTY131114 LDU131114 LNQ131114 LXM131114 MHI131114 MRE131114 NBA131114 NKW131114 NUS131114 OEO131114 OOK131114 OYG131114 PIC131114 PRY131114 QBU131114 QLQ131114 QVM131114 RFI131114 RPE131114 RZA131114 SIW131114 SSS131114 TCO131114 TMK131114 TWG131114 UGC131114 UPY131114 UZU131114 VJQ131114 VTM131114 WDI131114 WNE131114 WXA131114 AS196650 KO196650 UK196650 AEG196650 AOC196650 AXY196650 BHU196650 BRQ196650 CBM196650 CLI196650 CVE196650 DFA196650 DOW196650 DYS196650 EIO196650 ESK196650 FCG196650 FMC196650 FVY196650 GFU196650 GPQ196650 GZM196650 HJI196650 HTE196650 IDA196650 IMW196650 IWS196650 JGO196650 JQK196650 KAG196650 KKC196650 KTY196650 LDU196650 LNQ196650 LXM196650 MHI196650 MRE196650 NBA196650 NKW196650 NUS196650 OEO196650 OOK196650 OYG196650 PIC196650 PRY196650 QBU196650 QLQ196650 QVM196650 RFI196650 RPE196650 RZA196650 SIW196650 SSS196650 TCO196650 TMK196650 TWG196650 UGC196650 UPY196650 UZU196650 VJQ196650 VTM196650 WDI196650 WNE196650 WXA196650 AS262186 KO262186 UK262186 AEG262186 AOC262186 AXY262186 BHU262186 BRQ262186 CBM262186 CLI262186 CVE262186 DFA262186 DOW262186 DYS262186 EIO262186 ESK262186 FCG262186 FMC262186 FVY262186 GFU262186 GPQ262186 GZM262186 HJI262186 HTE262186 IDA262186 IMW262186 IWS262186 JGO262186 JQK262186 KAG262186 KKC262186 KTY262186 LDU262186 LNQ262186 LXM262186 MHI262186 MRE262186 NBA262186 NKW262186 NUS262186 OEO262186 OOK262186 OYG262186 PIC262186 PRY262186 QBU262186 QLQ262186 QVM262186 RFI262186 RPE262186 RZA262186 SIW262186 SSS262186 TCO262186 TMK262186 TWG262186 UGC262186 UPY262186 UZU262186 VJQ262186 VTM262186 WDI262186 WNE262186 WXA262186 AS327722 KO327722 UK327722 AEG327722 AOC327722 AXY327722 BHU327722 BRQ327722 CBM327722 CLI327722 CVE327722 DFA327722 DOW327722 DYS327722 EIO327722 ESK327722 FCG327722 FMC327722 FVY327722 GFU327722 GPQ327722 GZM327722 HJI327722 HTE327722 IDA327722 IMW327722 IWS327722 JGO327722 JQK327722 KAG327722 KKC327722 KTY327722 LDU327722 LNQ327722 LXM327722 MHI327722 MRE327722 NBA327722 NKW327722 NUS327722 OEO327722 OOK327722 OYG327722 PIC327722 PRY327722 QBU327722 QLQ327722 QVM327722 RFI327722 RPE327722 RZA327722 SIW327722 SSS327722 TCO327722 TMK327722 TWG327722 UGC327722 UPY327722 UZU327722 VJQ327722 VTM327722 WDI327722 WNE327722 WXA327722 AS393258 KO393258 UK393258 AEG393258 AOC393258 AXY393258 BHU393258 BRQ393258 CBM393258 CLI393258 CVE393258 DFA393258 DOW393258 DYS393258 EIO393258 ESK393258 FCG393258 FMC393258 FVY393258 GFU393258 GPQ393258 GZM393258 HJI393258 HTE393258 IDA393258 IMW393258 IWS393258 JGO393258 JQK393258 KAG393258 KKC393258 KTY393258 LDU393258 LNQ393258 LXM393258 MHI393258 MRE393258 NBA393258 NKW393258 NUS393258 OEO393258 OOK393258 OYG393258 PIC393258 PRY393258 QBU393258 QLQ393258 QVM393258 RFI393258 RPE393258 RZA393258 SIW393258 SSS393258 TCO393258 TMK393258 TWG393258 UGC393258 UPY393258 UZU393258 VJQ393258 VTM393258 WDI393258 WNE393258 WXA393258 AS458794 KO458794 UK458794 AEG458794 AOC458794 AXY458794 BHU458794 BRQ458794 CBM458794 CLI458794 CVE458794 DFA458794 DOW458794 DYS458794 EIO458794 ESK458794 FCG458794 FMC458794 FVY458794 GFU458794 GPQ458794 GZM458794 HJI458794 HTE458794 IDA458794 IMW458794 IWS458794 JGO458794 JQK458794 KAG458794 KKC458794 KTY458794 LDU458794 LNQ458794 LXM458794 MHI458794 MRE458794 NBA458794 NKW458794 NUS458794 OEO458794 OOK458794 OYG458794 PIC458794 PRY458794 QBU458794 QLQ458794 QVM458794 RFI458794 RPE458794 RZA458794 SIW458794 SSS458794 TCO458794 TMK458794 TWG458794 UGC458794 UPY458794 UZU458794 VJQ458794 VTM458794 WDI458794 WNE458794 WXA458794 AS524330 KO524330 UK524330 AEG524330 AOC524330 AXY524330 BHU524330 BRQ524330 CBM524330 CLI524330 CVE524330 DFA524330 DOW524330 DYS524330 EIO524330 ESK524330 FCG524330 FMC524330 FVY524330 GFU524330 GPQ524330 GZM524330 HJI524330 HTE524330 IDA524330 IMW524330 IWS524330 JGO524330 JQK524330 KAG524330 KKC524330 KTY524330 LDU524330 LNQ524330 LXM524330 MHI524330 MRE524330 NBA524330 NKW524330 NUS524330 OEO524330 OOK524330 OYG524330 PIC524330 PRY524330 QBU524330 QLQ524330 QVM524330 RFI524330 RPE524330 RZA524330 SIW524330 SSS524330 TCO524330 TMK524330 TWG524330 UGC524330 UPY524330 UZU524330 VJQ524330 VTM524330 WDI524330 WNE524330 WXA524330 AS589866 KO589866 UK589866 AEG589866 AOC589866 AXY589866 BHU589866 BRQ589866 CBM589866 CLI589866 CVE589866 DFA589866 DOW589866 DYS589866 EIO589866 ESK589866 FCG589866 FMC589866 FVY589866 GFU589866 GPQ589866 GZM589866 HJI589866 HTE589866 IDA589866 IMW589866 IWS589866 JGO589866 JQK589866 KAG589866 KKC589866 KTY589866 LDU589866 LNQ589866 LXM589866 MHI589866 MRE589866 NBA589866 NKW589866 NUS589866 OEO589866 OOK589866 OYG589866 PIC589866 PRY589866 QBU589866 QLQ589866 QVM589866 RFI589866 RPE589866 RZA589866 SIW589866 SSS589866 TCO589866 TMK589866 TWG589866 UGC589866 UPY589866 UZU589866 VJQ589866 VTM589866 WDI589866 WNE589866 WXA589866 AS655402 KO655402 UK655402 AEG655402 AOC655402 AXY655402 BHU655402 BRQ655402 CBM655402 CLI655402 CVE655402 DFA655402 DOW655402 DYS655402 EIO655402 ESK655402 FCG655402 FMC655402 FVY655402 GFU655402 GPQ655402 GZM655402 HJI655402 HTE655402 IDA655402 IMW655402 IWS655402 JGO655402 JQK655402 KAG655402 KKC655402 KTY655402 LDU655402 LNQ655402 LXM655402 MHI655402 MRE655402 NBA655402 NKW655402 NUS655402 OEO655402 OOK655402 OYG655402 PIC655402 PRY655402 QBU655402 QLQ655402 QVM655402 RFI655402 RPE655402 RZA655402 SIW655402 SSS655402 TCO655402 TMK655402 TWG655402 UGC655402 UPY655402 UZU655402 VJQ655402 VTM655402 WDI655402 WNE655402 WXA655402 AS720938 KO720938 UK720938 AEG720938 AOC720938 AXY720938 BHU720938 BRQ720938 CBM720938 CLI720938 CVE720938 DFA720938 DOW720938 DYS720938 EIO720938 ESK720938 FCG720938 FMC720938 FVY720938 GFU720938 GPQ720938 GZM720938 HJI720938 HTE720938 IDA720938 IMW720938 IWS720938 JGO720938 JQK720938 KAG720938 KKC720938 KTY720938 LDU720938 LNQ720938 LXM720938 MHI720938 MRE720938 NBA720938 NKW720938 NUS720938 OEO720938 OOK720938 OYG720938 PIC720938 PRY720938 QBU720938 QLQ720938 QVM720938 RFI720938 RPE720938 RZA720938 SIW720938 SSS720938 TCO720938 TMK720938 TWG720938 UGC720938 UPY720938 UZU720938 VJQ720938 VTM720938 WDI720938 WNE720938 WXA720938 AS786474 KO786474 UK786474 AEG786474 AOC786474 AXY786474 BHU786474 BRQ786474 CBM786474 CLI786474 CVE786474 DFA786474 DOW786474 DYS786474 EIO786474 ESK786474 FCG786474 FMC786474 FVY786474 GFU786474 GPQ786474 GZM786474 HJI786474 HTE786474 IDA786474 IMW786474 IWS786474 JGO786474 JQK786474 KAG786474 KKC786474 KTY786474 LDU786474 LNQ786474 LXM786474 MHI786474 MRE786474 NBA786474 NKW786474 NUS786474 OEO786474 OOK786474 OYG786474 PIC786474 PRY786474 QBU786474 QLQ786474 QVM786474 RFI786474 RPE786474 RZA786474 SIW786474 SSS786474 TCO786474 TMK786474 TWG786474 UGC786474 UPY786474 UZU786474 VJQ786474 VTM786474 WDI786474 WNE786474 WXA786474 AS852010 KO852010 UK852010 AEG852010 AOC852010 AXY852010 BHU852010 BRQ852010 CBM852010 CLI852010 CVE852010 DFA852010 DOW852010 DYS852010 EIO852010 ESK852010 FCG852010 FMC852010 FVY852010 GFU852010 GPQ852010 GZM852010 HJI852010 HTE852010 IDA852010 IMW852010 IWS852010 JGO852010 JQK852010 KAG852010 KKC852010 KTY852010 LDU852010 LNQ852010 LXM852010 MHI852010 MRE852010 NBA852010 NKW852010 NUS852010 OEO852010 OOK852010 OYG852010 PIC852010 PRY852010 QBU852010 QLQ852010 QVM852010 RFI852010 RPE852010 RZA852010 SIW852010 SSS852010 TCO852010 TMK852010 TWG852010 UGC852010 UPY852010 UZU852010 VJQ852010 VTM852010 WDI852010 WNE852010 WXA852010 AS917546 KO917546 UK917546 AEG917546 AOC917546 AXY917546 BHU917546 BRQ917546 CBM917546 CLI917546 CVE917546 DFA917546 DOW917546 DYS917546 EIO917546 ESK917546 FCG917546 FMC917546 FVY917546 GFU917546 GPQ917546 GZM917546 HJI917546 HTE917546 IDA917546 IMW917546 IWS917546 JGO917546 JQK917546 KAG917546 KKC917546 KTY917546 LDU917546 LNQ917546 LXM917546 MHI917546 MRE917546 NBA917546 NKW917546 NUS917546 OEO917546 OOK917546 OYG917546 PIC917546 PRY917546 QBU917546 QLQ917546 QVM917546 RFI917546 RPE917546 RZA917546 SIW917546 SSS917546 TCO917546 TMK917546 TWG917546 UGC917546 UPY917546 UZU917546 VJQ917546 VTM917546 WDI917546 WNE917546 WXA917546 AS983082 KO983082 UK983082 AEG983082 AOC983082 AXY983082 BHU983082 BRQ983082 CBM983082 CLI983082 CVE983082 DFA983082 DOW983082 DYS983082 EIO983082 ESK983082 FCG983082 FMC983082 FVY983082 GFU983082 GPQ983082 GZM983082 HJI983082 HTE983082 IDA983082 IMW983082 IWS983082 JGO983082 JQK983082 KAG983082 KKC983082 KTY983082 LDU983082 LNQ983082 LXM983082 MHI983082 MRE983082 NBA983082 NKW983082 NUS983082 OEO983082 OOK983082 OYG983082 PIC983082 PRY983082 QBU983082 QLQ983082 QVM983082 RFI983082 RPE983082 RZA983082 SIW983082 SSS983082 TCO983082 TMK983082 TWG983082 UGC983082 UPY983082 UZU983082 VJQ983082 VTM983082 WDI983082 WNE983082 WXA983082 BD72:BD74 KZ72:KZ74 UV72:UV74 AER72:AER74 AON72:AON74 AYJ72:AYJ74 BIF72:BIF74 BSB72:BSB74 CBX72:CBX74 CLT72:CLT74 CVP72:CVP74 DFL72:DFL74 DPH72:DPH74 DZD72:DZD74 EIZ72:EIZ74 ESV72:ESV74 FCR72:FCR74 FMN72:FMN74 FWJ72:FWJ74 GGF72:GGF74 GQB72:GQB74 GZX72:GZX74 HJT72:HJT74 HTP72:HTP74 IDL72:IDL74 INH72:INH74 IXD72:IXD74 JGZ72:JGZ74 JQV72:JQV74 KAR72:KAR74 KKN72:KKN74 KUJ72:KUJ74 LEF72:LEF74 LOB72:LOB74 LXX72:LXX74 MHT72:MHT74 MRP72:MRP74 NBL72:NBL74 NLH72:NLH74 NVD72:NVD74 OEZ72:OEZ74 OOV72:OOV74 OYR72:OYR74 PIN72:PIN74 PSJ72:PSJ74 QCF72:QCF74 QMB72:QMB74 QVX72:QVX74 RFT72:RFT74 RPP72:RPP74 RZL72:RZL74 SJH72:SJH74 STD72:STD74 TCZ72:TCZ74 TMV72:TMV74 TWR72:TWR74 UGN72:UGN74 UQJ72:UQJ74 VAF72:VAF74 VKB72:VKB74 VTX72:VTX74 WDT72:WDT74 WNP72:WNP74 WXL72:WXL74 BD65608:BD65610 KZ65608:KZ65610 UV65608:UV65610 AER65608:AER65610 AON65608:AON65610 AYJ65608:AYJ65610 BIF65608:BIF65610 BSB65608:BSB65610 CBX65608:CBX65610 CLT65608:CLT65610 CVP65608:CVP65610 DFL65608:DFL65610 DPH65608:DPH65610 DZD65608:DZD65610 EIZ65608:EIZ65610 ESV65608:ESV65610 FCR65608:FCR65610 FMN65608:FMN65610 FWJ65608:FWJ65610 GGF65608:GGF65610 GQB65608:GQB65610 GZX65608:GZX65610 HJT65608:HJT65610 HTP65608:HTP65610 IDL65608:IDL65610 INH65608:INH65610 IXD65608:IXD65610 JGZ65608:JGZ65610 JQV65608:JQV65610 KAR65608:KAR65610 KKN65608:KKN65610 KUJ65608:KUJ65610 LEF65608:LEF65610 LOB65608:LOB65610 LXX65608:LXX65610 MHT65608:MHT65610 MRP65608:MRP65610 NBL65608:NBL65610 NLH65608:NLH65610 NVD65608:NVD65610 OEZ65608:OEZ65610 OOV65608:OOV65610 OYR65608:OYR65610 PIN65608:PIN65610 PSJ65608:PSJ65610 QCF65608:QCF65610 QMB65608:QMB65610 QVX65608:QVX65610 RFT65608:RFT65610 RPP65608:RPP65610 RZL65608:RZL65610 SJH65608:SJH65610 STD65608:STD65610 TCZ65608:TCZ65610 TMV65608:TMV65610 TWR65608:TWR65610 UGN65608:UGN65610 UQJ65608:UQJ65610 VAF65608:VAF65610 VKB65608:VKB65610 VTX65608:VTX65610 WDT65608:WDT65610 WNP65608:WNP65610 WXL65608:WXL65610 BD131144:BD131146 KZ131144:KZ131146 UV131144:UV131146 AER131144:AER131146 AON131144:AON131146 AYJ131144:AYJ131146 BIF131144:BIF131146 BSB131144:BSB131146 CBX131144:CBX131146 CLT131144:CLT131146 CVP131144:CVP131146 DFL131144:DFL131146 DPH131144:DPH131146 DZD131144:DZD131146 EIZ131144:EIZ131146 ESV131144:ESV131146 FCR131144:FCR131146 FMN131144:FMN131146 FWJ131144:FWJ131146 GGF131144:GGF131146 GQB131144:GQB131146 GZX131144:GZX131146 HJT131144:HJT131146 HTP131144:HTP131146 IDL131144:IDL131146 INH131144:INH131146 IXD131144:IXD131146 JGZ131144:JGZ131146 JQV131144:JQV131146 KAR131144:KAR131146 KKN131144:KKN131146 KUJ131144:KUJ131146 LEF131144:LEF131146 LOB131144:LOB131146 LXX131144:LXX131146 MHT131144:MHT131146 MRP131144:MRP131146 NBL131144:NBL131146 NLH131144:NLH131146 NVD131144:NVD131146 OEZ131144:OEZ131146 OOV131144:OOV131146 OYR131144:OYR131146 PIN131144:PIN131146 PSJ131144:PSJ131146 QCF131144:QCF131146 QMB131144:QMB131146 QVX131144:QVX131146 RFT131144:RFT131146 RPP131144:RPP131146 RZL131144:RZL131146 SJH131144:SJH131146 STD131144:STD131146 TCZ131144:TCZ131146 TMV131144:TMV131146 TWR131144:TWR131146 UGN131144:UGN131146 UQJ131144:UQJ131146 VAF131144:VAF131146 VKB131144:VKB131146 VTX131144:VTX131146 WDT131144:WDT131146 WNP131144:WNP131146 WXL131144:WXL131146 BD196680:BD196682 KZ196680:KZ196682 UV196680:UV196682 AER196680:AER196682 AON196680:AON196682 AYJ196680:AYJ196682 BIF196680:BIF196682 BSB196680:BSB196682 CBX196680:CBX196682 CLT196680:CLT196682 CVP196680:CVP196682 DFL196680:DFL196682 DPH196680:DPH196682 DZD196680:DZD196682 EIZ196680:EIZ196682 ESV196680:ESV196682 FCR196680:FCR196682 FMN196680:FMN196682 FWJ196680:FWJ196682 GGF196680:GGF196682 GQB196680:GQB196682 GZX196680:GZX196682 HJT196680:HJT196682 HTP196680:HTP196682 IDL196680:IDL196682 INH196680:INH196682 IXD196680:IXD196682 JGZ196680:JGZ196682 JQV196680:JQV196682 KAR196680:KAR196682 KKN196680:KKN196682 KUJ196680:KUJ196682 LEF196680:LEF196682 LOB196680:LOB196682 LXX196680:LXX196682 MHT196680:MHT196682 MRP196680:MRP196682 NBL196680:NBL196682 NLH196680:NLH196682 NVD196680:NVD196682 OEZ196680:OEZ196682 OOV196680:OOV196682 OYR196680:OYR196682 PIN196680:PIN196682 PSJ196680:PSJ196682 QCF196680:QCF196682 QMB196680:QMB196682 QVX196680:QVX196682 RFT196680:RFT196682 RPP196680:RPP196682 RZL196680:RZL196682 SJH196680:SJH196682 STD196680:STD196682 TCZ196680:TCZ196682 TMV196680:TMV196682 TWR196680:TWR196682 UGN196680:UGN196682 UQJ196680:UQJ196682 VAF196680:VAF196682 VKB196680:VKB196682 VTX196680:VTX196682 WDT196680:WDT196682 WNP196680:WNP196682 WXL196680:WXL196682 BD262216:BD262218 KZ262216:KZ262218 UV262216:UV262218 AER262216:AER262218 AON262216:AON262218 AYJ262216:AYJ262218 BIF262216:BIF262218 BSB262216:BSB262218 CBX262216:CBX262218 CLT262216:CLT262218 CVP262216:CVP262218 DFL262216:DFL262218 DPH262216:DPH262218 DZD262216:DZD262218 EIZ262216:EIZ262218 ESV262216:ESV262218 FCR262216:FCR262218 FMN262216:FMN262218 FWJ262216:FWJ262218 GGF262216:GGF262218 GQB262216:GQB262218 GZX262216:GZX262218 HJT262216:HJT262218 HTP262216:HTP262218 IDL262216:IDL262218 INH262216:INH262218 IXD262216:IXD262218 JGZ262216:JGZ262218 JQV262216:JQV262218 KAR262216:KAR262218 KKN262216:KKN262218 KUJ262216:KUJ262218 LEF262216:LEF262218 LOB262216:LOB262218 LXX262216:LXX262218 MHT262216:MHT262218 MRP262216:MRP262218 NBL262216:NBL262218 NLH262216:NLH262218 NVD262216:NVD262218 OEZ262216:OEZ262218 OOV262216:OOV262218 OYR262216:OYR262218 PIN262216:PIN262218 PSJ262216:PSJ262218 QCF262216:QCF262218 QMB262216:QMB262218 QVX262216:QVX262218 RFT262216:RFT262218 RPP262216:RPP262218 RZL262216:RZL262218 SJH262216:SJH262218 STD262216:STD262218 TCZ262216:TCZ262218 TMV262216:TMV262218 TWR262216:TWR262218 UGN262216:UGN262218 UQJ262216:UQJ262218 VAF262216:VAF262218 VKB262216:VKB262218 VTX262216:VTX262218 WDT262216:WDT262218 WNP262216:WNP262218 WXL262216:WXL262218 BD327752:BD327754 KZ327752:KZ327754 UV327752:UV327754 AER327752:AER327754 AON327752:AON327754 AYJ327752:AYJ327754 BIF327752:BIF327754 BSB327752:BSB327754 CBX327752:CBX327754 CLT327752:CLT327754 CVP327752:CVP327754 DFL327752:DFL327754 DPH327752:DPH327754 DZD327752:DZD327754 EIZ327752:EIZ327754 ESV327752:ESV327754 FCR327752:FCR327754 FMN327752:FMN327754 FWJ327752:FWJ327754 GGF327752:GGF327754 GQB327752:GQB327754 GZX327752:GZX327754 HJT327752:HJT327754 HTP327752:HTP327754 IDL327752:IDL327754 INH327752:INH327754 IXD327752:IXD327754 JGZ327752:JGZ327754 JQV327752:JQV327754 KAR327752:KAR327754 KKN327752:KKN327754 KUJ327752:KUJ327754 LEF327752:LEF327754 LOB327752:LOB327754 LXX327752:LXX327754 MHT327752:MHT327754 MRP327752:MRP327754 NBL327752:NBL327754 NLH327752:NLH327754 NVD327752:NVD327754 OEZ327752:OEZ327754 OOV327752:OOV327754 OYR327752:OYR327754 PIN327752:PIN327754 PSJ327752:PSJ327754 QCF327752:QCF327754 QMB327752:QMB327754 QVX327752:QVX327754 RFT327752:RFT327754 RPP327752:RPP327754 RZL327752:RZL327754 SJH327752:SJH327754 STD327752:STD327754 TCZ327752:TCZ327754 TMV327752:TMV327754 TWR327752:TWR327754 UGN327752:UGN327754 UQJ327752:UQJ327754 VAF327752:VAF327754 VKB327752:VKB327754 VTX327752:VTX327754 WDT327752:WDT327754 WNP327752:WNP327754 WXL327752:WXL327754 BD393288:BD393290 KZ393288:KZ393290 UV393288:UV393290 AER393288:AER393290 AON393288:AON393290 AYJ393288:AYJ393290 BIF393288:BIF393290 BSB393288:BSB393290 CBX393288:CBX393290 CLT393288:CLT393290 CVP393288:CVP393290 DFL393288:DFL393290 DPH393288:DPH393290 DZD393288:DZD393290 EIZ393288:EIZ393290 ESV393288:ESV393290 FCR393288:FCR393290 FMN393288:FMN393290 FWJ393288:FWJ393290 GGF393288:GGF393290 GQB393288:GQB393290 GZX393288:GZX393290 HJT393288:HJT393290 HTP393288:HTP393290 IDL393288:IDL393290 INH393288:INH393290 IXD393288:IXD393290 JGZ393288:JGZ393290 JQV393288:JQV393290 KAR393288:KAR393290 KKN393288:KKN393290 KUJ393288:KUJ393290 LEF393288:LEF393290 LOB393288:LOB393290 LXX393288:LXX393290 MHT393288:MHT393290 MRP393288:MRP393290 NBL393288:NBL393290 NLH393288:NLH393290 NVD393288:NVD393290 OEZ393288:OEZ393290 OOV393288:OOV393290 OYR393288:OYR393290 PIN393288:PIN393290 PSJ393288:PSJ393290 QCF393288:QCF393290 QMB393288:QMB393290 QVX393288:QVX393290 RFT393288:RFT393290 RPP393288:RPP393290 RZL393288:RZL393290 SJH393288:SJH393290 STD393288:STD393290 TCZ393288:TCZ393290 TMV393288:TMV393290 TWR393288:TWR393290 UGN393288:UGN393290 UQJ393288:UQJ393290 VAF393288:VAF393290 VKB393288:VKB393290 VTX393288:VTX393290 WDT393288:WDT393290 WNP393288:WNP393290 WXL393288:WXL393290 BD458824:BD458826 KZ458824:KZ458826 UV458824:UV458826 AER458824:AER458826 AON458824:AON458826 AYJ458824:AYJ458826 BIF458824:BIF458826 BSB458824:BSB458826 CBX458824:CBX458826 CLT458824:CLT458826 CVP458824:CVP458826 DFL458824:DFL458826 DPH458824:DPH458826 DZD458824:DZD458826 EIZ458824:EIZ458826 ESV458824:ESV458826 FCR458824:FCR458826 FMN458824:FMN458826 FWJ458824:FWJ458826 GGF458824:GGF458826 GQB458824:GQB458826 GZX458824:GZX458826 HJT458824:HJT458826 HTP458824:HTP458826 IDL458824:IDL458826 INH458824:INH458826 IXD458824:IXD458826 JGZ458824:JGZ458826 JQV458824:JQV458826 KAR458824:KAR458826 KKN458824:KKN458826 KUJ458824:KUJ458826 LEF458824:LEF458826 LOB458824:LOB458826 LXX458824:LXX458826 MHT458824:MHT458826 MRP458824:MRP458826 NBL458824:NBL458826 NLH458824:NLH458826 NVD458824:NVD458826 OEZ458824:OEZ458826 OOV458824:OOV458826 OYR458824:OYR458826 PIN458824:PIN458826 PSJ458824:PSJ458826 QCF458824:QCF458826 QMB458824:QMB458826 QVX458824:QVX458826 RFT458824:RFT458826 RPP458824:RPP458826 RZL458824:RZL458826 SJH458824:SJH458826 STD458824:STD458826 TCZ458824:TCZ458826 TMV458824:TMV458826 TWR458824:TWR458826 UGN458824:UGN458826 UQJ458824:UQJ458826 VAF458824:VAF458826 VKB458824:VKB458826 VTX458824:VTX458826 WDT458824:WDT458826 WNP458824:WNP458826 WXL458824:WXL458826 BD524360:BD524362 KZ524360:KZ524362 UV524360:UV524362 AER524360:AER524362 AON524360:AON524362 AYJ524360:AYJ524362 BIF524360:BIF524362 BSB524360:BSB524362 CBX524360:CBX524362 CLT524360:CLT524362 CVP524360:CVP524362 DFL524360:DFL524362 DPH524360:DPH524362 DZD524360:DZD524362 EIZ524360:EIZ524362 ESV524360:ESV524362 FCR524360:FCR524362 FMN524360:FMN524362 FWJ524360:FWJ524362 GGF524360:GGF524362 GQB524360:GQB524362 GZX524360:GZX524362 HJT524360:HJT524362 HTP524360:HTP524362 IDL524360:IDL524362 INH524360:INH524362 IXD524360:IXD524362 JGZ524360:JGZ524362 JQV524360:JQV524362 KAR524360:KAR524362 KKN524360:KKN524362 KUJ524360:KUJ524362 LEF524360:LEF524362 LOB524360:LOB524362 LXX524360:LXX524362 MHT524360:MHT524362 MRP524360:MRP524362 NBL524360:NBL524362 NLH524360:NLH524362 NVD524360:NVD524362 OEZ524360:OEZ524362 OOV524360:OOV524362 OYR524360:OYR524362 PIN524360:PIN524362 PSJ524360:PSJ524362 QCF524360:QCF524362 QMB524360:QMB524362 QVX524360:QVX524362 RFT524360:RFT524362 RPP524360:RPP524362 RZL524360:RZL524362 SJH524360:SJH524362 STD524360:STD524362 TCZ524360:TCZ524362 TMV524360:TMV524362 TWR524360:TWR524362 UGN524360:UGN524362 UQJ524360:UQJ524362 VAF524360:VAF524362 VKB524360:VKB524362 VTX524360:VTX524362 WDT524360:WDT524362 WNP524360:WNP524362 WXL524360:WXL524362 BD589896:BD589898 KZ589896:KZ589898 UV589896:UV589898 AER589896:AER589898 AON589896:AON589898 AYJ589896:AYJ589898 BIF589896:BIF589898 BSB589896:BSB589898 CBX589896:CBX589898 CLT589896:CLT589898 CVP589896:CVP589898 DFL589896:DFL589898 DPH589896:DPH589898 DZD589896:DZD589898 EIZ589896:EIZ589898 ESV589896:ESV589898 FCR589896:FCR589898 FMN589896:FMN589898 FWJ589896:FWJ589898 GGF589896:GGF589898 GQB589896:GQB589898 GZX589896:GZX589898 HJT589896:HJT589898 HTP589896:HTP589898 IDL589896:IDL589898 INH589896:INH589898 IXD589896:IXD589898 JGZ589896:JGZ589898 JQV589896:JQV589898 KAR589896:KAR589898 KKN589896:KKN589898 KUJ589896:KUJ589898 LEF589896:LEF589898 LOB589896:LOB589898 LXX589896:LXX589898 MHT589896:MHT589898 MRP589896:MRP589898 NBL589896:NBL589898 NLH589896:NLH589898 NVD589896:NVD589898 OEZ589896:OEZ589898 OOV589896:OOV589898 OYR589896:OYR589898 PIN589896:PIN589898 PSJ589896:PSJ589898 QCF589896:QCF589898 QMB589896:QMB589898 QVX589896:QVX589898 RFT589896:RFT589898 RPP589896:RPP589898 RZL589896:RZL589898 SJH589896:SJH589898 STD589896:STD589898 TCZ589896:TCZ589898 TMV589896:TMV589898 TWR589896:TWR589898 UGN589896:UGN589898 UQJ589896:UQJ589898 VAF589896:VAF589898 VKB589896:VKB589898 VTX589896:VTX589898 WDT589896:WDT589898 WNP589896:WNP589898 WXL589896:WXL589898 BD655432:BD655434 KZ655432:KZ655434 UV655432:UV655434 AER655432:AER655434 AON655432:AON655434 AYJ655432:AYJ655434 BIF655432:BIF655434 BSB655432:BSB655434 CBX655432:CBX655434 CLT655432:CLT655434 CVP655432:CVP655434 DFL655432:DFL655434 DPH655432:DPH655434 DZD655432:DZD655434 EIZ655432:EIZ655434 ESV655432:ESV655434 FCR655432:FCR655434 FMN655432:FMN655434 FWJ655432:FWJ655434 GGF655432:GGF655434 GQB655432:GQB655434 GZX655432:GZX655434 HJT655432:HJT655434 HTP655432:HTP655434 IDL655432:IDL655434 INH655432:INH655434 IXD655432:IXD655434 JGZ655432:JGZ655434 JQV655432:JQV655434 KAR655432:KAR655434 KKN655432:KKN655434 KUJ655432:KUJ655434 LEF655432:LEF655434 LOB655432:LOB655434 LXX655432:LXX655434 MHT655432:MHT655434 MRP655432:MRP655434 NBL655432:NBL655434 NLH655432:NLH655434 NVD655432:NVD655434 OEZ655432:OEZ655434 OOV655432:OOV655434 OYR655432:OYR655434 PIN655432:PIN655434 PSJ655432:PSJ655434 QCF655432:QCF655434 QMB655432:QMB655434 QVX655432:QVX655434 RFT655432:RFT655434 RPP655432:RPP655434 RZL655432:RZL655434 SJH655432:SJH655434 STD655432:STD655434 TCZ655432:TCZ655434 TMV655432:TMV655434 TWR655432:TWR655434 UGN655432:UGN655434 UQJ655432:UQJ655434 VAF655432:VAF655434 VKB655432:VKB655434 VTX655432:VTX655434 WDT655432:WDT655434 WNP655432:WNP655434 WXL655432:WXL655434 BD720968:BD720970 KZ720968:KZ720970 UV720968:UV720970 AER720968:AER720970 AON720968:AON720970 AYJ720968:AYJ720970 BIF720968:BIF720970 BSB720968:BSB720970 CBX720968:CBX720970 CLT720968:CLT720970 CVP720968:CVP720970 DFL720968:DFL720970 DPH720968:DPH720970 DZD720968:DZD720970 EIZ720968:EIZ720970 ESV720968:ESV720970 FCR720968:FCR720970 FMN720968:FMN720970 FWJ720968:FWJ720970 GGF720968:GGF720970 GQB720968:GQB720970 GZX720968:GZX720970 HJT720968:HJT720970 HTP720968:HTP720970 IDL720968:IDL720970 INH720968:INH720970 IXD720968:IXD720970 JGZ720968:JGZ720970 JQV720968:JQV720970 KAR720968:KAR720970 KKN720968:KKN720970 KUJ720968:KUJ720970 LEF720968:LEF720970 LOB720968:LOB720970 LXX720968:LXX720970 MHT720968:MHT720970 MRP720968:MRP720970 NBL720968:NBL720970 NLH720968:NLH720970 NVD720968:NVD720970 OEZ720968:OEZ720970 OOV720968:OOV720970 OYR720968:OYR720970 PIN720968:PIN720970 PSJ720968:PSJ720970 QCF720968:QCF720970 QMB720968:QMB720970 QVX720968:QVX720970 RFT720968:RFT720970 RPP720968:RPP720970 RZL720968:RZL720970 SJH720968:SJH720970 STD720968:STD720970 TCZ720968:TCZ720970 TMV720968:TMV720970 TWR720968:TWR720970 UGN720968:UGN720970 UQJ720968:UQJ720970 VAF720968:VAF720970 VKB720968:VKB720970 VTX720968:VTX720970 WDT720968:WDT720970 WNP720968:WNP720970 WXL720968:WXL720970 BD786504:BD786506 KZ786504:KZ786506 UV786504:UV786506 AER786504:AER786506 AON786504:AON786506 AYJ786504:AYJ786506 BIF786504:BIF786506 BSB786504:BSB786506 CBX786504:CBX786506 CLT786504:CLT786506 CVP786504:CVP786506 DFL786504:DFL786506 DPH786504:DPH786506 DZD786504:DZD786506 EIZ786504:EIZ786506 ESV786504:ESV786506 FCR786504:FCR786506 FMN786504:FMN786506 FWJ786504:FWJ786506 GGF786504:GGF786506 GQB786504:GQB786506 GZX786504:GZX786506 HJT786504:HJT786506 HTP786504:HTP786506 IDL786504:IDL786506 INH786504:INH786506 IXD786504:IXD786506 JGZ786504:JGZ786506 JQV786504:JQV786506 KAR786504:KAR786506 KKN786504:KKN786506 KUJ786504:KUJ786506 LEF786504:LEF786506 LOB786504:LOB786506 LXX786504:LXX786506 MHT786504:MHT786506 MRP786504:MRP786506 NBL786504:NBL786506 NLH786504:NLH786506 NVD786504:NVD786506 OEZ786504:OEZ786506 OOV786504:OOV786506 OYR786504:OYR786506 PIN786504:PIN786506 PSJ786504:PSJ786506 QCF786504:QCF786506 QMB786504:QMB786506 QVX786504:QVX786506 RFT786504:RFT786506 RPP786504:RPP786506 RZL786504:RZL786506 SJH786504:SJH786506 STD786504:STD786506 TCZ786504:TCZ786506 TMV786504:TMV786506 TWR786504:TWR786506 UGN786504:UGN786506 UQJ786504:UQJ786506 VAF786504:VAF786506 VKB786504:VKB786506 VTX786504:VTX786506 WDT786504:WDT786506 WNP786504:WNP786506 WXL786504:WXL786506 BD852040:BD852042 KZ852040:KZ852042 UV852040:UV852042 AER852040:AER852042 AON852040:AON852042 AYJ852040:AYJ852042 BIF852040:BIF852042 BSB852040:BSB852042 CBX852040:CBX852042 CLT852040:CLT852042 CVP852040:CVP852042 DFL852040:DFL852042 DPH852040:DPH852042 DZD852040:DZD852042 EIZ852040:EIZ852042 ESV852040:ESV852042 FCR852040:FCR852042 FMN852040:FMN852042 FWJ852040:FWJ852042 GGF852040:GGF852042 GQB852040:GQB852042 GZX852040:GZX852042 HJT852040:HJT852042 HTP852040:HTP852042 IDL852040:IDL852042 INH852040:INH852042 IXD852040:IXD852042 JGZ852040:JGZ852042 JQV852040:JQV852042 KAR852040:KAR852042 KKN852040:KKN852042 KUJ852040:KUJ852042 LEF852040:LEF852042 LOB852040:LOB852042 LXX852040:LXX852042 MHT852040:MHT852042 MRP852040:MRP852042 NBL852040:NBL852042 NLH852040:NLH852042 NVD852040:NVD852042 OEZ852040:OEZ852042 OOV852040:OOV852042 OYR852040:OYR852042 PIN852040:PIN852042 PSJ852040:PSJ852042 QCF852040:QCF852042 QMB852040:QMB852042 QVX852040:QVX852042 RFT852040:RFT852042 RPP852040:RPP852042 RZL852040:RZL852042 SJH852040:SJH852042 STD852040:STD852042 TCZ852040:TCZ852042 TMV852040:TMV852042 TWR852040:TWR852042 UGN852040:UGN852042 UQJ852040:UQJ852042 VAF852040:VAF852042 VKB852040:VKB852042 VTX852040:VTX852042 WDT852040:WDT852042 WNP852040:WNP852042 WXL852040:WXL852042 BD917576:BD917578 KZ917576:KZ917578 UV917576:UV917578 AER917576:AER917578 AON917576:AON917578 AYJ917576:AYJ917578 BIF917576:BIF917578 BSB917576:BSB917578 CBX917576:CBX917578 CLT917576:CLT917578 CVP917576:CVP917578 DFL917576:DFL917578 DPH917576:DPH917578 DZD917576:DZD917578 EIZ917576:EIZ917578 ESV917576:ESV917578 FCR917576:FCR917578 FMN917576:FMN917578 FWJ917576:FWJ917578 GGF917576:GGF917578 GQB917576:GQB917578 GZX917576:GZX917578 HJT917576:HJT917578 HTP917576:HTP917578 IDL917576:IDL917578 INH917576:INH917578 IXD917576:IXD917578 JGZ917576:JGZ917578 JQV917576:JQV917578 KAR917576:KAR917578 KKN917576:KKN917578 KUJ917576:KUJ917578 LEF917576:LEF917578 LOB917576:LOB917578 LXX917576:LXX917578 MHT917576:MHT917578 MRP917576:MRP917578 NBL917576:NBL917578 NLH917576:NLH917578 NVD917576:NVD917578 OEZ917576:OEZ917578 OOV917576:OOV917578 OYR917576:OYR917578 PIN917576:PIN917578 PSJ917576:PSJ917578 QCF917576:QCF917578 QMB917576:QMB917578 QVX917576:QVX917578 RFT917576:RFT917578 RPP917576:RPP917578 RZL917576:RZL917578 SJH917576:SJH917578 STD917576:STD917578 TCZ917576:TCZ917578 TMV917576:TMV917578 TWR917576:TWR917578 UGN917576:UGN917578 UQJ917576:UQJ917578 VAF917576:VAF917578 VKB917576:VKB917578 VTX917576:VTX917578 WDT917576:WDT917578 WNP917576:WNP917578 WXL917576:WXL917578 BD983112:BD983114 KZ983112:KZ983114 UV983112:UV983114 AER983112:AER983114 AON983112:AON983114 AYJ983112:AYJ983114 BIF983112:BIF983114 BSB983112:BSB983114 CBX983112:CBX983114 CLT983112:CLT983114 CVP983112:CVP983114 DFL983112:DFL983114 DPH983112:DPH983114 DZD983112:DZD983114 EIZ983112:EIZ983114 ESV983112:ESV983114 FCR983112:FCR983114 FMN983112:FMN983114 FWJ983112:FWJ983114 GGF983112:GGF983114 GQB983112:GQB983114 GZX983112:GZX983114 HJT983112:HJT983114 HTP983112:HTP983114 IDL983112:IDL983114 INH983112:INH983114 IXD983112:IXD983114 JGZ983112:JGZ983114 JQV983112:JQV983114 KAR983112:KAR983114 KKN983112:KKN983114 KUJ983112:KUJ983114 LEF983112:LEF983114 LOB983112:LOB983114 LXX983112:LXX983114 MHT983112:MHT983114 MRP983112:MRP983114 NBL983112:NBL983114 NLH983112:NLH983114 NVD983112:NVD983114 OEZ983112:OEZ983114 OOV983112:OOV983114 OYR983112:OYR983114 PIN983112:PIN983114 PSJ983112:PSJ983114 QCF983112:QCF983114 QMB983112:QMB983114 QVX983112:QVX983114 RFT983112:RFT983114 RPP983112:RPP983114 RZL983112:RZL983114 SJH983112:SJH983114 STD983112:STD983114 TCZ983112:TCZ983114 TMV983112:TMV983114 TWR983112:TWR983114 UGN983112:UGN983114 UQJ983112:UQJ983114 VAF983112:VAF983114 VKB983112:VKB983114 VTX983112:VTX983114 WDT983112:WDT983114 WNP983112:WNP983114 WXL983112:WXL983114 AW42:AW43 KS42:KS43 UO42:UO43 AEK42:AEK43 AOG42:AOG43 AYC42:AYC43 BHY42:BHY43 BRU42:BRU43 CBQ42:CBQ43 CLM42:CLM43 CVI42:CVI43 DFE42:DFE43 DPA42:DPA43 DYW42:DYW43 EIS42:EIS43 ESO42:ESO43 FCK42:FCK43 FMG42:FMG43 FWC42:FWC43 GFY42:GFY43 GPU42:GPU43 GZQ42:GZQ43 HJM42:HJM43 HTI42:HTI43 IDE42:IDE43 INA42:INA43 IWW42:IWW43 JGS42:JGS43 JQO42:JQO43 KAK42:KAK43 KKG42:KKG43 KUC42:KUC43 LDY42:LDY43 LNU42:LNU43 LXQ42:LXQ43 MHM42:MHM43 MRI42:MRI43 NBE42:NBE43 NLA42:NLA43 NUW42:NUW43 OES42:OES43 OOO42:OOO43 OYK42:OYK43 PIG42:PIG43 PSC42:PSC43 QBY42:QBY43 QLU42:QLU43 QVQ42:QVQ43 RFM42:RFM43 RPI42:RPI43 RZE42:RZE43 SJA42:SJA43 SSW42:SSW43 TCS42:TCS43 TMO42:TMO43 TWK42:TWK43 UGG42:UGG43 UQC42:UQC43 UZY42:UZY43 VJU42:VJU43 VTQ42:VTQ43 WDM42:WDM43 WNI42:WNI43 WXE42:WXE43 AW65578:AW65579 KS65578:KS65579 UO65578:UO65579 AEK65578:AEK65579 AOG65578:AOG65579 AYC65578:AYC65579 BHY65578:BHY65579 BRU65578:BRU65579 CBQ65578:CBQ65579 CLM65578:CLM65579 CVI65578:CVI65579 DFE65578:DFE65579 DPA65578:DPA65579 DYW65578:DYW65579 EIS65578:EIS65579 ESO65578:ESO65579 FCK65578:FCK65579 FMG65578:FMG65579 FWC65578:FWC65579 GFY65578:GFY65579 GPU65578:GPU65579 GZQ65578:GZQ65579 HJM65578:HJM65579 HTI65578:HTI65579 IDE65578:IDE65579 INA65578:INA65579 IWW65578:IWW65579 JGS65578:JGS65579 JQO65578:JQO65579 KAK65578:KAK65579 KKG65578:KKG65579 KUC65578:KUC65579 LDY65578:LDY65579 LNU65578:LNU65579 LXQ65578:LXQ65579 MHM65578:MHM65579 MRI65578:MRI65579 NBE65578:NBE65579 NLA65578:NLA65579 NUW65578:NUW65579 OES65578:OES65579 OOO65578:OOO65579 OYK65578:OYK65579 PIG65578:PIG65579 PSC65578:PSC65579 QBY65578:QBY65579 QLU65578:QLU65579 QVQ65578:QVQ65579 RFM65578:RFM65579 RPI65578:RPI65579 RZE65578:RZE65579 SJA65578:SJA65579 SSW65578:SSW65579 TCS65578:TCS65579 TMO65578:TMO65579 TWK65578:TWK65579 UGG65578:UGG65579 UQC65578:UQC65579 UZY65578:UZY65579 VJU65578:VJU65579 VTQ65578:VTQ65579 WDM65578:WDM65579 WNI65578:WNI65579 WXE65578:WXE65579 AW131114:AW131115 KS131114:KS131115 UO131114:UO131115 AEK131114:AEK131115 AOG131114:AOG131115 AYC131114:AYC131115 BHY131114:BHY131115 BRU131114:BRU131115 CBQ131114:CBQ131115 CLM131114:CLM131115 CVI131114:CVI131115 DFE131114:DFE131115 DPA131114:DPA131115 DYW131114:DYW131115 EIS131114:EIS131115 ESO131114:ESO131115 FCK131114:FCK131115 FMG131114:FMG131115 FWC131114:FWC131115 GFY131114:GFY131115 GPU131114:GPU131115 GZQ131114:GZQ131115 HJM131114:HJM131115 HTI131114:HTI131115 IDE131114:IDE131115 INA131114:INA131115 IWW131114:IWW131115 JGS131114:JGS131115 JQO131114:JQO131115 KAK131114:KAK131115 KKG131114:KKG131115 KUC131114:KUC131115 LDY131114:LDY131115 LNU131114:LNU131115 LXQ131114:LXQ131115 MHM131114:MHM131115 MRI131114:MRI131115 NBE131114:NBE131115 NLA131114:NLA131115 NUW131114:NUW131115 OES131114:OES131115 OOO131114:OOO131115 OYK131114:OYK131115 PIG131114:PIG131115 PSC131114:PSC131115 QBY131114:QBY131115 QLU131114:QLU131115 QVQ131114:QVQ131115 RFM131114:RFM131115 RPI131114:RPI131115 RZE131114:RZE131115 SJA131114:SJA131115 SSW131114:SSW131115 TCS131114:TCS131115 TMO131114:TMO131115 TWK131114:TWK131115 UGG131114:UGG131115 UQC131114:UQC131115 UZY131114:UZY131115 VJU131114:VJU131115 VTQ131114:VTQ131115 WDM131114:WDM131115 WNI131114:WNI131115 WXE131114:WXE131115 AW196650:AW196651 KS196650:KS196651 UO196650:UO196651 AEK196650:AEK196651 AOG196650:AOG196651 AYC196650:AYC196651 BHY196650:BHY196651 BRU196650:BRU196651 CBQ196650:CBQ196651 CLM196650:CLM196651 CVI196650:CVI196651 DFE196650:DFE196651 DPA196650:DPA196651 DYW196650:DYW196651 EIS196650:EIS196651 ESO196650:ESO196651 FCK196650:FCK196651 FMG196650:FMG196651 FWC196650:FWC196651 GFY196650:GFY196651 GPU196650:GPU196651 GZQ196650:GZQ196651 HJM196650:HJM196651 HTI196650:HTI196651 IDE196650:IDE196651 INA196650:INA196651 IWW196650:IWW196651 JGS196650:JGS196651 JQO196650:JQO196651 KAK196650:KAK196651 KKG196650:KKG196651 KUC196650:KUC196651 LDY196650:LDY196651 LNU196650:LNU196651 LXQ196650:LXQ196651 MHM196650:MHM196651 MRI196650:MRI196651 NBE196650:NBE196651 NLA196650:NLA196651 NUW196650:NUW196651 OES196650:OES196651 OOO196650:OOO196651 OYK196650:OYK196651 PIG196650:PIG196651 PSC196650:PSC196651 QBY196650:QBY196651 QLU196650:QLU196651 QVQ196650:QVQ196651 RFM196650:RFM196651 RPI196650:RPI196651 RZE196650:RZE196651 SJA196650:SJA196651 SSW196650:SSW196651 TCS196650:TCS196651 TMO196650:TMO196651 TWK196650:TWK196651 UGG196650:UGG196651 UQC196650:UQC196651 UZY196650:UZY196651 VJU196650:VJU196651 VTQ196650:VTQ196651 WDM196650:WDM196651 WNI196650:WNI196651 WXE196650:WXE196651 AW262186:AW262187 KS262186:KS262187 UO262186:UO262187 AEK262186:AEK262187 AOG262186:AOG262187 AYC262186:AYC262187 BHY262186:BHY262187 BRU262186:BRU262187 CBQ262186:CBQ262187 CLM262186:CLM262187 CVI262186:CVI262187 DFE262186:DFE262187 DPA262186:DPA262187 DYW262186:DYW262187 EIS262186:EIS262187 ESO262186:ESO262187 FCK262186:FCK262187 FMG262186:FMG262187 FWC262186:FWC262187 GFY262186:GFY262187 GPU262186:GPU262187 GZQ262186:GZQ262187 HJM262186:HJM262187 HTI262186:HTI262187 IDE262186:IDE262187 INA262186:INA262187 IWW262186:IWW262187 JGS262186:JGS262187 JQO262186:JQO262187 KAK262186:KAK262187 KKG262186:KKG262187 KUC262186:KUC262187 LDY262186:LDY262187 LNU262186:LNU262187 LXQ262186:LXQ262187 MHM262186:MHM262187 MRI262186:MRI262187 NBE262186:NBE262187 NLA262186:NLA262187 NUW262186:NUW262187 OES262186:OES262187 OOO262186:OOO262187 OYK262186:OYK262187 PIG262186:PIG262187 PSC262186:PSC262187 QBY262186:QBY262187 QLU262186:QLU262187 QVQ262186:QVQ262187 RFM262186:RFM262187 RPI262186:RPI262187 RZE262186:RZE262187 SJA262186:SJA262187 SSW262186:SSW262187 TCS262186:TCS262187 TMO262186:TMO262187 TWK262186:TWK262187 UGG262186:UGG262187 UQC262186:UQC262187 UZY262186:UZY262187 VJU262186:VJU262187 VTQ262186:VTQ262187 WDM262186:WDM262187 WNI262186:WNI262187 WXE262186:WXE262187 AW327722:AW327723 KS327722:KS327723 UO327722:UO327723 AEK327722:AEK327723 AOG327722:AOG327723 AYC327722:AYC327723 BHY327722:BHY327723 BRU327722:BRU327723 CBQ327722:CBQ327723 CLM327722:CLM327723 CVI327722:CVI327723 DFE327722:DFE327723 DPA327722:DPA327723 DYW327722:DYW327723 EIS327722:EIS327723 ESO327722:ESO327723 FCK327722:FCK327723 FMG327722:FMG327723 FWC327722:FWC327723 GFY327722:GFY327723 GPU327722:GPU327723 GZQ327722:GZQ327723 HJM327722:HJM327723 HTI327722:HTI327723 IDE327722:IDE327723 INA327722:INA327723 IWW327722:IWW327723 JGS327722:JGS327723 JQO327722:JQO327723 KAK327722:KAK327723 KKG327722:KKG327723 KUC327722:KUC327723 LDY327722:LDY327723 LNU327722:LNU327723 LXQ327722:LXQ327723 MHM327722:MHM327723 MRI327722:MRI327723 NBE327722:NBE327723 NLA327722:NLA327723 NUW327722:NUW327723 OES327722:OES327723 OOO327722:OOO327723 OYK327722:OYK327723 PIG327722:PIG327723 PSC327722:PSC327723 QBY327722:QBY327723 QLU327722:QLU327723 QVQ327722:QVQ327723 RFM327722:RFM327723 RPI327722:RPI327723 RZE327722:RZE327723 SJA327722:SJA327723 SSW327722:SSW327723 TCS327722:TCS327723 TMO327722:TMO327723 TWK327722:TWK327723 UGG327722:UGG327723 UQC327722:UQC327723 UZY327722:UZY327723 VJU327722:VJU327723 VTQ327722:VTQ327723 WDM327722:WDM327723 WNI327722:WNI327723 WXE327722:WXE327723 AW393258:AW393259 KS393258:KS393259 UO393258:UO393259 AEK393258:AEK393259 AOG393258:AOG393259 AYC393258:AYC393259 BHY393258:BHY393259 BRU393258:BRU393259 CBQ393258:CBQ393259 CLM393258:CLM393259 CVI393258:CVI393259 DFE393258:DFE393259 DPA393258:DPA393259 DYW393258:DYW393259 EIS393258:EIS393259 ESO393258:ESO393259 FCK393258:FCK393259 FMG393258:FMG393259 FWC393258:FWC393259 GFY393258:GFY393259 GPU393258:GPU393259 GZQ393258:GZQ393259 HJM393258:HJM393259 HTI393258:HTI393259 IDE393258:IDE393259 INA393258:INA393259 IWW393258:IWW393259 JGS393258:JGS393259 JQO393258:JQO393259 KAK393258:KAK393259 KKG393258:KKG393259 KUC393258:KUC393259 LDY393258:LDY393259 LNU393258:LNU393259 LXQ393258:LXQ393259 MHM393258:MHM393259 MRI393258:MRI393259 NBE393258:NBE393259 NLA393258:NLA393259 NUW393258:NUW393259 OES393258:OES393259 OOO393258:OOO393259 OYK393258:OYK393259 PIG393258:PIG393259 PSC393258:PSC393259 QBY393258:QBY393259 QLU393258:QLU393259 QVQ393258:QVQ393259 RFM393258:RFM393259 RPI393258:RPI393259 RZE393258:RZE393259 SJA393258:SJA393259 SSW393258:SSW393259 TCS393258:TCS393259 TMO393258:TMO393259 TWK393258:TWK393259 UGG393258:UGG393259 UQC393258:UQC393259 UZY393258:UZY393259 VJU393258:VJU393259 VTQ393258:VTQ393259 WDM393258:WDM393259 WNI393258:WNI393259 WXE393258:WXE393259 AW458794:AW458795 KS458794:KS458795 UO458794:UO458795 AEK458794:AEK458795 AOG458794:AOG458795 AYC458794:AYC458795 BHY458794:BHY458795 BRU458794:BRU458795 CBQ458794:CBQ458795 CLM458794:CLM458795 CVI458794:CVI458795 DFE458794:DFE458795 DPA458794:DPA458795 DYW458794:DYW458795 EIS458794:EIS458795 ESO458794:ESO458795 FCK458794:FCK458795 FMG458794:FMG458795 FWC458794:FWC458795 GFY458794:GFY458795 GPU458794:GPU458795 GZQ458794:GZQ458795 HJM458794:HJM458795 HTI458794:HTI458795 IDE458794:IDE458795 INA458794:INA458795 IWW458794:IWW458795 JGS458794:JGS458795 JQO458794:JQO458795 KAK458794:KAK458795 KKG458794:KKG458795 KUC458794:KUC458795 LDY458794:LDY458795 LNU458794:LNU458795 LXQ458794:LXQ458795 MHM458794:MHM458795 MRI458794:MRI458795 NBE458794:NBE458795 NLA458794:NLA458795 NUW458794:NUW458795 OES458794:OES458795 OOO458794:OOO458795 OYK458794:OYK458795 PIG458794:PIG458795 PSC458794:PSC458795 QBY458794:QBY458795 QLU458794:QLU458795 QVQ458794:QVQ458795 RFM458794:RFM458795 RPI458794:RPI458795 RZE458794:RZE458795 SJA458794:SJA458795 SSW458794:SSW458795 TCS458794:TCS458795 TMO458794:TMO458795 TWK458794:TWK458795 UGG458794:UGG458795 UQC458794:UQC458795 UZY458794:UZY458795 VJU458794:VJU458795 VTQ458794:VTQ458795 WDM458794:WDM458795 WNI458794:WNI458795 WXE458794:WXE458795 AW524330:AW524331 KS524330:KS524331 UO524330:UO524331 AEK524330:AEK524331 AOG524330:AOG524331 AYC524330:AYC524331 BHY524330:BHY524331 BRU524330:BRU524331 CBQ524330:CBQ524331 CLM524330:CLM524331 CVI524330:CVI524331 DFE524330:DFE524331 DPA524330:DPA524331 DYW524330:DYW524331 EIS524330:EIS524331 ESO524330:ESO524331 FCK524330:FCK524331 FMG524330:FMG524331 FWC524330:FWC524331 GFY524330:GFY524331 GPU524330:GPU524331 GZQ524330:GZQ524331 HJM524330:HJM524331 HTI524330:HTI524331 IDE524330:IDE524331 INA524330:INA524331 IWW524330:IWW524331 JGS524330:JGS524331 JQO524330:JQO524331 KAK524330:KAK524331 KKG524330:KKG524331 KUC524330:KUC524331 LDY524330:LDY524331 LNU524330:LNU524331 LXQ524330:LXQ524331 MHM524330:MHM524331 MRI524330:MRI524331 NBE524330:NBE524331 NLA524330:NLA524331 NUW524330:NUW524331 OES524330:OES524331 OOO524330:OOO524331 OYK524330:OYK524331 PIG524330:PIG524331 PSC524330:PSC524331 QBY524330:QBY524331 QLU524330:QLU524331 QVQ524330:QVQ524331 RFM524330:RFM524331 RPI524330:RPI524331 RZE524330:RZE524331 SJA524330:SJA524331 SSW524330:SSW524331 TCS524330:TCS524331 TMO524330:TMO524331 TWK524330:TWK524331 UGG524330:UGG524331 UQC524330:UQC524331 UZY524330:UZY524331 VJU524330:VJU524331 VTQ524330:VTQ524331 WDM524330:WDM524331 WNI524330:WNI524331 WXE524330:WXE524331 AW589866:AW589867 KS589866:KS589867 UO589866:UO589867 AEK589866:AEK589867 AOG589866:AOG589867 AYC589866:AYC589867 BHY589866:BHY589867 BRU589866:BRU589867 CBQ589866:CBQ589867 CLM589866:CLM589867 CVI589866:CVI589867 DFE589866:DFE589867 DPA589866:DPA589867 DYW589866:DYW589867 EIS589866:EIS589867 ESO589866:ESO589867 FCK589866:FCK589867 FMG589866:FMG589867 FWC589866:FWC589867 GFY589866:GFY589867 GPU589866:GPU589867 GZQ589866:GZQ589867 HJM589866:HJM589867 HTI589866:HTI589867 IDE589866:IDE589867 INA589866:INA589867 IWW589866:IWW589867 JGS589866:JGS589867 JQO589866:JQO589867 KAK589866:KAK589867 KKG589866:KKG589867 KUC589866:KUC589867 LDY589866:LDY589867 LNU589866:LNU589867 LXQ589866:LXQ589867 MHM589866:MHM589867 MRI589866:MRI589867 NBE589866:NBE589867 NLA589866:NLA589867 NUW589866:NUW589867 OES589866:OES589867 OOO589866:OOO589867 OYK589866:OYK589867 PIG589866:PIG589867 PSC589866:PSC589867 QBY589866:QBY589867 QLU589866:QLU589867 QVQ589866:QVQ589867 RFM589866:RFM589867 RPI589866:RPI589867 RZE589866:RZE589867 SJA589866:SJA589867 SSW589866:SSW589867 TCS589866:TCS589867 TMO589866:TMO589867 TWK589866:TWK589867 UGG589866:UGG589867 UQC589866:UQC589867 UZY589866:UZY589867 VJU589866:VJU589867 VTQ589866:VTQ589867 WDM589866:WDM589867 WNI589866:WNI589867 WXE589866:WXE589867 AW655402:AW655403 KS655402:KS655403 UO655402:UO655403 AEK655402:AEK655403 AOG655402:AOG655403 AYC655402:AYC655403 BHY655402:BHY655403 BRU655402:BRU655403 CBQ655402:CBQ655403 CLM655402:CLM655403 CVI655402:CVI655403 DFE655402:DFE655403 DPA655402:DPA655403 DYW655402:DYW655403 EIS655402:EIS655403 ESO655402:ESO655403 FCK655402:FCK655403 FMG655402:FMG655403 FWC655402:FWC655403 GFY655402:GFY655403 GPU655402:GPU655403 GZQ655402:GZQ655403 HJM655402:HJM655403 HTI655402:HTI655403 IDE655402:IDE655403 INA655402:INA655403 IWW655402:IWW655403 JGS655402:JGS655403 JQO655402:JQO655403 KAK655402:KAK655403 KKG655402:KKG655403 KUC655402:KUC655403 LDY655402:LDY655403 LNU655402:LNU655403 LXQ655402:LXQ655403 MHM655402:MHM655403 MRI655402:MRI655403 NBE655402:NBE655403 NLA655402:NLA655403 NUW655402:NUW655403 OES655402:OES655403 OOO655402:OOO655403 OYK655402:OYK655403 PIG655402:PIG655403 PSC655402:PSC655403 QBY655402:QBY655403 QLU655402:QLU655403 QVQ655402:QVQ655403 RFM655402:RFM655403 RPI655402:RPI655403 RZE655402:RZE655403 SJA655402:SJA655403 SSW655402:SSW655403 TCS655402:TCS655403 TMO655402:TMO655403 TWK655402:TWK655403 UGG655402:UGG655403 UQC655402:UQC655403 UZY655402:UZY655403 VJU655402:VJU655403 VTQ655402:VTQ655403 WDM655402:WDM655403 WNI655402:WNI655403 WXE655402:WXE655403 AW720938:AW720939 KS720938:KS720939 UO720938:UO720939 AEK720938:AEK720939 AOG720938:AOG720939 AYC720938:AYC720939 BHY720938:BHY720939 BRU720938:BRU720939 CBQ720938:CBQ720939 CLM720938:CLM720939 CVI720938:CVI720939 DFE720938:DFE720939 DPA720938:DPA720939 DYW720938:DYW720939 EIS720938:EIS720939 ESO720938:ESO720939 FCK720938:FCK720939 FMG720938:FMG720939 FWC720938:FWC720939 GFY720938:GFY720939 GPU720938:GPU720939 GZQ720938:GZQ720939 HJM720938:HJM720939 HTI720938:HTI720939 IDE720938:IDE720939 INA720938:INA720939 IWW720938:IWW720939 JGS720938:JGS720939 JQO720938:JQO720939 KAK720938:KAK720939 KKG720938:KKG720939 KUC720938:KUC720939 LDY720938:LDY720939 LNU720938:LNU720939 LXQ720938:LXQ720939 MHM720938:MHM720939 MRI720938:MRI720939 NBE720938:NBE720939 NLA720938:NLA720939 NUW720938:NUW720939 OES720938:OES720939 OOO720938:OOO720939 OYK720938:OYK720939 PIG720938:PIG720939 PSC720938:PSC720939 QBY720938:QBY720939 QLU720938:QLU720939 QVQ720938:QVQ720939 RFM720938:RFM720939 RPI720938:RPI720939 RZE720938:RZE720939 SJA720938:SJA720939 SSW720938:SSW720939 TCS720938:TCS720939 TMO720938:TMO720939 TWK720938:TWK720939 UGG720938:UGG720939 UQC720938:UQC720939 UZY720938:UZY720939 VJU720938:VJU720939 VTQ720938:VTQ720939 WDM720938:WDM720939 WNI720938:WNI720939 WXE720938:WXE720939 AW786474:AW786475 KS786474:KS786475 UO786474:UO786475 AEK786474:AEK786475 AOG786474:AOG786475 AYC786474:AYC786475 BHY786474:BHY786475 BRU786474:BRU786475 CBQ786474:CBQ786475 CLM786474:CLM786475 CVI786474:CVI786475 DFE786474:DFE786475 DPA786474:DPA786475 DYW786474:DYW786475 EIS786474:EIS786475 ESO786474:ESO786475 FCK786474:FCK786475 FMG786474:FMG786475 FWC786474:FWC786475 GFY786474:GFY786475 GPU786474:GPU786475 GZQ786474:GZQ786475 HJM786474:HJM786475 HTI786474:HTI786475 IDE786474:IDE786475 INA786474:INA786475 IWW786474:IWW786475 JGS786474:JGS786475 JQO786474:JQO786475 KAK786474:KAK786475 KKG786474:KKG786475 KUC786474:KUC786475 LDY786474:LDY786475 LNU786474:LNU786475 LXQ786474:LXQ786475 MHM786474:MHM786475 MRI786474:MRI786475 NBE786474:NBE786475 NLA786474:NLA786475 NUW786474:NUW786475 OES786474:OES786475 OOO786474:OOO786475 OYK786474:OYK786475 PIG786474:PIG786475 PSC786474:PSC786475 QBY786474:QBY786475 QLU786474:QLU786475 QVQ786474:QVQ786475 RFM786474:RFM786475 RPI786474:RPI786475 RZE786474:RZE786475 SJA786474:SJA786475 SSW786474:SSW786475 TCS786474:TCS786475 TMO786474:TMO786475 TWK786474:TWK786475 UGG786474:UGG786475 UQC786474:UQC786475 UZY786474:UZY786475 VJU786474:VJU786475 VTQ786474:VTQ786475 WDM786474:WDM786475 WNI786474:WNI786475 WXE786474:WXE786475 AW852010:AW852011 KS852010:KS852011 UO852010:UO852011 AEK852010:AEK852011 AOG852010:AOG852011 AYC852010:AYC852011 BHY852010:BHY852011 BRU852010:BRU852011 CBQ852010:CBQ852011 CLM852010:CLM852011 CVI852010:CVI852011 DFE852010:DFE852011 DPA852010:DPA852011 DYW852010:DYW852011 EIS852010:EIS852011 ESO852010:ESO852011 FCK852010:FCK852011 FMG852010:FMG852011 FWC852010:FWC852011 GFY852010:GFY852011 GPU852010:GPU852011 GZQ852010:GZQ852011 HJM852010:HJM852011 HTI852010:HTI852011 IDE852010:IDE852011 INA852010:INA852011 IWW852010:IWW852011 JGS852010:JGS852011 JQO852010:JQO852011 KAK852010:KAK852011 KKG852010:KKG852011 KUC852010:KUC852011 LDY852010:LDY852011 LNU852010:LNU852011 LXQ852010:LXQ852011 MHM852010:MHM852011 MRI852010:MRI852011 NBE852010:NBE852011 NLA852010:NLA852011 NUW852010:NUW852011 OES852010:OES852011 OOO852010:OOO852011 OYK852010:OYK852011 PIG852010:PIG852011 PSC852010:PSC852011 QBY852010:QBY852011 QLU852010:QLU852011 QVQ852010:QVQ852011 RFM852010:RFM852011 RPI852010:RPI852011 RZE852010:RZE852011 SJA852010:SJA852011 SSW852010:SSW852011 TCS852010:TCS852011 TMO852010:TMO852011 TWK852010:TWK852011 UGG852010:UGG852011 UQC852010:UQC852011 UZY852010:UZY852011 VJU852010:VJU852011 VTQ852010:VTQ852011 WDM852010:WDM852011 WNI852010:WNI852011 WXE852010:WXE852011 AW917546:AW917547 KS917546:KS917547 UO917546:UO917547 AEK917546:AEK917547 AOG917546:AOG917547 AYC917546:AYC917547 BHY917546:BHY917547 BRU917546:BRU917547 CBQ917546:CBQ917547 CLM917546:CLM917547 CVI917546:CVI917547 DFE917546:DFE917547 DPA917546:DPA917547 DYW917546:DYW917547 EIS917546:EIS917547 ESO917546:ESO917547 FCK917546:FCK917547 FMG917546:FMG917547 FWC917546:FWC917547 GFY917546:GFY917547 GPU917546:GPU917547 GZQ917546:GZQ917547 HJM917546:HJM917547 HTI917546:HTI917547 IDE917546:IDE917547 INA917546:INA917547 IWW917546:IWW917547 JGS917546:JGS917547 JQO917546:JQO917547 KAK917546:KAK917547 KKG917546:KKG917547 KUC917546:KUC917547 LDY917546:LDY917547 LNU917546:LNU917547 LXQ917546:LXQ917547 MHM917546:MHM917547 MRI917546:MRI917547 NBE917546:NBE917547 NLA917546:NLA917547 NUW917546:NUW917547 OES917546:OES917547 OOO917546:OOO917547 OYK917546:OYK917547 PIG917546:PIG917547 PSC917546:PSC917547 QBY917546:QBY917547 QLU917546:QLU917547 QVQ917546:QVQ917547 RFM917546:RFM917547 RPI917546:RPI917547 RZE917546:RZE917547 SJA917546:SJA917547 SSW917546:SSW917547 TCS917546:TCS917547 TMO917546:TMO917547 TWK917546:TWK917547 UGG917546:UGG917547 UQC917546:UQC917547 UZY917546:UZY917547 VJU917546:VJU917547 VTQ917546:VTQ917547 WDM917546:WDM917547 WNI917546:WNI917547 WXE917546:WXE917547 AW983082:AW983083 KS983082:KS983083 UO983082:UO983083 AEK983082:AEK983083 AOG983082:AOG983083 AYC983082:AYC983083 BHY983082:BHY983083 BRU983082:BRU983083 CBQ983082:CBQ983083 CLM983082:CLM983083 CVI983082:CVI983083 DFE983082:DFE983083 DPA983082:DPA983083 DYW983082:DYW983083 EIS983082:EIS983083 ESO983082:ESO983083 FCK983082:FCK983083 FMG983082:FMG983083 FWC983082:FWC983083 GFY983082:GFY983083 GPU983082:GPU983083 GZQ983082:GZQ983083 HJM983082:HJM983083 HTI983082:HTI983083 IDE983082:IDE983083 INA983082:INA983083 IWW983082:IWW983083 JGS983082:JGS983083 JQO983082:JQO983083 KAK983082:KAK983083 KKG983082:KKG983083 KUC983082:KUC983083 LDY983082:LDY983083 LNU983082:LNU983083 LXQ983082:LXQ983083 MHM983082:MHM983083 MRI983082:MRI983083 NBE983082:NBE983083 NLA983082:NLA983083 NUW983082:NUW983083 OES983082:OES983083 OOO983082:OOO983083 OYK983082:OYK983083 PIG983082:PIG983083 PSC983082:PSC983083 QBY983082:QBY983083 QLU983082:QLU983083 QVQ983082:QVQ983083 RFM983082:RFM983083 RPI983082:RPI983083 RZE983082:RZE983083 SJA983082:SJA983083 SSW983082:SSW983083 TCS983082:TCS983083 TMO983082:TMO983083 TWK983082:TWK983083 UGG983082:UGG983083 UQC983082:UQC983083 UZY983082:UZY983083 VJU983082:VJU983083 VTQ983082:VTQ983083 WDM983082:WDM983083 WNI983082:WNI983083 WXE983082:WXE983083 AV72:AV74 KR72:KR74 UN72:UN74 AEJ72:AEJ74 AOF72:AOF74 AYB72:AYB74 BHX72:BHX74 BRT72:BRT74 CBP72:CBP74 CLL72:CLL74 CVH72:CVH74 DFD72:DFD74 DOZ72:DOZ74 DYV72:DYV74 EIR72:EIR74 ESN72:ESN74 FCJ72:FCJ74 FMF72:FMF74 FWB72:FWB74 GFX72:GFX74 GPT72:GPT74 GZP72:GZP74 HJL72:HJL74 HTH72:HTH74 IDD72:IDD74 IMZ72:IMZ74 IWV72:IWV74 JGR72:JGR74 JQN72:JQN74 KAJ72:KAJ74 KKF72:KKF74 KUB72:KUB74 LDX72:LDX74 LNT72:LNT74 LXP72:LXP74 MHL72:MHL74 MRH72:MRH74 NBD72:NBD74 NKZ72:NKZ74 NUV72:NUV74 OER72:OER74 OON72:OON74 OYJ72:OYJ74 PIF72:PIF74 PSB72:PSB74 QBX72:QBX74 QLT72:QLT74 QVP72:QVP74 RFL72:RFL74 RPH72:RPH74 RZD72:RZD74 SIZ72:SIZ74 SSV72:SSV74 TCR72:TCR74 TMN72:TMN74 TWJ72:TWJ74 UGF72:UGF74 UQB72:UQB74 UZX72:UZX74 VJT72:VJT74 VTP72:VTP74 WDL72:WDL74 WNH72:WNH74 WXD72:WXD74 AV65608:AV65610 KR65608:KR65610 UN65608:UN65610 AEJ65608:AEJ65610 AOF65608:AOF65610 AYB65608:AYB65610 BHX65608:BHX65610 BRT65608:BRT65610 CBP65608:CBP65610 CLL65608:CLL65610 CVH65608:CVH65610 DFD65608:DFD65610 DOZ65608:DOZ65610 DYV65608:DYV65610 EIR65608:EIR65610 ESN65608:ESN65610 FCJ65608:FCJ65610 FMF65608:FMF65610 FWB65608:FWB65610 GFX65608:GFX65610 GPT65608:GPT65610 GZP65608:GZP65610 HJL65608:HJL65610 HTH65608:HTH65610 IDD65608:IDD65610 IMZ65608:IMZ65610 IWV65608:IWV65610 JGR65608:JGR65610 JQN65608:JQN65610 KAJ65608:KAJ65610 KKF65608:KKF65610 KUB65608:KUB65610 LDX65608:LDX65610 LNT65608:LNT65610 LXP65608:LXP65610 MHL65608:MHL65610 MRH65608:MRH65610 NBD65608:NBD65610 NKZ65608:NKZ65610 NUV65608:NUV65610 OER65608:OER65610 OON65608:OON65610 OYJ65608:OYJ65610 PIF65608:PIF65610 PSB65608:PSB65610 QBX65608:QBX65610 QLT65608:QLT65610 QVP65608:QVP65610 RFL65608:RFL65610 RPH65608:RPH65610 RZD65608:RZD65610 SIZ65608:SIZ65610 SSV65608:SSV65610 TCR65608:TCR65610 TMN65608:TMN65610 TWJ65608:TWJ65610 UGF65608:UGF65610 UQB65608:UQB65610 UZX65608:UZX65610 VJT65608:VJT65610 VTP65608:VTP65610 WDL65608:WDL65610 WNH65608:WNH65610 WXD65608:WXD65610 AV131144:AV131146 KR131144:KR131146 UN131144:UN131146 AEJ131144:AEJ131146 AOF131144:AOF131146 AYB131144:AYB131146 BHX131144:BHX131146 BRT131144:BRT131146 CBP131144:CBP131146 CLL131144:CLL131146 CVH131144:CVH131146 DFD131144:DFD131146 DOZ131144:DOZ131146 DYV131144:DYV131146 EIR131144:EIR131146 ESN131144:ESN131146 FCJ131144:FCJ131146 FMF131144:FMF131146 FWB131144:FWB131146 GFX131144:GFX131146 GPT131144:GPT131146 GZP131144:GZP131146 HJL131144:HJL131146 HTH131144:HTH131146 IDD131144:IDD131146 IMZ131144:IMZ131146 IWV131144:IWV131146 JGR131144:JGR131146 JQN131144:JQN131146 KAJ131144:KAJ131146 KKF131144:KKF131146 KUB131144:KUB131146 LDX131144:LDX131146 LNT131144:LNT131146 LXP131144:LXP131146 MHL131144:MHL131146 MRH131144:MRH131146 NBD131144:NBD131146 NKZ131144:NKZ131146 NUV131144:NUV131146 OER131144:OER131146 OON131144:OON131146 OYJ131144:OYJ131146 PIF131144:PIF131146 PSB131144:PSB131146 QBX131144:QBX131146 QLT131144:QLT131146 QVP131144:QVP131146 RFL131144:RFL131146 RPH131144:RPH131146 RZD131144:RZD131146 SIZ131144:SIZ131146 SSV131144:SSV131146 TCR131144:TCR131146 TMN131144:TMN131146 TWJ131144:TWJ131146 UGF131144:UGF131146 UQB131144:UQB131146 UZX131144:UZX131146 VJT131144:VJT131146 VTP131144:VTP131146 WDL131144:WDL131146 WNH131144:WNH131146 WXD131144:WXD131146 AV196680:AV196682 KR196680:KR196682 UN196680:UN196682 AEJ196680:AEJ196682 AOF196680:AOF196682 AYB196680:AYB196682 BHX196680:BHX196682 BRT196680:BRT196682 CBP196680:CBP196682 CLL196680:CLL196682 CVH196680:CVH196682 DFD196680:DFD196682 DOZ196680:DOZ196682 DYV196680:DYV196682 EIR196680:EIR196682 ESN196680:ESN196682 FCJ196680:FCJ196682 FMF196680:FMF196682 FWB196680:FWB196682 GFX196680:GFX196682 GPT196680:GPT196682 GZP196680:GZP196682 HJL196680:HJL196682 HTH196680:HTH196682 IDD196680:IDD196682 IMZ196680:IMZ196682 IWV196680:IWV196682 JGR196680:JGR196682 JQN196680:JQN196682 KAJ196680:KAJ196682 KKF196680:KKF196682 KUB196680:KUB196682 LDX196680:LDX196682 LNT196680:LNT196682 LXP196680:LXP196682 MHL196680:MHL196682 MRH196680:MRH196682 NBD196680:NBD196682 NKZ196680:NKZ196682 NUV196680:NUV196682 OER196680:OER196682 OON196680:OON196682 OYJ196680:OYJ196682 PIF196680:PIF196682 PSB196680:PSB196682 QBX196680:QBX196682 QLT196680:QLT196682 QVP196680:QVP196682 RFL196680:RFL196682 RPH196680:RPH196682 RZD196680:RZD196682 SIZ196680:SIZ196682 SSV196680:SSV196682 TCR196680:TCR196682 TMN196680:TMN196682 TWJ196680:TWJ196682 UGF196680:UGF196682 UQB196680:UQB196682 UZX196680:UZX196682 VJT196680:VJT196682 VTP196680:VTP196682 WDL196680:WDL196682 WNH196680:WNH196682 WXD196680:WXD196682 AV262216:AV262218 KR262216:KR262218 UN262216:UN262218 AEJ262216:AEJ262218 AOF262216:AOF262218 AYB262216:AYB262218 BHX262216:BHX262218 BRT262216:BRT262218 CBP262216:CBP262218 CLL262216:CLL262218 CVH262216:CVH262218 DFD262216:DFD262218 DOZ262216:DOZ262218 DYV262216:DYV262218 EIR262216:EIR262218 ESN262216:ESN262218 FCJ262216:FCJ262218 FMF262216:FMF262218 FWB262216:FWB262218 GFX262216:GFX262218 GPT262216:GPT262218 GZP262216:GZP262218 HJL262216:HJL262218 HTH262216:HTH262218 IDD262216:IDD262218 IMZ262216:IMZ262218 IWV262216:IWV262218 JGR262216:JGR262218 JQN262216:JQN262218 KAJ262216:KAJ262218 KKF262216:KKF262218 KUB262216:KUB262218 LDX262216:LDX262218 LNT262216:LNT262218 LXP262216:LXP262218 MHL262216:MHL262218 MRH262216:MRH262218 NBD262216:NBD262218 NKZ262216:NKZ262218 NUV262216:NUV262218 OER262216:OER262218 OON262216:OON262218 OYJ262216:OYJ262218 PIF262216:PIF262218 PSB262216:PSB262218 QBX262216:QBX262218 QLT262216:QLT262218 QVP262216:QVP262218 RFL262216:RFL262218 RPH262216:RPH262218 RZD262216:RZD262218 SIZ262216:SIZ262218 SSV262216:SSV262218 TCR262216:TCR262218 TMN262216:TMN262218 TWJ262216:TWJ262218 UGF262216:UGF262218 UQB262216:UQB262218 UZX262216:UZX262218 VJT262216:VJT262218 VTP262216:VTP262218 WDL262216:WDL262218 WNH262216:WNH262218 WXD262216:WXD262218 AV327752:AV327754 KR327752:KR327754 UN327752:UN327754 AEJ327752:AEJ327754 AOF327752:AOF327754 AYB327752:AYB327754 BHX327752:BHX327754 BRT327752:BRT327754 CBP327752:CBP327754 CLL327752:CLL327754 CVH327752:CVH327754 DFD327752:DFD327754 DOZ327752:DOZ327754 DYV327752:DYV327754 EIR327752:EIR327754 ESN327752:ESN327754 FCJ327752:FCJ327754 FMF327752:FMF327754 FWB327752:FWB327754 GFX327752:GFX327754 GPT327752:GPT327754 GZP327752:GZP327754 HJL327752:HJL327754 HTH327752:HTH327754 IDD327752:IDD327754 IMZ327752:IMZ327754 IWV327752:IWV327754 JGR327752:JGR327754 JQN327752:JQN327754 KAJ327752:KAJ327754 KKF327752:KKF327754 KUB327752:KUB327754 LDX327752:LDX327754 LNT327752:LNT327754 LXP327752:LXP327754 MHL327752:MHL327754 MRH327752:MRH327754 NBD327752:NBD327754 NKZ327752:NKZ327754 NUV327752:NUV327754 OER327752:OER327754 OON327752:OON327754 OYJ327752:OYJ327754 PIF327752:PIF327754 PSB327752:PSB327754 QBX327752:QBX327754 QLT327752:QLT327754 QVP327752:QVP327754 RFL327752:RFL327754 RPH327752:RPH327754 RZD327752:RZD327754 SIZ327752:SIZ327754 SSV327752:SSV327754 TCR327752:TCR327754 TMN327752:TMN327754 TWJ327752:TWJ327754 UGF327752:UGF327754 UQB327752:UQB327754 UZX327752:UZX327754 VJT327752:VJT327754 VTP327752:VTP327754 WDL327752:WDL327754 WNH327752:WNH327754 WXD327752:WXD327754 AV393288:AV393290 KR393288:KR393290 UN393288:UN393290 AEJ393288:AEJ393290 AOF393288:AOF393290 AYB393288:AYB393290 BHX393288:BHX393290 BRT393288:BRT393290 CBP393288:CBP393290 CLL393288:CLL393290 CVH393288:CVH393290 DFD393288:DFD393290 DOZ393288:DOZ393290 DYV393288:DYV393290 EIR393288:EIR393290 ESN393288:ESN393290 FCJ393288:FCJ393290 FMF393288:FMF393290 FWB393288:FWB393290 GFX393288:GFX393290 GPT393288:GPT393290 GZP393288:GZP393290 HJL393288:HJL393290 HTH393288:HTH393290 IDD393288:IDD393290 IMZ393288:IMZ393290 IWV393288:IWV393290 JGR393288:JGR393290 JQN393288:JQN393290 KAJ393288:KAJ393290 KKF393288:KKF393290 KUB393288:KUB393290 LDX393288:LDX393290 LNT393288:LNT393290 LXP393288:LXP393290 MHL393288:MHL393290 MRH393288:MRH393290 NBD393288:NBD393290 NKZ393288:NKZ393290 NUV393288:NUV393290 OER393288:OER393290 OON393288:OON393290 OYJ393288:OYJ393290 PIF393288:PIF393290 PSB393288:PSB393290 QBX393288:QBX393290 QLT393288:QLT393290 QVP393288:QVP393290 RFL393288:RFL393290 RPH393288:RPH393290 RZD393288:RZD393290 SIZ393288:SIZ393290 SSV393288:SSV393290 TCR393288:TCR393290 TMN393288:TMN393290 TWJ393288:TWJ393290 UGF393288:UGF393290 UQB393288:UQB393290 UZX393288:UZX393290 VJT393288:VJT393290 VTP393288:VTP393290 WDL393288:WDL393290 WNH393288:WNH393290 WXD393288:WXD393290 AV458824:AV458826 KR458824:KR458826 UN458824:UN458826 AEJ458824:AEJ458826 AOF458824:AOF458826 AYB458824:AYB458826 BHX458824:BHX458826 BRT458824:BRT458826 CBP458824:CBP458826 CLL458824:CLL458826 CVH458824:CVH458826 DFD458824:DFD458826 DOZ458824:DOZ458826 DYV458824:DYV458826 EIR458824:EIR458826 ESN458824:ESN458826 FCJ458824:FCJ458826 FMF458824:FMF458826 FWB458824:FWB458826 GFX458824:GFX458826 GPT458824:GPT458826 GZP458824:GZP458826 HJL458824:HJL458826 HTH458824:HTH458826 IDD458824:IDD458826 IMZ458824:IMZ458826 IWV458824:IWV458826 JGR458824:JGR458826 JQN458824:JQN458826 KAJ458824:KAJ458826 KKF458824:KKF458826 KUB458824:KUB458826 LDX458824:LDX458826 LNT458824:LNT458826 LXP458824:LXP458826 MHL458824:MHL458826 MRH458824:MRH458826 NBD458824:NBD458826 NKZ458824:NKZ458826 NUV458824:NUV458826 OER458824:OER458826 OON458824:OON458826 OYJ458824:OYJ458826 PIF458824:PIF458826 PSB458824:PSB458826 QBX458824:QBX458826 QLT458824:QLT458826 QVP458824:QVP458826 RFL458824:RFL458826 RPH458824:RPH458826 RZD458824:RZD458826 SIZ458824:SIZ458826 SSV458824:SSV458826 TCR458824:TCR458826 TMN458824:TMN458826 TWJ458824:TWJ458826 UGF458824:UGF458826 UQB458824:UQB458826 UZX458824:UZX458826 VJT458824:VJT458826 VTP458824:VTP458826 WDL458824:WDL458826 WNH458824:WNH458826 WXD458824:WXD458826 AV524360:AV524362 KR524360:KR524362 UN524360:UN524362 AEJ524360:AEJ524362 AOF524360:AOF524362 AYB524360:AYB524362 BHX524360:BHX524362 BRT524360:BRT524362 CBP524360:CBP524362 CLL524360:CLL524362 CVH524360:CVH524362 DFD524360:DFD524362 DOZ524360:DOZ524362 DYV524360:DYV524362 EIR524360:EIR524362 ESN524360:ESN524362 FCJ524360:FCJ524362 FMF524360:FMF524362 FWB524360:FWB524362 GFX524360:GFX524362 GPT524360:GPT524362 GZP524360:GZP524362 HJL524360:HJL524362 HTH524360:HTH524362 IDD524360:IDD524362 IMZ524360:IMZ524362 IWV524360:IWV524362 JGR524360:JGR524362 JQN524360:JQN524362 KAJ524360:KAJ524362 KKF524360:KKF524362 KUB524360:KUB524362 LDX524360:LDX524362 LNT524360:LNT524362 LXP524360:LXP524362 MHL524360:MHL524362 MRH524360:MRH524362 NBD524360:NBD524362 NKZ524360:NKZ524362 NUV524360:NUV524362 OER524360:OER524362 OON524360:OON524362 OYJ524360:OYJ524362 PIF524360:PIF524362 PSB524360:PSB524362 QBX524360:QBX524362 QLT524360:QLT524362 QVP524360:QVP524362 RFL524360:RFL524362 RPH524360:RPH524362 RZD524360:RZD524362 SIZ524360:SIZ524362 SSV524360:SSV524362 TCR524360:TCR524362 TMN524360:TMN524362 TWJ524360:TWJ524362 UGF524360:UGF524362 UQB524360:UQB524362 UZX524360:UZX524362 VJT524360:VJT524362 VTP524360:VTP524362 WDL524360:WDL524362 WNH524360:WNH524362 WXD524360:WXD524362 AV589896:AV589898 KR589896:KR589898 UN589896:UN589898 AEJ589896:AEJ589898 AOF589896:AOF589898 AYB589896:AYB589898 BHX589896:BHX589898 BRT589896:BRT589898 CBP589896:CBP589898 CLL589896:CLL589898 CVH589896:CVH589898 DFD589896:DFD589898 DOZ589896:DOZ589898 DYV589896:DYV589898 EIR589896:EIR589898 ESN589896:ESN589898 FCJ589896:FCJ589898 FMF589896:FMF589898 FWB589896:FWB589898 GFX589896:GFX589898 GPT589896:GPT589898 GZP589896:GZP589898 HJL589896:HJL589898 HTH589896:HTH589898 IDD589896:IDD589898 IMZ589896:IMZ589898 IWV589896:IWV589898 JGR589896:JGR589898 JQN589896:JQN589898 KAJ589896:KAJ589898 KKF589896:KKF589898 KUB589896:KUB589898 LDX589896:LDX589898 LNT589896:LNT589898 LXP589896:LXP589898 MHL589896:MHL589898 MRH589896:MRH589898 NBD589896:NBD589898 NKZ589896:NKZ589898 NUV589896:NUV589898 OER589896:OER589898 OON589896:OON589898 OYJ589896:OYJ589898 PIF589896:PIF589898 PSB589896:PSB589898 QBX589896:QBX589898 QLT589896:QLT589898 QVP589896:QVP589898 RFL589896:RFL589898 RPH589896:RPH589898 RZD589896:RZD589898 SIZ589896:SIZ589898 SSV589896:SSV589898 TCR589896:TCR589898 TMN589896:TMN589898 TWJ589896:TWJ589898 UGF589896:UGF589898 UQB589896:UQB589898 UZX589896:UZX589898 VJT589896:VJT589898 VTP589896:VTP589898 WDL589896:WDL589898 WNH589896:WNH589898 WXD589896:WXD589898 AV655432:AV655434 KR655432:KR655434 UN655432:UN655434 AEJ655432:AEJ655434 AOF655432:AOF655434 AYB655432:AYB655434 BHX655432:BHX655434 BRT655432:BRT655434 CBP655432:CBP655434 CLL655432:CLL655434 CVH655432:CVH655434 DFD655432:DFD655434 DOZ655432:DOZ655434 DYV655432:DYV655434 EIR655432:EIR655434 ESN655432:ESN655434 FCJ655432:FCJ655434 FMF655432:FMF655434 FWB655432:FWB655434 GFX655432:GFX655434 GPT655432:GPT655434 GZP655432:GZP655434 HJL655432:HJL655434 HTH655432:HTH655434 IDD655432:IDD655434 IMZ655432:IMZ655434 IWV655432:IWV655434 JGR655432:JGR655434 JQN655432:JQN655434 KAJ655432:KAJ655434 KKF655432:KKF655434 KUB655432:KUB655434 LDX655432:LDX655434 LNT655432:LNT655434 LXP655432:LXP655434 MHL655432:MHL655434 MRH655432:MRH655434 NBD655432:NBD655434 NKZ655432:NKZ655434 NUV655432:NUV655434 OER655432:OER655434 OON655432:OON655434 OYJ655432:OYJ655434 PIF655432:PIF655434 PSB655432:PSB655434 QBX655432:QBX655434 QLT655432:QLT655434 QVP655432:QVP655434 RFL655432:RFL655434 RPH655432:RPH655434 RZD655432:RZD655434 SIZ655432:SIZ655434 SSV655432:SSV655434 TCR655432:TCR655434 TMN655432:TMN655434 TWJ655432:TWJ655434 UGF655432:UGF655434 UQB655432:UQB655434 UZX655432:UZX655434 VJT655432:VJT655434 VTP655432:VTP655434 WDL655432:WDL655434 WNH655432:WNH655434 WXD655432:WXD655434 AV720968:AV720970 KR720968:KR720970 UN720968:UN720970 AEJ720968:AEJ720970 AOF720968:AOF720970 AYB720968:AYB720970 BHX720968:BHX720970 BRT720968:BRT720970 CBP720968:CBP720970 CLL720968:CLL720970 CVH720968:CVH720970 DFD720968:DFD720970 DOZ720968:DOZ720970 DYV720968:DYV720970 EIR720968:EIR720970 ESN720968:ESN720970 FCJ720968:FCJ720970 FMF720968:FMF720970 FWB720968:FWB720970 GFX720968:GFX720970 GPT720968:GPT720970 GZP720968:GZP720970 HJL720968:HJL720970 HTH720968:HTH720970 IDD720968:IDD720970 IMZ720968:IMZ720970 IWV720968:IWV720970 JGR720968:JGR720970 JQN720968:JQN720970 KAJ720968:KAJ720970 KKF720968:KKF720970 KUB720968:KUB720970 LDX720968:LDX720970 LNT720968:LNT720970 LXP720968:LXP720970 MHL720968:MHL720970 MRH720968:MRH720970 NBD720968:NBD720970 NKZ720968:NKZ720970 NUV720968:NUV720970 OER720968:OER720970 OON720968:OON720970 OYJ720968:OYJ720970 PIF720968:PIF720970 PSB720968:PSB720970 QBX720968:QBX720970 QLT720968:QLT720970 QVP720968:QVP720970 RFL720968:RFL720970 RPH720968:RPH720970 RZD720968:RZD720970 SIZ720968:SIZ720970 SSV720968:SSV720970 TCR720968:TCR720970 TMN720968:TMN720970 TWJ720968:TWJ720970 UGF720968:UGF720970 UQB720968:UQB720970 UZX720968:UZX720970 VJT720968:VJT720970 VTP720968:VTP720970 WDL720968:WDL720970 WNH720968:WNH720970 WXD720968:WXD720970 AV786504:AV786506 KR786504:KR786506 UN786504:UN786506 AEJ786504:AEJ786506 AOF786504:AOF786506 AYB786504:AYB786506 BHX786504:BHX786506 BRT786504:BRT786506 CBP786504:CBP786506 CLL786504:CLL786506 CVH786504:CVH786506 DFD786504:DFD786506 DOZ786504:DOZ786506 DYV786504:DYV786506 EIR786504:EIR786506 ESN786504:ESN786506 FCJ786504:FCJ786506 FMF786504:FMF786506 FWB786504:FWB786506 GFX786504:GFX786506 GPT786504:GPT786506 GZP786504:GZP786506 HJL786504:HJL786506 HTH786504:HTH786506 IDD786504:IDD786506 IMZ786504:IMZ786506 IWV786504:IWV786506 JGR786504:JGR786506 JQN786504:JQN786506 KAJ786504:KAJ786506 KKF786504:KKF786506 KUB786504:KUB786506 LDX786504:LDX786506 LNT786504:LNT786506 LXP786504:LXP786506 MHL786504:MHL786506 MRH786504:MRH786506 NBD786504:NBD786506 NKZ786504:NKZ786506 NUV786504:NUV786506 OER786504:OER786506 OON786504:OON786506 OYJ786504:OYJ786506 PIF786504:PIF786506 PSB786504:PSB786506 QBX786504:QBX786506 QLT786504:QLT786506 QVP786504:QVP786506 RFL786504:RFL786506 RPH786504:RPH786506 RZD786504:RZD786506 SIZ786504:SIZ786506 SSV786504:SSV786506 TCR786504:TCR786506 TMN786504:TMN786506 TWJ786504:TWJ786506 UGF786504:UGF786506 UQB786504:UQB786506 UZX786504:UZX786506 VJT786504:VJT786506 VTP786504:VTP786506 WDL786504:WDL786506 WNH786504:WNH786506 WXD786504:WXD786506 AV852040:AV852042 KR852040:KR852042 UN852040:UN852042 AEJ852040:AEJ852042 AOF852040:AOF852042 AYB852040:AYB852042 BHX852040:BHX852042 BRT852040:BRT852042 CBP852040:CBP852042 CLL852040:CLL852042 CVH852040:CVH852042 DFD852040:DFD852042 DOZ852040:DOZ852042 DYV852040:DYV852042 EIR852040:EIR852042 ESN852040:ESN852042 FCJ852040:FCJ852042 FMF852040:FMF852042 FWB852040:FWB852042 GFX852040:GFX852042 GPT852040:GPT852042 GZP852040:GZP852042 HJL852040:HJL852042 HTH852040:HTH852042 IDD852040:IDD852042 IMZ852040:IMZ852042 IWV852040:IWV852042 JGR852040:JGR852042 JQN852040:JQN852042 KAJ852040:KAJ852042 KKF852040:KKF852042 KUB852040:KUB852042 LDX852040:LDX852042 LNT852040:LNT852042 LXP852040:LXP852042 MHL852040:MHL852042 MRH852040:MRH852042 NBD852040:NBD852042 NKZ852040:NKZ852042 NUV852040:NUV852042 OER852040:OER852042 OON852040:OON852042 OYJ852040:OYJ852042 PIF852040:PIF852042 PSB852040:PSB852042 QBX852040:QBX852042 QLT852040:QLT852042 QVP852040:QVP852042 RFL852040:RFL852042 RPH852040:RPH852042 RZD852040:RZD852042 SIZ852040:SIZ852042 SSV852040:SSV852042 TCR852040:TCR852042 TMN852040:TMN852042 TWJ852040:TWJ852042 UGF852040:UGF852042 UQB852040:UQB852042 UZX852040:UZX852042 VJT852040:VJT852042 VTP852040:VTP852042 WDL852040:WDL852042 WNH852040:WNH852042 WXD852040:WXD852042 AV917576:AV917578 KR917576:KR917578 UN917576:UN917578 AEJ917576:AEJ917578 AOF917576:AOF917578 AYB917576:AYB917578 BHX917576:BHX917578 BRT917576:BRT917578 CBP917576:CBP917578 CLL917576:CLL917578 CVH917576:CVH917578 DFD917576:DFD917578 DOZ917576:DOZ917578 DYV917576:DYV917578 EIR917576:EIR917578 ESN917576:ESN917578 FCJ917576:FCJ917578 FMF917576:FMF917578 FWB917576:FWB917578 GFX917576:GFX917578 GPT917576:GPT917578 GZP917576:GZP917578 HJL917576:HJL917578 HTH917576:HTH917578 IDD917576:IDD917578 IMZ917576:IMZ917578 IWV917576:IWV917578 JGR917576:JGR917578 JQN917576:JQN917578 KAJ917576:KAJ917578 KKF917576:KKF917578 KUB917576:KUB917578 LDX917576:LDX917578 LNT917576:LNT917578 LXP917576:LXP917578 MHL917576:MHL917578 MRH917576:MRH917578 NBD917576:NBD917578 NKZ917576:NKZ917578 NUV917576:NUV917578 OER917576:OER917578 OON917576:OON917578 OYJ917576:OYJ917578 PIF917576:PIF917578 PSB917576:PSB917578 QBX917576:QBX917578 QLT917576:QLT917578 QVP917576:QVP917578 RFL917576:RFL917578 RPH917576:RPH917578 RZD917576:RZD917578 SIZ917576:SIZ917578 SSV917576:SSV917578 TCR917576:TCR917578 TMN917576:TMN917578 TWJ917576:TWJ917578 UGF917576:UGF917578 UQB917576:UQB917578 UZX917576:UZX917578 VJT917576:VJT917578 VTP917576:VTP917578 WDL917576:WDL917578 WNH917576:WNH917578 WXD917576:WXD917578 AV983112:AV983114 KR983112:KR983114 UN983112:UN983114 AEJ983112:AEJ983114 AOF983112:AOF983114 AYB983112:AYB983114 BHX983112:BHX983114 BRT983112:BRT983114 CBP983112:CBP983114 CLL983112:CLL983114 CVH983112:CVH983114 DFD983112:DFD983114 DOZ983112:DOZ983114 DYV983112:DYV983114 EIR983112:EIR983114 ESN983112:ESN983114 FCJ983112:FCJ983114 FMF983112:FMF983114 FWB983112:FWB983114 GFX983112:GFX983114 GPT983112:GPT983114 GZP983112:GZP983114 HJL983112:HJL983114 HTH983112:HTH983114 IDD983112:IDD983114 IMZ983112:IMZ983114 IWV983112:IWV983114 JGR983112:JGR983114 JQN983112:JQN983114 KAJ983112:KAJ983114 KKF983112:KKF983114 KUB983112:KUB983114 LDX983112:LDX983114 LNT983112:LNT983114 LXP983112:LXP983114 MHL983112:MHL983114 MRH983112:MRH983114 NBD983112:NBD983114 NKZ983112:NKZ983114 NUV983112:NUV983114 OER983112:OER983114 OON983112:OON983114 OYJ983112:OYJ983114 PIF983112:PIF983114 PSB983112:PSB983114 QBX983112:QBX983114 QLT983112:QLT983114 QVP983112:QVP983114 RFL983112:RFL983114 RPH983112:RPH983114 RZD983112:RZD983114 SIZ983112:SIZ983114 SSV983112:SSV983114 TCR983112:TCR983114 TMN983112:TMN983114 TWJ983112:TWJ983114 UGF983112:UGF983114 UQB983112:UQB983114 UZX983112:UZX983114 VJT983112:VJT983114 VTP983112:VTP983114 WDL983112:WDL983114 WNH983112:WNH983114 WXD983112:WXD983114 AZ72:AZ74 KV72:KV74 UR72:UR74 AEN72:AEN74 AOJ72:AOJ74 AYF72:AYF74 BIB72:BIB74 BRX72:BRX74 CBT72:CBT74 CLP72:CLP74 CVL72:CVL74 DFH72:DFH74 DPD72:DPD74 DYZ72:DYZ74 EIV72:EIV74 ESR72:ESR74 FCN72:FCN74 FMJ72:FMJ74 FWF72:FWF74 GGB72:GGB74 GPX72:GPX74 GZT72:GZT74 HJP72:HJP74 HTL72:HTL74 IDH72:IDH74 IND72:IND74 IWZ72:IWZ74 JGV72:JGV74 JQR72:JQR74 KAN72:KAN74 KKJ72:KKJ74 KUF72:KUF74 LEB72:LEB74 LNX72:LNX74 LXT72:LXT74 MHP72:MHP74 MRL72:MRL74 NBH72:NBH74 NLD72:NLD74 NUZ72:NUZ74 OEV72:OEV74 OOR72:OOR74 OYN72:OYN74 PIJ72:PIJ74 PSF72:PSF74 QCB72:QCB74 QLX72:QLX74 QVT72:QVT74 RFP72:RFP74 RPL72:RPL74 RZH72:RZH74 SJD72:SJD74 SSZ72:SSZ74 TCV72:TCV74 TMR72:TMR74 TWN72:TWN74 UGJ72:UGJ74 UQF72:UQF74 VAB72:VAB74 VJX72:VJX74 VTT72:VTT74 WDP72:WDP74 WNL72:WNL74 WXH72:WXH74 AZ65608:AZ65610 KV65608:KV65610 UR65608:UR65610 AEN65608:AEN65610 AOJ65608:AOJ65610 AYF65608:AYF65610 BIB65608:BIB65610 BRX65608:BRX65610 CBT65608:CBT65610 CLP65608:CLP65610 CVL65608:CVL65610 DFH65608:DFH65610 DPD65608:DPD65610 DYZ65608:DYZ65610 EIV65608:EIV65610 ESR65608:ESR65610 FCN65608:FCN65610 FMJ65608:FMJ65610 FWF65608:FWF65610 GGB65608:GGB65610 GPX65608:GPX65610 GZT65608:GZT65610 HJP65608:HJP65610 HTL65608:HTL65610 IDH65608:IDH65610 IND65608:IND65610 IWZ65608:IWZ65610 JGV65608:JGV65610 JQR65608:JQR65610 KAN65608:KAN65610 KKJ65608:KKJ65610 KUF65608:KUF65610 LEB65608:LEB65610 LNX65608:LNX65610 LXT65608:LXT65610 MHP65608:MHP65610 MRL65608:MRL65610 NBH65608:NBH65610 NLD65608:NLD65610 NUZ65608:NUZ65610 OEV65608:OEV65610 OOR65608:OOR65610 OYN65608:OYN65610 PIJ65608:PIJ65610 PSF65608:PSF65610 QCB65608:QCB65610 QLX65608:QLX65610 QVT65608:QVT65610 RFP65608:RFP65610 RPL65608:RPL65610 RZH65608:RZH65610 SJD65608:SJD65610 SSZ65608:SSZ65610 TCV65608:TCV65610 TMR65608:TMR65610 TWN65608:TWN65610 UGJ65608:UGJ65610 UQF65608:UQF65610 VAB65608:VAB65610 VJX65608:VJX65610 VTT65608:VTT65610 WDP65608:WDP65610 WNL65608:WNL65610 WXH65608:WXH65610 AZ131144:AZ131146 KV131144:KV131146 UR131144:UR131146 AEN131144:AEN131146 AOJ131144:AOJ131146 AYF131144:AYF131146 BIB131144:BIB131146 BRX131144:BRX131146 CBT131144:CBT131146 CLP131144:CLP131146 CVL131144:CVL131146 DFH131144:DFH131146 DPD131144:DPD131146 DYZ131144:DYZ131146 EIV131144:EIV131146 ESR131144:ESR131146 FCN131144:FCN131146 FMJ131144:FMJ131146 FWF131144:FWF131146 GGB131144:GGB131146 GPX131144:GPX131146 GZT131144:GZT131146 HJP131144:HJP131146 HTL131144:HTL131146 IDH131144:IDH131146 IND131144:IND131146 IWZ131144:IWZ131146 JGV131144:JGV131146 JQR131144:JQR131146 KAN131144:KAN131146 KKJ131144:KKJ131146 KUF131144:KUF131146 LEB131144:LEB131146 LNX131144:LNX131146 LXT131144:LXT131146 MHP131144:MHP131146 MRL131144:MRL131146 NBH131144:NBH131146 NLD131144:NLD131146 NUZ131144:NUZ131146 OEV131144:OEV131146 OOR131144:OOR131146 OYN131144:OYN131146 PIJ131144:PIJ131146 PSF131144:PSF131146 QCB131144:QCB131146 QLX131144:QLX131146 QVT131144:QVT131146 RFP131144:RFP131146 RPL131144:RPL131146 RZH131144:RZH131146 SJD131144:SJD131146 SSZ131144:SSZ131146 TCV131144:TCV131146 TMR131144:TMR131146 TWN131144:TWN131146 UGJ131144:UGJ131146 UQF131144:UQF131146 VAB131144:VAB131146 VJX131144:VJX131146 VTT131144:VTT131146 WDP131144:WDP131146 WNL131144:WNL131146 WXH131144:WXH131146 AZ196680:AZ196682 KV196680:KV196682 UR196680:UR196682 AEN196680:AEN196682 AOJ196680:AOJ196682 AYF196680:AYF196682 BIB196680:BIB196682 BRX196680:BRX196682 CBT196680:CBT196682 CLP196680:CLP196682 CVL196680:CVL196682 DFH196680:DFH196682 DPD196680:DPD196682 DYZ196680:DYZ196682 EIV196680:EIV196682 ESR196680:ESR196682 FCN196680:FCN196682 FMJ196680:FMJ196682 FWF196680:FWF196682 GGB196680:GGB196682 GPX196680:GPX196682 GZT196680:GZT196682 HJP196680:HJP196682 HTL196680:HTL196682 IDH196680:IDH196682 IND196680:IND196682 IWZ196680:IWZ196682 JGV196680:JGV196682 JQR196680:JQR196682 KAN196680:KAN196682 KKJ196680:KKJ196682 KUF196680:KUF196682 LEB196680:LEB196682 LNX196680:LNX196682 LXT196680:LXT196682 MHP196680:MHP196682 MRL196680:MRL196682 NBH196680:NBH196682 NLD196680:NLD196682 NUZ196680:NUZ196682 OEV196680:OEV196682 OOR196680:OOR196682 OYN196680:OYN196682 PIJ196680:PIJ196682 PSF196680:PSF196682 QCB196680:QCB196682 QLX196680:QLX196682 QVT196680:QVT196682 RFP196680:RFP196682 RPL196680:RPL196682 RZH196680:RZH196682 SJD196680:SJD196682 SSZ196680:SSZ196682 TCV196680:TCV196682 TMR196680:TMR196682 TWN196680:TWN196682 UGJ196680:UGJ196682 UQF196680:UQF196682 VAB196680:VAB196682 VJX196680:VJX196682 VTT196680:VTT196682 WDP196680:WDP196682 WNL196680:WNL196682 WXH196680:WXH196682 AZ262216:AZ262218 KV262216:KV262218 UR262216:UR262218 AEN262216:AEN262218 AOJ262216:AOJ262218 AYF262216:AYF262218 BIB262216:BIB262218 BRX262216:BRX262218 CBT262216:CBT262218 CLP262216:CLP262218 CVL262216:CVL262218 DFH262216:DFH262218 DPD262216:DPD262218 DYZ262216:DYZ262218 EIV262216:EIV262218 ESR262216:ESR262218 FCN262216:FCN262218 FMJ262216:FMJ262218 FWF262216:FWF262218 GGB262216:GGB262218 GPX262216:GPX262218 GZT262216:GZT262218 HJP262216:HJP262218 HTL262216:HTL262218 IDH262216:IDH262218 IND262216:IND262218 IWZ262216:IWZ262218 JGV262216:JGV262218 JQR262216:JQR262218 KAN262216:KAN262218 KKJ262216:KKJ262218 KUF262216:KUF262218 LEB262216:LEB262218 LNX262216:LNX262218 LXT262216:LXT262218 MHP262216:MHP262218 MRL262216:MRL262218 NBH262216:NBH262218 NLD262216:NLD262218 NUZ262216:NUZ262218 OEV262216:OEV262218 OOR262216:OOR262218 OYN262216:OYN262218 PIJ262216:PIJ262218 PSF262216:PSF262218 QCB262216:QCB262218 QLX262216:QLX262218 QVT262216:QVT262218 RFP262216:RFP262218 RPL262216:RPL262218 RZH262216:RZH262218 SJD262216:SJD262218 SSZ262216:SSZ262218 TCV262216:TCV262218 TMR262216:TMR262218 TWN262216:TWN262218 UGJ262216:UGJ262218 UQF262216:UQF262218 VAB262216:VAB262218 VJX262216:VJX262218 VTT262216:VTT262218 WDP262216:WDP262218 WNL262216:WNL262218 WXH262216:WXH262218 AZ327752:AZ327754 KV327752:KV327754 UR327752:UR327754 AEN327752:AEN327754 AOJ327752:AOJ327754 AYF327752:AYF327754 BIB327752:BIB327754 BRX327752:BRX327754 CBT327752:CBT327754 CLP327752:CLP327754 CVL327752:CVL327754 DFH327752:DFH327754 DPD327752:DPD327754 DYZ327752:DYZ327754 EIV327752:EIV327754 ESR327752:ESR327754 FCN327752:FCN327754 FMJ327752:FMJ327754 FWF327752:FWF327754 GGB327752:GGB327754 GPX327752:GPX327754 GZT327752:GZT327754 HJP327752:HJP327754 HTL327752:HTL327754 IDH327752:IDH327754 IND327752:IND327754 IWZ327752:IWZ327754 JGV327752:JGV327754 JQR327752:JQR327754 KAN327752:KAN327754 KKJ327752:KKJ327754 KUF327752:KUF327754 LEB327752:LEB327754 LNX327752:LNX327754 LXT327752:LXT327754 MHP327752:MHP327754 MRL327752:MRL327754 NBH327752:NBH327754 NLD327752:NLD327754 NUZ327752:NUZ327754 OEV327752:OEV327754 OOR327752:OOR327754 OYN327752:OYN327754 PIJ327752:PIJ327754 PSF327752:PSF327754 QCB327752:QCB327754 QLX327752:QLX327754 QVT327752:QVT327754 RFP327752:RFP327754 RPL327752:RPL327754 RZH327752:RZH327754 SJD327752:SJD327754 SSZ327752:SSZ327754 TCV327752:TCV327754 TMR327752:TMR327754 TWN327752:TWN327754 UGJ327752:UGJ327754 UQF327752:UQF327754 VAB327752:VAB327754 VJX327752:VJX327754 VTT327752:VTT327754 WDP327752:WDP327754 WNL327752:WNL327754 WXH327752:WXH327754 AZ393288:AZ393290 KV393288:KV393290 UR393288:UR393290 AEN393288:AEN393290 AOJ393288:AOJ393290 AYF393288:AYF393290 BIB393288:BIB393290 BRX393288:BRX393290 CBT393288:CBT393290 CLP393288:CLP393290 CVL393288:CVL393290 DFH393288:DFH393290 DPD393288:DPD393290 DYZ393288:DYZ393290 EIV393288:EIV393290 ESR393288:ESR393290 FCN393288:FCN393290 FMJ393288:FMJ393290 FWF393288:FWF393290 GGB393288:GGB393290 GPX393288:GPX393290 GZT393288:GZT393290 HJP393288:HJP393290 HTL393288:HTL393290 IDH393288:IDH393290 IND393288:IND393290 IWZ393288:IWZ393290 JGV393288:JGV393290 JQR393288:JQR393290 KAN393288:KAN393290 KKJ393288:KKJ393290 KUF393288:KUF393290 LEB393288:LEB393290 LNX393288:LNX393290 LXT393288:LXT393290 MHP393288:MHP393290 MRL393288:MRL393290 NBH393288:NBH393290 NLD393288:NLD393290 NUZ393288:NUZ393290 OEV393288:OEV393290 OOR393288:OOR393290 OYN393288:OYN393290 PIJ393288:PIJ393290 PSF393288:PSF393290 QCB393288:QCB393290 QLX393288:QLX393290 QVT393288:QVT393290 RFP393288:RFP393290 RPL393288:RPL393290 RZH393288:RZH393290 SJD393288:SJD393290 SSZ393288:SSZ393290 TCV393288:TCV393290 TMR393288:TMR393290 TWN393288:TWN393290 UGJ393288:UGJ393290 UQF393288:UQF393290 VAB393288:VAB393290 VJX393288:VJX393290 VTT393288:VTT393290 WDP393288:WDP393290 WNL393288:WNL393290 WXH393288:WXH393290 AZ458824:AZ458826 KV458824:KV458826 UR458824:UR458826 AEN458824:AEN458826 AOJ458824:AOJ458826 AYF458824:AYF458826 BIB458824:BIB458826 BRX458824:BRX458826 CBT458824:CBT458826 CLP458824:CLP458826 CVL458824:CVL458826 DFH458824:DFH458826 DPD458824:DPD458826 DYZ458824:DYZ458826 EIV458824:EIV458826 ESR458824:ESR458826 FCN458824:FCN458826 FMJ458824:FMJ458826 FWF458824:FWF458826 GGB458824:GGB458826 GPX458824:GPX458826 GZT458824:GZT458826 HJP458824:HJP458826 HTL458824:HTL458826 IDH458824:IDH458826 IND458824:IND458826 IWZ458824:IWZ458826 JGV458824:JGV458826 JQR458824:JQR458826 KAN458824:KAN458826 KKJ458824:KKJ458826 KUF458824:KUF458826 LEB458824:LEB458826 LNX458824:LNX458826 LXT458824:LXT458826 MHP458824:MHP458826 MRL458824:MRL458826 NBH458824:NBH458826 NLD458824:NLD458826 NUZ458824:NUZ458826 OEV458824:OEV458826 OOR458824:OOR458826 OYN458824:OYN458826 PIJ458824:PIJ458826 PSF458824:PSF458826 QCB458824:QCB458826 QLX458824:QLX458826 QVT458824:QVT458826 RFP458824:RFP458826 RPL458824:RPL458826 RZH458824:RZH458826 SJD458824:SJD458826 SSZ458824:SSZ458826 TCV458824:TCV458826 TMR458824:TMR458826 TWN458824:TWN458826 UGJ458824:UGJ458826 UQF458824:UQF458826 VAB458824:VAB458826 VJX458824:VJX458826 VTT458824:VTT458826 WDP458824:WDP458826 WNL458824:WNL458826 WXH458824:WXH458826 AZ524360:AZ524362 KV524360:KV524362 UR524360:UR524362 AEN524360:AEN524362 AOJ524360:AOJ524362 AYF524360:AYF524362 BIB524360:BIB524362 BRX524360:BRX524362 CBT524360:CBT524362 CLP524360:CLP524362 CVL524360:CVL524362 DFH524360:DFH524362 DPD524360:DPD524362 DYZ524360:DYZ524362 EIV524360:EIV524362 ESR524360:ESR524362 FCN524360:FCN524362 FMJ524360:FMJ524362 FWF524360:FWF524362 GGB524360:GGB524362 GPX524360:GPX524362 GZT524360:GZT524362 HJP524360:HJP524362 HTL524360:HTL524362 IDH524360:IDH524362 IND524360:IND524362 IWZ524360:IWZ524362 JGV524360:JGV524362 JQR524360:JQR524362 KAN524360:KAN524362 KKJ524360:KKJ524362 KUF524360:KUF524362 LEB524360:LEB524362 LNX524360:LNX524362 LXT524360:LXT524362 MHP524360:MHP524362 MRL524360:MRL524362 NBH524360:NBH524362 NLD524360:NLD524362 NUZ524360:NUZ524362 OEV524360:OEV524362 OOR524360:OOR524362 OYN524360:OYN524362 PIJ524360:PIJ524362 PSF524360:PSF524362 QCB524360:QCB524362 QLX524360:QLX524362 QVT524360:QVT524362 RFP524360:RFP524362 RPL524360:RPL524362 RZH524360:RZH524362 SJD524360:SJD524362 SSZ524360:SSZ524362 TCV524360:TCV524362 TMR524360:TMR524362 TWN524360:TWN524362 UGJ524360:UGJ524362 UQF524360:UQF524362 VAB524360:VAB524362 VJX524360:VJX524362 VTT524360:VTT524362 WDP524360:WDP524362 WNL524360:WNL524362 WXH524360:WXH524362 AZ589896:AZ589898 KV589896:KV589898 UR589896:UR589898 AEN589896:AEN589898 AOJ589896:AOJ589898 AYF589896:AYF589898 BIB589896:BIB589898 BRX589896:BRX589898 CBT589896:CBT589898 CLP589896:CLP589898 CVL589896:CVL589898 DFH589896:DFH589898 DPD589896:DPD589898 DYZ589896:DYZ589898 EIV589896:EIV589898 ESR589896:ESR589898 FCN589896:FCN589898 FMJ589896:FMJ589898 FWF589896:FWF589898 GGB589896:GGB589898 GPX589896:GPX589898 GZT589896:GZT589898 HJP589896:HJP589898 HTL589896:HTL589898 IDH589896:IDH589898 IND589896:IND589898 IWZ589896:IWZ589898 JGV589896:JGV589898 JQR589896:JQR589898 KAN589896:KAN589898 KKJ589896:KKJ589898 KUF589896:KUF589898 LEB589896:LEB589898 LNX589896:LNX589898 LXT589896:LXT589898 MHP589896:MHP589898 MRL589896:MRL589898 NBH589896:NBH589898 NLD589896:NLD589898 NUZ589896:NUZ589898 OEV589896:OEV589898 OOR589896:OOR589898 OYN589896:OYN589898 PIJ589896:PIJ589898 PSF589896:PSF589898 QCB589896:QCB589898 QLX589896:QLX589898 QVT589896:QVT589898 RFP589896:RFP589898 RPL589896:RPL589898 RZH589896:RZH589898 SJD589896:SJD589898 SSZ589896:SSZ589898 TCV589896:TCV589898 TMR589896:TMR589898 TWN589896:TWN589898 UGJ589896:UGJ589898 UQF589896:UQF589898 VAB589896:VAB589898 VJX589896:VJX589898 VTT589896:VTT589898 WDP589896:WDP589898 WNL589896:WNL589898 WXH589896:WXH589898 AZ655432:AZ655434 KV655432:KV655434 UR655432:UR655434 AEN655432:AEN655434 AOJ655432:AOJ655434 AYF655432:AYF655434 BIB655432:BIB655434 BRX655432:BRX655434 CBT655432:CBT655434 CLP655432:CLP655434 CVL655432:CVL655434 DFH655432:DFH655434 DPD655432:DPD655434 DYZ655432:DYZ655434 EIV655432:EIV655434 ESR655432:ESR655434 FCN655432:FCN655434 FMJ655432:FMJ655434 FWF655432:FWF655434 GGB655432:GGB655434 GPX655432:GPX655434 GZT655432:GZT655434 HJP655432:HJP655434 HTL655432:HTL655434 IDH655432:IDH655434 IND655432:IND655434 IWZ655432:IWZ655434 JGV655432:JGV655434 JQR655432:JQR655434 KAN655432:KAN655434 KKJ655432:KKJ655434 KUF655432:KUF655434 LEB655432:LEB655434 LNX655432:LNX655434 LXT655432:LXT655434 MHP655432:MHP655434 MRL655432:MRL655434 NBH655432:NBH655434 NLD655432:NLD655434 NUZ655432:NUZ655434 OEV655432:OEV655434 OOR655432:OOR655434 OYN655432:OYN655434 PIJ655432:PIJ655434 PSF655432:PSF655434 QCB655432:QCB655434 QLX655432:QLX655434 QVT655432:QVT655434 RFP655432:RFP655434 RPL655432:RPL655434 RZH655432:RZH655434 SJD655432:SJD655434 SSZ655432:SSZ655434 TCV655432:TCV655434 TMR655432:TMR655434 TWN655432:TWN655434 UGJ655432:UGJ655434 UQF655432:UQF655434 VAB655432:VAB655434 VJX655432:VJX655434 VTT655432:VTT655434 WDP655432:WDP655434 WNL655432:WNL655434 WXH655432:WXH655434 AZ720968:AZ720970 KV720968:KV720970 UR720968:UR720970 AEN720968:AEN720970 AOJ720968:AOJ720970 AYF720968:AYF720970 BIB720968:BIB720970 BRX720968:BRX720970 CBT720968:CBT720970 CLP720968:CLP720970 CVL720968:CVL720970 DFH720968:DFH720970 DPD720968:DPD720970 DYZ720968:DYZ720970 EIV720968:EIV720970 ESR720968:ESR720970 FCN720968:FCN720970 FMJ720968:FMJ720970 FWF720968:FWF720970 GGB720968:GGB720970 GPX720968:GPX720970 GZT720968:GZT720970 HJP720968:HJP720970 HTL720968:HTL720970 IDH720968:IDH720970 IND720968:IND720970 IWZ720968:IWZ720970 JGV720968:JGV720970 JQR720968:JQR720970 KAN720968:KAN720970 KKJ720968:KKJ720970 KUF720968:KUF720970 LEB720968:LEB720970 LNX720968:LNX720970 LXT720968:LXT720970 MHP720968:MHP720970 MRL720968:MRL720970 NBH720968:NBH720970 NLD720968:NLD720970 NUZ720968:NUZ720970 OEV720968:OEV720970 OOR720968:OOR720970 OYN720968:OYN720970 PIJ720968:PIJ720970 PSF720968:PSF720970 QCB720968:QCB720970 QLX720968:QLX720970 QVT720968:QVT720970 RFP720968:RFP720970 RPL720968:RPL720970 RZH720968:RZH720970 SJD720968:SJD720970 SSZ720968:SSZ720970 TCV720968:TCV720970 TMR720968:TMR720970 TWN720968:TWN720970 UGJ720968:UGJ720970 UQF720968:UQF720970 VAB720968:VAB720970 VJX720968:VJX720970 VTT720968:VTT720970 WDP720968:WDP720970 WNL720968:WNL720970 WXH720968:WXH720970 AZ786504:AZ786506 KV786504:KV786506 UR786504:UR786506 AEN786504:AEN786506 AOJ786504:AOJ786506 AYF786504:AYF786506 BIB786504:BIB786506 BRX786504:BRX786506 CBT786504:CBT786506 CLP786504:CLP786506 CVL786504:CVL786506 DFH786504:DFH786506 DPD786504:DPD786506 DYZ786504:DYZ786506 EIV786504:EIV786506 ESR786504:ESR786506 FCN786504:FCN786506 FMJ786504:FMJ786506 FWF786504:FWF786506 GGB786504:GGB786506 GPX786504:GPX786506 GZT786504:GZT786506 HJP786504:HJP786506 HTL786504:HTL786506 IDH786504:IDH786506 IND786504:IND786506 IWZ786504:IWZ786506 JGV786504:JGV786506 JQR786504:JQR786506 KAN786504:KAN786506 KKJ786504:KKJ786506 KUF786504:KUF786506 LEB786504:LEB786506 LNX786504:LNX786506 LXT786504:LXT786506 MHP786504:MHP786506 MRL786504:MRL786506 NBH786504:NBH786506 NLD786504:NLD786506 NUZ786504:NUZ786506 OEV786504:OEV786506 OOR786504:OOR786506 OYN786504:OYN786506 PIJ786504:PIJ786506 PSF786504:PSF786506 QCB786504:QCB786506 QLX786504:QLX786506 QVT786504:QVT786506 RFP786504:RFP786506 RPL786504:RPL786506 RZH786504:RZH786506 SJD786504:SJD786506 SSZ786504:SSZ786506 TCV786504:TCV786506 TMR786504:TMR786506 TWN786504:TWN786506 UGJ786504:UGJ786506 UQF786504:UQF786506 VAB786504:VAB786506 VJX786504:VJX786506 VTT786504:VTT786506 WDP786504:WDP786506 WNL786504:WNL786506 WXH786504:WXH786506 AZ852040:AZ852042 KV852040:KV852042 UR852040:UR852042 AEN852040:AEN852042 AOJ852040:AOJ852042 AYF852040:AYF852042 BIB852040:BIB852042 BRX852040:BRX852042 CBT852040:CBT852042 CLP852040:CLP852042 CVL852040:CVL852042 DFH852040:DFH852042 DPD852040:DPD852042 DYZ852040:DYZ852042 EIV852040:EIV852042 ESR852040:ESR852042 FCN852040:FCN852042 FMJ852040:FMJ852042 FWF852040:FWF852042 GGB852040:GGB852042 GPX852040:GPX852042 GZT852040:GZT852042 HJP852040:HJP852042 HTL852040:HTL852042 IDH852040:IDH852042 IND852040:IND852042 IWZ852040:IWZ852042 JGV852040:JGV852042 JQR852040:JQR852042 KAN852040:KAN852042 KKJ852040:KKJ852042 KUF852040:KUF852042 LEB852040:LEB852042 LNX852040:LNX852042 LXT852040:LXT852042 MHP852040:MHP852042 MRL852040:MRL852042 NBH852040:NBH852042 NLD852040:NLD852042 NUZ852040:NUZ852042 OEV852040:OEV852042 OOR852040:OOR852042 OYN852040:OYN852042 PIJ852040:PIJ852042 PSF852040:PSF852042 QCB852040:QCB852042 QLX852040:QLX852042 QVT852040:QVT852042 RFP852040:RFP852042 RPL852040:RPL852042 RZH852040:RZH852042 SJD852040:SJD852042 SSZ852040:SSZ852042 TCV852040:TCV852042 TMR852040:TMR852042 TWN852040:TWN852042 UGJ852040:UGJ852042 UQF852040:UQF852042 VAB852040:VAB852042 VJX852040:VJX852042 VTT852040:VTT852042 WDP852040:WDP852042 WNL852040:WNL852042 WXH852040:WXH852042 AZ917576:AZ917578 KV917576:KV917578 UR917576:UR917578 AEN917576:AEN917578 AOJ917576:AOJ917578 AYF917576:AYF917578 BIB917576:BIB917578 BRX917576:BRX917578 CBT917576:CBT917578 CLP917576:CLP917578 CVL917576:CVL917578 DFH917576:DFH917578 DPD917576:DPD917578 DYZ917576:DYZ917578 EIV917576:EIV917578 ESR917576:ESR917578 FCN917576:FCN917578 FMJ917576:FMJ917578 FWF917576:FWF917578 GGB917576:GGB917578 GPX917576:GPX917578 GZT917576:GZT917578 HJP917576:HJP917578 HTL917576:HTL917578 IDH917576:IDH917578 IND917576:IND917578 IWZ917576:IWZ917578 JGV917576:JGV917578 JQR917576:JQR917578 KAN917576:KAN917578 KKJ917576:KKJ917578 KUF917576:KUF917578 LEB917576:LEB917578 LNX917576:LNX917578 LXT917576:LXT917578 MHP917576:MHP917578 MRL917576:MRL917578 NBH917576:NBH917578 NLD917576:NLD917578 NUZ917576:NUZ917578 OEV917576:OEV917578 OOR917576:OOR917578 OYN917576:OYN917578 PIJ917576:PIJ917578 PSF917576:PSF917578 QCB917576:QCB917578 QLX917576:QLX917578 QVT917576:QVT917578 RFP917576:RFP917578 RPL917576:RPL917578 RZH917576:RZH917578 SJD917576:SJD917578 SSZ917576:SSZ917578 TCV917576:TCV917578 TMR917576:TMR917578 TWN917576:TWN917578 UGJ917576:UGJ917578 UQF917576:UQF917578 VAB917576:VAB917578 VJX917576:VJX917578 VTT917576:VTT917578 WDP917576:WDP917578 WNL917576:WNL917578 WXH917576:WXH917578 AZ983112:AZ983114 KV983112:KV983114 UR983112:UR983114 AEN983112:AEN983114 AOJ983112:AOJ983114 AYF983112:AYF983114 BIB983112:BIB983114 BRX983112:BRX983114 CBT983112:CBT983114 CLP983112:CLP983114 CVL983112:CVL983114 DFH983112:DFH983114 DPD983112:DPD983114 DYZ983112:DYZ983114 EIV983112:EIV983114 ESR983112:ESR983114 FCN983112:FCN983114 FMJ983112:FMJ983114 FWF983112:FWF983114 GGB983112:GGB983114 GPX983112:GPX983114 GZT983112:GZT983114 HJP983112:HJP983114 HTL983112:HTL983114 IDH983112:IDH983114 IND983112:IND983114 IWZ983112:IWZ983114 JGV983112:JGV983114 JQR983112:JQR983114 KAN983112:KAN983114 KKJ983112:KKJ983114 KUF983112:KUF983114 LEB983112:LEB983114 LNX983112:LNX983114 LXT983112:LXT983114 MHP983112:MHP983114 MRL983112:MRL983114 NBH983112:NBH983114 NLD983112:NLD983114 NUZ983112:NUZ983114 OEV983112:OEV983114 OOR983112:OOR983114 OYN983112:OYN983114 PIJ983112:PIJ983114 PSF983112:PSF983114 QCB983112:QCB983114 QLX983112:QLX983114 QVT983112:QVT983114 RFP983112:RFP983114 RPL983112:RPL983114 RZH983112:RZH983114 SJD983112:SJD983114 SSZ983112:SSZ983114 TCV983112:TCV983114 TMR983112:TMR983114 TWN983112:TWN983114 UGJ983112:UGJ983114 UQF983112:UQF983114 VAB983112:VAB983114 VJX983112:VJX983114 VTT983112:VTT983114 WDP983112:WDP983114 WNL983112:WNL983114 WXH983112:WXH983114 AV81:AV82 KR81:KR82 UN81:UN82 AEJ81:AEJ82 AOF81:AOF82 AYB81:AYB82 BHX81:BHX82 BRT81:BRT82 CBP81:CBP82 CLL81:CLL82 CVH81:CVH82 DFD81:DFD82 DOZ81:DOZ82 DYV81:DYV82 EIR81:EIR82 ESN81:ESN82 FCJ81:FCJ82 FMF81:FMF82 FWB81:FWB82 GFX81:GFX82 GPT81:GPT82 GZP81:GZP82 HJL81:HJL82 HTH81:HTH82 IDD81:IDD82 IMZ81:IMZ82 IWV81:IWV82 JGR81:JGR82 JQN81:JQN82 KAJ81:KAJ82 KKF81:KKF82 KUB81:KUB82 LDX81:LDX82 LNT81:LNT82 LXP81:LXP82 MHL81:MHL82 MRH81:MRH82 NBD81:NBD82 NKZ81:NKZ82 NUV81:NUV82 OER81:OER82 OON81:OON82 OYJ81:OYJ82 PIF81:PIF82 PSB81:PSB82 QBX81:QBX82 QLT81:QLT82 QVP81:QVP82 RFL81:RFL82 RPH81:RPH82 RZD81:RZD82 SIZ81:SIZ82 SSV81:SSV82 TCR81:TCR82 TMN81:TMN82 TWJ81:TWJ82 UGF81:UGF82 UQB81:UQB82 UZX81:UZX82 VJT81:VJT82 VTP81:VTP82 WDL81:WDL82 WNH81:WNH82 WXD81:WXD82 AV65617:AV65618 KR65617:KR65618 UN65617:UN65618 AEJ65617:AEJ65618 AOF65617:AOF65618 AYB65617:AYB65618 BHX65617:BHX65618 BRT65617:BRT65618 CBP65617:CBP65618 CLL65617:CLL65618 CVH65617:CVH65618 DFD65617:DFD65618 DOZ65617:DOZ65618 DYV65617:DYV65618 EIR65617:EIR65618 ESN65617:ESN65618 FCJ65617:FCJ65618 FMF65617:FMF65618 FWB65617:FWB65618 GFX65617:GFX65618 GPT65617:GPT65618 GZP65617:GZP65618 HJL65617:HJL65618 HTH65617:HTH65618 IDD65617:IDD65618 IMZ65617:IMZ65618 IWV65617:IWV65618 JGR65617:JGR65618 JQN65617:JQN65618 KAJ65617:KAJ65618 KKF65617:KKF65618 KUB65617:KUB65618 LDX65617:LDX65618 LNT65617:LNT65618 LXP65617:LXP65618 MHL65617:MHL65618 MRH65617:MRH65618 NBD65617:NBD65618 NKZ65617:NKZ65618 NUV65617:NUV65618 OER65617:OER65618 OON65617:OON65618 OYJ65617:OYJ65618 PIF65617:PIF65618 PSB65617:PSB65618 QBX65617:QBX65618 QLT65617:QLT65618 QVP65617:QVP65618 RFL65617:RFL65618 RPH65617:RPH65618 RZD65617:RZD65618 SIZ65617:SIZ65618 SSV65617:SSV65618 TCR65617:TCR65618 TMN65617:TMN65618 TWJ65617:TWJ65618 UGF65617:UGF65618 UQB65617:UQB65618 UZX65617:UZX65618 VJT65617:VJT65618 VTP65617:VTP65618 WDL65617:WDL65618 WNH65617:WNH65618 WXD65617:WXD65618 AV131153:AV131154 KR131153:KR131154 UN131153:UN131154 AEJ131153:AEJ131154 AOF131153:AOF131154 AYB131153:AYB131154 BHX131153:BHX131154 BRT131153:BRT131154 CBP131153:CBP131154 CLL131153:CLL131154 CVH131153:CVH131154 DFD131153:DFD131154 DOZ131153:DOZ131154 DYV131153:DYV131154 EIR131153:EIR131154 ESN131153:ESN131154 FCJ131153:FCJ131154 FMF131153:FMF131154 FWB131153:FWB131154 GFX131153:GFX131154 GPT131153:GPT131154 GZP131153:GZP131154 HJL131153:HJL131154 HTH131153:HTH131154 IDD131153:IDD131154 IMZ131153:IMZ131154 IWV131153:IWV131154 JGR131153:JGR131154 JQN131153:JQN131154 KAJ131153:KAJ131154 KKF131153:KKF131154 KUB131153:KUB131154 LDX131153:LDX131154 LNT131153:LNT131154 LXP131153:LXP131154 MHL131153:MHL131154 MRH131153:MRH131154 NBD131153:NBD131154 NKZ131153:NKZ131154 NUV131153:NUV131154 OER131153:OER131154 OON131153:OON131154 OYJ131153:OYJ131154 PIF131153:PIF131154 PSB131153:PSB131154 QBX131153:QBX131154 QLT131153:QLT131154 QVP131153:QVP131154 RFL131153:RFL131154 RPH131153:RPH131154 RZD131153:RZD131154 SIZ131153:SIZ131154 SSV131153:SSV131154 TCR131153:TCR131154 TMN131153:TMN131154 TWJ131153:TWJ131154 UGF131153:UGF131154 UQB131153:UQB131154 UZX131153:UZX131154 VJT131153:VJT131154 VTP131153:VTP131154 WDL131153:WDL131154 WNH131153:WNH131154 WXD131153:WXD131154 AV196689:AV196690 KR196689:KR196690 UN196689:UN196690 AEJ196689:AEJ196690 AOF196689:AOF196690 AYB196689:AYB196690 BHX196689:BHX196690 BRT196689:BRT196690 CBP196689:CBP196690 CLL196689:CLL196690 CVH196689:CVH196690 DFD196689:DFD196690 DOZ196689:DOZ196690 DYV196689:DYV196690 EIR196689:EIR196690 ESN196689:ESN196690 FCJ196689:FCJ196690 FMF196689:FMF196690 FWB196689:FWB196690 GFX196689:GFX196690 GPT196689:GPT196690 GZP196689:GZP196690 HJL196689:HJL196690 HTH196689:HTH196690 IDD196689:IDD196690 IMZ196689:IMZ196690 IWV196689:IWV196690 JGR196689:JGR196690 JQN196689:JQN196690 KAJ196689:KAJ196690 KKF196689:KKF196690 KUB196689:KUB196690 LDX196689:LDX196690 LNT196689:LNT196690 LXP196689:LXP196690 MHL196689:MHL196690 MRH196689:MRH196690 NBD196689:NBD196690 NKZ196689:NKZ196690 NUV196689:NUV196690 OER196689:OER196690 OON196689:OON196690 OYJ196689:OYJ196690 PIF196689:PIF196690 PSB196689:PSB196690 QBX196689:QBX196690 QLT196689:QLT196690 QVP196689:QVP196690 RFL196689:RFL196690 RPH196689:RPH196690 RZD196689:RZD196690 SIZ196689:SIZ196690 SSV196689:SSV196690 TCR196689:TCR196690 TMN196689:TMN196690 TWJ196689:TWJ196690 UGF196689:UGF196690 UQB196689:UQB196690 UZX196689:UZX196690 VJT196689:VJT196690 VTP196689:VTP196690 WDL196689:WDL196690 WNH196689:WNH196690 WXD196689:WXD196690 AV262225:AV262226 KR262225:KR262226 UN262225:UN262226 AEJ262225:AEJ262226 AOF262225:AOF262226 AYB262225:AYB262226 BHX262225:BHX262226 BRT262225:BRT262226 CBP262225:CBP262226 CLL262225:CLL262226 CVH262225:CVH262226 DFD262225:DFD262226 DOZ262225:DOZ262226 DYV262225:DYV262226 EIR262225:EIR262226 ESN262225:ESN262226 FCJ262225:FCJ262226 FMF262225:FMF262226 FWB262225:FWB262226 GFX262225:GFX262226 GPT262225:GPT262226 GZP262225:GZP262226 HJL262225:HJL262226 HTH262225:HTH262226 IDD262225:IDD262226 IMZ262225:IMZ262226 IWV262225:IWV262226 JGR262225:JGR262226 JQN262225:JQN262226 KAJ262225:KAJ262226 KKF262225:KKF262226 KUB262225:KUB262226 LDX262225:LDX262226 LNT262225:LNT262226 LXP262225:LXP262226 MHL262225:MHL262226 MRH262225:MRH262226 NBD262225:NBD262226 NKZ262225:NKZ262226 NUV262225:NUV262226 OER262225:OER262226 OON262225:OON262226 OYJ262225:OYJ262226 PIF262225:PIF262226 PSB262225:PSB262226 QBX262225:QBX262226 QLT262225:QLT262226 QVP262225:QVP262226 RFL262225:RFL262226 RPH262225:RPH262226 RZD262225:RZD262226 SIZ262225:SIZ262226 SSV262225:SSV262226 TCR262225:TCR262226 TMN262225:TMN262226 TWJ262225:TWJ262226 UGF262225:UGF262226 UQB262225:UQB262226 UZX262225:UZX262226 VJT262225:VJT262226 VTP262225:VTP262226 WDL262225:WDL262226 WNH262225:WNH262226 WXD262225:WXD262226 AV327761:AV327762 KR327761:KR327762 UN327761:UN327762 AEJ327761:AEJ327762 AOF327761:AOF327762 AYB327761:AYB327762 BHX327761:BHX327762 BRT327761:BRT327762 CBP327761:CBP327762 CLL327761:CLL327762 CVH327761:CVH327762 DFD327761:DFD327762 DOZ327761:DOZ327762 DYV327761:DYV327762 EIR327761:EIR327762 ESN327761:ESN327762 FCJ327761:FCJ327762 FMF327761:FMF327762 FWB327761:FWB327762 GFX327761:GFX327762 GPT327761:GPT327762 GZP327761:GZP327762 HJL327761:HJL327762 HTH327761:HTH327762 IDD327761:IDD327762 IMZ327761:IMZ327762 IWV327761:IWV327762 JGR327761:JGR327762 JQN327761:JQN327762 KAJ327761:KAJ327762 KKF327761:KKF327762 KUB327761:KUB327762 LDX327761:LDX327762 LNT327761:LNT327762 LXP327761:LXP327762 MHL327761:MHL327762 MRH327761:MRH327762 NBD327761:NBD327762 NKZ327761:NKZ327762 NUV327761:NUV327762 OER327761:OER327762 OON327761:OON327762 OYJ327761:OYJ327762 PIF327761:PIF327762 PSB327761:PSB327762 QBX327761:QBX327762 QLT327761:QLT327762 QVP327761:QVP327762 RFL327761:RFL327762 RPH327761:RPH327762 RZD327761:RZD327762 SIZ327761:SIZ327762 SSV327761:SSV327762 TCR327761:TCR327762 TMN327761:TMN327762 TWJ327761:TWJ327762 UGF327761:UGF327762 UQB327761:UQB327762 UZX327761:UZX327762 VJT327761:VJT327762 VTP327761:VTP327762 WDL327761:WDL327762 WNH327761:WNH327762 WXD327761:WXD327762 AV393297:AV393298 KR393297:KR393298 UN393297:UN393298 AEJ393297:AEJ393298 AOF393297:AOF393298 AYB393297:AYB393298 BHX393297:BHX393298 BRT393297:BRT393298 CBP393297:CBP393298 CLL393297:CLL393298 CVH393297:CVH393298 DFD393297:DFD393298 DOZ393297:DOZ393298 DYV393297:DYV393298 EIR393297:EIR393298 ESN393297:ESN393298 FCJ393297:FCJ393298 FMF393297:FMF393298 FWB393297:FWB393298 GFX393297:GFX393298 GPT393297:GPT393298 GZP393297:GZP393298 HJL393297:HJL393298 HTH393297:HTH393298 IDD393297:IDD393298 IMZ393297:IMZ393298 IWV393297:IWV393298 JGR393297:JGR393298 JQN393297:JQN393298 KAJ393297:KAJ393298 KKF393297:KKF393298 KUB393297:KUB393298 LDX393297:LDX393298 LNT393297:LNT393298 LXP393297:LXP393298 MHL393297:MHL393298 MRH393297:MRH393298 NBD393297:NBD393298 NKZ393297:NKZ393298 NUV393297:NUV393298 OER393297:OER393298 OON393297:OON393298 OYJ393297:OYJ393298 PIF393297:PIF393298 PSB393297:PSB393298 QBX393297:QBX393298 QLT393297:QLT393298 QVP393297:QVP393298 RFL393297:RFL393298 RPH393297:RPH393298 RZD393297:RZD393298 SIZ393297:SIZ393298 SSV393297:SSV393298 TCR393297:TCR393298 TMN393297:TMN393298 TWJ393297:TWJ393298 UGF393297:UGF393298 UQB393297:UQB393298 UZX393297:UZX393298 VJT393297:VJT393298 VTP393297:VTP393298 WDL393297:WDL393298 WNH393297:WNH393298 WXD393297:WXD393298 AV458833:AV458834 KR458833:KR458834 UN458833:UN458834 AEJ458833:AEJ458834 AOF458833:AOF458834 AYB458833:AYB458834 BHX458833:BHX458834 BRT458833:BRT458834 CBP458833:CBP458834 CLL458833:CLL458834 CVH458833:CVH458834 DFD458833:DFD458834 DOZ458833:DOZ458834 DYV458833:DYV458834 EIR458833:EIR458834 ESN458833:ESN458834 FCJ458833:FCJ458834 FMF458833:FMF458834 FWB458833:FWB458834 GFX458833:GFX458834 GPT458833:GPT458834 GZP458833:GZP458834 HJL458833:HJL458834 HTH458833:HTH458834 IDD458833:IDD458834 IMZ458833:IMZ458834 IWV458833:IWV458834 JGR458833:JGR458834 JQN458833:JQN458834 KAJ458833:KAJ458834 KKF458833:KKF458834 KUB458833:KUB458834 LDX458833:LDX458834 LNT458833:LNT458834 LXP458833:LXP458834 MHL458833:MHL458834 MRH458833:MRH458834 NBD458833:NBD458834 NKZ458833:NKZ458834 NUV458833:NUV458834 OER458833:OER458834 OON458833:OON458834 OYJ458833:OYJ458834 PIF458833:PIF458834 PSB458833:PSB458834 QBX458833:QBX458834 QLT458833:QLT458834 QVP458833:QVP458834 RFL458833:RFL458834 RPH458833:RPH458834 RZD458833:RZD458834 SIZ458833:SIZ458834 SSV458833:SSV458834 TCR458833:TCR458834 TMN458833:TMN458834 TWJ458833:TWJ458834 UGF458833:UGF458834 UQB458833:UQB458834 UZX458833:UZX458834 VJT458833:VJT458834 VTP458833:VTP458834 WDL458833:WDL458834 WNH458833:WNH458834 WXD458833:WXD458834 AV524369:AV524370 KR524369:KR524370 UN524369:UN524370 AEJ524369:AEJ524370 AOF524369:AOF524370 AYB524369:AYB524370 BHX524369:BHX524370 BRT524369:BRT524370 CBP524369:CBP524370 CLL524369:CLL524370 CVH524369:CVH524370 DFD524369:DFD524370 DOZ524369:DOZ524370 DYV524369:DYV524370 EIR524369:EIR524370 ESN524369:ESN524370 FCJ524369:FCJ524370 FMF524369:FMF524370 FWB524369:FWB524370 GFX524369:GFX524370 GPT524369:GPT524370 GZP524369:GZP524370 HJL524369:HJL524370 HTH524369:HTH524370 IDD524369:IDD524370 IMZ524369:IMZ524370 IWV524369:IWV524370 JGR524369:JGR524370 JQN524369:JQN524370 KAJ524369:KAJ524370 KKF524369:KKF524370 KUB524369:KUB524370 LDX524369:LDX524370 LNT524369:LNT524370 LXP524369:LXP524370 MHL524369:MHL524370 MRH524369:MRH524370 NBD524369:NBD524370 NKZ524369:NKZ524370 NUV524369:NUV524370 OER524369:OER524370 OON524369:OON524370 OYJ524369:OYJ524370 PIF524369:PIF524370 PSB524369:PSB524370 QBX524369:QBX524370 QLT524369:QLT524370 QVP524369:QVP524370 RFL524369:RFL524370 RPH524369:RPH524370 RZD524369:RZD524370 SIZ524369:SIZ524370 SSV524369:SSV524370 TCR524369:TCR524370 TMN524369:TMN524370 TWJ524369:TWJ524370 UGF524369:UGF524370 UQB524369:UQB524370 UZX524369:UZX524370 VJT524369:VJT524370 VTP524369:VTP524370 WDL524369:WDL524370 WNH524369:WNH524370 WXD524369:WXD524370 AV589905:AV589906 KR589905:KR589906 UN589905:UN589906 AEJ589905:AEJ589906 AOF589905:AOF589906 AYB589905:AYB589906 BHX589905:BHX589906 BRT589905:BRT589906 CBP589905:CBP589906 CLL589905:CLL589906 CVH589905:CVH589906 DFD589905:DFD589906 DOZ589905:DOZ589906 DYV589905:DYV589906 EIR589905:EIR589906 ESN589905:ESN589906 FCJ589905:FCJ589906 FMF589905:FMF589906 FWB589905:FWB589906 GFX589905:GFX589906 GPT589905:GPT589906 GZP589905:GZP589906 HJL589905:HJL589906 HTH589905:HTH589906 IDD589905:IDD589906 IMZ589905:IMZ589906 IWV589905:IWV589906 JGR589905:JGR589906 JQN589905:JQN589906 KAJ589905:KAJ589906 KKF589905:KKF589906 KUB589905:KUB589906 LDX589905:LDX589906 LNT589905:LNT589906 LXP589905:LXP589906 MHL589905:MHL589906 MRH589905:MRH589906 NBD589905:NBD589906 NKZ589905:NKZ589906 NUV589905:NUV589906 OER589905:OER589906 OON589905:OON589906 OYJ589905:OYJ589906 PIF589905:PIF589906 PSB589905:PSB589906 QBX589905:QBX589906 QLT589905:QLT589906 QVP589905:QVP589906 RFL589905:RFL589906 RPH589905:RPH589906 RZD589905:RZD589906 SIZ589905:SIZ589906 SSV589905:SSV589906 TCR589905:TCR589906 TMN589905:TMN589906 TWJ589905:TWJ589906 UGF589905:UGF589906 UQB589905:UQB589906 UZX589905:UZX589906 VJT589905:VJT589906 VTP589905:VTP589906 WDL589905:WDL589906 WNH589905:WNH589906 WXD589905:WXD589906 AV655441:AV655442 KR655441:KR655442 UN655441:UN655442 AEJ655441:AEJ655442 AOF655441:AOF655442 AYB655441:AYB655442 BHX655441:BHX655442 BRT655441:BRT655442 CBP655441:CBP655442 CLL655441:CLL655442 CVH655441:CVH655442 DFD655441:DFD655442 DOZ655441:DOZ655442 DYV655441:DYV655442 EIR655441:EIR655442 ESN655441:ESN655442 FCJ655441:FCJ655442 FMF655441:FMF655442 FWB655441:FWB655442 GFX655441:GFX655442 GPT655441:GPT655442 GZP655441:GZP655442 HJL655441:HJL655442 HTH655441:HTH655442 IDD655441:IDD655442 IMZ655441:IMZ655442 IWV655441:IWV655442 JGR655441:JGR655442 JQN655441:JQN655442 KAJ655441:KAJ655442 KKF655441:KKF655442 KUB655441:KUB655442 LDX655441:LDX655442 LNT655441:LNT655442 LXP655441:LXP655442 MHL655441:MHL655442 MRH655441:MRH655442 NBD655441:NBD655442 NKZ655441:NKZ655442 NUV655441:NUV655442 OER655441:OER655442 OON655441:OON655442 OYJ655441:OYJ655442 PIF655441:PIF655442 PSB655441:PSB655442 QBX655441:QBX655442 QLT655441:QLT655442 QVP655441:QVP655442 RFL655441:RFL655442 RPH655441:RPH655442 RZD655441:RZD655442 SIZ655441:SIZ655442 SSV655441:SSV655442 TCR655441:TCR655442 TMN655441:TMN655442 TWJ655441:TWJ655442 UGF655441:UGF655442 UQB655441:UQB655442 UZX655441:UZX655442 VJT655441:VJT655442 VTP655441:VTP655442 WDL655441:WDL655442 WNH655441:WNH655442 WXD655441:WXD655442 AV720977:AV720978 KR720977:KR720978 UN720977:UN720978 AEJ720977:AEJ720978 AOF720977:AOF720978 AYB720977:AYB720978 BHX720977:BHX720978 BRT720977:BRT720978 CBP720977:CBP720978 CLL720977:CLL720978 CVH720977:CVH720978 DFD720977:DFD720978 DOZ720977:DOZ720978 DYV720977:DYV720978 EIR720977:EIR720978 ESN720977:ESN720978 FCJ720977:FCJ720978 FMF720977:FMF720978 FWB720977:FWB720978 GFX720977:GFX720978 GPT720977:GPT720978 GZP720977:GZP720978 HJL720977:HJL720978 HTH720977:HTH720978 IDD720977:IDD720978 IMZ720977:IMZ720978 IWV720977:IWV720978 JGR720977:JGR720978 JQN720977:JQN720978 KAJ720977:KAJ720978 KKF720977:KKF720978 KUB720977:KUB720978 LDX720977:LDX720978 LNT720977:LNT720978 LXP720977:LXP720978 MHL720977:MHL720978 MRH720977:MRH720978 NBD720977:NBD720978 NKZ720977:NKZ720978 NUV720977:NUV720978 OER720977:OER720978 OON720977:OON720978 OYJ720977:OYJ720978 PIF720977:PIF720978 PSB720977:PSB720978 QBX720977:QBX720978 QLT720977:QLT720978 QVP720977:QVP720978 RFL720977:RFL720978 RPH720977:RPH720978 RZD720977:RZD720978 SIZ720977:SIZ720978 SSV720977:SSV720978 TCR720977:TCR720978 TMN720977:TMN720978 TWJ720977:TWJ720978 UGF720977:UGF720978 UQB720977:UQB720978 UZX720977:UZX720978 VJT720977:VJT720978 VTP720977:VTP720978 WDL720977:WDL720978 WNH720977:WNH720978 WXD720977:WXD720978 AV786513:AV786514 KR786513:KR786514 UN786513:UN786514 AEJ786513:AEJ786514 AOF786513:AOF786514 AYB786513:AYB786514 BHX786513:BHX786514 BRT786513:BRT786514 CBP786513:CBP786514 CLL786513:CLL786514 CVH786513:CVH786514 DFD786513:DFD786514 DOZ786513:DOZ786514 DYV786513:DYV786514 EIR786513:EIR786514 ESN786513:ESN786514 FCJ786513:FCJ786514 FMF786513:FMF786514 FWB786513:FWB786514 GFX786513:GFX786514 GPT786513:GPT786514 GZP786513:GZP786514 HJL786513:HJL786514 HTH786513:HTH786514 IDD786513:IDD786514 IMZ786513:IMZ786514 IWV786513:IWV786514 JGR786513:JGR786514 JQN786513:JQN786514 KAJ786513:KAJ786514 KKF786513:KKF786514 KUB786513:KUB786514 LDX786513:LDX786514 LNT786513:LNT786514 LXP786513:LXP786514 MHL786513:MHL786514 MRH786513:MRH786514 NBD786513:NBD786514 NKZ786513:NKZ786514 NUV786513:NUV786514 OER786513:OER786514 OON786513:OON786514 OYJ786513:OYJ786514 PIF786513:PIF786514 PSB786513:PSB786514 QBX786513:QBX786514 QLT786513:QLT786514 QVP786513:QVP786514 RFL786513:RFL786514 RPH786513:RPH786514 RZD786513:RZD786514 SIZ786513:SIZ786514 SSV786513:SSV786514 TCR786513:TCR786514 TMN786513:TMN786514 TWJ786513:TWJ786514 UGF786513:UGF786514 UQB786513:UQB786514 UZX786513:UZX786514 VJT786513:VJT786514 VTP786513:VTP786514 WDL786513:WDL786514 WNH786513:WNH786514 WXD786513:WXD786514 AV852049:AV852050 KR852049:KR852050 UN852049:UN852050 AEJ852049:AEJ852050 AOF852049:AOF852050 AYB852049:AYB852050 BHX852049:BHX852050 BRT852049:BRT852050 CBP852049:CBP852050 CLL852049:CLL852050 CVH852049:CVH852050 DFD852049:DFD852050 DOZ852049:DOZ852050 DYV852049:DYV852050 EIR852049:EIR852050 ESN852049:ESN852050 FCJ852049:FCJ852050 FMF852049:FMF852050 FWB852049:FWB852050 GFX852049:GFX852050 GPT852049:GPT852050 GZP852049:GZP852050 HJL852049:HJL852050 HTH852049:HTH852050 IDD852049:IDD852050 IMZ852049:IMZ852050 IWV852049:IWV852050 JGR852049:JGR852050 JQN852049:JQN852050 KAJ852049:KAJ852050 KKF852049:KKF852050 KUB852049:KUB852050 LDX852049:LDX852050 LNT852049:LNT852050 LXP852049:LXP852050 MHL852049:MHL852050 MRH852049:MRH852050 NBD852049:NBD852050 NKZ852049:NKZ852050 NUV852049:NUV852050 OER852049:OER852050 OON852049:OON852050 OYJ852049:OYJ852050 PIF852049:PIF852050 PSB852049:PSB852050 QBX852049:QBX852050 QLT852049:QLT852050 QVP852049:QVP852050 RFL852049:RFL852050 RPH852049:RPH852050 RZD852049:RZD852050 SIZ852049:SIZ852050 SSV852049:SSV852050 TCR852049:TCR852050 TMN852049:TMN852050 TWJ852049:TWJ852050 UGF852049:UGF852050 UQB852049:UQB852050 UZX852049:UZX852050 VJT852049:VJT852050 VTP852049:VTP852050 WDL852049:WDL852050 WNH852049:WNH852050 WXD852049:WXD852050 AV917585:AV917586 KR917585:KR917586 UN917585:UN917586 AEJ917585:AEJ917586 AOF917585:AOF917586 AYB917585:AYB917586 BHX917585:BHX917586 BRT917585:BRT917586 CBP917585:CBP917586 CLL917585:CLL917586 CVH917585:CVH917586 DFD917585:DFD917586 DOZ917585:DOZ917586 DYV917585:DYV917586 EIR917585:EIR917586 ESN917585:ESN917586 FCJ917585:FCJ917586 FMF917585:FMF917586 FWB917585:FWB917586 GFX917585:GFX917586 GPT917585:GPT917586 GZP917585:GZP917586 HJL917585:HJL917586 HTH917585:HTH917586 IDD917585:IDD917586 IMZ917585:IMZ917586 IWV917585:IWV917586 JGR917585:JGR917586 JQN917585:JQN917586 KAJ917585:KAJ917586 KKF917585:KKF917586 KUB917585:KUB917586 LDX917585:LDX917586 LNT917585:LNT917586 LXP917585:LXP917586 MHL917585:MHL917586 MRH917585:MRH917586 NBD917585:NBD917586 NKZ917585:NKZ917586 NUV917585:NUV917586 OER917585:OER917586 OON917585:OON917586 OYJ917585:OYJ917586 PIF917585:PIF917586 PSB917585:PSB917586 QBX917585:QBX917586 QLT917585:QLT917586 QVP917585:QVP917586 RFL917585:RFL917586 RPH917585:RPH917586 RZD917585:RZD917586 SIZ917585:SIZ917586 SSV917585:SSV917586 TCR917585:TCR917586 TMN917585:TMN917586 TWJ917585:TWJ917586 UGF917585:UGF917586 UQB917585:UQB917586 UZX917585:UZX917586 VJT917585:VJT917586 VTP917585:VTP917586 WDL917585:WDL917586 WNH917585:WNH917586 WXD917585:WXD917586 AV983121:AV983122 KR983121:KR983122 UN983121:UN983122 AEJ983121:AEJ983122 AOF983121:AOF983122 AYB983121:AYB983122 BHX983121:BHX983122 BRT983121:BRT983122 CBP983121:CBP983122 CLL983121:CLL983122 CVH983121:CVH983122 DFD983121:DFD983122 DOZ983121:DOZ983122 DYV983121:DYV983122 EIR983121:EIR983122 ESN983121:ESN983122 FCJ983121:FCJ983122 FMF983121:FMF983122 FWB983121:FWB983122 GFX983121:GFX983122 GPT983121:GPT983122 GZP983121:GZP983122 HJL983121:HJL983122 HTH983121:HTH983122 IDD983121:IDD983122 IMZ983121:IMZ983122 IWV983121:IWV983122 JGR983121:JGR983122 JQN983121:JQN983122 KAJ983121:KAJ983122 KKF983121:KKF983122 KUB983121:KUB983122 LDX983121:LDX983122 LNT983121:LNT983122 LXP983121:LXP983122 MHL983121:MHL983122 MRH983121:MRH983122 NBD983121:NBD983122 NKZ983121:NKZ983122 NUV983121:NUV983122 OER983121:OER983122 OON983121:OON983122 OYJ983121:OYJ983122 PIF983121:PIF983122 PSB983121:PSB983122 QBX983121:QBX983122 QLT983121:QLT983122 QVP983121:QVP983122 RFL983121:RFL983122 RPH983121:RPH983122 RZD983121:RZD983122 SIZ983121:SIZ983122 SSV983121:SSV983122 TCR983121:TCR983122 TMN983121:TMN983122 TWJ983121:TWJ983122 UGF983121:UGF983122 UQB983121:UQB983122 UZX983121:UZX983122 VJT983121:VJT983122 VTP983121:VTP983122 WDL983121:WDL983122 WNH983121:WNH983122 WXD983121:WXD983122 AZ81:AZ82 KV81:KV82 UR81:UR82 AEN81:AEN82 AOJ81:AOJ82 AYF81:AYF82 BIB81:BIB82 BRX81:BRX82 CBT81:CBT82 CLP81:CLP82 CVL81:CVL82 DFH81:DFH82 DPD81:DPD82 DYZ81:DYZ82 EIV81:EIV82 ESR81:ESR82 FCN81:FCN82 FMJ81:FMJ82 FWF81:FWF82 GGB81:GGB82 GPX81:GPX82 GZT81:GZT82 HJP81:HJP82 HTL81:HTL82 IDH81:IDH82 IND81:IND82 IWZ81:IWZ82 JGV81:JGV82 JQR81:JQR82 KAN81:KAN82 KKJ81:KKJ82 KUF81:KUF82 LEB81:LEB82 LNX81:LNX82 LXT81:LXT82 MHP81:MHP82 MRL81:MRL82 NBH81:NBH82 NLD81:NLD82 NUZ81:NUZ82 OEV81:OEV82 OOR81:OOR82 OYN81:OYN82 PIJ81:PIJ82 PSF81:PSF82 QCB81:QCB82 QLX81:QLX82 QVT81:QVT82 RFP81:RFP82 RPL81:RPL82 RZH81:RZH82 SJD81:SJD82 SSZ81:SSZ82 TCV81:TCV82 TMR81:TMR82 TWN81:TWN82 UGJ81:UGJ82 UQF81:UQF82 VAB81:VAB82 VJX81:VJX82 VTT81:VTT82 WDP81:WDP82 WNL81:WNL82 WXH81:WXH82 AZ65617:AZ65618 KV65617:KV65618 UR65617:UR65618 AEN65617:AEN65618 AOJ65617:AOJ65618 AYF65617:AYF65618 BIB65617:BIB65618 BRX65617:BRX65618 CBT65617:CBT65618 CLP65617:CLP65618 CVL65617:CVL65618 DFH65617:DFH65618 DPD65617:DPD65618 DYZ65617:DYZ65618 EIV65617:EIV65618 ESR65617:ESR65618 FCN65617:FCN65618 FMJ65617:FMJ65618 FWF65617:FWF65618 GGB65617:GGB65618 GPX65617:GPX65618 GZT65617:GZT65618 HJP65617:HJP65618 HTL65617:HTL65618 IDH65617:IDH65618 IND65617:IND65618 IWZ65617:IWZ65618 JGV65617:JGV65618 JQR65617:JQR65618 KAN65617:KAN65618 KKJ65617:KKJ65618 KUF65617:KUF65618 LEB65617:LEB65618 LNX65617:LNX65618 LXT65617:LXT65618 MHP65617:MHP65618 MRL65617:MRL65618 NBH65617:NBH65618 NLD65617:NLD65618 NUZ65617:NUZ65618 OEV65617:OEV65618 OOR65617:OOR65618 OYN65617:OYN65618 PIJ65617:PIJ65618 PSF65617:PSF65618 QCB65617:QCB65618 QLX65617:QLX65618 QVT65617:QVT65618 RFP65617:RFP65618 RPL65617:RPL65618 RZH65617:RZH65618 SJD65617:SJD65618 SSZ65617:SSZ65618 TCV65617:TCV65618 TMR65617:TMR65618 TWN65617:TWN65618 UGJ65617:UGJ65618 UQF65617:UQF65618 VAB65617:VAB65618 VJX65617:VJX65618 VTT65617:VTT65618 WDP65617:WDP65618 WNL65617:WNL65618 WXH65617:WXH65618 AZ131153:AZ131154 KV131153:KV131154 UR131153:UR131154 AEN131153:AEN131154 AOJ131153:AOJ131154 AYF131153:AYF131154 BIB131153:BIB131154 BRX131153:BRX131154 CBT131153:CBT131154 CLP131153:CLP131154 CVL131153:CVL131154 DFH131153:DFH131154 DPD131153:DPD131154 DYZ131153:DYZ131154 EIV131153:EIV131154 ESR131153:ESR131154 FCN131153:FCN131154 FMJ131153:FMJ131154 FWF131153:FWF131154 GGB131153:GGB131154 GPX131153:GPX131154 GZT131153:GZT131154 HJP131153:HJP131154 HTL131153:HTL131154 IDH131153:IDH131154 IND131153:IND131154 IWZ131153:IWZ131154 JGV131153:JGV131154 JQR131153:JQR131154 KAN131153:KAN131154 KKJ131153:KKJ131154 KUF131153:KUF131154 LEB131153:LEB131154 LNX131153:LNX131154 LXT131153:LXT131154 MHP131153:MHP131154 MRL131153:MRL131154 NBH131153:NBH131154 NLD131153:NLD131154 NUZ131153:NUZ131154 OEV131153:OEV131154 OOR131153:OOR131154 OYN131153:OYN131154 PIJ131153:PIJ131154 PSF131153:PSF131154 QCB131153:QCB131154 QLX131153:QLX131154 QVT131153:QVT131154 RFP131153:RFP131154 RPL131153:RPL131154 RZH131153:RZH131154 SJD131153:SJD131154 SSZ131153:SSZ131154 TCV131153:TCV131154 TMR131153:TMR131154 TWN131153:TWN131154 UGJ131153:UGJ131154 UQF131153:UQF131154 VAB131153:VAB131154 VJX131153:VJX131154 VTT131153:VTT131154 WDP131153:WDP131154 WNL131153:WNL131154 WXH131153:WXH131154 AZ196689:AZ196690 KV196689:KV196690 UR196689:UR196690 AEN196689:AEN196690 AOJ196689:AOJ196690 AYF196689:AYF196690 BIB196689:BIB196690 BRX196689:BRX196690 CBT196689:CBT196690 CLP196689:CLP196690 CVL196689:CVL196690 DFH196689:DFH196690 DPD196689:DPD196690 DYZ196689:DYZ196690 EIV196689:EIV196690 ESR196689:ESR196690 FCN196689:FCN196690 FMJ196689:FMJ196690 FWF196689:FWF196690 GGB196689:GGB196690 GPX196689:GPX196690 GZT196689:GZT196690 HJP196689:HJP196690 HTL196689:HTL196690 IDH196689:IDH196690 IND196689:IND196690 IWZ196689:IWZ196690 JGV196689:JGV196690 JQR196689:JQR196690 KAN196689:KAN196690 KKJ196689:KKJ196690 KUF196689:KUF196690 LEB196689:LEB196690 LNX196689:LNX196690 LXT196689:LXT196690 MHP196689:MHP196690 MRL196689:MRL196690 NBH196689:NBH196690 NLD196689:NLD196690 NUZ196689:NUZ196690 OEV196689:OEV196690 OOR196689:OOR196690 OYN196689:OYN196690 PIJ196689:PIJ196690 PSF196689:PSF196690 QCB196689:QCB196690 QLX196689:QLX196690 QVT196689:QVT196690 RFP196689:RFP196690 RPL196689:RPL196690 RZH196689:RZH196690 SJD196689:SJD196690 SSZ196689:SSZ196690 TCV196689:TCV196690 TMR196689:TMR196690 TWN196689:TWN196690 UGJ196689:UGJ196690 UQF196689:UQF196690 VAB196689:VAB196690 VJX196689:VJX196690 VTT196689:VTT196690 WDP196689:WDP196690 WNL196689:WNL196690 WXH196689:WXH196690 AZ262225:AZ262226 KV262225:KV262226 UR262225:UR262226 AEN262225:AEN262226 AOJ262225:AOJ262226 AYF262225:AYF262226 BIB262225:BIB262226 BRX262225:BRX262226 CBT262225:CBT262226 CLP262225:CLP262226 CVL262225:CVL262226 DFH262225:DFH262226 DPD262225:DPD262226 DYZ262225:DYZ262226 EIV262225:EIV262226 ESR262225:ESR262226 FCN262225:FCN262226 FMJ262225:FMJ262226 FWF262225:FWF262226 GGB262225:GGB262226 GPX262225:GPX262226 GZT262225:GZT262226 HJP262225:HJP262226 HTL262225:HTL262226 IDH262225:IDH262226 IND262225:IND262226 IWZ262225:IWZ262226 JGV262225:JGV262226 JQR262225:JQR262226 KAN262225:KAN262226 KKJ262225:KKJ262226 KUF262225:KUF262226 LEB262225:LEB262226 LNX262225:LNX262226 LXT262225:LXT262226 MHP262225:MHP262226 MRL262225:MRL262226 NBH262225:NBH262226 NLD262225:NLD262226 NUZ262225:NUZ262226 OEV262225:OEV262226 OOR262225:OOR262226 OYN262225:OYN262226 PIJ262225:PIJ262226 PSF262225:PSF262226 QCB262225:QCB262226 QLX262225:QLX262226 QVT262225:QVT262226 RFP262225:RFP262226 RPL262225:RPL262226 RZH262225:RZH262226 SJD262225:SJD262226 SSZ262225:SSZ262226 TCV262225:TCV262226 TMR262225:TMR262226 TWN262225:TWN262226 UGJ262225:UGJ262226 UQF262225:UQF262226 VAB262225:VAB262226 VJX262225:VJX262226 VTT262225:VTT262226 WDP262225:WDP262226 WNL262225:WNL262226 WXH262225:WXH262226 AZ327761:AZ327762 KV327761:KV327762 UR327761:UR327762 AEN327761:AEN327762 AOJ327761:AOJ327762 AYF327761:AYF327762 BIB327761:BIB327762 BRX327761:BRX327762 CBT327761:CBT327762 CLP327761:CLP327762 CVL327761:CVL327762 DFH327761:DFH327762 DPD327761:DPD327762 DYZ327761:DYZ327762 EIV327761:EIV327762 ESR327761:ESR327762 FCN327761:FCN327762 FMJ327761:FMJ327762 FWF327761:FWF327762 GGB327761:GGB327762 GPX327761:GPX327762 GZT327761:GZT327762 HJP327761:HJP327762 HTL327761:HTL327762 IDH327761:IDH327762 IND327761:IND327762 IWZ327761:IWZ327762 JGV327761:JGV327762 JQR327761:JQR327762 KAN327761:KAN327762 KKJ327761:KKJ327762 KUF327761:KUF327762 LEB327761:LEB327762 LNX327761:LNX327762 LXT327761:LXT327762 MHP327761:MHP327762 MRL327761:MRL327762 NBH327761:NBH327762 NLD327761:NLD327762 NUZ327761:NUZ327762 OEV327761:OEV327762 OOR327761:OOR327762 OYN327761:OYN327762 PIJ327761:PIJ327762 PSF327761:PSF327762 QCB327761:QCB327762 QLX327761:QLX327762 QVT327761:QVT327762 RFP327761:RFP327762 RPL327761:RPL327762 RZH327761:RZH327762 SJD327761:SJD327762 SSZ327761:SSZ327762 TCV327761:TCV327762 TMR327761:TMR327762 TWN327761:TWN327762 UGJ327761:UGJ327762 UQF327761:UQF327762 VAB327761:VAB327762 VJX327761:VJX327762 VTT327761:VTT327762 WDP327761:WDP327762 WNL327761:WNL327762 WXH327761:WXH327762 AZ393297:AZ393298 KV393297:KV393298 UR393297:UR393298 AEN393297:AEN393298 AOJ393297:AOJ393298 AYF393297:AYF393298 BIB393297:BIB393298 BRX393297:BRX393298 CBT393297:CBT393298 CLP393297:CLP393298 CVL393297:CVL393298 DFH393297:DFH393298 DPD393297:DPD393298 DYZ393297:DYZ393298 EIV393297:EIV393298 ESR393297:ESR393298 FCN393297:FCN393298 FMJ393297:FMJ393298 FWF393297:FWF393298 GGB393297:GGB393298 GPX393297:GPX393298 GZT393297:GZT393298 HJP393297:HJP393298 HTL393297:HTL393298 IDH393297:IDH393298 IND393297:IND393298 IWZ393297:IWZ393298 JGV393297:JGV393298 JQR393297:JQR393298 KAN393297:KAN393298 KKJ393297:KKJ393298 KUF393297:KUF393298 LEB393297:LEB393298 LNX393297:LNX393298 LXT393297:LXT393298 MHP393297:MHP393298 MRL393297:MRL393298 NBH393297:NBH393298 NLD393297:NLD393298 NUZ393297:NUZ393298 OEV393297:OEV393298 OOR393297:OOR393298 OYN393297:OYN393298 PIJ393297:PIJ393298 PSF393297:PSF393298 QCB393297:QCB393298 QLX393297:QLX393298 QVT393297:QVT393298 RFP393297:RFP393298 RPL393297:RPL393298 RZH393297:RZH393298 SJD393297:SJD393298 SSZ393297:SSZ393298 TCV393297:TCV393298 TMR393297:TMR393298 TWN393297:TWN393298 UGJ393297:UGJ393298 UQF393297:UQF393298 VAB393297:VAB393298 VJX393297:VJX393298 VTT393297:VTT393298 WDP393297:WDP393298 WNL393297:WNL393298 WXH393297:WXH393298 AZ458833:AZ458834 KV458833:KV458834 UR458833:UR458834 AEN458833:AEN458834 AOJ458833:AOJ458834 AYF458833:AYF458834 BIB458833:BIB458834 BRX458833:BRX458834 CBT458833:CBT458834 CLP458833:CLP458834 CVL458833:CVL458834 DFH458833:DFH458834 DPD458833:DPD458834 DYZ458833:DYZ458834 EIV458833:EIV458834 ESR458833:ESR458834 FCN458833:FCN458834 FMJ458833:FMJ458834 FWF458833:FWF458834 GGB458833:GGB458834 GPX458833:GPX458834 GZT458833:GZT458834 HJP458833:HJP458834 HTL458833:HTL458834 IDH458833:IDH458834 IND458833:IND458834 IWZ458833:IWZ458834 JGV458833:JGV458834 JQR458833:JQR458834 KAN458833:KAN458834 KKJ458833:KKJ458834 KUF458833:KUF458834 LEB458833:LEB458834 LNX458833:LNX458834 LXT458833:LXT458834 MHP458833:MHP458834 MRL458833:MRL458834 NBH458833:NBH458834 NLD458833:NLD458834 NUZ458833:NUZ458834 OEV458833:OEV458834 OOR458833:OOR458834 OYN458833:OYN458834 PIJ458833:PIJ458834 PSF458833:PSF458834 QCB458833:QCB458834 QLX458833:QLX458834 QVT458833:QVT458834 RFP458833:RFP458834 RPL458833:RPL458834 RZH458833:RZH458834 SJD458833:SJD458834 SSZ458833:SSZ458834 TCV458833:TCV458834 TMR458833:TMR458834 TWN458833:TWN458834 UGJ458833:UGJ458834 UQF458833:UQF458834 VAB458833:VAB458834 VJX458833:VJX458834 VTT458833:VTT458834 WDP458833:WDP458834 WNL458833:WNL458834 WXH458833:WXH458834 AZ524369:AZ524370 KV524369:KV524370 UR524369:UR524370 AEN524369:AEN524370 AOJ524369:AOJ524370 AYF524369:AYF524370 BIB524369:BIB524370 BRX524369:BRX524370 CBT524369:CBT524370 CLP524369:CLP524370 CVL524369:CVL524370 DFH524369:DFH524370 DPD524369:DPD524370 DYZ524369:DYZ524370 EIV524369:EIV524370 ESR524369:ESR524370 FCN524369:FCN524370 FMJ524369:FMJ524370 FWF524369:FWF524370 GGB524369:GGB524370 GPX524369:GPX524370 GZT524369:GZT524370 HJP524369:HJP524370 HTL524369:HTL524370 IDH524369:IDH524370 IND524369:IND524370 IWZ524369:IWZ524370 JGV524369:JGV524370 JQR524369:JQR524370 KAN524369:KAN524370 KKJ524369:KKJ524370 KUF524369:KUF524370 LEB524369:LEB524370 LNX524369:LNX524370 LXT524369:LXT524370 MHP524369:MHP524370 MRL524369:MRL524370 NBH524369:NBH524370 NLD524369:NLD524370 NUZ524369:NUZ524370 OEV524369:OEV524370 OOR524369:OOR524370 OYN524369:OYN524370 PIJ524369:PIJ524370 PSF524369:PSF524370 QCB524369:QCB524370 QLX524369:QLX524370 QVT524369:QVT524370 RFP524369:RFP524370 RPL524369:RPL524370 RZH524369:RZH524370 SJD524369:SJD524370 SSZ524369:SSZ524370 TCV524369:TCV524370 TMR524369:TMR524370 TWN524369:TWN524370 UGJ524369:UGJ524370 UQF524369:UQF524370 VAB524369:VAB524370 VJX524369:VJX524370 VTT524369:VTT524370 WDP524369:WDP524370 WNL524369:WNL524370 WXH524369:WXH524370 AZ589905:AZ589906 KV589905:KV589906 UR589905:UR589906 AEN589905:AEN589906 AOJ589905:AOJ589906 AYF589905:AYF589906 BIB589905:BIB589906 BRX589905:BRX589906 CBT589905:CBT589906 CLP589905:CLP589906 CVL589905:CVL589906 DFH589905:DFH589906 DPD589905:DPD589906 DYZ589905:DYZ589906 EIV589905:EIV589906 ESR589905:ESR589906 FCN589905:FCN589906 FMJ589905:FMJ589906 FWF589905:FWF589906 GGB589905:GGB589906 GPX589905:GPX589906 GZT589905:GZT589906 HJP589905:HJP589906 HTL589905:HTL589906 IDH589905:IDH589906 IND589905:IND589906 IWZ589905:IWZ589906 JGV589905:JGV589906 JQR589905:JQR589906 KAN589905:KAN589906 KKJ589905:KKJ589906 KUF589905:KUF589906 LEB589905:LEB589906 LNX589905:LNX589906 LXT589905:LXT589906 MHP589905:MHP589906 MRL589905:MRL589906 NBH589905:NBH589906 NLD589905:NLD589906 NUZ589905:NUZ589906 OEV589905:OEV589906 OOR589905:OOR589906 OYN589905:OYN589906 PIJ589905:PIJ589906 PSF589905:PSF589906 QCB589905:QCB589906 QLX589905:QLX589906 QVT589905:QVT589906 RFP589905:RFP589906 RPL589905:RPL589906 RZH589905:RZH589906 SJD589905:SJD589906 SSZ589905:SSZ589906 TCV589905:TCV589906 TMR589905:TMR589906 TWN589905:TWN589906 UGJ589905:UGJ589906 UQF589905:UQF589906 VAB589905:VAB589906 VJX589905:VJX589906 VTT589905:VTT589906 WDP589905:WDP589906 WNL589905:WNL589906 WXH589905:WXH589906 AZ655441:AZ655442 KV655441:KV655442 UR655441:UR655442 AEN655441:AEN655442 AOJ655441:AOJ655442 AYF655441:AYF655442 BIB655441:BIB655442 BRX655441:BRX655442 CBT655441:CBT655442 CLP655441:CLP655442 CVL655441:CVL655442 DFH655441:DFH655442 DPD655441:DPD655442 DYZ655441:DYZ655442 EIV655441:EIV655442 ESR655441:ESR655442 FCN655441:FCN655442 FMJ655441:FMJ655442 FWF655441:FWF655442 GGB655441:GGB655442 GPX655441:GPX655442 GZT655441:GZT655442 HJP655441:HJP655442 HTL655441:HTL655442 IDH655441:IDH655442 IND655441:IND655442 IWZ655441:IWZ655442 JGV655441:JGV655442 JQR655441:JQR655442 KAN655441:KAN655442 KKJ655441:KKJ655442 KUF655441:KUF655442 LEB655441:LEB655442 LNX655441:LNX655442 LXT655441:LXT655442 MHP655441:MHP655442 MRL655441:MRL655442 NBH655441:NBH655442 NLD655441:NLD655442 NUZ655441:NUZ655442 OEV655441:OEV655442 OOR655441:OOR655442 OYN655441:OYN655442 PIJ655441:PIJ655442 PSF655441:PSF655442 QCB655441:QCB655442 QLX655441:QLX655442 QVT655441:QVT655442 RFP655441:RFP655442 RPL655441:RPL655442 RZH655441:RZH655442 SJD655441:SJD655442 SSZ655441:SSZ655442 TCV655441:TCV655442 TMR655441:TMR655442 TWN655441:TWN655442 UGJ655441:UGJ655442 UQF655441:UQF655442 VAB655441:VAB655442 VJX655441:VJX655442 VTT655441:VTT655442 WDP655441:WDP655442 WNL655441:WNL655442 WXH655441:WXH655442 AZ720977:AZ720978 KV720977:KV720978 UR720977:UR720978 AEN720977:AEN720978 AOJ720977:AOJ720978 AYF720977:AYF720978 BIB720977:BIB720978 BRX720977:BRX720978 CBT720977:CBT720978 CLP720977:CLP720978 CVL720977:CVL720978 DFH720977:DFH720978 DPD720977:DPD720978 DYZ720977:DYZ720978 EIV720977:EIV720978 ESR720977:ESR720978 FCN720977:FCN720978 FMJ720977:FMJ720978 FWF720977:FWF720978 GGB720977:GGB720978 GPX720977:GPX720978 GZT720977:GZT720978 HJP720977:HJP720978 HTL720977:HTL720978 IDH720977:IDH720978 IND720977:IND720978 IWZ720977:IWZ720978 JGV720977:JGV720978 JQR720977:JQR720978 KAN720977:KAN720978 KKJ720977:KKJ720978 KUF720977:KUF720978 LEB720977:LEB720978 LNX720977:LNX720978 LXT720977:LXT720978 MHP720977:MHP720978 MRL720977:MRL720978 NBH720977:NBH720978 NLD720977:NLD720978 NUZ720977:NUZ720978 OEV720977:OEV720978 OOR720977:OOR720978 OYN720977:OYN720978 PIJ720977:PIJ720978 PSF720977:PSF720978 QCB720977:QCB720978 QLX720977:QLX720978 QVT720977:QVT720978 RFP720977:RFP720978 RPL720977:RPL720978 RZH720977:RZH720978 SJD720977:SJD720978 SSZ720977:SSZ720978 TCV720977:TCV720978 TMR720977:TMR720978 TWN720977:TWN720978 UGJ720977:UGJ720978 UQF720977:UQF720978 VAB720977:VAB720978 VJX720977:VJX720978 VTT720977:VTT720978 WDP720977:WDP720978 WNL720977:WNL720978 WXH720977:WXH720978 AZ786513:AZ786514 KV786513:KV786514 UR786513:UR786514 AEN786513:AEN786514 AOJ786513:AOJ786514 AYF786513:AYF786514 BIB786513:BIB786514 BRX786513:BRX786514 CBT786513:CBT786514 CLP786513:CLP786514 CVL786513:CVL786514 DFH786513:DFH786514 DPD786513:DPD786514 DYZ786513:DYZ786514 EIV786513:EIV786514 ESR786513:ESR786514 FCN786513:FCN786514 FMJ786513:FMJ786514 FWF786513:FWF786514 GGB786513:GGB786514 GPX786513:GPX786514 GZT786513:GZT786514 HJP786513:HJP786514 HTL786513:HTL786514 IDH786513:IDH786514 IND786513:IND786514 IWZ786513:IWZ786514 JGV786513:JGV786514 JQR786513:JQR786514 KAN786513:KAN786514 KKJ786513:KKJ786514 KUF786513:KUF786514 LEB786513:LEB786514 LNX786513:LNX786514 LXT786513:LXT786514 MHP786513:MHP786514 MRL786513:MRL786514 NBH786513:NBH786514 NLD786513:NLD786514 NUZ786513:NUZ786514 OEV786513:OEV786514 OOR786513:OOR786514 OYN786513:OYN786514 PIJ786513:PIJ786514 PSF786513:PSF786514 QCB786513:QCB786514 QLX786513:QLX786514 QVT786513:QVT786514 RFP786513:RFP786514 RPL786513:RPL786514 RZH786513:RZH786514 SJD786513:SJD786514 SSZ786513:SSZ786514 TCV786513:TCV786514 TMR786513:TMR786514 TWN786513:TWN786514 UGJ786513:UGJ786514 UQF786513:UQF786514 VAB786513:VAB786514 VJX786513:VJX786514 VTT786513:VTT786514 WDP786513:WDP786514 WNL786513:WNL786514 WXH786513:WXH786514 AZ852049:AZ852050 KV852049:KV852050 UR852049:UR852050 AEN852049:AEN852050 AOJ852049:AOJ852050 AYF852049:AYF852050 BIB852049:BIB852050 BRX852049:BRX852050 CBT852049:CBT852050 CLP852049:CLP852050 CVL852049:CVL852050 DFH852049:DFH852050 DPD852049:DPD852050 DYZ852049:DYZ852050 EIV852049:EIV852050 ESR852049:ESR852050 FCN852049:FCN852050 FMJ852049:FMJ852050 FWF852049:FWF852050 GGB852049:GGB852050 GPX852049:GPX852050 GZT852049:GZT852050 HJP852049:HJP852050 HTL852049:HTL852050 IDH852049:IDH852050 IND852049:IND852050 IWZ852049:IWZ852050 JGV852049:JGV852050 JQR852049:JQR852050 KAN852049:KAN852050 KKJ852049:KKJ852050 KUF852049:KUF852050 LEB852049:LEB852050 LNX852049:LNX852050 LXT852049:LXT852050 MHP852049:MHP852050 MRL852049:MRL852050 NBH852049:NBH852050 NLD852049:NLD852050 NUZ852049:NUZ852050 OEV852049:OEV852050 OOR852049:OOR852050 OYN852049:OYN852050 PIJ852049:PIJ852050 PSF852049:PSF852050 QCB852049:QCB852050 QLX852049:QLX852050 QVT852049:QVT852050 RFP852049:RFP852050 RPL852049:RPL852050 RZH852049:RZH852050 SJD852049:SJD852050 SSZ852049:SSZ852050 TCV852049:TCV852050 TMR852049:TMR852050 TWN852049:TWN852050 UGJ852049:UGJ852050 UQF852049:UQF852050 VAB852049:VAB852050 VJX852049:VJX852050 VTT852049:VTT852050 WDP852049:WDP852050 WNL852049:WNL852050 WXH852049:WXH852050 AZ917585:AZ917586 KV917585:KV917586 UR917585:UR917586 AEN917585:AEN917586 AOJ917585:AOJ917586 AYF917585:AYF917586 BIB917585:BIB917586 BRX917585:BRX917586 CBT917585:CBT917586 CLP917585:CLP917586 CVL917585:CVL917586 DFH917585:DFH917586 DPD917585:DPD917586 DYZ917585:DYZ917586 EIV917585:EIV917586 ESR917585:ESR917586 FCN917585:FCN917586 FMJ917585:FMJ917586 FWF917585:FWF917586 GGB917585:GGB917586 GPX917585:GPX917586 GZT917585:GZT917586 HJP917585:HJP917586 HTL917585:HTL917586 IDH917585:IDH917586 IND917585:IND917586 IWZ917585:IWZ917586 JGV917585:JGV917586 JQR917585:JQR917586 KAN917585:KAN917586 KKJ917585:KKJ917586 KUF917585:KUF917586 LEB917585:LEB917586 LNX917585:LNX917586 LXT917585:LXT917586 MHP917585:MHP917586 MRL917585:MRL917586 NBH917585:NBH917586 NLD917585:NLD917586 NUZ917585:NUZ917586 OEV917585:OEV917586 OOR917585:OOR917586 OYN917585:OYN917586 PIJ917585:PIJ917586 PSF917585:PSF917586 QCB917585:QCB917586 QLX917585:QLX917586 QVT917585:QVT917586 RFP917585:RFP917586 RPL917585:RPL917586 RZH917585:RZH917586 SJD917585:SJD917586 SSZ917585:SSZ917586 TCV917585:TCV917586 TMR917585:TMR917586 TWN917585:TWN917586 UGJ917585:UGJ917586 UQF917585:UQF917586 VAB917585:VAB917586 VJX917585:VJX917586 VTT917585:VTT917586 WDP917585:WDP917586 WNL917585:WNL917586 WXH917585:WXH917586 AZ983121:AZ983122 KV983121:KV983122 UR983121:UR983122 AEN983121:AEN983122 AOJ983121:AOJ983122 AYF983121:AYF983122 BIB983121:BIB983122 BRX983121:BRX983122 CBT983121:CBT983122 CLP983121:CLP983122 CVL983121:CVL983122 DFH983121:DFH983122 DPD983121:DPD983122 DYZ983121:DYZ983122 EIV983121:EIV983122 ESR983121:ESR983122 FCN983121:FCN983122 FMJ983121:FMJ983122 FWF983121:FWF983122 GGB983121:GGB983122 GPX983121:GPX983122 GZT983121:GZT983122 HJP983121:HJP983122 HTL983121:HTL983122 IDH983121:IDH983122 IND983121:IND983122 IWZ983121:IWZ983122 JGV983121:JGV983122 JQR983121:JQR983122 KAN983121:KAN983122 KKJ983121:KKJ983122 KUF983121:KUF983122 LEB983121:LEB983122 LNX983121:LNX983122 LXT983121:LXT983122 MHP983121:MHP983122 MRL983121:MRL983122 NBH983121:NBH983122 NLD983121:NLD983122 NUZ983121:NUZ983122 OEV983121:OEV983122 OOR983121:OOR983122 OYN983121:OYN983122 PIJ983121:PIJ983122 PSF983121:PSF983122 QCB983121:QCB983122 QLX983121:QLX983122 QVT983121:QVT983122 RFP983121:RFP983122 RPL983121:RPL983122 RZH983121:RZH983122 SJD983121:SJD983122 SSZ983121:SSZ983122 TCV983121:TCV983122 TMR983121:TMR983122 TWN983121:TWN983122 UGJ983121:UGJ983122 UQF983121:UQF983122 VAB983121:VAB983122 VJX983121:VJX983122 VTT983121:VTT983122 WDP983121:WDP983122 WNL983121:WNL983122 WXH983121:WXH983122 BD81:BD82 KZ81:KZ82 UV81:UV82 AER81:AER82 AON81:AON82 AYJ81:AYJ82 BIF81:BIF82 BSB81:BSB82 CBX81:CBX82 CLT81:CLT82 CVP81:CVP82 DFL81:DFL82 DPH81:DPH82 DZD81:DZD82 EIZ81:EIZ82 ESV81:ESV82 FCR81:FCR82 FMN81:FMN82 FWJ81:FWJ82 GGF81:GGF82 GQB81:GQB82 GZX81:GZX82 HJT81:HJT82 HTP81:HTP82 IDL81:IDL82 INH81:INH82 IXD81:IXD82 JGZ81:JGZ82 JQV81:JQV82 KAR81:KAR82 KKN81:KKN82 KUJ81:KUJ82 LEF81:LEF82 LOB81:LOB82 LXX81:LXX82 MHT81:MHT82 MRP81:MRP82 NBL81:NBL82 NLH81:NLH82 NVD81:NVD82 OEZ81:OEZ82 OOV81:OOV82 OYR81:OYR82 PIN81:PIN82 PSJ81:PSJ82 QCF81:QCF82 QMB81:QMB82 QVX81:QVX82 RFT81:RFT82 RPP81:RPP82 RZL81:RZL82 SJH81:SJH82 STD81:STD82 TCZ81:TCZ82 TMV81:TMV82 TWR81:TWR82 UGN81:UGN82 UQJ81:UQJ82 VAF81:VAF82 VKB81:VKB82 VTX81:VTX82 WDT81:WDT82 WNP81:WNP82 WXL81:WXL82 BD65617:BD65618 KZ65617:KZ65618 UV65617:UV65618 AER65617:AER65618 AON65617:AON65618 AYJ65617:AYJ65618 BIF65617:BIF65618 BSB65617:BSB65618 CBX65617:CBX65618 CLT65617:CLT65618 CVP65617:CVP65618 DFL65617:DFL65618 DPH65617:DPH65618 DZD65617:DZD65618 EIZ65617:EIZ65618 ESV65617:ESV65618 FCR65617:FCR65618 FMN65617:FMN65618 FWJ65617:FWJ65618 GGF65617:GGF65618 GQB65617:GQB65618 GZX65617:GZX65618 HJT65617:HJT65618 HTP65617:HTP65618 IDL65617:IDL65618 INH65617:INH65618 IXD65617:IXD65618 JGZ65617:JGZ65618 JQV65617:JQV65618 KAR65617:KAR65618 KKN65617:KKN65618 KUJ65617:KUJ65618 LEF65617:LEF65618 LOB65617:LOB65618 LXX65617:LXX65618 MHT65617:MHT65618 MRP65617:MRP65618 NBL65617:NBL65618 NLH65617:NLH65618 NVD65617:NVD65618 OEZ65617:OEZ65618 OOV65617:OOV65618 OYR65617:OYR65618 PIN65617:PIN65618 PSJ65617:PSJ65618 QCF65617:QCF65618 QMB65617:QMB65618 QVX65617:QVX65618 RFT65617:RFT65618 RPP65617:RPP65618 RZL65617:RZL65618 SJH65617:SJH65618 STD65617:STD65618 TCZ65617:TCZ65618 TMV65617:TMV65618 TWR65617:TWR65618 UGN65617:UGN65618 UQJ65617:UQJ65618 VAF65617:VAF65618 VKB65617:VKB65618 VTX65617:VTX65618 WDT65617:WDT65618 WNP65617:WNP65618 WXL65617:WXL65618 BD131153:BD131154 KZ131153:KZ131154 UV131153:UV131154 AER131153:AER131154 AON131153:AON131154 AYJ131153:AYJ131154 BIF131153:BIF131154 BSB131153:BSB131154 CBX131153:CBX131154 CLT131153:CLT131154 CVP131153:CVP131154 DFL131153:DFL131154 DPH131153:DPH131154 DZD131153:DZD131154 EIZ131153:EIZ131154 ESV131153:ESV131154 FCR131153:FCR131154 FMN131153:FMN131154 FWJ131153:FWJ131154 GGF131153:GGF131154 GQB131153:GQB131154 GZX131153:GZX131154 HJT131153:HJT131154 HTP131153:HTP131154 IDL131153:IDL131154 INH131153:INH131154 IXD131153:IXD131154 JGZ131153:JGZ131154 JQV131153:JQV131154 KAR131153:KAR131154 KKN131153:KKN131154 KUJ131153:KUJ131154 LEF131153:LEF131154 LOB131153:LOB131154 LXX131153:LXX131154 MHT131153:MHT131154 MRP131153:MRP131154 NBL131153:NBL131154 NLH131153:NLH131154 NVD131153:NVD131154 OEZ131153:OEZ131154 OOV131153:OOV131154 OYR131153:OYR131154 PIN131153:PIN131154 PSJ131153:PSJ131154 QCF131153:QCF131154 QMB131153:QMB131154 QVX131153:QVX131154 RFT131153:RFT131154 RPP131153:RPP131154 RZL131153:RZL131154 SJH131153:SJH131154 STD131153:STD131154 TCZ131153:TCZ131154 TMV131153:TMV131154 TWR131153:TWR131154 UGN131153:UGN131154 UQJ131153:UQJ131154 VAF131153:VAF131154 VKB131153:VKB131154 VTX131153:VTX131154 WDT131153:WDT131154 WNP131153:WNP131154 WXL131153:WXL131154 BD196689:BD196690 KZ196689:KZ196690 UV196689:UV196690 AER196689:AER196690 AON196689:AON196690 AYJ196689:AYJ196690 BIF196689:BIF196690 BSB196689:BSB196690 CBX196689:CBX196690 CLT196689:CLT196690 CVP196689:CVP196690 DFL196689:DFL196690 DPH196689:DPH196690 DZD196689:DZD196690 EIZ196689:EIZ196690 ESV196689:ESV196690 FCR196689:FCR196690 FMN196689:FMN196690 FWJ196689:FWJ196690 GGF196689:GGF196690 GQB196689:GQB196690 GZX196689:GZX196690 HJT196689:HJT196690 HTP196689:HTP196690 IDL196689:IDL196690 INH196689:INH196690 IXD196689:IXD196690 JGZ196689:JGZ196690 JQV196689:JQV196690 KAR196689:KAR196690 KKN196689:KKN196690 KUJ196689:KUJ196690 LEF196689:LEF196690 LOB196689:LOB196690 LXX196689:LXX196690 MHT196689:MHT196690 MRP196689:MRP196690 NBL196689:NBL196690 NLH196689:NLH196690 NVD196689:NVD196690 OEZ196689:OEZ196690 OOV196689:OOV196690 OYR196689:OYR196690 PIN196689:PIN196690 PSJ196689:PSJ196690 QCF196689:QCF196690 QMB196689:QMB196690 QVX196689:QVX196690 RFT196689:RFT196690 RPP196689:RPP196690 RZL196689:RZL196690 SJH196689:SJH196690 STD196689:STD196690 TCZ196689:TCZ196690 TMV196689:TMV196690 TWR196689:TWR196690 UGN196689:UGN196690 UQJ196689:UQJ196690 VAF196689:VAF196690 VKB196689:VKB196690 VTX196689:VTX196690 WDT196689:WDT196690 WNP196689:WNP196690 WXL196689:WXL196690 BD262225:BD262226 KZ262225:KZ262226 UV262225:UV262226 AER262225:AER262226 AON262225:AON262226 AYJ262225:AYJ262226 BIF262225:BIF262226 BSB262225:BSB262226 CBX262225:CBX262226 CLT262225:CLT262226 CVP262225:CVP262226 DFL262225:DFL262226 DPH262225:DPH262226 DZD262225:DZD262226 EIZ262225:EIZ262226 ESV262225:ESV262226 FCR262225:FCR262226 FMN262225:FMN262226 FWJ262225:FWJ262226 GGF262225:GGF262226 GQB262225:GQB262226 GZX262225:GZX262226 HJT262225:HJT262226 HTP262225:HTP262226 IDL262225:IDL262226 INH262225:INH262226 IXD262225:IXD262226 JGZ262225:JGZ262226 JQV262225:JQV262226 KAR262225:KAR262226 KKN262225:KKN262226 KUJ262225:KUJ262226 LEF262225:LEF262226 LOB262225:LOB262226 LXX262225:LXX262226 MHT262225:MHT262226 MRP262225:MRP262226 NBL262225:NBL262226 NLH262225:NLH262226 NVD262225:NVD262226 OEZ262225:OEZ262226 OOV262225:OOV262226 OYR262225:OYR262226 PIN262225:PIN262226 PSJ262225:PSJ262226 QCF262225:QCF262226 QMB262225:QMB262226 QVX262225:QVX262226 RFT262225:RFT262226 RPP262225:RPP262226 RZL262225:RZL262226 SJH262225:SJH262226 STD262225:STD262226 TCZ262225:TCZ262226 TMV262225:TMV262226 TWR262225:TWR262226 UGN262225:UGN262226 UQJ262225:UQJ262226 VAF262225:VAF262226 VKB262225:VKB262226 VTX262225:VTX262226 WDT262225:WDT262226 WNP262225:WNP262226 WXL262225:WXL262226 BD327761:BD327762 KZ327761:KZ327762 UV327761:UV327762 AER327761:AER327762 AON327761:AON327762 AYJ327761:AYJ327762 BIF327761:BIF327762 BSB327761:BSB327762 CBX327761:CBX327762 CLT327761:CLT327762 CVP327761:CVP327762 DFL327761:DFL327762 DPH327761:DPH327762 DZD327761:DZD327762 EIZ327761:EIZ327762 ESV327761:ESV327762 FCR327761:FCR327762 FMN327761:FMN327762 FWJ327761:FWJ327762 GGF327761:GGF327762 GQB327761:GQB327762 GZX327761:GZX327762 HJT327761:HJT327762 HTP327761:HTP327762 IDL327761:IDL327762 INH327761:INH327762 IXD327761:IXD327762 JGZ327761:JGZ327762 JQV327761:JQV327762 KAR327761:KAR327762 KKN327761:KKN327762 KUJ327761:KUJ327762 LEF327761:LEF327762 LOB327761:LOB327762 LXX327761:LXX327762 MHT327761:MHT327762 MRP327761:MRP327762 NBL327761:NBL327762 NLH327761:NLH327762 NVD327761:NVD327762 OEZ327761:OEZ327762 OOV327761:OOV327762 OYR327761:OYR327762 PIN327761:PIN327762 PSJ327761:PSJ327762 QCF327761:QCF327762 QMB327761:QMB327762 QVX327761:QVX327762 RFT327761:RFT327762 RPP327761:RPP327762 RZL327761:RZL327762 SJH327761:SJH327762 STD327761:STD327762 TCZ327761:TCZ327762 TMV327761:TMV327762 TWR327761:TWR327762 UGN327761:UGN327762 UQJ327761:UQJ327762 VAF327761:VAF327762 VKB327761:VKB327762 VTX327761:VTX327762 WDT327761:WDT327762 WNP327761:WNP327762 WXL327761:WXL327762 BD393297:BD393298 KZ393297:KZ393298 UV393297:UV393298 AER393297:AER393298 AON393297:AON393298 AYJ393297:AYJ393298 BIF393297:BIF393298 BSB393297:BSB393298 CBX393297:CBX393298 CLT393297:CLT393298 CVP393297:CVP393298 DFL393297:DFL393298 DPH393297:DPH393298 DZD393297:DZD393298 EIZ393297:EIZ393298 ESV393297:ESV393298 FCR393297:FCR393298 FMN393297:FMN393298 FWJ393297:FWJ393298 GGF393297:GGF393298 GQB393297:GQB393298 GZX393297:GZX393298 HJT393297:HJT393298 HTP393297:HTP393298 IDL393297:IDL393298 INH393297:INH393298 IXD393297:IXD393298 JGZ393297:JGZ393298 JQV393297:JQV393298 KAR393297:KAR393298 KKN393297:KKN393298 KUJ393297:KUJ393298 LEF393297:LEF393298 LOB393297:LOB393298 LXX393297:LXX393298 MHT393297:MHT393298 MRP393297:MRP393298 NBL393297:NBL393298 NLH393297:NLH393298 NVD393297:NVD393298 OEZ393297:OEZ393298 OOV393297:OOV393298 OYR393297:OYR393298 PIN393297:PIN393298 PSJ393297:PSJ393298 QCF393297:QCF393298 QMB393297:QMB393298 QVX393297:QVX393298 RFT393297:RFT393298 RPP393297:RPP393298 RZL393297:RZL393298 SJH393297:SJH393298 STD393297:STD393298 TCZ393297:TCZ393298 TMV393297:TMV393298 TWR393297:TWR393298 UGN393297:UGN393298 UQJ393297:UQJ393298 VAF393297:VAF393298 VKB393297:VKB393298 VTX393297:VTX393298 WDT393297:WDT393298 WNP393297:WNP393298 WXL393297:WXL393298 BD458833:BD458834 KZ458833:KZ458834 UV458833:UV458834 AER458833:AER458834 AON458833:AON458834 AYJ458833:AYJ458834 BIF458833:BIF458834 BSB458833:BSB458834 CBX458833:CBX458834 CLT458833:CLT458834 CVP458833:CVP458834 DFL458833:DFL458834 DPH458833:DPH458834 DZD458833:DZD458834 EIZ458833:EIZ458834 ESV458833:ESV458834 FCR458833:FCR458834 FMN458833:FMN458834 FWJ458833:FWJ458834 GGF458833:GGF458834 GQB458833:GQB458834 GZX458833:GZX458834 HJT458833:HJT458834 HTP458833:HTP458834 IDL458833:IDL458834 INH458833:INH458834 IXD458833:IXD458834 JGZ458833:JGZ458834 JQV458833:JQV458834 KAR458833:KAR458834 KKN458833:KKN458834 KUJ458833:KUJ458834 LEF458833:LEF458834 LOB458833:LOB458834 LXX458833:LXX458834 MHT458833:MHT458834 MRP458833:MRP458834 NBL458833:NBL458834 NLH458833:NLH458834 NVD458833:NVD458834 OEZ458833:OEZ458834 OOV458833:OOV458834 OYR458833:OYR458834 PIN458833:PIN458834 PSJ458833:PSJ458834 QCF458833:QCF458834 QMB458833:QMB458834 QVX458833:QVX458834 RFT458833:RFT458834 RPP458833:RPP458834 RZL458833:RZL458834 SJH458833:SJH458834 STD458833:STD458834 TCZ458833:TCZ458834 TMV458833:TMV458834 TWR458833:TWR458834 UGN458833:UGN458834 UQJ458833:UQJ458834 VAF458833:VAF458834 VKB458833:VKB458834 VTX458833:VTX458834 WDT458833:WDT458834 WNP458833:WNP458834 WXL458833:WXL458834 BD524369:BD524370 KZ524369:KZ524370 UV524369:UV524370 AER524369:AER524370 AON524369:AON524370 AYJ524369:AYJ524370 BIF524369:BIF524370 BSB524369:BSB524370 CBX524369:CBX524370 CLT524369:CLT524370 CVP524369:CVP524370 DFL524369:DFL524370 DPH524369:DPH524370 DZD524369:DZD524370 EIZ524369:EIZ524370 ESV524369:ESV524370 FCR524369:FCR524370 FMN524369:FMN524370 FWJ524369:FWJ524370 GGF524369:GGF524370 GQB524369:GQB524370 GZX524369:GZX524370 HJT524369:HJT524370 HTP524369:HTP524370 IDL524369:IDL524370 INH524369:INH524370 IXD524369:IXD524370 JGZ524369:JGZ524370 JQV524369:JQV524370 KAR524369:KAR524370 KKN524369:KKN524370 KUJ524369:KUJ524370 LEF524369:LEF524370 LOB524369:LOB524370 LXX524369:LXX524370 MHT524369:MHT524370 MRP524369:MRP524370 NBL524369:NBL524370 NLH524369:NLH524370 NVD524369:NVD524370 OEZ524369:OEZ524370 OOV524369:OOV524370 OYR524369:OYR524370 PIN524369:PIN524370 PSJ524369:PSJ524370 QCF524369:QCF524370 QMB524369:QMB524370 QVX524369:QVX524370 RFT524369:RFT524370 RPP524369:RPP524370 RZL524369:RZL524370 SJH524369:SJH524370 STD524369:STD524370 TCZ524369:TCZ524370 TMV524369:TMV524370 TWR524369:TWR524370 UGN524369:UGN524370 UQJ524369:UQJ524370 VAF524369:VAF524370 VKB524369:VKB524370 VTX524369:VTX524370 WDT524369:WDT524370 WNP524369:WNP524370 WXL524369:WXL524370 BD589905:BD589906 KZ589905:KZ589906 UV589905:UV589906 AER589905:AER589906 AON589905:AON589906 AYJ589905:AYJ589906 BIF589905:BIF589906 BSB589905:BSB589906 CBX589905:CBX589906 CLT589905:CLT589906 CVP589905:CVP589906 DFL589905:DFL589906 DPH589905:DPH589906 DZD589905:DZD589906 EIZ589905:EIZ589906 ESV589905:ESV589906 FCR589905:FCR589906 FMN589905:FMN589906 FWJ589905:FWJ589906 GGF589905:GGF589906 GQB589905:GQB589906 GZX589905:GZX589906 HJT589905:HJT589906 HTP589905:HTP589906 IDL589905:IDL589906 INH589905:INH589906 IXD589905:IXD589906 JGZ589905:JGZ589906 JQV589905:JQV589906 KAR589905:KAR589906 KKN589905:KKN589906 KUJ589905:KUJ589906 LEF589905:LEF589906 LOB589905:LOB589906 LXX589905:LXX589906 MHT589905:MHT589906 MRP589905:MRP589906 NBL589905:NBL589906 NLH589905:NLH589906 NVD589905:NVD589906 OEZ589905:OEZ589906 OOV589905:OOV589906 OYR589905:OYR589906 PIN589905:PIN589906 PSJ589905:PSJ589906 QCF589905:QCF589906 QMB589905:QMB589906 QVX589905:QVX589906 RFT589905:RFT589906 RPP589905:RPP589906 RZL589905:RZL589906 SJH589905:SJH589906 STD589905:STD589906 TCZ589905:TCZ589906 TMV589905:TMV589906 TWR589905:TWR589906 UGN589905:UGN589906 UQJ589905:UQJ589906 VAF589905:VAF589906 VKB589905:VKB589906 VTX589905:VTX589906 WDT589905:WDT589906 WNP589905:WNP589906 WXL589905:WXL589906 BD655441:BD655442 KZ655441:KZ655442 UV655441:UV655442 AER655441:AER655442 AON655441:AON655442 AYJ655441:AYJ655442 BIF655441:BIF655442 BSB655441:BSB655442 CBX655441:CBX655442 CLT655441:CLT655442 CVP655441:CVP655442 DFL655441:DFL655442 DPH655441:DPH655442 DZD655441:DZD655442 EIZ655441:EIZ655442 ESV655441:ESV655442 FCR655441:FCR655442 FMN655441:FMN655442 FWJ655441:FWJ655442 GGF655441:GGF655442 GQB655441:GQB655442 GZX655441:GZX655442 HJT655441:HJT655442 HTP655441:HTP655442 IDL655441:IDL655442 INH655441:INH655442 IXD655441:IXD655442 JGZ655441:JGZ655442 JQV655441:JQV655442 KAR655441:KAR655442 KKN655441:KKN655442 KUJ655441:KUJ655442 LEF655441:LEF655442 LOB655441:LOB655442 LXX655441:LXX655442 MHT655441:MHT655442 MRP655441:MRP655442 NBL655441:NBL655442 NLH655441:NLH655442 NVD655441:NVD655442 OEZ655441:OEZ655442 OOV655441:OOV655442 OYR655441:OYR655442 PIN655441:PIN655442 PSJ655441:PSJ655442 QCF655441:QCF655442 QMB655441:QMB655442 QVX655441:QVX655442 RFT655441:RFT655442 RPP655441:RPP655442 RZL655441:RZL655442 SJH655441:SJH655442 STD655441:STD655442 TCZ655441:TCZ655442 TMV655441:TMV655442 TWR655441:TWR655442 UGN655441:UGN655442 UQJ655441:UQJ655442 VAF655441:VAF655442 VKB655441:VKB655442 VTX655441:VTX655442 WDT655441:WDT655442 WNP655441:WNP655442 WXL655441:WXL655442 BD720977:BD720978 KZ720977:KZ720978 UV720977:UV720978 AER720977:AER720978 AON720977:AON720978 AYJ720977:AYJ720978 BIF720977:BIF720978 BSB720977:BSB720978 CBX720977:CBX720978 CLT720977:CLT720978 CVP720977:CVP720978 DFL720977:DFL720978 DPH720977:DPH720978 DZD720977:DZD720978 EIZ720977:EIZ720978 ESV720977:ESV720978 FCR720977:FCR720978 FMN720977:FMN720978 FWJ720977:FWJ720978 GGF720977:GGF720978 GQB720977:GQB720978 GZX720977:GZX720978 HJT720977:HJT720978 HTP720977:HTP720978 IDL720977:IDL720978 INH720977:INH720978 IXD720977:IXD720978 JGZ720977:JGZ720978 JQV720977:JQV720978 KAR720977:KAR720978 KKN720977:KKN720978 KUJ720977:KUJ720978 LEF720977:LEF720978 LOB720977:LOB720978 LXX720977:LXX720978 MHT720977:MHT720978 MRP720977:MRP720978 NBL720977:NBL720978 NLH720977:NLH720978 NVD720977:NVD720978 OEZ720977:OEZ720978 OOV720977:OOV720978 OYR720977:OYR720978 PIN720977:PIN720978 PSJ720977:PSJ720978 QCF720977:QCF720978 QMB720977:QMB720978 QVX720977:QVX720978 RFT720977:RFT720978 RPP720977:RPP720978 RZL720977:RZL720978 SJH720977:SJH720978 STD720977:STD720978 TCZ720977:TCZ720978 TMV720977:TMV720978 TWR720977:TWR720978 UGN720977:UGN720978 UQJ720977:UQJ720978 VAF720977:VAF720978 VKB720977:VKB720978 VTX720977:VTX720978 WDT720977:WDT720978 WNP720977:WNP720978 WXL720977:WXL720978 BD786513:BD786514 KZ786513:KZ786514 UV786513:UV786514 AER786513:AER786514 AON786513:AON786514 AYJ786513:AYJ786514 BIF786513:BIF786514 BSB786513:BSB786514 CBX786513:CBX786514 CLT786513:CLT786514 CVP786513:CVP786514 DFL786513:DFL786514 DPH786513:DPH786514 DZD786513:DZD786514 EIZ786513:EIZ786514 ESV786513:ESV786514 FCR786513:FCR786514 FMN786513:FMN786514 FWJ786513:FWJ786514 GGF786513:GGF786514 GQB786513:GQB786514 GZX786513:GZX786514 HJT786513:HJT786514 HTP786513:HTP786514 IDL786513:IDL786514 INH786513:INH786514 IXD786513:IXD786514 JGZ786513:JGZ786514 JQV786513:JQV786514 KAR786513:KAR786514 KKN786513:KKN786514 KUJ786513:KUJ786514 LEF786513:LEF786514 LOB786513:LOB786514 LXX786513:LXX786514 MHT786513:MHT786514 MRP786513:MRP786514 NBL786513:NBL786514 NLH786513:NLH786514 NVD786513:NVD786514 OEZ786513:OEZ786514 OOV786513:OOV786514 OYR786513:OYR786514 PIN786513:PIN786514 PSJ786513:PSJ786514 QCF786513:QCF786514 QMB786513:QMB786514 QVX786513:QVX786514 RFT786513:RFT786514 RPP786513:RPP786514 RZL786513:RZL786514 SJH786513:SJH786514 STD786513:STD786514 TCZ786513:TCZ786514 TMV786513:TMV786514 TWR786513:TWR786514 UGN786513:UGN786514 UQJ786513:UQJ786514 VAF786513:VAF786514 VKB786513:VKB786514 VTX786513:VTX786514 WDT786513:WDT786514 WNP786513:WNP786514 WXL786513:WXL786514 BD852049:BD852050 KZ852049:KZ852050 UV852049:UV852050 AER852049:AER852050 AON852049:AON852050 AYJ852049:AYJ852050 BIF852049:BIF852050 BSB852049:BSB852050 CBX852049:CBX852050 CLT852049:CLT852050 CVP852049:CVP852050 DFL852049:DFL852050 DPH852049:DPH852050 DZD852049:DZD852050 EIZ852049:EIZ852050 ESV852049:ESV852050 FCR852049:FCR852050 FMN852049:FMN852050 FWJ852049:FWJ852050 GGF852049:GGF852050 GQB852049:GQB852050 GZX852049:GZX852050 HJT852049:HJT852050 HTP852049:HTP852050 IDL852049:IDL852050 INH852049:INH852050 IXD852049:IXD852050 JGZ852049:JGZ852050 JQV852049:JQV852050 KAR852049:KAR852050 KKN852049:KKN852050 KUJ852049:KUJ852050 LEF852049:LEF852050 LOB852049:LOB852050 LXX852049:LXX852050 MHT852049:MHT852050 MRP852049:MRP852050 NBL852049:NBL852050 NLH852049:NLH852050 NVD852049:NVD852050 OEZ852049:OEZ852050 OOV852049:OOV852050 OYR852049:OYR852050 PIN852049:PIN852050 PSJ852049:PSJ852050 QCF852049:QCF852050 QMB852049:QMB852050 QVX852049:QVX852050 RFT852049:RFT852050 RPP852049:RPP852050 RZL852049:RZL852050 SJH852049:SJH852050 STD852049:STD852050 TCZ852049:TCZ852050 TMV852049:TMV852050 TWR852049:TWR852050 UGN852049:UGN852050 UQJ852049:UQJ852050 VAF852049:VAF852050 VKB852049:VKB852050 VTX852049:VTX852050 WDT852049:WDT852050 WNP852049:WNP852050 WXL852049:WXL852050 BD917585:BD917586 KZ917585:KZ917586 UV917585:UV917586 AER917585:AER917586 AON917585:AON917586 AYJ917585:AYJ917586 BIF917585:BIF917586 BSB917585:BSB917586 CBX917585:CBX917586 CLT917585:CLT917586 CVP917585:CVP917586 DFL917585:DFL917586 DPH917585:DPH917586 DZD917585:DZD917586 EIZ917585:EIZ917586 ESV917585:ESV917586 FCR917585:FCR917586 FMN917585:FMN917586 FWJ917585:FWJ917586 GGF917585:GGF917586 GQB917585:GQB917586 GZX917585:GZX917586 HJT917585:HJT917586 HTP917585:HTP917586 IDL917585:IDL917586 INH917585:INH917586 IXD917585:IXD917586 JGZ917585:JGZ917586 JQV917585:JQV917586 KAR917585:KAR917586 KKN917585:KKN917586 KUJ917585:KUJ917586 LEF917585:LEF917586 LOB917585:LOB917586 LXX917585:LXX917586 MHT917585:MHT917586 MRP917585:MRP917586 NBL917585:NBL917586 NLH917585:NLH917586 NVD917585:NVD917586 OEZ917585:OEZ917586 OOV917585:OOV917586 OYR917585:OYR917586 PIN917585:PIN917586 PSJ917585:PSJ917586 QCF917585:QCF917586 QMB917585:QMB917586 QVX917585:QVX917586 RFT917585:RFT917586 RPP917585:RPP917586 RZL917585:RZL917586 SJH917585:SJH917586 STD917585:STD917586 TCZ917585:TCZ917586 TMV917585:TMV917586 TWR917585:TWR917586 UGN917585:UGN917586 UQJ917585:UQJ917586 VAF917585:VAF917586 VKB917585:VKB917586 VTX917585:VTX917586 WDT917585:WDT917586 WNP917585:WNP917586 WXL917585:WXL917586 BD983121:BD983122 KZ983121:KZ983122 UV983121:UV983122 AER983121:AER983122 AON983121:AON983122 AYJ983121:AYJ983122 BIF983121:BIF983122 BSB983121:BSB983122 CBX983121:CBX983122 CLT983121:CLT983122 CVP983121:CVP983122 DFL983121:DFL983122 DPH983121:DPH983122 DZD983121:DZD983122 EIZ983121:EIZ983122 ESV983121:ESV983122 FCR983121:FCR983122 FMN983121:FMN983122 FWJ983121:FWJ983122 GGF983121:GGF983122 GQB983121:GQB983122 GZX983121:GZX983122 HJT983121:HJT983122 HTP983121:HTP983122 IDL983121:IDL983122 INH983121:INH983122 IXD983121:IXD983122 JGZ983121:JGZ983122 JQV983121:JQV983122 KAR983121:KAR983122 KKN983121:KKN983122 KUJ983121:KUJ983122 LEF983121:LEF983122 LOB983121:LOB983122 LXX983121:LXX983122 MHT983121:MHT983122 MRP983121:MRP983122 NBL983121:NBL983122 NLH983121:NLH983122 NVD983121:NVD983122 OEZ983121:OEZ983122 OOV983121:OOV983122 OYR983121:OYR983122 PIN983121:PIN983122 PSJ983121:PSJ983122 QCF983121:QCF983122 QMB983121:QMB983122 QVX983121:QVX983122 RFT983121:RFT983122 RPP983121:RPP983122 RZL983121:RZL983122 SJH983121:SJH983122 STD983121:STD983122 TCZ983121:TCZ983122 TMV983121:TMV983122 TWR983121:TWR983122 UGN983121:UGN983122 UQJ983121:UQJ983122 VAF983121:VAF983122 VKB983121:VKB983122 VTX983121:VTX983122 WDT983121:WDT983122 WNP983121:WNP983122 WXL983121:WXL983122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BDC</vt:lpstr>
      <vt:lpstr>RE 2013</vt:lpstr>
      <vt:lpstr>X</vt:lpstr>
      <vt:lpstr>BDS</vt:lpstr>
      <vt:lpstr>TMB 050</vt:lpstr>
      <vt:lpstr>CERTIFICADO</vt:lpstr>
      <vt:lpstr>BDC!Area_de_impressao</vt:lpstr>
      <vt:lpstr>BDS!Area_de_impressao</vt:lpstr>
      <vt:lpstr>CERTIFICADO!Area_de_impressao</vt:lpstr>
      <vt:lpstr>'RE 2013'!Area_de_impressao</vt:lpstr>
      <vt:lpstr>'TMB 050'!Area_de_impressao</vt:lpstr>
    </vt:vector>
  </TitlesOfParts>
  <Company>TOKIO MARINE SEGURADORA 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Neves Braga</dc:creator>
  <cp:lastModifiedBy>Jose Leonardo Garcia</cp:lastModifiedBy>
  <cp:lastPrinted>2013-12-19T12:16:15Z</cp:lastPrinted>
  <dcterms:created xsi:type="dcterms:W3CDTF">2012-01-16T15:25:24Z</dcterms:created>
  <dcterms:modified xsi:type="dcterms:W3CDTF">2014-08-25T19:12:16Z</dcterms:modified>
</cp:coreProperties>
</file>